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628"/>
  <workbookPr/>
  <mc:AlternateContent xmlns:mc="http://schemas.openxmlformats.org/markup-compatibility/2006">
    <mc:Choice Requires="x15">
      <x15ac:absPath xmlns:x15ac="http://schemas.microsoft.com/office/spreadsheetml/2010/11/ac" url="\\vnozare.pri\vm\Redirect_profiles\VM_Liene_Abola\Desktop\Novembris_dec_MK_LNG\UZ_VK\"/>
    </mc:Choice>
  </mc:AlternateContent>
  <xr:revisionPtr revIDLastSave="0" documentId="8_{89576158-6C9F-4054-BC07-DBD95EB2944B}" xr6:coauthVersionLast="46" xr6:coauthVersionMax="46" xr10:uidLastSave="{00000000-0000-0000-0000-000000000000}"/>
  <bookViews>
    <workbookView xWindow="-120" yWindow="-120" windowWidth="29040" windowHeight="15840" tabRatio="780" xr2:uid="{00000000-000D-0000-FFFF-FFFF00000000}"/>
  </bookViews>
  <sheets>
    <sheet name="KOPSAVILKUMS" sheetId="58" r:id="rId1"/>
    <sheet name="BKUS" sheetId="52" r:id="rId2"/>
    <sheet name="BKUS (akord)" sheetId="53" r:id="rId3"/>
    <sheet name="PSKUS" sheetId="42" r:id="rId4"/>
    <sheet name="RAKUS" sheetId="43" r:id="rId5"/>
    <sheet name="Liepāja" sheetId="33" r:id="rId6"/>
    <sheet name="Daugavpils_reģ" sheetId="57" r:id="rId7"/>
    <sheet name="Z-Kurzeme" sheetId="41" r:id="rId8"/>
    <sheet name="Jelgava" sheetId="54" r:id="rId9"/>
    <sheet name="Vidzeme" sheetId="17" r:id="rId10"/>
    <sheet name="Jēkabpils" sheetId="51" r:id="rId11"/>
    <sheet name="Rēzekne" sheetId="35" r:id="rId12"/>
    <sheet name="Jūrmala" sheetId="24" r:id="rId13"/>
    <sheet name="RPNC" sheetId="8" r:id="rId14"/>
    <sheet name="Madona" sheetId="9" r:id="rId15"/>
    <sheet name="RDzN" sheetId="15" r:id="rId16"/>
    <sheet name="Sigulda" sheetId="5" r:id="rId17"/>
    <sheet name="Rīgas 2.sl." sheetId="13" r:id="rId18"/>
    <sheet name="Alūksne" sheetId="12" r:id="rId19"/>
    <sheet name="Cēsis" sheetId="10" r:id="rId20"/>
    <sheet name="Balvi-Gulbene" sheetId="6" r:id="rId21"/>
    <sheet name="Limbaži" sheetId="23" r:id="rId22"/>
    <sheet name="Aizkraukle" sheetId="20" r:id="rId23"/>
    <sheet name="Saldus" sheetId="30" r:id="rId24"/>
    <sheet name="Piejūra" sheetId="37" r:id="rId25"/>
    <sheet name="Daugavpils_psih" sheetId="50" r:id="rId26"/>
    <sheet name="Preiļi" sheetId="45" r:id="rId27"/>
    <sheet name="Ģintermuiža" sheetId="21" r:id="rId28"/>
    <sheet name="Krāslava" sheetId="31" r:id="rId29"/>
    <sheet name="Ludza" sheetId="47" r:id="rId30"/>
    <sheet name="Ogre" sheetId="39" r:id="rId31"/>
    <sheet name="Bauska" sheetId="22" r:id="rId32"/>
    <sheet name="Dobele" sheetId="19" r:id="rId33"/>
    <sheet name="Kuldīga" sheetId="55" r:id="rId34"/>
    <sheet name="Tukums" sheetId="36" r:id="rId35"/>
    <sheet name="Strenči" sheetId="11" r:id="rId36"/>
    <sheet name="TOS" sheetId="4" r:id="rId37"/>
    <sheet name="Līvāni" sheetId="27" r:id="rId38"/>
    <sheet name="Aknīkstes_psih" sheetId="46" r:id="rId39"/>
    <sheet name="Vaivari" sheetId="16" r:id="rId40"/>
    <sheet name="Ainaži" sheetId="14" r:id="rId41"/>
    <sheet name="Sanare" sheetId="3" r:id="rId42"/>
    <sheet name="NMPD" sheetId="59" r:id="rId43"/>
    <sheet name="NVD" sheetId="60" r:id="rId44"/>
    <sheet name="SPKC" sheetId="61" r:id="rId45"/>
  </sheets>
  <definedNames>
    <definedName name="_xlnm._FilterDatabase" localSheetId="25" hidden="1">Daugavpils_psih!$A$10:$I$282</definedName>
    <definedName name="_xlnm._FilterDatabase" localSheetId="6" hidden="1">Daugavpils_reģ!$A$1:$I$1187</definedName>
    <definedName name="_xlnm._FilterDatabase" localSheetId="10" hidden="1">Jēkabpils!$A$7:$I$241</definedName>
    <definedName name="_xlnm._FilterDatabase" localSheetId="5" hidden="1">Liepāja!$A$7:$I$473</definedName>
    <definedName name="_xlnm._FilterDatabase" localSheetId="7" hidden="1">'Z-Kurzeme'!$A$9:$I$294</definedName>
    <definedName name="_xlnm.Print_Area" localSheetId="37">Līvāni!#REF!</definedName>
    <definedName name="_xlnm.Print_Titles" localSheetId="38">Aknīkstes_psih!$6:$7</definedName>
    <definedName name="_xlnm.Print_Titles" localSheetId="5">Liepāja!$6:$8</definedName>
    <definedName name="_xlnm.Print_Titles" localSheetId="7">'Z-Kurzeme'!$6:$8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49" i="58" l="1"/>
  <c r="H49" i="58" l="1"/>
  <c r="I164" i="55"/>
  <c r="H164" i="55"/>
  <c r="G164" i="55"/>
  <c r="C164" i="55"/>
  <c r="B164" i="55"/>
  <c r="I165" i="55"/>
  <c r="H165" i="55"/>
  <c r="G165" i="55"/>
  <c r="C165" i="55"/>
  <c r="B165" i="55"/>
  <c r="G166" i="55"/>
  <c r="H166" i="55" s="1"/>
  <c r="I166" i="55" s="1"/>
  <c r="C166" i="55"/>
  <c r="E166" i="55" s="1"/>
  <c r="F51" i="58" l="1"/>
  <c r="E51" i="58"/>
  <c r="D51" i="58"/>
  <c r="C51" i="58"/>
  <c r="D135" i="61"/>
  <c r="F135" i="61" s="1"/>
  <c r="D134" i="61"/>
  <c r="F134" i="61" s="1"/>
  <c r="D133" i="61"/>
  <c r="F133" i="61" s="1"/>
  <c r="B132" i="61"/>
  <c r="B131" i="61"/>
  <c r="D131" i="61" s="1"/>
  <c r="F131" i="61" s="1"/>
  <c r="D130" i="61"/>
  <c r="F130" i="61" s="1"/>
  <c r="G130" i="61" s="1"/>
  <c r="H130" i="61" s="1"/>
  <c r="F129" i="61"/>
  <c r="D129" i="61"/>
  <c r="G128" i="61"/>
  <c r="B128" i="61"/>
  <c r="D128" i="61" s="1"/>
  <c r="F128" i="61" s="1"/>
  <c r="F127" i="61"/>
  <c r="D127" i="61"/>
  <c r="D126" i="61"/>
  <c r="F126" i="61" s="1"/>
  <c r="B125" i="61"/>
  <c r="D124" i="61"/>
  <c r="F124" i="61" s="1"/>
  <c r="G124" i="61" s="1"/>
  <c r="G123" i="61" s="1"/>
  <c r="B123" i="61"/>
  <c r="D122" i="61"/>
  <c r="F122" i="61" s="1"/>
  <c r="B121" i="61"/>
  <c r="D120" i="61"/>
  <c r="F120" i="61" s="1"/>
  <c r="B119" i="61"/>
  <c r="D119" i="61" s="1"/>
  <c r="F119" i="61" s="1"/>
  <c r="G119" i="61" s="1"/>
  <c r="B118" i="61"/>
  <c r="D117" i="61"/>
  <c r="F117" i="61" s="1"/>
  <c r="D116" i="61"/>
  <c r="F116" i="61" s="1"/>
  <c r="B116" i="61"/>
  <c r="D115" i="61"/>
  <c r="F115" i="61" s="1"/>
  <c r="B114" i="61"/>
  <c r="F113" i="61"/>
  <c r="D113" i="61"/>
  <c r="D112" i="61"/>
  <c r="F112" i="61" s="1"/>
  <c r="G112" i="61" s="1"/>
  <c r="B112" i="61"/>
  <c r="B111" i="61"/>
  <c r="D110" i="61"/>
  <c r="F110" i="61" s="1"/>
  <c r="B110" i="61"/>
  <c r="D109" i="61"/>
  <c r="F109" i="61" s="1"/>
  <c r="F107" i="61"/>
  <c r="G107" i="61" s="1"/>
  <c r="D107" i="61"/>
  <c r="D106" i="61"/>
  <c r="F106" i="61" s="1"/>
  <c r="D105" i="61"/>
  <c r="F105" i="61" s="1"/>
  <c r="D104" i="61"/>
  <c r="F104" i="61" s="1"/>
  <c r="B104" i="61"/>
  <c r="B103" i="61"/>
  <c r="B101" i="61" s="1"/>
  <c r="D102" i="61"/>
  <c r="F102" i="61" s="1"/>
  <c r="G102" i="61" s="1"/>
  <c r="D100" i="61"/>
  <c r="F100" i="61" s="1"/>
  <c r="B99" i="61"/>
  <c r="D99" i="61" s="1"/>
  <c r="F99" i="61" s="1"/>
  <c r="D98" i="61"/>
  <c r="F98" i="61" s="1"/>
  <c r="G98" i="61" s="1"/>
  <c r="B97" i="61"/>
  <c r="B95" i="61" s="1"/>
  <c r="F96" i="61"/>
  <c r="G96" i="61" s="1"/>
  <c r="D96" i="61"/>
  <c r="D94" i="61"/>
  <c r="F94" i="61" s="1"/>
  <c r="G94" i="61" s="1"/>
  <c r="G93" i="61" s="1"/>
  <c r="F93" i="61"/>
  <c r="B93" i="61"/>
  <c r="D92" i="61"/>
  <c r="F92" i="61" s="1"/>
  <c r="G92" i="61" s="1"/>
  <c r="B92" i="61"/>
  <c r="D91" i="61"/>
  <c r="F91" i="61" s="1"/>
  <c r="G91" i="61" s="1"/>
  <c r="B90" i="61"/>
  <c r="D90" i="61" s="1"/>
  <c r="F90" i="61" s="1"/>
  <c r="G90" i="61" s="1"/>
  <c r="D89" i="61"/>
  <c r="F89" i="61" s="1"/>
  <c r="B88" i="61"/>
  <c r="D88" i="61" s="1"/>
  <c r="F88" i="61" s="1"/>
  <c r="G88" i="61" s="1"/>
  <c r="D87" i="61"/>
  <c r="F87" i="61" s="1"/>
  <c r="B87" i="61"/>
  <c r="D86" i="61"/>
  <c r="F86" i="61" s="1"/>
  <c r="B86" i="61"/>
  <c r="H85" i="61"/>
  <c r="B85" i="61"/>
  <c r="D85" i="61" s="1"/>
  <c r="F85" i="61" s="1"/>
  <c r="G85" i="61" s="1"/>
  <c r="F84" i="61"/>
  <c r="D84" i="61"/>
  <c r="B83" i="61"/>
  <c r="D83" i="61" s="1"/>
  <c r="F83" i="61" s="1"/>
  <c r="B82" i="61"/>
  <c r="D82" i="61" s="1"/>
  <c r="F82" i="61" s="1"/>
  <c r="D81" i="61"/>
  <c r="F81" i="61" s="1"/>
  <c r="H80" i="61"/>
  <c r="D80" i="61"/>
  <c r="F80" i="61" s="1"/>
  <c r="G80" i="61" s="1"/>
  <c r="F79" i="61"/>
  <c r="G79" i="61" s="1"/>
  <c r="B79" i="61"/>
  <c r="D79" i="61" s="1"/>
  <c r="D78" i="61"/>
  <c r="F78" i="61" s="1"/>
  <c r="B78" i="61"/>
  <c r="B77" i="61"/>
  <c r="D77" i="61" s="1"/>
  <c r="F77" i="61" s="1"/>
  <c r="D76" i="61"/>
  <c r="F76" i="61" s="1"/>
  <c r="G76" i="61" s="1"/>
  <c r="D75" i="61"/>
  <c r="F75" i="61" s="1"/>
  <c r="D74" i="61"/>
  <c r="F74" i="61" s="1"/>
  <c r="B73" i="61"/>
  <c r="D73" i="61" s="1"/>
  <c r="F73" i="61" s="1"/>
  <c r="F72" i="61"/>
  <c r="G72" i="61" s="1"/>
  <c r="D72" i="61"/>
  <c r="B71" i="61"/>
  <c r="D71" i="61" s="1"/>
  <c r="F71" i="61" s="1"/>
  <c r="D70" i="61"/>
  <c r="F70" i="61" s="1"/>
  <c r="G70" i="61" s="1"/>
  <c r="B69" i="61"/>
  <c r="D69" i="61" s="1"/>
  <c r="F69" i="61" s="1"/>
  <c r="G69" i="61" s="1"/>
  <c r="D68" i="61"/>
  <c r="F68" i="61" s="1"/>
  <c r="B67" i="61"/>
  <c r="D67" i="61" s="1"/>
  <c r="F67" i="61" s="1"/>
  <c r="B66" i="61"/>
  <c r="D65" i="61"/>
  <c r="F65" i="61" s="1"/>
  <c r="G65" i="61" s="1"/>
  <c r="D64" i="61"/>
  <c r="F64" i="61" s="1"/>
  <c r="B63" i="61"/>
  <c r="D63" i="61" s="1"/>
  <c r="F63" i="61" s="1"/>
  <c r="D62" i="61"/>
  <c r="F62" i="61" s="1"/>
  <c r="G62" i="61" s="1"/>
  <c r="F61" i="61"/>
  <c r="D61" i="61"/>
  <c r="B60" i="61"/>
  <c r="D60" i="61" s="1"/>
  <c r="F60" i="61" s="1"/>
  <c r="D59" i="61"/>
  <c r="F59" i="61" s="1"/>
  <c r="G59" i="61" s="1"/>
  <c r="D58" i="61"/>
  <c r="F58" i="61" s="1"/>
  <c r="D57" i="61"/>
  <c r="F57" i="61" s="1"/>
  <c r="B56" i="61"/>
  <c r="D56" i="61" s="1"/>
  <c r="F56" i="61" s="1"/>
  <c r="G56" i="61" s="1"/>
  <c r="D55" i="61"/>
  <c r="F55" i="61" s="1"/>
  <c r="D54" i="61"/>
  <c r="F54" i="61" s="1"/>
  <c r="D52" i="61"/>
  <c r="F52" i="61" s="1"/>
  <c r="D51" i="61"/>
  <c r="F51" i="61" s="1"/>
  <c r="D50" i="61"/>
  <c r="F50" i="61" s="1"/>
  <c r="G50" i="61" s="1"/>
  <c r="H50" i="61" s="1"/>
  <c r="B49" i="61"/>
  <c r="D49" i="61" s="1"/>
  <c r="F49" i="61" s="1"/>
  <c r="G49" i="61" s="1"/>
  <c r="D48" i="61"/>
  <c r="F48" i="61" s="1"/>
  <c r="B48" i="61"/>
  <c r="D47" i="61"/>
  <c r="F47" i="61" s="1"/>
  <c r="B47" i="61"/>
  <c r="D46" i="61"/>
  <c r="F46" i="61" s="1"/>
  <c r="F45" i="61"/>
  <c r="D45" i="61"/>
  <c r="D44" i="61"/>
  <c r="F44" i="61" s="1"/>
  <c r="B44" i="61"/>
  <c r="F43" i="61"/>
  <c r="G43" i="61" s="1"/>
  <c r="D43" i="61"/>
  <c r="D42" i="61"/>
  <c r="F42" i="61" s="1"/>
  <c r="B42" i="61"/>
  <c r="F41" i="61"/>
  <c r="D41" i="61"/>
  <c r="B40" i="61"/>
  <c r="D40" i="61" s="1"/>
  <c r="F40" i="61" s="1"/>
  <c r="B39" i="61"/>
  <c r="D39" i="61" s="1"/>
  <c r="F39" i="61" s="1"/>
  <c r="D38" i="61"/>
  <c r="F38" i="61" s="1"/>
  <c r="B38" i="61"/>
  <c r="F37" i="61"/>
  <c r="D37" i="61"/>
  <c r="D36" i="61"/>
  <c r="F36" i="61" s="1"/>
  <c r="B36" i="61"/>
  <c r="D34" i="61"/>
  <c r="F34" i="61" s="1"/>
  <c r="D31" i="61"/>
  <c r="F31" i="61" s="1"/>
  <c r="B28" i="61"/>
  <c r="D27" i="61"/>
  <c r="F27" i="61" s="1"/>
  <c r="F24" i="61"/>
  <c r="D24" i="61"/>
  <c r="B23" i="61"/>
  <c r="D22" i="61"/>
  <c r="F22" i="61" s="1"/>
  <c r="D21" i="61"/>
  <c r="F21" i="61" s="1"/>
  <c r="B20" i="61"/>
  <c r="F19" i="61"/>
  <c r="F18" i="61" s="1"/>
  <c r="D19" i="61"/>
  <c r="B18" i="61"/>
  <c r="D17" i="61"/>
  <c r="F17" i="61" s="1"/>
  <c r="D15" i="61"/>
  <c r="F15" i="61" s="1"/>
  <c r="B15" i="61"/>
  <c r="B14" i="61" s="1"/>
  <c r="D13" i="61"/>
  <c r="F13" i="61" s="1"/>
  <c r="D12" i="61"/>
  <c r="F12" i="61" s="1"/>
  <c r="D11" i="61"/>
  <c r="F11" i="61" s="1"/>
  <c r="B10" i="61"/>
  <c r="F50" i="58"/>
  <c r="E50" i="58"/>
  <c r="D50" i="58"/>
  <c r="C50" i="58"/>
  <c r="E63" i="60"/>
  <c r="G63" i="60" s="1"/>
  <c r="E62" i="60"/>
  <c r="G62" i="60" s="1"/>
  <c r="E61" i="60"/>
  <c r="G61" i="60" s="1"/>
  <c r="E60" i="60"/>
  <c r="G60" i="60" s="1"/>
  <c r="E59" i="60"/>
  <c r="G59" i="60" s="1"/>
  <c r="E58" i="60"/>
  <c r="G58" i="60" s="1"/>
  <c r="C57" i="60"/>
  <c r="E57" i="60" s="1"/>
  <c r="G57" i="60" s="1"/>
  <c r="E56" i="60"/>
  <c r="G56" i="60" s="1"/>
  <c r="E55" i="60"/>
  <c r="G55" i="60" s="1"/>
  <c r="E54" i="60"/>
  <c r="G54" i="60" s="1"/>
  <c r="E53" i="60"/>
  <c r="G53" i="60" s="1"/>
  <c r="E52" i="60"/>
  <c r="G52" i="60" s="1"/>
  <c r="E51" i="60"/>
  <c r="G51" i="60" s="1"/>
  <c r="E50" i="60"/>
  <c r="G50" i="60" s="1"/>
  <c r="C49" i="60"/>
  <c r="E49" i="60" s="1"/>
  <c r="G49" i="60" s="1"/>
  <c r="G48" i="60"/>
  <c r="E48" i="60"/>
  <c r="E47" i="60"/>
  <c r="G47" i="60" s="1"/>
  <c r="E46" i="60"/>
  <c r="G46" i="60" s="1"/>
  <c r="E45" i="60"/>
  <c r="G45" i="60" s="1"/>
  <c r="C44" i="60"/>
  <c r="E44" i="60" s="1"/>
  <c r="G44" i="60" s="1"/>
  <c r="G43" i="60"/>
  <c r="E43" i="60"/>
  <c r="G42" i="60"/>
  <c r="E42" i="60"/>
  <c r="G41" i="60"/>
  <c r="E41" i="60"/>
  <c r="H40" i="60"/>
  <c r="G40" i="60"/>
  <c r="E40" i="60"/>
  <c r="C39" i="60"/>
  <c r="E39" i="60" s="1"/>
  <c r="G39" i="60" s="1"/>
  <c r="E38" i="60"/>
  <c r="G38" i="60" s="1"/>
  <c r="E37" i="60"/>
  <c r="G37" i="60" s="1"/>
  <c r="E36" i="60"/>
  <c r="G36" i="60" s="1"/>
  <c r="E35" i="60"/>
  <c r="G35" i="60" s="1"/>
  <c r="E34" i="60"/>
  <c r="G34" i="60" s="1"/>
  <c r="E33" i="60"/>
  <c r="G33" i="60" s="1"/>
  <c r="E32" i="60"/>
  <c r="G32" i="60" s="1"/>
  <c r="E31" i="60"/>
  <c r="G31" i="60" s="1"/>
  <c r="E30" i="60"/>
  <c r="G30" i="60" s="1"/>
  <c r="E29" i="60"/>
  <c r="G29" i="60" s="1"/>
  <c r="E28" i="60"/>
  <c r="G28" i="60" s="1"/>
  <c r="E27" i="60"/>
  <c r="G27" i="60" s="1"/>
  <c r="E26" i="60"/>
  <c r="G26" i="60" s="1"/>
  <c r="E25" i="60"/>
  <c r="G25" i="60" s="1"/>
  <c r="E24" i="60"/>
  <c r="G24" i="60" s="1"/>
  <c r="E23" i="60"/>
  <c r="G23" i="60" s="1"/>
  <c r="E22" i="60"/>
  <c r="G22" i="60" s="1"/>
  <c r="C21" i="60"/>
  <c r="E21" i="60" s="1"/>
  <c r="G21" i="60" s="1"/>
  <c r="E20" i="60"/>
  <c r="G20" i="60" s="1"/>
  <c r="C19" i="60"/>
  <c r="E19" i="60" s="1"/>
  <c r="G19" i="60" s="1"/>
  <c r="E18" i="60"/>
  <c r="G18" i="60" s="1"/>
  <c r="E17" i="60"/>
  <c r="G17" i="60" s="1"/>
  <c r="E16" i="60"/>
  <c r="G16" i="60" s="1"/>
  <c r="E15" i="60"/>
  <c r="G15" i="60" s="1"/>
  <c r="E14" i="60"/>
  <c r="G14" i="60" s="1"/>
  <c r="C14" i="60"/>
  <c r="H13" i="60"/>
  <c r="G13" i="60"/>
  <c r="E13" i="60"/>
  <c r="E12" i="60"/>
  <c r="G12" i="60" s="1"/>
  <c r="E11" i="60"/>
  <c r="G11" i="60" s="1"/>
  <c r="E10" i="60"/>
  <c r="G10" i="60" s="1"/>
  <c r="F49" i="58"/>
  <c r="E49" i="58"/>
  <c r="D49" i="58"/>
  <c r="C49" i="58"/>
  <c r="C202" i="59"/>
  <c r="E202" i="59" s="1"/>
  <c r="G202" i="59" s="1"/>
  <c r="H202" i="59" s="1"/>
  <c r="B201" i="59"/>
  <c r="C201" i="59" s="1"/>
  <c r="E201" i="59" s="1"/>
  <c r="G201" i="59" s="1"/>
  <c r="C200" i="59"/>
  <c r="E200" i="59" s="1"/>
  <c r="G200" i="59" s="1"/>
  <c r="C199" i="59"/>
  <c r="E199" i="59" s="1"/>
  <c r="G199" i="59" s="1"/>
  <c r="C198" i="59"/>
  <c r="E198" i="59" s="1"/>
  <c r="G198" i="59" s="1"/>
  <c r="C197" i="59"/>
  <c r="E197" i="59" s="1"/>
  <c r="G197" i="59" s="1"/>
  <c r="C196" i="59"/>
  <c r="E196" i="59" s="1"/>
  <c r="G196" i="59" s="1"/>
  <c r="H196" i="59" s="1"/>
  <c r="E195" i="59"/>
  <c r="G195" i="59" s="1"/>
  <c r="C195" i="59"/>
  <c r="C194" i="59"/>
  <c r="E194" i="59" s="1"/>
  <c r="G194" i="59" s="1"/>
  <c r="C193" i="59"/>
  <c r="E193" i="59" s="1"/>
  <c r="G193" i="59" s="1"/>
  <c r="B192" i="59"/>
  <c r="C192" i="59" s="1"/>
  <c r="E192" i="59" s="1"/>
  <c r="G192" i="59" s="1"/>
  <c r="B191" i="59"/>
  <c r="C191" i="59" s="1"/>
  <c r="E191" i="59" s="1"/>
  <c r="G191" i="59" s="1"/>
  <c r="C190" i="59"/>
  <c r="E190" i="59" s="1"/>
  <c r="G190" i="59" s="1"/>
  <c r="C189" i="59"/>
  <c r="E189" i="59" s="1"/>
  <c r="G189" i="59" s="1"/>
  <c r="B188" i="59"/>
  <c r="C188" i="59" s="1"/>
  <c r="E188" i="59" s="1"/>
  <c r="G188" i="59" s="1"/>
  <c r="B187" i="59"/>
  <c r="C187" i="59" s="1"/>
  <c r="E187" i="59" s="1"/>
  <c r="G187" i="59" s="1"/>
  <c r="H187" i="59" s="1"/>
  <c r="C186" i="59"/>
  <c r="E186" i="59" s="1"/>
  <c r="G186" i="59" s="1"/>
  <c r="H186" i="59" s="1"/>
  <c r="C185" i="59"/>
  <c r="E185" i="59" s="1"/>
  <c r="G185" i="59" s="1"/>
  <c r="C184" i="59"/>
  <c r="E184" i="59" s="1"/>
  <c r="G184" i="59" s="1"/>
  <c r="C183" i="59"/>
  <c r="E183" i="59" s="1"/>
  <c r="G183" i="59" s="1"/>
  <c r="C182" i="59"/>
  <c r="E182" i="59" s="1"/>
  <c r="G182" i="59" s="1"/>
  <c r="C181" i="59"/>
  <c r="E181" i="59" s="1"/>
  <c r="G181" i="59" s="1"/>
  <c r="C180" i="59"/>
  <c r="E180" i="59" s="1"/>
  <c r="G180" i="59" s="1"/>
  <c r="H180" i="59" s="1"/>
  <c r="I180" i="59" s="1"/>
  <c r="C179" i="59"/>
  <c r="E179" i="59" s="1"/>
  <c r="G179" i="59" s="1"/>
  <c r="H179" i="59" s="1"/>
  <c r="C178" i="59"/>
  <c r="E178" i="59" s="1"/>
  <c r="G178" i="59" s="1"/>
  <c r="H178" i="59" s="1"/>
  <c r="C177" i="59"/>
  <c r="E177" i="59" s="1"/>
  <c r="G177" i="59" s="1"/>
  <c r="C176" i="59"/>
  <c r="E176" i="59" s="1"/>
  <c r="G176" i="59" s="1"/>
  <c r="C175" i="59"/>
  <c r="E175" i="59" s="1"/>
  <c r="G175" i="59" s="1"/>
  <c r="C174" i="59"/>
  <c r="E174" i="59" s="1"/>
  <c r="G174" i="59" s="1"/>
  <c r="C173" i="59"/>
  <c r="E173" i="59" s="1"/>
  <c r="G173" i="59" s="1"/>
  <c r="C172" i="59"/>
  <c r="E172" i="59" s="1"/>
  <c r="G172" i="59" s="1"/>
  <c r="H172" i="59" s="1"/>
  <c r="C171" i="59"/>
  <c r="E171" i="59" s="1"/>
  <c r="G171" i="59" s="1"/>
  <c r="H171" i="59" s="1"/>
  <c r="I171" i="59" s="1"/>
  <c r="C170" i="59"/>
  <c r="E170" i="59" s="1"/>
  <c r="G170" i="59" s="1"/>
  <c r="C169" i="59"/>
  <c r="E169" i="59" s="1"/>
  <c r="G169" i="59" s="1"/>
  <c r="C168" i="59"/>
  <c r="E168" i="59" s="1"/>
  <c r="G168" i="59" s="1"/>
  <c r="C167" i="59"/>
  <c r="E167" i="59" s="1"/>
  <c r="G167" i="59" s="1"/>
  <c r="C166" i="59"/>
  <c r="E166" i="59" s="1"/>
  <c r="G166" i="59" s="1"/>
  <c r="C165" i="59"/>
  <c r="E165" i="59" s="1"/>
  <c r="G165" i="59" s="1"/>
  <c r="H165" i="59" s="1"/>
  <c r="C164" i="59"/>
  <c r="E164" i="59" s="1"/>
  <c r="G164" i="59" s="1"/>
  <c r="C163" i="59"/>
  <c r="E163" i="59" s="1"/>
  <c r="G163" i="59" s="1"/>
  <c r="C162" i="59"/>
  <c r="E162" i="59" s="1"/>
  <c r="G162" i="59" s="1"/>
  <c r="C161" i="59"/>
  <c r="E161" i="59" s="1"/>
  <c r="G161" i="59" s="1"/>
  <c r="H161" i="59" s="1"/>
  <c r="C160" i="59"/>
  <c r="E160" i="59" s="1"/>
  <c r="G160" i="59" s="1"/>
  <c r="C159" i="59"/>
  <c r="E159" i="59" s="1"/>
  <c r="G159" i="59" s="1"/>
  <c r="C158" i="59"/>
  <c r="E158" i="59" s="1"/>
  <c r="G158" i="59" s="1"/>
  <c r="H158" i="59" s="1"/>
  <c r="C157" i="59"/>
  <c r="E157" i="59" s="1"/>
  <c r="G157" i="59" s="1"/>
  <c r="E156" i="59"/>
  <c r="G156" i="59" s="1"/>
  <c r="H156" i="59" s="1"/>
  <c r="C156" i="59"/>
  <c r="C155" i="59"/>
  <c r="E155" i="59" s="1"/>
  <c r="G155" i="59" s="1"/>
  <c r="C154" i="59"/>
  <c r="E154" i="59" s="1"/>
  <c r="G154" i="59" s="1"/>
  <c r="H154" i="59" s="1"/>
  <c r="C153" i="59"/>
  <c r="E153" i="59" s="1"/>
  <c r="G153" i="59" s="1"/>
  <c r="B152" i="59"/>
  <c r="C152" i="59" s="1"/>
  <c r="E152" i="59" s="1"/>
  <c r="G152" i="59" s="1"/>
  <c r="C151" i="59"/>
  <c r="E151" i="59" s="1"/>
  <c r="G151" i="59" s="1"/>
  <c r="C150" i="59"/>
  <c r="E150" i="59" s="1"/>
  <c r="G150" i="59" s="1"/>
  <c r="H150" i="59" s="1"/>
  <c r="C149" i="59"/>
  <c r="E149" i="59" s="1"/>
  <c r="G149" i="59" s="1"/>
  <c r="C148" i="59"/>
  <c r="E148" i="59" s="1"/>
  <c r="G148" i="59" s="1"/>
  <c r="H148" i="59" s="1"/>
  <c r="C147" i="59"/>
  <c r="E147" i="59" s="1"/>
  <c r="G147" i="59" s="1"/>
  <c r="C146" i="59"/>
  <c r="E146" i="59" s="1"/>
  <c r="G146" i="59" s="1"/>
  <c r="C145" i="59"/>
  <c r="E145" i="59" s="1"/>
  <c r="G145" i="59" s="1"/>
  <c r="C144" i="59"/>
  <c r="E144" i="59" s="1"/>
  <c r="G144" i="59" s="1"/>
  <c r="C143" i="59"/>
  <c r="E143" i="59" s="1"/>
  <c r="G143" i="59" s="1"/>
  <c r="C142" i="59"/>
  <c r="E142" i="59" s="1"/>
  <c r="G142" i="59" s="1"/>
  <c r="H142" i="59" s="1"/>
  <c r="C141" i="59"/>
  <c r="E141" i="59" s="1"/>
  <c r="G141" i="59" s="1"/>
  <c r="B140" i="59"/>
  <c r="C139" i="59"/>
  <c r="E139" i="59" s="1"/>
  <c r="G139" i="59" s="1"/>
  <c r="C138" i="59"/>
  <c r="E138" i="59" s="1"/>
  <c r="G138" i="59" s="1"/>
  <c r="C137" i="59"/>
  <c r="E137" i="59" s="1"/>
  <c r="G137" i="59" s="1"/>
  <c r="B136" i="59"/>
  <c r="C136" i="59" s="1"/>
  <c r="E136" i="59" s="1"/>
  <c r="G136" i="59" s="1"/>
  <c r="C135" i="59"/>
  <c r="E135" i="59" s="1"/>
  <c r="G135" i="59" s="1"/>
  <c r="C134" i="59"/>
  <c r="E134" i="59" s="1"/>
  <c r="G134" i="59" s="1"/>
  <c r="C133" i="59"/>
  <c r="E133" i="59" s="1"/>
  <c r="G133" i="59" s="1"/>
  <c r="C132" i="59"/>
  <c r="E132" i="59" s="1"/>
  <c r="G132" i="59" s="1"/>
  <c r="C131" i="59"/>
  <c r="E131" i="59" s="1"/>
  <c r="G131" i="59" s="1"/>
  <c r="H131" i="59" s="1"/>
  <c r="C130" i="59"/>
  <c r="E130" i="59" s="1"/>
  <c r="G130" i="59" s="1"/>
  <c r="H130" i="59" s="1"/>
  <c r="C129" i="59"/>
  <c r="E129" i="59" s="1"/>
  <c r="G129" i="59" s="1"/>
  <c r="C128" i="59"/>
  <c r="E128" i="59" s="1"/>
  <c r="G128" i="59" s="1"/>
  <c r="C127" i="59"/>
  <c r="E127" i="59" s="1"/>
  <c r="G127" i="59" s="1"/>
  <c r="C126" i="59"/>
  <c r="E126" i="59" s="1"/>
  <c r="G126" i="59" s="1"/>
  <c r="H126" i="59" s="1"/>
  <c r="C125" i="59"/>
  <c r="E125" i="59" s="1"/>
  <c r="G125" i="59" s="1"/>
  <c r="C124" i="59"/>
  <c r="E124" i="59" s="1"/>
  <c r="G124" i="59" s="1"/>
  <c r="H124" i="59" s="1"/>
  <c r="C123" i="59"/>
  <c r="E123" i="59" s="1"/>
  <c r="G123" i="59" s="1"/>
  <c r="C122" i="59"/>
  <c r="C120" i="59"/>
  <c r="E120" i="59" s="1"/>
  <c r="G120" i="59" s="1"/>
  <c r="H120" i="59" s="1"/>
  <c r="C119" i="59"/>
  <c r="E119" i="59" s="1"/>
  <c r="G119" i="59" s="1"/>
  <c r="C118" i="59"/>
  <c r="E118" i="59" s="1"/>
  <c r="G118" i="59" s="1"/>
  <c r="C117" i="59"/>
  <c r="E117" i="59" s="1"/>
  <c r="G117" i="59" s="1"/>
  <c r="C116" i="59"/>
  <c r="E116" i="59" s="1"/>
  <c r="G116" i="59" s="1"/>
  <c r="C115" i="59"/>
  <c r="E115" i="59" s="1"/>
  <c r="G115" i="59" s="1"/>
  <c r="C114" i="59"/>
  <c r="E114" i="59" s="1"/>
  <c r="G114" i="59" s="1"/>
  <c r="C113" i="59"/>
  <c r="E113" i="59" s="1"/>
  <c r="G113" i="59" s="1"/>
  <c r="C112" i="59"/>
  <c r="E112" i="59" s="1"/>
  <c r="G112" i="59" s="1"/>
  <c r="H112" i="59" s="1"/>
  <c r="C111" i="59"/>
  <c r="E111" i="59" s="1"/>
  <c r="G111" i="59" s="1"/>
  <c r="C110" i="59"/>
  <c r="E110" i="59" s="1"/>
  <c r="G110" i="59" s="1"/>
  <c r="C109" i="59"/>
  <c r="E109" i="59" s="1"/>
  <c r="G109" i="59" s="1"/>
  <c r="C108" i="59"/>
  <c r="E108" i="59" s="1"/>
  <c r="G108" i="59" s="1"/>
  <c r="C107" i="59"/>
  <c r="E107" i="59" s="1"/>
  <c r="G107" i="59" s="1"/>
  <c r="C106" i="59"/>
  <c r="E106" i="59" s="1"/>
  <c r="G106" i="59" s="1"/>
  <c r="B105" i="59"/>
  <c r="C104" i="59"/>
  <c r="E104" i="59" s="1"/>
  <c r="G104" i="59" s="1"/>
  <c r="H104" i="59" s="1"/>
  <c r="C103" i="59"/>
  <c r="E103" i="59" s="1"/>
  <c r="G103" i="59" s="1"/>
  <c r="C102" i="59"/>
  <c r="E102" i="59" s="1"/>
  <c r="G102" i="59" s="1"/>
  <c r="C101" i="59"/>
  <c r="E101" i="59" s="1"/>
  <c r="G101" i="59" s="1"/>
  <c r="C100" i="59"/>
  <c r="E100" i="59" s="1"/>
  <c r="G100" i="59" s="1"/>
  <c r="C99" i="59"/>
  <c r="E99" i="59" s="1"/>
  <c r="G99" i="59" s="1"/>
  <c r="C98" i="59"/>
  <c r="E98" i="59" s="1"/>
  <c r="G98" i="59" s="1"/>
  <c r="C97" i="59"/>
  <c r="E97" i="59" s="1"/>
  <c r="G97" i="59" s="1"/>
  <c r="C96" i="59"/>
  <c r="E96" i="59" s="1"/>
  <c r="G96" i="59" s="1"/>
  <c r="C95" i="59"/>
  <c r="E95" i="59" s="1"/>
  <c r="G95" i="59" s="1"/>
  <c r="H95" i="59" s="1"/>
  <c r="C94" i="59"/>
  <c r="E94" i="59" s="1"/>
  <c r="G94" i="59" s="1"/>
  <c r="C93" i="59"/>
  <c r="E93" i="59" s="1"/>
  <c r="G93" i="59" s="1"/>
  <c r="E92" i="59"/>
  <c r="G92" i="59" s="1"/>
  <c r="C92" i="59"/>
  <c r="C91" i="59"/>
  <c r="E91" i="59" s="1"/>
  <c r="G91" i="59" s="1"/>
  <c r="C90" i="59"/>
  <c r="E90" i="59" s="1"/>
  <c r="G90" i="59" s="1"/>
  <c r="C89" i="59"/>
  <c r="E89" i="59" s="1"/>
  <c r="G89" i="59" s="1"/>
  <c r="C88" i="59"/>
  <c r="E88" i="59" s="1"/>
  <c r="G88" i="59" s="1"/>
  <c r="C87" i="59"/>
  <c r="E87" i="59" s="1"/>
  <c r="G87" i="59" s="1"/>
  <c r="C86" i="59"/>
  <c r="E86" i="59" s="1"/>
  <c r="G86" i="59" s="1"/>
  <c r="H86" i="59" s="1"/>
  <c r="C85" i="59"/>
  <c r="E85" i="59" s="1"/>
  <c r="G85" i="59" s="1"/>
  <c r="H85" i="59" s="1"/>
  <c r="C84" i="59"/>
  <c r="E84" i="59" s="1"/>
  <c r="G84" i="59" s="1"/>
  <c r="C83" i="59"/>
  <c r="E83" i="59" s="1"/>
  <c r="G83" i="59" s="1"/>
  <c r="H83" i="59" s="1"/>
  <c r="C82" i="59"/>
  <c r="E82" i="59" s="1"/>
  <c r="G82" i="59" s="1"/>
  <c r="C81" i="59"/>
  <c r="E81" i="59" s="1"/>
  <c r="G81" i="59" s="1"/>
  <c r="C79" i="59"/>
  <c r="E79" i="59" s="1"/>
  <c r="G79" i="59" s="1"/>
  <c r="H79" i="59" s="1"/>
  <c r="B78" i="59"/>
  <c r="C78" i="59" s="1"/>
  <c r="E78" i="59" s="1"/>
  <c r="G78" i="59" s="1"/>
  <c r="C77" i="59"/>
  <c r="E77" i="59" s="1"/>
  <c r="G77" i="59" s="1"/>
  <c r="C76" i="59"/>
  <c r="E76" i="59" s="1"/>
  <c r="G76" i="59" s="1"/>
  <c r="H76" i="59" s="1"/>
  <c r="C75" i="59"/>
  <c r="E75" i="59" s="1"/>
  <c r="G75" i="59" s="1"/>
  <c r="C74" i="59"/>
  <c r="E74" i="59" s="1"/>
  <c r="G74" i="59" s="1"/>
  <c r="C73" i="59"/>
  <c r="E73" i="59" s="1"/>
  <c r="G73" i="59" s="1"/>
  <c r="H73" i="59" s="1"/>
  <c r="C72" i="59"/>
  <c r="E72" i="59" s="1"/>
  <c r="G72" i="59" s="1"/>
  <c r="H72" i="59" s="1"/>
  <c r="C71" i="59"/>
  <c r="E71" i="59" s="1"/>
  <c r="G71" i="59" s="1"/>
  <c r="C70" i="59"/>
  <c r="E70" i="59" s="1"/>
  <c r="G70" i="59" s="1"/>
  <c r="H70" i="59" s="1"/>
  <c r="C69" i="59"/>
  <c r="E69" i="59" s="1"/>
  <c r="G69" i="59" s="1"/>
  <c r="H69" i="59" s="1"/>
  <c r="I69" i="59" s="1"/>
  <c r="C68" i="59"/>
  <c r="E68" i="59" s="1"/>
  <c r="G68" i="59" s="1"/>
  <c r="H68" i="59" s="1"/>
  <c r="C67" i="59"/>
  <c r="E67" i="59" s="1"/>
  <c r="G67" i="59" s="1"/>
  <c r="C66" i="59"/>
  <c r="E66" i="59" s="1"/>
  <c r="G66" i="59" s="1"/>
  <c r="C65" i="59"/>
  <c r="E65" i="59" s="1"/>
  <c r="G65" i="59" s="1"/>
  <c r="C64" i="59"/>
  <c r="E64" i="59" s="1"/>
  <c r="G64" i="59" s="1"/>
  <c r="C63" i="59"/>
  <c r="E63" i="59" s="1"/>
  <c r="G63" i="59" s="1"/>
  <c r="C62" i="59"/>
  <c r="E62" i="59" s="1"/>
  <c r="G62" i="59" s="1"/>
  <c r="C61" i="59"/>
  <c r="E61" i="59" s="1"/>
  <c r="G61" i="59" s="1"/>
  <c r="C60" i="59"/>
  <c r="E60" i="59" s="1"/>
  <c r="G60" i="59" s="1"/>
  <c r="C59" i="59"/>
  <c r="E59" i="59" s="1"/>
  <c r="G59" i="59" s="1"/>
  <c r="H59" i="59" s="1"/>
  <c r="C58" i="59"/>
  <c r="E58" i="59" s="1"/>
  <c r="G58" i="59" s="1"/>
  <c r="C57" i="59"/>
  <c r="E57" i="59" s="1"/>
  <c r="G57" i="59" s="1"/>
  <c r="C56" i="59"/>
  <c r="E56" i="59" s="1"/>
  <c r="G56" i="59" s="1"/>
  <c r="H56" i="59" s="1"/>
  <c r="C55" i="59"/>
  <c r="E55" i="59" s="1"/>
  <c r="G55" i="59" s="1"/>
  <c r="C54" i="59"/>
  <c r="E54" i="59" s="1"/>
  <c r="G54" i="59" s="1"/>
  <c r="H54" i="59" s="1"/>
  <c r="I54" i="59" s="1"/>
  <c r="C53" i="59"/>
  <c r="E53" i="59" s="1"/>
  <c r="G53" i="59" s="1"/>
  <c r="C52" i="59"/>
  <c r="E52" i="59" s="1"/>
  <c r="G52" i="59" s="1"/>
  <c r="C51" i="59"/>
  <c r="E51" i="59" s="1"/>
  <c r="G51" i="59" s="1"/>
  <c r="C50" i="59"/>
  <c r="E50" i="59" s="1"/>
  <c r="G50" i="59" s="1"/>
  <c r="C49" i="59"/>
  <c r="E49" i="59" s="1"/>
  <c r="G49" i="59" s="1"/>
  <c r="C48" i="59"/>
  <c r="E48" i="59" s="1"/>
  <c r="G48" i="59" s="1"/>
  <c r="H48" i="59" s="1"/>
  <c r="C47" i="59"/>
  <c r="E47" i="59" s="1"/>
  <c r="G47" i="59" s="1"/>
  <c r="C46" i="59"/>
  <c r="E46" i="59" s="1"/>
  <c r="G46" i="59" s="1"/>
  <c r="C45" i="59"/>
  <c r="C44" i="59"/>
  <c r="E44" i="59" s="1"/>
  <c r="G44" i="59" s="1"/>
  <c r="C42" i="59"/>
  <c r="E42" i="59" s="1"/>
  <c r="G42" i="59" s="1"/>
  <c r="C41" i="59"/>
  <c r="E41" i="59" s="1"/>
  <c r="G41" i="59" s="1"/>
  <c r="H41" i="59" s="1"/>
  <c r="C40" i="59"/>
  <c r="E40" i="59" s="1"/>
  <c r="G40" i="59" s="1"/>
  <c r="H40" i="59" s="1"/>
  <c r="C39" i="59"/>
  <c r="E39" i="59" s="1"/>
  <c r="G39" i="59" s="1"/>
  <c r="C38" i="59"/>
  <c r="E38" i="59" s="1"/>
  <c r="G38" i="59" s="1"/>
  <c r="H38" i="59" s="1"/>
  <c r="C37" i="59"/>
  <c r="E37" i="59" s="1"/>
  <c r="G37" i="59" s="1"/>
  <c r="C36" i="59"/>
  <c r="E36" i="59" s="1"/>
  <c r="G36" i="59" s="1"/>
  <c r="C35" i="59"/>
  <c r="E35" i="59" s="1"/>
  <c r="G35" i="59" s="1"/>
  <c r="C34" i="59"/>
  <c r="E34" i="59" s="1"/>
  <c r="G34" i="59" s="1"/>
  <c r="C33" i="59"/>
  <c r="E33" i="59" s="1"/>
  <c r="G33" i="59" s="1"/>
  <c r="C32" i="59"/>
  <c r="E32" i="59" s="1"/>
  <c r="G32" i="59" s="1"/>
  <c r="C31" i="59"/>
  <c r="E31" i="59" s="1"/>
  <c r="G31" i="59" s="1"/>
  <c r="C30" i="59"/>
  <c r="E30" i="59" s="1"/>
  <c r="G30" i="59" s="1"/>
  <c r="C29" i="59"/>
  <c r="E29" i="59" s="1"/>
  <c r="G29" i="59" s="1"/>
  <c r="C28" i="59"/>
  <c r="E28" i="59" s="1"/>
  <c r="G28" i="59" s="1"/>
  <c r="C27" i="59"/>
  <c r="E27" i="59" s="1"/>
  <c r="G27" i="59" s="1"/>
  <c r="C26" i="59"/>
  <c r="E26" i="59" s="1"/>
  <c r="G26" i="59" s="1"/>
  <c r="C25" i="59"/>
  <c r="E25" i="59" s="1"/>
  <c r="G25" i="59" s="1"/>
  <c r="C24" i="59"/>
  <c r="E24" i="59" s="1"/>
  <c r="G24" i="59" s="1"/>
  <c r="C23" i="59"/>
  <c r="E23" i="59" s="1"/>
  <c r="G23" i="59" s="1"/>
  <c r="B22" i="59"/>
  <c r="B10" i="59" s="1"/>
  <c r="C21" i="59"/>
  <c r="E21" i="59" s="1"/>
  <c r="G21" i="59" s="1"/>
  <c r="C20" i="59"/>
  <c r="E20" i="59" s="1"/>
  <c r="G20" i="59" s="1"/>
  <c r="C19" i="59"/>
  <c r="E19" i="59" s="1"/>
  <c r="G19" i="59" s="1"/>
  <c r="C18" i="59"/>
  <c r="E18" i="59" s="1"/>
  <c r="G18" i="59" s="1"/>
  <c r="C17" i="59"/>
  <c r="E17" i="59" s="1"/>
  <c r="G17" i="59" s="1"/>
  <c r="C16" i="59"/>
  <c r="E16" i="59" s="1"/>
  <c r="G16" i="59" s="1"/>
  <c r="C15" i="59"/>
  <c r="E15" i="59" s="1"/>
  <c r="G15" i="59" s="1"/>
  <c r="C14" i="59"/>
  <c r="E14" i="59" s="1"/>
  <c r="G14" i="59" s="1"/>
  <c r="C13" i="59"/>
  <c r="E13" i="59" s="1"/>
  <c r="G13" i="59" s="1"/>
  <c r="C12" i="59"/>
  <c r="E12" i="59" s="1"/>
  <c r="G12" i="59" s="1"/>
  <c r="C11" i="59"/>
  <c r="E11" i="59" s="1"/>
  <c r="G11" i="59" s="1"/>
  <c r="G50" i="58" l="1"/>
  <c r="H50" i="58" s="1"/>
  <c r="G48" i="58"/>
  <c r="G51" i="58"/>
  <c r="H51" i="58" s="1"/>
  <c r="G51" i="61"/>
  <c r="H51" i="61" s="1"/>
  <c r="H60" i="61"/>
  <c r="G60" i="61"/>
  <c r="G105" i="61"/>
  <c r="H105" i="61"/>
  <c r="G17" i="61"/>
  <c r="H17" i="61" s="1"/>
  <c r="H13" i="61"/>
  <c r="G13" i="61"/>
  <c r="H27" i="61"/>
  <c r="G27" i="61"/>
  <c r="G11" i="61"/>
  <c r="H11" i="61" s="1"/>
  <c r="G84" i="61"/>
  <c r="H84" i="61" s="1"/>
  <c r="H94" i="61"/>
  <c r="H93" i="61" s="1"/>
  <c r="D103" i="61"/>
  <c r="F103" i="61" s="1"/>
  <c r="B25" i="61"/>
  <c r="G47" i="61"/>
  <c r="H47" i="61" s="1"/>
  <c r="H128" i="61"/>
  <c r="G19" i="61"/>
  <c r="G18" i="61" s="1"/>
  <c r="G24" i="61"/>
  <c r="G23" i="61" s="1"/>
  <c r="D97" i="61"/>
  <c r="F97" i="61" s="1"/>
  <c r="F20" i="61"/>
  <c r="G39" i="61"/>
  <c r="H39" i="61"/>
  <c r="G22" i="61"/>
  <c r="H22" i="61" s="1"/>
  <c r="G34" i="61"/>
  <c r="H34" i="61" s="1"/>
  <c r="G48" i="61"/>
  <c r="H48" i="61" s="1"/>
  <c r="F14" i="61"/>
  <c r="H15" i="61"/>
  <c r="G15" i="61"/>
  <c r="G40" i="61"/>
  <c r="H40" i="61" s="1"/>
  <c r="G54" i="61"/>
  <c r="H54" i="61" s="1"/>
  <c r="F53" i="61"/>
  <c r="G12" i="61"/>
  <c r="H55" i="61"/>
  <c r="G103" i="61"/>
  <c r="H103" i="61"/>
  <c r="G21" i="61"/>
  <c r="G31" i="61"/>
  <c r="H31" i="61" s="1"/>
  <c r="G36" i="61"/>
  <c r="H36" i="61" s="1"/>
  <c r="G41" i="61"/>
  <c r="H41" i="61" s="1"/>
  <c r="G45" i="61"/>
  <c r="H45" i="61" s="1"/>
  <c r="H49" i="61"/>
  <c r="G52" i="61"/>
  <c r="H52" i="61" s="1"/>
  <c r="H56" i="61"/>
  <c r="G57" i="61"/>
  <c r="H57" i="61" s="1"/>
  <c r="G67" i="61"/>
  <c r="H67" i="61" s="1"/>
  <c r="F66" i="61"/>
  <c r="G77" i="61"/>
  <c r="H77" i="61"/>
  <c r="H21" i="61"/>
  <c r="G37" i="61"/>
  <c r="H37" i="61" s="1"/>
  <c r="G68" i="61"/>
  <c r="H68" i="61" s="1"/>
  <c r="H70" i="61"/>
  <c r="G74" i="61"/>
  <c r="H74" i="61" s="1"/>
  <c r="G100" i="61"/>
  <c r="H100" i="61" s="1"/>
  <c r="G126" i="61"/>
  <c r="H126" i="61" s="1"/>
  <c r="F125" i="61"/>
  <c r="H43" i="61"/>
  <c r="G71" i="61"/>
  <c r="H71" i="61" s="1"/>
  <c r="G82" i="61"/>
  <c r="H82" i="61"/>
  <c r="G97" i="61"/>
  <c r="H97" i="61" s="1"/>
  <c r="G42" i="61"/>
  <c r="H42" i="61" s="1"/>
  <c r="G44" i="61"/>
  <c r="H44" i="61" s="1"/>
  <c r="G46" i="61"/>
  <c r="H46" i="61" s="1"/>
  <c r="G55" i="61"/>
  <c r="G58" i="61"/>
  <c r="H58" i="61" s="1"/>
  <c r="G61" i="61"/>
  <c r="H61" i="61" s="1"/>
  <c r="G63" i="61"/>
  <c r="H63" i="61" s="1"/>
  <c r="H65" i="61"/>
  <c r="H69" i="61"/>
  <c r="F10" i="61"/>
  <c r="F23" i="61"/>
  <c r="D28" i="61"/>
  <c r="F28" i="61" s="1"/>
  <c r="G38" i="61"/>
  <c r="H38" i="61" s="1"/>
  <c r="H62" i="61"/>
  <c r="G64" i="61"/>
  <c r="H64" i="61" s="1"/>
  <c r="H59" i="61"/>
  <c r="B53" i="61"/>
  <c r="G73" i="61"/>
  <c r="H73" i="61" s="1"/>
  <c r="H75" i="61"/>
  <c r="G75" i="61"/>
  <c r="G78" i="61"/>
  <c r="H78" i="61" s="1"/>
  <c r="G115" i="61"/>
  <c r="F114" i="61"/>
  <c r="H117" i="61"/>
  <c r="G117" i="61"/>
  <c r="G127" i="61"/>
  <c r="H127" i="61" s="1"/>
  <c r="H76" i="61"/>
  <c r="H79" i="61"/>
  <c r="H102" i="61"/>
  <c r="G110" i="61"/>
  <c r="H110" i="61" s="1"/>
  <c r="H119" i="61"/>
  <c r="H92" i="61"/>
  <c r="G106" i="61"/>
  <c r="H106" i="61" s="1"/>
  <c r="H107" i="61"/>
  <c r="H112" i="61"/>
  <c r="G104" i="61"/>
  <c r="H104" i="61" s="1"/>
  <c r="H72" i="61"/>
  <c r="G81" i="61"/>
  <c r="H81" i="61" s="1"/>
  <c r="F95" i="61"/>
  <c r="H88" i="61"/>
  <c r="H90" i="61"/>
  <c r="H91" i="61"/>
  <c r="H98" i="61"/>
  <c r="G99" i="61"/>
  <c r="H99" i="61" s="1"/>
  <c r="G113" i="61"/>
  <c r="H113" i="61" s="1"/>
  <c r="H124" i="61"/>
  <c r="H123" i="61" s="1"/>
  <c r="F123" i="61"/>
  <c r="G133" i="61"/>
  <c r="F132" i="61"/>
  <c r="H83" i="61"/>
  <c r="G83" i="61"/>
  <c r="G86" i="61"/>
  <c r="H86" i="61" s="1"/>
  <c r="G89" i="61"/>
  <c r="H89" i="61" s="1"/>
  <c r="B108" i="61"/>
  <c r="D111" i="61"/>
  <c r="F111" i="61" s="1"/>
  <c r="G122" i="61"/>
  <c r="G121" i="61" s="1"/>
  <c r="F121" i="61"/>
  <c r="G131" i="61"/>
  <c r="H131" i="61" s="1"/>
  <c r="G134" i="61"/>
  <c r="H134" i="61" s="1"/>
  <c r="G87" i="61"/>
  <c r="H87" i="61" s="1"/>
  <c r="H109" i="61"/>
  <c r="G109" i="61"/>
  <c r="G116" i="61"/>
  <c r="H116" i="61" s="1"/>
  <c r="F118" i="61"/>
  <c r="G120" i="61"/>
  <c r="G118" i="61" s="1"/>
  <c r="G129" i="61"/>
  <c r="H129" i="61" s="1"/>
  <c r="G135" i="61"/>
  <c r="H135" i="61" s="1"/>
  <c r="H96" i="61"/>
  <c r="F101" i="61"/>
  <c r="I10" i="60"/>
  <c r="H10" i="60"/>
  <c r="H11" i="60"/>
  <c r="I11" i="60" s="1"/>
  <c r="H12" i="60"/>
  <c r="I12" i="60" s="1"/>
  <c r="C9" i="60"/>
  <c r="H41" i="60"/>
  <c r="I41" i="60" s="1"/>
  <c r="I13" i="60"/>
  <c r="I40" i="60"/>
  <c r="I58" i="60"/>
  <c r="H58" i="60"/>
  <c r="H17" i="60"/>
  <c r="I17" i="60" s="1"/>
  <c r="H27" i="60"/>
  <c r="I27" i="60" s="1"/>
  <c r="H35" i="60"/>
  <c r="I35" i="60" s="1"/>
  <c r="H56" i="60"/>
  <c r="I56" i="60" s="1"/>
  <c r="I30" i="60"/>
  <c r="H30" i="60"/>
  <c r="H38" i="60"/>
  <c r="I38" i="60" s="1"/>
  <c r="I47" i="60"/>
  <c r="H51" i="60"/>
  <c r="I51" i="60" s="1"/>
  <c r="I60" i="60"/>
  <c r="H60" i="60"/>
  <c r="G9" i="60"/>
  <c r="H14" i="60"/>
  <c r="H18" i="60"/>
  <c r="I18" i="60" s="1"/>
  <c r="H25" i="60"/>
  <c r="I25" i="60" s="1"/>
  <c r="H33" i="60"/>
  <c r="I33" i="60" s="1"/>
  <c r="H54" i="60"/>
  <c r="I54" i="60" s="1"/>
  <c r="H26" i="60"/>
  <c r="I26" i="60" s="1"/>
  <c r="H55" i="60"/>
  <c r="I55" i="60" s="1"/>
  <c r="H22" i="60"/>
  <c r="I22" i="60" s="1"/>
  <c r="H28" i="60"/>
  <c r="I28" i="60" s="1"/>
  <c r="I36" i="60"/>
  <c r="H36" i="60"/>
  <c r="H46" i="60"/>
  <c r="I46" i="60" s="1"/>
  <c r="I49" i="60"/>
  <c r="H49" i="60"/>
  <c r="H57" i="60"/>
  <c r="I57" i="60" s="1"/>
  <c r="H61" i="60"/>
  <c r="I61" i="60" s="1"/>
  <c r="H34" i="60"/>
  <c r="I34" i="60" s="1"/>
  <c r="H62" i="60"/>
  <c r="I62" i="60" s="1"/>
  <c r="H45" i="60"/>
  <c r="I45" i="60" s="1"/>
  <c r="H15" i="60"/>
  <c r="I15" i="60" s="1"/>
  <c r="I19" i="60"/>
  <c r="H19" i="60"/>
  <c r="H23" i="60"/>
  <c r="I23" i="60" s="1"/>
  <c r="H31" i="60"/>
  <c r="I31" i="60" s="1"/>
  <c r="H39" i="60"/>
  <c r="I39" i="60" s="1"/>
  <c r="I43" i="60"/>
  <c r="H52" i="60"/>
  <c r="I52" i="60" s="1"/>
  <c r="I16" i="60"/>
  <c r="H16" i="60"/>
  <c r="H21" i="60"/>
  <c r="I21" i="60" s="1"/>
  <c r="H29" i="60"/>
  <c r="I29" i="60" s="1"/>
  <c r="I37" i="60"/>
  <c r="H37" i="60"/>
  <c r="H50" i="60"/>
  <c r="I50" i="60" s="1"/>
  <c r="H24" i="60"/>
  <c r="I24" i="60" s="1"/>
  <c r="H32" i="60"/>
  <c r="I32" i="60" s="1"/>
  <c r="H44" i="60"/>
  <c r="I44" i="60" s="1"/>
  <c r="H53" i="60"/>
  <c r="I53" i="60" s="1"/>
  <c r="I59" i="60"/>
  <c r="H59" i="60"/>
  <c r="H63" i="60"/>
  <c r="I63" i="60" s="1"/>
  <c r="H42" i="60"/>
  <c r="I42" i="60" s="1"/>
  <c r="H43" i="60"/>
  <c r="H20" i="60"/>
  <c r="I20" i="60" s="1"/>
  <c r="H47" i="60"/>
  <c r="H48" i="60"/>
  <c r="I48" i="60" s="1"/>
  <c r="B121" i="59"/>
  <c r="C140" i="59"/>
  <c r="E140" i="59" s="1"/>
  <c r="G140" i="59" s="1"/>
  <c r="H140" i="59" s="1"/>
  <c r="I140" i="59" s="1"/>
  <c r="I86" i="59"/>
  <c r="C22" i="59"/>
  <c r="E22" i="59" s="1"/>
  <c r="G22" i="59" s="1"/>
  <c r="B43" i="59"/>
  <c r="I40" i="59"/>
  <c r="H119" i="59"/>
  <c r="I119" i="59" s="1"/>
  <c r="H30" i="59"/>
  <c r="I30" i="59" s="1"/>
  <c r="H50" i="59"/>
  <c r="I50" i="59" s="1"/>
  <c r="H55" i="59"/>
  <c r="I55" i="59" s="1"/>
  <c r="H88" i="59"/>
  <c r="I88" i="59" s="1"/>
  <c r="H96" i="59"/>
  <c r="I96" i="59" s="1"/>
  <c r="H62" i="59"/>
  <c r="I62" i="59" s="1"/>
  <c r="H75" i="59"/>
  <c r="I75" i="59" s="1"/>
  <c r="H188" i="59"/>
  <c r="I188" i="59" s="1"/>
  <c r="H92" i="59"/>
  <c r="I92" i="59" s="1"/>
  <c r="H16" i="59"/>
  <c r="I16" i="59" s="1"/>
  <c r="H13" i="59"/>
  <c r="I13" i="59" s="1"/>
  <c r="H33" i="59"/>
  <c r="I33" i="59"/>
  <c r="H52" i="59"/>
  <c r="I52" i="59" s="1"/>
  <c r="H134" i="59"/>
  <c r="I134" i="59" s="1"/>
  <c r="H44" i="59"/>
  <c r="I44" i="59" s="1"/>
  <c r="I76" i="59"/>
  <c r="I41" i="59"/>
  <c r="H64" i="59"/>
  <c r="I64" i="59" s="1"/>
  <c r="I85" i="59"/>
  <c r="H157" i="59"/>
  <c r="I157" i="59" s="1"/>
  <c r="I179" i="59"/>
  <c r="I104" i="59"/>
  <c r="I158" i="59"/>
  <c r="H11" i="59"/>
  <c r="G10" i="59"/>
  <c r="H21" i="59"/>
  <c r="I21" i="59" s="1"/>
  <c r="H34" i="59"/>
  <c r="I34" i="59" s="1"/>
  <c r="H63" i="59"/>
  <c r="I63" i="59" s="1"/>
  <c r="H91" i="59"/>
  <c r="I91" i="59" s="1"/>
  <c r="H12" i="59"/>
  <c r="I12" i="59" s="1"/>
  <c r="H18" i="59"/>
  <c r="I18" i="59" s="1"/>
  <c r="H61" i="59"/>
  <c r="I61" i="59"/>
  <c r="H32" i="59"/>
  <c r="I32" i="59" s="1"/>
  <c r="H53" i="59"/>
  <c r="I53" i="59" s="1"/>
  <c r="H14" i="59"/>
  <c r="I14" i="59" s="1"/>
  <c r="H22" i="59"/>
  <c r="I22" i="59" s="1"/>
  <c r="H24" i="59"/>
  <c r="I24" i="59" s="1"/>
  <c r="H25" i="59"/>
  <c r="I25" i="59" s="1"/>
  <c r="H17" i="59"/>
  <c r="I17" i="59" s="1"/>
  <c r="H20" i="59"/>
  <c r="I20" i="59" s="1"/>
  <c r="H31" i="59"/>
  <c r="I31" i="59" s="1"/>
  <c r="H37" i="59"/>
  <c r="I37" i="59" s="1"/>
  <c r="H81" i="59"/>
  <c r="I81" i="59" s="1"/>
  <c r="H27" i="59"/>
  <c r="I27" i="59" s="1"/>
  <c r="H60" i="59"/>
  <c r="I60" i="59" s="1"/>
  <c r="H111" i="59"/>
  <c r="I111" i="59" s="1"/>
  <c r="H19" i="59"/>
  <c r="I19" i="59" s="1"/>
  <c r="H36" i="59"/>
  <c r="I36" i="59" s="1"/>
  <c r="H15" i="59"/>
  <c r="I15" i="59" s="1"/>
  <c r="H23" i="59"/>
  <c r="I23" i="59" s="1"/>
  <c r="H28" i="59"/>
  <c r="I28" i="59" s="1"/>
  <c r="H47" i="59"/>
  <c r="I47" i="59" s="1"/>
  <c r="H51" i="59"/>
  <c r="I51" i="59" s="1"/>
  <c r="H58" i="59"/>
  <c r="I58" i="59" s="1"/>
  <c r="H77" i="59"/>
  <c r="I77" i="59" s="1"/>
  <c r="H82" i="59"/>
  <c r="I82" i="59" s="1"/>
  <c r="H114" i="59"/>
  <c r="I114" i="59" s="1"/>
  <c r="H26" i="59"/>
  <c r="I26" i="59" s="1"/>
  <c r="H29" i="59"/>
  <c r="I29" i="59" s="1"/>
  <c r="I95" i="59"/>
  <c r="H128" i="59"/>
  <c r="I128" i="59" s="1"/>
  <c r="H136" i="59"/>
  <c r="I136" i="59" s="1"/>
  <c r="H35" i="59"/>
  <c r="I35" i="59" s="1"/>
  <c r="H42" i="59"/>
  <c r="I42" i="59" s="1"/>
  <c r="H99" i="59"/>
  <c r="I99" i="59" s="1"/>
  <c r="I83" i="59"/>
  <c r="H93" i="59"/>
  <c r="I93" i="59" s="1"/>
  <c r="H46" i="59"/>
  <c r="I46" i="59" s="1"/>
  <c r="H57" i="59"/>
  <c r="I57" i="59" s="1"/>
  <c r="H125" i="59"/>
  <c r="I125" i="59" s="1"/>
  <c r="H127" i="59"/>
  <c r="I127" i="59" s="1"/>
  <c r="H49" i="59"/>
  <c r="I49" i="59" s="1"/>
  <c r="C43" i="59"/>
  <c r="E45" i="59"/>
  <c r="G45" i="59" s="1"/>
  <c r="H65" i="59"/>
  <c r="I65" i="59" s="1"/>
  <c r="H78" i="59"/>
  <c r="I78" i="59" s="1"/>
  <c r="H115" i="59"/>
  <c r="I115" i="59" s="1"/>
  <c r="H135" i="59"/>
  <c r="I135" i="59" s="1"/>
  <c r="H66" i="59"/>
  <c r="I66" i="59" s="1"/>
  <c r="H109" i="59"/>
  <c r="I109" i="59" s="1"/>
  <c r="H39" i="59"/>
  <c r="I39" i="59" s="1"/>
  <c r="I48" i="59"/>
  <c r="I56" i="59"/>
  <c r="H74" i="59"/>
  <c r="I74" i="59" s="1"/>
  <c r="I38" i="59"/>
  <c r="I59" i="59"/>
  <c r="H67" i="59"/>
  <c r="I67" i="59" s="1"/>
  <c r="I68" i="59"/>
  <c r="H71" i="59"/>
  <c r="I71" i="59" s="1"/>
  <c r="I73" i="59"/>
  <c r="H94" i="59"/>
  <c r="I94" i="59" s="1"/>
  <c r="H98" i="59"/>
  <c r="I98" i="59" s="1"/>
  <c r="H100" i="59"/>
  <c r="I100" i="59" s="1"/>
  <c r="H113" i="59"/>
  <c r="I113" i="59" s="1"/>
  <c r="H118" i="59"/>
  <c r="I118" i="59" s="1"/>
  <c r="C10" i="59"/>
  <c r="I72" i="59"/>
  <c r="H123" i="59"/>
  <c r="I123" i="59" s="1"/>
  <c r="I79" i="59"/>
  <c r="H89" i="59"/>
  <c r="I89" i="59" s="1"/>
  <c r="H102" i="59"/>
  <c r="I102" i="59" s="1"/>
  <c r="H108" i="59"/>
  <c r="I108" i="59" s="1"/>
  <c r="H162" i="59"/>
  <c r="I162" i="59" s="1"/>
  <c r="H97" i="59"/>
  <c r="I97" i="59" s="1"/>
  <c r="H84" i="59"/>
  <c r="I84" i="59" s="1"/>
  <c r="H101" i="59"/>
  <c r="I101" i="59" s="1"/>
  <c r="H107" i="59"/>
  <c r="I107" i="59" s="1"/>
  <c r="H110" i="59"/>
  <c r="I110" i="59" s="1"/>
  <c r="I112" i="59"/>
  <c r="H116" i="59"/>
  <c r="I116" i="59" s="1"/>
  <c r="H145" i="59"/>
  <c r="I145" i="59" s="1"/>
  <c r="I70" i="59"/>
  <c r="H87" i="59"/>
  <c r="I87" i="59" s="1"/>
  <c r="H90" i="59"/>
  <c r="I90" i="59" s="1"/>
  <c r="H129" i="59"/>
  <c r="I129" i="59" s="1"/>
  <c r="H144" i="59"/>
  <c r="I144" i="59" s="1"/>
  <c r="I124" i="59"/>
  <c r="H141" i="59"/>
  <c r="I141" i="59" s="1"/>
  <c r="H163" i="59"/>
  <c r="I163" i="59" s="1"/>
  <c r="E122" i="59"/>
  <c r="G122" i="59" s="1"/>
  <c r="H133" i="59"/>
  <c r="I133" i="59" s="1"/>
  <c r="H139" i="59"/>
  <c r="I139" i="59" s="1"/>
  <c r="H147" i="59"/>
  <c r="I147" i="59" s="1"/>
  <c r="H117" i="59"/>
  <c r="I117" i="59" s="1"/>
  <c r="H143" i="59"/>
  <c r="I143" i="59" s="1"/>
  <c r="H152" i="59"/>
  <c r="I152" i="59" s="1"/>
  <c r="H155" i="59"/>
  <c r="I155" i="59" s="1"/>
  <c r="H181" i="59"/>
  <c r="I181" i="59" s="1"/>
  <c r="H192" i="59"/>
  <c r="I192" i="59" s="1"/>
  <c r="H201" i="59"/>
  <c r="I201" i="59" s="1"/>
  <c r="C105" i="59"/>
  <c r="H138" i="59"/>
  <c r="I138" i="59" s="1"/>
  <c r="I142" i="59"/>
  <c r="H151" i="59"/>
  <c r="I151" i="59" s="1"/>
  <c r="H103" i="59"/>
  <c r="I103" i="59" s="1"/>
  <c r="H106" i="59"/>
  <c r="G105" i="59"/>
  <c r="H197" i="59"/>
  <c r="I197" i="59" s="1"/>
  <c r="I120" i="59"/>
  <c r="I130" i="59"/>
  <c r="H137" i="59"/>
  <c r="I137" i="59" s="1"/>
  <c r="H159" i="59"/>
  <c r="I159" i="59" s="1"/>
  <c r="I126" i="59"/>
  <c r="I165" i="59"/>
  <c r="H168" i="59"/>
  <c r="I168" i="59" s="1"/>
  <c r="H169" i="59"/>
  <c r="I169" i="59" s="1"/>
  <c r="H195" i="59"/>
  <c r="I195" i="59" s="1"/>
  <c r="H198" i="59"/>
  <c r="I198" i="59" s="1"/>
  <c r="H176" i="59"/>
  <c r="I176" i="59" s="1"/>
  <c r="H177" i="59"/>
  <c r="I177" i="59" s="1"/>
  <c r="H183" i="59"/>
  <c r="I183" i="59" s="1"/>
  <c r="H191" i="59"/>
  <c r="I191" i="59" s="1"/>
  <c r="H194" i="59"/>
  <c r="I194" i="59" s="1"/>
  <c r="H132" i="59"/>
  <c r="I132" i="59" s="1"/>
  <c r="H160" i="59"/>
  <c r="I160" i="59" s="1"/>
  <c r="H182" i="59"/>
  <c r="I182" i="59" s="1"/>
  <c r="I131" i="59"/>
  <c r="H146" i="59"/>
  <c r="I146" i="59" s="1"/>
  <c r="H149" i="59"/>
  <c r="I149" i="59" s="1"/>
  <c r="H164" i="59"/>
  <c r="I164" i="59" s="1"/>
  <c r="H193" i="59"/>
  <c r="I193" i="59" s="1"/>
  <c r="H200" i="59"/>
  <c r="I200" i="59" s="1"/>
  <c r="I148" i="59"/>
  <c r="I150" i="59"/>
  <c r="I154" i="59"/>
  <c r="I156" i="59"/>
  <c r="I161" i="59"/>
  <c r="H174" i="59"/>
  <c r="I174" i="59" s="1"/>
  <c r="I178" i="59"/>
  <c r="H185" i="59"/>
  <c r="I185" i="59" s="1"/>
  <c r="I186" i="59"/>
  <c r="H167" i="59"/>
  <c r="I167" i="59" s="1"/>
  <c r="H184" i="59"/>
  <c r="I184" i="59" s="1"/>
  <c r="I187" i="59"/>
  <c r="H199" i="59"/>
  <c r="I199" i="59" s="1"/>
  <c r="H166" i="59"/>
  <c r="I166" i="59" s="1"/>
  <c r="H189" i="59"/>
  <c r="I189" i="59" s="1"/>
  <c r="H190" i="59"/>
  <c r="I190" i="59" s="1"/>
  <c r="H153" i="59"/>
  <c r="I153" i="59" s="1"/>
  <c r="H170" i="59"/>
  <c r="I170" i="59" s="1"/>
  <c r="I172" i="59"/>
  <c r="H173" i="59"/>
  <c r="I173" i="59" s="1"/>
  <c r="H175" i="59"/>
  <c r="I175" i="59" s="1"/>
  <c r="I196" i="59"/>
  <c r="I202" i="59"/>
  <c r="H48" i="58" l="1"/>
  <c r="H20" i="61"/>
  <c r="H24" i="61"/>
  <c r="H23" i="61" s="1"/>
  <c r="H120" i="61"/>
  <c r="G10" i="61"/>
  <c r="G14" i="61"/>
  <c r="G95" i="61"/>
  <c r="H14" i="61"/>
  <c r="G20" i="61"/>
  <c r="B9" i="61"/>
  <c r="H19" i="61"/>
  <c r="H18" i="61" s="1"/>
  <c r="H125" i="61"/>
  <c r="G111" i="61"/>
  <c r="G108" i="61" s="1"/>
  <c r="G101" i="61"/>
  <c r="H122" i="61"/>
  <c r="H121" i="61" s="1"/>
  <c r="G132" i="61"/>
  <c r="G66" i="61"/>
  <c r="H133" i="61"/>
  <c r="H132" i="61" s="1"/>
  <c r="G125" i="61"/>
  <c r="H12" i="61"/>
  <c r="H10" i="61" s="1"/>
  <c r="H53" i="61"/>
  <c r="G28" i="61"/>
  <c r="G25" i="61" s="1"/>
  <c r="F25" i="61"/>
  <c r="H118" i="61"/>
  <c r="H101" i="61"/>
  <c r="G114" i="61"/>
  <c r="G53" i="61"/>
  <c r="H95" i="61"/>
  <c r="H115" i="61"/>
  <c r="H114" i="61" s="1"/>
  <c r="F108" i="61"/>
  <c r="H66" i="61"/>
  <c r="H9" i="60"/>
  <c r="I14" i="60"/>
  <c r="I9" i="60" s="1"/>
  <c r="B9" i="59"/>
  <c r="C121" i="59"/>
  <c r="C9" i="59" s="1"/>
  <c r="H105" i="59"/>
  <c r="I106" i="59"/>
  <c r="I105" i="59" s="1"/>
  <c r="H45" i="59"/>
  <c r="H43" i="59" s="1"/>
  <c r="G43" i="59"/>
  <c r="H122" i="59"/>
  <c r="H121" i="59" s="1"/>
  <c r="G121" i="59"/>
  <c r="H10" i="59"/>
  <c r="I11" i="59"/>
  <c r="I10" i="59" s="1"/>
  <c r="H28" i="61" l="1"/>
  <c r="H25" i="61" s="1"/>
  <c r="F9" i="61"/>
  <c r="G9" i="61"/>
  <c r="H111" i="61"/>
  <c r="H108" i="61" s="1"/>
  <c r="H9" i="61" s="1"/>
  <c r="I45" i="59"/>
  <c r="I43" i="59" s="1"/>
  <c r="G9" i="59"/>
  <c r="H9" i="59"/>
  <c r="I122" i="59"/>
  <c r="I121" i="59" s="1"/>
  <c r="I9" i="59" l="1"/>
  <c r="F10" i="58" l="1"/>
  <c r="E10" i="58"/>
  <c r="D10" i="58"/>
  <c r="C10" i="58"/>
  <c r="C238" i="43"/>
  <c r="C3018" i="43"/>
  <c r="C3017" i="43"/>
  <c r="C3014" i="43"/>
  <c r="C3006" i="43"/>
  <c r="C3007" i="43"/>
  <c r="C3008" i="43"/>
  <c r="C3009" i="43"/>
  <c r="C3010" i="43"/>
  <c r="C3011" i="43"/>
  <c r="C3005" i="43"/>
  <c r="C2957" i="43"/>
  <c r="C2958" i="43"/>
  <c r="C2959" i="43"/>
  <c r="C2960" i="43"/>
  <c r="C2961" i="43"/>
  <c r="C2962" i="43"/>
  <c r="C2963" i="43"/>
  <c r="C2964" i="43"/>
  <c r="C2965" i="43"/>
  <c r="C2966" i="43"/>
  <c r="C2967" i="43"/>
  <c r="C2968" i="43"/>
  <c r="C2969" i="43"/>
  <c r="C2970" i="43"/>
  <c r="C2971" i="43"/>
  <c r="C2972" i="43"/>
  <c r="C2973" i="43"/>
  <c r="C2974" i="43"/>
  <c r="C2975" i="43"/>
  <c r="C2976" i="43"/>
  <c r="C2977" i="43"/>
  <c r="C2978" i="43"/>
  <c r="C2979" i="43"/>
  <c r="C2980" i="43"/>
  <c r="C2981" i="43"/>
  <c r="C2982" i="43"/>
  <c r="C2983" i="43"/>
  <c r="C2984" i="43"/>
  <c r="C2985" i="43"/>
  <c r="C2986" i="43"/>
  <c r="C2987" i="43"/>
  <c r="C2988" i="43"/>
  <c r="C2989" i="43"/>
  <c r="C2990" i="43"/>
  <c r="C2991" i="43"/>
  <c r="C2992" i="43"/>
  <c r="C2993" i="43"/>
  <c r="C2994" i="43"/>
  <c r="C2995" i="43"/>
  <c r="C2996" i="43"/>
  <c r="C2997" i="43"/>
  <c r="C2998" i="43"/>
  <c r="C2999" i="43"/>
  <c r="C3000" i="43"/>
  <c r="C3001" i="43"/>
  <c r="C3002" i="43"/>
  <c r="C2956" i="43"/>
  <c r="C2945" i="43"/>
  <c r="C2946" i="43"/>
  <c r="C2947" i="43"/>
  <c r="C2948" i="43"/>
  <c r="C2949" i="43"/>
  <c r="C2950" i="43"/>
  <c r="C2951" i="43"/>
  <c r="C2952" i="43"/>
  <c r="C2953" i="43"/>
  <c r="C2944" i="43"/>
  <c r="C2932" i="43"/>
  <c r="C2933" i="43"/>
  <c r="C2934" i="43"/>
  <c r="C2935" i="43"/>
  <c r="C2936" i="43"/>
  <c r="C2937" i="43"/>
  <c r="C2938" i="43"/>
  <c r="C2939" i="43"/>
  <c r="C2940" i="43"/>
  <c r="C2941" i="43"/>
  <c r="C2931" i="43"/>
  <c r="C2926" i="43"/>
  <c r="C2927" i="43"/>
  <c r="C2928" i="43"/>
  <c r="C2925" i="43"/>
  <c r="C2921" i="43"/>
  <c r="C2922" i="43"/>
  <c r="C2920" i="43"/>
  <c r="C2914" i="43"/>
  <c r="C2915" i="43"/>
  <c r="C2916" i="43"/>
  <c r="C2917" i="43"/>
  <c r="C2913" i="43"/>
  <c r="C2906" i="43"/>
  <c r="C2907" i="43"/>
  <c r="C2908" i="43"/>
  <c r="C2909" i="43"/>
  <c r="C2910" i="43"/>
  <c r="C2905" i="43"/>
  <c r="C2898" i="43"/>
  <c r="C2899" i="43"/>
  <c r="C2900" i="43"/>
  <c r="C2901" i="43"/>
  <c r="C2902" i="43"/>
  <c r="C2897" i="43"/>
  <c r="C2892" i="43"/>
  <c r="C2893" i="43"/>
  <c r="C2894" i="43"/>
  <c r="C2891" i="43"/>
  <c r="C2888" i="43"/>
  <c r="C2887" i="43"/>
  <c r="C2881" i="43"/>
  <c r="C2882" i="43"/>
  <c r="C2883" i="43"/>
  <c r="C2884" i="43"/>
  <c r="C2880" i="43"/>
  <c r="C2875" i="43"/>
  <c r="C2876" i="43"/>
  <c r="C2877" i="43"/>
  <c r="C2878" i="43"/>
  <c r="C2874" i="43"/>
  <c r="C2865" i="43"/>
  <c r="C2866" i="43"/>
  <c r="C2867" i="43"/>
  <c r="C2868" i="43"/>
  <c r="C2869" i="43"/>
  <c r="C2870" i="43"/>
  <c r="C2871" i="43"/>
  <c r="C2864" i="43"/>
  <c r="C2827" i="43"/>
  <c r="C2828" i="43"/>
  <c r="C2829" i="43"/>
  <c r="C2830" i="43"/>
  <c r="C2831" i="43"/>
  <c r="C2832" i="43"/>
  <c r="C2833" i="43"/>
  <c r="C2834" i="43"/>
  <c r="C2835" i="43"/>
  <c r="C2836" i="43"/>
  <c r="C2837" i="43"/>
  <c r="C2838" i="43"/>
  <c r="C2839" i="43"/>
  <c r="C2840" i="43"/>
  <c r="C2841" i="43"/>
  <c r="C2842" i="43"/>
  <c r="C2843" i="43"/>
  <c r="C2844" i="43"/>
  <c r="C2845" i="43"/>
  <c r="C2846" i="43"/>
  <c r="C2847" i="43"/>
  <c r="C2848" i="43"/>
  <c r="C2849" i="43"/>
  <c r="C2850" i="43"/>
  <c r="C2851" i="43"/>
  <c r="C2852" i="43"/>
  <c r="C2853" i="43"/>
  <c r="C2854" i="43"/>
  <c r="C2855" i="43"/>
  <c r="C2856" i="43"/>
  <c r="C2857" i="43"/>
  <c r="C2858" i="43"/>
  <c r="C2859" i="43"/>
  <c r="C2860" i="43"/>
  <c r="C2861" i="43"/>
  <c r="C2826" i="43"/>
  <c r="C2823" i="43"/>
  <c r="C2822" i="43"/>
  <c r="C2813" i="43"/>
  <c r="C2814" i="43"/>
  <c r="C2815" i="43"/>
  <c r="C2816" i="43"/>
  <c r="C2817" i="43"/>
  <c r="C2818" i="43"/>
  <c r="C2819" i="43"/>
  <c r="C2812" i="43"/>
  <c r="C2677" i="43"/>
  <c r="C2678" i="43"/>
  <c r="C2679" i="43"/>
  <c r="C2680" i="43"/>
  <c r="C2681" i="43"/>
  <c r="C2682" i="43"/>
  <c r="C2683" i="43"/>
  <c r="C2684" i="43"/>
  <c r="C2685" i="43"/>
  <c r="C2686" i="43"/>
  <c r="C2687" i="43"/>
  <c r="C2688" i="43"/>
  <c r="C2689" i="43"/>
  <c r="C2690" i="43"/>
  <c r="C2691" i="43"/>
  <c r="C2692" i="43"/>
  <c r="C2693" i="43"/>
  <c r="C2694" i="43"/>
  <c r="C2695" i="43"/>
  <c r="C2696" i="43"/>
  <c r="C2697" i="43"/>
  <c r="C2698" i="43"/>
  <c r="C2699" i="43"/>
  <c r="C2700" i="43"/>
  <c r="C2701" i="43"/>
  <c r="C2702" i="43"/>
  <c r="C2703" i="43"/>
  <c r="C2704" i="43"/>
  <c r="C2705" i="43"/>
  <c r="C2706" i="43"/>
  <c r="C2707" i="43"/>
  <c r="C2708" i="43"/>
  <c r="C2709" i="43"/>
  <c r="C2710" i="43"/>
  <c r="C2711" i="43"/>
  <c r="C2712" i="43"/>
  <c r="C2713" i="43"/>
  <c r="C2714" i="43"/>
  <c r="C2715" i="43"/>
  <c r="C2716" i="43"/>
  <c r="C2717" i="43"/>
  <c r="C2718" i="43"/>
  <c r="C2719" i="43"/>
  <c r="C2720" i="43"/>
  <c r="C2721" i="43"/>
  <c r="C2722" i="43"/>
  <c r="C2723" i="43"/>
  <c r="C2724" i="43"/>
  <c r="C2725" i="43"/>
  <c r="C2726" i="43"/>
  <c r="C2727" i="43"/>
  <c r="C2728" i="43"/>
  <c r="C2729" i="43"/>
  <c r="C2730" i="43"/>
  <c r="C2731" i="43"/>
  <c r="C2732" i="43"/>
  <c r="C2733" i="43"/>
  <c r="C2734" i="43"/>
  <c r="C2735" i="43"/>
  <c r="C2736" i="43"/>
  <c r="C2737" i="43"/>
  <c r="C2738" i="43"/>
  <c r="C2739" i="43"/>
  <c r="C2740" i="43"/>
  <c r="C2741" i="43"/>
  <c r="C2742" i="43"/>
  <c r="C2743" i="43"/>
  <c r="C2744" i="43"/>
  <c r="C2745" i="43"/>
  <c r="C2746" i="43"/>
  <c r="C2747" i="43"/>
  <c r="C2748" i="43"/>
  <c r="C2749" i="43"/>
  <c r="C2750" i="43"/>
  <c r="C2751" i="43"/>
  <c r="C2752" i="43"/>
  <c r="C2753" i="43"/>
  <c r="C2754" i="43"/>
  <c r="C2755" i="43"/>
  <c r="C2756" i="43"/>
  <c r="C2757" i="43"/>
  <c r="C2758" i="43"/>
  <c r="C2759" i="43"/>
  <c r="C2760" i="43"/>
  <c r="C2761" i="43"/>
  <c r="C2762" i="43"/>
  <c r="C2763" i="43"/>
  <c r="C2764" i="43"/>
  <c r="C2765" i="43"/>
  <c r="C2766" i="43"/>
  <c r="C2767" i="43"/>
  <c r="C2768" i="43"/>
  <c r="C2769" i="43"/>
  <c r="C2770" i="43"/>
  <c r="C2771" i="43"/>
  <c r="C2772" i="43"/>
  <c r="C2773" i="43"/>
  <c r="C2774" i="43"/>
  <c r="C2775" i="43"/>
  <c r="C2776" i="43"/>
  <c r="C2777" i="43"/>
  <c r="C2778" i="43"/>
  <c r="C2779" i="43"/>
  <c r="C2780" i="43"/>
  <c r="C2781" i="43"/>
  <c r="C2782" i="43"/>
  <c r="C2783" i="43"/>
  <c r="C2784" i="43"/>
  <c r="C2785" i="43"/>
  <c r="C2786" i="43"/>
  <c r="C2787" i="43"/>
  <c r="C2788" i="43"/>
  <c r="C2789" i="43"/>
  <c r="C2790" i="43"/>
  <c r="C2791" i="43"/>
  <c r="C2792" i="43"/>
  <c r="C2793" i="43"/>
  <c r="C2794" i="43"/>
  <c r="C2795" i="43"/>
  <c r="C2796" i="43"/>
  <c r="C2797" i="43"/>
  <c r="C2798" i="43"/>
  <c r="C2799" i="43"/>
  <c r="C2800" i="43"/>
  <c r="C2801" i="43"/>
  <c r="C2802" i="43"/>
  <c r="C2803" i="43"/>
  <c r="C2804" i="43"/>
  <c r="C2805" i="43"/>
  <c r="C2806" i="43"/>
  <c r="C2807" i="43"/>
  <c r="C2808" i="43"/>
  <c r="C2809" i="43"/>
  <c r="C2676" i="43"/>
  <c r="C2670" i="43"/>
  <c r="C2671" i="43"/>
  <c r="C2673" i="43"/>
  <c r="C2669" i="43"/>
  <c r="C2666" i="43"/>
  <c r="C2661" i="43"/>
  <c r="C2662" i="43"/>
  <c r="C2663" i="43"/>
  <c r="C2660" i="43"/>
  <c r="C2658" i="43"/>
  <c r="C2650" i="43"/>
  <c r="C2651" i="43"/>
  <c r="C2652" i="43"/>
  <c r="C2653" i="43"/>
  <c r="C2654" i="43"/>
  <c r="C2655" i="43"/>
  <c r="C2646" i="43"/>
  <c r="C2634" i="43"/>
  <c r="C2635" i="43"/>
  <c r="C2636" i="43"/>
  <c r="C2637" i="43"/>
  <c r="C2638" i="43"/>
  <c r="C2639" i="43"/>
  <c r="C2640" i="43"/>
  <c r="C2641" i="43"/>
  <c r="C2642" i="43"/>
  <c r="C2643" i="43"/>
  <c r="C2630" i="43"/>
  <c r="C2631" i="43"/>
  <c r="C2649" i="43"/>
  <c r="C2645" i="43"/>
  <c r="C2633" i="43"/>
  <c r="C2629" i="43"/>
  <c r="C2624" i="43"/>
  <c r="C2625" i="43"/>
  <c r="C2626" i="43"/>
  <c r="C2617" i="43"/>
  <c r="C2618" i="43"/>
  <c r="C2619" i="43"/>
  <c r="C2620" i="43"/>
  <c r="C2621" i="43"/>
  <c r="C2605" i="43"/>
  <c r="C2606" i="43"/>
  <c r="C2607" i="43"/>
  <c r="C2608" i="43"/>
  <c r="C2609" i="43"/>
  <c r="C2610" i="43"/>
  <c r="C2611" i="43"/>
  <c r="C2612" i="43"/>
  <c r="C2613" i="43"/>
  <c r="C2614" i="43"/>
  <c r="C2601" i="43"/>
  <c r="C2602" i="43"/>
  <c r="C2623" i="43"/>
  <c r="C2616" i="43"/>
  <c r="C2604" i="43"/>
  <c r="C2600" i="43"/>
  <c r="C2568" i="43"/>
  <c r="C2569" i="43"/>
  <c r="C2570" i="43"/>
  <c r="C2573" i="43"/>
  <c r="C2574" i="43"/>
  <c r="C2575" i="43"/>
  <c r="C2576" i="43"/>
  <c r="C2577" i="43"/>
  <c r="C2578" i="43"/>
  <c r="C2579" i="43"/>
  <c r="C2580" i="43"/>
  <c r="C2581" i="43"/>
  <c r="C2582" i="43"/>
  <c r="C2583" i="43"/>
  <c r="C2584" i="43"/>
  <c r="C2590" i="43"/>
  <c r="C2591" i="43"/>
  <c r="C2592" i="43"/>
  <c r="C2593" i="43"/>
  <c r="C2594" i="43"/>
  <c r="C2595" i="43"/>
  <c r="C2596" i="43"/>
  <c r="C2597" i="43"/>
  <c r="C2589" i="43"/>
  <c r="C2586" i="43"/>
  <c r="C2572" i="43"/>
  <c r="C2567" i="43"/>
  <c r="C2547" i="43"/>
  <c r="C2548" i="43"/>
  <c r="C2549" i="43"/>
  <c r="C2550" i="43"/>
  <c r="C2551" i="43"/>
  <c r="C2552" i="43"/>
  <c r="C2553" i="43"/>
  <c r="C2554" i="43"/>
  <c r="C2555" i="43"/>
  <c r="C2556" i="43"/>
  <c r="C2557" i="43"/>
  <c r="C2558" i="43"/>
  <c r="C2559" i="43"/>
  <c r="C2560" i="43"/>
  <c r="C2561" i="43"/>
  <c r="C2562" i="43"/>
  <c r="C2563" i="43"/>
  <c r="C2564" i="43"/>
  <c r="C2546" i="43"/>
  <c r="C2543" i="43"/>
  <c r="C2529" i="43"/>
  <c r="C2528" i="43"/>
  <c r="C2539" i="43"/>
  <c r="C2540" i="43"/>
  <c r="C2538" i="43"/>
  <c r="C2532" i="43"/>
  <c r="C2533" i="43"/>
  <c r="C2534" i="43"/>
  <c r="C2535" i="43"/>
  <c r="C2536" i="43"/>
  <c r="C2531" i="43"/>
  <c r="C2519" i="43"/>
  <c r="C2520" i="43"/>
  <c r="C2521" i="43"/>
  <c r="C2522" i="43"/>
  <c r="C2523" i="43"/>
  <c r="C2524" i="43"/>
  <c r="C2525" i="43"/>
  <c r="C2501" i="43"/>
  <c r="C2502" i="43"/>
  <c r="C2503" i="43"/>
  <c r="C2504" i="43"/>
  <c r="C2505" i="43"/>
  <c r="C2506" i="43"/>
  <c r="C2507" i="43"/>
  <c r="C2508" i="43"/>
  <c r="C2509" i="43"/>
  <c r="C2510" i="43"/>
  <c r="C2511" i="43"/>
  <c r="C2512" i="43"/>
  <c r="C2513" i="43"/>
  <c r="C2514" i="43"/>
  <c r="C2498" i="43"/>
  <c r="C2518" i="43"/>
  <c r="C2516" i="43"/>
  <c r="C2500" i="43"/>
  <c r="C2497" i="43"/>
  <c r="C2493" i="43"/>
  <c r="C2494" i="43"/>
  <c r="C2479" i="43"/>
  <c r="C2480" i="43"/>
  <c r="C2481" i="43"/>
  <c r="C2482" i="43"/>
  <c r="C2483" i="43"/>
  <c r="C2484" i="43"/>
  <c r="C2485" i="43"/>
  <c r="C2486" i="43"/>
  <c r="C2487" i="43"/>
  <c r="C2488" i="43"/>
  <c r="C2489" i="43"/>
  <c r="C2490" i="43"/>
  <c r="C2492" i="43"/>
  <c r="C2478" i="43"/>
  <c r="C2459" i="43"/>
  <c r="C2460" i="43"/>
  <c r="C2463" i="43"/>
  <c r="C2464" i="43"/>
  <c r="C2465" i="43"/>
  <c r="C2466" i="43"/>
  <c r="C2467" i="43"/>
  <c r="C2468" i="43"/>
  <c r="C2469" i="43"/>
  <c r="C2470" i="43"/>
  <c r="C2471" i="43"/>
  <c r="C2472" i="43"/>
  <c r="C2473" i="43"/>
  <c r="C2474" i="43"/>
  <c r="C2475" i="43"/>
  <c r="C2476" i="43"/>
  <c r="C2462" i="43"/>
  <c r="C2458" i="43"/>
  <c r="C2455" i="43"/>
  <c r="C2449" i="43"/>
  <c r="C2450" i="43"/>
  <c r="C2451" i="43"/>
  <c r="C2452" i="43"/>
  <c r="C2439" i="43"/>
  <c r="C2440" i="43"/>
  <c r="C2441" i="43"/>
  <c r="C2442" i="43"/>
  <c r="C2443" i="43"/>
  <c r="C2444" i="43"/>
  <c r="C2445" i="43"/>
  <c r="C2446" i="43"/>
  <c r="C2436" i="43"/>
  <c r="C2454" i="43"/>
  <c r="C2448" i="43"/>
  <c r="C2438" i="43"/>
  <c r="C2435" i="43"/>
  <c r="C2423" i="43"/>
  <c r="C2424" i="43"/>
  <c r="C2425" i="43"/>
  <c r="C2426" i="43"/>
  <c r="C2427" i="43"/>
  <c r="C2428" i="43"/>
  <c r="C2429" i="43"/>
  <c r="C2430" i="43"/>
  <c r="C2431" i="43"/>
  <c r="C2432" i="43"/>
  <c r="C2417" i="43"/>
  <c r="C2418" i="43"/>
  <c r="C2419" i="43"/>
  <c r="C2420" i="43"/>
  <c r="C2399" i="43"/>
  <c r="C2400" i="43"/>
  <c r="C2401" i="43"/>
  <c r="C2402" i="43"/>
  <c r="C2403" i="43"/>
  <c r="C2404" i="43"/>
  <c r="C2405" i="43"/>
  <c r="C2406" i="43"/>
  <c r="C2407" i="43"/>
  <c r="C2408" i="43"/>
  <c r="C2409" i="43"/>
  <c r="C2410" i="43"/>
  <c r="C2411" i="43"/>
  <c r="C2412" i="43"/>
  <c r="C2413" i="43"/>
  <c r="C2414" i="43"/>
  <c r="C2394" i="43"/>
  <c r="C2395" i="43"/>
  <c r="C2396" i="43"/>
  <c r="C2422" i="43"/>
  <c r="C2416" i="43"/>
  <c r="C2398" i="43"/>
  <c r="C2393" i="43"/>
  <c r="C2390" i="43"/>
  <c r="C2381" i="43"/>
  <c r="C2382" i="43"/>
  <c r="C2383" i="43"/>
  <c r="C2384" i="43"/>
  <c r="C2385" i="43"/>
  <c r="C2386" i="43"/>
  <c r="C2387" i="43"/>
  <c r="C2369" i="43"/>
  <c r="C2370" i="43"/>
  <c r="C2371" i="43"/>
  <c r="C2372" i="43"/>
  <c r="C2373" i="43"/>
  <c r="C2374" i="43"/>
  <c r="C2375" i="43"/>
  <c r="C2376" i="43"/>
  <c r="C2377" i="43"/>
  <c r="C2378" i="43"/>
  <c r="C2362" i="43"/>
  <c r="C2363" i="43"/>
  <c r="C2364" i="43"/>
  <c r="C2365" i="43"/>
  <c r="C2366" i="43"/>
  <c r="C2389" i="43"/>
  <c r="C2380" i="43"/>
  <c r="C2368" i="43"/>
  <c r="C2361" i="43"/>
  <c r="C2354" i="43"/>
  <c r="C2355" i="43"/>
  <c r="C2356" i="43"/>
  <c r="C2357" i="43"/>
  <c r="C2358" i="43"/>
  <c r="C2341" i="43"/>
  <c r="C2342" i="43"/>
  <c r="C2343" i="43"/>
  <c r="C2344" i="43"/>
  <c r="C2345" i="43"/>
  <c r="C2346" i="43"/>
  <c r="C2347" i="43"/>
  <c r="C2348" i="43"/>
  <c r="C2349" i="43"/>
  <c r="C2350" i="43"/>
  <c r="C2351" i="43"/>
  <c r="C2337" i="43"/>
  <c r="C2338" i="43"/>
  <c r="C2353" i="43"/>
  <c r="C2340" i="43"/>
  <c r="C2336" i="43"/>
  <c r="C2332" i="43"/>
  <c r="C2333" i="43"/>
  <c r="C2325" i="43"/>
  <c r="C2326" i="43"/>
  <c r="C2327" i="43"/>
  <c r="C2328" i="43"/>
  <c r="C2329" i="43"/>
  <c r="C2313" i="43"/>
  <c r="C2314" i="43"/>
  <c r="C2315" i="43"/>
  <c r="C2316" i="43"/>
  <c r="C2317" i="43"/>
  <c r="C2318" i="43"/>
  <c r="C2319" i="43"/>
  <c r="C2320" i="43"/>
  <c r="C2321" i="43"/>
  <c r="C2322" i="43"/>
  <c r="C2297" i="43"/>
  <c r="C2298" i="43"/>
  <c r="C2299" i="43"/>
  <c r="C2300" i="43"/>
  <c r="C2301" i="43"/>
  <c r="C2302" i="43"/>
  <c r="C2303" i="43"/>
  <c r="C2304" i="43"/>
  <c r="C2305" i="43"/>
  <c r="C2306" i="43"/>
  <c r="C2307" i="43"/>
  <c r="C2308" i="43"/>
  <c r="C2309" i="43"/>
  <c r="C2310" i="43"/>
  <c r="C2331" i="43"/>
  <c r="C2324" i="43"/>
  <c r="C2312" i="43"/>
  <c r="C2296" i="43"/>
  <c r="C2282" i="43"/>
  <c r="C2288" i="43"/>
  <c r="C2289" i="43"/>
  <c r="C2272" i="43"/>
  <c r="C2273" i="43"/>
  <c r="C2274" i="43"/>
  <c r="C2275" i="43"/>
  <c r="C2276" i="43"/>
  <c r="C2277" i="43"/>
  <c r="C2278" i="43"/>
  <c r="C2279" i="43"/>
  <c r="C2280" i="43"/>
  <c r="C2281" i="43"/>
  <c r="C2283" i="43"/>
  <c r="C2284" i="43"/>
  <c r="C2285" i="43"/>
  <c r="C2293" i="43"/>
  <c r="C2291" i="43"/>
  <c r="C2287" i="43"/>
  <c r="C2271" i="43"/>
  <c r="C2265" i="43"/>
  <c r="C2266" i="43"/>
  <c r="C2267" i="43"/>
  <c r="C2268" i="43"/>
  <c r="C2264" i="43"/>
  <c r="C2257" i="43"/>
  <c r="C2258" i="43"/>
  <c r="C2259" i="43"/>
  <c r="C2260" i="43"/>
  <c r="C2261" i="43"/>
  <c r="C2253" i="43"/>
  <c r="C2254" i="43"/>
  <c r="C2246" i="43"/>
  <c r="C2247" i="43"/>
  <c r="C2248" i="43"/>
  <c r="C2249" i="43"/>
  <c r="C2250" i="43"/>
  <c r="C2241" i="43"/>
  <c r="C2242" i="43"/>
  <c r="C2243" i="43"/>
  <c r="C2256" i="43"/>
  <c r="C2252" i="43"/>
  <c r="C2245" i="43"/>
  <c r="C2240" i="43"/>
  <c r="C2229" i="43"/>
  <c r="C2230" i="43"/>
  <c r="C2231" i="43"/>
  <c r="C2232" i="43"/>
  <c r="C2233" i="43"/>
  <c r="C2234" i="43"/>
  <c r="C2235" i="43"/>
  <c r="C2236" i="43"/>
  <c r="C2237" i="43"/>
  <c r="C2228" i="43"/>
  <c r="C2223" i="43"/>
  <c r="C2218" i="43"/>
  <c r="C2219" i="43"/>
  <c r="C2220" i="43"/>
  <c r="C2225" i="43"/>
  <c r="C2222" i="43"/>
  <c r="C2217" i="43"/>
  <c r="C2215" i="43"/>
  <c r="C2209" i="43"/>
  <c r="C2210" i="43"/>
  <c r="C2211" i="43"/>
  <c r="C2212" i="43"/>
  <c r="C2202" i="43"/>
  <c r="C2203" i="43"/>
  <c r="C2204" i="43"/>
  <c r="C2205" i="43"/>
  <c r="C2206" i="43"/>
  <c r="C2179" i="43"/>
  <c r="C2180" i="43"/>
  <c r="C2181" i="43"/>
  <c r="C2182" i="43"/>
  <c r="C2183" i="43"/>
  <c r="C2184" i="43"/>
  <c r="C2185" i="43"/>
  <c r="C2186" i="43"/>
  <c r="C2187" i="43"/>
  <c r="C2188" i="43"/>
  <c r="C2189" i="43"/>
  <c r="C2190" i="43"/>
  <c r="C2191" i="43"/>
  <c r="C2192" i="43"/>
  <c r="C2193" i="43"/>
  <c r="C2194" i="43"/>
  <c r="C2195" i="43"/>
  <c r="C2196" i="43"/>
  <c r="C2197" i="43"/>
  <c r="C2198" i="43"/>
  <c r="C2199" i="43"/>
  <c r="C2170" i="43"/>
  <c r="C2171" i="43"/>
  <c r="C2172" i="43"/>
  <c r="C2173" i="43"/>
  <c r="C2174" i="43"/>
  <c r="C2175" i="43"/>
  <c r="C2176" i="43"/>
  <c r="C2208" i="43"/>
  <c r="C2201" i="43"/>
  <c r="C2178" i="43"/>
  <c r="C2169" i="43"/>
  <c r="C2164" i="43"/>
  <c r="C2165" i="43"/>
  <c r="C2166" i="43"/>
  <c r="C2158" i="43"/>
  <c r="C2159" i="43"/>
  <c r="C2160" i="43"/>
  <c r="C2161" i="43"/>
  <c r="C2142" i="43"/>
  <c r="C2143" i="43"/>
  <c r="C2144" i="43"/>
  <c r="C2145" i="43"/>
  <c r="C2146" i="43"/>
  <c r="C2147" i="43"/>
  <c r="C2148" i="43"/>
  <c r="C2149" i="43"/>
  <c r="C2150" i="43"/>
  <c r="C2151" i="43"/>
  <c r="C2152" i="43"/>
  <c r="C2153" i="43"/>
  <c r="C2154" i="43"/>
  <c r="C2155" i="43"/>
  <c r="C2163" i="43"/>
  <c r="C2157" i="43"/>
  <c r="C2141" i="43"/>
  <c r="C2138" i="43"/>
  <c r="C2134" i="43"/>
  <c r="C2135" i="43"/>
  <c r="C2131" i="43"/>
  <c r="C2125" i="43"/>
  <c r="C2126" i="43"/>
  <c r="C2127" i="43"/>
  <c r="C2128" i="43"/>
  <c r="C2110" i="43"/>
  <c r="C2111" i="43"/>
  <c r="C2112" i="43"/>
  <c r="C2113" i="43"/>
  <c r="C2114" i="43"/>
  <c r="C2115" i="43"/>
  <c r="C2116" i="43"/>
  <c r="C2117" i="43"/>
  <c r="C2118" i="43"/>
  <c r="C2119" i="43"/>
  <c r="C2120" i="43"/>
  <c r="C2121" i="43"/>
  <c r="C2122" i="43"/>
  <c r="C2133" i="43"/>
  <c r="C2130" i="43"/>
  <c r="C2124" i="43"/>
  <c r="C2109" i="43"/>
  <c r="C2105" i="43"/>
  <c r="C2106" i="43"/>
  <c r="C2102" i="43"/>
  <c r="C2104" i="43"/>
  <c r="C2101" i="43"/>
  <c r="C2098" i="43"/>
  <c r="C2096" i="43"/>
  <c r="C2094" i="43"/>
  <c r="C2090" i="43"/>
  <c r="C2091" i="43"/>
  <c r="C2086" i="43"/>
  <c r="C2087" i="43"/>
  <c r="C2080" i="43"/>
  <c r="C2081" i="43"/>
  <c r="C2082" i="43"/>
  <c r="C2083" i="43"/>
  <c r="C2089" i="43"/>
  <c r="C2085" i="43"/>
  <c r="C2079" i="43"/>
  <c r="C1999" i="43"/>
  <c r="C2000" i="43"/>
  <c r="C2001" i="43"/>
  <c r="C2002" i="43"/>
  <c r="C2003" i="43"/>
  <c r="C2004" i="43"/>
  <c r="C2005" i="43"/>
  <c r="C2006" i="43"/>
  <c r="C2007" i="43"/>
  <c r="C2008" i="43"/>
  <c r="C2009" i="43"/>
  <c r="C2010" i="43"/>
  <c r="C2011" i="43"/>
  <c r="C2012" i="43"/>
  <c r="C2013" i="43"/>
  <c r="C2014" i="43"/>
  <c r="C2015" i="43"/>
  <c r="C2016" i="43"/>
  <c r="C2017" i="43"/>
  <c r="C2018" i="43"/>
  <c r="C2019" i="43"/>
  <c r="C2020" i="43"/>
  <c r="C2021" i="43"/>
  <c r="C2022" i="43"/>
  <c r="C2023" i="43"/>
  <c r="C2024" i="43"/>
  <c r="C2025" i="43"/>
  <c r="C2026" i="43"/>
  <c r="C2027" i="43"/>
  <c r="C2028" i="43"/>
  <c r="C2029" i="43"/>
  <c r="C2030" i="43"/>
  <c r="C2031" i="43"/>
  <c r="C2032" i="43"/>
  <c r="C2033" i="43"/>
  <c r="C2034" i="43"/>
  <c r="C2035" i="43"/>
  <c r="C2036" i="43"/>
  <c r="C2037" i="43"/>
  <c r="C2038" i="43"/>
  <c r="C2039" i="43"/>
  <c r="C2040" i="43"/>
  <c r="C2041" i="43"/>
  <c r="C2042" i="43"/>
  <c r="C2043" i="43"/>
  <c r="C2044" i="43"/>
  <c r="C2045" i="43"/>
  <c r="C2046" i="43"/>
  <c r="C2047" i="43"/>
  <c r="C2048" i="43"/>
  <c r="C2049" i="43"/>
  <c r="C2050" i="43"/>
  <c r="C2051" i="43"/>
  <c r="C2052" i="43"/>
  <c r="C2053" i="43"/>
  <c r="C2054" i="43"/>
  <c r="C2055" i="43"/>
  <c r="C2056" i="43"/>
  <c r="C2057" i="43"/>
  <c r="C2058" i="43"/>
  <c r="C2059" i="43"/>
  <c r="C2060" i="43"/>
  <c r="C2061" i="43"/>
  <c r="C2062" i="43"/>
  <c r="C2063" i="43"/>
  <c r="C2064" i="43"/>
  <c r="C2065" i="43"/>
  <c r="C2066" i="43"/>
  <c r="C2067" i="43"/>
  <c r="C2068" i="43"/>
  <c r="C2069" i="43"/>
  <c r="C2070" i="43"/>
  <c r="C2071" i="43"/>
  <c r="C2072" i="43"/>
  <c r="C2073" i="43"/>
  <c r="C2074" i="43"/>
  <c r="C2075" i="43"/>
  <c r="C2076" i="43"/>
  <c r="C1986" i="43"/>
  <c r="C1987" i="43"/>
  <c r="C1988" i="43"/>
  <c r="C1989" i="43"/>
  <c r="C1990" i="43"/>
  <c r="C1991" i="43"/>
  <c r="C1992" i="43"/>
  <c r="C1993" i="43"/>
  <c r="C1994" i="43"/>
  <c r="C1995" i="43"/>
  <c r="C1996" i="43"/>
  <c r="C1998" i="43"/>
  <c r="C1985" i="43"/>
  <c r="C1899" i="43"/>
  <c r="C1900" i="43"/>
  <c r="C1901" i="43"/>
  <c r="C1902" i="43"/>
  <c r="C1903" i="43"/>
  <c r="C1904" i="43"/>
  <c r="C1905" i="43"/>
  <c r="C1906" i="43"/>
  <c r="C1907" i="43"/>
  <c r="C1908" i="43"/>
  <c r="C1909" i="43"/>
  <c r="C1910" i="43"/>
  <c r="C1911" i="43"/>
  <c r="C1912" i="43"/>
  <c r="C1913" i="43"/>
  <c r="C1914" i="43"/>
  <c r="C1915" i="43"/>
  <c r="C1916" i="43"/>
  <c r="C1917" i="43"/>
  <c r="C1918" i="43"/>
  <c r="C1919" i="43"/>
  <c r="C1920" i="43"/>
  <c r="C1921" i="43"/>
  <c r="C1922" i="43"/>
  <c r="C1923" i="43"/>
  <c r="C1924" i="43"/>
  <c r="C1925" i="43"/>
  <c r="C1926" i="43"/>
  <c r="C1927" i="43"/>
  <c r="C1928" i="43"/>
  <c r="C1929" i="43"/>
  <c r="C1930" i="43"/>
  <c r="C1931" i="43"/>
  <c r="C1932" i="43"/>
  <c r="C1933" i="43"/>
  <c r="C1934" i="43"/>
  <c r="C1935" i="43"/>
  <c r="C1936" i="43"/>
  <c r="C1937" i="43"/>
  <c r="C1938" i="43"/>
  <c r="C1939" i="43"/>
  <c r="C1940" i="43"/>
  <c r="C1941" i="43"/>
  <c r="C1942" i="43"/>
  <c r="C1943" i="43"/>
  <c r="C1944" i="43"/>
  <c r="C1945" i="43"/>
  <c r="C1946" i="43"/>
  <c r="C1947" i="43"/>
  <c r="C1948" i="43"/>
  <c r="C1949" i="43"/>
  <c r="C1950" i="43"/>
  <c r="C1951" i="43"/>
  <c r="C1952" i="43"/>
  <c r="C1953" i="43"/>
  <c r="C1954" i="43"/>
  <c r="C1955" i="43"/>
  <c r="C1956" i="43"/>
  <c r="C1957" i="43"/>
  <c r="C1958" i="43"/>
  <c r="C1959" i="43"/>
  <c r="C1960" i="43"/>
  <c r="C1961" i="43"/>
  <c r="C1962" i="43"/>
  <c r="C1963" i="43"/>
  <c r="C1964" i="43"/>
  <c r="C1965" i="43"/>
  <c r="C1966" i="43"/>
  <c r="C1967" i="43"/>
  <c r="C1968" i="43"/>
  <c r="C1969" i="43"/>
  <c r="C1970" i="43"/>
  <c r="C1971" i="43"/>
  <c r="C1972" i="43"/>
  <c r="C1973" i="43"/>
  <c r="C1974" i="43"/>
  <c r="C1975" i="43"/>
  <c r="C1976" i="43"/>
  <c r="C1977" i="43"/>
  <c r="C1978" i="43"/>
  <c r="C1979" i="43"/>
  <c r="C1980" i="43"/>
  <c r="C1981" i="43"/>
  <c r="C1982" i="43"/>
  <c r="C1983" i="43"/>
  <c r="C1898" i="43"/>
  <c r="C1733" i="43"/>
  <c r="C1734" i="43"/>
  <c r="C1735" i="43"/>
  <c r="C1736" i="43"/>
  <c r="C1737" i="43"/>
  <c r="C1738" i="43"/>
  <c r="C1739" i="43"/>
  <c r="C1740" i="43"/>
  <c r="C1741" i="43"/>
  <c r="C1742" i="43"/>
  <c r="C1743" i="43"/>
  <c r="C1744" i="43"/>
  <c r="C1745" i="43"/>
  <c r="C1746" i="43"/>
  <c r="C1747" i="43"/>
  <c r="C1748" i="43"/>
  <c r="C1749" i="43"/>
  <c r="C1750" i="43"/>
  <c r="C1751" i="43"/>
  <c r="C1752" i="43"/>
  <c r="C1753" i="43"/>
  <c r="C1754" i="43"/>
  <c r="C1755" i="43"/>
  <c r="C1756" i="43"/>
  <c r="C1757" i="43"/>
  <c r="C1758" i="43"/>
  <c r="C1759" i="43"/>
  <c r="C1760" i="43"/>
  <c r="C1761" i="43"/>
  <c r="C1762" i="43"/>
  <c r="C1763" i="43"/>
  <c r="C1764" i="43"/>
  <c r="C1765" i="43"/>
  <c r="C1766" i="43"/>
  <c r="C1767" i="43"/>
  <c r="C1768" i="43"/>
  <c r="C1769" i="43"/>
  <c r="C1770" i="43"/>
  <c r="C1771" i="43"/>
  <c r="C1772" i="43"/>
  <c r="C1773" i="43"/>
  <c r="C1774" i="43"/>
  <c r="C1775" i="43"/>
  <c r="C1776" i="43"/>
  <c r="C1777" i="43"/>
  <c r="C1778" i="43"/>
  <c r="C1779" i="43"/>
  <c r="C1780" i="43"/>
  <c r="C1781" i="43"/>
  <c r="C1782" i="43"/>
  <c r="C1783" i="43"/>
  <c r="C1784" i="43"/>
  <c r="C1785" i="43"/>
  <c r="C1786" i="43"/>
  <c r="C1787" i="43"/>
  <c r="C1788" i="43"/>
  <c r="C1789" i="43"/>
  <c r="C1790" i="43"/>
  <c r="C1791" i="43"/>
  <c r="C1792" i="43"/>
  <c r="C1793" i="43"/>
  <c r="C1794" i="43"/>
  <c r="C1795" i="43"/>
  <c r="C1796" i="43"/>
  <c r="C1797" i="43"/>
  <c r="C1798" i="43"/>
  <c r="C1799" i="43"/>
  <c r="C1800" i="43"/>
  <c r="C1801" i="43"/>
  <c r="C1802" i="43"/>
  <c r="C1803" i="43"/>
  <c r="C1804" i="43"/>
  <c r="C1805" i="43"/>
  <c r="C1806" i="43"/>
  <c r="C1807" i="43"/>
  <c r="C1808" i="43"/>
  <c r="C1809" i="43"/>
  <c r="C1810" i="43"/>
  <c r="C1811" i="43"/>
  <c r="C1812" i="43"/>
  <c r="C1813" i="43"/>
  <c r="C1814" i="43"/>
  <c r="C1815" i="43"/>
  <c r="C1816" i="43"/>
  <c r="C1817" i="43"/>
  <c r="C1818" i="43"/>
  <c r="C1819" i="43"/>
  <c r="C1820" i="43"/>
  <c r="C1821" i="43"/>
  <c r="C1822" i="43"/>
  <c r="C1823" i="43"/>
  <c r="C1824" i="43"/>
  <c r="C1825" i="43"/>
  <c r="C1826" i="43"/>
  <c r="C1827" i="43"/>
  <c r="C1828" i="43"/>
  <c r="C1829" i="43"/>
  <c r="C1830" i="43"/>
  <c r="C1831" i="43"/>
  <c r="C1832" i="43"/>
  <c r="C1833" i="43"/>
  <c r="C1834" i="43"/>
  <c r="C1835" i="43"/>
  <c r="C1836" i="43"/>
  <c r="C1837" i="43"/>
  <c r="C1838" i="43"/>
  <c r="C1839" i="43"/>
  <c r="C1840" i="43"/>
  <c r="C1841" i="43"/>
  <c r="C1842" i="43"/>
  <c r="C1843" i="43"/>
  <c r="C1844" i="43"/>
  <c r="C1845" i="43"/>
  <c r="C1846" i="43"/>
  <c r="C1847" i="43"/>
  <c r="C1848" i="43"/>
  <c r="C1849" i="43"/>
  <c r="C1850" i="43"/>
  <c r="C1851" i="43"/>
  <c r="C1852" i="43"/>
  <c r="C1853" i="43"/>
  <c r="C1854" i="43"/>
  <c r="C1855" i="43"/>
  <c r="C1856" i="43"/>
  <c r="C1857" i="43"/>
  <c r="C1858" i="43"/>
  <c r="C1859" i="43"/>
  <c r="C1860" i="43"/>
  <c r="C1861" i="43"/>
  <c r="C1862" i="43"/>
  <c r="C1863" i="43"/>
  <c r="C1864" i="43"/>
  <c r="C1865" i="43"/>
  <c r="C1866" i="43"/>
  <c r="C1867" i="43"/>
  <c r="C1868" i="43"/>
  <c r="C1869" i="43"/>
  <c r="C1870" i="43"/>
  <c r="C1871" i="43"/>
  <c r="C1872" i="43"/>
  <c r="C1873" i="43"/>
  <c r="C1874" i="43"/>
  <c r="C1875" i="43"/>
  <c r="C1876" i="43"/>
  <c r="C1877" i="43"/>
  <c r="C1878" i="43"/>
  <c r="C1879" i="43"/>
  <c r="C1880" i="43"/>
  <c r="C1881" i="43"/>
  <c r="C1882" i="43"/>
  <c r="C1883" i="43"/>
  <c r="C1884" i="43"/>
  <c r="C1885" i="43"/>
  <c r="C1886" i="43"/>
  <c r="C1887" i="43"/>
  <c r="C1888" i="43"/>
  <c r="C1889" i="43"/>
  <c r="C1890" i="43"/>
  <c r="C1891" i="43"/>
  <c r="C1892" i="43"/>
  <c r="C1893" i="43"/>
  <c r="C1894" i="43"/>
  <c r="C1895" i="43"/>
  <c r="C1896" i="43"/>
  <c r="C1732" i="43"/>
  <c r="C1621" i="43"/>
  <c r="C1622" i="43"/>
  <c r="C1623" i="43"/>
  <c r="C1624" i="43"/>
  <c r="C1625" i="43"/>
  <c r="C1626" i="43"/>
  <c r="C1627" i="43"/>
  <c r="C1628" i="43"/>
  <c r="C1629" i="43"/>
  <c r="C1630" i="43"/>
  <c r="C1631" i="43"/>
  <c r="C1632" i="43"/>
  <c r="C1633" i="43"/>
  <c r="C1634" i="43"/>
  <c r="C1635" i="43"/>
  <c r="C1636" i="43"/>
  <c r="C1637" i="43"/>
  <c r="C1638" i="43"/>
  <c r="C1639" i="43"/>
  <c r="C1640" i="43"/>
  <c r="C1641" i="43"/>
  <c r="C1642" i="43"/>
  <c r="C1643" i="43"/>
  <c r="C1644" i="43"/>
  <c r="C1647" i="43"/>
  <c r="C1648" i="43"/>
  <c r="C1649" i="43"/>
  <c r="C1650" i="43"/>
  <c r="C1651" i="43"/>
  <c r="C1652" i="43"/>
  <c r="C1653" i="43"/>
  <c r="C1654" i="43"/>
  <c r="C1655" i="43"/>
  <c r="C1656" i="43"/>
  <c r="C1657" i="43"/>
  <c r="C1658" i="43"/>
  <c r="C1659" i="43"/>
  <c r="C1660" i="43"/>
  <c r="C1661" i="43"/>
  <c r="C1662" i="43"/>
  <c r="C1663" i="43"/>
  <c r="C1664" i="43"/>
  <c r="C1665" i="43"/>
  <c r="C1666" i="43"/>
  <c r="C1667" i="43"/>
  <c r="C1668" i="43"/>
  <c r="C1669" i="43"/>
  <c r="C1670" i="43"/>
  <c r="C1671" i="43"/>
  <c r="C1672" i="43"/>
  <c r="C1673" i="43"/>
  <c r="C1674" i="43"/>
  <c r="C1675" i="43"/>
  <c r="C1676" i="43"/>
  <c r="C1677" i="43"/>
  <c r="C1678" i="43"/>
  <c r="C1679" i="43"/>
  <c r="C1680" i="43"/>
  <c r="C1681" i="43"/>
  <c r="C1682" i="43"/>
  <c r="C1683" i="43"/>
  <c r="C1684" i="43"/>
  <c r="C1685" i="43"/>
  <c r="C1686" i="43"/>
  <c r="C1687" i="43"/>
  <c r="C1688" i="43"/>
  <c r="C1689" i="43"/>
  <c r="C1690" i="43"/>
  <c r="C1691" i="43"/>
  <c r="C1692" i="43"/>
  <c r="C1693" i="43"/>
  <c r="C1694" i="43"/>
  <c r="C1697" i="43"/>
  <c r="C1698" i="43"/>
  <c r="C1699" i="43"/>
  <c r="C1700" i="43"/>
  <c r="C1701" i="43"/>
  <c r="C1702" i="43"/>
  <c r="C1703" i="43"/>
  <c r="C1704" i="43"/>
  <c r="C1705" i="43"/>
  <c r="C1706" i="43"/>
  <c r="C1707" i="43"/>
  <c r="C1708" i="43"/>
  <c r="C1709" i="43"/>
  <c r="C1712" i="43"/>
  <c r="C1713" i="43"/>
  <c r="C1714" i="43"/>
  <c r="C1715" i="43"/>
  <c r="C1716" i="43"/>
  <c r="C1717" i="43"/>
  <c r="C1718" i="43"/>
  <c r="C1719" i="43"/>
  <c r="C1720" i="43"/>
  <c r="C1721" i="43"/>
  <c r="C1722" i="43"/>
  <c r="C1723" i="43"/>
  <c r="C1724" i="43"/>
  <c r="C1725" i="43"/>
  <c r="C1726" i="43"/>
  <c r="C1727" i="43"/>
  <c r="C1728" i="43"/>
  <c r="C1729" i="43"/>
  <c r="C1711" i="43"/>
  <c r="C1696" i="43"/>
  <c r="C1646" i="43"/>
  <c r="C1620" i="43"/>
  <c r="C1575" i="43"/>
  <c r="C1576" i="43"/>
  <c r="C1577" i="43"/>
  <c r="C1578" i="43"/>
  <c r="C1579" i="43"/>
  <c r="C1580" i="43"/>
  <c r="C1581" i="43"/>
  <c r="C1582" i="43"/>
  <c r="C1583" i="43"/>
  <c r="C1586" i="43"/>
  <c r="C1587" i="43"/>
  <c r="C1588" i="43"/>
  <c r="C1589" i="43"/>
  <c r="C1590" i="43"/>
  <c r="C1591" i="43"/>
  <c r="C1592" i="43"/>
  <c r="C1593" i="43"/>
  <c r="C1594" i="43"/>
  <c r="C1595" i="43"/>
  <c r="C1596" i="43"/>
  <c r="C1597" i="43"/>
  <c r="C1598" i="43"/>
  <c r="C1599" i="43"/>
  <c r="C1600" i="43"/>
  <c r="C1603" i="43"/>
  <c r="C1606" i="43"/>
  <c r="C1607" i="43"/>
  <c r="C1608" i="43"/>
  <c r="C1609" i="43"/>
  <c r="C1610" i="43"/>
  <c r="C1611" i="43"/>
  <c r="C1612" i="43"/>
  <c r="C1613" i="43"/>
  <c r="C1614" i="43"/>
  <c r="C1615" i="43"/>
  <c r="C1616" i="43"/>
  <c r="C1617" i="43"/>
  <c r="C1605" i="43"/>
  <c r="C1602" i="43"/>
  <c r="C1585" i="43"/>
  <c r="C1574" i="43"/>
  <c r="C1564" i="43"/>
  <c r="C1565" i="43"/>
  <c r="C1566" i="43"/>
  <c r="C1567" i="43"/>
  <c r="C1568" i="43"/>
  <c r="C1569" i="43"/>
  <c r="C1544" i="43"/>
  <c r="C1545" i="43"/>
  <c r="C1546" i="43"/>
  <c r="C1547" i="43"/>
  <c r="C1548" i="43"/>
  <c r="C1549" i="43"/>
  <c r="C1550" i="43"/>
  <c r="C1551" i="43"/>
  <c r="C1552" i="43"/>
  <c r="C1553" i="43"/>
  <c r="C1554" i="43"/>
  <c r="C1555" i="43"/>
  <c r="C1556" i="43"/>
  <c r="C1557" i="43"/>
  <c r="C1558" i="43"/>
  <c r="C1559" i="43"/>
  <c r="C1560" i="43"/>
  <c r="C1561" i="43"/>
  <c r="C1533" i="43"/>
  <c r="C1534" i="43"/>
  <c r="C1535" i="43"/>
  <c r="C1536" i="43"/>
  <c r="C1537" i="43"/>
  <c r="C1538" i="43"/>
  <c r="C1539" i="43"/>
  <c r="C1540" i="43"/>
  <c r="C1541" i="43"/>
  <c r="C1571" i="43"/>
  <c r="C1563" i="43"/>
  <c r="C1543" i="43"/>
  <c r="C1532" i="43"/>
  <c r="C1496" i="43"/>
  <c r="C1497" i="43"/>
  <c r="C1498" i="43"/>
  <c r="C1499" i="43"/>
  <c r="C1500" i="43"/>
  <c r="C1501" i="43"/>
  <c r="C1502" i="43"/>
  <c r="C1505" i="43"/>
  <c r="C1506" i="43"/>
  <c r="C1507" i="43"/>
  <c r="C1508" i="43"/>
  <c r="C1509" i="43"/>
  <c r="C1510" i="43"/>
  <c r="C1511" i="43"/>
  <c r="C1512" i="43"/>
  <c r="C1513" i="43"/>
  <c r="C1514" i="43"/>
  <c r="C1515" i="43"/>
  <c r="C1516" i="43"/>
  <c r="C1517" i="43"/>
  <c r="C1518" i="43"/>
  <c r="C1519" i="43"/>
  <c r="C1520" i="43"/>
  <c r="C1521" i="43"/>
  <c r="C1524" i="43"/>
  <c r="C1525" i="43"/>
  <c r="C1526" i="43"/>
  <c r="C1529" i="43"/>
  <c r="C1528" i="43"/>
  <c r="C1523" i="43"/>
  <c r="C1504" i="43"/>
  <c r="C1495" i="43"/>
  <c r="C1492" i="43"/>
  <c r="C1488" i="43"/>
  <c r="C1489" i="43"/>
  <c r="C1476" i="43"/>
  <c r="C1477" i="43"/>
  <c r="C1478" i="43"/>
  <c r="C1479" i="43"/>
  <c r="C1480" i="43"/>
  <c r="C1481" i="43"/>
  <c r="C1482" i="43"/>
  <c r="C1483" i="43"/>
  <c r="C1484" i="43"/>
  <c r="C1485" i="43"/>
  <c r="C1467" i="43"/>
  <c r="C1468" i="43"/>
  <c r="C1469" i="43"/>
  <c r="C1470" i="43"/>
  <c r="C1471" i="43"/>
  <c r="C1472" i="43"/>
  <c r="C1473" i="43"/>
  <c r="C1491" i="43"/>
  <c r="C1487" i="43"/>
  <c r="C1475" i="43"/>
  <c r="C1466" i="43"/>
  <c r="C1443" i="43"/>
  <c r="C1444" i="43"/>
  <c r="C1445" i="43"/>
  <c r="C1446" i="43"/>
  <c r="C1447" i="43"/>
  <c r="C1448" i="43"/>
  <c r="C1449" i="43"/>
  <c r="C1450" i="43"/>
  <c r="C1451" i="43"/>
  <c r="C1452" i="43"/>
  <c r="C1453" i="43"/>
  <c r="C1454" i="43"/>
  <c r="C1455" i="43"/>
  <c r="C1456" i="43"/>
  <c r="C1457" i="43"/>
  <c r="C1458" i="43"/>
  <c r="C1459" i="43"/>
  <c r="C1460" i="43"/>
  <c r="C1461" i="43"/>
  <c r="C1462" i="43"/>
  <c r="C1463" i="43"/>
  <c r="C1442" i="43"/>
  <c r="C1422" i="43"/>
  <c r="C1423" i="43"/>
  <c r="C1424" i="43"/>
  <c r="C1425" i="43"/>
  <c r="C1426" i="43"/>
  <c r="C1427" i="43"/>
  <c r="C1428" i="43"/>
  <c r="C1429" i="43"/>
  <c r="C1430" i="43"/>
  <c r="C1431" i="43"/>
  <c r="C1432" i="43"/>
  <c r="C1433" i="43"/>
  <c r="C1434" i="43"/>
  <c r="C1435" i="43"/>
  <c r="C1436" i="43"/>
  <c r="C1437" i="43"/>
  <c r="C1438" i="43"/>
  <c r="C1439" i="43"/>
  <c r="C1440" i="43"/>
  <c r="C1421" i="43"/>
  <c r="C1418" i="43"/>
  <c r="C1417" i="43"/>
  <c r="C1414" i="43"/>
  <c r="C1412" i="43"/>
  <c r="C1409" i="43"/>
  <c r="C1401" i="43"/>
  <c r="C1402" i="43"/>
  <c r="C1403" i="43"/>
  <c r="C1404" i="43"/>
  <c r="C1397" i="43"/>
  <c r="C1398" i="43"/>
  <c r="C1408" i="43"/>
  <c r="C1406" i="43"/>
  <c r="C1396" i="43"/>
  <c r="C1400" i="43"/>
  <c r="C1389" i="43"/>
  <c r="C1390" i="43"/>
  <c r="C1391" i="43"/>
  <c r="C1392" i="43"/>
  <c r="C1393" i="43"/>
  <c r="C1380" i="43"/>
  <c r="C1381" i="43"/>
  <c r="C1382" i="43"/>
  <c r="C1383" i="43"/>
  <c r="C1384" i="43"/>
  <c r="C1385" i="43"/>
  <c r="C1386" i="43"/>
  <c r="C1357" i="43"/>
  <c r="C1358" i="43"/>
  <c r="C1359" i="43"/>
  <c r="C1360" i="43"/>
  <c r="C1361" i="43"/>
  <c r="C1362" i="43"/>
  <c r="C1363" i="43"/>
  <c r="C1364" i="43"/>
  <c r="C1365" i="43"/>
  <c r="C1366" i="43"/>
  <c r="C1367" i="43"/>
  <c r="C1368" i="43"/>
  <c r="C1369" i="43"/>
  <c r="C1370" i="43"/>
  <c r="C1371" i="43"/>
  <c r="C1372" i="43"/>
  <c r="C1373" i="43"/>
  <c r="C1374" i="43"/>
  <c r="C1375" i="43"/>
  <c r="C1376" i="43"/>
  <c r="C1377" i="43"/>
  <c r="C1350" i="43"/>
  <c r="C1351" i="43"/>
  <c r="C1352" i="43"/>
  <c r="C1353" i="43"/>
  <c r="C1354" i="43"/>
  <c r="C1388" i="43"/>
  <c r="C1379" i="43"/>
  <c r="C1356" i="43"/>
  <c r="C1349" i="43"/>
  <c r="C1342" i="43"/>
  <c r="C1343" i="43"/>
  <c r="C1344" i="43"/>
  <c r="C1345" i="43"/>
  <c r="C1346" i="43"/>
  <c r="C1331" i="43"/>
  <c r="C1332" i="43"/>
  <c r="C1333" i="43"/>
  <c r="C1334" i="43"/>
  <c r="C1335" i="43"/>
  <c r="C1336" i="43"/>
  <c r="C1337" i="43"/>
  <c r="C1338" i="43"/>
  <c r="C1339" i="43"/>
  <c r="C1323" i="43"/>
  <c r="C1324" i="43"/>
  <c r="C1325" i="43"/>
  <c r="C1326" i="43"/>
  <c r="C1327" i="43"/>
  <c r="C1328" i="43"/>
  <c r="C1341" i="43"/>
  <c r="C1330" i="43"/>
  <c r="C1322" i="43"/>
  <c r="C1316" i="43"/>
  <c r="C1317" i="43"/>
  <c r="C1318" i="43"/>
  <c r="C1319" i="43"/>
  <c r="C1308" i="43"/>
  <c r="C1309" i="43"/>
  <c r="C1310" i="43"/>
  <c r="C1311" i="43"/>
  <c r="C1312" i="43"/>
  <c r="C1313" i="43"/>
  <c r="C1287" i="43"/>
  <c r="C1288" i="43"/>
  <c r="C1289" i="43"/>
  <c r="C1290" i="43"/>
  <c r="C1291" i="43"/>
  <c r="C1292" i="43"/>
  <c r="C1293" i="43"/>
  <c r="C1294" i="43"/>
  <c r="C1295" i="43"/>
  <c r="C1296" i="43"/>
  <c r="C1297" i="43"/>
  <c r="C1298" i="43"/>
  <c r="C1299" i="43"/>
  <c r="C1300" i="43"/>
  <c r="C1301" i="43"/>
  <c r="C1302" i="43"/>
  <c r="C1303" i="43"/>
  <c r="C1304" i="43"/>
  <c r="C1305" i="43"/>
  <c r="C1315" i="43"/>
  <c r="C1307" i="43"/>
  <c r="C1286" i="43"/>
  <c r="C1284" i="43"/>
  <c r="C1268" i="43"/>
  <c r="C1269" i="43"/>
  <c r="C1270" i="43"/>
  <c r="C1271" i="43"/>
  <c r="C1272" i="43"/>
  <c r="C1273" i="43"/>
  <c r="C1274" i="43"/>
  <c r="C1275" i="43"/>
  <c r="C1276" i="43"/>
  <c r="C1277" i="43"/>
  <c r="C1278" i="43"/>
  <c r="C1279" i="43"/>
  <c r="C1280" i="43"/>
  <c r="C1281" i="43"/>
  <c r="C1267" i="43"/>
  <c r="C1259" i="43"/>
  <c r="C1260" i="43"/>
  <c r="C1261" i="43"/>
  <c r="C1262" i="43"/>
  <c r="C1263" i="43"/>
  <c r="C1264" i="43"/>
  <c r="C1243" i="43"/>
  <c r="C1244" i="43"/>
  <c r="C1245" i="43"/>
  <c r="C1246" i="43"/>
  <c r="C1247" i="43"/>
  <c r="C1248" i="43"/>
  <c r="C1249" i="43"/>
  <c r="C1250" i="43"/>
  <c r="C1251" i="43"/>
  <c r="C1252" i="43"/>
  <c r="C1253" i="43"/>
  <c r="C1254" i="43"/>
  <c r="C1255" i="43"/>
  <c r="C1256" i="43"/>
  <c r="C1258" i="43"/>
  <c r="C1242" i="43"/>
  <c r="C1230" i="43"/>
  <c r="C1231" i="43"/>
  <c r="C1232" i="43"/>
  <c r="C1233" i="43"/>
  <c r="C1234" i="43"/>
  <c r="C1235" i="43"/>
  <c r="C1236" i="43"/>
  <c r="C1237" i="43"/>
  <c r="C1238" i="43"/>
  <c r="C1239" i="43"/>
  <c r="C1224" i="43"/>
  <c r="C1225" i="43"/>
  <c r="C1226" i="43"/>
  <c r="C1227" i="43"/>
  <c r="C1211" i="43"/>
  <c r="C1212" i="43"/>
  <c r="C1213" i="43"/>
  <c r="C1214" i="43"/>
  <c r="C1215" i="43"/>
  <c r="C1216" i="43"/>
  <c r="C1217" i="43"/>
  <c r="C1218" i="43"/>
  <c r="C1219" i="43"/>
  <c r="C1220" i="43"/>
  <c r="C1221" i="43"/>
  <c r="C1201" i="43"/>
  <c r="C1202" i="43"/>
  <c r="C1203" i="43"/>
  <c r="C1204" i="43"/>
  <c r="C1205" i="43"/>
  <c r="C1206" i="43"/>
  <c r="C1207" i="43"/>
  <c r="C1208" i="43"/>
  <c r="C1229" i="43"/>
  <c r="C1223" i="43"/>
  <c r="C1210" i="43"/>
  <c r="C1200" i="43"/>
  <c r="C1197" i="43"/>
  <c r="C1193" i="43"/>
  <c r="C1194" i="43"/>
  <c r="C1196" i="43"/>
  <c r="C1192" i="43"/>
  <c r="C1184" i="43"/>
  <c r="C1185" i="43"/>
  <c r="C1186" i="43"/>
  <c r="C1187" i="43"/>
  <c r="C1188" i="43"/>
  <c r="C1189" i="43"/>
  <c r="C1169" i="43"/>
  <c r="C1170" i="43"/>
  <c r="C1171" i="43"/>
  <c r="C1172" i="43"/>
  <c r="C1173" i="43"/>
  <c r="C1174" i="43"/>
  <c r="C1175" i="43"/>
  <c r="C1176" i="43"/>
  <c r="C1177" i="43"/>
  <c r="C1178" i="43"/>
  <c r="C1179" i="43"/>
  <c r="C1161" i="43"/>
  <c r="C1162" i="43"/>
  <c r="C1163" i="43"/>
  <c r="C1164" i="43"/>
  <c r="C1165" i="43"/>
  <c r="C1166" i="43"/>
  <c r="C1183" i="43"/>
  <c r="C1181" i="43"/>
  <c r="C1168" i="43"/>
  <c r="C1160" i="43"/>
  <c r="C1152" i="43"/>
  <c r="C1153" i="43"/>
  <c r="C1154" i="43"/>
  <c r="C1155" i="43"/>
  <c r="C1156" i="43"/>
  <c r="C1157" i="43"/>
  <c r="C1136" i="43"/>
  <c r="C1137" i="43"/>
  <c r="C1138" i="43"/>
  <c r="C1139" i="43"/>
  <c r="C1140" i="43"/>
  <c r="C1141" i="43"/>
  <c r="C1142" i="43"/>
  <c r="C1143" i="43"/>
  <c r="C1144" i="43"/>
  <c r="C1145" i="43"/>
  <c r="C1146" i="43"/>
  <c r="C1147" i="43"/>
  <c r="C1133" i="43"/>
  <c r="C1151" i="43"/>
  <c r="C1149" i="43"/>
  <c r="C1135" i="43"/>
  <c r="C1132" i="43"/>
  <c r="C1129" i="43"/>
  <c r="C1125" i="43"/>
  <c r="C1126" i="43"/>
  <c r="C1128" i="43"/>
  <c r="C1124" i="43"/>
  <c r="C1116" i="43"/>
  <c r="C1117" i="43"/>
  <c r="C1118" i="43"/>
  <c r="C1119" i="43"/>
  <c r="C1120" i="43"/>
  <c r="C1121" i="43"/>
  <c r="C1104" i="43"/>
  <c r="C1105" i="43"/>
  <c r="C1106" i="43"/>
  <c r="C1107" i="43"/>
  <c r="C1108" i="43"/>
  <c r="C1109" i="43"/>
  <c r="C1110" i="43"/>
  <c r="C1111" i="43"/>
  <c r="C1112" i="43"/>
  <c r="C1113" i="43"/>
  <c r="C1083" i="43"/>
  <c r="C1084" i="43"/>
  <c r="C1085" i="43"/>
  <c r="C1086" i="43"/>
  <c r="C1087" i="43"/>
  <c r="C1088" i="43"/>
  <c r="C1089" i="43"/>
  <c r="C1090" i="43"/>
  <c r="C1091" i="43"/>
  <c r="C1092" i="43"/>
  <c r="C1093" i="43"/>
  <c r="C1094" i="43"/>
  <c r="C1095" i="43"/>
  <c r="C1096" i="43"/>
  <c r="C1097" i="43"/>
  <c r="C1098" i="43"/>
  <c r="C1099" i="43"/>
  <c r="C1100" i="43"/>
  <c r="C1101" i="43"/>
  <c r="C1073" i="43"/>
  <c r="C1074" i="43"/>
  <c r="C1075" i="43"/>
  <c r="C1076" i="43"/>
  <c r="C1077" i="43"/>
  <c r="C1078" i="43"/>
  <c r="C1079" i="43"/>
  <c r="C1080" i="43"/>
  <c r="C1115" i="43"/>
  <c r="C1103" i="43"/>
  <c r="C1082" i="43"/>
  <c r="C1072" i="43"/>
  <c r="C1064" i="43"/>
  <c r="C1065" i="43"/>
  <c r="C1066" i="43"/>
  <c r="C1067" i="43"/>
  <c r="C1068" i="43"/>
  <c r="C1069" i="43"/>
  <c r="C1054" i="43"/>
  <c r="C1055" i="43"/>
  <c r="C1056" i="43"/>
  <c r="C1057" i="43"/>
  <c r="C1058" i="43"/>
  <c r="C1059" i="43"/>
  <c r="C1060" i="43"/>
  <c r="C1061" i="43"/>
  <c r="C1036" i="43"/>
  <c r="C1037" i="43"/>
  <c r="C1038" i="43"/>
  <c r="C1039" i="43"/>
  <c r="C1040" i="43"/>
  <c r="C1041" i="43"/>
  <c r="C1042" i="43"/>
  <c r="C1043" i="43"/>
  <c r="C1044" i="43"/>
  <c r="C1045" i="43"/>
  <c r="C1046" i="43"/>
  <c r="C1047" i="43"/>
  <c r="C1048" i="43"/>
  <c r="C1049" i="43"/>
  <c r="C1050" i="43"/>
  <c r="C1051" i="43"/>
  <c r="C1032" i="43"/>
  <c r="C1033" i="43"/>
  <c r="C1063" i="43"/>
  <c r="C1053" i="43"/>
  <c r="C1035" i="43"/>
  <c r="C1031" i="43"/>
  <c r="C1027" i="43"/>
  <c r="C1028" i="43"/>
  <c r="C1022" i="43"/>
  <c r="C1023" i="43"/>
  <c r="C1024" i="43"/>
  <c r="C1026" i="43"/>
  <c r="C1021" i="43"/>
  <c r="C1019" i="43"/>
  <c r="C1016" i="43"/>
  <c r="C1015" i="43"/>
  <c r="C1009" i="43"/>
  <c r="C1010" i="43"/>
  <c r="C1011" i="43"/>
  <c r="C1012" i="43"/>
  <c r="C1006" i="43"/>
  <c r="C997" i="43"/>
  <c r="C998" i="43"/>
  <c r="C999" i="43"/>
  <c r="C1000" i="43"/>
  <c r="C1001" i="43"/>
  <c r="C1002" i="43"/>
  <c r="C1003" i="43"/>
  <c r="C993" i="43"/>
  <c r="C994" i="43"/>
  <c r="C1008" i="43"/>
  <c r="C1005" i="43"/>
  <c r="C996" i="43"/>
  <c r="C992" i="43"/>
  <c r="C985" i="43"/>
  <c r="C986" i="43"/>
  <c r="C987" i="43"/>
  <c r="C979" i="43"/>
  <c r="C980" i="43"/>
  <c r="C981" i="43"/>
  <c r="C982" i="43"/>
  <c r="C989" i="43"/>
  <c r="C984" i="43"/>
  <c r="C978" i="43"/>
  <c r="C974" i="43"/>
  <c r="C975" i="43"/>
  <c r="C962" i="43"/>
  <c r="C963" i="43"/>
  <c r="C964" i="43"/>
  <c r="C965" i="43"/>
  <c r="C966" i="43"/>
  <c r="C967" i="43"/>
  <c r="C968" i="43"/>
  <c r="C969" i="43"/>
  <c r="C945" i="43"/>
  <c r="C946" i="43"/>
  <c r="C947" i="43"/>
  <c r="C948" i="43"/>
  <c r="C949" i="43"/>
  <c r="C950" i="43"/>
  <c r="C951" i="43"/>
  <c r="C952" i="43"/>
  <c r="C953" i="43"/>
  <c r="C954" i="43"/>
  <c r="C955" i="43"/>
  <c r="C956" i="43"/>
  <c r="C957" i="43"/>
  <c r="C958" i="43"/>
  <c r="C959" i="43"/>
  <c r="C973" i="43"/>
  <c r="C971" i="43"/>
  <c r="C961" i="43"/>
  <c r="C944" i="43"/>
  <c r="C935" i="43"/>
  <c r="C936" i="43"/>
  <c r="C937" i="43"/>
  <c r="C938" i="43"/>
  <c r="C939" i="43"/>
  <c r="C940" i="43"/>
  <c r="C941" i="43"/>
  <c r="C918" i="43"/>
  <c r="C919" i="43"/>
  <c r="C920" i="43"/>
  <c r="C921" i="43"/>
  <c r="C922" i="43"/>
  <c r="C923" i="43"/>
  <c r="C924" i="43"/>
  <c r="C925" i="43"/>
  <c r="C926" i="43"/>
  <c r="C927" i="43"/>
  <c r="C928" i="43"/>
  <c r="C929" i="43"/>
  <c r="C930" i="43"/>
  <c r="C910" i="43"/>
  <c r="C911" i="43"/>
  <c r="C912" i="43"/>
  <c r="C913" i="43"/>
  <c r="C914" i="43"/>
  <c r="C915" i="43"/>
  <c r="C934" i="43"/>
  <c r="C932" i="43"/>
  <c r="C917" i="43"/>
  <c r="C909" i="43"/>
  <c r="C885" i="43"/>
  <c r="C886" i="43"/>
  <c r="C884" i="43"/>
  <c r="C895" i="43"/>
  <c r="C896" i="43"/>
  <c r="C897" i="43"/>
  <c r="C889" i="43"/>
  <c r="C890" i="43"/>
  <c r="C891" i="43"/>
  <c r="C892" i="43"/>
  <c r="C893" i="43"/>
  <c r="C894" i="43"/>
  <c r="C888" i="43"/>
  <c r="C900" i="43"/>
  <c r="C901" i="43"/>
  <c r="C902" i="43"/>
  <c r="C903" i="43"/>
  <c r="C899" i="43"/>
  <c r="C906" i="43"/>
  <c r="C905" i="43"/>
  <c r="C861" i="43"/>
  <c r="C862" i="43"/>
  <c r="C863" i="43"/>
  <c r="C864" i="43"/>
  <c r="C865" i="43"/>
  <c r="C866" i="43"/>
  <c r="C867" i="43"/>
  <c r="C868" i="43"/>
  <c r="C869" i="43"/>
  <c r="C870" i="43"/>
  <c r="C871" i="43"/>
  <c r="C872" i="43"/>
  <c r="C873" i="43"/>
  <c r="C874" i="43"/>
  <c r="C875" i="43"/>
  <c r="C876" i="43"/>
  <c r="C877" i="43"/>
  <c r="C878" i="43"/>
  <c r="C879" i="43"/>
  <c r="C880" i="43"/>
  <c r="C881" i="43"/>
  <c r="C852" i="43"/>
  <c r="C853" i="43"/>
  <c r="C854" i="43"/>
  <c r="C855" i="43"/>
  <c r="C856" i="43"/>
  <c r="C857" i="43"/>
  <c r="C858" i="43"/>
  <c r="C829" i="43"/>
  <c r="C830" i="43"/>
  <c r="C831" i="43"/>
  <c r="C832" i="43"/>
  <c r="C833" i="43"/>
  <c r="C834" i="43"/>
  <c r="C835" i="43"/>
  <c r="C836" i="43"/>
  <c r="C837" i="43"/>
  <c r="C838" i="43"/>
  <c r="C839" i="43"/>
  <c r="C840" i="43"/>
  <c r="C841" i="43"/>
  <c r="C842" i="43"/>
  <c r="C843" i="43"/>
  <c r="C844" i="43"/>
  <c r="C845" i="43"/>
  <c r="C846" i="43"/>
  <c r="C847" i="43"/>
  <c r="C848" i="43"/>
  <c r="C849" i="43"/>
  <c r="C824" i="43"/>
  <c r="C825" i="43"/>
  <c r="C826" i="43"/>
  <c r="C860" i="43"/>
  <c r="C851" i="43"/>
  <c r="C828" i="43"/>
  <c r="C823" i="43"/>
  <c r="C812" i="43"/>
  <c r="C813" i="43"/>
  <c r="C814" i="43"/>
  <c r="C815" i="43"/>
  <c r="C816" i="43"/>
  <c r="C817" i="43"/>
  <c r="C818" i="43"/>
  <c r="C819" i="43"/>
  <c r="C820" i="43"/>
  <c r="C803" i="43"/>
  <c r="C804" i="43"/>
  <c r="C805" i="43"/>
  <c r="C806" i="43"/>
  <c r="C807" i="43"/>
  <c r="C808" i="43"/>
  <c r="C809" i="43"/>
  <c r="C778" i="43"/>
  <c r="C779" i="43"/>
  <c r="C780" i="43"/>
  <c r="C781" i="43"/>
  <c r="C782" i="43"/>
  <c r="C783" i="43"/>
  <c r="C784" i="43"/>
  <c r="C785" i="43"/>
  <c r="C786" i="43"/>
  <c r="C787" i="43"/>
  <c r="C788" i="43"/>
  <c r="C789" i="43"/>
  <c r="C790" i="43"/>
  <c r="C791" i="43"/>
  <c r="C792" i="43"/>
  <c r="C793" i="43"/>
  <c r="C794" i="43"/>
  <c r="C795" i="43"/>
  <c r="C796" i="43"/>
  <c r="C797" i="43"/>
  <c r="C798" i="43"/>
  <c r="C799" i="43"/>
  <c r="C800" i="43"/>
  <c r="C775" i="43"/>
  <c r="C774" i="43"/>
  <c r="C811" i="43"/>
  <c r="C802" i="43"/>
  <c r="C777" i="43"/>
  <c r="C773" i="43"/>
  <c r="C765" i="43"/>
  <c r="C766" i="43"/>
  <c r="C767" i="43"/>
  <c r="C768" i="43"/>
  <c r="C769" i="43"/>
  <c r="C770" i="43"/>
  <c r="C758" i="43"/>
  <c r="C759" i="43"/>
  <c r="C760" i="43"/>
  <c r="C761" i="43"/>
  <c r="C762" i="43"/>
  <c r="C764" i="43"/>
  <c r="C757" i="43"/>
  <c r="C748" i="43"/>
  <c r="C749" i="43"/>
  <c r="C750" i="43"/>
  <c r="C753" i="43"/>
  <c r="C754" i="43"/>
  <c r="C752" i="43"/>
  <c r="C747" i="43"/>
  <c r="C725" i="43"/>
  <c r="C726" i="43"/>
  <c r="C727" i="43"/>
  <c r="C728" i="43"/>
  <c r="C729" i="43"/>
  <c r="C730" i="43"/>
  <c r="C731" i="43"/>
  <c r="C732" i="43"/>
  <c r="C733" i="43"/>
  <c r="C734" i="43"/>
  <c r="C735" i="43"/>
  <c r="C736" i="43"/>
  <c r="C737" i="43"/>
  <c r="C738" i="43"/>
  <c r="C739" i="43"/>
  <c r="C740" i="43"/>
  <c r="C741" i="43"/>
  <c r="C742" i="43"/>
  <c r="C743" i="43"/>
  <c r="C744" i="43"/>
  <c r="C717" i="43"/>
  <c r="C718" i="43"/>
  <c r="C719" i="43"/>
  <c r="C720" i="43"/>
  <c r="C721" i="43"/>
  <c r="C722" i="43"/>
  <c r="C669" i="43"/>
  <c r="C670" i="43"/>
  <c r="C671" i="43"/>
  <c r="C672" i="43"/>
  <c r="C673" i="43"/>
  <c r="C674" i="43"/>
  <c r="C675" i="43"/>
  <c r="C676" i="43"/>
  <c r="C677" i="43"/>
  <c r="C678" i="43"/>
  <c r="C679" i="43"/>
  <c r="C680" i="43"/>
  <c r="C681" i="43"/>
  <c r="C682" i="43"/>
  <c r="C683" i="43"/>
  <c r="C684" i="43"/>
  <c r="C685" i="43"/>
  <c r="C686" i="43"/>
  <c r="C687" i="43"/>
  <c r="C688" i="43"/>
  <c r="C689" i="43"/>
  <c r="C690" i="43"/>
  <c r="C691" i="43"/>
  <c r="C692" i="43"/>
  <c r="C693" i="43"/>
  <c r="C694" i="43"/>
  <c r="C695" i="43"/>
  <c r="C696" i="43"/>
  <c r="C697" i="43"/>
  <c r="C698" i="43"/>
  <c r="C699" i="43"/>
  <c r="C700" i="43"/>
  <c r="C701" i="43"/>
  <c r="C702" i="43"/>
  <c r="C703" i="43"/>
  <c r="C704" i="43"/>
  <c r="C705" i="43"/>
  <c r="C706" i="43"/>
  <c r="C707" i="43"/>
  <c r="C708" i="43"/>
  <c r="C709" i="43"/>
  <c r="C710" i="43"/>
  <c r="C711" i="43"/>
  <c r="C712" i="43"/>
  <c r="C713" i="43"/>
  <c r="C714" i="43"/>
  <c r="C661" i="43"/>
  <c r="C662" i="43"/>
  <c r="C663" i="43"/>
  <c r="C664" i="43"/>
  <c r="C665" i="43"/>
  <c r="C666" i="43"/>
  <c r="C724" i="43"/>
  <c r="C716" i="43"/>
  <c r="C668" i="43"/>
  <c r="C660" i="43"/>
  <c r="C636" i="43"/>
  <c r="C637" i="43"/>
  <c r="C638" i="43"/>
  <c r="C639" i="43"/>
  <c r="C640" i="43"/>
  <c r="C641" i="43"/>
  <c r="C642" i="43"/>
  <c r="C643" i="43"/>
  <c r="C644" i="43"/>
  <c r="C645" i="43"/>
  <c r="C646" i="43"/>
  <c r="C647" i="43"/>
  <c r="C648" i="43"/>
  <c r="C649" i="43"/>
  <c r="C650" i="43"/>
  <c r="C651" i="43"/>
  <c r="C652" i="43"/>
  <c r="C653" i="43"/>
  <c r="C654" i="43"/>
  <c r="C655" i="43"/>
  <c r="C656" i="43"/>
  <c r="C657" i="43"/>
  <c r="C622" i="43"/>
  <c r="C623" i="43"/>
  <c r="C624" i="43"/>
  <c r="C625" i="43"/>
  <c r="C626" i="43"/>
  <c r="C627" i="43"/>
  <c r="C628" i="43"/>
  <c r="C629" i="43"/>
  <c r="C630" i="43"/>
  <c r="C631" i="43"/>
  <c r="C632" i="43"/>
  <c r="C633" i="43"/>
  <c r="C577" i="43"/>
  <c r="C578" i="43"/>
  <c r="C579" i="43"/>
  <c r="C580" i="43"/>
  <c r="C581" i="43"/>
  <c r="C582" i="43"/>
  <c r="C583" i="43"/>
  <c r="C584" i="43"/>
  <c r="C585" i="43"/>
  <c r="C586" i="43"/>
  <c r="C587" i="43"/>
  <c r="C588" i="43"/>
  <c r="C589" i="43"/>
  <c r="C590" i="43"/>
  <c r="C591" i="43"/>
  <c r="C592" i="43"/>
  <c r="C593" i="43"/>
  <c r="C594" i="43"/>
  <c r="C595" i="43"/>
  <c r="C596" i="43"/>
  <c r="C597" i="43"/>
  <c r="C598" i="43"/>
  <c r="C599" i="43"/>
  <c r="C600" i="43"/>
  <c r="C601" i="43"/>
  <c r="C602" i="43"/>
  <c r="C603" i="43"/>
  <c r="C604" i="43"/>
  <c r="C605" i="43"/>
  <c r="C606" i="43"/>
  <c r="C607" i="43"/>
  <c r="C608" i="43"/>
  <c r="C609" i="43"/>
  <c r="C610" i="43"/>
  <c r="C611" i="43"/>
  <c r="C612" i="43"/>
  <c r="C613" i="43"/>
  <c r="C614" i="43"/>
  <c r="C615" i="43"/>
  <c r="C616" i="43"/>
  <c r="C617" i="43"/>
  <c r="C618" i="43"/>
  <c r="C619" i="43"/>
  <c r="C569" i="43"/>
  <c r="C570" i="43"/>
  <c r="C571" i="43"/>
  <c r="C572" i="43"/>
  <c r="C573" i="43"/>
  <c r="C574" i="43"/>
  <c r="C635" i="43"/>
  <c r="C621" i="43"/>
  <c r="C576" i="43"/>
  <c r="C568" i="43"/>
  <c r="C565" i="43"/>
  <c r="C561" i="43"/>
  <c r="C562" i="43"/>
  <c r="C564" i="43"/>
  <c r="C560" i="43"/>
  <c r="C544" i="43"/>
  <c r="C545" i="43"/>
  <c r="C546" i="43"/>
  <c r="C547" i="43"/>
  <c r="C548" i="43"/>
  <c r="C549" i="43"/>
  <c r="C550" i="43"/>
  <c r="C551" i="43"/>
  <c r="C552" i="43"/>
  <c r="C553" i="43"/>
  <c r="C554" i="43"/>
  <c r="C555" i="43"/>
  <c r="C556" i="43"/>
  <c r="C557" i="43"/>
  <c r="C540" i="43"/>
  <c r="C541" i="43"/>
  <c r="C526" i="43"/>
  <c r="C527" i="43"/>
  <c r="C528" i="43"/>
  <c r="C529" i="43"/>
  <c r="C530" i="43"/>
  <c r="C531" i="43"/>
  <c r="C532" i="43"/>
  <c r="C533" i="43"/>
  <c r="C534" i="43"/>
  <c r="C535" i="43"/>
  <c r="C536" i="43"/>
  <c r="C537" i="43"/>
  <c r="C543" i="43"/>
  <c r="C539" i="43"/>
  <c r="C525" i="43"/>
  <c r="C523" i="43"/>
  <c r="C520" i="43"/>
  <c r="C516" i="43"/>
  <c r="C517" i="43"/>
  <c r="C519" i="43"/>
  <c r="C515" i="43"/>
  <c r="C511" i="43"/>
  <c r="C512" i="43"/>
  <c r="C507" i="43"/>
  <c r="C508" i="43"/>
  <c r="C499" i="43"/>
  <c r="C500" i="43"/>
  <c r="C501" i="43"/>
  <c r="C502" i="43"/>
  <c r="C503" i="43"/>
  <c r="C504" i="43"/>
  <c r="C510" i="43"/>
  <c r="C506" i="43"/>
  <c r="C498" i="43"/>
  <c r="C490" i="43"/>
  <c r="C491" i="43"/>
  <c r="C492" i="43"/>
  <c r="C493" i="43"/>
  <c r="C494" i="43"/>
  <c r="C495" i="43"/>
  <c r="C487" i="43"/>
  <c r="C476" i="43"/>
  <c r="C477" i="43"/>
  <c r="C478" i="43"/>
  <c r="C479" i="43"/>
  <c r="C480" i="43"/>
  <c r="C481" i="43"/>
  <c r="C482" i="43"/>
  <c r="C483" i="43"/>
  <c r="C484" i="43"/>
  <c r="C470" i="43"/>
  <c r="C471" i="43"/>
  <c r="C472" i="43"/>
  <c r="C473" i="43"/>
  <c r="C489" i="43"/>
  <c r="C486" i="43"/>
  <c r="C475" i="43"/>
  <c r="C469" i="43"/>
  <c r="C463" i="43"/>
  <c r="C464" i="43"/>
  <c r="C465" i="43"/>
  <c r="C466" i="43"/>
  <c r="C459" i="43"/>
  <c r="C460" i="43"/>
  <c r="C462" i="43"/>
  <c r="C458" i="43"/>
  <c r="C455" i="43"/>
  <c r="C430" i="43"/>
  <c r="C431" i="43"/>
  <c r="C432" i="43"/>
  <c r="C433" i="43"/>
  <c r="C434" i="43"/>
  <c r="C435" i="43"/>
  <c r="C436" i="43"/>
  <c r="C437" i="43"/>
  <c r="C438" i="43"/>
  <c r="C439" i="43"/>
  <c r="C440" i="43"/>
  <c r="C441" i="43"/>
  <c r="C442" i="43"/>
  <c r="C443" i="43"/>
  <c r="C444" i="43"/>
  <c r="C445" i="43"/>
  <c r="C446" i="43"/>
  <c r="C447" i="43"/>
  <c r="C448" i="43"/>
  <c r="C449" i="43"/>
  <c r="C450" i="43"/>
  <c r="C451" i="43"/>
  <c r="C452" i="43"/>
  <c r="C454" i="43"/>
  <c r="C429" i="43"/>
  <c r="C403" i="43"/>
  <c r="C404" i="43"/>
  <c r="C405" i="43"/>
  <c r="C406" i="43"/>
  <c r="C407" i="43"/>
  <c r="C408" i="43"/>
  <c r="C409" i="43"/>
  <c r="C410" i="43"/>
  <c r="C411" i="43"/>
  <c r="C412" i="43"/>
  <c r="C413" i="43"/>
  <c r="C414" i="43"/>
  <c r="C415" i="43"/>
  <c r="C416" i="43"/>
  <c r="C417" i="43"/>
  <c r="C418" i="43"/>
  <c r="C419" i="43"/>
  <c r="C420" i="43"/>
  <c r="C421" i="43"/>
  <c r="C422" i="43"/>
  <c r="C423" i="43"/>
  <c r="C424" i="43"/>
  <c r="C425" i="43"/>
  <c r="C426" i="43"/>
  <c r="C427" i="43"/>
  <c r="C402" i="43"/>
  <c r="C398" i="43"/>
  <c r="C399" i="43"/>
  <c r="C392" i="43"/>
  <c r="C393" i="43"/>
  <c r="C394" i="43"/>
  <c r="C395" i="43"/>
  <c r="C387" i="43"/>
  <c r="C388" i="43"/>
  <c r="C389" i="43"/>
  <c r="C397" i="43"/>
  <c r="C391" i="43"/>
  <c r="C386" i="43"/>
  <c r="C383" i="43"/>
  <c r="C356" i="43"/>
  <c r="C357" i="43"/>
  <c r="C358" i="43"/>
  <c r="C359" i="43"/>
  <c r="C360" i="43"/>
  <c r="C361" i="43"/>
  <c r="C362" i="43"/>
  <c r="C363" i="43"/>
  <c r="C364" i="43"/>
  <c r="C365" i="43"/>
  <c r="C366" i="43"/>
  <c r="C367" i="43"/>
  <c r="C368" i="43"/>
  <c r="C369" i="43"/>
  <c r="C370" i="43"/>
  <c r="C371" i="43"/>
  <c r="C372" i="43"/>
  <c r="C373" i="43"/>
  <c r="C374" i="43"/>
  <c r="C375" i="43"/>
  <c r="C376" i="43"/>
  <c r="C377" i="43"/>
  <c r="C378" i="43"/>
  <c r="C379" i="43"/>
  <c r="C380" i="43"/>
  <c r="C348" i="43"/>
  <c r="C349" i="43"/>
  <c r="C350" i="43"/>
  <c r="C351" i="43"/>
  <c r="C352" i="43"/>
  <c r="C353" i="43"/>
  <c r="C382" i="43"/>
  <c r="C355" i="43"/>
  <c r="C347" i="43"/>
  <c r="C340" i="43"/>
  <c r="C341" i="43"/>
  <c r="C342" i="43"/>
  <c r="C344" i="43"/>
  <c r="C339" i="43"/>
  <c r="C337" i="43"/>
  <c r="C325" i="43"/>
  <c r="C326" i="43"/>
  <c r="C327" i="43"/>
  <c r="C328" i="43"/>
  <c r="C329" i="43"/>
  <c r="C330" i="43"/>
  <c r="C331" i="43"/>
  <c r="C332" i="43"/>
  <c r="C334" i="43"/>
  <c r="C324" i="43"/>
  <c r="C322" i="43"/>
  <c r="C314" i="43"/>
  <c r="C315" i="43"/>
  <c r="C316" i="43"/>
  <c r="C317" i="43"/>
  <c r="C318" i="43"/>
  <c r="C319" i="43"/>
  <c r="C311" i="43"/>
  <c r="C313" i="43"/>
  <c r="C310" i="43"/>
  <c r="C307" i="43"/>
  <c r="C304" i="43"/>
  <c r="C281" i="43"/>
  <c r="C282" i="43"/>
  <c r="C283" i="43"/>
  <c r="C284" i="43"/>
  <c r="C285" i="43"/>
  <c r="C286" i="43"/>
  <c r="C287" i="43"/>
  <c r="C288" i="43"/>
  <c r="C289" i="43"/>
  <c r="C290" i="43"/>
  <c r="C291" i="43"/>
  <c r="C292" i="43"/>
  <c r="C293" i="43"/>
  <c r="C294" i="43"/>
  <c r="C295" i="43"/>
  <c r="C296" i="43"/>
  <c r="C297" i="43"/>
  <c r="C298" i="43"/>
  <c r="C299" i="43"/>
  <c r="C300" i="43"/>
  <c r="C301" i="43"/>
  <c r="C276" i="43"/>
  <c r="C277" i="43"/>
  <c r="C278" i="43"/>
  <c r="C303" i="43"/>
  <c r="C280" i="43"/>
  <c r="C275" i="43"/>
  <c r="C271" i="43"/>
  <c r="C272" i="43"/>
  <c r="C270" i="43"/>
  <c r="C254" i="43"/>
  <c r="C255" i="43"/>
  <c r="C256" i="43"/>
  <c r="C257" i="43"/>
  <c r="C258" i="43"/>
  <c r="C259" i="43"/>
  <c r="C260" i="43"/>
  <c r="C261" i="43"/>
  <c r="C262" i="43"/>
  <c r="C263" i="43"/>
  <c r="C264" i="43"/>
  <c r="C265" i="43"/>
  <c r="C266" i="43"/>
  <c r="C267" i="43"/>
  <c r="C253" i="43"/>
  <c r="C250" i="43"/>
  <c r="C249" i="43"/>
  <c r="C245" i="43"/>
  <c r="C246" i="43"/>
  <c r="C244" i="43"/>
  <c r="C241" i="43"/>
  <c r="C242" i="43"/>
  <c r="C243" i="43"/>
  <c r="C240" i="43"/>
  <c r="C230" i="43"/>
  <c r="C231" i="43"/>
  <c r="C232" i="43"/>
  <c r="C233" i="43"/>
  <c r="C234" i="43"/>
  <c r="C235" i="43"/>
  <c r="C229" i="43"/>
  <c r="C226" i="43"/>
  <c r="C223" i="43"/>
  <c r="C225" i="43"/>
  <c r="C222" i="43"/>
  <c r="C218" i="43"/>
  <c r="C219" i="43"/>
  <c r="C213" i="43"/>
  <c r="C214" i="43"/>
  <c r="C215" i="43"/>
  <c r="C217" i="43"/>
  <c r="C212" i="43"/>
  <c r="C209" i="43"/>
  <c r="C202" i="43"/>
  <c r="C203" i="43"/>
  <c r="C204" i="43"/>
  <c r="C205" i="43"/>
  <c r="C206" i="43"/>
  <c r="C208" i="43"/>
  <c r="C201" i="43"/>
  <c r="C182" i="43"/>
  <c r="C183" i="43"/>
  <c r="C184" i="43"/>
  <c r="C185" i="43"/>
  <c r="C186" i="43"/>
  <c r="C187" i="43"/>
  <c r="C188" i="43"/>
  <c r="C189" i="43"/>
  <c r="C190" i="43"/>
  <c r="C191" i="43"/>
  <c r="C192" i="43"/>
  <c r="C193" i="43"/>
  <c r="C194" i="43"/>
  <c r="C195" i="43"/>
  <c r="C196" i="43"/>
  <c r="C197" i="43"/>
  <c r="C198" i="43"/>
  <c r="C172" i="43"/>
  <c r="C173" i="43"/>
  <c r="C174" i="43"/>
  <c r="C175" i="43"/>
  <c r="C176" i="43"/>
  <c r="C177" i="43"/>
  <c r="C178" i="43"/>
  <c r="C179" i="43"/>
  <c r="C181" i="43"/>
  <c r="C171" i="43"/>
  <c r="C163" i="43"/>
  <c r="C164" i="43"/>
  <c r="C165" i="43"/>
  <c r="C166" i="43"/>
  <c r="C167" i="43"/>
  <c r="C168" i="43"/>
  <c r="C151" i="43"/>
  <c r="C152" i="43"/>
  <c r="C153" i="43"/>
  <c r="C154" i="43"/>
  <c r="C155" i="43"/>
  <c r="C156" i="43"/>
  <c r="C157" i="43"/>
  <c r="C158" i="43"/>
  <c r="C159" i="43"/>
  <c r="C160" i="43"/>
  <c r="C150" i="43"/>
  <c r="C162" i="43"/>
  <c r="C143" i="43"/>
  <c r="C144" i="43"/>
  <c r="C145" i="43"/>
  <c r="C146" i="43"/>
  <c r="C147" i="43"/>
  <c r="C135" i="43"/>
  <c r="C136" i="43"/>
  <c r="C137" i="43"/>
  <c r="C138" i="43"/>
  <c r="C139" i="43"/>
  <c r="C140" i="43"/>
  <c r="C142" i="43"/>
  <c r="C134" i="43"/>
  <c r="C127" i="43"/>
  <c r="C128" i="43"/>
  <c r="C129" i="43"/>
  <c r="C130" i="43"/>
  <c r="C131" i="43"/>
  <c r="C120" i="43"/>
  <c r="C121" i="43"/>
  <c r="C122" i="43"/>
  <c r="C123" i="43"/>
  <c r="C124" i="43"/>
  <c r="C126" i="43"/>
  <c r="C119" i="43"/>
  <c r="C102" i="43"/>
  <c r="C103" i="43"/>
  <c r="C104" i="43"/>
  <c r="C105" i="43"/>
  <c r="C106" i="43"/>
  <c r="C107" i="43"/>
  <c r="C108" i="43"/>
  <c r="C109" i="43"/>
  <c r="C110" i="43"/>
  <c r="C111" i="43"/>
  <c r="C112" i="43"/>
  <c r="C113" i="43"/>
  <c r="C114" i="43"/>
  <c r="C115" i="43"/>
  <c r="C116" i="43"/>
  <c r="C101" i="43"/>
  <c r="C96" i="43"/>
  <c r="C97" i="43"/>
  <c r="C98" i="43"/>
  <c r="C99" i="43"/>
  <c r="C95" i="43"/>
  <c r="C90" i="43"/>
  <c r="C91" i="43"/>
  <c r="C92" i="43"/>
  <c r="C85" i="43"/>
  <c r="C86" i="43"/>
  <c r="C87" i="43"/>
  <c r="C89" i="43"/>
  <c r="C84" i="43"/>
  <c r="C74" i="43"/>
  <c r="C75" i="43"/>
  <c r="C76" i="43"/>
  <c r="C77" i="43"/>
  <c r="C78" i="43"/>
  <c r="C79" i="43"/>
  <c r="C80" i="43"/>
  <c r="C81" i="43"/>
  <c r="C73" i="43"/>
  <c r="C69" i="43"/>
  <c r="C70" i="43"/>
  <c r="C71" i="43"/>
  <c r="C68" i="43"/>
  <c r="C59" i="43"/>
  <c r="C60" i="43"/>
  <c r="C61" i="43"/>
  <c r="C62" i="43"/>
  <c r="C63" i="43"/>
  <c r="C64" i="43"/>
  <c r="C65" i="43"/>
  <c r="C58" i="43"/>
  <c r="C52" i="43"/>
  <c r="C53" i="43"/>
  <c r="C54" i="43"/>
  <c r="C55" i="43"/>
  <c r="C56" i="43"/>
  <c r="C51" i="43"/>
  <c r="C32" i="43"/>
  <c r="C33" i="43"/>
  <c r="C34" i="43"/>
  <c r="C35" i="43"/>
  <c r="C36" i="43"/>
  <c r="C37" i="43"/>
  <c r="C38" i="43"/>
  <c r="C39" i="43"/>
  <c r="C40" i="43"/>
  <c r="C41" i="43"/>
  <c r="C42" i="43"/>
  <c r="C43" i="43"/>
  <c r="C44" i="43"/>
  <c r="C45" i="43"/>
  <c r="C46" i="43"/>
  <c r="C47" i="43"/>
  <c r="C48" i="43"/>
  <c r="C31" i="43"/>
  <c r="C17" i="43"/>
  <c r="C18" i="43"/>
  <c r="C19" i="43"/>
  <c r="C20" i="43"/>
  <c r="C21" i="43"/>
  <c r="C22" i="43"/>
  <c r="C23" i="43"/>
  <c r="C24" i="43"/>
  <c r="C25" i="43"/>
  <c r="C26" i="43"/>
  <c r="C27" i="43"/>
  <c r="C28" i="43"/>
  <c r="C29" i="43"/>
  <c r="C16" i="43"/>
  <c r="C12" i="43"/>
  <c r="C13" i="43"/>
  <c r="C14" i="43"/>
  <c r="F12" i="58"/>
  <c r="E12" i="58"/>
  <c r="D12" i="58"/>
  <c r="C12" i="58"/>
  <c r="I9" i="57"/>
  <c r="C1021" i="57"/>
  <c r="C1023" i="57"/>
  <c r="C1022" i="57"/>
  <c r="C1011" i="57"/>
  <c r="C1012" i="57"/>
  <c r="C1008" i="57"/>
  <c r="C1026" i="57"/>
  <c r="C1027" i="57"/>
  <c r="C1028" i="57"/>
  <c r="C1029" i="57"/>
  <c r="C1030" i="57"/>
  <c r="C1031" i="57"/>
  <c r="C1032" i="57"/>
  <c r="C1033" i="57"/>
  <c r="C1034" i="57"/>
  <c r="C1009" i="57"/>
  <c r="C1010" i="57"/>
  <c r="C1013" i="57"/>
  <c r="C1014" i="57"/>
  <c r="C1015" i="57"/>
  <c r="C1016" i="57"/>
  <c r="C1017" i="57"/>
  <c r="C1018" i="57"/>
  <c r="C1019" i="57"/>
  <c r="C1020" i="57"/>
  <c r="C967" i="57"/>
  <c r="F18" i="58"/>
  <c r="E18" i="58"/>
  <c r="D18" i="58"/>
  <c r="C18" i="58"/>
  <c r="G62" i="24"/>
  <c r="H62" i="24" s="1"/>
  <c r="E62" i="24"/>
  <c r="B202" i="24"/>
  <c r="B201" i="24" s="1"/>
  <c r="B193" i="24"/>
  <c r="B194" i="24"/>
  <c r="B183" i="24"/>
  <c r="B182" i="24" s="1"/>
  <c r="B168" i="24"/>
  <c r="B163" i="24"/>
  <c r="B156" i="24"/>
  <c r="B149" i="24"/>
  <c r="B147" i="24"/>
  <c r="B146" i="24" s="1"/>
  <c r="B142" i="24"/>
  <c r="B135" i="24"/>
  <c r="B132" i="24"/>
  <c r="B131" i="24" s="1"/>
  <c r="C130" i="24"/>
  <c r="B125" i="24"/>
  <c r="B110" i="24"/>
  <c r="B95" i="24"/>
  <c r="B80" i="24"/>
  <c r="B67" i="24"/>
  <c r="B64" i="24"/>
  <c r="B45" i="24"/>
  <c r="B38" i="24"/>
  <c r="B30" i="24"/>
  <c r="B11" i="24"/>
  <c r="F47" i="58"/>
  <c r="E47" i="58"/>
  <c r="D47" i="58"/>
  <c r="C47" i="58"/>
  <c r="B17" i="3"/>
  <c r="B11" i="3"/>
  <c r="B10" i="3" s="1"/>
  <c r="B9" i="3" s="1"/>
  <c r="E13" i="3"/>
  <c r="G13" i="3" s="1"/>
  <c r="H13" i="3" s="1"/>
  <c r="F46" i="58"/>
  <c r="E46" i="58"/>
  <c r="D46" i="58"/>
  <c r="C46" i="58"/>
  <c r="C9" i="14"/>
  <c r="G9" i="14"/>
  <c r="H9" i="14"/>
  <c r="I9" i="14"/>
  <c r="B9" i="14"/>
  <c r="C61" i="14"/>
  <c r="G61" i="14"/>
  <c r="H61" i="14"/>
  <c r="I61" i="14"/>
  <c r="B61" i="14"/>
  <c r="C31" i="14"/>
  <c r="G31" i="14"/>
  <c r="H31" i="14"/>
  <c r="I31" i="14"/>
  <c r="B31" i="14"/>
  <c r="C18" i="14"/>
  <c r="G18" i="14"/>
  <c r="H18" i="14"/>
  <c r="I18" i="14"/>
  <c r="B18" i="14"/>
  <c r="C10" i="14"/>
  <c r="G10" i="14"/>
  <c r="H10" i="14"/>
  <c r="I10" i="14"/>
  <c r="B10" i="14"/>
  <c r="G83" i="14"/>
  <c r="H83" i="14" s="1"/>
  <c r="I83" i="14" s="1"/>
  <c r="G84" i="14"/>
  <c r="H84" i="14" s="1"/>
  <c r="G85" i="14"/>
  <c r="H85" i="14"/>
  <c r="G86" i="14"/>
  <c r="G87" i="14"/>
  <c r="H87" i="14" s="1"/>
  <c r="I87" i="14" s="1"/>
  <c r="G88" i="14"/>
  <c r="H88" i="14" s="1"/>
  <c r="I88" i="14" s="1"/>
  <c r="G89" i="14"/>
  <c r="H89" i="14" s="1"/>
  <c r="G90" i="14"/>
  <c r="H90" i="14" s="1"/>
  <c r="I90" i="14" s="1"/>
  <c r="G91" i="14"/>
  <c r="H91" i="14" s="1"/>
  <c r="I91" i="14" s="1"/>
  <c r="G92" i="14"/>
  <c r="H92" i="14" s="1"/>
  <c r="G93" i="14"/>
  <c r="H93" i="14" s="1"/>
  <c r="G94" i="14"/>
  <c r="G95" i="14"/>
  <c r="H95" i="14" s="1"/>
  <c r="I95" i="14" s="1"/>
  <c r="G97" i="14"/>
  <c r="H97" i="14" s="1"/>
  <c r="C11" i="14"/>
  <c r="E14" i="16"/>
  <c r="E15" i="16"/>
  <c r="E16" i="16"/>
  <c r="E17" i="16"/>
  <c r="E18" i="16"/>
  <c r="E19" i="16"/>
  <c r="E13" i="16"/>
  <c r="F44" i="58"/>
  <c r="E44" i="58"/>
  <c r="D44" i="58"/>
  <c r="C44" i="58"/>
  <c r="B81" i="46"/>
  <c r="B60" i="46"/>
  <c r="C18" i="46"/>
  <c r="B18" i="46"/>
  <c r="C110" i="46"/>
  <c r="C109" i="46"/>
  <c r="E109" i="46" s="1"/>
  <c r="G109" i="46" s="1"/>
  <c r="E27" i="46"/>
  <c r="G27" i="46" s="1"/>
  <c r="C97" i="46"/>
  <c r="E97" i="46" s="1"/>
  <c r="G97" i="46" s="1"/>
  <c r="C98" i="46"/>
  <c r="E98" i="46" s="1"/>
  <c r="G98" i="46" s="1"/>
  <c r="H98" i="46" s="1"/>
  <c r="C99" i="46"/>
  <c r="E99" i="46" s="1"/>
  <c r="G99" i="46" s="1"/>
  <c r="C100" i="46"/>
  <c r="E100" i="46" s="1"/>
  <c r="G100" i="46" s="1"/>
  <c r="C101" i="46"/>
  <c r="E101" i="46" s="1"/>
  <c r="G101" i="46" s="1"/>
  <c r="C102" i="46"/>
  <c r="E102" i="46" s="1"/>
  <c r="G102" i="46" s="1"/>
  <c r="C103" i="46"/>
  <c r="E103" i="46" s="1"/>
  <c r="G103" i="46" s="1"/>
  <c r="H103" i="46" s="1"/>
  <c r="C104" i="46"/>
  <c r="E104" i="46" s="1"/>
  <c r="G104" i="46" s="1"/>
  <c r="C105" i="46"/>
  <c r="E105" i="46" s="1"/>
  <c r="G105" i="46" s="1"/>
  <c r="C106" i="46"/>
  <c r="E106" i="46" s="1"/>
  <c r="G106" i="46" s="1"/>
  <c r="H106" i="46" s="1"/>
  <c r="C107" i="46"/>
  <c r="E107" i="46" s="1"/>
  <c r="G107" i="46" s="1"/>
  <c r="C108" i="46"/>
  <c r="E108" i="46" s="1"/>
  <c r="G108" i="46" s="1"/>
  <c r="E110" i="46"/>
  <c r="G110" i="46" s="1"/>
  <c r="C111" i="46"/>
  <c r="E111" i="46" s="1"/>
  <c r="G111" i="46" s="1"/>
  <c r="H111" i="46" s="1"/>
  <c r="C112" i="46"/>
  <c r="E112" i="46" s="1"/>
  <c r="G112" i="46" s="1"/>
  <c r="C113" i="46"/>
  <c r="E113" i="46" s="1"/>
  <c r="G113" i="46" s="1"/>
  <c r="C96" i="46"/>
  <c r="E96" i="46" s="1"/>
  <c r="G96" i="46" s="1"/>
  <c r="C12" i="46"/>
  <c r="E12" i="46" s="1"/>
  <c r="G12" i="46" s="1"/>
  <c r="H12" i="46" s="1"/>
  <c r="C13" i="46"/>
  <c r="E13" i="46" s="1"/>
  <c r="G13" i="46" s="1"/>
  <c r="H13" i="46" s="1"/>
  <c r="I13" i="46" s="1"/>
  <c r="C14" i="46"/>
  <c r="E14" i="46" s="1"/>
  <c r="G14" i="46" s="1"/>
  <c r="C15" i="46"/>
  <c r="E15" i="46" s="1"/>
  <c r="G15" i="46" s="1"/>
  <c r="H15" i="46" s="1"/>
  <c r="C16" i="46"/>
  <c r="E16" i="46" s="1"/>
  <c r="G16" i="46" s="1"/>
  <c r="C17" i="46"/>
  <c r="E17" i="46" s="1"/>
  <c r="G17" i="46" s="1"/>
  <c r="C19" i="46"/>
  <c r="E19" i="46" s="1"/>
  <c r="G19" i="46" s="1"/>
  <c r="C20" i="46"/>
  <c r="E20" i="46" s="1"/>
  <c r="G20" i="46" s="1"/>
  <c r="C21" i="46"/>
  <c r="E21" i="46" s="1"/>
  <c r="G21" i="46" s="1"/>
  <c r="H21" i="46" s="1"/>
  <c r="I21" i="46" s="1"/>
  <c r="C22" i="46"/>
  <c r="E22" i="46" s="1"/>
  <c r="G22" i="46" s="1"/>
  <c r="C23" i="46"/>
  <c r="E23" i="46" s="1"/>
  <c r="G23" i="46" s="1"/>
  <c r="H23" i="46" s="1"/>
  <c r="C24" i="46"/>
  <c r="E24" i="46" s="1"/>
  <c r="G24" i="46" s="1"/>
  <c r="C25" i="46"/>
  <c r="E25" i="46" s="1"/>
  <c r="G25" i="46" s="1"/>
  <c r="C26" i="46"/>
  <c r="E26" i="46" s="1"/>
  <c r="G26" i="46" s="1"/>
  <c r="H26" i="46" s="1"/>
  <c r="C27" i="46"/>
  <c r="C28" i="46"/>
  <c r="E28" i="46" s="1"/>
  <c r="G28" i="46" s="1"/>
  <c r="C29" i="46"/>
  <c r="E29" i="46" s="1"/>
  <c r="G29" i="46" s="1"/>
  <c r="H29" i="46" s="1"/>
  <c r="I29" i="46" s="1"/>
  <c r="C30" i="46"/>
  <c r="E30" i="46" s="1"/>
  <c r="G30" i="46" s="1"/>
  <c r="C31" i="46"/>
  <c r="E31" i="46" s="1"/>
  <c r="G31" i="46" s="1"/>
  <c r="H31" i="46" s="1"/>
  <c r="C32" i="46"/>
  <c r="E32" i="46" s="1"/>
  <c r="G32" i="46" s="1"/>
  <c r="C33" i="46"/>
  <c r="E33" i="46" s="1"/>
  <c r="G33" i="46" s="1"/>
  <c r="C34" i="46"/>
  <c r="E34" i="46" s="1"/>
  <c r="G34" i="46" s="1"/>
  <c r="H34" i="46" s="1"/>
  <c r="C35" i="46"/>
  <c r="E35" i="46" s="1"/>
  <c r="G35" i="46" s="1"/>
  <c r="C36" i="46"/>
  <c r="E36" i="46" s="1"/>
  <c r="G36" i="46" s="1"/>
  <c r="C37" i="46"/>
  <c r="E37" i="46" s="1"/>
  <c r="G37" i="46" s="1"/>
  <c r="C38" i="46"/>
  <c r="E38" i="46" s="1"/>
  <c r="G38" i="46" s="1"/>
  <c r="C39" i="46"/>
  <c r="E39" i="46" s="1"/>
  <c r="G39" i="46" s="1"/>
  <c r="H39" i="46" s="1"/>
  <c r="C40" i="46"/>
  <c r="E40" i="46" s="1"/>
  <c r="G40" i="46" s="1"/>
  <c r="C41" i="46"/>
  <c r="E41" i="46" s="1"/>
  <c r="G41" i="46" s="1"/>
  <c r="C42" i="46"/>
  <c r="E42" i="46" s="1"/>
  <c r="G42" i="46" s="1"/>
  <c r="H42" i="46" s="1"/>
  <c r="C43" i="46"/>
  <c r="E43" i="46" s="1"/>
  <c r="G43" i="46" s="1"/>
  <c r="C44" i="46"/>
  <c r="E44" i="46" s="1"/>
  <c r="G44" i="46" s="1"/>
  <c r="C45" i="46"/>
  <c r="E45" i="46" s="1"/>
  <c r="G45" i="46" s="1"/>
  <c r="C46" i="46"/>
  <c r="E46" i="46" s="1"/>
  <c r="G46" i="46" s="1"/>
  <c r="C47" i="46"/>
  <c r="E47" i="46" s="1"/>
  <c r="G47" i="46" s="1"/>
  <c r="H47" i="46" s="1"/>
  <c r="C48" i="46"/>
  <c r="E48" i="46" s="1"/>
  <c r="G48" i="46" s="1"/>
  <c r="C49" i="46"/>
  <c r="E49" i="46" s="1"/>
  <c r="G49" i="46" s="1"/>
  <c r="C50" i="46"/>
  <c r="E50" i="46" s="1"/>
  <c r="G50" i="46" s="1"/>
  <c r="H50" i="46" s="1"/>
  <c r="C51" i="46"/>
  <c r="E51" i="46" s="1"/>
  <c r="G51" i="46" s="1"/>
  <c r="C52" i="46"/>
  <c r="E52" i="46" s="1"/>
  <c r="G52" i="46" s="1"/>
  <c r="C53" i="46"/>
  <c r="E53" i="46" s="1"/>
  <c r="G53" i="46" s="1"/>
  <c r="C54" i="46"/>
  <c r="E54" i="46" s="1"/>
  <c r="G54" i="46" s="1"/>
  <c r="C55" i="46"/>
  <c r="E55" i="46" s="1"/>
  <c r="G55" i="46" s="1"/>
  <c r="H55" i="46" s="1"/>
  <c r="C56" i="46"/>
  <c r="E56" i="46" s="1"/>
  <c r="G56" i="46" s="1"/>
  <c r="C57" i="46"/>
  <c r="E57" i="46" s="1"/>
  <c r="G57" i="46" s="1"/>
  <c r="C58" i="46"/>
  <c r="E58" i="46" s="1"/>
  <c r="G58" i="46" s="1"/>
  <c r="H58" i="46" s="1"/>
  <c r="C59" i="46"/>
  <c r="E59" i="46" s="1"/>
  <c r="G59" i="46" s="1"/>
  <c r="C61" i="46"/>
  <c r="E61" i="46" s="1"/>
  <c r="G61" i="46" s="1"/>
  <c r="G60" i="46" s="1"/>
  <c r="C62" i="46"/>
  <c r="E62" i="46" s="1"/>
  <c r="G62" i="46" s="1"/>
  <c r="C63" i="46"/>
  <c r="E63" i="46" s="1"/>
  <c r="G63" i="46" s="1"/>
  <c r="H63" i="46" s="1"/>
  <c r="C64" i="46"/>
  <c r="E64" i="46" s="1"/>
  <c r="G64" i="46" s="1"/>
  <c r="C65" i="46"/>
  <c r="E65" i="46" s="1"/>
  <c r="G65" i="46" s="1"/>
  <c r="C66" i="46"/>
  <c r="E66" i="46" s="1"/>
  <c r="G66" i="46" s="1"/>
  <c r="H66" i="46" s="1"/>
  <c r="C67" i="46"/>
  <c r="E67" i="46" s="1"/>
  <c r="G67" i="46" s="1"/>
  <c r="C68" i="46"/>
  <c r="E68" i="46" s="1"/>
  <c r="G68" i="46" s="1"/>
  <c r="C69" i="46"/>
  <c r="E69" i="46" s="1"/>
  <c r="G69" i="46" s="1"/>
  <c r="C70" i="46"/>
  <c r="E70" i="46" s="1"/>
  <c r="G70" i="46" s="1"/>
  <c r="C71" i="46"/>
  <c r="E71" i="46" s="1"/>
  <c r="G71" i="46" s="1"/>
  <c r="H71" i="46" s="1"/>
  <c r="C72" i="46"/>
  <c r="E72" i="46" s="1"/>
  <c r="G72" i="46" s="1"/>
  <c r="C73" i="46"/>
  <c r="E73" i="46" s="1"/>
  <c r="G73" i="46" s="1"/>
  <c r="C74" i="46"/>
  <c r="E74" i="46" s="1"/>
  <c r="G74" i="46" s="1"/>
  <c r="H74" i="46" s="1"/>
  <c r="C75" i="46"/>
  <c r="E75" i="46" s="1"/>
  <c r="G75" i="46" s="1"/>
  <c r="C76" i="46"/>
  <c r="E76" i="46" s="1"/>
  <c r="G76" i="46" s="1"/>
  <c r="C77" i="46"/>
  <c r="E77" i="46" s="1"/>
  <c r="G77" i="46" s="1"/>
  <c r="C78" i="46"/>
  <c r="E78" i="46" s="1"/>
  <c r="G78" i="46" s="1"/>
  <c r="C79" i="46"/>
  <c r="E79" i="46" s="1"/>
  <c r="G79" i="46" s="1"/>
  <c r="H79" i="46" s="1"/>
  <c r="C80" i="46"/>
  <c r="E80" i="46" s="1"/>
  <c r="G80" i="46" s="1"/>
  <c r="C82" i="46"/>
  <c r="E82" i="46" s="1"/>
  <c r="G82" i="46" s="1"/>
  <c r="H82" i="46" s="1"/>
  <c r="C83" i="46"/>
  <c r="E83" i="46" s="1"/>
  <c r="G83" i="46" s="1"/>
  <c r="C84" i="46"/>
  <c r="E84" i="46" s="1"/>
  <c r="G84" i="46" s="1"/>
  <c r="C85" i="46"/>
  <c r="E85" i="46" s="1"/>
  <c r="G85" i="46" s="1"/>
  <c r="C86" i="46"/>
  <c r="E86" i="46" s="1"/>
  <c r="G86" i="46" s="1"/>
  <c r="C87" i="46"/>
  <c r="E87" i="46" s="1"/>
  <c r="G87" i="46" s="1"/>
  <c r="H87" i="46" s="1"/>
  <c r="C88" i="46"/>
  <c r="E88" i="46" s="1"/>
  <c r="G88" i="46" s="1"/>
  <c r="C89" i="46"/>
  <c r="E89" i="46" s="1"/>
  <c r="G89" i="46" s="1"/>
  <c r="C90" i="46"/>
  <c r="E90" i="46" s="1"/>
  <c r="G90" i="46" s="1"/>
  <c r="H90" i="46" s="1"/>
  <c r="C91" i="46"/>
  <c r="E91" i="46" s="1"/>
  <c r="G91" i="46" s="1"/>
  <c r="C92" i="46"/>
  <c r="E92" i="46" s="1"/>
  <c r="G92" i="46" s="1"/>
  <c r="C93" i="46"/>
  <c r="E93" i="46" s="1"/>
  <c r="G93" i="46" s="1"/>
  <c r="C94" i="46"/>
  <c r="E94" i="46" s="1"/>
  <c r="G94" i="46" s="1"/>
  <c r="C95" i="46"/>
  <c r="E95" i="46" s="1"/>
  <c r="G95" i="46" s="1"/>
  <c r="H95" i="46" s="1"/>
  <c r="C11" i="46"/>
  <c r="E11" i="46" s="1"/>
  <c r="G11" i="46" s="1"/>
  <c r="F43" i="58"/>
  <c r="E43" i="58"/>
  <c r="D43" i="58"/>
  <c r="C43" i="58"/>
  <c r="B41" i="27"/>
  <c r="B35" i="27"/>
  <c r="B23" i="27"/>
  <c r="B11" i="27"/>
  <c r="B10" i="27" s="1"/>
  <c r="B9" i="27" s="1"/>
  <c r="G14" i="27"/>
  <c r="G17" i="27"/>
  <c r="H17" i="27" s="1"/>
  <c r="G27" i="27"/>
  <c r="H27" i="27" s="1"/>
  <c r="G29" i="27"/>
  <c r="G40" i="27"/>
  <c r="H40" i="27" s="1"/>
  <c r="E14" i="27"/>
  <c r="E15" i="27"/>
  <c r="G15" i="27" s="1"/>
  <c r="E16" i="27"/>
  <c r="G16" i="27" s="1"/>
  <c r="H16" i="27" s="1"/>
  <c r="E17" i="27"/>
  <c r="E18" i="27"/>
  <c r="G18" i="27" s="1"/>
  <c r="H18" i="27" s="1"/>
  <c r="E19" i="27"/>
  <c r="G19" i="27" s="1"/>
  <c r="E20" i="27"/>
  <c r="G20" i="27" s="1"/>
  <c r="H20" i="27" s="1"/>
  <c r="I20" i="27" s="1"/>
  <c r="E21" i="27"/>
  <c r="G21" i="27" s="1"/>
  <c r="E22" i="27"/>
  <c r="G22" i="27" s="1"/>
  <c r="E24" i="27"/>
  <c r="G24" i="27" s="1"/>
  <c r="E25" i="27"/>
  <c r="G25" i="27" s="1"/>
  <c r="E26" i="27"/>
  <c r="G26" i="27" s="1"/>
  <c r="H26" i="27" s="1"/>
  <c r="E27" i="27"/>
  <c r="E28" i="27"/>
  <c r="G28" i="27" s="1"/>
  <c r="H28" i="27" s="1"/>
  <c r="I28" i="27" s="1"/>
  <c r="E29" i="27"/>
  <c r="E30" i="27"/>
  <c r="G30" i="27" s="1"/>
  <c r="E31" i="27"/>
  <c r="G31" i="27" s="1"/>
  <c r="H31" i="27" s="1"/>
  <c r="I31" i="27" s="1"/>
  <c r="E32" i="27"/>
  <c r="G32" i="27" s="1"/>
  <c r="H32" i="27" s="1"/>
  <c r="E33" i="27"/>
  <c r="G33" i="27" s="1"/>
  <c r="E34" i="27"/>
  <c r="G34" i="27" s="1"/>
  <c r="H34" i="27" s="1"/>
  <c r="E36" i="27"/>
  <c r="G36" i="27" s="1"/>
  <c r="E37" i="27"/>
  <c r="G37" i="27" s="1"/>
  <c r="E38" i="27"/>
  <c r="G38" i="27" s="1"/>
  <c r="E39" i="27"/>
  <c r="G39" i="27" s="1"/>
  <c r="H39" i="27" s="1"/>
  <c r="I39" i="27" s="1"/>
  <c r="E40" i="27"/>
  <c r="E13" i="27"/>
  <c r="G13" i="27" s="1"/>
  <c r="E12" i="27"/>
  <c r="G12" i="27" s="1"/>
  <c r="C12" i="27"/>
  <c r="F42" i="58"/>
  <c r="E42" i="58"/>
  <c r="D42" i="58"/>
  <c r="C42" i="58"/>
  <c r="B114" i="4"/>
  <c r="B231" i="4"/>
  <c r="B230" i="4" s="1"/>
  <c r="B228" i="4"/>
  <c r="B227" i="4" s="1"/>
  <c r="B224" i="4"/>
  <c r="B225" i="4"/>
  <c r="B220" i="4"/>
  <c r="B219" i="4" s="1"/>
  <c r="B195" i="4"/>
  <c r="B194" i="4" s="1"/>
  <c r="B192" i="4"/>
  <c r="B191" i="4" s="1"/>
  <c r="B174" i="4"/>
  <c r="B175" i="4"/>
  <c r="B163" i="4"/>
  <c r="B162" i="4" s="1"/>
  <c r="B147" i="4"/>
  <c r="B143" i="4"/>
  <c r="B75" i="4"/>
  <c r="B74" i="4" s="1"/>
  <c r="B70" i="4"/>
  <c r="B65" i="4"/>
  <c r="B64" i="4" s="1"/>
  <c r="B61" i="4"/>
  <c r="B46" i="4" s="1"/>
  <c r="B53" i="4"/>
  <c r="B47" i="4"/>
  <c r="B42" i="4"/>
  <c r="B43" i="4"/>
  <c r="B36" i="4"/>
  <c r="B28" i="4"/>
  <c r="B14" i="4"/>
  <c r="B11" i="4"/>
  <c r="C1395" i="43" l="1"/>
  <c r="B162" i="24"/>
  <c r="B94" i="24"/>
  <c r="B63" i="24"/>
  <c r="B10" i="24"/>
  <c r="B9" i="24" s="1"/>
  <c r="I13" i="3"/>
  <c r="I85" i="14"/>
  <c r="I93" i="14"/>
  <c r="I89" i="14"/>
  <c r="I97" i="14"/>
  <c r="I86" i="14"/>
  <c r="H94" i="14"/>
  <c r="I94" i="14" s="1"/>
  <c r="H86" i="14"/>
  <c r="I92" i="14"/>
  <c r="I84" i="14"/>
  <c r="G18" i="46"/>
  <c r="G81" i="46"/>
  <c r="C81" i="46"/>
  <c r="C60" i="46"/>
  <c r="H89" i="46"/>
  <c r="I89" i="46" s="1"/>
  <c r="H64" i="46"/>
  <c r="I64" i="46" s="1"/>
  <c r="H109" i="46"/>
  <c r="I109" i="46" s="1"/>
  <c r="H73" i="46"/>
  <c r="I73" i="46" s="1"/>
  <c r="H65" i="46"/>
  <c r="I65" i="46" s="1"/>
  <c r="H56" i="46"/>
  <c r="I56" i="46" s="1"/>
  <c r="H48" i="46"/>
  <c r="I48" i="46" s="1"/>
  <c r="H40" i="46"/>
  <c r="I40" i="46" s="1"/>
  <c r="H32" i="46"/>
  <c r="I32" i="46" s="1"/>
  <c r="H24" i="46"/>
  <c r="I24" i="46" s="1"/>
  <c r="I107" i="46"/>
  <c r="H107" i="46"/>
  <c r="H51" i="46"/>
  <c r="I51" i="46" s="1"/>
  <c r="H108" i="46"/>
  <c r="I108" i="46" s="1"/>
  <c r="H100" i="46"/>
  <c r="I100" i="46" s="1"/>
  <c r="H99" i="46"/>
  <c r="I99" i="46" s="1"/>
  <c r="H35" i="46"/>
  <c r="I35" i="46" s="1"/>
  <c r="H72" i="46"/>
  <c r="I72" i="46" s="1"/>
  <c r="H43" i="46"/>
  <c r="I43" i="46" s="1"/>
  <c r="H53" i="46"/>
  <c r="I53" i="46" s="1"/>
  <c r="H45" i="46"/>
  <c r="I45" i="46" s="1"/>
  <c r="H37" i="46"/>
  <c r="I37" i="46" s="1"/>
  <c r="H91" i="46"/>
  <c r="I91" i="46" s="1"/>
  <c r="H27" i="46"/>
  <c r="I27" i="46" s="1"/>
  <c r="H77" i="46"/>
  <c r="I77" i="46" s="1"/>
  <c r="H69" i="46"/>
  <c r="I69" i="46" s="1"/>
  <c r="H61" i="46"/>
  <c r="I61" i="46"/>
  <c r="H52" i="46"/>
  <c r="I52" i="46" s="1"/>
  <c r="H44" i="46"/>
  <c r="I44" i="46" s="1"/>
  <c r="H36" i="46"/>
  <c r="I36" i="46" s="1"/>
  <c r="H28" i="46"/>
  <c r="I28" i="46" s="1"/>
  <c r="H20" i="46"/>
  <c r="I20" i="46" s="1"/>
  <c r="H96" i="46"/>
  <c r="I96" i="46" s="1"/>
  <c r="I83" i="46"/>
  <c r="H83" i="46"/>
  <c r="H19" i="46"/>
  <c r="H80" i="46"/>
  <c r="I80" i="46" s="1"/>
  <c r="H93" i="46"/>
  <c r="I93" i="46" s="1"/>
  <c r="H85" i="46"/>
  <c r="I85" i="46" s="1"/>
  <c r="H76" i="46"/>
  <c r="I76" i="46" s="1"/>
  <c r="I68" i="46"/>
  <c r="H68" i="46"/>
  <c r="H113" i="46"/>
  <c r="I113" i="46"/>
  <c r="H105" i="46"/>
  <c r="I105" i="46" s="1"/>
  <c r="H97" i="46"/>
  <c r="I97" i="46" s="1"/>
  <c r="H88" i="46"/>
  <c r="I88" i="46" s="1"/>
  <c r="H92" i="46"/>
  <c r="I92" i="46" s="1"/>
  <c r="H84" i="46"/>
  <c r="I84" i="46" s="1"/>
  <c r="H17" i="46"/>
  <c r="I17" i="46" s="1"/>
  <c r="H112" i="46"/>
  <c r="I112" i="46" s="1"/>
  <c r="H104" i="46"/>
  <c r="I104" i="46" s="1"/>
  <c r="I11" i="46"/>
  <c r="H11" i="46"/>
  <c r="H101" i="46"/>
  <c r="I101" i="46" s="1"/>
  <c r="H57" i="46"/>
  <c r="I57" i="46" s="1"/>
  <c r="H49" i="46"/>
  <c r="I49" i="46"/>
  <c r="H41" i="46"/>
  <c r="I41" i="46" s="1"/>
  <c r="H33" i="46"/>
  <c r="I33" i="46" s="1"/>
  <c r="H25" i="46"/>
  <c r="I25" i="46" s="1"/>
  <c r="H16" i="46"/>
  <c r="I16" i="46" s="1"/>
  <c r="H75" i="46"/>
  <c r="I75" i="46" s="1"/>
  <c r="H67" i="46"/>
  <c r="I67" i="46" s="1"/>
  <c r="H59" i="46"/>
  <c r="I59" i="46" s="1"/>
  <c r="H110" i="46"/>
  <c r="I110" i="46" s="1"/>
  <c r="H102" i="46"/>
  <c r="I102" i="46" s="1"/>
  <c r="H94" i="46"/>
  <c r="I94" i="46" s="1"/>
  <c r="H86" i="46"/>
  <c r="I86" i="46" s="1"/>
  <c r="H78" i="46"/>
  <c r="I78" i="46" s="1"/>
  <c r="H70" i="46"/>
  <c r="I70" i="46" s="1"/>
  <c r="H62" i="46"/>
  <c r="I62" i="46" s="1"/>
  <c r="H54" i="46"/>
  <c r="I54" i="46" s="1"/>
  <c r="H46" i="46"/>
  <c r="I46" i="46" s="1"/>
  <c r="H38" i="46"/>
  <c r="I38" i="46" s="1"/>
  <c r="H30" i="46"/>
  <c r="I30" i="46" s="1"/>
  <c r="H22" i="46"/>
  <c r="I22" i="46" s="1"/>
  <c r="H14" i="46"/>
  <c r="I14" i="46" s="1"/>
  <c r="I106" i="46"/>
  <c r="I98" i="46"/>
  <c r="I90" i="46"/>
  <c r="I82" i="46"/>
  <c r="I74" i="46"/>
  <c r="I66" i="46"/>
  <c r="I58" i="46"/>
  <c r="I50" i="46"/>
  <c r="I42" i="46"/>
  <c r="I34" i="46"/>
  <c r="I26" i="46"/>
  <c r="I111" i="46"/>
  <c r="I103" i="46"/>
  <c r="I95" i="46"/>
  <c r="I87" i="46"/>
  <c r="I79" i="46"/>
  <c r="I71" i="46"/>
  <c r="I63" i="46"/>
  <c r="I55" i="46"/>
  <c r="I47" i="46"/>
  <c r="I39" i="46"/>
  <c r="I31" i="46"/>
  <c r="I23" i="46"/>
  <c r="I15" i="46"/>
  <c r="I12" i="46"/>
  <c r="I37" i="27"/>
  <c r="H37" i="27"/>
  <c r="H19" i="27"/>
  <c r="I19" i="27"/>
  <c r="I38" i="27"/>
  <c r="H38" i="27"/>
  <c r="H36" i="27"/>
  <c r="G35" i="27"/>
  <c r="H12" i="27"/>
  <c r="G11" i="27"/>
  <c r="I33" i="27"/>
  <c r="H33" i="27"/>
  <c r="I25" i="27"/>
  <c r="H25" i="27"/>
  <c r="I13" i="27"/>
  <c r="H13" i="27"/>
  <c r="H24" i="27"/>
  <c r="G23" i="27"/>
  <c r="I15" i="27"/>
  <c r="H15" i="27"/>
  <c r="I22" i="27"/>
  <c r="H22" i="27"/>
  <c r="H30" i="27"/>
  <c r="I30" i="27" s="1"/>
  <c r="H21" i="27"/>
  <c r="I21" i="27" s="1"/>
  <c r="H14" i="27"/>
  <c r="I14" i="27" s="1"/>
  <c r="I27" i="27"/>
  <c r="H29" i="27"/>
  <c r="I29" i="27" s="1"/>
  <c r="I17" i="27"/>
  <c r="I40" i="27"/>
  <c r="I32" i="27"/>
  <c r="I24" i="27"/>
  <c r="I16" i="27"/>
  <c r="I34" i="27"/>
  <c r="I26" i="27"/>
  <c r="I18" i="27"/>
  <c r="B10" i="4"/>
  <c r="B9" i="4" s="1"/>
  <c r="I19" i="46" l="1"/>
  <c r="I18" i="46" s="1"/>
  <c r="H18" i="46"/>
  <c r="H81" i="46"/>
  <c r="I60" i="46"/>
  <c r="I81" i="46"/>
  <c r="H60" i="46"/>
  <c r="I10" i="46"/>
  <c r="I9" i="46" s="1"/>
  <c r="I36" i="27"/>
  <c r="I35" i="27" s="1"/>
  <c r="H35" i="27"/>
  <c r="I23" i="27"/>
  <c r="H23" i="27"/>
  <c r="H11" i="27"/>
  <c r="C164" i="4" l="1"/>
  <c r="C165" i="4"/>
  <c r="E165" i="4" s="1"/>
  <c r="G165" i="4" s="1"/>
  <c r="H165" i="4" s="1"/>
  <c r="C166" i="4"/>
  <c r="E166" i="4" s="1"/>
  <c r="G166" i="4" s="1"/>
  <c r="H166" i="4" s="1"/>
  <c r="C167" i="4"/>
  <c r="E167" i="4" s="1"/>
  <c r="G167" i="4" s="1"/>
  <c r="H167" i="4" s="1"/>
  <c r="I167" i="4" s="1"/>
  <c r="C168" i="4"/>
  <c r="E168" i="4" s="1"/>
  <c r="G168" i="4" s="1"/>
  <c r="C169" i="4"/>
  <c r="E169" i="4" s="1"/>
  <c r="G169" i="4" s="1"/>
  <c r="H169" i="4" s="1"/>
  <c r="I169" i="4" s="1"/>
  <c r="C170" i="4"/>
  <c r="E170" i="4" s="1"/>
  <c r="G170" i="4" s="1"/>
  <c r="C171" i="4"/>
  <c r="E171" i="4" s="1"/>
  <c r="G171" i="4" s="1"/>
  <c r="C172" i="4"/>
  <c r="E172" i="4" s="1"/>
  <c r="G172" i="4" s="1"/>
  <c r="C173" i="4"/>
  <c r="E173" i="4" s="1"/>
  <c r="G173" i="4" s="1"/>
  <c r="H173" i="4" s="1"/>
  <c r="C176" i="4"/>
  <c r="C177" i="4"/>
  <c r="C178" i="4"/>
  <c r="C179" i="4"/>
  <c r="C180" i="4"/>
  <c r="C181" i="4"/>
  <c r="C182" i="4"/>
  <c r="C183" i="4"/>
  <c r="C184" i="4"/>
  <c r="C185" i="4"/>
  <c r="C186" i="4"/>
  <c r="C187" i="4"/>
  <c r="C188" i="4"/>
  <c r="C189" i="4"/>
  <c r="C190" i="4"/>
  <c r="C193" i="4"/>
  <c r="C192" i="4" s="1"/>
  <c r="C191" i="4" s="1"/>
  <c r="C196" i="4"/>
  <c r="C197" i="4"/>
  <c r="C198" i="4"/>
  <c r="C199" i="4"/>
  <c r="C200" i="4"/>
  <c r="C201" i="4"/>
  <c r="C202" i="4"/>
  <c r="C203" i="4"/>
  <c r="C204" i="4"/>
  <c r="C205" i="4"/>
  <c r="C206" i="4"/>
  <c r="C207" i="4"/>
  <c r="C208" i="4"/>
  <c r="C209" i="4"/>
  <c r="C210" i="4"/>
  <c r="C211" i="4"/>
  <c r="C212" i="4"/>
  <c r="C213" i="4"/>
  <c r="C214" i="4"/>
  <c r="C215" i="4"/>
  <c r="C216" i="4"/>
  <c r="C217" i="4"/>
  <c r="C218" i="4"/>
  <c r="C221" i="4"/>
  <c r="C222" i="4"/>
  <c r="C223" i="4"/>
  <c r="C226" i="4"/>
  <c r="C229" i="4"/>
  <c r="C228" i="4" s="1"/>
  <c r="C227" i="4" s="1"/>
  <c r="C232" i="4"/>
  <c r="C231" i="4" s="1"/>
  <c r="C230" i="4" s="1"/>
  <c r="C233" i="4"/>
  <c r="C234" i="4"/>
  <c r="C235" i="4"/>
  <c r="C236" i="4"/>
  <c r="C13" i="4"/>
  <c r="E13" i="4" s="1"/>
  <c r="G13" i="4" s="1"/>
  <c r="H13" i="4" s="1"/>
  <c r="C15" i="4"/>
  <c r="C16" i="4"/>
  <c r="E16" i="4" s="1"/>
  <c r="G16" i="4" s="1"/>
  <c r="C17" i="4"/>
  <c r="E17" i="4" s="1"/>
  <c r="G17" i="4" s="1"/>
  <c r="H17" i="4" s="1"/>
  <c r="C18" i="4"/>
  <c r="E18" i="4" s="1"/>
  <c r="G18" i="4" s="1"/>
  <c r="H18" i="4" s="1"/>
  <c r="C19" i="4"/>
  <c r="E19" i="4" s="1"/>
  <c r="G19" i="4" s="1"/>
  <c r="H19" i="4" s="1"/>
  <c r="C20" i="4"/>
  <c r="E20" i="4" s="1"/>
  <c r="G20" i="4" s="1"/>
  <c r="H20" i="4" s="1"/>
  <c r="I20" i="4" s="1"/>
  <c r="C21" i="4"/>
  <c r="E21" i="4" s="1"/>
  <c r="G21" i="4" s="1"/>
  <c r="C22" i="4"/>
  <c r="E22" i="4" s="1"/>
  <c r="G22" i="4" s="1"/>
  <c r="H22" i="4" s="1"/>
  <c r="C23" i="4"/>
  <c r="E23" i="4" s="1"/>
  <c r="G23" i="4" s="1"/>
  <c r="H23" i="4" s="1"/>
  <c r="C24" i="4"/>
  <c r="E24" i="4" s="1"/>
  <c r="G24" i="4" s="1"/>
  <c r="C25" i="4"/>
  <c r="E25" i="4" s="1"/>
  <c r="G25" i="4" s="1"/>
  <c r="H25" i="4" s="1"/>
  <c r="C26" i="4"/>
  <c r="E26" i="4" s="1"/>
  <c r="G26" i="4" s="1"/>
  <c r="H26" i="4" s="1"/>
  <c r="I26" i="4" s="1"/>
  <c r="C27" i="4"/>
  <c r="E27" i="4" s="1"/>
  <c r="G27" i="4" s="1"/>
  <c r="H27" i="4" s="1"/>
  <c r="C29" i="4"/>
  <c r="C30" i="4"/>
  <c r="C31" i="4"/>
  <c r="C32" i="4"/>
  <c r="C33" i="4"/>
  <c r="C34" i="4"/>
  <c r="C35" i="4"/>
  <c r="C37" i="4"/>
  <c r="C38" i="4"/>
  <c r="C39" i="4"/>
  <c r="C40" i="4"/>
  <c r="C41" i="4"/>
  <c r="C44" i="4"/>
  <c r="C45" i="4"/>
  <c r="C48" i="4"/>
  <c r="C49" i="4"/>
  <c r="C50" i="4"/>
  <c r="C51" i="4"/>
  <c r="C52" i="4"/>
  <c r="C54" i="4"/>
  <c r="C55" i="4"/>
  <c r="C56" i="4"/>
  <c r="C57" i="4"/>
  <c r="C58" i="4"/>
  <c r="C59" i="4"/>
  <c r="C60" i="4"/>
  <c r="C62" i="4"/>
  <c r="C61" i="4" s="1"/>
  <c r="C63" i="4"/>
  <c r="C66" i="4"/>
  <c r="C67" i="4"/>
  <c r="C68" i="4"/>
  <c r="C69" i="4"/>
  <c r="C71" i="4"/>
  <c r="C72" i="4"/>
  <c r="C73" i="4"/>
  <c r="C76" i="4"/>
  <c r="C77" i="4"/>
  <c r="C78" i="4"/>
  <c r="C79" i="4"/>
  <c r="C80" i="4"/>
  <c r="C81" i="4"/>
  <c r="C82" i="4"/>
  <c r="C83" i="4"/>
  <c r="C84" i="4"/>
  <c r="C85" i="4"/>
  <c r="C86" i="4"/>
  <c r="C87" i="4"/>
  <c r="C88" i="4"/>
  <c r="C89" i="4"/>
  <c r="C90" i="4"/>
  <c r="C91" i="4"/>
  <c r="C92" i="4"/>
  <c r="C93" i="4"/>
  <c r="C94" i="4"/>
  <c r="C95" i="4"/>
  <c r="C96" i="4"/>
  <c r="C97" i="4"/>
  <c r="C98" i="4"/>
  <c r="C99" i="4"/>
  <c r="C100" i="4"/>
  <c r="C101" i="4"/>
  <c r="C102" i="4"/>
  <c r="C103" i="4"/>
  <c r="C104" i="4"/>
  <c r="E104" i="4" s="1"/>
  <c r="G104" i="4" s="1"/>
  <c r="C105" i="4"/>
  <c r="C106" i="4"/>
  <c r="C107" i="4"/>
  <c r="C108" i="4"/>
  <c r="C109" i="4"/>
  <c r="C110" i="4"/>
  <c r="C111" i="4"/>
  <c r="C112" i="4"/>
  <c r="E112" i="4" s="1"/>
  <c r="G112" i="4" s="1"/>
  <c r="C113" i="4"/>
  <c r="E113" i="4" s="1"/>
  <c r="G113" i="4" s="1"/>
  <c r="H113" i="4" s="1"/>
  <c r="I113" i="4" s="1"/>
  <c r="C115" i="4"/>
  <c r="C116" i="4"/>
  <c r="C117" i="4"/>
  <c r="C118" i="4"/>
  <c r="C119" i="4"/>
  <c r="C120" i="4"/>
  <c r="C121" i="4"/>
  <c r="C122" i="4"/>
  <c r="C123" i="4"/>
  <c r="C124" i="4"/>
  <c r="C125" i="4"/>
  <c r="C126" i="4"/>
  <c r="C127" i="4"/>
  <c r="C128" i="4"/>
  <c r="C129" i="4"/>
  <c r="C130" i="4"/>
  <c r="C131" i="4"/>
  <c r="C132" i="4"/>
  <c r="E132" i="4" s="1"/>
  <c r="G132" i="4" s="1"/>
  <c r="H132" i="4" s="1"/>
  <c r="I132" i="4" s="1"/>
  <c r="C133" i="4"/>
  <c r="C134" i="4"/>
  <c r="C135" i="4"/>
  <c r="C136" i="4"/>
  <c r="C137" i="4"/>
  <c r="C138" i="4"/>
  <c r="C139" i="4"/>
  <c r="C140" i="4"/>
  <c r="C141" i="4"/>
  <c r="C142" i="4"/>
  <c r="C144" i="4"/>
  <c r="C143" i="4" s="1"/>
  <c r="C145" i="4"/>
  <c r="C146" i="4"/>
  <c r="C148" i="4"/>
  <c r="C149" i="4"/>
  <c r="C150" i="4"/>
  <c r="C151" i="4"/>
  <c r="C152" i="4"/>
  <c r="C153" i="4"/>
  <c r="C154" i="4"/>
  <c r="C155" i="4"/>
  <c r="C156" i="4"/>
  <c r="C157" i="4"/>
  <c r="C158" i="4"/>
  <c r="C159" i="4"/>
  <c r="C160" i="4"/>
  <c r="C161" i="4"/>
  <c r="F41" i="58"/>
  <c r="E41" i="58"/>
  <c r="D41" i="58"/>
  <c r="C41" i="58"/>
  <c r="C164" i="11"/>
  <c r="E164" i="11" s="1"/>
  <c r="G164" i="11" s="1"/>
  <c r="F40" i="58"/>
  <c r="E40" i="58"/>
  <c r="D40" i="58"/>
  <c r="C40" i="58"/>
  <c r="C174" i="36"/>
  <c r="B174" i="36"/>
  <c r="B165" i="36"/>
  <c r="B164" i="36" s="1"/>
  <c r="B162" i="36"/>
  <c r="B154" i="36"/>
  <c r="B152" i="36"/>
  <c r="B151" i="36" s="1"/>
  <c r="B148" i="36"/>
  <c r="B146" i="36"/>
  <c r="B145" i="36" s="1"/>
  <c r="B138" i="36"/>
  <c r="B130" i="36"/>
  <c r="B128" i="36"/>
  <c r="B125" i="36"/>
  <c r="B120" i="36"/>
  <c r="B111" i="36"/>
  <c r="B109" i="36"/>
  <c r="B102" i="36"/>
  <c r="B97" i="36"/>
  <c r="B95" i="36"/>
  <c r="B92" i="36"/>
  <c r="B88" i="36"/>
  <c r="B83" i="36"/>
  <c r="B81" i="36"/>
  <c r="B76" i="36"/>
  <c r="B71" i="36"/>
  <c r="B68" i="36"/>
  <c r="B64" i="36"/>
  <c r="B55" i="36"/>
  <c r="B47" i="36"/>
  <c r="B42" i="36"/>
  <c r="B35" i="36"/>
  <c r="B11" i="36"/>
  <c r="C13" i="36"/>
  <c r="E13" i="36" s="1"/>
  <c r="G13" i="36" s="1"/>
  <c r="H13" i="36" s="1"/>
  <c r="I13" i="36" s="1"/>
  <c r="C14" i="36"/>
  <c r="E14" i="36" s="1"/>
  <c r="G14" i="36" s="1"/>
  <c r="H14" i="36" s="1"/>
  <c r="I14" i="36" s="1"/>
  <c r="C15" i="36"/>
  <c r="E15" i="36" s="1"/>
  <c r="G15" i="36" s="1"/>
  <c r="H15" i="36" s="1"/>
  <c r="I15" i="36" s="1"/>
  <c r="C16" i="36"/>
  <c r="E16" i="36" s="1"/>
  <c r="G16" i="36" s="1"/>
  <c r="H16" i="36" s="1"/>
  <c r="I16" i="36" s="1"/>
  <c r="C17" i="36"/>
  <c r="E17" i="36" s="1"/>
  <c r="G17" i="36" s="1"/>
  <c r="H17" i="36" s="1"/>
  <c r="I17" i="36" s="1"/>
  <c r="C18" i="36"/>
  <c r="E18" i="36" s="1"/>
  <c r="G18" i="36" s="1"/>
  <c r="H18" i="36" s="1"/>
  <c r="I18" i="36" s="1"/>
  <c r="C19" i="36"/>
  <c r="E19" i="36" s="1"/>
  <c r="G19" i="36" s="1"/>
  <c r="H19" i="36" s="1"/>
  <c r="I19" i="36" s="1"/>
  <c r="C20" i="36"/>
  <c r="E20" i="36" s="1"/>
  <c r="G20" i="36" s="1"/>
  <c r="H20" i="36" s="1"/>
  <c r="I20" i="36" s="1"/>
  <c r="C21" i="36"/>
  <c r="E21" i="36" s="1"/>
  <c r="G21" i="36" s="1"/>
  <c r="H21" i="36" s="1"/>
  <c r="I21" i="36" s="1"/>
  <c r="C22" i="36"/>
  <c r="E22" i="36" s="1"/>
  <c r="G22" i="36" s="1"/>
  <c r="H22" i="36" s="1"/>
  <c r="I22" i="36" s="1"/>
  <c r="C23" i="36"/>
  <c r="E23" i="36" s="1"/>
  <c r="G23" i="36" s="1"/>
  <c r="H23" i="36" s="1"/>
  <c r="I23" i="36" s="1"/>
  <c r="C24" i="36"/>
  <c r="E24" i="36" s="1"/>
  <c r="G24" i="36" s="1"/>
  <c r="H24" i="36" s="1"/>
  <c r="I24" i="36" s="1"/>
  <c r="C25" i="36"/>
  <c r="E25" i="36" s="1"/>
  <c r="G25" i="36" s="1"/>
  <c r="H25" i="36" s="1"/>
  <c r="I25" i="36" s="1"/>
  <c r="C26" i="36"/>
  <c r="E26" i="36" s="1"/>
  <c r="G26" i="36" s="1"/>
  <c r="H26" i="36" s="1"/>
  <c r="I26" i="36" s="1"/>
  <c r="C27" i="36"/>
  <c r="E27" i="36" s="1"/>
  <c r="G27" i="36" s="1"/>
  <c r="H27" i="36" s="1"/>
  <c r="I27" i="36" s="1"/>
  <c r="C28" i="36"/>
  <c r="E28" i="36" s="1"/>
  <c r="G28" i="36" s="1"/>
  <c r="H28" i="36" s="1"/>
  <c r="I28" i="36" s="1"/>
  <c r="C29" i="36"/>
  <c r="E29" i="36" s="1"/>
  <c r="G29" i="36" s="1"/>
  <c r="H29" i="36" s="1"/>
  <c r="I29" i="36" s="1"/>
  <c r="C30" i="36"/>
  <c r="E30" i="36" s="1"/>
  <c r="G30" i="36" s="1"/>
  <c r="H30" i="36" s="1"/>
  <c r="I30" i="36" s="1"/>
  <c r="C31" i="36"/>
  <c r="E31" i="36" s="1"/>
  <c r="G31" i="36" s="1"/>
  <c r="H31" i="36" s="1"/>
  <c r="I31" i="36" s="1"/>
  <c r="C32" i="36"/>
  <c r="E32" i="36" s="1"/>
  <c r="G32" i="36" s="1"/>
  <c r="H32" i="36" s="1"/>
  <c r="I32" i="36" s="1"/>
  <c r="C33" i="36"/>
  <c r="E33" i="36" s="1"/>
  <c r="G33" i="36" s="1"/>
  <c r="H33" i="36" s="1"/>
  <c r="I33" i="36" s="1"/>
  <c r="C34" i="36"/>
  <c r="E34" i="36" s="1"/>
  <c r="G34" i="36" s="1"/>
  <c r="H34" i="36" s="1"/>
  <c r="I34" i="36" s="1"/>
  <c r="C36" i="36"/>
  <c r="E36" i="36" s="1"/>
  <c r="G36" i="36" s="1"/>
  <c r="H36" i="36" s="1"/>
  <c r="I36" i="36" s="1"/>
  <c r="C37" i="36"/>
  <c r="E37" i="36" s="1"/>
  <c r="G37" i="36" s="1"/>
  <c r="H37" i="36" s="1"/>
  <c r="I37" i="36" s="1"/>
  <c r="C38" i="36"/>
  <c r="E38" i="36" s="1"/>
  <c r="G38" i="36" s="1"/>
  <c r="H38" i="36" s="1"/>
  <c r="I38" i="36" s="1"/>
  <c r="C39" i="36"/>
  <c r="E39" i="36" s="1"/>
  <c r="G39" i="36" s="1"/>
  <c r="H39" i="36" s="1"/>
  <c r="I39" i="36" s="1"/>
  <c r="C40" i="36"/>
  <c r="E40" i="36" s="1"/>
  <c r="G40" i="36" s="1"/>
  <c r="H40" i="36" s="1"/>
  <c r="I40" i="36" s="1"/>
  <c r="C41" i="36"/>
  <c r="E41" i="36" s="1"/>
  <c r="G41" i="36" s="1"/>
  <c r="H41" i="36" s="1"/>
  <c r="I41" i="36" s="1"/>
  <c r="C43" i="36"/>
  <c r="E43" i="36" s="1"/>
  <c r="G43" i="36" s="1"/>
  <c r="H43" i="36" s="1"/>
  <c r="I43" i="36" s="1"/>
  <c r="C44" i="36"/>
  <c r="E44" i="36" s="1"/>
  <c r="G44" i="36" s="1"/>
  <c r="H44" i="36" s="1"/>
  <c r="I44" i="36" s="1"/>
  <c r="C45" i="36"/>
  <c r="E45" i="36" s="1"/>
  <c r="G45" i="36" s="1"/>
  <c r="H45" i="36" s="1"/>
  <c r="I45" i="36" s="1"/>
  <c r="C46" i="36"/>
  <c r="E46" i="36" s="1"/>
  <c r="G46" i="36" s="1"/>
  <c r="H46" i="36" s="1"/>
  <c r="I46" i="36" s="1"/>
  <c r="C48" i="36"/>
  <c r="E48" i="36" s="1"/>
  <c r="G48" i="36" s="1"/>
  <c r="H48" i="36" s="1"/>
  <c r="I48" i="36" s="1"/>
  <c r="C49" i="36"/>
  <c r="E49" i="36" s="1"/>
  <c r="G49" i="36" s="1"/>
  <c r="H49" i="36" s="1"/>
  <c r="I49" i="36" s="1"/>
  <c r="C50" i="36"/>
  <c r="E50" i="36" s="1"/>
  <c r="G50" i="36" s="1"/>
  <c r="H50" i="36" s="1"/>
  <c r="I50" i="36" s="1"/>
  <c r="C51" i="36"/>
  <c r="E51" i="36" s="1"/>
  <c r="G51" i="36" s="1"/>
  <c r="H51" i="36" s="1"/>
  <c r="I51" i="36" s="1"/>
  <c r="C52" i="36"/>
  <c r="E52" i="36" s="1"/>
  <c r="G52" i="36" s="1"/>
  <c r="H52" i="36" s="1"/>
  <c r="I52" i="36" s="1"/>
  <c r="C53" i="36"/>
  <c r="E53" i="36" s="1"/>
  <c r="G53" i="36" s="1"/>
  <c r="H53" i="36" s="1"/>
  <c r="I53" i="36" s="1"/>
  <c r="C56" i="36"/>
  <c r="E56" i="36" s="1"/>
  <c r="G56" i="36" s="1"/>
  <c r="H56" i="36" s="1"/>
  <c r="I56" i="36" s="1"/>
  <c r="C57" i="36"/>
  <c r="E57" i="36" s="1"/>
  <c r="G57" i="36" s="1"/>
  <c r="H57" i="36" s="1"/>
  <c r="I57" i="36" s="1"/>
  <c r="C58" i="36"/>
  <c r="E58" i="36" s="1"/>
  <c r="G58" i="36" s="1"/>
  <c r="H58" i="36" s="1"/>
  <c r="I58" i="36" s="1"/>
  <c r="C59" i="36"/>
  <c r="E59" i="36" s="1"/>
  <c r="G59" i="36" s="1"/>
  <c r="H59" i="36" s="1"/>
  <c r="I59" i="36" s="1"/>
  <c r="C60" i="36"/>
  <c r="E60" i="36" s="1"/>
  <c r="G60" i="36" s="1"/>
  <c r="H60" i="36" s="1"/>
  <c r="I60" i="36" s="1"/>
  <c r="C61" i="36"/>
  <c r="E61" i="36" s="1"/>
  <c r="G61" i="36" s="1"/>
  <c r="H61" i="36" s="1"/>
  <c r="I61" i="36" s="1"/>
  <c r="C62" i="36"/>
  <c r="E62" i="36" s="1"/>
  <c r="G62" i="36" s="1"/>
  <c r="H62" i="36" s="1"/>
  <c r="I62" i="36" s="1"/>
  <c r="C63" i="36"/>
  <c r="E63" i="36" s="1"/>
  <c r="G63" i="36" s="1"/>
  <c r="H63" i="36" s="1"/>
  <c r="I63" i="36" s="1"/>
  <c r="C65" i="36"/>
  <c r="E65" i="36" s="1"/>
  <c r="G65" i="36" s="1"/>
  <c r="H65" i="36" s="1"/>
  <c r="I65" i="36" s="1"/>
  <c r="C66" i="36"/>
  <c r="E66" i="36" s="1"/>
  <c r="G66" i="36" s="1"/>
  <c r="H66" i="36" s="1"/>
  <c r="I66" i="36" s="1"/>
  <c r="C69" i="36"/>
  <c r="E69" i="36" s="1"/>
  <c r="G69" i="36" s="1"/>
  <c r="H69" i="36" s="1"/>
  <c r="I69" i="36" s="1"/>
  <c r="C70" i="36"/>
  <c r="E70" i="36" s="1"/>
  <c r="G70" i="36" s="1"/>
  <c r="H70" i="36" s="1"/>
  <c r="I70" i="36" s="1"/>
  <c r="C72" i="36"/>
  <c r="E72" i="36" s="1"/>
  <c r="G72" i="36" s="1"/>
  <c r="H72" i="36" s="1"/>
  <c r="I72" i="36" s="1"/>
  <c r="C73" i="36"/>
  <c r="E73" i="36" s="1"/>
  <c r="G73" i="36" s="1"/>
  <c r="H73" i="36" s="1"/>
  <c r="I73" i="36" s="1"/>
  <c r="C74" i="36"/>
  <c r="E74" i="36" s="1"/>
  <c r="G74" i="36" s="1"/>
  <c r="H74" i="36" s="1"/>
  <c r="I74" i="36" s="1"/>
  <c r="C75" i="36"/>
  <c r="E75" i="36" s="1"/>
  <c r="G75" i="36" s="1"/>
  <c r="H75" i="36" s="1"/>
  <c r="I75" i="36" s="1"/>
  <c r="C77" i="36"/>
  <c r="E77" i="36" s="1"/>
  <c r="G77" i="36" s="1"/>
  <c r="H77" i="36" s="1"/>
  <c r="I77" i="36" s="1"/>
  <c r="C78" i="36"/>
  <c r="E78" i="36" s="1"/>
  <c r="G78" i="36" s="1"/>
  <c r="H78" i="36" s="1"/>
  <c r="I78" i="36" s="1"/>
  <c r="C79" i="36"/>
  <c r="E79" i="36" s="1"/>
  <c r="G79" i="36" s="1"/>
  <c r="H79" i="36" s="1"/>
  <c r="I79" i="36" s="1"/>
  <c r="C82" i="36"/>
  <c r="E82" i="36" s="1"/>
  <c r="G82" i="36" s="1"/>
  <c r="H82" i="36" s="1"/>
  <c r="I82" i="36" s="1"/>
  <c r="I81" i="36" s="1"/>
  <c r="C84" i="36"/>
  <c r="E84" i="36" s="1"/>
  <c r="G84" i="36" s="1"/>
  <c r="H84" i="36" s="1"/>
  <c r="I84" i="36" s="1"/>
  <c r="C85" i="36"/>
  <c r="E85" i="36" s="1"/>
  <c r="G85" i="36" s="1"/>
  <c r="H85" i="36" s="1"/>
  <c r="I85" i="36" s="1"/>
  <c r="C86" i="36"/>
  <c r="E86" i="36" s="1"/>
  <c r="G86" i="36" s="1"/>
  <c r="H86" i="36" s="1"/>
  <c r="I86" i="36" s="1"/>
  <c r="C87" i="36"/>
  <c r="E87" i="36" s="1"/>
  <c r="G87" i="36" s="1"/>
  <c r="H87" i="36" s="1"/>
  <c r="I87" i="36" s="1"/>
  <c r="C89" i="36"/>
  <c r="E89" i="36" s="1"/>
  <c r="G89" i="36" s="1"/>
  <c r="H89" i="36" s="1"/>
  <c r="I89" i="36" s="1"/>
  <c r="C90" i="36"/>
  <c r="E90" i="36" s="1"/>
  <c r="G90" i="36" s="1"/>
  <c r="H90" i="36" s="1"/>
  <c r="I90" i="36" s="1"/>
  <c r="C91" i="36"/>
  <c r="E91" i="36" s="1"/>
  <c r="G91" i="36" s="1"/>
  <c r="H91" i="36" s="1"/>
  <c r="I91" i="36" s="1"/>
  <c r="C93" i="36"/>
  <c r="E93" i="36" s="1"/>
  <c r="G93" i="36" s="1"/>
  <c r="H93" i="36" s="1"/>
  <c r="I93" i="36" s="1"/>
  <c r="I92" i="36" s="1"/>
  <c r="C96" i="36"/>
  <c r="E96" i="36" s="1"/>
  <c r="G96" i="36" s="1"/>
  <c r="H96" i="36" s="1"/>
  <c r="I96" i="36" s="1"/>
  <c r="I95" i="36" s="1"/>
  <c r="C98" i="36"/>
  <c r="E98" i="36" s="1"/>
  <c r="G98" i="36" s="1"/>
  <c r="H98" i="36" s="1"/>
  <c r="I98" i="36" s="1"/>
  <c r="C99" i="36"/>
  <c r="E99" i="36" s="1"/>
  <c r="G99" i="36" s="1"/>
  <c r="H99" i="36" s="1"/>
  <c r="I99" i="36" s="1"/>
  <c r="C100" i="36"/>
  <c r="E100" i="36" s="1"/>
  <c r="G100" i="36" s="1"/>
  <c r="H100" i="36" s="1"/>
  <c r="I100" i="36" s="1"/>
  <c r="C101" i="36"/>
  <c r="E101" i="36" s="1"/>
  <c r="G101" i="36" s="1"/>
  <c r="H101" i="36" s="1"/>
  <c r="I101" i="36" s="1"/>
  <c r="C103" i="36"/>
  <c r="E103" i="36" s="1"/>
  <c r="G103" i="36" s="1"/>
  <c r="H103" i="36" s="1"/>
  <c r="I103" i="36" s="1"/>
  <c r="C104" i="36"/>
  <c r="E104" i="36" s="1"/>
  <c r="G104" i="36" s="1"/>
  <c r="H104" i="36" s="1"/>
  <c r="I104" i="36" s="1"/>
  <c r="C105" i="36"/>
  <c r="E105" i="36" s="1"/>
  <c r="G105" i="36" s="1"/>
  <c r="H105" i="36" s="1"/>
  <c r="I105" i="36" s="1"/>
  <c r="C106" i="36"/>
  <c r="E106" i="36" s="1"/>
  <c r="G106" i="36" s="1"/>
  <c r="H106" i="36" s="1"/>
  <c r="I106" i="36" s="1"/>
  <c r="C107" i="36"/>
  <c r="E107" i="36" s="1"/>
  <c r="G107" i="36" s="1"/>
  <c r="H107" i="36" s="1"/>
  <c r="I107" i="36" s="1"/>
  <c r="C110" i="36"/>
  <c r="E110" i="36" s="1"/>
  <c r="G110" i="36" s="1"/>
  <c r="H110" i="36" s="1"/>
  <c r="I110" i="36" s="1"/>
  <c r="I109" i="36" s="1"/>
  <c r="C112" i="36"/>
  <c r="E112" i="36" s="1"/>
  <c r="G112" i="36" s="1"/>
  <c r="H112" i="36" s="1"/>
  <c r="I112" i="36" s="1"/>
  <c r="C113" i="36"/>
  <c r="E113" i="36" s="1"/>
  <c r="G113" i="36" s="1"/>
  <c r="H113" i="36" s="1"/>
  <c r="I113" i="36" s="1"/>
  <c r="C114" i="36"/>
  <c r="E114" i="36" s="1"/>
  <c r="G114" i="36" s="1"/>
  <c r="H114" i="36" s="1"/>
  <c r="I114" i="36" s="1"/>
  <c r="C115" i="36"/>
  <c r="E115" i="36" s="1"/>
  <c r="G115" i="36" s="1"/>
  <c r="H115" i="36" s="1"/>
  <c r="I115" i="36" s="1"/>
  <c r="C116" i="36"/>
  <c r="E116" i="36" s="1"/>
  <c r="G116" i="36" s="1"/>
  <c r="H116" i="36" s="1"/>
  <c r="I116" i="36" s="1"/>
  <c r="C117" i="36"/>
  <c r="E117" i="36" s="1"/>
  <c r="G117" i="36" s="1"/>
  <c r="H117" i="36" s="1"/>
  <c r="I117" i="36" s="1"/>
  <c r="C118" i="36"/>
  <c r="E118" i="36" s="1"/>
  <c r="G118" i="36" s="1"/>
  <c r="H118" i="36" s="1"/>
  <c r="I118" i="36" s="1"/>
  <c r="C119" i="36"/>
  <c r="E119" i="36" s="1"/>
  <c r="G119" i="36" s="1"/>
  <c r="H119" i="36" s="1"/>
  <c r="I119" i="36" s="1"/>
  <c r="C121" i="36"/>
  <c r="E121" i="36" s="1"/>
  <c r="G121" i="36" s="1"/>
  <c r="H121" i="36" s="1"/>
  <c r="I121" i="36" s="1"/>
  <c r="C122" i="36"/>
  <c r="E122" i="36" s="1"/>
  <c r="G122" i="36" s="1"/>
  <c r="H122" i="36" s="1"/>
  <c r="I122" i="36" s="1"/>
  <c r="C123" i="36"/>
  <c r="E123" i="36" s="1"/>
  <c r="G123" i="36" s="1"/>
  <c r="H123" i="36" s="1"/>
  <c r="I123" i="36" s="1"/>
  <c r="C124" i="36"/>
  <c r="E124" i="36" s="1"/>
  <c r="G124" i="36" s="1"/>
  <c r="H124" i="36" s="1"/>
  <c r="I124" i="36" s="1"/>
  <c r="C126" i="36"/>
  <c r="E126" i="36" s="1"/>
  <c r="G126" i="36" s="1"/>
  <c r="H126" i="36" s="1"/>
  <c r="I126" i="36" s="1"/>
  <c r="I125" i="36" s="1"/>
  <c r="C129" i="36"/>
  <c r="E129" i="36" s="1"/>
  <c r="G129" i="36" s="1"/>
  <c r="H129" i="36" s="1"/>
  <c r="I129" i="36" s="1"/>
  <c r="I128" i="36" s="1"/>
  <c r="C131" i="36"/>
  <c r="E131" i="36" s="1"/>
  <c r="G131" i="36" s="1"/>
  <c r="H131" i="36" s="1"/>
  <c r="I131" i="36" s="1"/>
  <c r="C132" i="36"/>
  <c r="E132" i="36" s="1"/>
  <c r="G132" i="36" s="1"/>
  <c r="H132" i="36" s="1"/>
  <c r="I132" i="36" s="1"/>
  <c r="C133" i="36"/>
  <c r="E133" i="36" s="1"/>
  <c r="G133" i="36" s="1"/>
  <c r="H133" i="36" s="1"/>
  <c r="I133" i="36" s="1"/>
  <c r="C134" i="36"/>
  <c r="E134" i="36" s="1"/>
  <c r="G134" i="36" s="1"/>
  <c r="H134" i="36" s="1"/>
  <c r="I134" i="36" s="1"/>
  <c r="C135" i="36"/>
  <c r="E135" i="36" s="1"/>
  <c r="G135" i="36" s="1"/>
  <c r="H135" i="36" s="1"/>
  <c r="I135" i="36" s="1"/>
  <c r="C136" i="36"/>
  <c r="E136" i="36" s="1"/>
  <c r="G136" i="36" s="1"/>
  <c r="H136" i="36" s="1"/>
  <c r="I136" i="36" s="1"/>
  <c r="C137" i="36"/>
  <c r="E137" i="36" s="1"/>
  <c r="G137" i="36" s="1"/>
  <c r="H137" i="36" s="1"/>
  <c r="I137" i="36" s="1"/>
  <c r="C139" i="36"/>
  <c r="E139" i="36" s="1"/>
  <c r="G139" i="36" s="1"/>
  <c r="H139" i="36" s="1"/>
  <c r="I139" i="36" s="1"/>
  <c r="C140" i="36"/>
  <c r="E140" i="36" s="1"/>
  <c r="G140" i="36" s="1"/>
  <c r="H140" i="36" s="1"/>
  <c r="I140" i="36" s="1"/>
  <c r="C141" i="36"/>
  <c r="E141" i="36" s="1"/>
  <c r="G141" i="36" s="1"/>
  <c r="H141" i="36" s="1"/>
  <c r="I141" i="36" s="1"/>
  <c r="C142" i="36"/>
  <c r="E142" i="36" s="1"/>
  <c r="G142" i="36" s="1"/>
  <c r="H142" i="36" s="1"/>
  <c r="I142" i="36" s="1"/>
  <c r="C143" i="36"/>
  <c r="E143" i="36" s="1"/>
  <c r="G143" i="36" s="1"/>
  <c r="H143" i="36" s="1"/>
  <c r="I143" i="36" s="1"/>
  <c r="C144" i="36"/>
  <c r="E144" i="36" s="1"/>
  <c r="G144" i="36" s="1"/>
  <c r="H144" i="36" s="1"/>
  <c r="I144" i="36" s="1"/>
  <c r="C147" i="36"/>
  <c r="E147" i="36" s="1"/>
  <c r="G147" i="36" s="1"/>
  <c r="H147" i="36" s="1"/>
  <c r="I147" i="36" s="1"/>
  <c r="I146" i="36" s="1"/>
  <c r="C149" i="36"/>
  <c r="E149" i="36" s="1"/>
  <c r="G149" i="36" s="1"/>
  <c r="H149" i="36" s="1"/>
  <c r="I149" i="36" s="1"/>
  <c r="I148" i="36" s="1"/>
  <c r="C150" i="36"/>
  <c r="E150" i="36" s="1"/>
  <c r="G150" i="36" s="1"/>
  <c r="H150" i="36" s="1"/>
  <c r="I150" i="36" s="1"/>
  <c r="C153" i="36"/>
  <c r="E153" i="36" s="1"/>
  <c r="G153" i="36" s="1"/>
  <c r="H153" i="36" s="1"/>
  <c r="I153" i="36" s="1"/>
  <c r="I152" i="36" s="1"/>
  <c r="C155" i="36"/>
  <c r="E155" i="36" s="1"/>
  <c r="G155" i="36" s="1"/>
  <c r="H155" i="36" s="1"/>
  <c r="I155" i="36" s="1"/>
  <c r="I154" i="36" s="1"/>
  <c r="C156" i="36"/>
  <c r="E156" i="36" s="1"/>
  <c r="G156" i="36" s="1"/>
  <c r="H156" i="36" s="1"/>
  <c r="I156" i="36" s="1"/>
  <c r="C157" i="36"/>
  <c r="E157" i="36" s="1"/>
  <c r="G157" i="36" s="1"/>
  <c r="H157" i="36" s="1"/>
  <c r="I157" i="36" s="1"/>
  <c r="C158" i="36"/>
  <c r="E158" i="36" s="1"/>
  <c r="G158" i="36" s="1"/>
  <c r="H158" i="36" s="1"/>
  <c r="I158" i="36" s="1"/>
  <c r="C159" i="36"/>
  <c r="E159" i="36" s="1"/>
  <c r="G159" i="36" s="1"/>
  <c r="H159" i="36" s="1"/>
  <c r="I159" i="36" s="1"/>
  <c r="C160" i="36"/>
  <c r="E160" i="36" s="1"/>
  <c r="G160" i="36" s="1"/>
  <c r="H160" i="36" s="1"/>
  <c r="I160" i="36" s="1"/>
  <c r="C161" i="36"/>
  <c r="E161" i="36" s="1"/>
  <c r="G161" i="36" s="1"/>
  <c r="H161" i="36" s="1"/>
  <c r="I161" i="36" s="1"/>
  <c r="C163" i="36"/>
  <c r="E163" i="36" s="1"/>
  <c r="G163" i="36" s="1"/>
  <c r="H163" i="36" s="1"/>
  <c r="I163" i="36" s="1"/>
  <c r="I162" i="36" s="1"/>
  <c r="C166" i="36"/>
  <c r="E166" i="36" s="1"/>
  <c r="G166" i="36" s="1"/>
  <c r="H166" i="36" s="1"/>
  <c r="I166" i="36" s="1"/>
  <c r="C167" i="36"/>
  <c r="E167" i="36" s="1"/>
  <c r="G167" i="36" s="1"/>
  <c r="H167" i="36" s="1"/>
  <c r="I167" i="36" s="1"/>
  <c r="C168" i="36"/>
  <c r="E168" i="36" s="1"/>
  <c r="G168" i="36" s="1"/>
  <c r="H168" i="36" s="1"/>
  <c r="I168" i="36" s="1"/>
  <c r="C169" i="36"/>
  <c r="E169" i="36" s="1"/>
  <c r="G169" i="36" s="1"/>
  <c r="H169" i="36" s="1"/>
  <c r="I169" i="36" s="1"/>
  <c r="C170" i="36"/>
  <c r="E170" i="36" s="1"/>
  <c r="G170" i="36" s="1"/>
  <c r="H170" i="36" s="1"/>
  <c r="I170" i="36" s="1"/>
  <c r="C171" i="36"/>
  <c r="E171" i="36" s="1"/>
  <c r="G171" i="36" s="1"/>
  <c r="H171" i="36" s="1"/>
  <c r="I171" i="36" s="1"/>
  <c r="I165" i="36" s="1"/>
  <c r="C172" i="36"/>
  <c r="E172" i="36" s="1"/>
  <c r="G172" i="36" s="1"/>
  <c r="H172" i="36" s="1"/>
  <c r="I172" i="36" s="1"/>
  <c r="C173" i="36"/>
  <c r="E173" i="36" s="1"/>
  <c r="G173" i="36" s="1"/>
  <c r="H173" i="36" s="1"/>
  <c r="I173" i="36" s="1"/>
  <c r="C175" i="36"/>
  <c r="E175" i="36" s="1"/>
  <c r="G175" i="36" s="1"/>
  <c r="H175" i="36" s="1"/>
  <c r="I175" i="36" s="1"/>
  <c r="I174" i="36" s="1"/>
  <c r="C176" i="36"/>
  <c r="E176" i="36" s="1"/>
  <c r="G176" i="36" s="1"/>
  <c r="H176" i="36" s="1"/>
  <c r="I176" i="36" s="1"/>
  <c r="C177" i="36"/>
  <c r="E177" i="36" s="1"/>
  <c r="G177" i="36" s="1"/>
  <c r="H177" i="36" s="1"/>
  <c r="I177" i="36" s="1"/>
  <c r="B167" i="55"/>
  <c r="B160" i="55"/>
  <c r="B151" i="55"/>
  <c r="B143" i="55"/>
  <c r="B132" i="55"/>
  <c r="B128" i="55"/>
  <c r="B124" i="55"/>
  <c r="B107" i="55"/>
  <c r="B90" i="55"/>
  <c r="B88" i="55"/>
  <c r="B80" i="55"/>
  <c r="B70" i="55"/>
  <c r="B63" i="55"/>
  <c r="B57" i="55"/>
  <c r="B47" i="55"/>
  <c r="B11" i="55"/>
  <c r="C13" i="55"/>
  <c r="E13" i="55" s="1"/>
  <c r="G13" i="55" s="1"/>
  <c r="H13" i="55" s="1"/>
  <c r="C14" i="55"/>
  <c r="E14" i="55" s="1"/>
  <c r="G14" i="55" s="1"/>
  <c r="H14" i="55" s="1"/>
  <c r="C15" i="55"/>
  <c r="E15" i="55" s="1"/>
  <c r="G15" i="55" s="1"/>
  <c r="H15" i="55" s="1"/>
  <c r="I15" i="55" s="1"/>
  <c r="C16" i="55"/>
  <c r="E16" i="55" s="1"/>
  <c r="G16" i="55" s="1"/>
  <c r="H16" i="55" s="1"/>
  <c r="I16" i="55" s="1"/>
  <c r="C17" i="55"/>
  <c r="E17" i="55" s="1"/>
  <c r="G17" i="55" s="1"/>
  <c r="H17" i="55" s="1"/>
  <c r="I17" i="55" s="1"/>
  <c r="C18" i="55"/>
  <c r="E18" i="55" s="1"/>
  <c r="G18" i="55" s="1"/>
  <c r="H18" i="55" s="1"/>
  <c r="C19" i="55"/>
  <c r="E19" i="55" s="1"/>
  <c r="G19" i="55" s="1"/>
  <c r="H19" i="55" s="1"/>
  <c r="I19" i="55" s="1"/>
  <c r="C20" i="55"/>
  <c r="E20" i="55" s="1"/>
  <c r="G20" i="55" s="1"/>
  <c r="H20" i="55" s="1"/>
  <c r="I20" i="55" s="1"/>
  <c r="C21" i="55"/>
  <c r="E21" i="55" s="1"/>
  <c r="G21" i="55" s="1"/>
  <c r="H21" i="55" s="1"/>
  <c r="C22" i="55"/>
  <c r="E22" i="55" s="1"/>
  <c r="G22" i="55" s="1"/>
  <c r="H22" i="55" s="1"/>
  <c r="C23" i="55"/>
  <c r="E23" i="55" s="1"/>
  <c r="G23" i="55" s="1"/>
  <c r="H23" i="55" s="1"/>
  <c r="I23" i="55" s="1"/>
  <c r="C24" i="55"/>
  <c r="E24" i="55" s="1"/>
  <c r="G24" i="55" s="1"/>
  <c r="H24" i="55" s="1"/>
  <c r="I24" i="55" s="1"/>
  <c r="C25" i="55"/>
  <c r="E25" i="55" s="1"/>
  <c r="G25" i="55" s="1"/>
  <c r="C26" i="55"/>
  <c r="E26" i="55" s="1"/>
  <c r="G26" i="55" s="1"/>
  <c r="H26" i="55" s="1"/>
  <c r="C27" i="55"/>
  <c r="E27" i="55" s="1"/>
  <c r="G27" i="55" s="1"/>
  <c r="H27" i="55" s="1"/>
  <c r="I27" i="55" s="1"/>
  <c r="C28" i="55"/>
  <c r="E28" i="55" s="1"/>
  <c r="G28" i="55" s="1"/>
  <c r="H28" i="55" s="1"/>
  <c r="I28" i="55" s="1"/>
  <c r="C29" i="55"/>
  <c r="E29" i="55" s="1"/>
  <c r="G29" i="55" s="1"/>
  <c r="H29" i="55" s="1"/>
  <c r="C30" i="55"/>
  <c r="E30" i="55" s="1"/>
  <c r="G30" i="55" s="1"/>
  <c r="H30" i="55" s="1"/>
  <c r="C31" i="55"/>
  <c r="E31" i="55" s="1"/>
  <c r="G31" i="55" s="1"/>
  <c r="H31" i="55" s="1"/>
  <c r="I31" i="55" s="1"/>
  <c r="C32" i="55"/>
  <c r="E32" i="55" s="1"/>
  <c r="G32" i="55" s="1"/>
  <c r="H32" i="55" s="1"/>
  <c r="I32" i="55" s="1"/>
  <c r="C33" i="55"/>
  <c r="E33" i="55" s="1"/>
  <c r="G33" i="55" s="1"/>
  <c r="C34" i="55"/>
  <c r="E34" i="55" s="1"/>
  <c r="G34" i="55" s="1"/>
  <c r="H34" i="55" s="1"/>
  <c r="C35" i="55"/>
  <c r="E35" i="55" s="1"/>
  <c r="G35" i="55" s="1"/>
  <c r="H35" i="55" s="1"/>
  <c r="I35" i="55" s="1"/>
  <c r="C36" i="55"/>
  <c r="E36" i="55" s="1"/>
  <c r="G36" i="55" s="1"/>
  <c r="H36" i="55" s="1"/>
  <c r="I36" i="55" s="1"/>
  <c r="C37" i="55"/>
  <c r="E37" i="55" s="1"/>
  <c r="G37" i="55" s="1"/>
  <c r="H37" i="55" s="1"/>
  <c r="C38" i="55"/>
  <c r="E38" i="55" s="1"/>
  <c r="G38" i="55" s="1"/>
  <c r="H38" i="55" s="1"/>
  <c r="C39" i="55"/>
  <c r="E39" i="55" s="1"/>
  <c r="G39" i="55" s="1"/>
  <c r="H39" i="55" s="1"/>
  <c r="I39" i="55" s="1"/>
  <c r="C40" i="55"/>
  <c r="E40" i="55" s="1"/>
  <c r="G40" i="55" s="1"/>
  <c r="H40" i="55" s="1"/>
  <c r="I40" i="55" s="1"/>
  <c r="C41" i="55"/>
  <c r="E41" i="55" s="1"/>
  <c r="G41" i="55" s="1"/>
  <c r="C42" i="55"/>
  <c r="E42" i="55" s="1"/>
  <c r="G42" i="55" s="1"/>
  <c r="H42" i="55" s="1"/>
  <c r="C43" i="55"/>
  <c r="E43" i="55" s="1"/>
  <c r="G43" i="55" s="1"/>
  <c r="H43" i="55" s="1"/>
  <c r="I43" i="55" s="1"/>
  <c r="C44" i="55"/>
  <c r="E44" i="55" s="1"/>
  <c r="G44" i="55" s="1"/>
  <c r="H44" i="55" s="1"/>
  <c r="I44" i="55" s="1"/>
  <c r="C45" i="55"/>
  <c r="E45" i="55" s="1"/>
  <c r="G45" i="55" s="1"/>
  <c r="H45" i="55" s="1"/>
  <c r="C46" i="55"/>
  <c r="E46" i="55" s="1"/>
  <c r="G46" i="55" s="1"/>
  <c r="H46" i="55" s="1"/>
  <c r="C48" i="55"/>
  <c r="E48" i="55" s="1"/>
  <c r="G48" i="55" s="1"/>
  <c r="H48" i="55" s="1"/>
  <c r="I48" i="55" s="1"/>
  <c r="C49" i="55"/>
  <c r="E49" i="55" s="1"/>
  <c r="G49" i="55" s="1"/>
  <c r="H49" i="55" s="1"/>
  <c r="I49" i="55" s="1"/>
  <c r="C50" i="55"/>
  <c r="E50" i="55" s="1"/>
  <c r="G50" i="55" s="1"/>
  <c r="H50" i="55" s="1"/>
  <c r="C51" i="55"/>
  <c r="E51" i="55" s="1"/>
  <c r="G51" i="55" s="1"/>
  <c r="H51" i="55" s="1"/>
  <c r="C52" i="55"/>
  <c r="E52" i="55" s="1"/>
  <c r="G52" i="55" s="1"/>
  <c r="H52" i="55" s="1"/>
  <c r="I52" i="55" s="1"/>
  <c r="C53" i="55"/>
  <c r="E53" i="55" s="1"/>
  <c r="G53" i="55" s="1"/>
  <c r="H53" i="55" s="1"/>
  <c r="I53" i="55" s="1"/>
  <c r="C54" i="55"/>
  <c r="E54" i="55" s="1"/>
  <c r="G54" i="55" s="1"/>
  <c r="C55" i="55"/>
  <c r="E55" i="55" s="1"/>
  <c r="G55" i="55" s="1"/>
  <c r="H55" i="55" s="1"/>
  <c r="C56" i="55"/>
  <c r="E56" i="55" s="1"/>
  <c r="G56" i="55" s="1"/>
  <c r="H56" i="55" s="1"/>
  <c r="I56" i="55" s="1"/>
  <c r="C58" i="55"/>
  <c r="E58" i="55" s="1"/>
  <c r="G58" i="55" s="1"/>
  <c r="H58" i="55" s="1"/>
  <c r="C59" i="55"/>
  <c r="E59" i="55" s="1"/>
  <c r="G59" i="55" s="1"/>
  <c r="H59" i="55" s="1"/>
  <c r="C60" i="55"/>
  <c r="E60" i="55" s="1"/>
  <c r="G60" i="55" s="1"/>
  <c r="H60" i="55" s="1"/>
  <c r="I60" i="55" s="1"/>
  <c r="C61" i="55"/>
  <c r="E61" i="55" s="1"/>
  <c r="G61" i="55" s="1"/>
  <c r="H61" i="55" s="1"/>
  <c r="I61" i="55" s="1"/>
  <c r="C62" i="55"/>
  <c r="E62" i="55" s="1"/>
  <c r="G62" i="55" s="1"/>
  <c r="C64" i="55"/>
  <c r="E64" i="55" s="1"/>
  <c r="G64" i="55" s="1"/>
  <c r="H64" i="55" s="1"/>
  <c r="I64" i="55" s="1"/>
  <c r="C65" i="55"/>
  <c r="E65" i="55" s="1"/>
  <c r="G65" i="55" s="1"/>
  <c r="H65" i="55" s="1"/>
  <c r="I65" i="55" s="1"/>
  <c r="C66" i="55"/>
  <c r="E66" i="55" s="1"/>
  <c r="G66" i="55" s="1"/>
  <c r="H66" i="55" s="1"/>
  <c r="C67" i="55"/>
  <c r="E67" i="55" s="1"/>
  <c r="G67" i="55" s="1"/>
  <c r="H67" i="55" s="1"/>
  <c r="C68" i="55"/>
  <c r="E68" i="55" s="1"/>
  <c r="G68" i="55" s="1"/>
  <c r="H68" i="55" s="1"/>
  <c r="I68" i="55" s="1"/>
  <c r="C71" i="55"/>
  <c r="E71" i="55" s="1"/>
  <c r="G71" i="55" s="1"/>
  <c r="H71" i="55" s="1"/>
  <c r="I71" i="55" s="1"/>
  <c r="C72" i="55"/>
  <c r="E72" i="55" s="1"/>
  <c r="G72" i="55" s="1"/>
  <c r="H72" i="55" s="1"/>
  <c r="C73" i="55"/>
  <c r="E73" i="55" s="1"/>
  <c r="G73" i="55" s="1"/>
  <c r="H73" i="55" s="1"/>
  <c r="C74" i="55"/>
  <c r="E74" i="55" s="1"/>
  <c r="G74" i="55" s="1"/>
  <c r="H74" i="55" s="1"/>
  <c r="I74" i="55" s="1"/>
  <c r="C75" i="55"/>
  <c r="E75" i="55" s="1"/>
  <c r="G75" i="55" s="1"/>
  <c r="H75" i="55" s="1"/>
  <c r="I75" i="55" s="1"/>
  <c r="C76" i="55"/>
  <c r="E76" i="55" s="1"/>
  <c r="G76" i="55" s="1"/>
  <c r="C77" i="55"/>
  <c r="E77" i="55" s="1"/>
  <c r="G77" i="55" s="1"/>
  <c r="H77" i="55" s="1"/>
  <c r="C78" i="55"/>
  <c r="E78" i="55" s="1"/>
  <c r="G78" i="55" s="1"/>
  <c r="H78" i="55" s="1"/>
  <c r="I78" i="55" s="1"/>
  <c r="C79" i="55"/>
  <c r="E79" i="55" s="1"/>
  <c r="G79" i="55" s="1"/>
  <c r="H79" i="55" s="1"/>
  <c r="I79" i="55" s="1"/>
  <c r="C81" i="55"/>
  <c r="E81" i="55" s="1"/>
  <c r="G81" i="55" s="1"/>
  <c r="H81" i="55" s="1"/>
  <c r="I81" i="55" s="1"/>
  <c r="C82" i="55"/>
  <c r="E82" i="55" s="1"/>
  <c r="G82" i="55" s="1"/>
  <c r="H82" i="55" s="1"/>
  <c r="I82" i="55" s="1"/>
  <c r="C83" i="55"/>
  <c r="E83" i="55" s="1"/>
  <c r="G83" i="55" s="1"/>
  <c r="C84" i="55"/>
  <c r="E84" i="55" s="1"/>
  <c r="G84" i="55" s="1"/>
  <c r="H84" i="55" s="1"/>
  <c r="C85" i="55"/>
  <c r="E85" i="55" s="1"/>
  <c r="G85" i="55" s="1"/>
  <c r="H85" i="55" s="1"/>
  <c r="I85" i="55" s="1"/>
  <c r="C86" i="55"/>
  <c r="E86" i="55" s="1"/>
  <c r="G86" i="55" s="1"/>
  <c r="H86" i="55" s="1"/>
  <c r="I86" i="55" s="1"/>
  <c r="C89" i="55"/>
  <c r="E89" i="55" s="1"/>
  <c r="G89" i="55" s="1"/>
  <c r="G88" i="55" s="1"/>
  <c r="C91" i="55"/>
  <c r="E91" i="55" s="1"/>
  <c r="G91" i="55" s="1"/>
  <c r="H91" i="55" s="1"/>
  <c r="I91" i="55" s="1"/>
  <c r="C92" i="55"/>
  <c r="E92" i="55" s="1"/>
  <c r="G92" i="55" s="1"/>
  <c r="H92" i="55" s="1"/>
  <c r="I92" i="55" s="1"/>
  <c r="C93" i="55"/>
  <c r="E93" i="55" s="1"/>
  <c r="G93" i="55" s="1"/>
  <c r="H93" i="55" s="1"/>
  <c r="C94" i="55"/>
  <c r="E94" i="55" s="1"/>
  <c r="G94" i="55" s="1"/>
  <c r="H94" i="55" s="1"/>
  <c r="C95" i="55"/>
  <c r="E95" i="55" s="1"/>
  <c r="G95" i="55" s="1"/>
  <c r="H95" i="55" s="1"/>
  <c r="I95" i="55" s="1"/>
  <c r="C96" i="55"/>
  <c r="E96" i="55" s="1"/>
  <c r="G96" i="55" s="1"/>
  <c r="H96" i="55" s="1"/>
  <c r="I96" i="55" s="1"/>
  <c r="C97" i="55"/>
  <c r="E97" i="55" s="1"/>
  <c r="G97" i="55" s="1"/>
  <c r="C98" i="55"/>
  <c r="E98" i="55" s="1"/>
  <c r="G98" i="55" s="1"/>
  <c r="H98" i="55" s="1"/>
  <c r="C99" i="55"/>
  <c r="E99" i="55" s="1"/>
  <c r="G99" i="55" s="1"/>
  <c r="H99" i="55" s="1"/>
  <c r="I99" i="55" s="1"/>
  <c r="C100" i="55"/>
  <c r="E100" i="55" s="1"/>
  <c r="G100" i="55" s="1"/>
  <c r="H100" i="55" s="1"/>
  <c r="I100" i="55" s="1"/>
  <c r="C101" i="55"/>
  <c r="E101" i="55" s="1"/>
  <c r="G101" i="55" s="1"/>
  <c r="H101" i="55" s="1"/>
  <c r="C102" i="55"/>
  <c r="E102" i="55" s="1"/>
  <c r="G102" i="55" s="1"/>
  <c r="H102" i="55" s="1"/>
  <c r="C103" i="55"/>
  <c r="E103" i="55" s="1"/>
  <c r="G103" i="55" s="1"/>
  <c r="H103" i="55" s="1"/>
  <c r="I103" i="55" s="1"/>
  <c r="C104" i="55"/>
  <c r="E104" i="55" s="1"/>
  <c r="G104" i="55" s="1"/>
  <c r="H104" i="55" s="1"/>
  <c r="I104" i="55" s="1"/>
  <c r="C105" i="55"/>
  <c r="E105" i="55" s="1"/>
  <c r="G105" i="55" s="1"/>
  <c r="C106" i="55"/>
  <c r="E106" i="55" s="1"/>
  <c r="G106" i="55" s="1"/>
  <c r="H106" i="55" s="1"/>
  <c r="C108" i="55"/>
  <c r="E108" i="55" s="1"/>
  <c r="G108" i="55" s="1"/>
  <c r="H108" i="55" s="1"/>
  <c r="I108" i="55" s="1"/>
  <c r="C109" i="55"/>
  <c r="E109" i="55" s="1"/>
  <c r="G109" i="55" s="1"/>
  <c r="H109" i="55" s="1"/>
  <c r="C110" i="55"/>
  <c r="E110" i="55" s="1"/>
  <c r="G110" i="55" s="1"/>
  <c r="H110" i="55" s="1"/>
  <c r="C111" i="55"/>
  <c r="E111" i="55" s="1"/>
  <c r="G111" i="55" s="1"/>
  <c r="H111" i="55" s="1"/>
  <c r="I111" i="55" s="1"/>
  <c r="C112" i="55"/>
  <c r="E112" i="55" s="1"/>
  <c r="G112" i="55" s="1"/>
  <c r="H112" i="55" s="1"/>
  <c r="I112" i="55" s="1"/>
  <c r="C113" i="55"/>
  <c r="E113" i="55" s="1"/>
  <c r="G113" i="55" s="1"/>
  <c r="C114" i="55"/>
  <c r="E114" i="55" s="1"/>
  <c r="G114" i="55" s="1"/>
  <c r="H114" i="55" s="1"/>
  <c r="C115" i="55"/>
  <c r="E115" i="55" s="1"/>
  <c r="G115" i="55" s="1"/>
  <c r="H115" i="55" s="1"/>
  <c r="I115" i="55" s="1"/>
  <c r="C116" i="55"/>
  <c r="E116" i="55" s="1"/>
  <c r="G116" i="55" s="1"/>
  <c r="H116" i="55" s="1"/>
  <c r="I116" i="55" s="1"/>
  <c r="C117" i="55"/>
  <c r="E117" i="55" s="1"/>
  <c r="G117" i="55" s="1"/>
  <c r="H117" i="55" s="1"/>
  <c r="C118" i="55"/>
  <c r="E118" i="55" s="1"/>
  <c r="G118" i="55" s="1"/>
  <c r="H118" i="55" s="1"/>
  <c r="C119" i="55"/>
  <c r="E119" i="55" s="1"/>
  <c r="G119" i="55" s="1"/>
  <c r="H119" i="55" s="1"/>
  <c r="I119" i="55" s="1"/>
  <c r="C120" i="55"/>
  <c r="E120" i="55" s="1"/>
  <c r="G120" i="55" s="1"/>
  <c r="H120" i="55" s="1"/>
  <c r="I120" i="55" s="1"/>
  <c r="C121" i="55"/>
  <c r="E121" i="55" s="1"/>
  <c r="G121" i="55" s="1"/>
  <c r="C122" i="55"/>
  <c r="E122" i="55" s="1"/>
  <c r="G122" i="55" s="1"/>
  <c r="H122" i="55" s="1"/>
  <c r="C125" i="55"/>
  <c r="E125" i="55" s="1"/>
  <c r="G125" i="55" s="1"/>
  <c r="C126" i="55"/>
  <c r="E126" i="55" s="1"/>
  <c r="G126" i="55" s="1"/>
  <c r="H126" i="55" s="1"/>
  <c r="C127" i="55"/>
  <c r="E127" i="55" s="1"/>
  <c r="G127" i="55" s="1"/>
  <c r="H127" i="55" s="1"/>
  <c r="I127" i="55" s="1"/>
  <c r="C129" i="55"/>
  <c r="E129" i="55" s="1"/>
  <c r="G129" i="55" s="1"/>
  <c r="H129" i="55" s="1"/>
  <c r="C130" i="55"/>
  <c r="E130" i="55" s="1"/>
  <c r="G130" i="55" s="1"/>
  <c r="H130" i="55" s="1"/>
  <c r="I130" i="55" s="1"/>
  <c r="C133" i="55"/>
  <c r="E133" i="55" s="1"/>
  <c r="G133" i="55" s="1"/>
  <c r="H133" i="55" s="1"/>
  <c r="C134" i="55"/>
  <c r="E134" i="55" s="1"/>
  <c r="G134" i="55" s="1"/>
  <c r="H134" i="55" s="1"/>
  <c r="I134" i="55" s="1"/>
  <c r="C135" i="55"/>
  <c r="E135" i="55" s="1"/>
  <c r="G135" i="55" s="1"/>
  <c r="H135" i="55" s="1"/>
  <c r="I135" i="55" s="1"/>
  <c r="C136" i="55"/>
  <c r="E136" i="55" s="1"/>
  <c r="G136" i="55" s="1"/>
  <c r="C137" i="55"/>
  <c r="E137" i="55" s="1"/>
  <c r="G137" i="55" s="1"/>
  <c r="H137" i="55" s="1"/>
  <c r="C138" i="55"/>
  <c r="E138" i="55" s="1"/>
  <c r="G138" i="55" s="1"/>
  <c r="H138" i="55" s="1"/>
  <c r="I138" i="55" s="1"/>
  <c r="C139" i="55"/>
  <c r="E139" i="55" s="1"/>
  <c r="G139" i="55" s="1"/>
  <c r="H139" i="55" s="1"/>
  <c r="I139" i="55" s="1"/>
  <c r="C140" i="55"/>
  <c r="E140" i="55" s="1"/>
  <c r="G140" i="55" s="1"/>
  <c r="H140" i="55" s="1"/>
  <c r="C141" i="55"/>
  <c r="E141" i="55" s="1"/>
  <c r="G141" i="55" s="1"/>
  <c r="H141" i="55" s="1"/>
  <c r="C142" i="55"/>
  <c r="E142" i="55" s="1"/>
  <c r="G142" i="55" s="1"/>
  <c r="H142" i="55" s="1"/>
  <c r="I142" i="55" s="1"/>
  <c r="C144" i="55"/>
  <c r="E144" i="55" s="1"/>
  <c r="G144" i="55" s="1"/>
  <c r="C145" i="55"/>
  <c r="E145" i="55" s="1"/>
  <c r="G145" i="55" s="1"/>
  <c r="H145" i="55" s="1"/>
  <c r="C146" i="55"/>
  <c r="E146" i="55" s="1"/>
  <c r="G146" i="55" s="1"/>
  <c r="H146" i="55" s="1"/>
  <c r="I146" i="55" s="1"/>
  <c r="C147" i="55"/>
  <c r="E147" i="55" s="1"/>
  <c r="G147" i="55" s="1"/>
  <c r="H147" i="55" s="1"/>
  <c r="I147" i="55" s="1"/>
  <c r="C148" i="55"/>
  <c r="E148" i="55" s="1"/>
  <c r="G148" i="55" s="1"/>
  <c r="H148" i="55" s="1"/>
  <c r="C149" i="55"/>
  <c r="E149" i="55" s="1"/>
  <c r="G149" i="55" s="1"/>
  <c r="H149" i="55" s="1"/>
  <c r="C152" i="55"/>
  <c r="E152" i="55" s="1"/>
  <c r="G152" i="55" s="1"/>
  <c r="H152" i="55" s="1"/>
  <c r="C153" i="55"/>
  <c r="E153" i="55" s="1"/>
  <c r="G153" i="55" s="1"/>
  <c r="H153" i="55" s="1"/>
  <c r="I153" i="55" s="1"/>
  <c r="C154" i="55"/>
  <c r="E154" i="55" s="1"/>
  <c r="G154" i="55" s="1"/>
  <c r="H154" i="55" s="1"/>
  <c r="I154" i="55" s="1"/>
  <c r="C155" i="55"/>
  <c r="E155" i="55" s="1"/>
  <c r="G155" i="55" s="1"/>
  <c r="H155" i="55" s="1"/>
  <c r="I155" i="55" s="1"/>
  <c r="C156" i="55"/>
  <c r="E156" i="55" s="1"/>
  <c r="G156" i="55" s="1"/>
  <c r="C157" i="55"/>
  <c r="E157" i="55" s="1"/>
  <c r="G157" i="55" s="1"/>
  <c r="H157" i="55" s="1"/>
  <c r="C158" i="55"/>
  <c r="E158" i="55" s="1"/>
  <c r="G158" i="55" s="1"/>
  <c r="H158" i="55" s="1"/>
  <c r="I158" i="55" s="1"/>
  <c r="C159" i="55"/>
  <c r="E159" i="55" s="1"/>
  <c r="G159" i="55" s="1"/>
  <c r="H159" i="55" s="1"/>
  <c r="I159" i="55" s="1"/>
  <c r="C161" i="55"/>
  <c r="E161" i="55" s="1"/>
  <c r="G161" i="55" s="1"/>
  <c r="H161" i="55" s="1"/>
  <c r="C162" i="55"/>
  <c r="E162" i="55" s="1"/>
  <c r="G162" i="55" s="1"/>
  <c r="H162" i="55" s="1"/>
  <c r="I162" i="55" s="1"/>
  <c r="C163" i="55"/>
  <c r="E163" i="55" s="1"/>
  <c r="G163" i="55" s="1"/>
  <c r="H163" i="55" s="1"/>
  <c r="I163" i="55" s="1"/>
  <c r="C168" i="55"/>
  <c r="E168" i="55" s="1"/>
  <c r="G168" i="55" s="1"/>
  <c r="H168" i="55" s="1"/>
  <c r="C169" i="55"/>
  <c r="E169" i="55" s="1"/>
  <c r="G169" i="55" s="1"/>
  <c r="H169" i="55" s="1"/>
  <c r="C170" i="55"/>
  <c r="E170" i="55" s="1"/>
  <c r="G170" i="55" s="1"/>
  <c r="H170" i="55" s="1"/>
  <c r="I170" i="55" s="1"/>
  <c r="C171" i="55"/>
  <c r="E171" i="55" s="1"/>
  <c r="G171" i="55" s="1"/>
  <c r="H171" i="55" s="1"/>
  <c r="I171" i="55" s="1"/>
  <c r="C172" i="55"/>
  <c r="E172" i="55" s="1"/>
  <c r="G172" i="55" s="1"/>
  <c r="C173" i="55"/>
  <c r="E173" i="55" s="1"/>
  <c r="G173" i="55" s="1"/>
  <c r="H173" i="55" s="1"/>
  <c r="C174" i="55"/>
  <c r="E174" i="55" s="1"/>
  <c r="G174" i="55" s="1"/>
  <c r="H174" i="55" s="1"/>
  <c r="I174" i="55" s="1"/>
  <c r="C175" i="55"/>
  <c r="E175" i="55" s="1"/>
  <c r="G175" i="55" s="1"/>
  <c r="H175" i="55" s="1"/>
  <c r="I175" i="55" s="1"/>
  <c r="C176" i="55"/>
  <c r="E176" i="55" s="1"/>
  <c r="G176" i="55" s="1"/>
  <c r="H176" i="55" s="1"/>
  <c r="C177" i="55"/>
  <c r="E177" i="55" s="1"/>
  <c r="G177" i="55" s="1"/>
  <c r="H177" i="55" s="1"/>
  <c r="C178" i="55"/>
  <c r="E178" i="55" s="1"/>
  <c r="G178" i="55" s="1"/>
  <c r="H178" i="55" s="1"/>
  <c r="I178" i="55" s="1"/>
  <c r="F38" i="58"/>
  <c r="E38" i="58"/>
  <c r="D38" i="58"/>
  <c r="C38" i="58"/>
  <c r="B117" i="19"/>
  <c r="B64" i="19"/>
  <c r="B58" i="19"/>
  <c r="B47" i="19"/>
  <c r="B11" i="19"/>
  <c r="G130" i="19"/>
  <c r="H130" i="19" s="1"/>
  <c r="I130" i="19" s="1"/>
  <c r="G132" i="19"/>
  <c r="H132" i="19" s="1"/>
  <c r="F37" i="58"/>
  <c r="E37" i="58"/>
  <c r="D37" i="58"/>
  <c r="C37" i="58"/>
  <c r="B98" i="22"/>
  <c r="B90" i="22"/>
  <c r="B81" i="22"/>
  <c r="B76" i="22"/>
  <c r="B75" i="22" s="1"/>
  <c r="B54" i="22"/>
  <c r="B53" i="22" s="1"/>
  <c r="B47" i="22"/>
  <c r="B48" i="22"/>
  <c r="B41" i="22"/>
  <c r="B42" i="22"/>
  <c r="B39" i="22"/>
  <c r="B34" i="22"/>
  <c r="B27" i="22"/>
  <c r="B10" i="22" s="1"/>
  <c r="B11" i="22"/>
  <c r="C12" i="22"/>
  <c r="E12" i="22" s="1"/>
  <c r="G12" i="22" s="1"/>
  <c r="H12" i="22" s="1"/>
  <c r="F36" i="58"/>
  <c r="E36" i="58"/>
  <c r="D36" i="58"/>
  <c r="C36" i="58"/>
  <c r="B190" i="39"/>
  <c r="B189" i="39" s="1"/>
  <c r="B186" i="39"/>
  <c r="B187" i="39"/>
  <c r="B179" i="39"/>
  <c r="B178" i="39" s="1"/>
  <c r="B174" i="39"/>
  <c r="B170" i="39"/>
  <c r="B155" i="39"/>
  <c r="B149" i="39"/>
  <c r="B144" i="39"/>
  <c r="B127" i="39"/>
  <c r="B114" i="39"/>
  <c r="B110" i="39"/>
  <c r="B96" i="39"/>
  <c r="B91" i="39"/>
  <c r="B86" i="39"/>
  <c r="B74" i="39"/>
  <c r="B11" i="39"/>
  <c r="F35" i="58"/>
  <c r="E35" i="58"/>
  <c r="D35" i="58"/>
  <c r="C35" i="58"/>
  <c r="B52" i="47"/>
  <c r="B30" i="47" s="1"/>
  <c r="B46" i="47"/>
  <c r="B31" i="47"/>
  <c r="B28" i="47"/>
  <c r="B22" i="47"/>
  <c r="B15" i="47"/>
  <c r="C12" i="47"/>
  <c r="E12" i="47" s="1"/>
  <c r="G12" i="47" s="1"/>
  <c r="B11" i="47"/>
  <c r="F34" i="58"/>
  <c r="E34" i="58"/>
  <c r="D34" i="58"/>
  <c r="C34" i="58"/>
  <c r="C132" i="31"/>
  <c r="C133" i="31"/>
  <c r="C134" i="31"/>
  <c r="C135" i="31"/>
  <c r="C127" i="31"/>
  <c r="C131" i="31"/>
  <c r="C129" i="31"/>
  <c r="C126" i="31"/>
  <c r="C124" i="31"/>
  <c r="C110" i="31"/>
  <c r="C111" i="31"/>
  <c r="C112" i="31"/>
  <c r="C113" i="31"/>
  <c r="C114" i="31"/>
  <c r="C115" i="31"/>
  <c r="C116" i="31"/>
  <c r="C117" i="31"/>
  <c r="C118" i="31"/>
  <c r="C119" i="31"/>
  <c r="C120" i="31"/>
  <c r="C121" i="31"/>
  <c r="C109" i="31"/>
  <c r="C84" i="31"/>
  <c r="C85" i="31"/>
  <c r="C86" i="31"/>
  <c r="C87" i="31"/>
  <c r="C88" i="31"/>
  <c r="C89" i="31"/>
  <c r="C90" i="31"/>
  <c r="C91" i="31"/>
  <c r="C92" i="31"/>
  <c r="C93" i="31"/>
  <c r="C94" i="31"/>
  <c r="C95" i="31"/>
  <c r="C96" i="31"/>
  <c r="C97" i="31"/>
  <c r="C98" i="31"/>
  <c r="C99" i="31"/>
  <c r="C100" i="31"/>
  <c r="C101" i="31"/>
  <c r="C102" i="31"/>
  <c r="C103" i="31"/>
  <c r="C104" i="31"/>
  <c r="C105" i="31"/>
  <c r="C106" i="31"/>
  <c r="C107" i="31"/>
  <c r="C83" i="31"/>
  <c r="C66" i="31"/>
  <c r="C67" i="31"/>
  <c r="C68" i="31"/>
  <c r="C69" i="31"/>
  <c r="C70" i="31"/>
  <c r="C71" i="31"/>
  <c r="C72" i="31"/>
  <c r="C73" i="31"/>
  <c r="C74" i="31"/>
  <c r="C75" i="31"/>
  <c r="C76" i="31"/>
  <c r="C77" i="31"/>
  <c r="C78" i="31"/>
  <c r="C79" i="31"/>
  <c r="C80" i="31"/>
  <c r="C81" i="31"/>
  <c r="C65" i="31"/>
  <c r="C51" i="31"/>
  <c r="C52" i="31"/>
  <c r="C53" i="31"/>
  <c r="C54" i="31"/>
  <c r="C55" i="31"/>
  <c r="C56" i="31"/>
  <c r="C57" i="31"/>
  <c r="C58" i="31"/>
  <c r="C59" i="31"/>
  <c r="C60" i="31"/>
  <c r="C61" i="31"/>
  <c r="C62" i="31"/>
  <c r="C50" i="31"/>
  <c r="C38" i="31"/>
  <c r="C39" i="31"/>
  <c r="C40" i="31"/>
  <c r="C41" i="31"/>
  <c r="C42" i="31"/>
  <c r="C43" i="31"/>
  <c r="C44" i="31"/>
  <c r="C45" i="31"/>
  <c r="C46" i="31"/>
  <c r="C47" i="31"/>
  <c r="C48" i="31"/>
  <c r="C37" i="31"/>
  <c r="C36" i="31"/>
  <c r="C35" i="31"/>
  <c r="C34" i="31"/>
  <c r="C30" i="31"/>
  <c r="C31" i="31"/>
  <c r="C32" i="31"/>
  <c r="C29" i="31"/>
  <c r="C26" i="31"/>
  <c r="C25" i="31"/>
  <c r="C24" i="31"/>
  <c r="C23" i="31"/>
  <c r="C22" i="31"/>
  <c r="C20" i="31"/>
  <c r="C19" i="31"/>
  <c r="C18" i="31"/>
  <c r="C17" i="31"/>
  <c r="C13" i="31"/>
  <c r="C14" i="31"/>
  <c r="C15" i="31"/>
  <c r="C12" i="31"/>
  <c r="F33" i="58"/>
  <c r="E33" i="58"/>
  <c r="D33" i="58"/>
  <c r="C33" i="58"/>
  <c r="E20" i="21"/>
  <c r="F32" i="58"/>
  <c r="E32" i="58"/>
  <c r="D32" i="58"/>
  <c r="C32" i="58"/>
  <c r="B175" i="45"/>
  <c r="B138" i="45"/>
  <c r="B127" i="45"/>
  <c r="B108" i="45"/>
  <c r="B107" i="45" s="1"/>
  <c r="B94" i="45"/>
  <c r="B93" i="45" s="1"/>
  <c r="B76" i="45"/>
  <c r="B63" i="45"/>
  <c r="B59" i="45"/>
  <c r="B51" i="45"/>
  <c r="B39" i="45"/>
  <c r="B11" i="45"/>
  <c r="C176" i="45"/>
  <c r="E176" i="45" s="1"/>
  <c r="G176" i="45" s="1"/>
  <c r="G175" i="45" s="1"/>
  <c r="C174" i="45"/>
  <c r="E174" i="45" s="1"/>
  <c r="G174" i="45" s="1"/>
  <c r="C173" i="45"/>
  <c r="E173" i="45" s="1"/>
  <c r="G173" i="45" s="1"/>
  <c r="C172" i="45"/>
  <c r="E172" i="45" s="1"/>
  <c r="G172" i="45" s="1"/>
  <c r="C171" i="45"/>
  <c r="E171" i="45" s="1"/>
  <c r="G171" i="45" s="1"/>
  <c r="B170" i="45"/>
  <c r="C170" i="45" s="1"/>
  <c r="E170" i="45" s="1"/>
  <c r="G170" i="45" s="1"/>
  <c r="C169" i="45"/>
  <c r="E169" i="45" s="1"/>
  <c r="G169" i="45" s="1"/>
  <c r="B166" i="45"/>
  <c r="C166" i="45" s="1"/>
  <c r="E166" i="45" s="1"/>
  <c r="G166" i="45" s="1"/>
  <c r="C165" i="45"/>
  <c r="E165" i="45" s="1"/>
  <c r="G165" i="45" s="1"/>
  <c r="C164" i="45"/>
  <c r="E164" i="45" s="1"/>
  <c r="G164" i="45" s="1"/>
  <c r="B163" i="45"/>
  <c r="C163" i="45" s="1"/>
  <c r="E163" i="45" s="1"/>
  <c r="G163" i="45" s="1"/>
  <c r="C162" i="45"/>
  <c r="E162" i="45" s="1"/>
  <c r="G162" i="45" s="1"/>
  <c r="B161" i="45"/>
  <c r="C161" i="45" s="1"/>
  <c r="E161" i="45" s="1"/>
  <c r="G161" i="45" s="1"/>
  <c r="B160" i="45"/>
  <c r="C160" i="45" s="1"/>
  <c r="E160" i="45" s="1"/>
  <c r="G160" i="45" s="1"/>
  <c r="C158" i="45"/>
  <c r="E158" i="45" s="1"/>
  <c r="G158" i="45" s="1"/>
  <c r="H158" i="45" s="1"/>
  <c r="I158" i="45" s="1"/>
  <c r="C157" i="45"/>
  <c r="E157" i="45" s="1"/>
  <c r="G157" i="45" s="1"/>
  <c r="H157" i="45" s="1"/>
  <c r="I157" i="45" s="1"/>
  <c r="B156" i="45"/>
  <c r="C156" i="45" s="1"/>
  <c r="E156" i="45" s="1"/>
  <c r="G156" i="45" s="1"/>
  <c r="H156" i="45" s="1"/>
  <c r="I156" i="45" s="1"/>
  <c r="C155" i="45"/>
  <c r="E155" i="45" s="1"/>
  <c r="G155" i="45" s="1"/>
  <c r="H155" i="45" s="1"/>
  <c r="I155" i="45" s="1"/>
  <c r="B154" i="45"/>
  <c r="C154" i="45" s="1"/>
  <c r="E154" i="45" s="1"/>
  <c r="G154" i="45" s="1"/>
  <c r="H154" i="45" s="1"/>
  <c r="I154" i="45" s="1"/>
  <c r="C153" i="45"/>
  <c r="E153" i="45" s="1"/>
  <c r="G153" i="45" s="1"/>
  <c r="H153" i="45" s="1"/>
  <c r="I153" i="45" s="1"/>
  <c r="B152" i="45"/>
  <c r="C152" i="45" s="1"/>
  <c r="E152" i="45" s="1"/>
  <c r="G152" i="45" s="1"/>
  <c r="H152" i="45" s="1"/>
  <c r="I152" i="45" s="1"/>
  <c r="C151" i="45"/>
  <c r="E151" i="45" s="1"/>
  <c r="G151" i="45" s="1"/>
  <c r="H151" i="45" s="1"/>
  <c r="I151" i="45" s="1"/>
  <c r="B150" i="45"/>
  <c r="C150" i="45" s="1"/>
  <c r="E150" i="45" s="1"/>
  <c r="G150" i="45" s="1"/>
  <c r="H150" i="45" s="1"/>
  <c r="I150" i="45" s="1"/>
  <c r="C149" i="45"/>
  <c r="E149" i="45" s="1"/>
  <c r="G149" i="45" s="1"/>
  <c r="H149" i="45" s="1"/>
  <c r="I149" i="45" s="1"/>
  <c r="C148" i="45"/>
  <c r="E148" i="45" s="1"/>
  <c r="G148" i="45" s="1"/>
  <c r="H148" i="45" s="1"/>
  <c r="I148" i="45" s="1"/>
  <c r="C147" i="45"/>
  <c r="E147" i="45" s="1"/>
  <c r="G147" i="45" s="1"/>
  <c r="H147" i="45" s="1"/>
  <c r="I147" i="45" s="1"/>
  <c r="B146" i="45"/>
  <c r="C146" i="45" s="1"/>
  <c r="E146" i="45" s="1"/>
  <c r="G146" i="45" s="1"/>
  <c r="C143" i="45"/>
  <c r="E143" i="45" s="1"/>
  <c r="G143" i="45" s="1"/>
  <c r="H143" i="45" s="1"/>
  <c r="I143" i="45" s="1"/>
  <c r="C142" i="45"/>
  <c r="E142" i="45" s="1"/>
  <c r="G142" i="45" s="1"/>
  <c r="H142" i="45" s="1"/>
  <c r="I142" i="45" s="1"/>
  <c r="C141" i="45"/>
  <c r="E141" i="45" s="1"/>
  <c r="G141" i="45" s="1"/>
  <c r="H141" i="45" s="1"/>
  <c r="I141" i="45" s="1"/>
  <c r="C140" i="45"/>
  <c r="E140" i="45" s="1"/>
  <c r="G140" i="45" s="1"/>
  <c r="H140" i="45" s="1"/>
  <c r="I140" i="45" s="1"/>
  <c r="C139" i="45"/>
  <c r="E139" i="45" s="1"/>
  <c r="G139" i="45" s="1"/>
  <c r="H139" i="45" s="1"/>
  <c r="C137" i="45"/>
  <c r="E137" i="45" s="1"/>
  <c r="G137" i="45" s="1"/>
  <c r="H137" i="45" s="1"/>
  <c r="I137" i="45" s="1"/>
  <c r="C136" i="45"/>
  <c r="E136" i="45" s="1"/>
  <c r="G136" i="45" s="1"/>
  <c r="H136" i="45" s="1"/>
  <c r="I136" i="45" s="1"/>
  <c r="C135" i="45"/>
  <c r="E135" i="45" s="1"/>
  <c r="G135" i="45" s="1"/>
  <c r="H135" i="45" s="1"/>
  <c r="I135" i="45" s="1"/>
  <c r="C134" i="45"/>
  <c r="E134" i="45" s="1"/>
  <c r="G134" i="45" s="1"/>
  <c r="H134" i="45" s="1"/>
  <c r="I134" i="45" s="1"/>
  <c r="C133" i="45"/>
  <c r="E133" i="45" s="1"/>
  <c r="G133" i="45" s="1"/>
  <c r="H133" i="45" s="1"/>
  <c r="I133" i="45" s="1"/>
  <c r="C132" i="45"/>
  <c r="E132" i="45" s="1"/>
  <c r="G132" i="45" s="1"/>
  <c r="H132" i="45" s="1"/>
  <c r="I132" i="45" s="1"/>
  <c r="C131" i="45"/>
  <c r="E131" i="45" s="1"/>
  <c r="G131" i="45" s="1"/>
  <c r="H131" i="45" s="1"/>
  <c r="I131" i="45" s="1"/>
  <c r="C130" i="45"/>
  <c r="E130" i="45" s="1"/>
  <c r="G130" i="45" s="1"/>
  <c r="H130" i="45" s="1"/>
  <c r="I130" i="45" s="1"/>
  <c r="C129" i="45"/>
  <c r="E129" i="45" s="1"/>
  <c r="G129" i="45" s="1"/>
  <c r="H129" i="45" s="1"/>
  <c r="I129" i="45" s="1"/>
  <c r="C128" i="45"/>
  <c r="E128" i="45" s="1"/>
  <c r="G128" i="45" s="1"/>
  <c r="H128" i="45" s="1"/>
  <c r="C125" i="45"/>
  <c r="E125" i="45" s="1"/>
  <c r="G125" i="45" s="1"/>
  <c r="H125" i="45" s="1"/>
  <c r="I125" i="45" s="1"/>
  <c r="C124" i="45"/>
  <c r="E124" i="45" s="1"/>
  <c r="G124" i="45" s="1"/>
  <c r="H124" i="45" s="1"/>
  <c r="I124" i="45" s="1"/>
  <c r="C123" i="45"/>
  <c r="E123" i="45" s="1"/>
  <c r="G123" i="45" s="1"/>
  <c r="H123" i="45" s="1"/>
  <c r="I123" i="45" s="1"/>
  <c r="C122" i="45"/>
  <c r="E122" i="45" s="1"/>
  <c r="G122" i="45" s="1"/>
  <c r="H122" i="45" s="1"/>
  <c r="I122" i="45" s="1"/>
  <c r="C121" i="45"/>
  <c r="E121" i="45" s="1"/>
  <c r="G121" i="45" s="1"/>
  <c r="H121" i="45" s="1"/>
  <c r="I121" i="45" s="1"/>
  <c r="C120" i="45"/>
  <c r="E120" i="45" s="1"/>
  <c r="G120" i="45" s="1"/>
  <c r="H120" i="45" s="1"/>
  <c r="I120" i="45" s="1"/>
  <c r="C119" i="45"/>
  <c r="E119" i="45" s="1"/>
  <c r="G119" i="45" s="1"/>
  <c r="H119" i="45" s="1"/>
  <c r="I119" i="45" s="1"/>
  <c r="C118" i="45"/>
  <c r="E118" i="45" s="1"/>
  <c r="G118" i="45" s="1"/>
  <c r="H118" i="45" s="1"/>
  <c r="I118" i="45" s="1"/>
  <c r="C117" i="45"/>
  <c r="E117" i="45" s="1"/>
  <c r="G117" i="45" s="1"/>
  <c r="H117" i="45" s="1"/>
  <c r="I117" i="45" s="1"/>
  <c r="C116" i="45"/>
  <c r="E116" i="45" s="1"/>
  <c r="G116" i="45" s="1"/>
  <c r="H116" i="45" s="1"/>
  <c r="I116" i="45" s="1"/>
  <c r="C115" i="45"/>
  <c r="E115" i="45" s="1"/>
  <c r="G115" i="45" s="1"/>
  <c r="H115" i="45" s="1"/>
  <c r="I115" i="45" s="1"/>
  <c r="C114" i="45"/>
  <c r="E114" i="45" s="1"/>
  <c r="G114" i="45" s="1"/>
  <c r="H114" i="45" s="1"/>
  <c r="I114" i="45" s="1"/>
  <c r="C113" i="45"/>
  <c r="E113" i="45" s="1"/>
  <c r="G113" i="45" s="1"/>
  <c r="H113" i="45" s="1"/>
  <c r="I113" i="45" s="1"/>
  <c r="C112" i="45"/>
  <c r="E112" i="45" s="1"/>
  <c r="G112" i="45" s="1"/>
  <c r="H112" i="45" s="1"/>
  <c r="I112" i="45" s="1"/>
  <c r="C111" i="45"/>
  <c r="E111" i="45" s="1"/>
  <c r="G111" i="45" s="1"/>
  <c r="H111" i="45" s="1"/>
  <c r="I111" i="45" s="1"/>
  <c r="C110" i="45"/>
  <c r="E110" i="45" s="1"/>
  <c r="G110" i="45" s="1"/>
  <c r="H110" i="45" s="1"/>
  <c r="I110" i="45" s="1"/>
  <c r="C109" i="45"/>
  <c r="C106" i="45"/>
  <c r="E106" i="45" s="1"/>
  <c r="G106" i="45" s="1"/>
  <c r="H106" i="45" s="1"/>
  <c r="I106" i="45" s="1"/>
  <c r="C105" i="45"/>
  <c r="E105" i="45" s="1"/>
  <c r="G105" i="45" s="1"/>
  <c r="H105" i="45" s="1"/>
  <c r="I105" i="45" s="1"/>
  <c r="C104" i="45"/>
  <c r="E104" i="45" s="1"/>
  <c r="G104" i="45" s="1"/>
  <c r="H104" i="45" s="1"/>
  <c r="I104" i="45" s="1"/>
  <c r="C103" i="45"/>
  <c r="E103" i="45" s="1"/>
  <c r="G103" i="45" s="1"/>
  <c r="H103" i="45" s="1"/>
  <c r="I103" i="45" s="1"/>
  <c r="C102" i="45"/>
  <c r="E102" i="45" s="1"/>
  <c r="G102" i="45" s="1"/>
  <c r="H102" i="45" s="1"/>
  <c r="I102" i="45" s="1"/>
  <c r="C101" i="45"/>
  <c r="E101" i="45" s="1"/>
  <c r="G101" i="45" s="1"/>
  <c r="H101" i="45" s="1"/>
  <c r="I101" i="45" s="1"/>
  <c r="C100" i="45"/>
  <c r="E100" i="45" s="1"/>
  <c r="G100" i="45" s="1"/>
  <c r="H100" i="45" s="1"/>
  <c r="I100" i="45" s="1"/>
  <c r="C99" i="45"/>
  <c r="E99" i="45" s="1"/>
  <c r="G99" i="45" s="1"/>
  <c r="H99" i="45" s="1"/>
  <c r="I99" i="45" s="1"/>
  <c r="C98" i="45"/>
  <c r="E98" i="45" s="1"/>
  <c r="G98" i="45" s="1"/>
  <c r="H98" i="45" s="1"/>
  <c r="I98" i="45" s="1"/>
  <c r="C97" i="45"/>
  <c r="E97" i="45" s="1"/>
  <c r="G97" i="45" s="1"/>
  <c r="H97" i="45" s="1"/>
  <c r="I97" i="45" s="1"/>
  <c r="C96" i="45"/>
  <c r="E96" i="45" s="1"/>
  <c r="G96" i="45" s="1"/>
  <c r="H96" i="45" s="1"/>
  <c r="I96" i="45" s="1"/>
  <c r="C95" i="45"/>
  <c r="E95" i="45" s="1"/>
  <c r="G95" i="45" s="1"/>
  <c r="C92" i="45"/>
  <c r="E92" i="45" s="1"/>
  <c r="G92" i="45" s="1"/>
  <c r="H92" i="45" s="1"/>
  <c r="I92" i="45" s="1"/>
  <c r="B91" i="45"/>
  <c r="C91" i="45" s="1"/>
  <c r="E91" i="45" s="1"/>
  <c r="G91" i="45" s="1"/>
  <c r="H91" i="45" s="1"/>
  <c r="I91" i="45" s="1"/>
  <c r="C90" i="45"/>
  <c r="E90" i="45" s="1"/>
  <c r="G90" i="45" s="1"/>
  <c r="H90" i="45" s="1"/>
  <c r="I90" i="45" s="1"/>
  <c r="C89" i="45"/>
  <c r="E89" i="45" s="1"/>
  <c r="G89" i="45" s="1"/>
  <c r="H89" i="45" s="1"/>
  <c r="I89" i="45" s="1"/>
  <c r="C88" i="45"/>
  <c r="E88" i="45" s="1"/>
  <c r="G88" i="45" s="1"/>
  <c r="H88" i="45" s="1"/>
  <c r="C85" i="45"/>
  <c r="E85" i="45" s="1"/>
  <c r="G85" i="45" s="1"/>
  <c r="H85" i="45" s="1"/>
  <c r="I85" i="45" s="1"/>
  <c r="C84" i="45"/>
  <c r="E84" i="45" s="1"/>
  <c r="G84" i="45" s="1"/>
  <c r="H84" i="45" s="1"/>
  <c r="I84" i="45" s="1"/>
  <c r="C83" i="45"/>
  <c r="E83" i="45" s="1"/>
  <c r="G83" i="45" s="1"/>
  <c r="H83" i="45" s="1"/>
  <c r="I83" i="45" s="1"/>
  <c r="C82" i="45"/>
  <c r="E82" i="45" s="1"/>
  <c r="G82" i="45" s="1"/>
  <c r="H82" i="45" s="1"/>
  <c r="I82" i="45" s="1"/>
  <c r="C81" i="45"/>
  <c r="E81" i="45" s="1"/>
  <c r="G81" i="45" s="1"/>
  <c r="H81" i="45" s="1"/>
  <c r="I81" i="45" s="1"/>
  <c r="C80" i="45"/>
  <c r="E80" i="45" s="1"/>
  <c r="G80" i="45" s="1"/>
  <c r="H80" i="45" s="1"/>
  <c r="I80" i="45" s="1"/>
  <c r="C79" i="45"/>
  <c r="E79" i="45" s="1"/>
  <c r="G79" i="45" s="1"/>
  <c r="H79" i="45" s="1"/>
  <c r="I79" i="45" s="1"/>
  <c r="C78" i="45"/>
  <c r="E78" i="45" s="1"/>
  <c r="G78" i="45" s="1"/>
  <c r="H78" i="45" s="1"/>
  <c r="I78" i="45" s="1"/>
  <c r="C77" i="45"/>
  <c r="E77" i="45" s="1"/>
  <c r="G77" i="45" s="1"/>
  <c r="C75" i="45"/>
  <c r="E75" i="45" s="1"/>
  <c r="G75" i="45" s="1"/>
  <c r="H75" i="45" s="1"/>
  <c r="I75" i="45" s="1"/>
  <c r="C74" i="45"/>
  <c r="E74" i="45" s="1"/>
  <c r="G74" i="45" s="1"/>
  <c r="H74" i="45" s="1"/>
  <c r="I74" i="45" s="1"/>
  <c r="C73" i="45"/>
  <c r="E73" i="45" s="1"/>
  <c r="G73" i="45" s="1"/>
  <c r="H73" i="45" s="1"/>
  <c r="I73" i="45" s="1"/>
  <c r="C72" i="45"/>
  <c r="E72" i="45" s="1"/>
  <c r="G72" i="45" s="1"/>
  <c r="H72" i="45" s="1"/>
  <c r="I72" i="45" s="1"/>
  <c r="C71" i="45"/>
  <c r="E71" i="45" s="1"/>
  <c r="G71" i="45" s="1"/>
  <c r="H71" i="45" s="1"/>
  <c r="I71" i="45" s="1"/>
  <c r="C70" i="45"/>
  <c r="E70" i="45" s="1"/>
  <c r="G70" i="45" s="1"/>
  <c r="H70" i="45" s="1"/>
  <c r="I70" i="45" s="1"/>
  <c r="C69" i="45"/>
  <c r="E69" i="45" s="1"/>
  <c r="G69" i="45" s="1"/>
  <c r="H69" i="45" s="1"/>
  <c r="I69" i="45" s="1"/>
  <c r="C68" i="45"/>
  <c r="E68" i="45" s="1"/>
  <c r="G68" i="45" s="1"/>
  <c r="H68" i="45" s="1"/>
  <c r="I68" i="45" s="1"/>
  <c r="C67" i="45"/>
  <c r="E67" i="45" s="1"/>
  <c r="G67" i="45" s="1"/>
  <c r="H67" i="45" s="1"/>
  <c r="I67" i="45" s="1"/>
  <c r="C66" i="45"/>
  <c r="E66" i="45" s="1"/>
  <c r="G66" i="45" s="1"/>
  <c r="H66" i="45" s="1"/>
  <c r="I66" i="45" s="1"/>
  <c r="C65" i="45"/>
  <c r="E65" i="45" s="1"/>
  <c r="G65" i="45" s="1"/>
  <c r="H65" i="45" s="1"/>
  <c r="I65" i="45" s="1"/>
  <c r="C64" i="45"/>
  <c r="E64" i="45" s="1"/>
  <c r="G64" i="45" s="1"/>
  <c r="H64" i="45" s="1"/>
  <c r="C62" i="45"/>
  <c r="E62" i="45" s="1"/>
  <c r="G62" i="45" s="1"/>
  <c r="H62" i="45" s="1"/>
  <c r="I62" i="45" s="1"/>
  <c r="C61" i="45"/>
  <c r="E61" i="45" s="1"/>
  <c r="G61" i="45" s="1"/>
  <c r="H61" i="45" s="1"/>
  <c r="I61" i="45" s="1"/>
  <c r="C60" i="45"/>
  <c r="E60" i="45" s="1"/>
  <c r="G60" i="45" s="1"/>
  <c r="H60" i="45" s="1"/>
  <c r="C57" i="45"/>
  <c r="E57" i="45" s="1"/>
  <c r="G57" i="45" s="1"/>
  <c r="H57" i="45" s="1"/>
  <c r="I57" i="45" s="1"/>
  <c r="C56" i="45"/>
  <c r="E56" i="45" s="1"/>
  <c r="G56" i="45" s="1"/>
  <c r="H56" i="45" s="1"/>
  <c r="I56" i="45" s="1"/>
  <c r="C55" i="45"/>
  <c r="E55" i="45" s="1"/>
  <c r="G55" i="45" s="1"/>
  <c r="H55" i="45" s="1"/>
  <c r="I55" i="45" s="1"/>
  <c r="C54" i="45"/>
  <c r="E54" i="45" s="1"/>
  <c r="G54" i="45" s="1"/>
  <c r="H54" i="45" s="1"/>
  <c r="I54" i="45" s="1"/>
  <c r="C53" i="45"/>
  <c r="E53" i="45" s="1"/>
  <c r="G53" i="45" s="1"/>
  <c r="H53" i="45" s="1"/>
  <c r="I53" i="45" s="1"/>
  <c r="C52" i="45"/>
  <c r="E52" i="45" s="1"/>
  <c r="G52" i="45" s="1"/>
  <c r="C50" i="45"/>
  <c r="E50" i="45" s="1"/>
  <c r="G50" i="45" s="1"/>
  <c r="H50" i="45" s="1"/>
  <c r="I50" i="45" s="1"/>
  <c r="C49" i="45"/>
  <c r="E49" i="45" s="1"/>
  <c r="G49" i="45" s="1"/>
  <c r="H49" i="45" s="1"/>
  <c r="I49" i="45" s="1"/>
  <c r="C48" i="45"/>
  <c r="E48" i="45" s="1"/>
  <c r="G48" i="45" s="1"/>
  <c r="H48" i="45" s="1"/>
  <c r="I48" i="45" s="1"/>
  <c r="C47" i="45"/>
  <c r="E47" i="45" s="1"/>
  <c r="G47" i="45" s="1"/>
  <c r="H47" i="45" s="1"/>
  <c r="I47" i="45" s="1"/>
  <c r="C46" i="45"/>
  <c r="E46" i="45" s="1"/>
  <c r="G46" i="45" s="1"/>
  <c r="H46" i="45" s="1"/>
  <c r="I46" i="45" s="1"/>
  <c r="C45" i="45"/>
  <c r="E45" i="45" s="1"/>
  <c r="G45" i="45" s="1"/>
  <c r="H45" i="45" s="1"/>
  <c r="I45" i="45" s="1"/>
  <c r="C44" i="45"/>
  <c r="E44" i="45" s="1"/>
  <c r="G44" i="45" s="1"/>
  <c r="H44" i="45" s="1"/>
  <c r="I44" i="45" s="1"/>
  <c r="C43" i="45"/>
  <c r="E43" i="45" s="1"/>
  <c r="G43" i="45" s="1"/>
  <c r="H43" i="45" s="1"/>
  <c r="I43" i="45" s="1"/>
  <c r="C42" i="45"/>
  <c r="E42" i="45" s="1"/>
  <c r="G42" i="45" s="1"/>
  <c r="H42" i="45" s="1"/>
  <c r="I42" i="45" s="1"/>
  <c r="C41" i="45"/>
  <c r="E41" i="45" s="1"/>
  <c r="G41" i="45" s="1"/>
  <c r="H41" i="45" s="1"/>
  <c r="I41" i="45" s="1"/>
  <c r="C40" i="45"/>
  <c r="E40" i="45" s="1"/>
  <c r="C38" i="45"/>
  <c r="E38" i="45" s="1"/>
  <c r="G38" i="45" s="1"/>
  <c r="H38" i="45" s="1"/>
  <c r="I38" i="45" s="1"/>
  <c r="C37" i="45"/>
  <c r="E37" i="45" s="1"/>
  <c r="G37" i="45" s="1"/>
  <c r="H37" i="45" s="1"/>
  <c r="I37" i="45" s="1"/>
  <c r="C36" i="45"/>
  <c r="E36" i="45" s="1"/>
  <c r="G36" i="45" s="1"/>
  <c r="H36" i="45" s="1"/>
  <c r="I36" i="45" s="1"/>
  <c r="C35" i="45"/>
  <c r="E35" i="45" s="1"/>
  <c r="G35" i="45" s="1"/>
  <c r="H35" i="45" s="1"/>
  <c r="I35" i="45" s="1"/>
  <c r="C34" i="45"/>
  <c r="E34" i="45" s="1"/>
  <c r="G34" i="45" s="1"/>
  <c r="H34" i="45" s="1"/>
  <c r="I34" i="45" s="1"/>
  <c r="C33" i="45"/>
  <c r="E33" i="45" s="1"/>
  <c r="G33" i="45" s="1"/>
  <c r="H33" i="45" s="1"/>
  <c r="I33" i="45" s="1"/>
  <c r="C32" i="45"/>
  <c r="E32" i="45" s="1"/>
  <c r="G32" i="45" s="1"/>
  <c r="H32" i="45" s="1"/>
  <c r="I32" i="45" s="1"/>
  <c r="C31" i="45"/>
  <c r="E31" i="45" s="1"/>
  <c r="G31" i="45" s="1"/>
  <c r="H31" i="45" s="1"/>
  <c r="I31" i="45" s="1"/>
  <c r="C30" i="45"/>
  <c r="E30" i="45" s="1"/>
  <c r="G30" i="45" s="1"/>
  <c r="H30" i="45" s="1"/>
  <c r="I30" i="45" s="1"/>
  <c r="C29" i="45"/>
  <c r="E29" i="45" s="1"/>
  <c r="G29" i="45" s="1"/>
  <c r="H29" i="45" s="1"/>
  <c r="I29" i="45" s="1"/>
  <c r="C28" i="45"/>
  <c r="E28" i="45" s="1"/>
  <c r="G28" i="45" s="1"/>
  <c r="H28" i="45" s="1"/>
  <c r="I28" i="45" s="1"/>
  <c r="C27" i="45"/>
  <c r="E27" i="45" s="1"/>
  <c r="G27" i="45" s="1"/>
  <c r="H27" i="45" s="1"/>
  <c r="I27" i="45" s="1"/>
  <c r="C26" i="45"/>
  <c r="E26" i="45" s="1"/>
  <c r="G26" i="45" s="1"/>
  <c r="H26" i="45" s="1"/>
  <c r="I26" i="45" s="1"/>
  <c r="C25" i="45"/>
  <c r="E25" i="45" s="1"/>
  <c r="G25" i="45" s="1"/>
  <c r="H25" i="45" s="1"/>
  <c r="I25" i="45" s="1"/>
  <c r="C24" i="45"/>
  <c r="E24" i="45" s="1"/>
  <c r="G24" i="45" s="1"/>
  <c r="H24" i="45" s="1"/>
  <c r="I24" i="45" s="1"/>
  <c r="C23" i="45"/>
  <c r="E23" i="45" s="1"/>
  <c r="G23" i="45" s="1"/>
  <c r="H23" i="45" s="1"/>
  <c r="I23" i="45" s="1"/>
  <c r="C22" i="45"/>
  <c r="E22" i="45" s="1"/>
  <c r="G22" i="45" s="1"/>
  <c r="H22" i="45" s="1"/>
  <c r="I22" i="45" s="1"/>
  <c r="C21" i="45"/>
  <c r="E21" i="45" s="1"/>
  <c r="G21" i="45" s="1"/>
  <c r="H21" i="45" s="1"/>
  <c r="I21" i="45" s="1"/>
  <c r="C20" i="45"/>
  <c r="E20" i="45" s="1"/>
  <c r="G20" i="45" s="1"/>
  <c r="H20" i="45" s="1"/>
  <c r="I20" i="45" s="1"/>
  <c r="C19" i="45"/>
  <c r="E19" i="45" s="1"/>
  <c r="G19" i="45" s="1"/>
  <c r="H19" i="45" s="1"/>
  <c r="I19" i="45" s="1"/>
  <c r="C18" i="45"/>
  <c r="E18" i="45" s="1"/>
  <c r="G18" i="45" s="1"/>
  <c r="H18" i="45" s="1"/>
  <c r="I18" i="45" s="1"/>
  <c r="C17" i="45"/>
  <c r="E17" i="45" s="1"/>
  <c r="G17" i="45" s="1"/>
  <c r="H17" i="45" s="1"/>
  <c r="I17" i="45" s="1"/>
  <c r="C16" i="45"/>
  <c r="E16" i="45" s="1"/>
  <c r="G16" i="45" s="1"/>
  <c r="H16" i="45" s="1"/>
  <c r="I16" i="45" s="1"/>
  <c r="C15" i="45"/>
  <c r="E15" i="45" s="1"/>
  <c r="G15" i="45" s="1"/>
  <c r="H15" i="45" s="1"/>
  <c r="I15" i="45" s="1"/>
  <c r="C14" i="45"/>
  <c r="E14" i="45" s="1"/>
  <c r="G14" i="45" s="1"/>
  <c r="H14" i="45" s="1"/>
  <c r="I14" i="45" s="1"/>
  <c r="C13" i="45"/>
  <c r="E13" i="45" s="1"/>
  <c r="G13" i="45" s="1"/>
  <c r="H13" i="45" s="1"/>
  <c r="I13" i="45" s="1"/>
  <c r="C12" i="45"/>
  <c r="F31" i="58"/>
  <c r="E31" i="58"/>
  <c r="D31" i="58"/>
  <c r="C31" i="58"/>
  <c r="F30" i="58"/>
  <c r="E30" i="58"/>
  <c r="D30" i="58"/>
  <c r="C30" i="58"/>
  <c r="C9" i="37"/>
  <c r="G9" i="37"/>
  <c r="H9" i="37"/>
  <c r="I9" i="37"/>
  <c r="B9" i="37"/>
  <c r="C55" i="37"/>
  <c r="C51" i="37" s="1"/>
  <c r="C39" i="37" s="1"/>
  <c r="G39" i="37"/>
  <c r="H39" i="37"/>
  <c r="I39" i="37"/>
  <c r="B39" i="37"/>
  <c r="G51" i="37"/>
  <c r="H51" i="37"/>
  <c r="I51" i="37"/>
  <c r="B51" i="37"/>
  <c r="C45" i="37"/>
  <c r="G45" i="37"/>
  <c r="H45" i="37"/>
  <c r="I45" i="37"/>
  <c r="B45" i="37"/>
  <c r="C40" i="37"/>
  <c r="G40" i="37"/>
  <c r="H40" i="37"/>
  <c r="I40" i="37"/>
  <c r="B40" i="37"/>
  <c r="C10" i="37"/>
  <c r="G10" i="37"/>
  <c r="H10" i="37"/>
  <c r="I10" i="37"/>
  <c r="B10" i="37"/>
  <c r="C35" i="37"/>
  <c r="G35" i="37"/>
  <c r="H35" i="37"/>
  <c r="I35" i="37"/>
  <c r="B35" i="37"/>
  <c r="C30" i="37"/>
  <c r="G30" i="37"/>
  <c r="H30" i="37"/>
  <c r="I30" i="37"/>
  <c r="B30" i="37"/>
  <c r="C25" i="37"/>
  <c r="G25" i="37"/>
  <c r="H25" i="37"/>
  <c r="I25" i="37"/>
  <c r="B25" i="37"/>
  <c r="C11" i="37"/>
  <c r="G11" i="37"/>
  <c r="H11" i="37"/>
  <c r="I11" i="37"/>
  <c r="B11" i="37"/>
  <c r="E13" i="37"/>
  <c r="G13" i="37" s="1"/>
  <c r="H13" i="37" s="1"/>
  <c r="E14" i="37"/>
  <c r="G14" i="37" s="1"/>
  <c r="H14" i="37" s="1"/>
  <c r="E15" i="37"/>
  <c r="E16" i="37"/>
  <c r="E17" i="37"/>
  <c r="E18" i="37"/>
  <c r="E19" i="37"/>
  <c r="E20" i="37"/>
  <c r="G20" i="37" s="1"/>
  <c r="H20" i="37" s="1"/>
  <c r="E21" i="37"/>
  <c r="G21" i="37" s="1"/>
  <c r="H21" i="37" s="1"/>
  <c r="E22" i="37"/>
  <c r="G22" i="37" s="1"/>
  <c r="H22" i="37" s="1"/>
  <c r="E23" i="37"/>
  <c r="E24" i="37"/>
  <c r="E26" i="37"/>
  <c r="E27" i="37"/>
  <c r="E28" i="37"/>
  <c r="G28" i="37" s="1"/>
  <c r="H28" i="37" s="1"/>
  <c r="E29" i="37"/>
  <c r="G29" i="37" s="1"/>
  <c r="H29" i="37" s="1"/>
  <c r="E31" i="37"/>
  <c r="E32" i="37"/>
  <c r="E33" i="37"/>
  <c r="E34" i="37"/>
  <c r="E36" i="37"/>
  <c r="G36" i="37" s="1"/>
  <c r="H36" i="37" s="1"/>
  <c r="E37" i="37"/>
  <c r="G37" i="37" s="1"/>
  <c r="H37" i="37" s="1"/>
  <c r="E38" i="37"/>
  <c r="G38" i="37" s="1"/>
  <c r="H38" i="37" s="1"/>
  <c r="E41" i="37"/>
  <c r="E42" i="37"/>
  <c r="E43" i="37"/>
  <c r="E44" i="37"/>
  <c r="G44" i="37" s="1"/>
  <c r="H44" i="37" s="1"/>
  <c r="E46" i="37"/>
  <c r="G46" i="37" s="1"/>
  <c r="H46" i="37" s="1"/>
  <c r="E47" i="37"/>
  <c r="E48" i="37"/>
  <c r="E49" i="37"/>
  <c r="E50" i="37"/>
  <c r="E52" i="37"/>
  <c r="G52" i="37" s="1"/>
  <c r="H52" i="37" s="1"/>
  <c r="E53" i="37"/>
  <c r="G53" i="37" s="1"/>
  <c r="H53" i="37" s="1"/>
  <c r="E54" i="37"/>
  <c r="G54" i="37" s="1"/>
  <c r="H54" i="37" s="1"/>
  <c r="E55" i="37"/>
  <c r="E12" i="37"/>
  <c r="H56" i="37"/>
  <c r="H57" i="37"/>
  <c r="H58" i="37"/>
  <c r="H59" i="37"/>
  <c r="H60" i="37"/>
  <c r="G15" i="37"/>
  <c r="H15" i="37" s="1"/>
  <c r="G16" i="37"/>
  <c r="H16" i="37" s="1"/>
  <c r="G17" i="37"/>
  <c r="H17" i="37" s="1"/>
  <c r="G18" i="37"/>
  <c r="H18" i="37" s="1"/>
  <c r="G19" i="37"/>
  <c r="H19" i="37" s="1"/>
  <c r="G23" i="37"/>
  <c r="H23" i="37" s="1"/>
  <c r="G24" i="37"/>
  <c r="H24" i="37" s="1"/>
  <c r="G26" i="37"/>
  <c r="H26" i="37" s="1"/>
  <c r="G27" i="37"/>
  <c r="H27" i="37" s="1"/>
  <c r="G31" i="37"/>
  <c r="H31" i="37" s="1"/>
  <c r="G32" i="37"/>
  <c r="H32" i="37" s="1"/>
  <c r="G33" i="37"/>
  <c r="H33" i="37" s="1"/>
  <c r="G34" i="37"/>
  <c r="H34" i="37" s="1"/>
  <c r="G41" i="37"/>
  <c r="H41" i="37" s="1"/>
  <c r="G42" i="37"/>
  <c r="H42" i="37" s="1"/>
  <c r="G43" i="37"/>
  <c r="H43" i="37" s="1"/>
  <c r="G47" i="37"/>
  <c r="H47" i="37" s="1"/>
  <c r="G48" i="37"/>
  <c r="H48" i="37" s="1"/>
  <c r="G49" i="37"/>
  <c r="H49" i="37" s="1"/>
  <c r="G50" i="37"/>
  <c r="H50" i="37" s="1"/>
  <c r="G55" i="37"/>
  <c r="H55" i="37" s="1"/>
  <c r="G12" i="37"/>
  <c r="F29" i="58"/>
  <c r="E29" i="58"/>
  <c r="D29" i="58"/>
  <c r="C29" i="58"/>
  <c r="F28" i="58"/>
  <c r="E28" i="58"/>
  <c r="D28" i="58"/>
  <c r="C28" i="58"/>
  <c r="B80" i="20"/>
  <c r="H160" i="55" l="1"/>
  <c r="C65" i="4"/>
  <c r="C43" i="4"/>
  <c r="C42" i="4" s="1"/>
  <c r="C75" i="4"/>
  <c r="C53" i="4"/>
  <c r="E226" i="4"/>
  <c r="G226" i="4" s="1"/>
  <c r="G225" i="4" s="1"/>
  <c r="G224" i="4" s="1"/>
  <c r="C225" i="4"/>
  <c r="C224" i="4" s="1"/>
  <c r="C114" i="4"/>
  <c r="C195" i="4"/>
  <c r="C194" i="4" s="1"/>
  <c r="C175" i="4"/>
  <c r="C174" i="4" s="1"/>
  <c r="C147" i="4"/>
  <c r="C70" i="4"/>
  <c r="C220" i="4"/>
  <c r="C219" i="4" s="1"/>
  <c r="C36" i="4"/>
  <c r="E164" i="4"/>
  <c r="G164" i="4" s="1"/>
  <c r="G163" i="4" s="1"/>
  <c r="G162" i="4" s="1"/>
  <c r="C163" i="4"/>
  <c r="C162" i="4" s="1"/>
  <c r="C47" i="4"/>
  <c r="C28" i="4"/>
  <c r="E15" i="4"/>
  <c r="G15" i="4" s="1"/>
  <c r="C14" i="4"/>
  <c r="H168" i="4"/>
  <c r="I168" i="4" s="1"/>
  <c r="H112" i="4"/>
  <c r="I112" i="4" s="1"/>
  <c r="H104" i="4"/>
  <c r="I104" i="4" s="1"/>
  <c r="H21" i="4"/>
  <c r="I21" i="4" s="1"/>
  <c r="H226" i="4"/>
  <c r="H171" i="4"/>
  <c r="I171" i="4" s="1"/>
  <c r="H170" i="4"/>
  <c r="I170" i="4" s="1"/>
  <c r="H24" i="4"/>
  <c r="I24" i="4" s="1"/>
  <c r="H16" i="4"/>
  <c r="I16" i="4" s="1"/>
  <c r="H172" i="4"/>
  <c r="I172" i="4" s="1"/>
  <c r="I173" i="4"/>
  <c r="I165" i="4"/>
  <c r="I18" i="4"/>
  <c r="I23" i="4"/>
  <c r="I25" i="4"/>
  <c r="I17" i="4"/>
  <c r="I22" i="4"/>
  <c r="I166" i="4"/>
  <c r="I27" i="4"/>
  <c r="I19" i="4"/>
  <c r="I13" i="4"/>
  <c r="H164" i="11"/>
  <c r="I164" i="11" s="1"/>
  <c r="I145" i="36"/>
  <c r="I151" i="36"/>
  <c r="I164" i="36"/>
  <c r="G148" i="36"/>
  <c r="C154" i="36"/>
  <c r="H165" i="36"/>
  <c r="C148" i="36"/>
  <c r="H152" i="36"/>
  <c r="G165" i="36"/>
  <c r="G164" i="36" s="1"/>
  <c r="H146" i="36"/>
  <c r="G152" i="36"/>
  <c r="C165" i="36"/>
  <c r="C164" i="36" s="1"/>
  <c r="G146" i="36"/>
  <c r="G145" i="36" s="1"/>
  <c r="C152" i="36"/>
  <c r="H162" i="36"/>
  <c r="C146" i="36"/>
  <c r="C145" i="36" s="1"/>
  <c r="G162" i="36"/>
  <c r="G154" i="36"/>
  <c r="C162" i="36"/>
  <c r="H174" i="36"/>
  <c r="H148" i="36"/>
  <c r="H154" i="36"/>
  <c r="G174" i="36"/>
  <c r="I130" i="36"/>
  <c r="I138" i="36"/>
  <c r="C128" i="36"/>
  <c r="B127" i="36"/>
  <c r="H138" i="36"/>
  <c r="G138" i="36"/>
  <c r="C138" i="36"/>
  <c r="H130" i="36"/>
  <c r="G130" i="36"/>
  <c r="C130" i="36"/>
  <c r="H128" i="36"/>
  <c r="G128" i="36"/>
  <c r="I120" i="36"/>
  <c r="I111" i="36"/>
  <c r="B108" i="36"/>
  <c r="H125" i="36"/>
  <c r="H109" i="36"/>
  <c r="G125" i="36"/>
  <c r="C111" i="36"/>
  <c r="G109" i="36"/>
  <c r="C125" i="36"/>
  <c r="C109" i="36"/>
  <c r="H120" i="36"/>
  <c r="G120" i="36"/>
  <c r="C120" i="36"/>
  <c r="H111" i="36"/>
  <c r="G111" i="36"/>
  <c r="I97" i="36"/>
  <c r="I102" i="36"/>
  <c r="B94" i="36"/>
  <c r="C95" i="36"/>
  <c r="H102" i="36"/>
  <c r="G102" i="36"/>
  <c r="C102" i="36"/>
  <c r="H97" i="36"/>
  <c r="G97" i="36"/>
  <c r="C97" i="36"/>
  <c r="H95" i="36"/>
  <c r="G95" i="36"/>
  <c r="B67" i="36"/>
  <c r="I88" i="36"/>
  <c r="B80" i="36"/>
  <c r="I76" i="36"/>
  <c r="I83" i="36"/>
  <c r="C83" i="36"/>
  <c r="H92" i="36"/>
  <c r="H81" i="36"/>
  <c r="G92" i="36"/>
  <c r="G81" i="36"/>
  <c r="C92" i="36"/>
  <c r="C81" i="36"/>
  <c r="H88" i="36"/>
  <c r="G88" i="36"/>
  <c r="C88" i="36"/>
  <c r="H83" i="36"/>
  <c r="G83" i="36"/>
  <c r="I71" i="36"/>
  <c r="I68" i="36"/>
  <c r="B54" i="36"/>
  <c r="G76" i="36"/>
  <c r="C68" i="36"/>
  <c r="H76" i="36"/>
  <c r="C76" i="36"/>
  <c r="H71" i="36"/>
  <c r="G71" i="36"/>
  <c r="C71" i="36"/>
  <c r="H68" i="36"/>
  <c r="G68" i="36"/>
  <c r="B10" i="36"/>
  <c r="I64" i="36"/>
  <c r="I55" i="36"/>
  <c r="H64" i="36"/>
  <c r="G64" i="36"/>
  <c r="C64" i="36"/>
  <c r="I42" i="36"/>
  <c r="H55" i="36"/>
  <c r="G55" i="36"/>
  <c r="C55" i="36"/>
  <c r="I47" i="36"/>
  <c r="I35" i="36"/>
  <c r="C35" i="36"/>
  <c r="H47" i="36"/>
  <c r="G47" i="36"/>
  <c r="C47" i="36"/>
  <c r="H42" i="36"/>
  <c r="G42" i="36"/>
  <c r="C42" i="36"/>
  <c r="H35" i="36"/>
  <c r="G35" i="36"/>
  <c r="G167" i="55"/>
  <c r="C167" i="55"/>
  <c r="B150" i="55"/>
  <c r="G160" i="55"/>
  <c r="H128" i="55"/>
  <c r="C160" i="55"/>
  <c r="G151" i="55"/>
  <c r="C151" i="55"/>
  <c r="G143" i="55"/>
  <c r="B131" i="55"/>
  <c r="B69" i="55"/>
  <c r="C143" i="55"/>
  <c r="G132" i="55"/>
  <c r="C132" i="55"/>
  <c r="G124" i="55"/>
  <c r="B123" i="55"/>
  <c r="G128" i="55"/>
  <c r="C128" i="55"/>
  <c r="C124" i="55"/>
  <c r="B87" i="55"/>
  <c r="C88" i="55"/>
  <c r="G70" i="55"/>
  <c r="C70" i="55"/>
  <c r="G107" i="55"/>
  <c r="C107" i="55"/>
  <c r="G90" i="55"/>
  <c r="G80" i="55"/>
  <c r="C90" i="55"/>
  <c r="C80" i="55"/>
  <c r="B10" i="55"/>
  <c r="B9" i="55" s="1"/>
  <c r="H63" i="55"/>
  <c r="G63" i="55"/>
  <c r="C63" i="55"/>
  <c r="C47" i="55"/>
  <c r="G57" i="55"/>
  <c r="C57" i="55"/>
  <c r="G47" i="55"/>
  <c r="H172" i="55"/>
  <c r="I172" i="55" s="1"/>
  <c r="H125" i="55"/>
  <c r="H113" i="55"/>
  <c r="I113" i="55" s="1"/>
  <c r="H105" i="55"/>
  <c r="I105" i="55" s="1"/>
  <c r="H97" i="55"/>
  <c r="I97" i="55" s="1"/>
  <c r="H89" i="55"/>
  <c r="H83" i="55"/>
  <c r="I83" i="55" s="1"/>
  <c r="H76" i="55"/>
  <c r="I76" i="55" s="1"/>
  <c r="H54" i="55"/>
  <c r="I54" i="55" s="1"/>
  <c r="H121" i="55"/>
  <c r="I121" i="55" s="1"/>
  <c r="H156" i="55"/>
  <c r="I156" i="55" s="1"/>
  <c r="H144" i="55"/>
  <c r="H62" i="55"/>
  <c r="I62" i="55" s="1"/>
  <c r="H41" i="55"/>
  <c r="I41" i="55" s="1"/>
  <c r="H33" i="55"/>
  <c r="I33" i="55" s="1"/>
  <c r="H25" i="55"/>
  <c r="I25" i="55" s="1"/>
  <c r="H136" i="55"/>
  <c r="I136" i="55" s="1"/>
  <c r="I161" i="55"/>
  <c r="I149" i="55"/>
  <c r="I141" i="55"/>
  <c r="I133" i="55"/>
  <c r="I129" i="55"/>
  <c r="I118" i="55"/>
  <c r="I110" i="55"/>
  <c r="I102" i="55"/>
  <c r="I94" i="55"/>
  <c r="I73" i="55"/>
  <c r="I67" i="55"/>
  <c r="I59" i="55"/>
  <c r="I51" i="55"/>
  <c r="I46" i="55"/>
  <c r="I38" i="55"/>
  <c r="I30" i="55"/>
  <c r="I22" i="55"/>
  <c r="I14" i="55"/>
  <c r="I177" i="55"/>
  <c r="I169" i="55"/>
  <c r="I176" i="55"/>
  <c r="I168" i="55"/>
  <c r="I152" i="55"/>
  <c r="I148" i="55"/>
  <c r="I140" i="55"/>
  <c r="I117" i="55"/>
  <c r="I109" i="55"/>
  <c r="I101" i="55"/>
  <c r="I93" i="55"/>
  <c r="I72" i="55"/>
  <c r="I66" i="55"/>
  <c r="I58" i="55"/>
  <c r="I50" i="55"/>
  <c r="I45" i="55"/>
  <c r="I37" i="55"/>
  <c r="I29" i="55"/>
  <c r="I21" i="55"/>
  <c r="I13" i="55"/>
  <c r="I173" i="55"/>
  <c r="I157" i="55"/>
  <c r="I145" i="55"/>
  <c r="I137" i="55"/>
  <c r="I126" i="55"/>
  <c r="I122" i="55"/>
  <c r="I114" i="55"/>
  <c r="I106" i="55"/>
  <c r="I98" i="55"/>
  <c r="I84" i="55"/>
  <c r="I77" i="55"/>
  <c r="I55" i="55"/>
  <c r="I42" i="55"/>
  <c r="I34" i="55"/>
  <c r="I26" i="55"/>
  <c r="I18" i="55"/>
  <c r="B10" i="19"/>
  <c r="I132" i="19"/>
  <c r="B9" i="22"/>
  <c r="B126" i="39"/>
  <c r="B154" i="39"/>
  <c r="B95" i="39"/>
  <c r="B10" i="39"/>
  <c r="B10" i="47"/>
  <c r="B9" i="47" s="1"/>
  <c r="I12" i="47"/>
  <c r="H12" i="47"/>
  <c r="B87" i="45"/>
  <c r="B86" i="45" s="1"/>
  <c r="C11" i="45"/>
  <c r="B10" i="45"/>
  <c r="C168" i="45"/>
  <c r="C167" i="45" s="1"/>
  <c r="C108" i="45"/>
  <c r="C107" i="45" s="1"/>
  <c r="C175" i="45"/>
  <c r="B58" i="45"/>
  <c r="G168" i="45"/>
  <c r="G167" i="45" s="1"/>
  <c r="C63" i="45"/>
  <c r="C59" i="45"/>
  <c r="C127" i="45"/>
  <c r="C159" i="45"/>
  <c r="C94" i="45"/>
  <c r="C93" i="45" s="1"/>
  <c r="B159" i="45"/>
  <c r="E109" i="45"/>
  <c r="G109" i="45" s="1"/>
  <c r="H109" i="45" s="1"/>
  <c r="C138" i="45"/>
  <c r="B168" i="45"/>
  <c r="B167" i="45" s="1"/>
  <c r="C39" i="45"/>
  <c r="C76" i="45"/>
  <c r="B126" i="45"/>
  <c r="C145" i="45"/>
  <c r="C51" i="45"/>
  <c r="C87" i="45"/>
  <c r="C86" i="45" s="1"/>
  <c r="B145" i="45"/>
  <c r="H161" i="45"/>
  <c r="I161" i="45" s="1"/>
  <c r="H171" i="45"/>
  <c r="I171" i="45" s="1"/>
  <c r="H162" i="45"/>
  <c r="I162" i="45" s="1"/>
  <c r="H172" i="45"/>
  <c r="I172" i="45" s="1"/>
  <c r="H163" i="45"/>
  <c r="I163" i="45" s="1"/>
  <c r="H173" i="45"/>
  <c r="I173" i="45" s="1"/>
  <c r="H164" i="45"/>
  <c r="I164" i="45" s="1"/>
  <c r="H174" i="45"/>
  <c r="I174" i="45" s="1"/>
  <c r="H165" i="45"/>
  <c r="I165" i="45" s="1"/>
  <c r="H170" i="45"/>
  <c r="I170" i="45" s="1"/>
  <c r="H166" i="45"/>
  <c r="I166" i="45" s="1"/>
  <c r="E12" i="45"/>
  <c r="G12" i="45" s="1"/>
  <c r="G40" i="45"/>
  <c r="H40" i="45" s="1"/>
  <c r="I64" i="45"/>
  <c r="I63" i="45" s="1"/>
  <c r="H63" i="45"/>
  <c r="G59" i="45"/>
  <c r="H59" i="45"/>
  <c r="I60" i="45"/>
  <c r="I59" i="45" s="1"/>
  <c r="I88" i="45"/>
  <c r="I87" i="45" s="1"/>
  <c r="I86" i="45" s="1"/>
  <c r="H87" i="45"/>
  <c r="H86" i="45" s="1"/>
  <c r="G87" i="45"/>
  <c r="G86" i="45" s="1"/>
  <c r="H52" i="45"/>
  <c r="G51" i="45"/>
  <c r="G63" i="45"/>
  <c r="H77" i="45"/>
  <c r="G76" i="45"/>
  <c r="I139" i="45"/>
  <c r="I138" i="45" s="1"/>
  <c r="H138" i="45"/>
  <c r="G138" i="45"/>
  <c r="G145" i="45"/>
  <c r="H146" i="45"/>
  <c r="H95" i="45"/>
  <c r="G94" i="45"/>
  <c r="G93" i="45" s="1"/>
  <c r="G127" i="45"/>
  <c r="H169" i="45"/>
  <c r="I128" i="45"/>
  <c r="I127" i="45" s="1"/>
  <c r="H127" i="45"/>
  <c r="G159" i="45"/>
  <c r="H160" i="45"/>
  <c r="H176" i="45"/>
  <c r="C73" i="20"/>
  <c r="C72" i="20"/>
  <c r="C71" i="20"/>
  <c r="B65" i="20"/>
  <c r="C60" i="20"/>
  <c r="E60" i="20" s="1"/>
  <c r="G60" i="20" s="1"/>
  <c r="B58" i="20"/>
  <c r="B45" i="20"/>
  <c r="B41" i="20"/>
  <c r="C33" i="20"/>
  <c r="E33" i="20" s="1"/>
  <c r="G33" i="20" s="1"/>
  <c r="C34" i="20"/>
  <c r="E34" i="20" s="1"/>
  <c r="G34" i="20" s="1"/>
  <c r="H34" i="20" s="1"/>
  <c r="B25" i="20"/>
  <c r="C29" i="20"/>
  <c r="E29" i="20" s="1"/>
  <c r="G29" i="20" s="1"/>
  <c r="B11" i="20"/>
  <c r="B10" i="20" s="1"/>
  <c r="C13" i="20"/>
  <c r="C14" i="20"/>
  <c r="E14" i="20" s="1"/>
  <c r="G14" i="20" s="1"/>
  <c r="H14" i="20" s="1"/>
  <c r="C15" i="20"/>
  <c r="E15" i="20" s="1"/>
  <c r="G15" i="20" s="1"/>
  <c r="H15" i="20" s="1"/>
  <c r="C16" i="20"/>
  <c r="E16" i="20" s="1"/>
  <c r="G16" i="20" s="1"/>
  <c r="H16" i="20" s="1"/>
  <c r="C17" i="20"/>
  <c r="E17" i="20" s="1"/>
  <c r="G17" i="20" s="1"/>
  <c r="H17" i="20" s="1"/>
  <c r="C18" i="20"/>
  <c r="E18" i="20" s="1"/>
  <c r="G18" i="20" s="1"/>
  <c r="H18" i="20" s="1"/>
  <c r="C19" i="20"/>
  <c r="E19" i="20" s="1"/>
  <c r="G19" i="20" s="1"/>
  <c r="H19" i="20" s="1"/>
  <c r="C20" i="20"/>
  <c r="E20" i="20" s="1"/>
  <c r="G20" i="20" s="1"/>
  <c r="H20" i="20" s="1"/>
  <c r="C21" i="20"/>
  <c r="E21" i="20" s="1"/>
  <c r="G21" i="20" s="1"/>
  <c r="H21" i="20" s="1"/>
  <c r="C22" i="20"/>
  <c r="E22" i="20" s="1"/>
  <c r="G22" i="20" s="1"/>
  <c r="H22" i="20" s="1"/>
  <c r="C23" i="20"/>
  <c r="E23" i="20" s="1"/>
  <c r="G23" i="20" s="1"/>
  <c r="H23" i="20" s="1"/>
  <c r="C24" i="20"/>
  <c r="E24" i="20" s="1"/>
  <c r="G24" i="20" s="1"/>
  <c r="H24" i="20" s="1"/>
  <c r="C26" i="20"/>
  <c r="E26" i="20" s="1"/>
  <c r="G26" i="20" s="1"/>
  <c r="H26" i="20" s="1"/>
  <c r="C27" i="20"/>
  <c r="E27" i="20" s="1"/>
  <c r="G27" i="20" s="1"/>
  <c r="H27" i="20" s="1"/>
  <c r="C28" i="20"/>
  <c r="E28" i="20" s="1"/>
  <c r="G28" i="20" s="1"/>
  <c r="H28" i="20" s="1"/>
  <c r="C30" i="20"/>
  <c r="E30" i="20" s="1"/>
  <c r="G30" i="20" s="1"/>
  <c r="H30" i="20" s="1"/>
  <c r="C31" i="20"/>
  <c r="E31" i="20" s="1"/>
  <c r="G31" i="20" s="1"/>
  <c r="H31" i="20" s="1"/>
  <c r="C32" i="20"/>
  <c r="E32" i="20" s="1"/>
  <c r="G32" i="20" s="1"/>
  <c r="H32" i="20" s="1"/>
  <c r="C35" i="20"/>
  <c r="E35" i="20" s="1"/>
  <c r="G35" i="20" s="1"/>
  <c r="H35" i="20" s="1"/>
  <c r="C36" i="20"/>
  <c r="E36" i="20" s="1"/>
  <c r="G36" i="20" s="1"/>
  <c r="H36" i="20" s="1"/>
  <c r="C37" i="20"/>
  <c r="E37" i="20" s="1"/>
  <c r="G37" i="20" s="1"/>
  <c r="H37" i="20" s="1"/>
  <c r="C38" i="20"/>
  <c r="E38" i="20" s="1"/>
  <c r="G38" i="20" s="1"/>
  <c r="H38" i="20" s="1"/>
  <c r="C39" i="20"/>
  <c r="E39" i="20" s="1"/>
  <c r="G39" i="20" s="1"/>
  <c r="H39" i="20" s="1"/>
  <c r="C42" i="20"/>
  <c r="E42" i="20" s="1"/>
  <c r="G42" i="20" s="1"/>
  <c r="H42" i="20" s="1"/>
  <c r="C43" i="20"/>
  <c r="E43" i="20" s="1"/>
  <c r="G43" i="20" s="1"/>
  <c r="H43" i="20" s="1"/>
  <c r="C44" i="20"/>
  <c r="E44" i="20" s="1"/>
  <c r="G44" i="20" s="1"/>
  <c r="H44" i="20" s="1"/>
  <c r="C46" i="20"/>
  <c r="E46" i="20" s="1"/>
  <c r="G46" i="20" s="1"/>
  <c r="H46" i="20" s="1"/>
  <c r="C47" i="20"/>
  <c r="E47" i="20" s="1"/>
  <c r="G47" i="20" s="1"/>
  <c r="H47" i="20" s="1"/>
  <c r="C48" i="20"/>
  <c r="E48" i="20" s="1"/>
  <c r="G48" i="20" s="1"/>
  <c r="H48" i="20" s="1"/>
  <c r="C49" i="20"/>
  <c r="E49" i="20" s="1"/>
  <c r="G49" i="20" s="1"/>
  <c r="H49" i="20" s="1"/>
  <c r="C50" i="20"/>
  <c r="E50" i="20" s="1"/>
  <c r="G50" i="20" s="1"/>
  <c r="H50" i="20" s="1"/>
  <c r="C51" i="20"/>
  <c r="E51" i="20" s="1"/>
  <c r="G51" i="20" s="1"/>
  <c r="H51" i="20" s="1"/>
  <c r="C52" i="20"/>
  <c r="E52" i="20" s="1"/>
  <c r="G52" i="20" s="1"/>
  <c r="H52" i="20" s="1"/>
  <c r="C53" i="20"/>
  <c r="E53" i="20" s="1"/>
  <c r="G53" i="20" s="1"/>
  <c r="H53" i="20" s="1"/>
  <c r="C54" i="20"/>
  <c r="E54" i="20" s="1"/>
  <c r="G54" i="20" s="1"/>
  <c r="H54" i="20" s="1"/>
  <c r="C55" i="20"/>
  <c r="E55" i="20" s="1"/>
  <c r="G55" i="20" s="1"/>
  <c r="H55" i="20" s="1"/>
  <c r="C56" i="20"/>
  <c r="E56" i="20" s="1"/>
  <c r="G56" i="20" s="1"/>
  <c r="H56" i="20" s="1"/>
  <c r="C57" i="20"/>
  <c r="E57" i="20" s="1"/>
  <c r="G57" i="20" s="1"/>
  <c r="H57" i="20" s="1"/>
  <c r="C59" i="20"/>
  <c r="E59" i="20" s="1"/>
  <c r="G59" i="20" s="1"/>
  <c r="H59" i="20" s="1"/>
  <c r="C61" i="20"/>
  <c r="E61" i="20" s="1"/>
  <c r="G61" i="20" s="1"/>
  <c r="H61" i="20" s="1"/>
  <c r="C62" i="20"/>
  <c r="E62" i="20" s="1"/>
  <c r="G62" i="20" s="1"/>
  <c r="H62" i="20" s="1"/>
  <c r="C63" i="20"/>
  <c r="E63" i="20" s="1"/>
  <c r="G63" i="20" s="1"/>
  <c r="H63" i="20" s="1"/>
  <c r="C64" i="20"/>
  <c r="E64" i="20" s="1"/>
  <c r="G64" i="20" s="1"/>
  <c r="H64" i="20" s="1"/>
  <c r="C66" i="20"/>
  <c r="E66" i="20" s="1"/>
  <c r="G66" i="20" s="1"/>
  <c r="H66" i="20" s="1"/>
  <c r="C67" i="20"/>
  <c r="E67" i="20" s="1"/>
  <c r="G67" i="20" s="1"/>
  <c r="H67" i="20" s="1"/>
  <c r="C68" i="20"/>
  <c r="E68" i="20" s="1"/>
  <c r="G68" i="20" s="1"/>
  <c r="H68" i="20" s="1"/>
  <c r="C69" i="20"/>
  <c r="E69" i="20" s="1"/>
  <c r="G69" i="20" s="1"/>
  <c r="H69" i="20" s="1"/>
  <c r="C70" i="20"/>
  <c r="E70" i="20" s="1"/>
  <c r="G70" i="20" s="1"/>
  <c r="H70" i="20" s="1"/>
  <c r="E72" i="20"/>
  <c r="G72" i="20" s="1"/>
  <c r="H72" i="20" s="1"/>
  <c r="E73" i="20"/>
  <c r="G73" i="20" s="1"/>
  <c r="H73" i="20" s="1"/>
  <c r="C74" i="20"/>
  <c r="E74" i="20" s="1"/>
  <c r="G74" i="20" s="1"/>
  <c r="H74" i="20" s="1"/>
  <c r="C75" i="20"/>
  <c r="E75" i="20" s="1"/>
  <c r="G75" i="20" s="1"/>
  <c r="H75" i="20" s="1"/>
  <c r="C76" i="20"/>
  <c r="E76" i="20" s="1"/>
  <c r="G76" i="20" s="1"/>
  <c r="H76" i="20" s="1"/>
  <c r="C77" i="20"/>
  <c r="E77" i="20" s="1"/>
  <c r="G77" i="20" s="1"/>
  <c r="H77" i="20" s="1"/>
  <c r="C78" i="20"/>
  <c r="E78" i="20" s="1"/>
  <c r="G78" i="20" s="1"/>
  <c r="H78" i="20" s="1"/>
  <c r="C79" i="20"/>
  <c r="E79" i="20" s="1"/>
  <c r="G79" i="20" s="1"/>
  <c r="H79" i="20" s="1"/>
  <c r="C81" i="20"/>
  <c r="C82" i="20"/>
  <c r="E82" i="20" s="1"/>
  <c r="G82" i="20" s="1"/>
  <c r="H82" i="20" s="1"/>
  <c r="C12" i="20"/>
  <c r="E12" i="20" s="1"/>
  <c r="G12" i="20" s="1"/>
  <c r="F27" i="58"/>
  <c r="E27" i="58"/>
  <c r="D27" i="58"/>
  <c r="C27" i="58"/>
  <c r="B92" i="23"/>
  <c r="B84" i="23"/>
  <c r="B63" i="23"/>
  <c r="B57" i="23"/>
  <c r="B56" i="23" s="1"/>
  <c r="B49" i="23"/>
  <c r="B48" i="23" s="1"/>
  <c r="B10" i="23"/>
  <c r="B9" i="23" s="1"/>
  <c r="B32" i="23"/>
  <c r="B11" i="23"/>
  <c r="E15" i="23"/>
  <c r="G15" i="23" s="1"/>
  <c r="E23" i="23"/>
  <c r="G23" i="23" s="1"/>
  <c r="E39" i="23"/>
  <c r="G39" i="23" s="1"/>
  <c r="E47" i="23"/>
  <c r="G47" i="23" s="1"/>
  <c r="E69" i="23"/>
  <c r="G69" i="23" s="1"/>
  <c r="H69" i="23" s="1"/>
  <c r="E77" i="23"/>
  <c r="G77" i="23" s="1"/>
  <c r="H77" i="23" s="1"/>
  <c r="I77" i="23" s="1"/>
  <c r="E87" i="23"/>
  <c r="G87" i="23" s="1"/>
  <c r="E88" i="23"/>
  <c r="G88" i="23" s="1"/>
  <c r="H88" i="23" s="1"/>
  <c r="E95" i="23"/>
  <c r="G95" i="23" s="1"/>
  <c r="E96" i="23"/>
  <c r="G96" i="23" s="1"/>
  <c r="H96" i="23" s="1"/>
  <c r="E104" i="23"/>
  <c r="G104" i="23" s="1"/>
  <c r="H104" i="23" s="1"/>
  <c r="E105" i="23"/>
  <c r="G105" i="23" s="1"/>
  <c r="E111" i="23"/>
  <c r="G111" i="23" s="1"/>
  <c r="E112" i="23"/>
  <c r="G112" i="23" s="1"/>
  <c r="H112" i="23" s="1"/>
  <c r="E120" i="23"/>
  <c r="G120" i="23" s="1"/>
  <c r="H120" i="23" s="1"/>
  <c r="E121" i="23"/>
  <c r="G121" i="23" s="1"/>
  <c r="E127" i="23"/>
  <c r="G127" i="23" s="1"/>
  <c r="E128" i="23"/>
  <c r="G128" i="23" s="1"/>
  <c r="H128" i="23" s="1"/>
  <c r="C33" i="23"/>
  <c r="E33" i="23" s="1"/>
  <c r="G33" i="23" s="1"/>
  <c r="H33" i="23" s="1"/>
  <c r="I33" i="23" s="1"/>
  <c r="C34" i="23"/>
  <c r="E34" i="23" s="1"/>
  <c r="G34" i="23" s="1"/>
  <c r="H34" i="23" s="1"/>
  <c r="C35" i="23"/>
  <c r="E35" i="23" s="1"/>
  <c r="G35" i="23" s="1"/>
  <c r="C36" i="23"/>
  <c r="E36" i="23" s="1"/>
  <c r="G36" i="23" s="1"/>
  <c r="H36" i="23" s="1"/>
  <c r="I36" i="23" s="1"/>
  <c r="C37" i="23"/>
  <c r="E37" i="23" s="1"/>
  <c r="G37" i="23" s="1"/>
  <c r="H37" i="23" s="1"/>
  <c r="C38" i="23"/>
  <c r="E38" i="23" s="1"/>
  <c r="G38" i="23" s="1"/>
  <c r="H38" i="23" s="1"/>
  <c r="I38" i="23" s="1"/>
  <c r="C39" i="23"/>
  <c r="C40" i="23"/>
  <c r="E40" i="23" s="1"/>
  <c r="G40" i="23" s="1"/>
  <c r="H40" i="23" s="1"/>
  <c r="I40" i="23" s="1"/>
  <c r="C41" i="23"/>
  <c r="E41" i="23" s="1"/>
  <c r="G41" i="23" s="1"/>
  <c r="C42" i="23"/>
  <c r="E42" i="23" s="1"/>
  <c r="G42" i="23" s="1"/>
  <c r="H42" i="23" s="1"/>
  <c r="C43" i="23"/>
  <c r="E43" i="23" s="1"/>
  <c r="G43" i="23" s="1"/>
  <c r="C44" i="23"/>
  <c r="E44" i="23" s="1"/>
  <c r="G44" i="23" s="1"/>
  <c r="H44" i="23" s="1"/>
  <c r="I44" i="23" s="1"/>
  <c r="C45" i="23"/>
  <c r="E45" i="23" s="1"/>
  <c r="G45" i="23" s="1"/>
  <c r="H45" i="23" s="1"/>
  <c r="I45" i="23" s="1"/>
  <c r="C46" i="23"/>
  <c r="E46" i="23" s="1"/>
  <c r="G46" i="23" s="1"/>
  <c r="H46" i="23" s="1"/>
  <c r="I46" i="23" s="1"/>
  <c r="C47" i="23"/>
  <c r="C50" i="23"/>
  <c r="E50" i="23" s="1"/>
  <c r="G50" i="23" s="1"/>
  <c r="H50" i="23" s="1"/>
  <c r="C51" i="23"/>
  <c r="E51" i="23" s="1"/>
  <c r="G51" i="23" s="1"/>
  <c r="H51" i="23" s="1"/>
  <c r="I51" i="23" s="1"/>
  <c r="C52" i="23"/>
  <c r="E52" i="23" s="1"/>
  <c r="G52" i="23" s="1"/>
  <c r="H52" i="23" s="1"/>
  <c r="I52" i="23" s="1"/>
  <c r="C53" i="23"/>
  <c r="E53" i="23" s="1"/>
  <c r="G53" i="23" s="1"/>
  <c r="H53" i="23" s="1"/>
  <c r="C54" i="23"/>
  <c r="E54" i="23" s="1"/>
  <c r="G54" i="23" s="1"/>
  <c r="H54" i="23" s="1"/>
  <c r="I54" i="23" s="1"/>
  <c r="C55" i="23"/>
  <c r="E55" i="23" s="1"/>
  <c r="G55" i="23" s="1"/>
  <c r="C58" i="23"/>
  <c r="E58" i="23" s="1"/>
  <c r="G58" i="23" s="1"/>
  <c r="H58" i="23" s="1"/>
  <c r="C59" i="23"/>
  <c r="E59" i="23" s="1"/>
  <c r="G59" i="23" s="1"/>
  <c r="C60" i="23"/>
  <c r="E60" i="23" s="1"/>
  <c r="G60" i="23" s="1"/>
  <c r="H60" i="23" s="1"/>
  <c r="I60" i="23" s="1"/>
  <c r="C61" i="23"/>
  <c r="E61" i="23" s="1"/>
  <c r="G61" i="23" s="1"/>
  <c r="C62" i="23"/>
  <c r="E62" i="23" s="1"/>
  <c r="G62" i="23" s="1"/>
  <c r="H62" i="23" s="1"/>
  <c r="I62" i="23" s="1"/>
  <c r="C64" i="23"/>
  <c r="C63" i="23" s="1"/>
  <c r="C65" i="23"/>
  <c r="E65" i="23" s="1"/>
  <c r="G65" i="23" s="1"/>
  <c r="C66" i="23"/>
  <c r="E66" i="23" s="1"/>
  <c r="G66" i="23" s="1"/>
  <c r="H66" i="23" s="1"/>
  <c r="C67" i="23"/>
  <c r="E67" i="23" s="1"/>
  <c r="G67" i="23" s="1"/>
  <c r="H67" i="23" s="1"/>
  <c r="I67" i="23" s="1"/>
  <c r="C68" i="23"/>
  <c r="E68" i="23" s="1"/>
  <c r="G68" i="23" s="1"/>
  <c r="H68" i="23" s="1"/>
  <c r="I68" i="23" s="1"/>
  <c r="C69" i="23"/>
  <c r="C70" i="23"/>
  <c r="E70" i="23" s="1"/>
  <c r="G70" i="23" s="1"/>
  <c r="H70" i="23" s="1"/>
  <c r="I70" i="23" s="1"/>
  <c r="C71" i="23"/>
  <c r="E71" i="23" s="1"/>
  <c r="G71" i="23" s="1"/>
  <c r="C72" i="23"/>
  <c r="E72" i="23" s="1"/>
  <c r="G72" i="23" s="1"/>
  <c r="H72" i="23" s="1"/>
  <c r="C73" i="23"/>
  <c r="E73" i="23" s="1"/>
  <c r="G73" i="23" s="1"/>
  <c r="C74" i="23"/>
  <c r="E74" i="23" s="1"/>
  <c r="G74" i="23" s="1"/>
  <c r="H74" i="23" s="1"/>
  <c r="C75" i="23"/>
  <c r="E75" i="23" s="1"/>
  <c r="G75" i="23" s="1"/>
  <c r="C76" i="23"/>
  <c r="E76" i="23" s="1"/>
  <c r="G76" i="23" s="1"/>
  <c r="H76" i="23" s="1"/>
  <c r="I76" i="23" s="1"/>
  <c r="C77" i="23"/>
  <c r="C78" i="23"/>
  <c r="E78" i="23" s="1"/>
  <c r="G78" i="23" s="1"/>
  <c r="H78" i="23" s="1"/>
  <c r="I78" i="23" s="1"/>
  <c r="C79" i="23"/>
  <c r="E79" i="23" s="1"/>
  <c r="G79" i="23" s="1"/>
  <c r="C80" i="23"/>
  <c r="E80" i="23" s="1"/>
  <c r="G80" i="23" s="1"/>
  <c r="H80" i="23" s="1"/>
  <c r="C81" i="23"/>
  <c r="E81" i="23" s="1"/>
  <c r="G81" i="23" s="1"/>
  <c r="C82" i="23"/>
  <c r="E82" i="23" s="1"/>
  <c r="G82" i="23" s="1"/>
  <c r="H82" i="23" s="1"/>
  <c r="C83" i="23"/>
  <c r="E83" i="23" s="1"/>
  <c r="G83" i="23" s="1"/>
  <c r="H83" i="23" s="1"/>
  <c r="I83" i="23" s="1"/>
  <c r="C85" i="23"/>
  <c r="E85" i="23" s="1"/>
  <c r="G85" i="23" s="1"/>
  <c r="C86" i="23"/>
  <c r="E86" i="23" s="1"/>
  <c r="G86" i="23" s="1"/>
  <c r="H86" i="23" s="1"/>
  <c r="I86" i="23" s="1"/>
  <c r="C87" i="23"/>
  <c r="C88" i="23"/>
  <c r="C89" i="23"/>
  <c r="E89" i="23" s="1"/>
  <c r="G89" i="23" s="1"/>
  <c r="C90" i="23"/>
  <c r="E90" i="23" s="1"/>
  <c r="G90" i="23" s="1"/>
  <c r="H90" i="23" s="1"/>
  <c r="C91" i="23"/>
  <c r="E91" i="23" s="1"/>
  <c r="G91" i="23" s="1"/>
  <c r="C93" i="23"/>
  <c r="C92" i="23" s="1"/>
  <c r="C94" i="23"/>
  <c r="E94" i="23" s="1"/>
  <c r="G94" i="23" s="1"/>
  <c r="H94" i="23" s="1"/>
  <c r="I94" i="23" s="1"/>
  <c r="C95" i="23"/>
  <c r="C96" i="23"/>
  <c r="C97" i="23"/>
  <c r="E97" i="23" s="1"/>
  <c r="G97" i="23" s="1"/>
  <c r="C98" i="23"/>
  <c r="E98" i="23" s="1"/>
  <c r="G98" i="23" s="1"/>
  <c r="H98" i="23" s="1"/>
  <c r="C99" i="23"/>
  <c r="E99" i="23" s="1"/>
  <c r="G99" i="23" s="1"/>
  <c r="C100" i="23"/>
  <c r="E100" i="23" s="1"/>
  <c r="G100" i="23" s="1"/>
  <c r="H100" i="23" s="1"/>
  <c r="I100" i="23" s="1"/>
  <c r="C101" i="23"/>
  <c r="E101" i="23" s="1"/>
  <c r="G101" i="23" s="1"/>
  <c r="H101" i="23" s="1"/>
  <c r="I101" i="23" s="1"/>
  <c r="C102" i="23"/>
  <c r="E102" i="23" s="1"/>
  <c r="G102" i="23" s="1"/>
  <c r="H102" i="23" s="1"/>
  <c r="I102" i="23" s="1"/>
  <c r="C103" i="23"/>
  <c r="E103" i="23" s="1"/>
  <c r="G103" i="23" s="1"/>
  <c r="C104" i="23"/>
  <c r="C105" i="23"/>
  <c r="C106" i="23"/>
  <c r="E106" i="23" s="1"/>
  <c r="G106" i="23" s="1"/>
  <c r="H106" i="23" s="1"/>
  <c r="C107" i="23"/>
  <c r="E107" i="23" s="1"/>
  <c r="G107" i="23" s="1"/>
  <c r="C108" i="23"/>
  <c r="E108" i="23" s="1"/>
  <c r="G108" i="23" s="1"/>
  <c r="H108" i="23" s="1"/>
  <c r="I108" i="23" s="1"/>
  <c r="C109" i="23"/>
  <c r="E109" i="23" s="1"/>
  <c r="G109" i="23" s="1"/>
  <c r="H109" i="23" s="1"/>
  <c r="I109" i="23" s="1"/>
  <c r="C110" i="23"/>
  <c r="E110" i="23" s="1"/>
  <c r="G110" i="23" s="1"/>
  <c r="H110" i="23" s="1"/>
  <c r="I110" i="23" s="1"/>
  <c r="C111" i="23"/>
  <c r="C112" i="23"/>
  <c r="C113" i="23"/>
  <c r="E113" i="23" s="1"/>
  <c r="G113" i="23" s="1"/>
  <c r="C114" i="23"/>
  <c r="E114" i="23" s="1"/>
  <c r="G114" i="23" s="1"/>
  <c r="H114" i="23" s="1"/>
  <c r="C115" i="23"/>
  <c r="E115" i="23" s="1"/>
  <c r="G115" i="23" s="1"/>
  <c r="C116" i="23"/>
  <c r="E116" i="23" s="1"/>
  <c r="G116" i="23" s="1"/>
  <c r="H116" i="23" s="1"/>
  <c r="I116" i="23" s="1"/>
  <c r="C117" i="23"/>
  <c r="E117" i="23" s="1"/>
  <c r="G117" i="23" s="1"/>
  <c r="H117" i="23" s="1"/>
  <c r="I117" i="23" s="1"/>
  <c r="C118" i="23"/>
  <c r="E118" i="23" s="1"/>
  <c r="G118" i="23" s="1"/>
  <c r="H118" i="23" s="1"/>
  <c r="I118" i="23" s="1"/>
  <c r="C119" i="23"/>
  <c r="E119" i="23" s="1"/>
  <c r="G119" i="23" s="1"/>
  <c r="C120" i="23"/>
  <c r="C121" i="23"/>
  <c r="C122" i="23"/>
  <c r="E122" i="23" s="1"/>
  <c r="G122" i="23" s="1"/>
  <c r="H122" i="23" s="1"/>
  <c r="C123" i="23"/>
  <c r="E123" i="23" s="1"/>
  <c r="G123" i="23" s="1"/>
  <c r="C124" i="23"/>
  <c r="E124" i="23" s="1"/>
  <c r="G124" i="23" s="1"/>
  <c r="H124" i="23" s="1"/>
  <c r="I124" i="23" s="1"/>
  <c r="C125" i="23"/>
  <c r="E125" i="23" s="1"/>
  <c r="G125" i="23" s="1"/>
  <c r="H125" i="23" s="1"/>
  <c r="I125" i="23" s="1"/>
  <c r="C126" i="23"/>
  <c r="E126" i="23" s="1"/>
  <c r="G126" i="23" s="1"/>
  <c r="H126" i="23" s="1"/>
  <c r="I126" i="23" s="1"/>
  <c r="C127" i="23"/>
  <c r="C128" i="23"/>
  <c r="C129" i="23"/>
  <c r="E129" i="23" s="1"/>
  <c r="G129" i="23" s="1"/>
  <c r="C130" i="23"/>
  <c r="E130" i="23" s="1"/>
  <c r="G130" i="23" s="1"/>
  <c r="H130" i="23" s="1"/>
  <c r="C131" i="23"/>
  <c r="E131" i="23" s="1"/>
  <c r="G131" i="23" s="1"/>
  <c r="C132" i="23"/>
  <c r="E132" i="23" s="1"/>
  <c r="G132" i="23" s="1"/>
  <c r="H132" i="23" s="1"/>
  <c r="I132" i="23" s="1"/>
  <c r="C133" i="23"/>
  <c r="E133" i="23" s="1"/>
  <c r="G133" i="23" s="1"/>
  <c r="H133" i="23" s="1"/>
  <c r="I133" i="23" s="1"/>
  <c r="C13" i="23"/>
  <c r="E13" i="23" s="1"/>
  <c r="G13" i="23" s="1"/>
  <c r="H13" i="23" s="1"/>
  <c r="C14" i="23"/>
  <c r="E14" i="23" s="1"/>
  <c r="G14" i="23" s="1"/>
  <c r="H14" i="23" s="1"/>
  <c r="I14" i="23" s="1"/>
  <c r="C15" i="23"/>
  <c r="C16" i="23"/>
  <c r="E16" i="23" s="1"/>
  <c r="G16" i="23" s="1"/>
  <c r="H16" i="23" s="1"/>
  <c r="I16" i="23" s="1"/>
  <c r="C17" i="23"/>
  <c r="E17" i="23" s="1"/>
  <c r="G17" i="23" s="1"/>
  <c r="H17" i="23" s="1"/>
  <c r="I17" i="23" s="1"/>
  <c r="C18" i="23"/>
  <c r="E18" i="23" s="1"/>
  <c r="G18" i="23" s="1"/>
  <c r="H18" i="23" s="1"/>
  <c r="C19" i="23"/>
  <c r="E19" i="23" s="1"/>
  <c r="G19" i="23" s="1"/>
  <c r="C20" i="23"/>
  <c r="E20" i="23" s="1"/>
  <c r="G20" i="23" s="1"/>
  <c r="H20" i="23" s="1"/>
  <c r="I20" i="23" s="1"/>
  <c r="C21" i="23"/>
  <c r="E21" i="23" s="1"/>
  <c r="G21" i="23" s="1"/>
  <c r="H21" i="23" s="1"/>
  <c r="C22" i="23"/>
  <c r="E22" i="23" s="1"/>
  <c r="G22" i="23" s="1"/>
  <c r="H22" i="23" s="1"/>
  <c r="I22" i="23" s="1"/>
  <c r="C23" i="23"/>
  <c r="C24" i="23"/>
  <c r="E24" i="23" s="1"/>
  <c r="G24" i="23" s="1"/>
  <c r="H24" i="23" s="1"/>
  <c r="I24" i="23" s="1"/>
  <c r="C25" i="23"/>
  <c r="E25" i="23" s="1"/>
  <c r="G25" i="23" s="1"/>
  <c r="H25" i="23" s="1"/>
  <c r="I25" i="23" s="1"/>
  <c r="C26" i="23"/>
  <c r="E26" i="23" s="1"/>
  <c r="G26" i="23" s="1"/>
  <c r="H26" i="23" s="1"/>
  <c r="C27" i="23"/>
  <c r="E27" i="23" s="1"/>
  <c r="G27" i="23" s="1"/>
  <c r="C28" i="23"/>
  <c r="E28" i="23" s="1"/>
  <c r="G28" i="23" s="1"/>
  <c r="H28" i="23" s="1"/>
  <c r="I28" i="23" s="1"/>
  <c r="C29" i="23"/>
  <c r="E29" i="23" s="1"/>
  <c r="G29" i="23" s="1"/>
  <c r="H29" i="23" s="1"/>
  <c r="I29" i="23" s="1"/>
  <c r="C30" i="23"/>
  <c r="E30" i="23" s="1"/>
  <c r="G30" i="23" s="1"/>
  <c r="H30" i="23" s="1"/>
  <c r="I30" i="23" s="1"/>
  <c r="C31" i="23"/>
  <c r="E31" i="23" s="1"/>
  <c r="G31" i="23" s="1"/>
  <c r="C12" i="23"/>
  <c r="C11" i="23" s="1"/>
  <c r="E12" i="23"/>
  <c r="G12" i="23" s="1"/>
  <c r="H12" i="23" s="1"/>
  <c r="F26" i="58"/>
  <c r="E26" i="58"/>
  <c r="D26" i="58"/>
  <c r="C26" i="58"/>
  <c r="C100" i="6"/>
  <c r="C99" i="6"/>
  <c r="C87" i="6"/>
  <c r="C77" i="6"/>
  <c r="C41" i="6"/>
  <c r="C11" i="6"/>
  <c r="F25" i="58"/>
  <c r="E25" i="58"/>
  <c r="D25" i="58"/>
  <c r="C25" i="58"/>
  <c r="F24" i="58"/>
  <c r="E24" i="58"/>
  <c r="D24" i="58"/>
  <c r="C24" i="58"/>
  <c r="B73" i="12"/>
  <c r="B68" i="12"/>
  <c r="B65" i="12"/>
  <c r="B64" i="12" s="1"/>
  <c r="B51" i="12"/>
  <c r="B26" i="12"/>
  <c r="B11" i="12"/>
  <c r="E72" i="12"/>
  <c r="G72" i="12" s="1"/>
  <c r="H72" i="12" s="1"/>
  <c r="I72" i="12" s="1"/>
  <c r="E71" i="12"/>
  <c r="G71" i="12" s="1"/>
  <c r="H71" i="12" s="1"/>
  <c r="E13" i="12"/>
  <c r="G13" i="12" s="1"/>
  <c r="H13" i="12" s="1"/>
  <c r="E14" i="12"/>
  <c r="G14" i="12" s="1"/>
  <c r="H14" i="12" s="1"/>
  <c r="I14" i="12" s="1"/>
  <c r="E15" i="12"/>
  <c r="G15" i="12" s="1"/>
  <c r="H15" i="12" s="1"/>
  <c r="I15" i="12" s="1"/>
  <c r="E16" i="12"/>
  <c r="G16" i="12" s="1"/>
  <c r="H16" i="12" s="1"/>
  <c r="E17" i="12"/>
  <c r="G17" i="12" s="1"/>
  <c r="H17" i="12" s="1"/>
  <c r="E18" i="12"/>
  <c r="G18" i="12" s="1"/>
  <c r="H18" i="12" s="1"/>
  <c r="I18" i="12" s="1"/>
  <c r="E19" i="12"/>
  <c r="G19" i="12" s="1"/>
  <c r="H19" i="12" s="1"/>
  <c r="E20" i="12"/>
  <c r="G20" i="12" s="1"/>
  <c r="H20" i="12" s="1"/>
  <c r="E21" i="12"/>
  <c r="G21" i="12" s="1"/>
  <c r="H21" i="12" s="1"/>
  <c r="I21" i="12" s="1"/>
  <c r="E22" i="12"/>
  <c r="G22" i="12" s="1"/>
  <c r="H22" i="12" s="1"/>
  <c r="I22" i="12" s="1"/>
  <c r="E23" i="12"/>
  <c r="G23" i="12" s="1"/>
  <c r="H23" i="12" s="1"/>
  <c r="E24" i="12"/>
  <c r="G24" i="12" s="1"/>
  <c r="H24" i="12" s="1"/>
  <c r="I24" i="12" s="1"/>
  <c r="E25" i="12"/>
  <c r="G25" i="12" s="1"/>
  <c r="E27" i="12"/>
  <c r="G27" i="12" s="1"/>
  <c r="H27" i="12" s="1"/>
  <c r="I27" i="12" s="1"/>
  <c r="E28" i="12"/>
  <c r="G28" i="12" s="1"/>
  <c r="H28" i="12" s="1"/>
  <c r="E29" i="12"/>
  <c r="G29" i="12" s="1"/>
  <c r="H29" i="12" s="1"/>
  <c r="E30" i="12"/>
  <c r="G30" i="12" s="1"/>
  <c r="H30" i="12" s="1"/>
  <c r="I30" i="12" s="1"/>
  <c r="E31" i="12"/>
  <c r="G31" i="12" s="1"/>
  <c r="H31" i="12" s="1"/>
  <c r="E32" i="12"/>
  <c r="G32" i="12" s="1"/>
  <c r="H32" i="12" s="1"/>
  <c r="E33" i="12"/>
  <c r="G33" i="12" s="1"/>
  <c r="H33" i="12" s="1"/>
  <c r="E34" i="12"/>
  <c r="G34" i="12" s="1"/>
  <c r="H34" i="12" s="1"/>
  <c r="I34" i="12" s="1"/>
  <c r="E35" i="12"/>
  <c r="G35" i="12" s="1"/>
  <c r="H35" i="12" s="1"/>
  <c r="I35" i="12" s="1"/>
  <c r="E36" i="12"/>
  <c r="G36" i="12" s="1"/>
  <c r="H36" i="12" s="1"/>
  <c r="E37" i="12"/>
  <c r="G37" i="12" s="1"/>
  <c r="H37" i="12" s="1"/>
  <c r="E38" i="12"/>
  <c r="G38" i="12" s="1"/>
  <c r="H38" i="12" s="1"/>
  <c r="I38" i="12" s="1"/>
  <c r="E39" i="12"/>
  <c r="G39" i="12" s="1"/>
  <c r="E40" i="12"/>
  <c r="G40" i="12" s="1"/>
  <c r="H40" i="12" s="1"/>
  <c r="E41" i="12"/>
  <c r="G41" i="12" s="1"/>
  <c r="H41" i="12" s="1"/>
  <c r="E42" i="12"/>
  <c r="G42" i="12" s="1"/>
  <c r="H42" i="12" s="1"/>
  <c r="I42" i="12" s="1"/>
  <c r="E43" i="12"/>
  <c r="G43" i="12" s="1"/>
  <c r="H43" i="12" s="1"/>
  <c r="I43" i="12" s="1"/>
  <c r="E44" i="12"/>
  <c r="G44" i="12" s="1"/>
  <c r="H44" i="12" s="1"/>
  <c r="E45" i="12"/>
  <c r="G45" i="12" s="1"/>
  <c r="H45" i="12" s="1"/>
  <c r="E46" i="12"/>
  <c r="G46" i="12" s="1"/>
  <c r="H46" i="12" s="1"/>
  <c r="E47" i="12"/>
  <c r="G47" i="12" s="1"/>
  <c r="H47" i="12" s="1"/>
  <c r="E48" i="12"/>
  <c r="G48" i="12" s="1"/>
  <c r="H48" i="12" s="1"/>
  <c r="E49" i="12"/>
  <c r="G49" i="12" s="1"/>
  <c r="H49" i="12" s="1"/>
  <c r="I49" i="12" s="1"/>
  <c r="E50" i="12"/>
  <c r="G50" i="12" s="1"/>
  <c r="H50" i="12" s="1"/>
  <c r="I50" i="12" s="1"/>
  <c r="E52" i="12"/>
  <c r="G52" i="12" s="1"/>
  <c r="H52" i="12" s="1"/>
  <c r="I52" i="12" s="1"/>
  <c r="E53" i="12"/>
  <c r="G53" i="12" s="1"/>
  <c r="E54" i="12"/>
  <c r="G54" i="12" s="1"/>
  <c r="H54" i="12" s="1"/>
  <c r="E55" i="12"/>
  <c r="G55" i="12" s="1"/>
  <c r="H55" i="12" s="1"/>
  <c r="E56" i="12"/>
  <c r="G56" i="12" s="1"/>
  <c r="H56" i="12" s="1"/>
  <c r="I56" i="12" s="1"/>
  <c r="E57" i="12"/>
  <c r="G57" i="12" s="1"/>
  <c r="H57" i="12" s="1"/>
  <c r="I57" i="12" s="1"/>
  <c r="E58" i="12"/>
  <c r="G58" i="12" s="1"/>
  <c r="H58" i="12" s="1"/>
  <c r="E59" i="12"/>
  <c r="G59" i="12" s="1"/>
  <c r="H59" i="12" s="1"/>
  <c r="E60" i="12"/>
  <c r="G60" i="12" s="1"/>
  <c r="E61" i="12"/>
  <c r="G61" i="12" s="1"/>
  <c r="H61" i="12" s="1"/>
  <c r="E62" i="12"/>
  <c r="G62" i="12" s="1"/>
  <c r="H62" i="12" s="1"/>
  <c r="I62" i="12" s="1"/>
  <c r="E63" i="12"/>
  <c r="G63" i="12" s="1"/>
  <c r="H63" i="12" s="1"/>
  <c r="I63" i="12" s="1"/>
  <c r="E12" i="12"/>
  <c r="G12" i="12" s="1"/>
  <c r="H12" i="12" s="1"/>
  <c r="F23" i="58"/>
  <c r="E23" i="58"/>
  <c r="D23" i="58"/>
  <c r="C23" i="58"/>
  <c r="B73" i="13"/>
  <c r="B72" i="13" s="1"/>
  <c r="B69" i="13"/>
  <c r="C70" i="13"/>
  <c r="C69" i="13" s="1"/>
  <c r="B70" i="13"/>
  <c r="B67" i="13"/>
  <c r="C60" i="13"/>
  <c r="B60" i="13"/>
  <c r="B57" i="13"/>
  <c r="C47" i="13"/>
  <c r="B47" i="13"/>
  <c r="C38" i="13"/>
  <c r="B38" i="13"/>
  <c r="B19" i="13"/>
  <c r="C11" i="13"/>
  <c r="B11" i="13"/>
  <c r="E14" i="13"/>
  <c r="G14" i="13" s="1"/>
  <c r="H14" i="13" s="1"/>
  <c r="E15" i="13"/>
  <c r="G15" i="13" s="1"/>
  <c r="E16" i="13"/>
  <c r="G16" i="13" s="1"/>
  <c r="H16" i="13" s="1"/>
  <c r="E17" i="13"/>
  <c r="G17" i="13" s="1"/>
  <c r="E18" i="13"/>
  <c r="G18" i="13" s="1"/>
  <c r="H18" i="13" s="1"/>
  <c r="E20" i="13"/>
  <c r="G20" i="13" s="1"/>
  <c r="E21" i="13"/>
  <c r="G21" i="13" s="1"/>
  <c r="H21" i="13" s="1"/>
  <c r="E22" i="13"/>
  <c r="G22" i="13" s="1"/>
  <c r="H22" i="13" s="1"/>
  <c r="E23" i="13"/>
  <c r="G23" i="13" s="1"/>
  <c r="H23" i="13" s="1"/>
  <c r="E24" i="13"/>
  <c r="G24" i="13" s="1"/>
  <c r="E25" i="13"/>
  <c r="G25" i="13" s="1"/>
  <c r="H25" i="13" s="1"/>
  <c r="E29" i="13"/>
  <c r="G29" i="13" s="1"/>
  <c r="E30" i="13"/>
  <c r="G30" i="13" s="1"/>
  <c r="E31" i="13"/>
  <c r="G31" i="13" s="1"/>
  <c r="H31" i="13" s="1"/>
  <c r="E32" i="13"/>
  <c r="G32" i="13" s="1"/>
  <c r="H32" i="13" s="1"/>
  <c r="E33" i="13"/>
  <c r="G33" i="13" s="1"/>
  <c r="H33" i="13" s="1"/>
  <c r="E34" i="13"/>
  <c r="G34" i="13" s="1"/>
  <c r="E35" i="13"/>
  <c r="G35" i="13" s="1"/>
  <c r="H35" i="13" s="1"/>
  <c r="I35" i="13" s="1"/>
  <c r="E36" i="13"/>
  <c r="G36" i="13" s="1"/>
  <c r="E39" i="13"/>
  <c r="G39" i="13" s="1"/>
  <c r="H39" i="13" s="1"/>
  <c r="E40" i="13"/>
  <c r="G40" i="13" s="1"/>
  <c r="E41" i="13"/>
  <c r="G41" i="13" s="1"/>
  <c r="E42" i="13"/>
  <c r="G42" i="13" s="1"/>
  <c r="E43" i="13"/>
  <c r="G43" i="13" s="1"/>
  <c r="H43" i="13" s="1"/>
  <c r="I43" i="13" s="1"/>
  <c r="E44" i="13"/>
  <c r="G44" i="13" s="1"/>
  <c r="H44" i="13" s="1"/>
  <c r="E45" i="13"/>
  <c r="G45" i="13" s="1"/>
  <c r="H45" i="13" s="1"/>
  <c r="I45" i="13" s="1"/>
  <c r="E46" i="13"/>
  <c r="G46" i="13" s="1"/>
  <c r="H46" i="13" s="1"/>
  <c r="E48" i="13"/>
  <c r="G48" i="13" s="1"/>
  <c r="H48" i="13" s="1"/>
  <c r="I48" i="13" s="1"/>
  <c r="E49" i="13"/>
  <c r="G49" i="13" s="1"/>
  <c r="E50" i="13"/>
  <c r="G50" i="13" s="1"/>
  <c r="H50" i="13" s="1"/>
  <c r="I50" i="13" s="1"/>
  <c r="E51" i="13"/>
  <c r="G51" i="13" s="1"/>
  <c r="E52" i="13"/>
  <c r="G52" i="13" s="1"/>
  <c r="H52" i="13" s="1"/>
  <c r="E53" i="13"/>
  <c r="G53" i="13" s="1"/>
  <c r="H53" i="13" s="1"/>
  <c r="E54" i="13"/>
  <c r="G54" i="13" s="1"/>
  <c r="E55" i="13"/>
  <c r="G55" i="13" s="1"/>
  <c r="H55" i="13" s="1"/>
  <c r="I55" i="13" s="1"/>
  <c r="E59" i="13"/>
  <c r="G59" i="13" s="1"/>
  <c r="E61" i="13"/>
  <c r="G61" i="13" s="1"/>
  <c r="H61" i="13" s="1"/>
  <c r="E62" i="13"/>
  <c r="G62" i="13" s="1"/>
  <c r="E63" i="13"/>
  <c r="G63" i="13" s="1"/>
  <c r="H63" i="13" s="1"/>
  <c r="I63" i="13" s="1"/>
  <c r="E64" i="13"/>
  <c r="G64" i="13" s="1"/>
  <c r="E65" i="13"/>
  <c r="G65" i="13" s="1"/>
  <c r="E66" i="13"/>
  <c r="G66" i="13" s="1"/>
  <c r="H66" i="13" s="1"/>
  <c r="I66" i="13" s="1"/>
  <c r="E71" i="13"/>
  <c r="G71" i="13" s="1"/>
  <c r="G70" i="13" s="1"/>
  <c r="G69" i="13" s="1"/>
  <c r="E74" i="13"/>
  <c r="G74" i="13" s="1"/>
  <c r="H74" i="13" s="1"/>
  <c r="I74" i="13" s="1"/>
  <c r="E75" i="13"/>
  <c r="G75" i="13" s="1"/>
  <c r="H75" i="13" s="1"/>
  <c r="E76" i="13"/>
  <c r="G76" i="13" s="1"/>
  <c r="E13" i="13"/>
  <c r="G13" i="13" s="1"/>
  <c r="H13" i="13" s="1"/>
  <c r="E12" i="13"/>
  <c r="G12" i="13" s="1"/>
  <c r="F22" i="58"/>
  <c r="E22" i="58"/>
  <c r="D22" i="58"/>
  <c r="C22" i="58"/>
  <c r="I10" i="5"/>
  <c r="I14" i="5"/>
  <c r="I23" i="5"/>
  <c r="B23" i="5"/>
  <c r="G25" i="5"/>
  <c r="H25" i="5" s="1"/>
  <c r="I25" i="5" s="1"/>
  <c r="G26" i="5"/>
  <c r="H26" i="5" s="1"/>
  <c r="G27" i="5"/>
  <c r="I27" i="5" s="1"/>
  <c r="H27" i="5"/>
  <c r="G24" i="5"/>
  <c r="G16" i="5"/>
  <c r="I16" i="5" s="1"/>
  <c r="H16" i="5"/>
  <c r="G17" i="5"/>
  <c r="H17" i="5"/>
  <c r="I17" i="5" s="1"/>
  <c r="G18" i="5"/>
  <c r="I18" i="5" s="1"/>
  <c r="H18" i="5"/>
  <c r="G19" i="5"/>
  <c r="H19" i="5" s="1"/>
  <c r="G20" i="5"/>
  <c r="H20" i="5" s="1"/>
  <c r="I20" i="5" s="1"/>
  <c r="G21" i="5"/>
  <c r="H21" i="5" s="1"/>
  <c r="H15" i="5"/>
  <c r="G15" i="5"/>
  <c r="F21" i="58"/>
  <c r="D21" i="58"/>
  <c r="E21" i="58"/>
  <c r="C21" i="58"/>
  <c r="H18" i="15"/>
  <c r="I167" i="55" l="1"/>
  <c r="C46" i="4"/>
  <c r="C74" i="4"/>
  <c r="H164" i="4"/>
  <c r="I226" i="4"/>
  <c r="I225" i="4" s="1"/>
  <c r="I224" i="4" s="1"/>
  <c r="H225" i="4"/>
  <c r="H224" i="4" s="1"/>
  <c r="C64" i="4"/>
  <c r="H15" i="4"/>
  <c r="G14" i="4"/>
  <c r="H151" i="36"/>
  <c r="C151" i="36"/>
  <c r="H164" i="36"/>
  <c r="B9" i="36"/>
  <c r="G151" i="36"/>
  <c r="H145" i="36"/>
  <c r="I127" i="36"/>
  <c r="C127" i="36"/>
  <c r="G127" i="36"/>
  <c r="H127" i="36"/>
  <c r="I108" i="36"/>
  <c r="C108" i="36"/>
  <c r="G108" i="36"/>
  <c r="H108" i="36"/>
  <c r="I94" i="36"/>
  <c r="G94" i="36"/>
  <c r="C94" i="36"/>
  <c r="H94" i="36"/>
  <c r="I80" i="36"/>
  <c r="G80" i="36"/>
  <c r="C80" i="36"/>
  <c r="I67" i="36"/>
  <c r="H80" i="36"/>
  <c r="C67" i="36"/>
  <c r="I54" i="36"/>
  <c r="H67" i="36"/>
  <c r="G67" i="36"/>
  <c r="H54" i="36"/>
  <c r="C54" i="36"/>
  <c r="G54" i="36"/>
  <c r="H167" i="55"/>
  <c r="C150" i="55"/>
  <c r="G150" i="55"/>
  <c r="I160" i="55"/>
  <c r="I151" i="55"/>
  <c r="G131" i="55"/>
  <c r="H151" i="55"/>
  <c r="H150" i="55" s="1"/>
  <c r="C131" i="55"/>
  <c r="I132" i="55"/>
  <c r="I144" i="55"/>
  <c r="H143" i="55"/>
  <c r="H132" i="55"/>
  <c r="G123" i="55"/>
  <c r="I128" i="55"/>
  <c r="I125" i="55"/>
  <c r="H124" i="55"/>
  <c r="H123" i="55" s="1"/>
  <c r="C123" i="55"/>
  <c r="G87" i="55"/>
  <c r="C87" i="55"/>
  <c r="G69" i="55"/>
  <c r="I89" i="55"/>
  <c r="H88" i="55"/>
  <c r="I70" i="55"/>
  <c r="I90" i="55"/>
  <c r="C69" i="55"/>
  <c r="I107" i="55"/>
  <c r="H107" i="55"/>
  <c r="H70" i="55"/>
  <c r="H80" i="55"/>
  <c r="H90" i="55"/>
  <c r="I80" i="55"/>
  <c r="H57" i="55"/>
  <c r="I63" i="55"/>
  <c r="I57" i="55"/>
  <c r="H47" i="55"/>
  <c r="I47" i="55"/>
  <c r="B9" i="39"/>
  <c r="C58" i="45"/>
  <c r="B144" i="45"/>
  <c r="B9" i="45" s="1"/>
  <c r="C10" i="45"/>
  <c r="C144" i="45"/>
  <c r="C126" i="45"/>
  <c r="G108" i="45"/>
  <c r="G107" i="45" s="1"/>
  <c r="G11" i="45"/>
  <c r="H12" i="45"/>
  <c r="I12" i="45" s="1"/>
  <c r="I11" i="45" s="1"/>
  <c r="H126" i="45"/>
  <c r="G39" i="45"/>
  <c r="G144" i="45"/>
  <c r="I160" i="45"/>
  <c r="I159" i="45" s="1"/>
  <c r="H159" i="45"/>
  <c r="I52" i="45"/>
  <c r="I51" i="45" s="1"/>
  <c r="H51" i="45"/>
  <c r="G126" i="45"/>
  <c r="I77" i="45"/>
  <c r="I76" i="45" s="1"/>
  <c r="I58" i="45" s="1"/>
  <c r="H76" i="45"/>
  <c r="H58" i="45" s="1"/>
  <c r="H145" i="45"/>
  <c r="I146" i="45"/>
  <c r="I145" i="45" s="1"/>
  <c r="G58" i="45"/>
  <c r="I109" i="45"/>
  <c r="I108" i="45" s="1"/>
  <c r="I107" i="45" s="1"/>
  <c r="H108" i="45"/>
  <c r="H107" i="45" s="1"/>
  <c r="H168" i="45"/>
  <c r="I169" i="45"/>
  <c r="I168" i="45" s="1"/>
  <c r="I40" i="45"/>
  <c r="I39" i="45" s="1"/>
  <c r="H39" i="45"/>
  <c r="I176" i="45"/>
  <c r="I175" i="45" s="1"/>
  <c r="H175" i="45"/>
  <c r="I126" i="45"/>
  <c r="I95" i="45"/>
  <c r="I94" i="45" s="1"/>
  <c r="I93" i="45" s="1"/>
  <c r="H94" i="45"/>
  <c r="H93" i="45" s="1"/>
  <c r="B40" i="20"/>
  <c r="B9" i="20" s="1"/>
  <c r="E81" i="20"/>
  <c r="G81" i="20" s="1"/>
  <c r="C80" i="20"/>
  <c r="C65" i="20"/>
  <c r="E71" i="20"/>
  <c r="G71" i="20" s="1"/>
  <c r="H71" i="20" s="1"/>
  <c r="H65" i="20" s="1"/>
  <c r="G65" i="20"/>
  <c r="H41" i="20"/>
  <c r="H40" i="20" s="1"/>
  <c r="H45" i="20"/>
  <c r="G45" i="20"/>
  <c r="C45" i="20"/>
  <c r="C58" i="20"/>
  <c r="H60" i="20"/>
  <c r="H58" i="20" s="1"/>
  <c r="G58" i="20"/>
  <c r="G41" i="20"/>
  <c r="G40" i="20" s="1"/>
  <c r="C41" i="20"/>
  <c r="C40" i="20" s="1"/>
  <c r="H33" i="20"/>
  <c r="I33" i="20" s="1"/>
  <c r="G25" i="20"/>
  <c r="C25" i="20"/>
  <c r="H29" i="20"/>
  <c r="C11" i="20"/>
  <c r="H12" i="20"/>
  <c r="E13" i="20"/>
  <c r="G13" i="20" s="1"/>
  <c r="H13" i="20" s="1"/>
  <c r="H57" i="23"/>
  <c r="I53" i="23"/>
  <c r="H85" i="23"/>
  <c r="G84" i="23"/>
  <c r="C84" i="23"/>
  <c r="E93" i="23"/>
  <c r="G93" i="23" s="1"/>
  <c r="G32" i="23"/>
  <c r="E64" i="23"/>
  <c r="G64" i="23" s="1"/>
  <c r="G49" i="23"/>
  <c r="G48" i="23" s="1"/>
  <c r="G11" i="23"/>
  <c r="G10" i="23" s="1"/>
  <c r="C49" i="23"/>
  <c r="C48" i="23" s="1"/>
  <c r="C32" i="23"/>
  <c r="C10" i="23" s="1"/>
  <c r="G57" i="23"/>
  <c r="C57" i="23"/>
  <c r="H119" i="23"/>
  <c r="I119" i="23" s="1"/>
  <c r="H103" i="23"/>
  <c r="I103" i="23" s="1"/>
  <c r="H15" i="23"/>
  <c r="I15" i="23" s="1"/>
  <c r="H89" i="23"/>
  <c r="I89" i="23" s="1"/>
  <c r="I81" i="23"/>
  <c r="H81" i="23"/>
  <c r="H73" i="23"/>
  <c r="I73" i="23" s="1"/>
  <c r="H65" i="23"/>
  <c r="I65" i="23" s="1"/>
  <c r="H61" i="23"/>
  <c r="I61" i="23" s="1"/>
  <c r="H129" i="23"/>
  <c r="I129" i="23" s="1"/>
  <c r="H113" i="23"/>
  <c r="I113" i="23" s="1"/>
  <c r="I97" i="23"/>
  <c r="H97" i="23"/>
  <c r="H55" i="23"/>
  <c r="I55" i="23" s="1"/>
  <c r="H31" i="23"/>
  <c r="I31" i="23" s="1"/>
  <c r="H43" i="23"/>
  <c r="I43" i="23" s="1"/>
  <c r="H35" i="23"/>
  <c r="H32" i="23" s="1"/>
  <c r="I71" i="23"/>
  <c r="H71" i="23"/>
  <c r="H23" i="23"/>
  <c r="I23" i="23" s="1"/>
  <c r="H27" i="23"/>
  <c r="I27" i="23" s="1"/>
  <c r="H19" i="23"/>
  <c r="I19" i="23" s="1"/>
  <c r="H121" i="23"/>
  <c r="I121" i="23" s="1"/>
  <c r="H105" i="23"/>
  <c r="I105" i="23" s="1"/>
  <c r="H131" i="23"/>
  <c r="I131" i="23" s="1"/>
  <c r="H123" i="23"/>
  <c r="I123" i="23" s="1"/>
  <c r="H115" i="23"/>
  <c r="I115" i="23" s="1"/>
  <c r="H107" i="23"/>
  <c r="I107" i="23" s="1"/>
  <c r="H99" i="23"/>
  <c r="I99" i="23" s="1"/>
  <c r="I91" i="23"/>
  <c r="H91" i="23"/>
  <c r="H75" i="23"/>
  <c r="I75" i="23" s="1"/>
  <c r="H59" i="23"/>
  <c r="I59" i="23" s="1"/>
  <c r="H41" i="23"/>
  <c r="I41" i="23" s="1"/>
  <c r="H87" i="23"/>
  <c r="I87" i="23" s="1"/>
  <c r="I39" i="23"/>
  <c r="H39" i="23"/>
  <c r="H127" i="23"/>
  <c r="I127" i="23" s="1"/>
  <c r="H111" i="23"/>
  <c r="I111" i="23" s="1"/>
  <c r="H95" i="23"/>
  <c r="I95" i="23" s="1"/>
  <c r="H79" i="23"/>
  <c r="I79" i="23" s="1"/>
  <c r="I69" i="23"/>
  <c r="H47" i="23"/>
  <c r="I47" i="23" s="1"/>
  <c r="I128" i="23"/>
  <c r="I120" i="23"/>
  <c r="I112" i="23"/>
  <c r="I104" i="23"/>
  <c r="I96" i="23"/>
  <c r="I88" i="23"/>
  <c r="I80" i="23"/>
  <c r="I72" i="23"/>
  <c r="I37" i="23"/>
  <c r="I21" i="23"/>
  <c r="I13" i="23"/>
  <c r="I130" i="23"/>
  <c r="I122" i="23"/>
  <c r="I114" i="23"/>
  <c r="I106" i="23"/>
  <c r="I98" i="23"/>
  <c r="I90" i="23"/>
  <c r="I82" i="23"/>
  <c r="I74" i="23"/>
  <c r="I66" i="23"/>
  <c r="I58" i="23"/>
  <c r="I50" i="23"/>
  <c r="I42" i="23"/>
  <c r="I34" i="23"/>
  <c r="I26" i="23"/>
  <c r="I18" i="23"/>
  <c r="C10" i="6"/>
  <c r="C9" i="6" s="1"/>
  <c r="B10" i="12"/>
  <c r="B9" i="12" s="1"/>
  <c r="G51" i="12"/>
  <c r="G26" i="12"/>
  <c r="G11" i="12"/>
  <c r="H53" i="12"/>
  <c r="H25" i="12"/>
  <c r="I25" i="12" s="1"/>
  <c r="H39" i="12"/>
  <c r="I39" i="12" s="1"/>
  <c r="H60" i="12"/>
  <c r="I60" i="12" s="1"/>
  <c r="I46" i="12"/>
  <c r="I31" i="12"/>
  <c r="I58" i="12"/>
  <c r="I44" i="12"/>
  <c r="I36" i="12"/>
  <c r="I28" i="12"/>
  <c r="I16" i="12"/>
  <c r="I71" i="12"/>
  <c r="I55" i="12"/>
  <c r="I48" i="12"/>
  <c r="I41" i="12"/>
  <c r="I33" i="12"/>
  <c r="I20" i="12"/>
  <c r="I61" i="12"/>
  <c r="I54" i="12"/>
  <c r="I47" i="12"/>
  <c r="I40" i="12"/>
  <c r="I32" i="12"/>
  <c r="I19" i="12"/>
  <c r="I13" i="12"/>
  <c r="I59" i="12"/>
  <c r="I45" i="12"/>
  <c r="I37" i="12"/>
  <c r="I29" i="12"/>
  <c r="I23" i="12"/>
  <c r="I17" i="12"/>
  <c r="B56" i="13"/>
  <c r="G60" i="13"/>
  <c r="B10" i="13"/>
  <c r="B9" i="13" s="1"/>
  <c r="G47" i="13"/>
  <c r="G38" i="13"/>
  <c r="H20" i="13"/>
  <c r="H34" i="13"/>
  <c r="I34" i="13" s="1"/>
  <c r="H64" i="13"/>
  <c r="I64" i="13" s="1"/>
  <c r="H49" i="13"/>
  <c r="H42" i="13"/>
  <c r="I42" i="13" s="1"/>
  <c r="H71" i="13"/>
  <c r="H41" i="13"/>
  <c r="I41" i="13" s="1"/>
  <c r="G11" i="13"/>
  <c r="H65" i="13"/>
  <c r="I65" i="13" s="1"/>
  <c r="H15" i="13"/>
  <c r="I15" i="13" s="1"/>
  <c r="H62" i="13"/>
  <c r="I62" i="13" s="1"/>
  <c r="H54" i="13"/>
  <c r="I54" i="13" s="1"/>
  <c r="H30" i="13"/>
  <c r="I30" i="13" s="1"/>
  <c r="H76" i="13"/>
  <c r="I76" i="13" s="1"/>
  <c r="H29" i="13"/>
  <c r="I29" i="13" s="1"/>
  <c r="H51" i="13"/>
  <c r="I51" i="13" s="1"/>
  <c r="H36" i="13"/>
  <c r="I36" i="13" s="1"/>
  <c r="H17" i="13"/>
  <c r="I17" i="13" s="1"/>
  <c r="H59" i="13"/>
  <c r="I59" i="13" s="1"/>
  <c r="H24" i="13"/>
  <c r="I24" i="13" s="1"/>
  <c r="I25" i="13"/>
  <c r="H12" i="13"/>
  <c r="I12" i="13" s="1"/>
  <c r="I32" i="13"/>
  <c r="I61" i="13"/>
  <c r="I52" i="13"/>
  <c r="I33" i="13"/>
  <c r="I22" i="13"/>
  <c r="I14" i="13"/>
  <c r="I75" i="13"/>
  <c r="I44" i="13"/>
  <c r="H40" i="13"/>
  <c r="I18" i="13"/>
  <c r="I53" i="13"/>
  <c r="I46" i="13"/>
  <c r="I39" i="13"/>
  <c r="I31" i="13"/>
  <c r="I23" i="13"/>
  <c r="I16" i="13"/>
  <c r="I21" i="13"/>
  <c r="I13" i="13"/>
  <c r="I26" i="5"/>
  <c r="H24" i="5"/>
  <c r="I24" i="5" s="1"/>
  <c r="I19" i="5"/>
  <c r="I21" i="5"/>
  <c r="I164" i="4" l="1"/>
  <c r="I163" i="4" s="1"/>
  <c r="I162" i="4" s="1"/>
  <c r="H163" i="4"/>
  <c r="H162" i="4" s="1"/>
  <c r="H14" i="4"/>
  <c r="I15" i="4"/>
  <c r="I150" i="55"/>
  <c r="H131" i="55"/>
  <c r="I143" i="55"/>
  <c r="I124" i="55"/>
  <c r="I88" i="55"/>
  <c r="H69" i="55"/>
  <c r="I69" i="55"/>
  <c r="H87" i="55"/>
  <c r="H11" i="45"/>
  <c r="H10" i="45" s="1"/>
  <c r="C9" i="45"/>
  <c r="G10" i="45"/>
  <c r="G9" i="45" s="1"/>
  <c r="H144" i="45"/>
  <c r="I167" i="45"/>
  <c r="H167" i="45"/>
  <c r="I10" i="45"/>
  <c r="I144" i="45"/>
  <c r="C10" i="20"/>
  <c r="C9" i="20" s="1"/>
  <c r="H81" i="20"/>
  <c r="H80" i="20" s="1"/>
  <c r="G80" i="20"/>
  <c r="H25" i="20"/>
  <c r="I29" i="20"/>
  <c r="G11" i="20"/>
  <c r="G10" i="20" s="1"/>
  <c r="G9" i="20" s="1"/>
  <c r="H11" i="20"/>
  <c r="H10" i="20" s="1"/>
  <c r="I35" i="23"/>
  <c r="I32" i="23" s="1"/>
  <c r="I85" i="23"/>
  <c r="I84" i="23" s="1"/>
  <c r="H84" i="23"/>
  <c r="H49" i="23"/>
  <c r="H48" i="23" s="1"/>
  <c r="H64" i="23"/>
  <c r="H63" i="23" s="1"/>
  <c r="G63" i="23"/>
  <c r="G56" i="23" s="1"/>
  <c r="G9" i="23" s="1"/>
  <c r="I49" i="23"/>
  <c r="I48" i="23" s="1"/>
  <c r="H11" i="23"/>
  <c r="H10" i="23" s="1"/>
  <c r="I57" i="23"/>
  <c r="C56" i="23"/>
  <c r="C9" i="23" s="1"/>
  <c r="H93" i="23"/>
  <c r="G92" i="23"/>
  <c r="G10" i="12"/>
  <c r="I53" i="12"/>
  <c r="I51" i="12" s="1"/>
  <c r="H51" i="12"/>
  <c r="I26" i="12"/>
  <c r="H11" i="12"/>
  <c r="H26" i="12"/>
  <c r="I71" i="13"/>
  <c r="I70" i="13" s="1"/>
  <c r="I69" i="13" s="1"/>
  <c r="H70" i="13"/>
  <c r="H69" i="13" s="1"/>
  <c r="I60" i="13"/>
  <c r="H60" i="13"/>
  <c r="I49" i="13"/>
  <c r="I47" i="13" s="1"/>
  <c r="H47" i="13"/>
  <c r="I40" i="13"/>
  <c r="I38" i="13" s="1"/>
  <c r="H38" i="13"/>
  <c r="I11" i="13"/>
  <c r="I20" i="13"/>
  <c r="H11" i="13"/>
  <c r="I14" i="4" l="1"/>
  <c r="I131" i="55"/>
  <c r="I123" i="55"/>
  <c r="I87" i="55"/>
  <c r="I9" i="45"/>
  <c r="H9" i="45"/>
  <c r="H9" i="20"/>
  <c r="I93" i="23"/>
  <c r="I92" i="23" s="1"/>
  <c r="H92" i="23"/>
  <c r="H56" i="23" s="1"/>
  <c r="H9" i="23"/>
  <c r="I64" i="23"/>
  <c r="I63" i="23" s="1"/>
  <c r="I56" i="23" s="1"/>
  <c r="H10" i="12"/>
  <c r="C9" i="15" l="1"/>
  <c r="G9" i="15"/>
  <c r="B9" i="15"/>
  <c r="C20" i="15"/>
  <c r="G20" i="15"/>
  <c r="H20" i="15"/>
  <c r="I20" i="15"/>
  <c r="B20" i="15"/>
  <c r="C31" i="15"/>
  <c r="G31" i="15"/>
  <c r="H31" i="15"/>
  <c r="I31" i="15"/>
  <c r="B31" i="15"/>
  <c r="B27" i="15"/>
  <c r="B21" i="15"/>
  <c r="B13" i="15"/>
  <c r="B11" i="15"/>
  <c r="F20" i="58"/>
  <c r="E20" i="58"/>
  <c r="D20" i="58"/>
  <c r="C20" i="58"/>
  <c r="B156" i="9"/>
  <c r="B134" i="9"/>
  <c r="B98" i="9"/>
  <c r="B94" i="9"/>
  <c r="B93" i="9" s="1"/>
  <c r="B89" i="9"/>
  <c r="B88" i="9" s="1"/>
  <c r="B83" i="9"/>
  <c r="B82" i="9" s="1"/>
  <c r="B79" i="9"/>
  <c r="B78" i="9" s="1"/>
  <c r="B71" i="9"/>
  <c r="B70" i="9" s="1"/>
  <c r="B68" i="9"/>
  <c r="B62" i="9"/>
  <c r="B45" i="9"/>
  <c r="B11" i="9"/>
  <c r="E158" i="9"/>
  <c r="G158" i="9" s="1"/>
  <c r="E136" i="9"/>
  <c r="G136" i="9" s="1"/>
  <c r="H136" i="9" s="1"/>
  <c r="E137" i="9"/>
  <c r="G137" i="9" s="1"/>
  <c r="H137" i="9" s="1"/>
  <c r="I137" i="9" s="1"/>
  <c r="E138" i="9"/>
  <c r="G138" i="9" s="1"/>
  <c r="E139" i="9"/>
  <c r="G139" i="9" s="1"/>
  <c r="H139" i="9" s="1"/>
  <c r="I139" i="9" s="1"/>
  <c r="E140" i="9"/>
  <c r="G140" i="9" s="1"/>
  <c r="H140" i="9" s="1"/>
  <c r="E141" i="9"/>
  <c r="G141" i="9" s="1"/>
  <c r="H141" i="9" s="1"/>
  <c r="E142" i="9"/>
  <c r="G142" i="9" s="1"/>
  <c r="H142" i="9" s="1"/>
  <c r="I142" i="9" s="1"/>
  <c r="E143" i="9"/>
  <c r="G143" i="9" s="1"/>
  <c r="H143" i="9" s="1"/>
  <c r="E144" i="9"/>
  <c r="G144" i="9" s="1"/>
  <c r="E145" i="9"/>
  <c r="G145" i="9" s="1"/>
  <c r="H145" i="9" s="1"/>
  <c r="I145" i="9" s="1"/>
  <c r="E146" i="9"/>
  <c r="G146" i="9" s="1"/>
  <c r="E147" i="9"/>
  <c r="G147" i="9" s="1"/>
  <c r="H147" i="9" s="1"/>
  <c r="I147" i="9" s="1"/>
  <c r="E148" i="9"/>
  <c r="G148" i="9" s="1"/>
  <c r="H148" i="9" s="1"/>
  <c r="E149" i="9"/>
  <c r="G149" i="9" s="1"/>
  <c r="H149" i="9" s="1"/>
  <c r="E150" i="9"/>
  <c r="G150" i="9" s="1"/>
  <c r="H150" i="9" s="1"/>
  <c r="I150" i="9" s="1"/>
  <c r="E151" i="9"/>
  <c r="G151" i="9" s="1"/>
  <c r="H151" i="9" s="1"/>
  <c r="E152" i="9"/>
  <c r="G152" i="9" s="1"/>
  <c r="H152" i="9" s="1"/>
  <c r="I152" i="9" s="1"/>
  <c r="E153" i="9"/>
  <c r="G153" i="9" s="1"/>
  <c r="H153" i="9" s="1"/>
  <c r="I153" i="9" s="1"/>
  <c r="E154" i="9"/>
  <c r="G154" i="9" s="1"/>
  <c r="E155" i="9"/>
  <c r="G155" i="9" s="1"/>
  <c r="H155" i="9" s="1"/>
  <c r="I155" i="9" s="1"/>
  <c r="E100" i="9"/>
  <c r="G100" i="9" s="1"/>
  <c r="H100" i="9" s="1"/>
  <c r="I100" i="9" s="1"/>
  <c r="E101" i="9"/>
  <c r="G101" i="9" s="1"/>
  <c r="H101" i="9" s="1"/>
  <c r="E102" i="9"/>
  <c r="G102" i="9" s="1"/>
  <c r="H102" i="9" s="1"/>
  <c r="E103" i="9"/>
  <c r="G103" i="9" s="1"/>
  <c r="H103" i="9" s="1"/>
  <c r="I103" i="9" s="1"/>
  <c r="E104" i="9"/>
  <c r="G104" i="9" s="1"/>
  <c r="H104" i="9" s="1"/>
  <c r="E105" i="9"/>
  <c r="G105" i="9" s="1"/>
  <c r="E106" i="9"/>
  <c r="G106" i="9" s="1"/>
  <c r="H106" i="9" s="1"/>
  <c r="I106" i="9" s="1"/>
  <c r="E107" i="9"/>
  <c r="G107" i="9" s="1"/>
  <c r="E108" i="9"/>
  <c r="G108" i="9" s="1"/>
  <c r="H108" i="9" s="1"/>
  <c r="I108" i="9" s="1"/>
  <c r="E109" i="9"/>
  <c r="G109" i="9" s="1"/>
  <c r="H109" i="9" s="1"/>
  <c r="E110" i="9"/>
  <c r="G110" i="9" s="1"/>
  <c r="H110" i="9" s="1"/>
  <c r="E111" i="9"/>
  <c r="G111" i="9" s="1"/>
  <c r="H111" i="9" s="1"/>
  <c r="I111" i="9" s="1"/>
  <c r="E112" i="9"/>
  <c r="G112" i="9" s="1"/>
  <c r="H112" i="9" s="1"/>
  <c r="E113" i="9"/>
  <c r="G113" i="9" s="1"/>
  <c r="E114" i="9"/>
  <c r="G114" i="9" s="1"/>
  <c r="H114" i="9" s="1"/>
  <c r="I114" i="9" s="1"/>
  <c r="E115" i="9"/>
  <c r="G115" i="9" s="1"/>
  <c r="E116" i="9"/>
  <c r="G116" i="9" s="1"/>
  <c r="H116" i="9" s="1"/>
  <c r="I116" i="9" s="1"/>
  <c r="E117" i="9"/>
  <c r="G117" i="9" s="1"/>
  <c r="H117" i="9" s="1"/>
  <c r="E118" i="9"/>
  <c r="G118" i="9" s="1"/>
  <c r="H118" i="9" s="1"/>
  <c r="E119" i="9"/>
  <c r="G119" i="9" s="1"/>
  <c r="H119" i="9" s="1"/>
  <c r="I119" i="9" s="1"/>
  <c r="E120" i="9"/>
  <c r="G120" i="9" s="1"/>
  <c r="H120" i="9" s="1"/>
  <c r="E121" i="9"/>
  <c r="G121" i="9" s="1"/>
  <c r="E122" i="9"/>
  <c r="G122" i="9" s="1"/>
  <c r="H122" i="9" s="1"/>
  <c r="I122" i="9" s="1"/>
  <c r="E123" i="9"/>
  <c r="G123" i="9" s="1"/>
  <c r="E124" i="9"/>
  <c r="G124" i="9" s="1"/>
  <c r="H124" i="9" s="1"/>
  <c r="I124" i="9" s="1"/>
  <c r="E125" i="9"/>
  <c r="G125" i="9" s="1"/>
  <c r="H125" i="9" s="1"/>
  <c r="E126" i="9"/>
  <c r="G126" i="9" s="1"/>
  <c r="H126" i="9" s="1"/>
  <c r="E127" i="9"/>
  <c r="G127" i="9" s="1"/>
  <c r="H127" i="9" s="1"/>
  <c r="I127" i="9" s="1"/>
  <c r="E128" i="9"/>
  <c r="G128" i="9" s="1"/>
  <c r="H128" i="9" s="1"/>
  <c r="E129" i="9"/>
  <c r="G129" i="9" s="1"/>
  <c r="E130" i="9"/>
  <c r="G130" i="9" s="1"/>
  <c r="H130" i="9" s="1"/>
  <c r="I130" i="9" s="1"/>
  <c r="E131" i="9"/>
  <c r="G131" i="9" s="1"/>
  <c r="E132" i="9"/>
  <c r="G132" i="9" s="1"/>
  <c r="H132" i="9" s="1"/>
  <c r="I132" i="9" s="1"/>
  <c r="E133" i="9"/>
  <c r="G133" i="9" s="1"/>
  <c r="H133" i="9" s="1"/>
  <c r="E96" i="9"/>
  <c r="G96" i="9" s="1"/>
  <c r="H96" i="9" s="1"/>
  <c r="E97" i="9"/>
  <c r="G97" i="9" s="1"/>
  <c r="H97" i="9" s="1"/>
  <c r="I97" i="9" s="1"/>
  <c r="E91" i="9"/>
  <c r="G91" i="9" s="1"/>
  <c r="H91" i="9" s="1"/>
  <c r="E92" i="9"/>
  <c r="G92" i="9" s="1"/>
  <c r="E85" i="9"/>
  <c r="G85" i="9" s="1"/>
  <c r="H85" i="9" s="1"/>
  <c r="E86" i="9"/>
  <c r="G86" i="9" s="1"/>
  <c r="E87" i="9"/>
  <c r="G87" i="9" s="1"/>
  <c r="H87" i="9" s="1"/>
  <c r="I87" i="9" s="1"/>
  <c r="E81" i="9"/>
  <c r="G81" i="9" s="1"/>
  <c r="E73" i="9"/>
  <c r="G73" i="9" s="1"/>
  <c r="H73" i="9" s="1"/>
  <c r="E74" i="9"/>
  <c r="G74" i="9" s="1"/>
  <c r="H74" i="9" s="1"/>
  <c r="E75" i="9"/>
  <c r="G75" i="9" s="1"/>
  <c r="E76" i="9"/>
  <c r="G76" i="9" s="1"/>
  <c r="H76" i="9" s="1"/>
  <c r="I76" i="9" s="1"/>
  <c r="E77" i="9"/>
  <c r="G77" i="9" s="1"/>
  <c r="H77" i="9" s="1"/>
  <c r="E64" i="9"/>
  <c r="G64" i="9" s="1"/>
  <c r="H64" i="9" s="1"/>
  <c r="I64" i="9" s="1"/>
  <c r="E65" i="9"/>
  <c r="G65" i="9" s="1"/>
  <c r="H65" i="9" s="1"/>
  <c r="E66" i="9"/>
  <c r="G66" i="9" s="1"/>
  <c r="H66" i="9" s="1"/>
  <c r="E67" i="9"/>
  <c r="G67" i="9" s="1"/>
  <c r="H67" i="9" s="1"/>
  <c r="E47" i="9"/>
  <c r="G47" i="9" s="1"/>
  <c r="E48" i="9"/>
  <c r="G48" i="9" s="1"/>
  <c r="H48" i="9" s="1"/>
  <c r="I48" i="9" s="1"/>
  <c r="E49" i="9"/>
  <c r="G49" i="9" s="1"/>
  <c r="E50" i="9"/>
  <c r="G50" i="9" s="1"/>
  <c r="H50" i="9" s="1"/>
  <c r="I50" i="9" s="1"/>
  <c r="E51" i="9"/>
  <c r="G51" i="9" s="1"/>
  <c r="H51" i="9" s="1"/>
  <c r="E52" i="9"/>
  <c r="G52" i="9" s="1"/>
  <c r="H52" i="9" s="1"/>
  <c r="E53" i="9"/>
  <c r="G53" i="9" s="1"/>
  <c r="H53" i="9" s="1"/>
  <c r="E54" i="9"/>
  <c r="G54" i="9" s="1"/>
  <c r="E55" i="9"/>
  <c r="G55" i="9" s="1"/>
  <c r="H55" i="9" s="1"/>
  <c r="I55" i="9" s="1"/>
  <c r="E56" i="9"/>
  <c r="G56" i="9" s="1"/>
  <c r="E57" i="9"/>
  <c r="G57" i="9" s="1"/>
  <c r="H57" i="9" s="1"/>
  <c r="I57" i="9" s="1"/>
  <c r="E58" i="9"/>
  <c r="G58" i="9" s="1"/>
  <c r="H58" i="9" s="1"/>
  <c r="E59" i="9"/>
  <c r="G59" i="9" s="1"/>
  <c r="H59" i="9" s="1"/>
  <c r="E60" i="9"/>
  <c r="G60" i="9" s="1"/>
  <c r="H60" i="9" s="1"/>
  <c r="E61" i="9"/>
  <c r="G61" i="9" s="1"/>
  <c r="H61" i="9" s="1"/>
  <c r="E13" i="9"/>
  <c r="G13" i="9" s="1"/>
  <c r="H13" i="9" s="1"/>
  <c r="I13" i="9" s="1"/>
  <c r="E14" i="9"/>
  <c r="G14" i="9" s="1"/>
  <c r="E15" i="9"/>
  <c r="G15" i="9" s="1"/>
  <c r="H15" i="9" s="1"/>
  <c r="I15" i="9" s="1"/>
  <c r="E16" i="9"/>
  <c r="G16" i="9" s="1"/>
  <c r="H16" i="9" s="1"/>
  <c r="E17" i="9"/>
  <c r="G17" i="9" s="1"/>
  <c r="H17" i="9" s="1"/>
  <c r="E18" i="9"/>
  <c r="G18" i="9" s="1"/>
  <c r="H18" i="9" s="1"/>
  <c r="E19" i="9"/>
  <c r="G19" i="9" s="1"/>
  <c r="E20" i="9"/>
  <c r="G20" i="9" s="1"/>
  <c r="H20" i="9" s="1"/>
  <c r="I20" i="9" s="1"/>
  <c r="E21" i="9"/>
  <c r="G21" i="9" s="1"/>
  <c r="H21" i="9" s="1"/>
  <c r="I21" i="9" s="1"/>
  <c r="E22" i="9"/>
  <c r="G22" i="9" s="1"/>
  <c r="H22" i="9" s="1"/>
  <c r="E23" i="9"/>
  <c r="G23" i="9" s="1"/>
  <c r="H23" i="9" s="1"/>
  <c r="E24" i="9"/>
  <c r="G24" i="9" s="1"/>
  <c r="H24" i="9" s="1"/>
  <c r="E25" i="9"/>
  <c r="G25" i="9" s="1"/>
  <c r="H25" i="9" s="1"/>
  <c r="E26" i="9"/>
  <c r="G26" i="9" s="1"/>
  <c r="E27" i="9"/>
  <c r="G27" i="9" s="1"/>
  <c r="H27" i="9" s="1"/>
  <c r="I27" i="9" s="1"/>
  <c r="E28" i="9"/>
  <c r="G28" i="9" s="1"/>
  <c r="E29" i="9"/>
  <c r="G29" i="9" s="1"/>
  <c r="H29" i="9" s="1"/>
  <c r="I29" i="9" s="1"/>
  <c r="E30" i="9"/>
  <c r="G30" i="9" s="1"/>
  <c r="H30" i="9" s="1"/>
  <c r="E31" i="9"/>
  <c r="G31" i="9" s="1"/>
  <c r="H31" i="9" s="1"/>
  <c r="E32" i="9"/>
  <c r="G32" i="9" s="1"/>
  <c r="H32" i="9" s="1"/>
  <c r="E33" i="9"/>
  <c r="G33" i="9" s="1"/>
  <c r="H33" i="9" s="1"/>
  <c r="E34" i="9"/>
  <c r="G34" i="9" s="1"/>
  <c r="E35" i="9"/>
  <c r="G35" i="9" s="1"/>
  <c r="E36" i="9"/>
  <c r="G36" i="9" s="1"/>
  <c r="H36" i="9" s="1"/>
  <c r="I36" i="9" s="1"/>
  <c r="E37" i="9"/>
  <c r="G37" i="9" s="1"/>
  <c r="H37" i="9" s="1"/>
  <c r="E38" i="9"/>
  <c r="G38" i="9" s="1"/>
  <c r="H38" i="9" s="1"/>
  <c r="E39" i="9"/>
  <c r="G39" i="9" s="1"/>
  <c r="H39" i="9" s="1"/>
  <c r="E40" i="9"/>
  <c r="G40" i="9" s="1"/>
  <c r="H40" i="9" s="1"/>
  <c r="E41" i="9"/>
  <c r="G41" i="9" s="1"/>
  <c r="E42" i="9"/>
  <c r="G42" i="9" s="1"/>
  <c r="E43" i="9"/>
  <c r="G43" i="9" s="1"/>
  <c r="H43" i="9" s="1"/>
  <c r="I43" i="9" s="1"/>
  <c r="E44" i="9"/>
  <c r="G44" i="9" s="1"/>
  <c r="H44" i="9" s="1"/>
  <c r="F19" i="58"/>
  <c r="E19" i="58"/>
  <c r="D19" i="58"/>
  <c r="C19" i="58"/>
  <c r="B277" i="8"/>
  <c r="B9" i="35"/>
  <c r="F17" i="58"/>
  <c r="E17" i="58"/>
  <c r="D17" i="58"/>
  <c r="C17" i="58"/>
  <c r="B10" i="9" l="1"/>
  <c r="B9" i="9" s="1"/>
  <c r="H75" i="9"/>
  <c r="I75" i="9" s="1"/>
  <c r="H35" i="9"/>
  <c r="I35" i="9" s="1"/>
  <c r="H47" i="9"/>
  <c r="I47" i="9" s="1"/>
  <c r="H121" i="9"/>
  <c r="I121" i="9" s="1"/>
  <c r="H113" i="9"/>
  <c r="I113" i="9" s="1"/>
  <c r="H49" i="9"/>
  <c r="I49" i="9" s="1"/>
  <c r="H123" i="9"/>
  <c r="I123" i="9" s="1"/>
  <c r="H14" i="9"/>
  <c r="I14" i="9" s="1"/>
  <c r="H92" i="9"/>
  <c r="I92" i="9" s="1"/>
  <c r="H42" i="9"/>
  <c r="I42" i="9" s="1"/>
  <c r="H28" i="9"/>
  <c r="I28" i="9" s="1"/>
  <c r="H54" i="9"/>
  <c r="I54" i="9" s="1"/>
  <c r="H129" i="9"/>
  <c r="I129" i="9" s="1"/>
  <c r="H105" i="9"/>
  <c r="I105" i="9" s="1"/>
  <c r="H144" i="9"/>
  <c r="I144" i="9" s="1"/>
  <c r="H131" i="9"/>
  <c r="I131" i="9" s="1"/>
  <c r="H154" i="9"/>
  <c r="I154" i="9" s="1"/>
  <c r="H41" i="9"/>
  <c r="I41" i="9" s="1"/>
  <c r="H26" i="9"/>
  <c r="I26" i="9" s="1"/>
  <c r="H81" i="9"/>
  <c r="I81" i="9" s="1"/>
  <c r="H158" i="9"/>
  <c r="I158" i="9" s="1"/>
  <c r="H56" i="9"/>
  <c r="I56" i="9" s="1"/>
  <c r="H115" i="9"/>
  <c r="I115" i="9" s="1"/>
  <c r="H19" i="9"/>
  <c r="I19" i="9" s="1"/>
  <c r="H107" i="9"/>
  <c r="I107" i="9" s="1"/>
  <c r="H138" i="9"/>
  <c r="I138" i="9" s="1"/>
  <c r="H34" i="9"/>
  <c r="I34" i="9" s="1"/>
  <c r="H86" i="9"/>
  <c r="I86" i="9" s="1"/>
  <c r="I136" i="9"/>
  <c r="I77" i="9"/>
  <c r="H146" i="9"/>
  <c r="I146" i="9" s="1"/>
  <c r="I149" i="9"/>
  <c r="I141" i="9"/>
  <c r="I126" i="9"/>
  <c r="I118" i="9"/>
  <c r="I110" i="9"/>
  <c r="I102" i="9"/>
  <c r="I96" i="9"/>
  <c r="I66" i="9"/>
  <c r="I59" i="9"/>
  <c r="I38" i="9"/>
  <c r="I31" i="9"/>
  <c r="I23" i="9"/>
  <c r="I151" i="9"/>
  <c r="I143" i="9"/>
  <c r="I128" i="9"/>
  <c r="I120" i="9"/>
  <c r="I112" i="9"/>
  <c r="I104" i="9"/>
  <c r="I85" i="9"/>
  <c r="I74" i="9"/>
  <c r="I61" i="9"/>
  <c r="I53" i="9"/>
  <c r="I40" i="9"/>
  <c r="I33" i="9"/>
  <c r="I25" i="9"/>
  <c r="I18" i="9"/>
  <c r="I91" i="9"/>
  <c r="I148" i="9"/>
  <c r="I140" i="9"/>
  <c r="I133" i="9"/>
  <c r="I125" i="9"/>
  <c r="I117" i="9"/>
  <c r="I109" i="9"/>
  <c r="I101" i="9"/>
  <c r="I65" i="9"/>
  <c r="I58" i="9"/>
  <c r="I51" i="9"/>
  <c r="I44" i="9"/>
  <c r="I37" i="9"/>
  <c r="I30" i="9"/>
  <c r="I22" i="9"/>
  <c r="I16" i="9"/>
  <c r="I73" i="9"/>
  <c r="I67" i="9"/>
  <c r="I60" i="9"/>
  <c r="I52" i="9"/>
  <c r="I39" i="9"/>
  <c r="I32" i="9"/>
  <c r="I24" i="9"/>
  <c r="I17" i="9"/>
  <c r="C352" i="35"/>
  <c r="G352" i="35"/>
  <c r="H352" i="35"/>
  <c r="I352" i="35"/>
  <c r="B352" i="35"/>
  <c r="G367" i="35"/>
  <c r="F16" i="58"/>
  <c r="E16" i="58"/>
  <c r="D16" i="58"/>
  <c r="C16" i="58"/>
  <c r="E119" i="51"/>
  <c r="G119" i="51" s="1"/>
  <c r="H119" i="51" s="1"/>
  <c r="I119" i="51" s="1"/>
  <c r="F15" i="58"/>
  <c r="E15" i="58"/>
  <c r="D15" i="58"/>
  <c r="C15" i="58"/>
  <c r="G381" i="17"/>
  <c r="E380" i="17"/>
  <c r="G380" i="17" s="1"/>
  <c r="H380" i="17" s="1"/>
  <c r="E381" i="17"/>
  <c r="E382" i="17"/>
  <c r="G382" i="17" s="1"/>
  <c r="E383" i="17"/>
  <c r="G383" i="17" s="1"/>
  <c r="H383" i="17" s="1"/>
  <c r="I383" i="17" s="1"/>
  <c r="E348" i="17"/>
  <c r="G348" i="17" s="1"/>
  <c r="H348" i="17" s="1"/>
  <c r="E349" i="17"/>
  <c r="G349" i="17" s="1"/>
  <c r="H349" i="17" s="1"/>
  <c r="I349" i="17" s="1"/>
  <c r="E350" i="17"/>
  <c r="G350" i="17" s="1"/>
  <c r="E351" i="17"/>
  <c r="G351" i="17" s="1"/>
  <c r="H351" i="17" s="1"/>
  <c r="I351" i="17" s="1"/>
  <c r="E340" i="17"/>
  <c r="G340" i="17" s="1"/>
  <c r="H340" i="17" s="1"/>
  <c r="E341" i="17"/>
  <c r="G341" i="17" s="1"/>
  <c r="H341" i="17" s="1"/>
  <c r="I341" i="17" s="1"/>
  <c r="E342" i="17"/>
  <c r="G342" i="17" s="1"/>
  <c r="H342" i="17" s="1"/>
  <c r="E343" i="17"/>
  <c r="G343" i="17" s="1"/>
  <c r="H343" i="17" s="1"/>
  <c r="I343" i="17" s="1"/>
  <c r="E344" i="17"/>
  <c r="G344" i="17" s="1"/>
  <c r="E326" i="17"/>
  <c r="G326" i="17" s="1"/>
  <c r="H326" i="17" s="1"/>
  <c r="I326" i="17" s="1"/>
  <c r="E327" i="17"/>
  <c r="G327" i="17" s="1"/>
  <c r="E328" i="17"/>
  <c r="G328" i="17" s="1"/>
  <c r="E329" i="17"/>
  <c r="G329" i="17" s="1"/>
  <c r="H329" i="17" s="1"/>
  <c r="I329" i="17" s="1"/>
  <c r="E330" i="17"/>
  <c r="G330" i="17" s="1"/>
  <c r="E331" i="17"/>
  <c r="G331" i="17" s="1"/>
  <c r="H331" i="17" s="1"/>
  <c r="E332" i="17"/>
  <c r="G332" i="17" s="1"/>
  <c r="H332" i="17" s="1"/>
  <c r="I332" i="17" s="1"/>
  <c r="E333" i="17"/>
  <c r="G333" i="17" s="1"/>
  <c r="E334" i="17"/>
  <c r="G334" i="17" s="1"/>
  <c r="H334" i="17" s="1"/>
  <c r="I334" i="17" s="1"/>
  <c r="E336" i="17"/>
  <c r="G336" i="17" s="1"/>
  <c r="E337" i="17"/>
  <c r="G337" i="17" s="1"/>
  <c r="H337" i="17" s="1"/>
  <c r="I337" i="17" s="1"/>
  <c r="E318" i="17"/>
  <c r="G318" i="17" s="1"/>
  <c r="H318" i="17" s="1"/>
  <c r="I318" i="17" s="1"/>
  <c r="E319" i="17"/>
  <c r="G319" i="17" s="1"/>
  <c r="E320" i="17"/>
  <c r="G320" i="17" s="1"/>
  <c r="E321" i="17"/>
  <c r="G321" i="17" s="1"/>
  <c r="E322" i="17"/>
  <c r="G322" i="17" s="1"/>
  <c r="E310" i="17"/>
  <c r="G310" i="17" s="1"/>
  <c r="H310" i="17" s="1"/>
  <c r="E311" i="17"/>
  <c r="G311" i="17" s="1"/>
  <c r="H311" i="17" s="1"/>
  <c r="I311" i="17" s="1"/>
  <c r="E312" i="17"/>
  <c r="G312" i="17" s="1"/>
  <c r="H312" i="17" s="1"/>
  <c r="I312" i="17" s="1"/>
  <c r="E313" i="17"/>
  <c r="G313" i="17" s="1"/>
  <c r="H313" i="17" s="1"/>
  <c r="I313" i="17" s="1"/>
  <c r="E314" i="17"/>
  <c r="G314" i="17" s="1"/>
  <c r="H314" i="17" s="1"/>
  <c r="I314" i="17" s="1"/>
  <c r="E297" i="17"/>
  <c r="G297" i="17" s="1"/>
  <c r="H297" i="17" s="1"/>
  <c r="E298" i="17"/>
  <c r="G298" i="17" s="1"/>
  <c r="H298" i="17" s="1"/>
  <c r="I298" i="17" s="1"/>
  <c r="E299" i="17"/>
  <c r="G299" i="17" s="1"/>
  <c r="H299" i="17" s="1"/>
  <c r="E300" i="17"/>
  <c r="G300" i="17" s="1"/>
  <c r="E301" i="17"/>
  <c r="G301" i="17" s="1"/>
  <c r="E302" i="17"/>
  <c r="G302" i="17" s="1"/>
  <c r="E303" i="17"/>
  <c r="G303" i="17" s="1"/>
  <c r="H303" i="17" s="1"/>
  <c r="E304" i="17"/>
  <c r="G304" i="17" s="1"/>
  <c r="H304" i="17" s="1"/>
  <c r="E305" i="17"/>
  <c r="G305" i="17" s="1"/>
  <c r="H305" i="17" s="1"/>
  <c r="E306" i="17"/>
  <c r="G306" i="17" s="1"/>
  <c r="E307" i="17"/>
  <c r="G307" i="17" s="1"/>
  <c r="H307" i="17" s="1"/>
  <c r="E278" i="17"/>
  <c r="G278" i="17" s="1"/>
  <c r="H278" i="17" s="1"/>
  <c r="E279" i="17"/>
  <c r="G279" i="17" s="1"/>
  <c r="H279" i="17" s="1"/>
  <c r="I279" i="17" s="1"/>
  <c r="E280" i="17"/>
  <c r="G280" i="17" s="1"/>
  <c r="E281" i="17"/>
  <c r="G281" i="17" s="1"/>
  <c r="H281" i="17" s="1"/>
  <c r="I281" i="17" s="1"/>
  <c r="E282" i="17"/>
  <c r="G282" i="17" s="1"/>
  <c r="H282" i="17" s="1"/>
  <c r="I282" i="17" s="1"/>
  <c r="E283" i="17"/>
  <c r="G283" i="17" s="1"/>
  <c r="H283" i="17" s="1"/>
  <c r="E285" i="17"/>
  <c r="G285" i="17" s="1"/>
  <c r="E257" i="17"/>
  <c r="G257" i="17" s="1"/>
  <c r="H257" i="17" s="1"/>
  <c r="E258" i="17"/>
  <c r="G258" i="17" s="1"/>
  <c r="H258" i="17" s="1"/>
  <c r="E259" i="17"/>
  <c r="G259" i="17" s="1"/>
  <c r="E260" i="17"/>
  <c r="G260" i="17" s="1"/>
  <c r="H260" i="17" s="1"/>
  <c r="C253" i="17"/>
  <c r="E249" i="17"/>
  <c r="G249" i="17" s="1"/>
  <c r="H249" i="17" s="1"/>
  <c r="E250" i="17"/>
  <c r="G250" i="17" s="1"/>
  <c r="H250" i="17" s="1"/>
  <c r="E243" i="17"/>
  <c r="G243" i="17" s="1"/>
  <c r="H243" i="17" s="1"/>
  <c r="E244" i="17"/>
  <c r="G244" i="17" s="1"/>
  <c r="H244" i="17" s="1"/>
  <c r="I244" i="17" s="1"/>
  <c r="E245" i="17"/>
  <c r="G245" i="17" s="1"/>
  <c r="H245" i="17" s="1"/>
  <c r="I245" i="17" s="1"/>
  <c r="E238" i="17"/>
  <c r="G238" i="17" s="1"/>
  <c r="H238" i="17" s="1"/>
  <c r="E239" i="17"/>
  <c r="G239" i="17" s="1"/>
  <c r="H239" i="17" s="1"/>
  <c r="I239" i="17" s="1"/>
  <c r="E240" i="17"/>
  <c r="G240" i="17" s="1"/>
  <c r="E222" i="17"/>
  <c r="G222" i="17" s="1"/>
  <c r="H222" i="17" s="1"/>
  <c r="E223" i="17"/>
  <c r="G223" i="17" s="1"/>
  <c r="H223" i="17" s="1"/>
  <c r="I223" i="17" s="1"/>
  <c r="E224" i="17"/>
  <c r="G224" i="17" s="1"/>
  <c r="H224" i="17" s="1"/>
  <c r="E225" i="17"/>
  <c r="G225" i="17" s="1"/>
  <c r="H225" i="17" s="1"/>
  <c r="E226" i="17"/>
  <c r="G226" i="17" s="1"/>
  <c r="E227" i="17"/>
  <c r="G227" i="17" s="1"/>
  <c r="E228" i="17"/>
  <c r="G228" i="17" s="1"/>
  <c r="H228" i="17" s="1"/>
  <c r="I228" i="17" s="1"/>
  <c r="E229" i="17"/>
  <c r="G229" i="17" s="1"/>
  <c r="H229" i="17" s="1"/>
  <c r="E230" i="17"/>
  <c r="G230" i="17" s="1"/>
  <c r="E231" i="17"/>
  <c r="G231" i="17" s="1"/>
  <c r="H231" i="17" s="1"/>
  <c r="I231" i="17" s="1"/>
  <c r="E232" i="17"/>
  <c r="G232" i="17" s="1"/>
  <c r="E233" i="17"/>
  <c r="G233" i="17" s="1"/>
  <c r="H233" i="17" s="1"/>
  <c r="E234" i="17"/>
  <c r="G234" i="17" s="1"/>
  <c r="E207" i="17"/>
  <c r="G207" i="17" s="1"/>
  <c r="H207" i="17" s="1"/>
  <c r="E208" i="17"/>
  <c r="G208" i="17" s="1"/>
  <c r="H208" i="17" s="1"/>
  <c r="E209" i="17"/>
  <c r="G209" i="17" s="1"/>
  <c r="H209" i="17" s="1"/>
  <c r="E210" i="17"/>
  <c r="G210" i="17" s="1"/>
  <c r="H210" i="17" s="1"/>
  <c r="I210" i="17" s="1"/>
  <c r="E211" i="17"/>
  <c r="G211" i="17" s="1"/>
  <c r="E212" i="17"/>
  <c r="G212" i="17" s="1"/>
  <c r="E213" i="17"/>
  <c r="G213" i="17" s="1"/>
  <c r="H213" i="17" s="1"/>
  <c r="I213" i="17" s="1"/>
  <c r="E214" i="17"/>
  <c r="G214" i="17" s="1"/>
  <c r="E216" i="17"/>
  <c r="G216" i="17" s="1"/>
  <c r="H216" i="17" s="1"/>
  <c r="E217" i="17"/>
  <c r="G217" i="17" s="1"/>
  <c r="E218" i="17"/>
  <c r="G218" i="17" s="1"/>
  <c r="H218" i="17" s="1"/>
  <c r="I218" i="17" s="1"/>
  <c r="E219" i="17"/>
  <c r="G219" i="17" s="1"/>
  <c r="H219" i="17" s="1"/>
  <c r="E204" i="17"/>
  <c r="G204" i="17" s="1"/>
  <c r="H204" i="17" s="1"/>
  <c r="E182" i="17"/>
  <c r="G182" i="17" s="1"/>
  <c r="H182" i="17" s="1"/>
  <c r="E183" i="17"/>
  <c r="G183" i="17" s="1"/>
  <c r="H183" i="17" s="1"/>
  <c r="I183" i="17" s="1"/>
  <c r="E184" i="17"/>
  <c r="G184" i="17" s="1"/>
  <c r="E185" i="17"/>
  <c r="G185" i="17" s="1"/>
  <c r="H185" i="17" s="1"/>
  <c r="I185" i="17" s="1"/>
  <c r="E186" i="17"/>
  <c r="G186" i="17" s="1"/>
  <c r="H186" i="17" s="1"/>
  <c r="I186" i="17" s="1"/>
  <c r="E187" i="17"/>
  <c r="G187" i="17" s="1"/>
  <c r="H187" i="17" s="1"/>
  <c r="E188" i="17"/>
  <c r="G188" i="17" s="1"/>
  <c r="H188" i="17" s="1"/>
  <c r="E189" i="17"/>
  <c r="G189" i="17" s="1"/>
  <c r="E190" i="17"/>
  <c r="G190" i="17" s="1"/>
  <c r="H190" i="17" s="1"/>
  <c r="E191" i="17"/>
  <c r="G191" i="17" s="1"/>
  <c r="H191" i="17" s="1"/>
  <c r="I191" i="17" s="1"/>
  <c r="E177" i="17"/>
  <c r="G177" i="17" s="1"/>
  <c r="H177" i="17" s="1"/>
  <c r="E179" i="17"/>
  <c r="G179" i="17" s="1"/>
  <c r="E168" i="17"/>
  <c r="G168" i="17" s="1"/>
  <c r="H168" i="17" s="1"/>
  <c r="E169" i="17"/>
  <c r="G169" i="17" s="1"/>
  <c r="H169" i="17" s="1"/>
  <c r="I169" i="17" s="1"/>
  <c r="E170" i="17"/>
  <c r="G170" i="17" s="1"/>
  <c r="H170" i="17" s="1"/>
  <c r="E171" i="17"/>
  <c r="G171" i="17" s="1"/>
  <c r="H171" i="17" s="1"/>
  <c r="I171" i="17" s="1"/>
  <c r="E172" i="17"/>
  <c r="G172" i="17" s="1"/>
  <c r="E173" i="17"/>
  <c r="G173" i="17" s="1"/>
  <c r="H173" i="17" s="1"/>
  <c r="E151" i="17"/>
  <c r="G151" i="17" s="1"/>
  <c r="H151" i="17" s="1"/>
  <c r="E152" i="17"/>
  <c r="G152" i="17" s="1"/>
  <c r="E153" i="17"/>
  <c r="G153" i="17" s="1"/>
  <c r="H153" i="17" s="1"/>
  <c r="I153" i="17" s="1"/>
  <c r="E154" i="17"/>
  <c r="G154" i="17" s="1"/>
  <c r="H154" i="17" s="1"/>
  <c r="E155" i="17"/>
  <c r="G155" i="17" s="1"/>
  <c r="H155" i="17" s="1"/>
  <c r="E156" i="17"/>
  <c r="G156" i="17" s="1"/>
  <c r="E157" i="17"/>
  <c r="G157" i="17" s="1"/>
  <c r="H157" i="17" s="1"/>
  <c r="E158" i="17"/>
  <c r="G158" i="17" s="1"/>
  <c r="H158" i="17" s="1"/>
  <c r="I158" i="17" s="1"/>
  <c r="E159" i="17"/>
  <c r="G159" i="17" s="1"/>
  <c r="E160" i="17"/>
  <c r="G160" i="17" s="1"/>
  <c r="E161" i="17"/>
  <c r="G161" i="17" s="1"/>
  <c r="H161" i="17" s="1"/>
  <c r="I161" i="17" s="1"/>
  <c r="E162" i="17"/>
  <c r="G162" i="17" s="1"/>
  <c r="E163" i="17"/>
  <c r="G163" i="17" s="1"/>
  <c r="H163" i="17" s="1"/>
  <c r="E164" i="17"/>
  <c r="G164" i="17" s="1"/>
  <c r="E140" i="17"/>
  <c r="G140" i="17" s="1"/>
  <c r="H140" i="17" s="1"/>
  <c r="E141" i="17"/>
  <c r="G141" i="17" s="1"/>
  <c r="H141" i="17" s="1"/>
  <c r="E143" i="17"/>
  <c r="G143" i="17" s="1"/>
  <c r="H143" i="17" s="1"/>
  <c r="E146" i="17"/>
  <c r="G146" i="17" s="1"/>
  <c r="E147" i="17"/>
  <c r="G147" i="17" s="1"/>
  <c r="E148" i="17"/>
  <c r="G148" i="17" s="1"/>
  <c r="H148" i="17" s="1"/>
  <c r="E122" i="17"/>
  <c r="G122" i="17" s="1"/>
  <c r="H122" i="17" s="1"/>
  <c r="E123" i="17"/>
  <c r="G123" i="17" s="1"/>
  <c r="H123" i="17" s="1"/>
  <c r="I123" i="17" s="1"/>
  <c r="E124" i="17"/>
  <c r="G124" i="17" s="1"/>
  <c r="H124" i="17" s="1"/>
  <c r="E125" i="17"/>
  <c r="G125" i="17" s="1"/>
  <c r="E126" i="17"/>
  <c r="G126" i="17" s="1"/>
  <c r="E127" i="17"/>
  <c r="G127" i="17" s="1"/>
  <c r="H127" i="17" s="1"/>
  <c r="E128" i="17"/>
  <c r="G128" i="17" s="1"/>
  <c r="H128" i="17" s="1"/>
  <c r="E129" i="17"/>
  <c r="G129" i="17" s="1"/>
  <c r="E130" i="17"/>
  <c r="G130" i="17" s="1"/>
  <c r="E131" i="17"/>
  <c r="G131" i="17" s="1"/>
  <c r="H131" i="17" s="1"/>
  <c r="I131" i="17" s="1"/>
  <c r="E132" i="17"/>
  <c r="G132" i="17" s="1"/>
  <c r="H132" i="17" s="1"/>
  <c r="E133" i="17"/>
  <c r="G133" i="17" s="1"/>
  <c r="E134" i="17"/>
  <c r="G134" i="17" s="1"/>
  <c r="E135" i="17"/>
  <c r="G135" i="17" s="1"/>
  <c r="H135" i="17" s="1"/>
  <c r="E136" i="17"/>
  <c r="G136" i="17" s="1"/>
  <c r="H136" i="17" s="1"/>
  <c r="E100" i="17"/>
  <c r="G100" i="17" s="1"/>
  <c r="E101" i="17"/>
  <c r="G101" i="17" s="1"/>
  <c r="H101" i="17" s="1"/>
  <c r="I101" i="17" s="1"/>
  <c r="E102" i="17"/>
  <c r="G102" i="17" s="1"/>
  <c r="H102" i="17" s="1"/>
  <c r="E103" i="17"/>
  <c r="G103" i="17" s="1"/>
  <c r="E104" i="17"/>
  <c r="G104" i="17" s="1"/>
  <c r="E105" i="17"/>
  <c r="G105" i="17" s="1"/>
  <c r="E106" i="17"/>
  <c r="G106" i="17" s="1"/>
  <c r="H106" i="17" s="1"/>
  <c r="E107" i="17"/>
  <c r="G107" i="17" s="1"/>
  <c r="E108" i="17"/>
  <c r="G108" i="17" s="1"/>
  <c r="E109" i="17"/>
  <c r="G109" i="17" s="1"/>
  <c r="H109" i="17" s="1"/>
  <c r="I109" i="17" s="1"/>
  <c r="E110" i="17"/>
  <c r="G110" i="17" s="1"/>
  <c r="H110" i="17" s="1"/>
  <c r="E111" i="17"/>
  <c r="G111" i="17" s="1"/>
  <c r="E112" i="17"/>
  <c r="G112" i="17" s="1"/>
  <c r="H112" i="17" s="1"/>
  <c r="E113" i="17"/>
  <c r="G113" i="17" s="1"/>
  <c r="E114" i="17"/>
  <c r="G114" i="17" s="1"/>
  <c r="H114" i="17" s="1"/>
  <c r="E115" i="17"/>
  <c r="G115" i="17" s="1"/>
  <c r="E116" i="17"/>
  <c r="G116" i="17" s="1"/>
  <c r="E117" i="17"/>
  <c r="G117" i="17" s="1"/>
  <c r="H117" i="17" s="1"/>
  <c r="I117" i="17" s="1"/>
  <c r="E118" i="17"/>
  <c r="G118" i="17" s="1"/>
  <c r="H118" i="17" s="1"/>
  <c r="E88" i="17"/>
  <c r="G88" i="17" s="1"/>
  <c r="H88" i="17" s="1"/>
  <c r="E89" i="17"/>
  <c r="G89" i="17" s="1"/>
  <c r="H89" i="17" s="1"/>
  <c r="I89" i="17" s="1"/>
  <c r="E90" i="17"/>
  <c r="G90" i="17" s="1"/>
  <c r="H90" i="17" s="1"/>
  <c r="E91" i="17"/>
  <c r="G91" i="17" s="1"/>
  <c r="H91" i="17" s="1"/>
  <c r="I91" i="17" s="1"/>
  <c r="E92" i="17"/>
  <c r="G92" i="17" s="1"/>
  <c r="H92" i="17" s="1"/>
  <c r="E93" i="17"/>
  <c r="G93" i="17" s="1"/>
  <c r="H93" i="17" s="1"/>
  <c r="E94" i="17"/>
  <c r="G94" i="17" s="1"/>
  <c r="E95" i="17"/>
  <c r="G95" i="17" s="1"/>
  <c r="E97" i="17"/>
  <c r="G97" i="17" s="1"/>
  <c r="E81" i="17"/>
  <c r="G81" i="17" s="1"/>
  <c r="H81" i="17" s="1"/>
  <c r="E82" i="17"/>
  <c r="G82" i="17" s="1"/>
  <c r="H82" i="17" s="1"/>
  <c r="E71" i="17"/>
  <c r="G71" i="17" s="1"/>
  <c r="H71" i="17" s="1"/>
  <c r="E72" i="17"/>
  <c r="G72" i="17" s="1"/>
  <c r="H72" i="17" s="1"/>
  <c r="I72" i="17" s="1"/>
  <c r="E73" i="17"/>
  <c r="G73" i="17" s="1"/>
  <c r="H73" i="17" s="1"/>
  <c r="I73" i="17" s="1"/>
  <c r="E74" i="17"/>
  <c r="G74" i="17" s="1"/>
  <c r="H74" i="17" s="1"/>
  <c r="I74" i="17" s="1"/>
  <c r="E75" i="17"/>
  <c r="G75" i="17" s="1"/>
  <c r="E76" i="17"/>
  <c r="G76" i="17" s="1"/>
  <c r="E77" i="17"/>
  <c r="G77" i="17" s="1"/>
  <c r="H77" i="17" s="1"/>
  <c r="E63" i="17"/>
  <c r="G63" i="17" s="1"/>
  <c r="H63" i="17" s="1"/>
  <c r="E64" i="17"/>
  <c r="G64" i="17" s="1"/>
  <c r="E65" i="17"/>
  <c r="G65" i="17" s="1"/>
  <c r="H65" i="17" s="1"/>
  <c r="I65" i="17" s="1"/>
  <c r="E66" i="17"/>
  <c r="G66" i="17" s="1"/>
  <c r="H66" i="17" s="1"/>
  <c r="I66" i="17" s="1"/>
  <c r="E67" i="17"/>
  <c r="G67" i="17" s="1"/>
  <c r="H67" i="17" s="1"/>
  <c r="E68" i="17"/>
  <c r="G68" i="17" s="1"/>
  <c r="H68" i="17" s="1"/>
  <c r="E57" i="17"/>
  <c r="G57" i="17" s="1"/>
  <c r="H57" i="17" s="1"/>
  <c r="E58" i="17"/>
  <c r="G58" i="17" s="1"/>
  <c r="H58" i="17" s="1"/>
  <c r="E59" i="17"/>
  <c r="G59" i="17" s="1"/>
  <c r="H59" i="17" s="1"/>
  <c r="E49" i="17"/>
  <c r="G49" i="17" s="1"/>
  <c r="H49" i="17" s="1"/>
  <c r="E50" i="17"/>
  <c r="G50" i="17" s="1"/>
  <c r="H50" i="17" s="1"/>
  <c r="I50" i="17" s="1"/>
  <c r="E51" i="17"/>
  <c r="G51" i="17" s="1"/>
  <c r="E52" i="17"/>
  <c r="G52" i="17" s="1"/>
  <c r="H52" i="17" s="1"/>
  <c r="E53" i="17"/>
  <c r="G53" i="17" s="1"/>
  <c r="E54" i="17"/>
  <c r="G54" i="17" s="1"/>
  <c r="H54" i="17" s="1"/>
  <c r="E42" i="17"/>
  <c r="G42" i="17" s="1"/>
  <c r="H42" i="17" s="1"/>
  <c r="E43" i="17"/>
  <c r="G43" i="17" s="1"/>
  <c r="H43" i="17" s="1"/>
  <c r="I43" i="17" s="1"/>
  <c r="E44" i="17"/>
  <c r="G44" i="17" s="1"/>
  <c r="H44" i="17" s="1"/>
  <c r="E45" i="17"/>
  <c r="G45" i="17" s="1"/>
  <c r="H45" i="17" s="1"/>
  <c r="I45" i="17" s="1"/>
  <c r="E46" i="17"/>
  <c r="G46" i="17" s="1"/>
  <c r="H46" i="17" s="1"/>
  <c r="E30" i="17"/>
  <c r="G30" i="17" s="1"/>
  <c r="H30" i="17" s="1"/>
  <c r="E31" i="17"/>
  <c r="G31" i="17" s="1"/>
  <c r="H31" i="17" s="1"/>
  <c r="E32" i="17"/>
  <c r="G32" i="17" s="1"/>
  <c r="E33" i="17"/>
  <c r="G33" i="17" s="1"/>
  <c r="H33" i="17" s="1"/>
  <c r="E34" i="17"/>
  <c r="G34" i="17" s="1"/>
  <c r="H34" i="17" s="1"/>
  <c r="E35" i="17"/>
  <c r="G35" i="17" s="1"/>
  <c r="E36" i="17"/>
  <c r="G36" i="17" s="1"/>
  <c r="E37" i="17"/>
  <c r="G37" i="17" s="1"/>
  <c r="E38" i="17"/>
  <c r="G38" i="17" s="1"/>
  <c r="H38" i="17" s="1"/>
  <c r="H381" i="17" l="1"/>
  <c r="I381" i="17" s="1"/>
  <c r="H382" i="17"/>
  <c r="I382" i="17" s="1"/>
  <c r="I380" i="17"/>
  <c r="H350" i="17"/>
  <c r="I350" i="17" s="1"/>
  <c r="I348" i="17"/>
  <c r="H333" i="17"/>
  <c r="I333" i="17" s="1"/>
  <c r="H330" i="17"/>
  <c r="I330" i="17" s="1"/>
  <c r="H344" i="17"/>
  <c r="I344" i="17" s="1"/>
  <c r="H328" i="17"/>
  <c r="I328" i="17" s="1"/>
  <c r="H336" i="17"/>
  <c r="I336" i="17" s="1"/>
  <c r="H327" i="17"/>
  <c r="I327" i="17" s="1"/>
  <c r="I342" i="17"/>
  <c r="I340" i="17"/>
  <c r="I331" i="17"/>
  <c r="H322" i="17"/>
  <c r="I322" i="17" s="1"/>
  <c r="H320" i="17"/>
  <c r="I320" i="17" s="1"/>
  <c r="H302" i="17"/>
  <c r="I302" i="17" s="1"/>
  <c r="H306" i="17"/>
  <c r="I306" i="17" s="1"/>
  <c r="H319" i="17"/>
  <c r="I319" i="17" s="1"/>
  <c r="H300" i="17"/>
  <c r="I300" i="17" s="1"/>
  <c r="H301" i="17"/>
  <c r="I301" i="17" s="1"/>
  <c r="H321" i="17"/>
  <c r="I321" i="17" s="1"/>
  <c r="I304" i="17"/>
  <c r="I310" i="17"/>
  <c r="I307" i="17"/>
  <c r="I299" i="17"/>
  <c r="I303" i="17"/>
  <c r="I305" i="17"/>
  <c r="I297" i="17"/>
  <c r="H285" i="17"/>
  <c r="I285" i="17" s="1"/>
  <c r="H280" i="17"/>
  <c r="I280" i="17" s="1"/>
  <c r="I283" i="17"/>
  <c r="I278" i="17"/>
  <c r="H259" i="17"/>
  <c r="I259" i="17" s="1"/>
  <c r="I258" i="17"/>
  <c r="I260" i="17"/>
  <c r="I257" i="17"/>
  <c r="I250" i="17"/>
  <c r="I249" i="17"/>
  <c r="I243" i="17"/>
  <c r="H240" i="17"/>
  <c r="I240" i="17" s="1"/>
  <c r="I238" i="17"/>
  <c r="H230" i="17"/>
  <c r="I230" i="17" s="1"/>
  <c r="H227" i="17"/>
  <c r="I227" i="17" s="1"/>
  <c r="H234" i="17"/>
  <c r="I234" i="17" s="1"/>
  <c r="H226" i="17"/>
  <c r="I226" i="17" s="1"/>
  <c r="I229" i="17"/>
  <c r="I224" i="17"/>
  <c r="H232" i="17"/>
  <c r="I232" i="17" s="1"/>
  <c r="I233" i="17"/>
  <c r="I225" i="17"/>
  <c r="I222" i="17"/>
  <c r="H214" i="17"/>
  <c r="I214" i="17" s="1"/>
  <c r="H212" i="17"/>
  <c r="I212" i="17" s="1"/>
  <c r="H211" i="17"/>
  <c r="I211" i="17" s="1"/>
  <c r="I219" i="17"/>
  <c r="I209" i="17"/>
  <c r="H217" i="17"/>
  <c r="I217" i="17" s="1"/>
  <c r="I216" i="17"/>
  <c r="I208" i="17"/>
  <c r="I207" i="17"/>
  <c r="I204" i="17"/>
  <c r="H189" i="17"/>
  <c r="I189" i="17" s="1"/>
  <c r="H184" i="17"/>
  <c r="I184" i="17" s="1"/>
  <c r="I188" i="17"/>
  <c r="I190" i="17"/>
  <c r="I182" i="17"/>
  <c r="I187" i="17"/>
  <c r="H172" i="17"/>
  <c r="I172" i="17" s="1"/>
  <c r="I173" i="17"/>
  <c r="H179" i="17"/>
  <c r="I179" i="17" s="1"/>
  <c r="I177" i="17"/>
  <c r="I170" i="17"/>
  <c r="I168" i="17"/>
  <c r="H159" i="17"/>
  <c r="I159" i="17" s="1"/>
  <c r="H156" i="17"/>
  <c r="I156" i="17" s="1"/>
  <c r="H147" i="17"/>
  <c r="I147" i="17" s="1"/>
  <c r="H146" i="17"/>
  <c r="I146" i="17" s="1"/>
  <c r="H152" i="17"/>
  <c r="I152" i="17" s="1"/>
  <c r="H162" i="17"/>
  <c r="I162" i="17" s="1"/>
  <c r="H160" i="17"/>
  <c r="I160" i="17" s="1"/>
  <c r="I143" i="17"/>
  <c r="I154" i="17"/>
  <c r="I151" i="17"/>
  <c r="I163" i="17"/>
  <c r="I155" i="17"/>
  <c r="I157" i="17"/>
  <c r="I141" i="17"/>
  <c r="I148" i="17"/>
  <c r="I140" i="17"/>
  <c r="I122" i="17"/>
  <c r="I112" i="17"/>
  <c r="H164" i="17"/>
  <c r="I164" i="17" s="1"/>
  <c r="H130" i="17"/>
  <c r="I130" i="17" s="1"/>
  <c r="H129" i="17"/>
  <c r="I129" i="17" s="1"/>
  <c r="H104" i="17"/>
  <c r="I104" i="17" s="1"/>
  <c r="H134" i="17"/>
  <c r="I134" i="17" s="1"/>
  <c r="H125" i="17"/>
  <c r="I125" i="17" s="1"/>
  <c r="H133" i="17"/>
  <c r="I133" i="17" s="1"/>
  <c r="H126" i="17"/>
  <c r="I126" i="17" s="1"/>
  <c r="I135" i="17"/>
  <c r="I127" i="17"/>
  <c r="I132" i="17"/>
  <c r="I124" i="17"/>
  <c r="I136" i="17"/>
  <c r="I128" i="17"/>
  <c r="H111" i="17"/>
  <c r="I111" i="17" s="1"/>
  <c r="H103" i="17"/>
  <c r="I103" i="17" s="1"/>
  <c r="H108" i="17"/>
  <c r="I108" i="17" s="1"/>
  <c r="H116" i="17"/>
  <c r="I116" i="17" s="1"/>
  <c r="H107" i="17"/>
  <c r="I107" i="17" s="1"/>
  <c r="H113" i="17"/>
  <c r="I113" i="17" s="1"/>
  <c r="H100" i="17"/>
  <c r="I100" i="17" s="1"/>
  <c r="H115" i="17"/>
  <c r="I115" i="17" s="1"/>
  <c r="H105" i="17"/>
  <c r="I105" i="17" s="1"/>
  <c r="I118" i="17"/>
  <c r="I110" i="17"/>
  <c r="I102" i="17"/>
  <c r="I114" i="17"/>
  <c r="I106" i="17"/>
  <c r="H97" i="17"/>
  <c r="I97" i="17" s="1"/>
  <c r="I92" i="17"/>
  <c r="H95" i="17"/>
  <c r="I95" i="17" s="1"/>
  <c r="H94" i="17"/>
  <c r="I94" i="17" s="1"/>
  <c r="I90" i="17"/>
  <c r="I88" i="17"/>
  <c r="I93" i="17"/>
  <c r="I82" i="17"/>
  <c r="I81" i="17"/>
  <c r="H75" i="17"/>
  <c r="I75" i="17" s="1"/>
  <c r="H76" i="17"/>
  <c r="I76" i="17" s="1"/>
  <c r="I77" i="17"/>
  <c r="I71" i="17"/>
  <c r="H64" i="17"/>
  <c r="I64" i="17" s="1"/>
  <c r="I68" i="17"/>
  <c r="I67" i="17"/>
  <c r="I63" i="17"/>
  <c r="I59" i="17"/>
  <c r="I58" i="17"/>
  <c r="I57" i="17"/>
  <c r="H53" i="17"/>
  <c r="I53" i="17" s="1"/>
  <c r="H51" i="17"/>
  <c r="I51" i="17" s="1"/>
  <c r="I52" i="17"/>
  <c r="I49" i="17"/>
  <c r="I54" i="17"/>
  <c r="I44" i="17"/>
  <c r="I46" i="17"/>
  <c r="I42" i="17"/>
  <c r="H32" i="17"/>
  <c r="I32" i="17" s="1"/>
  <c r="H35" i="17"/>
  <c r="I35" i="17" s="1"/>
  <c r="H36" i="17"/>
  <c r="I36" i="17" s="1"/>
  <c r="H37" i="17"/>
  <c r="I37" i="17" s="1"/>
  <c r="I31" i="17"/>
  <c r="I30" i="17"/>
  <c r="I38" i="17"/>
  <c r="I34" i="17"/>
  <c r="I33" i="17"/>
  <c r="E13" i="17"/>
  <c r="G13" i="17" s="1"/>
  <c r="E14" i="17"/>
  <c r="G14" i="17" s="1"/>
  <c r="E15" i="17"/>
  <c r="G15" i="17" s="1"/>
  <c r="H15" i="17" s="1"/>
  <c r="E16" i="17"/>
  <c r="G16" i="17" s="1"/>
  <c r="E17" i="17"/>
  <c r="G17" i="17" s="1"/>
  <c r="E18" i="17"/>
  <c r="G18" i="17" s="1"/>
  <c r="H18" i="17" s="1"/>
  <c r="I18" i="17" s="1"/>
  <c r="E20" i="17"/>
  <c r="G20" i="17" s="1"/>
  <c r="E21" i="17"/>
  <c r="G21" i="17" s="1"/>
  <c r="H21" i="17" s="1"/>
  <c r="E22" i="17"/>
  <c r="G22" i="17" s="1"/>
  <c r="H22" i="17" s="1"/>
  <c r="E24" i="17"/>
  <c r="G24" i="17" s="1"/>
  <c r="H24" i="17" s="1"/>
  <c r="E25" i="17"/>
  <c r="G25" i="17" s="1"/>
  <c r="H25" i="17" s="1"/>
  <c r="E26" i="17"/>
  <c r="G26" i="17" s="1"/>
  <c r="H26" i="17" s="1"/>
  <c r="E12" i="17"/>
  <c r="H17" i="17" l="1"/>
  <c r="I17" i="17" s="1"/>
  <c r="H16" i="17"/>
  <c r="I16" i="17" s="1"/>
  <c r="H13" i="17"/>
  <c r="I13" i="17" s="1"/>
  <c r="H14" i="17"/>
  <c r="I14" i="17" s="1"/>
  <c r="I25" i="17"/>
  <c r="I24" i="17"/>
  <c r="H20" i="17"/>
  <c r="I20" i="17" s="1"/>
  <c r="I22" i="17"/>
  <c r="I15" i="17"/>
  <c r="I26" i="17"/>
  <c r="I21" i="17"/>
  <c r="E291" i="41"/>
  <c r="E290" i="41"/>
  <c r="E81" i="41"/>
  <c r="G81" i="41" s="1"/>
  <c r="E82" i="41"/>
  <c r="G82" i="41"/>
  <c r="H82" i="41" s="1"/>
  <c r="H81" i="41" l="1"/>
  <c r="I81" i="41" s="1"/>
  <c r="I82" i="41"/>
  <c r="F14" i="58" l="1"/>
  <c r="E14" i="58"/>
  <c r="D14" i="58"/>
  <c r="C14" i="58"/>
  <c r="B464" i="54"/>
  <c r="B458" i="54"/>
  <c r="B432" i="54"/>
  <c r="B556" i="54"/>
  <c r="B555" i="54" s="1"/>
  <c r="B553" i="54"/>
  <c r="B549" i="54"/>
  <c r="B546" i="54"/>
  <c r="B545" i="54" s="1"/>
  <c r="B541" i="54"/>
  <c r="B529" i="54"/>
  <c r="B521" i="54" s="1"/>
  <c r="B522" i="54"/>
  <c r="B518" i="54"/>
  <c r="B513" i="54"/>
  <c r="B503" i="54"/>
  <c r="B498" i="54"/>
  <c r="B495" i="54"/>
  <c r="B492" i="54"/>
  <c r="B491" i="54" s="1"/>
  <c r="B488" i="54"/>
  <c r="B484" i="54"/>
  <c r="B478" i="54"/>
  <c r="B477" i="54" s="1"/>
  <c r="B424" i="54"/>
  <c r="B423" i="54" s="1"/>
  <c r="B408" i="54"/>
  <c r="B405" i="54"/>
  <c r="B391" i="54"/>
  <c r="B386" i="54"/>
  <c r="B363" i="54"/>
  <c r="B350" i="54"/>
  <c r="B317" i="54"/>
  <c r="B298" i="54"/>
  <c r="B290" i="54"/>
  <c r="B268" i="54"/>
  <c r="B256" i="54"/>
  <c r="B255" i="54" s="1"/>
  <c r="B238" i="54"/>
  <c r="B227" i="54"/>
  <c r="B197" i="54"/>
  <c r="B191" i="54"/>
  <c r="B179" i="54"/>
  <c r="B172" i="54"/>
  <c r="B154" i="54"/>
  <c r="B151" i="54"/>
  <c r="B147" i="54"/>
  <c r="B133" i="54"/>
  <c r="B113" i="54"/>
  <c r="B105" i="54"/>
  <c r="B87" i="54"/>
  <c r="B83" i="54"/>
  <c r="B70" i="54"/>
  <c r="B11" i="54"/>
  <c r="B10" i="54" s="1"/>
  <c r="C524" i="54"/>
  <c r="E524" i="54" s="1"/>
  <c r="G524" i="54" s="1"/>
  <c r="H524" i="54" s="1"/>
  <c r="C525" i="54"/>
  <c r="E525" i="54" s="1"/>
  <c r="G525" i="54" s="1"/>
  <c r="H525" i="54" s="1"/>
  <c r="C526" i="54"/>
  <c r="E526" i="54" s="1"/>
  <c r="G526" i="54" s="1"/>
  <c r="H526" i="54" s="1"/>
  <c r="I526" i="54" s="1"/>
  <c r="C527" i="54"/>
  <c r="E527" i="54" s="1"/>
  <c r="G527" i="54" s="1"/>
  <c r="H527" i="54" s="1"/>
  <c r="I527" i="54" s="1"/>
  <c r="C528" i="54"/>
  <c r="E528" i="54" s="1"/>
  <c r="G528" i="54" s="1"/>
  <c r="H528" i="54" s="1"/>
  <c r="C530" i="54"/>
  <c r="E530" i="54" s="1"/>
  <c r="G530" i="54" s="1"/>
  <c r="H530" i="54" s="1"/>
  <c r="I530" i="54" s="1"/>
  <c r="C531" i="54"/>
  <c r="E531" i="54" s="1"/>
  <c r="G531" i="54" s="1"/>
  <c r="C532" i="54"/>
  <c r="E532" i="54" s="1"/>
  <c r="G532" i="54" s="1"/>
  <c r="H532" i="54" s="1"/>
  <c r="C533" i="54"/>
  <c r="E533" i="54" s="1"/>
  <c r="G533" i="54" s="1"/>
  <c r="H533" i="54" s="1"/>
  <c r="C534" i="54"/>
  <c r="E534" i="54" s="1"/>
  <c r="G534" i="54" s="1"/>
  <c r="C535" i="54"/>
  <c r="E535" i="54" s="1"/>
  <c r="G535" i="54" s="1"/>
  <c r="H535" i="54" s="1"/>
  <c r="I535" i="54" s="1"/>
  <c r="C536" i="54"/>
  <c r="E536" i="54" s="1"/>
  <c r="G536" i="54" s="1"/>
  <c r="H536" i="54" s="1"/>
  <c r="C537" i="54"/>
  <c r="E537" i="54" s="1"/>
  <c r="G537" i="54" s="1"/>
  <c r="H537" i="54" s="1"/>
  <c r="I537" i="54" s="1"/>
  <c r="C538" i="54"/>
  <c r="C539" i="54"/>
  <c r="E539" i="54" s="1"/>
  <c r="G539" i="54" s="1"/>
  <c r="H539" i="54" s="1"/>
  <c r="I539" i="54" s="1"/>
  <c r="C540" i="54"/>
  <c r="E540" i="54" s="1"/>
  <c r="G540" i="54" s="1"/>
  <c r="H540" i="54" s="1"/>
  <c r="C542" i="54"/>
  <c r="E542" i="54" s="1"/>
  <c r="G542" i="54" s="1"/>
  <c r="H542" i="54" s="1"/>
  <c r="I542" i="54" s="1"/>
  <c r="C543" i="54"/>
  <c r="E543" i="54" s="1"/>
  <c r="G543" i="54" s="1"/>
  <c r="H543" i="54" s="1"/>
  <c r="I543" i="54" s="1"/>
  <c r="C544" i="54"/>
  <c r="E544" i="54" s="1"/>
  <c r="G544" i="54" s="1"/>
  <c r="H544" i="54" s="1"/>
  <c r="C523" i="54"/>
  <c r="E523" i="54" s="1"/>
  <c r="G523" i="54" s="1"/>
  <c r="H523" i="54" s="1"/>
  <c r="I523" i="54" s="1"/>
  <c r="C494" i="54"/>
  <c r="E494" i="54" s="1"/>
  <c r="G494" i="54" s="1"/>
  <c r="H494" i="54" s="1"/>
  <c r="C496" i="54"/>
  <c r="E496" i="54" s="1"/>
  <c r="G496" i="54" s="1"/>
  <c r="H496" i="54" s="1"/>
  <c r="I496" i="54" s="1"/>
  <c r="C497" i="54"/>
  <c r="E497" i="54" s="1"/>
  <c r="G497" i="54" s="1"/>
  <c r="H497" i="54" s="1"/>
  <c r="C499" i="54"/>
  <c r="E499" i="54" s="1"/>
  <c r="G499" i="54" s="1"/>
  <c r="H499" i="54" s="1"/>
  <c r="I499" i="54" s="1"/>
  <c r="C500" i="54"/>
  <c r="E500" i="54" s="1"/>
  <c r="G500" i="54" s="1"/>
  <c r="C501" i="54"/>
  <c r="E501" i="54" s="1"/>
  <c r="G501" i="54" s="1"/>
  <c r="H501" i="54" s="1"/>
  <c r="C493" i="54"/>
  <c r="E493" i="54" s="1"/>
  <c r="G493" i="54" s="1"/>
  <c r="G492" i="54" s="1"/>
  <c r="C258" i="54"/>
  <c r="E258" i="54" s="1"/>
  <c r="G258" i="54" s="1"/>
  <c r="C259" i="54"/>
  <c r="E259" i="54" s="1"/>
  <c r="G259" i="54" s="1"/>
  <c r="C260" i="54"/>
  <c r="E260" i="54" s="1"/>
  <c r="G260" i="54" s="1"/>
  <c r="H260" i="54" s="1"/>
  <c r="C261" i="54"/>
  <c r="E261" i="54" s="1"/>
  <c r="G261" i="54" s="1"/>
  <c r="C262" i="54"/>
  <c r="E262" i="54" s="1"/>
  <c r="G262" i="54" s="1"/>
  <c r="H262" i="54" s="1"/>
  <c r="C263" i="54"/>
  <c r="E263" i="54" s="1"/>
  <c r="G263" i="54" s="1"/>
  <c r="H263" i="54" s="1"/>
  <c r="C264" i="54"/>
  <c r="E264" i="54" s="1"/>
  <c r="G264" i="54" s="1"/>
  <c r="H264" i="54" s="1"/>
  <c r="I264" i="54" s="1"/>
  <c r="C265" i="54"/>
  <c r="E265" i="54" s="1"/>
  <c r="G265" i="54" s="1"/>
  <c r="H265" i="54" s="1"/>
  <c r="I265" i="54" s="1"/>
  <c r="C266" i="54"/>
  <c r="E266" i="54" s="1"/>
  <c r="G266" i="54" s="1"/>
  <c r="C267" i="54"/>
  <c r="E267" i="54" s="1"/>
  <c r="G267" i="54" s="1"/>
  <c r="C269" i="54"/>
  <c r="E269" i="54" s="1"/>
  <c r="G269" i="54" s="1"/>
  <c r="H269" i="54" s="1"/>
  <c r="I269" i="54" s="1"/>
  <c r="C270" i="54"/>
  <c r="E270" i="54" s="1"/>
  <c r="G270" i="54" s="1"/>
  <c r="H270" i="54" s="1"/>
  <c r="I270" i="54" s="1"/>
  <c r="C271" i="54"/>
  <c r="E271" i="54" s="1"/>
  <c r="G271" i="54" s="1"/>
  <c r="H271" i="54" s="1"/>
  <c r="C272" i="54"/>
  <c r="E272" i="54" s="1"/>
  <c r="G272" i="54" s="1"/>
  <c r="H272" i="54" s="1"/>
  <c r="I272" i="54" s="1"/>
  <c r="C273" i="54"/>
  <c r="E273" i="54" s="1"/>
  <c r="G273" i="54" s="1"/>
  <c r="H273" i="54" s="1"/>
  <c r="I273" i="54" s="1"/>
  <c r="C274" i="54"/>
  <c r="E274" i="54" s="1"/>
  <c r="G274" i="54" s="1"/>
  <c r="C275" i="54"/>
  <c r="E275" i="54" s="1"/>
  <c r="G275" i="54" s="1"/>
  <c r="C276" i="54"/>
  <c r="E276" i="54" s="1"/>
  <c r="G276" i="54" s="1"/>
  <c r="H276" i="54" s="1"/>
  <c r="I276" i="54" s="1"/>
  <c r="C277" i="54"/>
  <c r="E277" i="54" s="1"/>
  <c r="G277" i="54" s="1"/>
  <c r="C278" i="54"/>
  <c r="E278" i="54" s="1"/>
  <c r="G278" i="54" s="1"/>
  <c r="H278" i="54" s="1"/>
  <c r="C279" i="54"/>
  <c r="E279" i="54" s="1"/>
  <c r="G279" i="54" s="1"/>
  <c r="H279" i="54" s="1"/>
  <c r="C280" i="54"/>
  <c r="E280" i="54" s="1"/>
  <c r="G280" i="54" s="1"/>
  <c r="H280" i="54" s="1"/>
  <c r="I280" i="54" s="1"/>
  <c r="C281" i="54"/>
  <c r="C282" i="54"/>
  <c r="E282" i="54" s="1"/>
  <c r="G282" i="54" s="1"/>
  <c r="C283" i="54"/>
  <c r="E283" i="54" s="1"/>
  <c r="G283" i="54" s="1"/>
  <c r="C284" i="54"/>
  <c r="E284" i="54" s="1"/>
  <c r="G284" i="54" s="1"/>
  <c r="C285" i="54"/>
  <c r="E285" i="54" s="1"/>
  <c r="G285" i="54" s="1"/>
  <c r="H285" i="54" s="1"/>
  <c r="I285" i="54" s="1"/>
  <c r="C286" i="54"/>
  <c r="E286" i="54" s="1"/>
  <c r="G286" i="54" s="1"/>
  <c r="H286" i="54" s="1"/>
  <c r="I286" i="54" s="1"/>
  <c r="C287" i="54"/>
  <c r="E287" i="54" s="1"/>
  <c r="G287" i="54" s="1"/>
  <c r="H287" i="54" s="1"/>
  <c r="C288" i="54"/>
  <c r="E288" i="54" s="1"/>
  <c r="G288" i="54" s="1"/>
  <c r="H288" i="54" s="1"/>
  <c r="I288" i="54" s="1"/>
  <c r="C289" i="54"/>
  <c r="E289" i="54" s="1"/>
  <c r="G289" i="54" s="1"/>
  <c r="H289" i="54" s="1"/>
  <c r="I289" i="54" s="1"/>
  <c r="C291" i="54"/>
  <c r="E291" i="54" s="1"/>
  <c r="G291" i="54" s="1"/>
  <c r="G290" i="54" s="1"/>
  <c r="C292" i="54"/>
  <c r="E292" i="54" s="1"/>
  <c r="G292" i="54" s="1"/>
  <c r="H292" i="54" s="1"/>
  <c r="C293" i="54"/>
  <c r="E293" i="54" s="1"/>
  <c r="G293" i="54" s="1"/>
  <c r="H293" i="54" s="1"/>
  <c r="I293" i="54" s="1"/>
  <c r="C294" i="54"/>
  <c r="E294" i="54" s="1"/>
  <c r="G294" i="54" s="1"/>
  <c r="H294" i="54" s="1"/>
  <c r="I294" i="54" s="1"/>
  <c r="C295" i="54"/>
  <c r="E295" i="54" s="1"/>
  <c r="G295" i="54" s="1"/>
  <c r="H295" i="54" s="1"/>
  <c r="C296" i="54"/>
  <c r="E296" i="54" s="1"/>
  <c r="G296" i="54" s="1"/>
  <c r="H296" i="54" s="1"/>
  <c r="I296" i="54" s="1"/>
  <c r="C257" i="54"/>
  <c r="E257" i="54" s="1"/>
  <c r="G257" i="54" s="1"/>
  <c r="H257" i="54" s="1"/>
  <c r="I257" i="54" s="1"/>
  <c r="E281" i="54"/>
  <c r="G281" i="54" s="1"/>
  <c r="H281" i="54" s="1"/>
  <c r="I281" i="54" s="1"/>
  <c r="E538" i="54"/>
  <c r="G538" i="54" s="1"/>
  <c r="H538" i="54" s="1"/>
  <c r="I538" i="54" s="1"/>
  <c r="C71" i="54"/>
  <c r="E71" i="54" s="1"/>
  <c r="G71" i="54" s="1"/>
  <c r="H71" i="54" s="1"/>
  <c r="C72" i="54"/>
  <c r="E72" i="54" s="1"/>
  <c r="G72" i="54" s="1"/>
  <c r="H72" i="54" s="1"/>
  <c r="I72" i="54" s="1"/>
  <c r="C73" i="54"/>
  <c r="E73" i="54" s="1"/>
  <c r="G73" i="54" s="1"/>
  <c r="H73" i="54" s="1"/>
  <c r="I73" i="54" s="1"/>
  <c r="C74" i="54"/>
  <c r="E74" i="54" s="1"/>
  <c r="G74" i="54" s="1"/>
  <c r="C75" i="54"/>
  <c r="E75" i="54" s="1"/>
  <c r="G75" i="54" s="1"/>
  <c r="H75" i="54" s="1"/>
  <c r="C76" i="54"/>
  <c r="E76" i="54" s="1"/>
  <c r="G76" i="54" s="1"/>
  <c r="H76" i="54" s="1"/>
  <c r="C77" i="54"/>
  <c r="E77" i="54" s="1"/>
  <c r="G77" i="54" s="1"/>
  <c r="H77" i="54" s="1"/>
  <c r="I77" i="54" s="1"/>
  <c r="C78" i="54"/>
  <c r="E78" i="54" s="1"/>
  <c r="G78" i="54" s="1"/>
  <c r="H78" i="54" s="1"/>
  <c r="I78" i="54" s="1"/>
  <c r="C79" i="54"/>
  <c r="E79" i="54" s="1"/>
  <c r="G79" i="54" s="1"/>
  <c r="H79" i="54" s="1"/>
  <c r="C80" i="54"/>
  <c r="E80" i="54" s="1"/>
  <c r="G80" i="54" s="1"/>
  <c r="H80" i="54" s="1"/>
  <c r="I80" i="54" s="1"/>
  <c r="C81" i="54"/>
  <c r="E81" i="54" s="1"/>
  <c r="G81" i="54" s="1"/>
  <c r="C82" i="54"/>
  <c r="E82" i="54" s="1"/>
  <c r="G82" i="54" s="1"/>
  <c r="C84" i="54"/>
  <c r="E84" i="54" s="1"/>
  <c r="G84" i="54" s="1"/>
  <c r="H84" i="54" s="1"/>
  <c r="I84" i="54" s="1"/>
  <c r="C85" i="54"/>
  <c r="E85" i="54" s="1"/>
  <c r="G85" i="54" s="1"/>
  <c r="H85" i="54" s="1"/>
  <c r="I85" i="54" s="1"/>
  <c r="C86" i="54"/>
  <c r="E86" i="54" s="1"/>
  <c r="G86" i="54" s="1"/>
  <c r="H86" i="54" s="1"/>
  <c r="I86" i="54" s="1"/>
  <c r="C88" i="54"/>
  <c r="E88" i="54" s="1"/>
  <c r="G88" i="54" s="1"/>
  <c r="H88" i="54" s="1"/>
  <c r="I88" i="54" s="1"/>
  <c r="C89" i="54"/>
  <c r="E89" i="54" s="1"/>
  <c r="G89" i="54" s="1"/>
  <c r="H89" i="54" s="1"/>
  <c r="I89" i="54" s="1"/>
  <c r="C90" i="54"/>
  <c r="E90" i="54" s="1"/>
  <c r="G90" i="54" s="1"/>
  <c r="C91" i="54"/>
  <c r="E91" i="54" s="1"/>
  <c r="G91" i="54" s="1"/>
  <c r="H91" i="54" s="1"/>
  <c r="C92" i="54"/>
  <c r="E92" i="54" s="1"/>
  <c r="G92" i="54" s="1"/>
  <c r="H92" i="54" s="1"/>
  <c r="C93" i="54"/>
  <c r="E93" i="54" s="1"/>
  <c r="G93" i="54" s="1"/>
  <c r="H93" i="54" s="1"/>
  <c r="I93" i="54" s="1"/>
  <c r="C94" i="54"/>
  <c r="E94" i="54" s="1"/>
  <c r="G94" i="54" s="1"/>
  <c r="C95" i="54"/>
  <c r="E95" i="54" s="1"/>
  <c r="G95" i="54" s="1"/>
  <c r="H95" i="54" s="1"/>
  <c r="C96" i="54"/>
  <c r="E96" i="54" s="1"/>
  <c r="G96" i="54" s="1"/>
  <c r="H96" i="54" s="1"/>
  <c r="I96" i="54" s="1"/>
  <c r="C97" i="54"/>
  <c r="E97" i="54" s="1"/>
  <c r="G97" i="54" s="1"/>
  <c r="H97" i="54" s="1"/>
  <c r="I97" i="54" s="1"/>
  <c r="C98" i="54"/>
  <c r="E98" i="54" s="1"/>
  <c r="G98" i="54" s="1"/>
  <c r="C99" i="54"/>
  <c r="E99" i="54" s="1"/>
  <c r="G99" i="54" s="1"/>
  <c r="H99" i="54" s="1"/>
  <c r="C100" i="54"/>
  <c r="E100" i="54" s="1"/>
  <c r="G100" i="54" s="1"/>
  <c r="H100" i="54" s="1"/>
  <c r="I100" i="54" s="1"/>
  <c r="C101" i="54"/>
  <c r="E101" i="54" s="1"/>
  <c r="G101" i="54" s="1"/>
  <c r="H101" i="54" s="1"/>
  <c r="I101" i="54" s="1"/>
  <c r="C102" i="54"/>
  <c r="E102" i="54" s="1"/>
  <c r="G102" i="54" s="1"/>
  <c r="H102" i="54" s="1"/>
  <c r="I102" i="54" s="1"/>
  <c r="C103" i="54"/>
  <c r="E103" i="54" s="1"/>
  <c r="G103" i="54" s="1"/>
  <c r="H103" i="54" s="1"/>
  <c r="I103" i="54" s="1"/>
  <c r="C106" i="54"/>
  <c r="E106" i="54" s="1"/>
  <c r="G106" i="54" s="1"/>
  <c r="H106" i="54" s="1"/>
  <c r="C107" i="54"/>
  <c r="E107" i="54" s="1"/>
  <c r="G107" i="54" s="1"/>
  <c r="H107" i="54" s="1"/>
  <c r="I107" i="54" s="1"/>
  <c r="C108" i="54"/>
  <c r="E108" i="54" s="1"/>
  <c r="G108" i="54" s="1"/>
  <c r="H108" i="54" s="1"/>
  <c r="I108" i="54" s="1"/>
  <c r="C109" i="54"/>
  <c r="E109" i="54" s="1"/>
  <c r="G109" i="54" s="1"/>
  <c r="H109" i="54" s="1"/>
  <c r="C110" i="54"/>
  <c r="E110" i="54" s="1"/>
  <c r="G110" i="54" s="1"/>
  <c r="H110" i="54" s="1"/>
  <c r="C111" i="54"/>
  <c r="E111" i="54" s="1"/>
  <c r="G111" i="54" s="1"/>
  <c r="H111" i="54" s="1"/>
  <c r="I111" i="54" s="1"/>
  <c r="C112" i="54"/>
  <c r="E112" i="54" s="1"/>
  <c r="G112" i="54" s="1"/>
  <c r="H112" i="54" s="1"/>
  <c r="I112" i="54" s="1"/>
  <c r="C114" i="54"/>
  <c r="E114" i="54" s="1"/>
  <c r="G114" i="54" s="1"/>
  <c r="H114" i="54" s="1"/>
  <c r="C115" i="54"/>
  <c r="E115" i="54" s="1"/>
  <c r="G115" i="54" s="1"/>
  <c r="H115" i="54" s="1"/>
  <c r="I115" i="54" s="1"/>
  <c r="C116" i="54"/>
  <c r="E116" i="54" s="1"/>
  <c r="G116" i="54" s="1"/>
  <c r="H116" i="54" s="1"/>
  <c r="I116" i="54" s="1"/>
  <c r="C117" i="54"/>
  <c r="E117" i="54" s="1"/>
  <c r="G117" i="54" s="1"/>
  <c r="H117" i="54" s="1"/>
  <c r="I117" i="54" s="1"/>
  <c r="C118" i="54"/>
  <c r="E118" i="54" s="1"/>
  <c r="G118" i="54" s="1"/>
  <c r="C119" i="54"/>
  <c r="E119" i="54" s="1"/>
  <c r="G119" i="54" s="1"/>
  <c r="H119" i="54" s="1"/>
  <c r="I119" i="54" s="1"/>
  <c r="C120" i="54"/>
  <c r="E120" i="54" s="1"/>
  <c r="G120" i="54" s="1"/>
  <c r="H120" i="54" s="1"/>
  <c r="I120" i="54" s="1"/>
  <c r="C121" i="54"/>
  <c r="E121" i="54" s="1"/>
  <c r="G121" i="54" s="1"/>
  <c r="C122" i="54"/>
  <c r="E122" i="54" s="1"/>
  <c r="G122" i="54" s="1"/>
  <c r="H122" i="54" s="1"/>
  <c r="C123" i="54"/>
  <c r="E123" i="54" s="1"/>
  <c r="G123" i="54" s="1"/>
  <c r="C124" i="54"/>
  <c r="E124" i="54" s="1"/>
  <c r="G124" i="54" s="1"/>
  <c r="H124" i="54" s="1"/>
  <c r="I124" i="54" s="1"/>
  <c r="C125" i="54"/>
  <c r="E125" i="54" s="1"/>
  <c r="G125" i="54" s="1"/>
  <c r="H125" i="54" s="1"/>
  <c r="I125" i="54" s="1"/>
  <c r="C126" i="54"/>
  <c r="E126" i="54" s="1"/>
  <c r="G126" i="54" s="1"/>
  <c r="H126" i="54" s="1"/>
  <c r="C127" i="54"/>
  <c r="E127" i="54" s="1"/>
  <c r="G127" i="54" s="1"/>
  <c r="H127" i="54" s="1"/>
  <c r="I127" i="54" s="1"/>
  <c r="C128" i="54"/>
  <c r="E128" i="54" s="1"/>
  <c r="G128" i="54" s="1"/>
  <c r="H128" i="54" s="1"/>
  <c r="I128" i="54" s="1"/>
  <c r="C129" i="54"/>
  <c r="E129" i="54" s="1"/>
  <c r="G129" i="54" s="1"/>
  <c r="C130" i="54"/>
  <c r="E130" i="54" s="1"/>
  <c r="G130" i="54" s="1"/>
  <c r="H130" i="54" s="1"/>
  <c r="C131" i="54"/>
  <c r="E131" i="54" s="1"/>
  <c r="G131" i="54" s="1"/>
  <c r="C132" i="54"/>
  <c r="E132" i="54" s="1"/>
  <c r="G132" i="54" s="1"/>
  <c r="H132" i="54" s="1"/>
  <c r="I132" i="54" s="1"/>
  <c r="C134" i="54"/>
  <c r="E134" i="54" s="1"/>
  <c r="G134" i="54" s="1"/>
  <c r="H134" i="54" s="1"/>
  <c r="I134" i="54" s="1"/>
  <c r="C135" i="54"/>
  <c r="E135" i="54" s="1"/>
  <c r="G135" i="54" s="1"/>
  <c r="H135" i="54" s="1"/>
  <c r="I135" i="54" s="1"/>
  <c r="C136" i="54"/>
  <c r="E136" i="54" s="1"/>
  <c r="G136" i="54" s="1"/>
  <c r="C137" i="54"/>
  <c r="E137" i="54" s="1"/>
  <c r="G137" i="54" s="1"/>
  <c r="H137" i="54" s="1"/>
  <c r="C138" i="54"/>
  <c r="E138" i="54" s="1"/>
  <c r="G138" i="54" s="1"/>
  <c r="H138" i="54" s="1"/>
  <c r="I138" i="54" s="1"/>
  <c r="C139" i="54"/>
  <c r="E139" i="54" s="1"/>
  <c r="G139" i="54" s="1"/>
  <c r="H139" i="54" s="1"/>
  <c r="I139" i="54" s="1"/>
  <c r="C140" i="54"/>
  <c r="E140" i="54" s="1"/>
  <c r="G140" i="54" s="1"/>
  <c r="H140" i="54" s="1"/>
  <c r="I140" i="54" s="1"/>
  <c r="C141" i="54"/>
  <c r="E141" i="54" s="1"/>
  <c r="G141" i="54" s="1"/>
  <c r="H141" i="54" s="1"/>
  <c r="C142" i="54"/>
  <c r="E142" i="54" s="1"/>
  <c r="G142" i="54" s="1"/>
  <c r="H142" i="54" s="1"/>
  <c r="I142" i="54" s="1"/>
  <c r="C143" i="54"/>
  <c r="E143" i="54" s="1"/>
  <c r="G143" i="54" s="1"/>
  <c r="C144" i="54"/>
  <c r="E144" i="54" s="1"/>
  <c r="G144" i="54" s="1"/>
  <c r="C145" i="54"/>
  <c r="E145" i="54" s="1"/>
  <c r="G145" i="54" s="1"/>
  <c r="H145" i="54" s="1"/>
  <c r="C146" i="54"/>
  <c r="E146" i="54" s="1"/>
  <c r="G146" i="54" s="1"/>
  <c r="H146" i="54" s="1"/>
  <c r="I146" i="54" s="1"/>
  <c r="C148" i="54"/>
  <c r="E148" i="54" s="1"/>
  <c r="G148" i="54" s="1"/>
  <c r="H148" i="54" s="1"/>
  <c r="C149" i="54"/>
  <c r="E149" i="54" s="1"/>
  <c r="G149" i="54" s="1"/>
  <c r="H149" i="54" s="1"/>
  <c r="I149" i="54" s="1"/>
  <c r="C152" i="54"/>
  <c r="E152" i="54" s="1"/>
  <c r="G152" i="54" s="1"/>
  <c r="H152" i="54" s="1"/>
  <c r="H151" i="54" s="1"/>
  <c r="C153" i="54"/>
  <c r="E153" i="54" s="1"/>
  <c r="G153" i="54" s="1"/>
  <c r="H153" i="54" s="1"/>
  <c r="I153" i="54" s="1"/>
  <c r="C155" i="54"/>
  <c r="E155" i="54" s="1"/>
  <c r="G155" i="54" s="1"/>
  <c r="H155" i="54" s="1"/>
  <c r="C156" i="54"/>
  <c r="E156" i="54" s="1"/>
  <c r="G156" i="54" s="1"/>
  <c r="C157" i="54"/>
  <c r="E157" i="54" s="1"/>
  <c r="G157" i="54" s="1"/>
  <c r="H157" i="54" s="1"/>
  <c r="I157" i="54" s="1"/>
  <c r="C158" i="54"/>
  <c r="E158" i="54" s="1"/>
  <c r="G158" i="54" s="1"/>
  <c r="H158" i="54" s="1"/>
  <c r="I158" i="54" s="1"/>
  <c r="C159" i="54"/>
  <c r="E159" i="54" s="1"/>
  <c r="G159" i="54" s="1"/>
  <c r="C160" i="54"/>
  <c r="E160" i="54" s="1"/>
  <c r="G160" i="54" s="1"/>
  <c r="H160" i="54" s="1"/>
  <c r="I160" i="54" s="1"/>
  <c r="C161" i="54"/>
  <c r="E161" i="54" s="1"/>
  <c r="G161" i="54" s="1"/>
  <c r="H161" i="54" s="1"/>
  <c r="I161" i="54" s="1"/>
  <c r="C162" i="54"/>
  <c r="E162" i="54" s="1"/>
  <c r="G162" i="54" s="1"/>
  <c r="C163" i="54"/>
  <c r="E163" i="54" s="1"/>
  <c r="G163" i="54" s="1"/>
  <c r="H163" i="54" s="1"/>
  <c r="C164" i="54"/>
  <c r="E164" i="54" s="1"/>
  <c r="G164" i="54" s="1"/>
  <c r="H164" i="54" s="1"/>
  <c r="I164" i="54" s="1"/>
  <c r="C165" i="54"/>
  <c r="E165" i="54" s="1"/>
  <c r="G165" i="54" s="1"/>
  <c r="H165" i="54" s="1"/>
  <c r="I165" i="54" s="1"/>
  <c r="C166" i="54"/>
  <c r="E166" i="54" s="1"/>
  <c r="G166" i="54" s="1"/>
  <c r="C167" i="54"/>
  <c r="E167" i="54" s="1"/>
  <c r="G167" i="54" s="1"/>
  <c r="H167" i="54" s="1"/>
  <c r="C168" i="54"/>
  <c r="E168" i="54" s="1"/>
  <c r="G168" i="54" s="1"/>
  <c r="H168" i="54" s="1"/>
  <c r="I168" i="54" s="1"/>
  <c r="C169" i="54"/>
  <c r="E169" i="54" s="1"/>
  <c r="G169" i="54" s="1"/>
  <c r="H169" i="54" s="1"/>
  <c r="I169" i="54" s="1"/>
  <c r="C170" i="54"/>
  <c r="E170" i="54" s="1"/>
  <c r="G170" i="54" s="1"/>
  <c r="C171" i="54"/>
  <c r="E171" i="54" s="1"/>
  <c r="G171" i="54" s="1"/>
  <c r="H171" i="54" s="1"/>
  <c r="C173" i="54"/>
  <c r="E173" i="54" s="1"/>
  <c r="G173" i="54" s="1"/>
  <c r="H173" i="54" s="1"/>
  <c r="I173" i="54" s="1"/>
  <c r="C174" i="54"/>
  <c r="E174" i="54" s="1"/>
  <c r="G174" i="54" s="1"/>
  <c r="C175" i="54"/>
  <c r="E175" i="54" s="1"/>
  <c r="G175" i="54" s="1"/>
  <c r="H175" i="54" s="1"/>
  <c r="C176" i="54"/>
  <c r="E176" i="54" s="1"/>
  <c r="G176" i="54" s="1"/>
  <c r="H176" i="54" s="1"/>
  <c r="I176" i="54" s="1"/>
  <c r="C177" i="54"/>
  <c r="E177" i="54" s="1"/>
  <c r="G177" i="54" s="1"/>
  <c r="H177" i="54" s="1"/>
  <c r="I177" i="54" s="1"/>
  <c r="C178" i="54"/>
  <c r="E178" i="54" s="1"/>
  <c r="G178" i="54" s="1"/>
  <c r="C180" i="54"/>
  <c r="E180" i="54" s="1"/>
  <c r="G180" i="54" s="1"/>
  <c r="H180" i="54" s="1"/>
  <c r="C181" i="54"/>
  <c r="E181" i="54" s="1"/>
  <c r="G181" i="54" s="1"/>
  <c r="C182" i="54"/>
  <c r="E182" i="54" s="1"/>
  <c r="G182" i="54" s="1"/>
  <c r="C183" i="54"/>
  <c r="E183" i="54" s="1"/>
  <c r="G183" i="54" s="1"/>
  <c r="H183" i="54" s="1"/>
  <c r="C184" i="54"/>
  <c r="E184" i="54" s="1"/>
  <c r="G184" i="54" s="1"/>
  <c r="H184" i="54" s="1"/>
  <c r="I184" i="54" s="1"/>
  <c r="C185" i="54"/>
  <c r="E185" i="54" s="1"/>
  <c r="G185" i="54" s="1"/>
  <c r="H185" i="54" s="1"/>
  <c r="I185" i="54" s="1"/>
  <c r="C186" i="54"/>
  <c r="E186" i="54" s="1"/>
  <c r="G186" i="54" s="1"/>
  <c r="C187" i="54"/>
  <c r="E187" i="54" s="1"/>
  <c r="G187" i="54" s="1"/>
  <c r="C188" i="54"/>
  <c r="E188" i="54" s="1"/>
  <c r="G188" i="54" s="1"/>
  <c r="C189" i="54"/>
  <c r="E189" i="54" s="1"/>
  <c r="G189" i="54" s="1"/>
  <c r="H189" i="54" s="1"/>
  <c r="I189" i="54" s="1"/>
  <c r="C192" i="54"/>
  <c r="E192" i="54" s="1"/>
  <c r="G192" i="54" s="1"/>
  <c r="H192" i="54" s="1"/>
  <c r="I192" i="54" s="1"/>
  <c r="C193" i="54"/>
  <c r="E193" i="54" s="1"/>
  <c r="G193" i="54" s="1"/>
  <c r="H193" i="54" s="1"/>
  <c r="I193" i="54" s="1"/>
  <c r="C194" i="54"/>
  <c r="E194" i="54" s="1"/>
  <c r="G194" i="54" s="1"/>
  <c r="C195" i="54"/>
  <c r="E195" i="54" s="1"/>
  <c r="G195" i="54" s="1"/>
  <c r="C196" i="54"/>
  <c r="E196" i="54" s="1"/>
  <c r="G196" i="54" s="1"/>
  <c r="H196" i="54" s="1"/>
  <c r="C198" i="54"/>
  <c r="E198" i="54" s="1"/>
  <c r="G198" i="54" s="1"/>
  <c r="H198" i="54" s="1"/>
  <c r="C199" i="54"/>
  <c r="E199" i="54" s="1"/>
  <c r="G199" i="54" s="1"/>
  <c r="H199" i="54" s="1"/>
  <c r="C200" i="54"/>
  <c r="E200" i="54" s="1"/>
  <c r="G200" i="54" s="1"/>
  <c r="H200" i="54" s="1"/>
  <c r="I200" i="54" s="1"/>
  <c r="C201" i="54"/>
  <c r="E201" i="54" s="1"/>
  <c r="G201" i="54" s="1"/>
  <c r="H201" i="54" s="1"/>
  <c r="I201" i="54" s="1"/>
  <c r="C202" i="54"/>
  <c r="E202" i="54" s="1"/>
  <c r="G202" i="54" s="1"/>
  <c r="C203" i="54"/>
  <c r="E203" i="54" s="1"/>
  <c r="G203" i="54" s="1"/>
  <c r="C204" i="54"/>
  <c r="E204" i="54" s="1"/>
  <c r="G204" i="54" s="1"/>
  <c r="H204" i="54" s="1"/>
  <c r="I204" i="54" s="1"/>
  <c r="C205" i="54"/>
  <c r="E205" i="54" s="1"/>
  <c r="G205" i="54" s="1"/>
  <c r="H205" i="54" s="1"/>
  <c r="C206" i="54"/>
  <c r="E206" i="54" s="1"/>
  <c r="G206" i="54" s="1"/>
  <c r="H206" i="54" s="1"/>
  <c r="I206" i="54" s="1"/>
  <c r="C207" i="54"/>
  <c r="E207" i="54" s="1"/>
  <c r="G207" i="54" s="1"/>
  <c r="H207" i="54" s="1"/>
  <c r="C208" i="54"/>
  <c r="E208" i="54" s="1"/>
  <c r="G208" i="54" s="1"/>
  <c r="H208" i="54" s="1"/>
  <c r="I208" i="54" s="1"/>
  <c r="C209" i="54"/>
  <c r="E209" i="54" s="1"/>
  <c r="G209" i="54" s="1"/>
  <c r="H209" i="54" s="1"/>
  <c r="I209" i="54" s="1"/>
  <c r="C210" i="54"/>
  <c r="E210" i="54" s="1"/>
  <c r="G210" i="54" s="1"/>
  <c r="C211" i="54"/>
  <c r="E211" i="54" s="1"/>
  <c r="G211" i="54" s="1"/>
  <c r="C212" i="54"/>
  <c r="E212" i="54" s="1"/>
  <c r="G212" i="54" s="1"/>
  <c r="C213" i="54"/>
  <c r="E213" i="54" s="1"/>
  <c r="G213" i="54" s="1"/>
  <c r="C214" i="54"/>
  <c r="E214" i="54" s="1"/>
  <c r="G214" i="54" s="1"/>
  <c r="H214" i="54" s="1"/>
  <c r="C215" i="54"/>
  <c r="E215" i="54" s="1"/>
  <c r="G215" i="54" s="1"/>
  <c r="H215" i="54" s="1"/>
  <c r="C216" i="54"/>
  <c r="E216" i="54" s="1"/>
  <c r="G216" i="54" s="1"/>
  <c r="H216" i="54" s="1"/>
  <c r="I216" i="54" s="1"/>
  <c r="C217" i="54"/>
  <c r="E217" i="54" s="1"/>
  <c r="G217" i="54" s="1"/>
  <c r="H217" i="54" s="1"/>
  <c r="I217" i="54" s="1"/>
  <c r="C218" i="54"/>
  <c r="E218" i="54" s="1"/>
  <c r="G218" i="54" s="1"/>
  <c r="C219" i="54"/>
  <c r="E219" i="54" s="1"/>
  <c r="G219" i="54" s="1"/>
  <c r="C220" i="54"/>
  <c r="E220" i="54" s="1"/>
  <c r="G220" i="54" s="1"/>
  <c r="H220" i="54" s="1"/>
  <c r="I220" i="54" s="1"/>
  <c r="C221" i="54"/>
  <c r="E221" i="54" s="1"/>
  <c r="G221" i="54" s="1"/>
  <c r="H221" i="54" s="1"/>
  <c r="I221" i="54" s="1"/>
  <c r="C222" i="54"/>
  <c r="E222" i="54" s="1"/>
  <c r="G222" i="54" s="1"/>
  <c r="H222" i="54" s="1"/>
  <c r="I222" i="54" s="1"/>
  <c r="C223" i="54"/>
  <c r="E223" i="54" s="1"/>
  <c r="G223" i="54" s="1"/>
  <c r="H223" i="54" s="1"/>
  <c r="C224" i="54"/>
  <c r="E224" i="54" s="1"/>
  <c r="G224" i="54" s="1"/>
  <c r="H224" i="54" s="1"/>
  <c r="I224" i="54" s="1"/>
  <c r="C225" i="54"/>
  <c r="E225" i="54" s="1"/>
  <c r="G225" i="54" s="1"/>
  <c r="H225" i="54" s="1"/>
  <c r="I225" i="54" s="1"/>
  <c r="C226" i="54"/>
  <c r="E226" i="54" s="1"/>
  <c r="G226" i="54" s="1"/>
  <c r="C228" i="54"/>
  <c r="E228" i="54" s="1"/>
  <c r="G228" i="54" s="1"/>
  <c r="H228" i="54" s="1"/>
  <c r="C229" i="54"/>
  <c r="E229" i="54" s="1"/>
  <c r="G229" i="54" s="1"/>
  <c r="H229" i="54" s="1"/>
  <c r="I229" i="54" s="1"/>
  <c r="C230" i="54"/>
  <c r="E230" i="54" s="1"/>
  <c r="G230" i="54" s="1"/>
  <c r="H230" i="54" s="1"/>
  <c r="C231" i="54"/>
  <c r="E231" i="54" s="1"/>
  <c r="G231" i="54" s="1"/>
  <c r="H231" i="54" s="1"/>
  <c r="C232" i="54"/>
  <c r="E232" i="54" s="1"/>
  <c r="G232" i="54" s="1"/>
  <c r="H232" i="54" s="1"/>
  <c r="I232" i="54" s="1"/>
  <c r="C233" i="54"/>
  <c r="E233" i="54" s="1"/>
  <c r="G233" i="54" s="1"/>
  <c r="H233" i="54" s="1"/>
  <c r="I233" i="54" s="1"/>
  <c r="C234" i="54"/>
  <c r="E234" i="54" s="1"/>
  <c r="G234" i="54" s="1"/>
  <c r="C235" i="54"/>
  <c r="E235" i="54" s="1"/>
  <c r="G235" i="54" s="1"/>
  <c r="C236" i="54"/>
  <c r="E236" i="54" s="1"/>
  <c r="G236" i="54" s="1"/>
  <c r="H236" i="54" s="1"/>
  <c r="C237" i="54"/>
  <c r="E237" i="54" s="1"/>
  <c r="G237" i="54" s="1"/>
  <c r="H237" i="54" s="1"/>
  <c r="I237" i="54" s="1"/>
  <c r="C239" i="54"/>
  <c r="E239" i="54" s="1"/>
  <c r="G239" i="54" s="1"/>
  <c r="H239" i="54" s="1"/>
  <c r="C240" i="54"/>
  <c r="E240" i="54" s="1"/>
  <c r="G240" i="54" s="1"/>
  <c r="H240" i="54" s="1"/>
  <c r="I240" i="54" s="1"/>
  <c r="C241" i="54"/>
  <c r="E241" i="54" s="1"/>
  <c r="G241" i="54" s="1"/>
  <c r="H241" i="54" s="1"/>
  <c r="I241" i="54" s="1"/>
  <c r="C242" i="54"/>
  <c r="E242" i="54" s="1"/>
  <c r="G242" i="54" s="1"/>
  <c r="C243" i="54"/>
  <c r="E243" i="54" s="1"/>
  <c r="G243" i="54" s="1"/>
  <c r="C244" i="54"/>
  <c r="E244" i="54" s="1"/>
  <c r="G244" i="54" s="1"/>
  <c r="H244" i="54" s="1"/>
  <c r="C245" i="54"/>
  <c r="E245" i="54" s="1"/>
  <c r="G245" i="54" s="1"/>
  <c r="H245" i="54" s="1"/>
  <c r="I245" i="54" s="1"/>
  <c r="C246" i="54"/>
  <c r="E246" i="54" s="1"/>
  <c r="G246" i="54" s="1"/>
  <c r="H246" i="54" s="1"/>
  <c r="I246" i="54" s="1"/>
  <c r="C247" i="54"/>
  <c r="E247" i="54" s="1"/>
  <c r="G247" i="54" s="1"/>
  <c r="H247" i="54" s="1"/>
  <c r="C248" i="54"/>
  <c r="E248" i="54" s="1"/>
  <c r="G248" i="54" s="1"/>
  <c r="H248" i="54" s="1"/>
  <c r="I248" i="54" s="1"/>
  <c r="C249" i="54"/>
  <c r="E249" i="54" s="1"/>
  <c r="G249" i="54" s="1"/>
  <c r="H249" i="54" s="1"/>
  <c r="I249" i="54" s="1"/>
  <c r="C250" i="54"/>
  <c r="E250" i="54" s="1"/>
  <c r="G250" i="54" s="1"/>
  <c r="C251" i="54"/>
  <c r="E251" i="54" s="1"/>
  <c r="G251" i="54" s="1"/>
  <c r="C252" i="54"/>
  <c r="E252" i="54" s="1"/>
  <c r="G252" i="54" s="1"/>
  <c r="C253" i="54"/>
  <c r="E253" i="54" s="1"/>
  <c r="G253" i="54" s="1"/>
  <c r="C254" i="54"/>
  <c r="E254" i="54" s="1"/>
  <c r="G254" i="54" s="1"/>
  <c r="C299" i="54"/>
  <c r="E299" i="54" s="1"/>
  <c r="G299" i="54" s="1"/>
  <c r="C300" i="54"/>
  <c r="E300" i="54" s="1"/>
  <c r="G300" i="54" s="1"/>
  <c r="H300" i="54" s="1"/>
  <c r="C301" i="54"/>
  <c r="E301" i="54" s="1"/>
  <c r="G301" i="54" s="1"/>
  <c r="H301" i="54" s="1"/>
  <c r="I301" i="54" s="1"/>
  <c r="C302" i="54"/>
  <c r="E302" i="54" s="1"/>
  <c r="G302" i="54" s="1"/>
  <c r="H302" i="54" s="1"/>
  <c r="I302" i="54" s="1"/>
  <c r="C303" i="54"/>
  <c r="E303" i="54" s="1"/>
  <c r="G303" i="54" s="1"/>
  <c r="H303" i="54" s="1"/>
  <c r="C304" i="54"/>
  <c r="E304" i="54" s="1"/>
  <c r="G304" i="54" s="1"/>
  <c r="C305" i="54"/>
  <c r="E305" i="54" s="1"/>
  <c r="G305" i="54" s="1"/>
  <c r="C306" i="54"/>
  <c r="E306" i="54" s="1"/>
  <c r="G306" i="54" s="1"/>
  <c r="H306" i="54" s="1"/>
  <c r="C307" i="54"/>
  <c r="E307" i="54" s="1"/>
  <c r="G307" i="54" s="1"/>
  <c r="H307" i="54" s="1"/>
  <c r="C308" i="54"/>
  <c r="E308" i="54" s="1"/>
  <c r="G308" i="54" s="1"/>
  <c r="H308" i="54" s="1"/>
  <c r="I308" i="54" s="1"/>
  <c r="C309" i="54"/>
  <c r="E309" i="54" s="1"/>
  <c r="G309" i="54" s="1"/>
  <c r="C310" i="54"/>
  <c r="E310" i="54" s="1"/>
  <c r="G310" i="54" s="1"/>
  <c r="C311" i="54"/>
  <c r="E311" i="54" s="1"/>
  <c r="G311" i="54" s="1"/>
  <c r="H311" i="54" s="1"/>
  <c r="I311" i="54" s="1"/>
  <c r="C312" i="54"/>
  <c r="E312" i="54" s="1"/>
  <c r="G312" i="54" s="1"/>
  <c r="H312" i="54" s="1"/>
  <c r="I312" i="54" s="1"/>
  <c r="C313" i="54"/>
  <c r="E313" i="54" s="1"/>
  <c r="G313" i="54" s="1"/>
  <c r="H313" i="54" s="1"/>
  <c r="I313" i="54" s="1"/>
  <c r="C314" i="54"/>
  <c r="E314" i="54" s="1"/>
  <c r="G314" i="54" s="1"/>
  <c r="H314" i="54" s="1"/>
  <c r="C315" i="54"/>
  <c r="E315" i="54" s="1"/>
  <c r="G315" i="54" s="1"/>
  <c r="H315" i="54" s="1"/>
  <c r="C316" i="54"/>
  <c r="E316" i="54" s="1"/>
  <c r="G316" i="54" s="1"/>
  <c r="H316" i="54" s="1"/>
  <c r="C318" i="54"/>
  <c r="E318" i="54" s="1"/>
  <c r="G318" i="54" s="1"/>
  <c r="H318" i="54" s="1"/>
  <c r="I318" i="54" s="1"/>
  <c r="C319" i="54"/>
  <c r="E319" i="54" s="1"/>
  <c r="G319" i="54" s="1"/>
  <c r="H319" i="54" s="1"/>
  <c r="I319" i="54" s="1"/>
  <c r="C320" i="54"/>
  <c r="E320" i="54" s="1"/>
  <c r="G320" i="54" s="1"/>
  <c r="H320" i="54" s="1"/>
  <c r="I320" i="54" s="1"/>
  <c r="C321" i="54"/>
  <c r="E321" i="54" s="1"/>
  <c r="G321" i="54" s="1"/>
  <c r="H321" i="54" s="1"/>
  <c r="I321" i="54" s="1"/>
  <c r="C322" i="54"/>
  <c r="E322" i="54" s="1"/>
  <c r="G322" i="54" s="1"/>
  <c r="H322" i="54" s="1"/>
  <c r="C323" i="54"/>
  <c r="E323" i="54" s="1"/>
  <c r="G323" i="54" s="1"/>
  <c r="H323" i="54" s="1"/>
  <c r="C324" i="54"/>
  <c r="E324" i="54" s="1"/>
  <c r="G324" i="54" s="1"/>
  <c r="H324" i="54" s="1"/>
  <c r="I324" i="54" s="1"/>
  <c r="C325" i="54"/>
  <c r="E325" i="54" s="1"/>
  <c r="G325" i="54" s="1"/>
  <c r="C326" i="54"/>
  <c r="E326" i="54" s="1"/>
  <c r="G326" i="54" s="1"/>
  <c r="C327" i="54"/>
  <c r="E327" i="54" s="1"/>
  <c r="G327" i="54" s="1"/>
  <c r="H327" i="54" s="1"/>
  <c r="I327" i="54" s="1"/>
  <c r="C328" i="54"/>
  <c r="E328" i="54" s="1"/>
  <c r="G328" i="54" s="1"/>
  <c r="C329" i="54"/>
  <c r="E329" i="54" s="1"/>
  <c r="G329" i="54" s="1"/>
  <c r="C330" i="54"/>
  <c r="E330" i="54" s="1"/>
  <c r="G330" i="54" s="1"/>
  <c r="H330" i="54" s="1"/>
  <c r="I330" i="54" s="1"/>
  <c r="C331" i="54"/>
  <c r="E331" i="54" s="1"/>
  <c r="G331" i="54" s="1"/>
  <c r="H331" i="54" s="1"/>
  <c r="I331" i="54" s="1"/>
  <c r="C332" i="54"/>
  <c r="E332" i="54" s="1"/>
  <c r="G332" i="54" s="1"/>
  <c r="C333" i="54"/>
  <c r="E333" i="54" s="1"/>
  <c r="G333" i="54" s="1"/>
  <c r="C334" i="54"/>
  <c r="E334" i="54" s="1"/>
  <c r="G334" i="54" s="1"/>
  <c r="H334" i="54" s="1"/>
  <c r="C335" i="54"/>
  <c r="E335" i="54" s="1"/>
  <c r="G335" i="54" s="1"/>
  <c r="H335" i="54" s="1"/>
  <c r="I335" i="54" s="1"/>
  <c r="C336" i="54"/>
  <c r="E336" i="54" s="1"/>
  <c r="G336" i="54" s="1"/>
  <c r="C337" i="54"/>
  <c r="E337" i="54" s="1"/>
  <c r="G337" i="54" s="1"/>
  <c r="C338" i="54"/>
  <c r="E338" i="54" s="1"/>
  <c r="G338" i="54" s="1"/>
  <c r="H338" i="54" s="1"/>
  <c r="I338" i="54" s="1"/>
  <c r="C339" i="54"/>
  <c r="E339" i="54" s="1"/>
  <c r="G339" i="54" s="1"/>
  <c r="H339" i="54" s="1"/>
  <c r="I339" i="54" s="1"/>
  <c r="C340" i="54"/>
  <c r="E340" i="54" s="1"/>
  <c r="G340" i="54" s="1"/>
  <c r="H340" i="54" s="1"/>
  <c r="I340" i="54" s="1"/>
  <c r="C341" i="54"/>
  <c r="E341" i="54" s="1"/>
  <c r="G341" i="54" s="1"/>
  <c r="H341" i="54" s="1"/>
  <c r="I341" i="54" s="1"/>
  <c r="C342" i="54"/>
  <c r="E342" i="54" s="1"/>
  <c r="G342" i="54" s="1"/>
  <c r="H342" i="54" s="1"/>
  <c r="C343" i="54"/>
  <c r="E343" i="54" s="1"/>
  <c r="G343" i="54" s="1"/>
  <c r="H343" i="54" s="1"/>
  <c r="I343" i="54" s="1"/>
  <c r="C344" i="54"/>
  <c r="E344" i="54" s="1"/>
  <c r="G344" i="54" s="1"/>
  <c r="C345" i="54"/>
  <c r="E345" i="54" s="1"/>
  <c r="G345" i="54" s="1"/>
  <c r="C346" i="54"/>
  <c r="E346" i="54" s="1"/>
  <c r="G346" i="54" s="1"/>
  <c r="H346" i="54" s="1"/>
  <c r="I346" i="54" s="1"/>
  <c r="C347" i="54"/>
  <c r="E347" i="54" s="1"/>
  <c r="G347" i="54" s="1"/>
  <c r="C348" i="54"/>
  <c r="E348" i="54" s="1"/>
  <c r="G348" i="54" s="1"/>
  <c r="H348" i="54" s="1"/>
  <c r="I348" i="54" s="1"/>
  <c r="C349" i="54"/>
  <c r="E349" i="54" s="1"/>
  <c r="G349" i="54" s="1"/>
  <c r="C351" i="54"/>
  <c r="E351" i="54" s="1"/>
  <c r="G351" i="54" s="1"/>
  <c r="H351" i="54" s="1"/>
  <c r="I351" i="54" s="1"/>
  <c r="C352" i="54"/>
  <c r="E352" i="54" s="1"/>
  <c r="G352" i="54" s="1"/>
  <c r="H352" i="54" s="1"/>
  <c r="I352" i="54" s="1"/>
  <c r="C353" i="54"/>
  <c r="E353" i="54" s="1"/>
  <c r="G353" i="54" s="1"/>
  <c r="C354" i="54"/>
  <c r="E354" i="54" s="1"/>
  <c r="G354" i="54" s="1"/>
  <c r="H354" i="54" s="1"/>
  <c r="I354" i="54" s="1"/>
  <c r="C355" i="54"/>
  <c r="E355" i="54" s="1"/>
  <c r="G355" i="54" s="1"/>
  <c r="H355" i="54" s="1"/>
  <c r="I355" i="54" s="1"/>
  <c r="C356" i="54"/>
  <c r="E356" i="54" s="1"/>
  <c r="G356" i="54" s="1"/>
  <c r="H356" i="54" s="1"/>
  <c r="I356" i="54" s="1"/>
  <c r="C357" i="54"/>
  <c r="E357" i="54" s="1"/>
  <c r="G357" i="54" s="1"/>
  <c r="H357" i="54" s="1"/>
  <c r="I357" i="54" s="1"/>
  <c r="C358" i="54"/>
  <c r="E358" i="54" s="1"/>
  <c r="G358" i="54" s="1"/>
  <c r="H358" i="54" s="1"/>
  <c r="C359" i="54"/>
  <c r="E359" i="54" s="1"/>
  <c r="G359" i="54" s="1"/>
  <c r="C360" i="54"/>
  <c r="E360" i="54" s="1"/>
  <c r="G360" i="54" s="1"/>
  <c r="H360" i="54" s="1"/>
  <c r="I360" i="54" s="1"/>
  <c r="C361" i="54"/>
  <c r="E361" i="54" s="1"/>
  <c r="G361" i="54" s="1"/>
  <c r="C362" i="54"/>
  <c r="E362" i="54" s="1"/>
  <c r="G362" i="54" s="1"/>
  <c r="H362" i="54" s="1"/>
  <c r="I362" i="54" s="1"/>
  <c r="C364" i="54"/>
  <c r="E364" i="54" s="1"/>
  <c r="G364" i="54" s="1"/>
  <c r="H364" i="54" s="1"/>
  <c r="I364" i="54" s="1"/>
  <c r="C365" i="54"/>
  <c r="E365" i="54" s="1"/>
  <c r="G365" i="54" s="1"/>
  <c r="H365" i="54" s="1"/>
  <c r="I365" i="54" s="1"/>
  <c r="C366" i="54"/>
  <c r="E366" i="54" s="1"/>
  <c r="G366" i="54" s="1"/>
  <c r="H366" i="54" s="1"/>
  <c r="C367" i="54"/>
  <c r="E367" i="54" s="1"/>
  <c r="G367" i="54" s="1"/>
  <c r="H367" i="54" s="1"/>
  <c r="I367" i="54" s="1"/>
  <c r="C368" i="54"/>
  <c r="E368" i="54" s="1"/>
  <c r="G368" i="54" s="1"/>
  <c r="H368" i="54" s="1"/>
  <c r="I368" i="54" s="1"/>
  <c r="C369" i="54"/>
  <c r="E369" i="54" s="1"/>
  <c r="G369" i="54" s="1"/>
  <c r="C370" i="54"/>
  <c r="E370" i="54" s="1"/>
  <c r="G370" i="54" s="1"/>
  <c r="H370" i="54" s="1"/>
  <c r="I370" i="54" s="1"/>
  <c r="C371" i="54"/>
  <c r="E371" i="54" s="1"/>
  <c r="G371" i="54" s="1"/>
  <c r="H371" i="54" s="1"/>
  <c r="I371" i="54" s="1"/>
  <c r="C372" i="54"/>
  <c r="E372" i="54" s="1"/>
  <c r="G372" i="54" s="1"/>
  <c r="H372" i="54" s="1"/>
  <c r="I372" i="54" s="1"/>
  <c r="C373" i="54"/>
  <c r="E373" i="54" s="1"/>
  <c r="G373" i="54" s="1"/>
  <c r="H373" i="54" s="1"/>
  <c r="I373" i="54" s="1"/>
  <c r="C374" i="54"/>
  <c r="E374" i="54" s="1"/>
  <c r="G374" i="54" s="1"/>
  <c r="H374" i="54" s="1"/>
  <c r="C375" i="54"/>
  <c r="E375" i="54" s="1"/>
  <c r="G375" i="54" s="1"/>
  <c r="C376" i="54"/>
  <c r="E376" i="54" s="1"/>
  <c r="G376" i="54" s="1"/>
  <c r="H376" i="54" s="1"/>
  <c r="I376" i="54" s="1"/>
  <c r="C377" i="54"/>
  <c r="E377" i="54" s="1"/>
  <c r="G377" i="54" s="1"/>
  <c r="C378" i="54"/>
  <c r="E378" i="54" s="1"/>
  <c r="G378" i="54" s="1"/>
  <c r="H378" i="54" s="1"/>
  <c r="I378" i="54" s="1"/>
  <c r="C379" i="54"/>
  <c r="E379" i="54" s="1"/>
  <c r="G379" i="54" s="1"/>
  <c r="H379" i="54" s="1"/>
  <c r="I379" i="54" s="1"/>
  <c r="C380" i="54"/>
  <c r="E380" i="54" s="1"/>
  <c r="G380" i="54" s="1"/>
  <c r="H380" i="54" s="1"/>
  <c r="I380" i="54" s="1"/>
  <c r="C381" i="54"/>
  <c r="E381" i="54" s="1"/>
  <c r="G381" i="54" s="1"/>
  <c r="H381" i="54" s="1"/>
  <c r="I381" i="54" s="1"/>
  <c r="C382" i="54"/>
  <c r="E382" i="54" s="1"/>
  <c r="G382" i="54" s="1"/>
  <c r="H382" i="54" s="1"/>
  <c r="C383" i="54"/>
  <c r="E383" i="54" s="1"/>
  <c r="G383" i="54" s="1"/>
  <c r="H383" i="54" s="1"/>
  <c r="I383" i="54" s="1"/>
  <c r="C384" i="54"/>
  <c r="E384" i="54" s="1"/>
  <c r="G384" i="54" s="1"/>
  <c r="H384" i="54" s="1"/>
  <c r="I384" i="54" s="1"/>
  <c r="C387" i="54"/>
  <c r="E387" i="54" s="1"/>
  <c r="G387" i="54" s="1"/>
  <c r="H387" i="54" s="1"/>
  <c r="I387" i="54" s="1"/>
  <c r="C388" i="54"/>
  <c r="E388" i="54" s="1"/>
  <c r="G388" i="54" s="1"/>
  <c r="H388" i="54" s="1"/>
  <c r="I388" i="54" s="1"/>
  <c r="C389" i="54"/>
  <c r="E389" i="54" s="1"/>
  <c r="G389" i="54" s="1"/>
  <c r="H389" i="54" s="1"/>
  <c r="I389" i="54" s="1"/>
  <c r="C390" i="54"/>
  <c r="E390" i="54" s="1"/>
  <c r="G390" i="54" s="1"/>
  <c r="H390" i="54" s="1"/>
  <c r="C392" i="54"/>
  <c r="E392" i="54" s="1"/>
  <c r="G392" i="54" s="1"/>
  <c r="H392" i="54" s="1"/>
  <c r="I392" i="54" s="1"/>
  <c r="C393" i="54"/>
  <c r="E393" i="54" s="1"/>
  <c r="G393" i="54" s="1"/>
  <c r="C394" i="54"/>
  <c r="E394" i="54" s="1"/>
  <c r="G394" i="54" s="1"/>
  <c r="H394" i="54" s="1"/>
  <c r="I394" i="54" s="1"/>
  <c r="C395" i="54"/>
  <c r="E395" i="54" s="1"/>
  <c r="G395" i="54" s="1"/>
  <c r="H395" i="54" s="1"/>
  <c r="I395" i="54" s="1"/>
  <c r="C396" i="54"/>
  <c r="E396" i="54" s="1"/>
  <c r="G396" i="54" s="1"/>
  <c r="H396" i="54" s="1"/>
  <c r="I396" i="54" s="1"/>
  <c r="C397" i="54"/>
  <c r="E397" i="54" s="1"/>
  <c r="G397" i="54" s="1"/>
  <c r="H397" i="54" s="1"/>
  <c r="I397" i="54" s="1"/>
  <c r="C398" i="54"/>
  <c r="E398" i="54" s="1"/>
  <c r="G398" i="54" s="1"/>
  <c r="H398" i="54" s="1"/>
  <c r="C399" i="54"/>
  <c r="E399" i="54" s="1"/>
  <c r="G399" i="54" s="1"/>
  <c r="H399" i="54" s="1"/>
  <c r="I399" i="54" s="1"/>
  <c r="C400" i="54"/>
  <c r="E400" i="54" s="1"/>
  <c r="G400" i="54" s="1"/>
  <c r="H400" i="54" s="1"/>
  <c r="I400" i="54" s="1"/>
  <c r="C401" i="54"/>
  <c r="E401" i="54" s="1"/>
  <c r="G401" i="54" s="1"/>
  <c r="C402" i="54"/>
  <c r="E402" i="54" s="1"/>
  <c r="G402" i="54" s="1"/>
  <c r="H402" i="54" s="1"/>
  <c r="I402" i="54" s="1"/>
  <c r="C403" i="54"/>
  <c r="E403" i="54" s="1"/>
  <c r="G403" i="54" s="1"/>
  <c r="H403" i="54" s="1"/>
  <c r="I403" i="54" s="1"/>
  <c r="C404" i="54"/>
  <c r="E404" i="54" s="1"/>
  <c r="G404" i="54" s="1"/>
  <c r="H404" i="54" s="1"/>
  <c r="I404" i="54" s="1"/>
  <c r="C406" i="54"/>
  <c r="E406" i="54" s="1"/>
  <c r="G406" i="54" s="1"/>
  <c r="C407" i="54"/>
  <c r="E407" i="54" s="1"/>
  <c r="G407" i="54" s="1"/>
  <c r="H407" i="54" s="1"/>
  <c r="I407" i="54" s="1"/>
  <c r="C409" i="54"/>
  <c r="E409" i="54" s="1"/>
  <c r="G409" i="54" s="1"/>
  <c r="H409" i="54" s="1"/>
  <c r="I409" i="54" s="1"/>
  <c r="C410" i="54"/>
  <c r="E410" i="54" s="1"/>
  <c r="G410" i="54" s="1"/>
  <c r="H410" i="54" s="1"/>
  <c r="I410" i="54" s="1"/>
  <c r="C411" i="54"/>
  <c r="E411" i="54" s="1"/>
  <c r="G411" i="54" s="1"/>
  <c r="H411" i="54" s="1"/>
  <c r="C412" i="54"/>
  <c r="E412" i="54" s="1"/>
  <c r="G412" i="54" s="1"/>
  <c r="H412" i="54" s="1"/>
  <c r="I412" i="54" s="1"/>
  <c r="C413" i="54"/>
  <c r="E413" i="54" s="1"/>
  <c r="G413" i="54" s="1"/>
  <c r="H413" i="54" s="1"/>
  <c r="C414" i="54"/>
  <c r="E414" i="54" s="1"/>
  <c r="G414" i="54" s="1"/>
  <c r="C415" i="54"/>
  <c r="E415" i="54" s="1"/>
  <c r="G415" i="54" s="1"/>
  <c r="H415" i="54" s="1"/>
  <c r="I415" i="54" s="1"/>
  <c r="C416" i="54"/>
  <c r="E416" i="54" s="1"/>
  <c r="G416" i="54" s="1"/>
  <c r="H416" i="54" s="1"/>
  <c r="I416" i="54" s="1"/>
  <c r="C417" i="54"/>
  <c r="E417" i="54" s="1"/>
  <c r="G417" i="54" s="1"/>
  <c r="C418" i="54"/>
  <c r="E418" i="54" s="1"/>
  <c r="G418" i="54" s="1"/>
  <c r="C419" i="54"/>
  <c r="E419" i="54" s="1"/>
  <c r="G419" i="54" s="1"/>
  <c r="H419" i="54" s="1"/>
  <c r="C420" i="54"/>
  <c r="E420" i="54" s="1"/>
  <c r="G420" i="54" s="1"/>
  <c r="C421" i="54"/>
  <c r="E421" i="54" s="1"/>
  <c r="G421" i="54" s="1"/>
  <c r="H421" i="54" s="1"/>
  <c r="C422" i="54"/>
  <c r="E422" i="54" s="1"/>
  <c r="G422" i="54" s="1"/>
  <c r="C425" i="54"/>
  <c r="E425" i="54" s="1"/>
  <c r="G425" i="54" s="1"/>
  <c r="H425" i="54" s="1"/>
  <c r="I425" i="54" s="1"/>
  <c r="C426" i="54"/>
  <c r="E426" i="54" s="1"/>
  <c r="G426" i="54" s="1"/>
  <c r="H426" i="54" s="1"/>
  <c r="I426" i="54" s="1"/>
  <c r="C427" i="54"/>
  <c r="E427" i="54" s="1"/>
  <c r="G427" i="54" s="1"/>
  <c r="H427" i="54" s="1"/>
  <c r="C428" i="54"/>
  <c r="E428" i="54" s="1"/>
  <c r="G428" i="54" s="1"/>
  <c r="H428" i="54" s="1"/>
  <c r="I428" i="54" s="1"/>
  <c r="C429" i="54"/>
  <c r="E429" i="54" s="1"/>
  <c r="G429" i="54" s="1"/>
  <c r="H429" i="54" s="1"/>
  <c r="C430" i="54"/>
  <c r="E430" i="54" s="1"/>
  <c r="G430" i="54" s="1"/>
  <c r="C431" i="54"/>
  <c r="E431" i="54" s="1"/>
  <c r="G431" i="54" s="1"/>
  <c r="H431" i="54" s="1"/>
  <c r="I431" i="54" s="1"/>
  <c r="C433" i="54"/>
  <c r="E433" i="54" s="1"/>
  <c r="G433" i="54" s="1"/>
  <c r="H433" i="54" s="1"/>
  <c r="I433" i="54" s="1"/>
  <c r="C434" i="54"/>
  <c r="E434" i="54" s="1"/>
  <c r="G434" i="54" s="1"/>
  <c r="C435" i="54"/>
  <c r="E435" i="54" s="1"/>
  <c r="G435" i="54" s="1"/>
  <c r="H435" i="54" s="1"/>
  <c r="C436" i="54"/>
  <c r="E436" i="54" s="1"/>
  <c r="G436" i="54" s="1"/>
  <c r="C437" i="54"/>
  <c r="E437" i="54" s="1"/>
  <c r="G437" i="54" s="1"/>
  <c r="H437" i="54" s="1"/>
  <c r="C438" i="54"/>
  <c r="E438" i="54" s="1"/>
  <c r="G438" i="54" s="1"/>
  <c r="C439" i="54"/>
  <c r="E439" i="54" s="1"/>
  <c r="G439" i="54" s="1"/>
  <c r="H439" i="54" s="1"/>
  <c r="I439" i="54" s="1"/>
  <c r="C440" i="54"/>
  <c r="E440" i="54" s="1"/>
  <c r="G440" i="54" s="1"/>
  <c r="H440" i="54" s="1"/>
  <c r="C441" i="54"/>
  <c r="E441" i="54" s="1"/>
  <c r="G441" i="54" s="1"/>
  <c r="H441" i="54" s="1"/>
  <c r="I441" i="54" s="1"/>
  <c r="C442" i="54"/>
  <c r="E442" i="54" s="1"/>
  <c r="G442" i="54" s="1"/>
  <c r="H442" i="54" s="1"/>
  <c r="I442" i="54" s="1"/>
  <c r="C443" i="54"/>
  <c r="E443" i="54" s="1"/>
  <c r="G443" i="54" s="1"/>
  <c r="C444" i="54"/>
  <c r="E444" i="54" s="1"/>
  <c r="G444" i="54" s="1"/>
  <c r="C445" i="54"/>
  <c r="E445" i="54" s="1"/>
  <c r="G445" i="54" s="1"/>
  <c r="H445" i="54" s="1"/>
  <c r="C446" i="54"/>
  <c r="E446" i="54" s="1"/>
  <c r="G446" i="54" s="1"/>
  <c r="C447" i="54"/>
  <c r="E447" i="54" s="1"/>
  <c r="G447" i="54" s="1"/>
  <c r="C448" i="54"/>
  <c r="E448" i="54" s="1"/>
  <c r="G448" i="54" s="1"/>
  <c r="H448" i="54" s="1"/>
  <c r="C449" i="54"/>
  <c r="E449" i="54" s="1"/>
  <c r="G449" i="54" s="1"/>
  <c r="H449" i="54" s="1"/>
  <c r="I449" i="54" s="1"/>
  <c r="C450" i="54"/>
  <c r="E450" i="54" s="1"/>
  <c r="G450" i="54" s="1"/>
  <c r="H450" i="54" s="1"/>
  <c r="I450" i="54" s="1"/>
  <c r="C451" i="54"/>
  <c r="E451" i="54" s="1"/>
  <c r="G451" i="54" s="1"/>
  <c r="C452" i="54"/>
  <c r="E452" i="54" s="1"/>
  <c r="G452" i="54" s="1"/>
  <c r="C453" i="54"/>
  <c r="E453" i="54" s="1"/>
  <c r="G453" i="54" s="1"/>
  <c r="H453" i="54" s="1"/>
  <c r="C454" i="54"/>
  <c r="E454" i="54" s="1"/>
  <c r="G454" i="54" s="1"/>
  <c r="C455" i="54"/>
  <c r="E455" i="54" s="1"/>
  <c r="G455" i="54" s="1"/>
  <c r="H455" i="54" s="1"/>
  <c r="I455" i="54" s="1"/>
  <c r="C456" i="54"/>
  <c r="E456" i="54" s="1"/>
  <c r="G456" i="54" s="1"/>
  <c r="H456" i="54" s="1"/>
  <c r="I456" i="54" s="1"/>
  <c r="C457" i="54"/>
  <c r="E457" i="54" s="1"/>
  <c r="G457" i="54" s="1"/>
  <c r="H457" i="54" s="1"/>
  <c r="I457" i="54" s="1"/>
  <c r="C459" i="54"/>
  <c r="E459" i="54" s="1"/>
  <c r="G459" i="54" s="1"/>
  <c r="G458" i="54" s="1"/>
  <c r="C460" i="54"/>
  <c r="E460" i="54" s="1"/>
  <c r="G460" i="54" s="1"/>
  <c r="H460" i="54" s="1"/>
  <c r="C461" i="54"/>
  <c r="E461" i="54" s="1"/>
  <c r="G461" i="54" s="1"/>
  <c r="C462" i="54"/>
  <c r="E462" i="54" s="1"/>
  <c r="G462" i="54" s="1"/>
  <c r="H462" i="54" s="1"/>
  <c r="I462" i="54" s="1"/>
  <c r="C463" i="54"/>
  <c r="E463" i="54" s="1"/>
  <c r="G463" i="54" s="1"/>
  <c r="H463" i="54" s="1"/>
  <c r="I463" i="54" s="1"/>
  <c r="C465" i="54"/>
  <c r="E465" i="54" s="1"/>
  <c r="G465" i="54" s="1"/>
  <c r="H465" i="54" s="1"/>
  <c r="I465" i="54" s="1"/>
  <c r="C466" i="54"/>
  <c r="E466" i="54" s="1"/>
  <c r="G466" i="54" s="1"/>
  <c r="H466" i="54" s="1"/>
  <c r="C467" i="54"/>
  <c r="E467" i="54" s="1"/>
  <c r="G467" i="54" s="1"/>
  <c r="C468" i="54"/>
  <c r="E468" i="54" s="1"/>
  <c r="G468" i="54" s="1"/>
  <c r="H468" i="54" s="1"/>
  <c r="C469" i="54"/>
  <c r="E469" i="54" s="1"/>
  <c r="G469" i="54" s="1"/>
  <c r="C470" i="54"/>
  <c r="E470" i="54" s="1"/>
  <c r="G470" i="54" s="1"/>
  <c r="C471" i="54"/>
  <c r="E471" i="54" s="1"/>
  <c r="G471" i="54" s="1"/>
  <c r="C472" i="54"/>
  <c r="E472" i="54" s="1"/>
  <c r="G472" i="54" s="1"/>
  <c r="H472" i="54" s="1"/>
  <c r="I472" i="54" s="1"/>
  <c r="C473" i="54"/>
  <c r="E473" i="54" s="1"/>
  <c r="G473" i="54" s="1"/>
  <c r="C474" i="54"/>
  <c r="E474" i="54" s="1"/>
  <c r="G474" i="54" s="1"/>
  <c r="H474" i="54" s="1"/>
  <c r="I474" i="54" s="1"/>
  <c r="C475" i="54"/>
  <c r="E475" i="54" s="1"/>
  <c r="G475" i="54" s="1"/>
  <c r="H475" i="54" s="1"/>
  <c r="C476" i="54"/>
  <c r="E476" i="54" s="1"/>
  <c r="G476" i="54" s="1"/>
  <c r="C479" i="54"/>
  <c r="E479" i="54" s="1"/>
  <c r="G479" i="54" s="1"/>
  <c r="H479" i="54" s="1"/>
  <c r="C480" i="54"/>
  <c r="E480" i="54" s="1"/>
  <c r="G480" i="54" s="1"/>
  <c r="H480" i="54" s="1"/>
  <c r="I480" i="54" s="1"/>
  <c r="C481" i="54"/>
  <c r="E481" i="54" s="1"/>
  <c r="G481" i="54" s="1"/>
  <c r="H481" i="54" s="1"/>
  <c r="I481" i="54" s="1"/>
  <c r="C482" i="54"/>
  <c r="E482" i="54" s="1"/>
  <c r="G482" i="54" s="1"/>
  <c r="H482" i="54" s="1"/>
  <c r="I482" i="54" s="1"/>
  <c r="C483" i="54"/>
  <c r="E483" i="54" s="1"/>
  <c r="G483" i="54" s="1"/>
  <c r="H483" i="54" s="1"/>
  <c r="C485" i="54"/>
  <c r="E485" i="54" s="1"/>
  <c r="G485" i="54" s="1"/>
  <c r="H485" i="54" s="1"/>
  <c r="H484" i="54" s="1"/>
  <c r="C486" i="54"/>
  <c r="E486" i="54" s="1"/>
  <c r="G486" i="54" s="1"/>
  <c r="H486" i="54" s="1"/>
  <c r="I486" i="54" s="1"/>
  <c r="C487" i="54"/>
  <c r="E487" i="54" s="1"/>
  <c r="G487" i="54" s="1"/>
  <c r="H487" i="54" s="1"/>
  <c r="I487" i="54" s="1"/>
  <c r="C489" i="54"/>
  <c r="E489" i="54" s="1"/>
  <c r="G489" i="54" s="1"/>
  <c r="H489" i="54" s="1"/>
  <c r="I489" i="54" s="1"/>
  <c r="C490" i="54"/>
  <c r="E490" i="54" s="1"/>
  <c r="G490" i="54" s="1"/>
  <c r="H490" i="54" s="1"/>
  <c r="C504" i="54"/>
  <c r="E504" i="54" s="1"/>
  <c r="G504" i="54" s="1"/>
  <c r="C505" i="54"/>
  <c r="E505" i="54" s="1"/>
  <c r="G505" i="54" s="1"/>
  <c r="H505" i="54" s="1"/>
  <c r="C506" i="54"/>
  <c r="E506" i="54" s="1"/>
  <c r="G506" i="54" s="1"/>
  <c r="H506" i="54" s="1"/>
  <c r="I506" i="54" s="1"/>
  <c r="C507" i="54"/>
  <c r="E507" i="54" s="1"/>
  <c r="G507" i="54" s="1"/>
  <c r="H507" i="54" s="1"/>
  <c r="I507" i="54" s="1"/>
  <c r="C508" i="54"/>
  <c r="E508" i="54" s="1"/>
  <c r="G508" i="54" s="1"/>
  <c r="H508" i="54" s="1"/>
  <c r="I508" i="54" s="1"/>
  <c r="C509" i="54"/>
  <c r="E509" i="54" s="1"/>
  <c r="G509" i="54" s="1"/>
  <c r="H509" i="54" s="1"/>
  <c r="C510" i="54"/>
  <c r="E510" i="54" s="1"/>
  <c r="G510" i="54" s="1"/>
  <c r="H510" i="54" s="1"/>
  <c r="C511" i="54"/>
  <c r="E511" i="54" s="1"/>
  <c r="G511" i="54" s="1"/>
  <c r="H511" i="54" s="1"/>
  <c r="I511" i="54" s="1"/>
  <c r="C512" i="54"/>
  <c r="E512" i="54" s="1"/>
  <c r="G512" i="54" s="1"/>
  <c r="H512" i="54" s="1"/>
  <c r="I512" i="54" s="1"/>
  <c r="C514" i="54"/>
  <c r="E514" i="54" s="1"/>
  <c r="G514" i="54" s="1"/>
  <c r="H514" i="54" s="1"/>
  <c r="I514" i="54" s="1"/>
  <c r="C515" i="54"/>
  <c r="E515" i="54" s="1"/>
  <c r="G515" i="54" s="1"/>
  <c r="H515" i="54" s="1"/>
  <c r="I515" i="54" s="1"/>
  <c r="C516" i="54"/>
  <c r="E516" i="54" s="1"/>
  <c r="G516" i="54" s="1"/>
  <c r="C517" i="54"/>
  <c r="E517" i="54" s="1"/>
  <c r="G517" i="54" s="1"/>
  <c r="H517" i="54" s="1"/>
  <c r="C519" i="54"/>
  <c r="E519" i="54" s="1"/>
  <c r="G519" i="54" s="1"/>
  <c r="C520" i="54"/>
  <c r="E520" i="54" s="1"/>
  <c r="G520" i="54" s="1"/>
  <c r="H520" i="54" s="1"/>
  <c r="C547" i="54"/>
  <c r="E547" i="54" s="1"/>
  <c r="G547" i="54" s="1"/>
  <c r="H547" i="54" s="1"/>
  <c r="I547" i="54" s="1"/>
  <c r="C548" i="54"/>
  <c r="E548" i="54" s="1"/>
  <c r="G548" i="54" s="1"/>
  <c r="H548" i="54" s="1"/>
  <c r="C550" i="54"/>
  <c r="E550" i="54" s="1"/>
  <c r="G550" i="54" s="1"/>
  <c r="G549" i="54" s="1"/>
  <c r="C551" i="54"/>
  <c r="E551" i="54" s="1"/>
  <c r="G551" i="54" s="1"/>
  <c r="C552" i="54"/>
  <c r="E552" i="54" s="1"/>
  <c r="G552" i="54" s="1"/>
  <c r="H552" i="54" s="1"/>
  <c r="C554" i="54"/>
  <c r="E554" i="54" s="1"/>
  <c r="G554" i="54" s="1"/>
  <c r="H554" i="54" s="1"/>
  <c r="I554" i="54" s="1"/>
  <c r="C557" i="54"/>
  <c r="E557" i="54" s="1"/>
  <c r="G557" i="54" s="1"/>
  <c r="H557" i="54" s="1"/>
  <c r="C558" i="54"/>
  <c r="E558" i="54" s="1"/>
  <c r="G558" i="54" s="1"/>
  <c r="H558" i="54" s="1"/>
  <c r="I558" i="54" s="1"/>
  <c r="C559" i="54"/>
  <c r="E559" i="54" s="1"/>
  <c r="G559" i="54" s="1"/>
  <c r="H559" i="54" s="1"/>
  <c r="I559" i="54" s="1"/>
  <c r="C560" i="54"/>
  <c r="E560" i="54" s="1"/>
  <c r="G560" i="54" s="1"/>
  <c r="H560" i="54" s="1"/>
  <c r="C561" i="54"/>
  <c r="E561" i="54" s="1"/>
  <c r="G561" i="54" s="1"/>
  <c r="H561" i="54" s="1"/>
  <c r="I561" i="54" s="1"/>
  <c r="C562" i="54"/>
  <c r="E562" i="54" s="1"/>
  <c r="G562" i="54" s="1"/>
  <c r="H562" i="54" s="1"/>
  <c r="I562" i="54" s="1"/>
  <c r="C563" i="54"/>
  <c r="E563" i="54" s="1"/>
  <c r="G563" i="54" s="1"/>
  <c r="C564" i="54"/>
  <c r="E564" i="54" s="1"/>
  <c r="G564" i="54" s="1"/>
  <c r="H564" i="54" s="1"/>
  <c r="C13" i="54"/>
  <c r="C14" i="54"/>
  <c r="C15" i="54"/>
  <c r="C16" i="54"/>
  <c r="C17" i="54"/>
  <c r="C18" i="54"/>
  <c r="C19" i="54"/>
  <c r="C20" i="54"/>
  <c r="C21" i="54"/>
  <c r="C22" i="54"/>
  <c r="C23" i="54"/>
  <c r="C24" i="54"/>
  <c r="C25" i="54"/>
  <c r="C26" i="54"/>
  <c r="C27" i="54"/>
  <c r="C28" i="54"/>
  <c r="C29" i="54"/>
  <c r="C30" i="54"/>
  <c r="C31" i="54"/>
  <c r="C32" i="54"/>
  <c r="C33" i="54"/>
  <c r="C34" i="54"/>
  <c r="C35" i="54"/>
  <c r="C36" i="54"/>
  <c r="C37" i="54"/>
  <c r="C38" i="54"/>
  <c r="C39" i="54"/>
  <c r="C40" i="54"/>
  <c r="C41" i="54"/>
  <c r="C42" i="54"/>
  <c r="C43" i="54"/>
  <c r="C44" i="54"/>
  <c r="C45" i="54"/>
  <c r="C46" i="54"/>
  <c r="C47" i="54"/>
  <c r="C48" i="54"/>
  <c r="C49" i="54"/>
  <c r="C50" i="54"/>
  <c r="C51" i="54"/>
  <c r="C52" i="54"/>
  <c r="C53" i="54"/>
  <c r="C54" i="54"/>
  <c r="C55" i="54"/>
  <c r="C56" i="54"/>
  <c r="C57" i="54"/>
  <c r="C58" i="54"/>
  <c r="C59" i="54"/>
  <c r="C60" i="54"/>
  <c r="C61" i="54"/>
  <c r="C62" i="54"/>
  <c r="C63" i="54"/>
  <c r="C64" i="54"/>
  <c r="C65" i="54"/>
  <c r="C66" i="54"/>
  <c r="C67" i="54"/>
  <c r="C68" i="54"/>
  <c r="E68" i="54" s="1"/>
  <c r="G68" i="54" s="1"/>
  <c r="C69" i="54"/>
  <c r="E69" i="54" s="1"/>
  <c r="G69" i="54" s="1"/>
  <c r="H69" i="54" s="1"/>
  <c r="I69" i="54" s="1"/>
  <c r="C12" i="54"/>
  <c r="E13" i="54"/>
  <c r="G13" i="54" s="1"/>
  <c r="H13" i="54" s="1"/>
  <c r="E14" i="54"/>
  <c r="G14" i="54" s="1"/>
  <c r="H14" i="54" s="1"/>
  <c r="I14" i="54" s="1"/>
  <c r="E15" i="54"/>
  <c r="G15" i="54" s="1"/>
  <c r="H15" i="54" s="1"/>
  <c r="E16" i="54"/>
  <c r="G16" i="54" s="1"/>
  <c r="H16" i="54" s="1"/>
  <c r="I16" i="54" s="1"/>
  <c r="E17" i="54"/>
  <c r="G17" i="54" s="1"/>
  <c r="H17" i="54" s="1"/>
  <c r="I17" i="54" s="1"/>
  <c r="E18" i="54"/>
  <c r="G18" i="54" s="1"/>
  <c r="E19" i="54"/>
  <c r="G19" i="54" s="1"/>
  <c r="H19" i="54" s="1"/>
  <c r="I19" i="54" s="1"/>
  <c r="E20" i="54"/>
  <c r="G20" i="54" s="1"/>
  <c r="E21" i="54"/>
  <c r="G21" i="54" s="1"/>
  <c r="H21" i="54" s="1"/>
  <c r="E22" i="54"/>
  <c r="G22" i="54" s="1"/>
  <c r="E23" i="54"/>
  <c r="G23" i="54" s="1"/>
  <c r="H23" i="54" s="1"/>
  <c r="E24" i="54"/>
  <c r="G24" i="54" s="1"/>
  <c r="H24" i="54" s="1"/>
  <c r="I24" i="54" s="1"/>
  <c r="E25" i="54"/>
  <c r="G25" i="54" s="1"/>
  <c r="H25" i="54" s="1"/>
  <c r="I25" i="54" s="1"/>
  <c r="E26" i="54"/>
  <c r="G26" i="54" s="1"/>
  <c r="E27" i="54"/>
  <c r="G27" i="54" s="1"/>
  <c r="H27" i="54" s="1"/>
  <c r="I27" i="54" s="1"/>
  <c r="E28" i="54"/>
  <c r="G28" i="54" s="1"/>
  <c r="E29" i="54"/>
  <c r="G29" i="54" s="1"/>
  <c r="H29" i="54" s="1"/>
  <c r="E30" i="54"/>
  <c r="G30" i="54" s="1"/>
  <c r="H30" i="54" s="1"/>
  <c r="I30" i="54" s="1"/>
  <c r="E31" i="54"/>
  <c r="G31" i="54" s="1"/>
  <c r="H31" i="54" s="1"/>
  <c r="E32" i="54"/>
  <c r="G32" i="54" s="1"/>
  <c r="H32" i="54" s="1"/>
  <c r="I32" i="54" s="1"/>
  <c r="E33" i="54"/>
  <c r="G33" i="54" s="1"/>
  <c r="H33" i="54" s="1"/>
  <c r="I33" i="54" s="1"/>
  <c r="E34" i="54"/>
  <c r="G34" i="54" s="1"/>
  <c r="E35" i="54"/>
  <c r="G35" i="54" s="1"/>
  <c r="H35" i="54" s="1"/>
  <c r="E36" i="54"/>
  <c r="G36" i="54" s="1"/>
  <c r="H36" i="54" s="1"/>
  <c r="I36" i="54" s="1"/>
  <c r="E37" i="54"/>
  <c r="G37" i="54" s="1"/>
  <c r="H37" i="54" s="1"/>
  <c r="I37" i="54" s="1"/>
  <c r="E38" i="54"/>
  <c r="G38" i="54" s="1"/>
  <c r="E39" i="54"/>
  <c r="G39" i="54" s="1"/>
  <c r="H39" i="54" s="1"/>
  <c r="E40" i="54"/>
  <c r="G40" i="54" s="1"/>
  <c r="H40" i="54" s="1"/>
  <c r="I40" i="54" s="1"/>
  <c r="E41" i="54"/>
  <c r="G41" i="54" s="1"/>
  <c r="E42" i="54"/>
  <c r="G42" i="54" s="1"/>
  <c r="E43" i="54"/>
  <c r="G43" i="54" s="1"/>
  <c r="H43" i="54" s="1"/>
  <c r="E44" i="54"/>
  <c r="G44" i="54" s="1"/>
  <c r="H44" i="54" s="1"/>
  <c r="I44" i="54" s="1"/>
  <c r="E45" i="54"/>
  <c r="G45" i="54" s="1"/>
  <c r="H45" i="54" s="1"/>
  <c r="I45" i="54" s="1"/>
  <c r="E46" i="54"/>
  <c r="G46" i="54" s="1"/>
  <c r="H46" i="54" s="1"/>
  <c r="I46" i="54" s="1"/>
  <c r="E47" i="54"/>
  <c r="G47" i="54" s="1"/>
  <c r="H47" i="54" s="1"/>
  <c r="E48" i="54"/>
  <c r="G48" i="54" s="1"/>
  <c r="H48" i="54" s="1"/>
  <c r="I48" i="54" s="1"/>
  <c r="E49" i="54"/>
  <c r="G49" i="54" s="1"/>
  <c r="H49" i="54" s="1"/>
  <c r="I49" i="54" s="1"/>
  <c r="E50" i="54"/>
  <c r="G50" i="54" s="1"/>
  <c r="E51" i="54"/>
  <c r="G51" i="54" s="1"/>
  <c r="H51" i="54" s="1"/>
  <c r="E52" i="54"/>
  <c r="G52" i="54" s="1"/>
  <c r="H52" i="54" s="1"/>
  <c r="I52" i="54" s="1"/>
  <c r="E53" i="54"/>
  <c r="G53" i="54" s="1"/>
  <c r="H53" i="54" s="1"/>
  <c r="I53" i="54" s="1"/>
  <c r="E54" i="54"/>
  <c r="G54" i="54" s="1"/>
  <c r="H54" i="54" s="1"/>
  <c r="I54" i="54" s="1"/>
  <c r="E55" i="54"/>
  <c r="G55" i="54" s="1"/>
  <c r="E56" i="54"/>
  <c r="G56" i="54" s="1"/>
  <c r="H56" i="54" s="1"/>
  <c r="I56" i="54" s="1"/>
  <c r="E57" i="54"/>
  <c r="G57" i="54" s="1"/>
  <c r="E58" i="54"/>
  <c r="G58" i="54" s="1"/>
  <c r="E59" i="54"/>
  <c r="G59" i="54" s="1"/>
  <c r="H59" i="54" s="1"/>
  <c r="E60" i="54"/>
  <c r="G60" i="54" s="1"/>
  <c r="E61" i="54"/>
  <c r="G61" i="54" s="1"/>
  <c r="H61" i="54" s="1"/>
  <c r="I61" i="54" s="1"/>
  <c r="E62" i="54"/>
  <c r="G62" i="54" s="1"/>
  <c r="E63" i="54"/>
  <c r="G63" i="54" s="1"/>
  <c r="H63" i="54" s="1"/>
  <c r="E64" i="54"/>
  <c r="G64" i="54" s="1"/>
  <c r="H64" i="54" s="1"/>
  <c r="I64" i="54" s="1"/>
  <c r="E65" i="54"/>
  <c r="G65" i="54" s="1"/>
  <c r="H65" i="54" s="1"/>
  <c r="I65" i="54" s="1"/>
  <c r="E66" i="54"/>
  <c r="G66" i="54" s="1"/>
  <c r="E67" i="54"/>
  <c r="G67" i="54" s="1"/>
  <c r="H67" i="54" s="1"/>
  <c r="E12" i="54"/>
  <c r="G12" i="54" s="1"/>
  <c r="H12" i="54" s="1"/>
  <c r="G503" i="54" l="1"/>
  <c r="G464" i="54"/>
  <c r="C553" i="54"/>
  <c r="C432" i="54"/>
  <c r="C464" i="54"/>
  <c r="G518" i="54"/>
  <c r="G405" i="54"/>
  <c r="C458" i="54"/>
  <c r="G498" i="54"/>
  <c r="B104" i="54"/>
  <c r="B502" i="54"/>
  <c r="G432" i="54"/>
  <c r="C484" i="54"/>
  <c r="C513" i="54"/>
  <c r="G541" i="54"/>
  <c r="H147" i="54"/>
  <c r="B190" i="54"/>
  <c r="B297" i="54"/>
  <c r="C498" i="54"/>
  <c r="C541" i="54"/>
  <c r="G556" i="54"/>
  <c r="G555" i="54" s="1"/>
  <c r="H386" i="54"/>
  <c r="H495" i="54"/>
  <c r="C556" i="54"/>
  <c r="C555" i="54" s="1"/>
  <c r="C11" i="54"/>
  <c r="H488" i="54"/>
  <c r="G495" i="54"/>
  <c r="G491" i="54" s="1"/>
  <c r="C503" i="54"/>
  <c r="C502" i="54" s="1"/>
  <c r="G529" i="54"/>
  <c r="C549" i="54"/>
  <c r="H478" i="54"/>
  <c r="G147" i="54"/>
  <c r="G488" i="54"/>
  <c r="C495" i="54"/>
  <c r="C529" i="54"/>
  <c r="H546" i="54"/>
  <c r="B150" i="54"/>
  <c r="B385" i="54"/>
  <c r="C488" i="54"/>
  <c r="C518" i="54"/>
  <c r="H522" i="54"/>
  <c r="G546" i="54"/>
  <c r="I553" i="54"/>
  <c r="G522" i="54"/>
  <c r="G521" i="54" s="1"/>
  <c r="I541" i="54"/>
  <c r="C546" i="54"/>
  <c r="H553" i="54"/>
  <c r="G484" i="54"/>
  <c r="C492" i="54"/>
  <c r="G513" i="54"/>
  <c r="C522" i="54"/>
  <c r="C521" i="54" s="1"/>
  <c r="H541" i="54"/>
  <c r="G553" i="54"/>
  <c r="G11" i="54"/>
  <c r="C70" i="54"/>
  <c r="G113" i="54"/>
  <c r="C227" i="54"/>
  <c r="C317" i="54"/>
  <c r="G391" i="54"/>
  <c r="I83" i="54"/>
  <c r="G87" i="54"/>
  <c r="C113" i="54"/>
  <c r="G154" i="54"/>
  <c r="C290" i="54"/>
  <c r="G363" i="54"/>
  <c r="C391" i="54"/>
  <c r="C154" i="54"/>
  <c r="C363" i="54"/>
  <c r="G408" i="54"/>
  <c r="H83" i="54"/>
  <c r="G105" i="54"/>
  <c r="C147" i="54"/>
  <c r="G179" i="54"/>
  <c r="C197" i="54"/>
  <c r="G268" i="54"/>
  <c r="C298" i="54"/>
  <c r="G386" i="54"/>
  <c r="C408" i="54"/>
  <c r="G83" i="54"/>
  <c r="C105" i="54"/>
  <c r="G151" i="54"/>
  <c r="C179" i="54"/>
  <c r="G238" i="54"/>
  <c r="C268" i="54"/>
  <c r="G350" i="54"/>
  <c r="C386" i="54"/>
  <c r="G424" i="54"/>
  <c r="G197" i="54"/>
  <c r="C83" i="54"/>
  <c r="G133" i="54"/>
  <c r="C151" i="54"/>
  <c r="G191" i="54"/>
  <c r="C238" i="54"/>
  <c r="C350" i="54"/>
  <c r="C424" i="54"/>
  <c r="C87" i="54"/>
  <c r="G298" i="54"/>
  <c r="C133" i="54"/>
  <c r="G172" i="54"/>
  <c r="C191" i="54"/>
  <c r="G256" i="54"/>
  <c r="C405" i="54"/>
  <c r="G478" i="54"/>
  <c r="H105" i="54"/>
  <c r="G70" i="54"/>
  <c r="C172" i="54"/>
  <c r="G227" i="54"/>
  <c r="C256" i="54"/>
  <c r="C255" i="54" s="1"/>
  <c r="G317" i="54"/>
  <c r="C478" i="54"/>
  <c r="H504" i="54"/>
  <c r="H563" i="54"/>
  <c r="I563" i="54" s="1"/>
  <c r="H470" i="54"/>
  <c r="I470" i="54" s="1"/>
  <c r="H447" i="54"/>
  <c r="I447" i="54" s="1"/>
  <c r="H417" i="54"/>
  <c r="I417" i="54" s="1"/>
  <c r="H332" i="54"/>
  <c r="I332" i="54" s="1"/>
  <c r="H212" i="54"/>
  <c r="I212" i="54" s="1"/>
  <c r="H305" i="54"/>
  <c r="I305" i="54" s="1"/>
  <c r="H143" i="54"/>
  <c r="I143" i="54" s="1"/>
  <c r="H347" i="54"/>
  <c r="I347" i="54" s="1"/>
  <c r="H344" i="54"/>
  <c r="I344" i="54" s="1"/>
  <c r="H336" i="54"/>
  <c r="I336" i="54" s="1"/>
  <c r="H304" i="54"/>
  <c r="I304" i="54" s="1"/>
  <c r="H252" i="54"/>
  <c r="I252" i="54" s="1"/>
  <c r="H471" i="54"/>
  <c r="I471" i="54" s="1"/>
  <c r="H516" i="54"/>
  <c r="I516" i="54" s="1"/>
  <c r="I513" i="54" s="1"/>
  <c r="H459" i="54"/>
  <c r="H420" i="54"/>
  <c r="I420" i="54" s="1"/>
  <c r="H375" i="54"/>
  <c r="I375" i="54" s="1"/>
  <c r="H519" i="54"/>
  <c r="H467" i="54"/>
  <c r="I467" i="54" s="1"/>
  <c r="H452" i="54"/>
  <c r="I452" i="54" s="1"/>
  <c r="H444" i="54"/>
  <c r="I444" i="54" s="1"/>
  <c r="H436" i="54"/>
  <c r="I436" i="54" s="1"/>
  <c r="H359" i="54"/>
  <c r="I359" i="54" s="1"/>
  <c r="H551" i="54"/>
  <c r="I551" i="54" s="1"/>
  <c r="H451" i="54"/>
  <c r="I451" i="54" s="1"/>
  <c r="H443" i="54"/>
  <c r="I443" i="54" s="1"/>
  <c r="H174" i="54"/>
  <c r="I174" i="54" s="1"/>
  <c r="H28" i="54"/>
  <c r="I28" i="54" s="1"/>
  <c r="H550" i="54"/>
  <c r="H473" i="54"/>
  <c r="I473" i="54" s="1"/>
  <c r="H434" i="54"/>
  <c r="I434" i="54" s="1"/>
  <c r="H418" i="54"/>
  <c r="I418" i="54" s="1"/>
  <c r="H349" i="54"/>
  <c r="I349" i="54" s="1"/>
  <c r="H333" i="54"/>
  <c r="I333" i="54" s="1"/>
  <c r="H253" i="54"/>
  <c r="I253" i="54" s="1"/>
  <c r="H57" i="54"/>
  <c r="I57" i="54" s="1"/>
  <c r="H81" i="54"/>
  <c r="I81" i="54" s="1"/>
  <c r="I205" i="54"/>
  <c r="H62" i="54"/>
  <c r="I62" i="54" s="1"/>
  <c r="H38" i="54"/>
  <c r="I38" i="54" s="1"/>
  <c r="H22" i="54"/>
  <c r="I22" i="54" s="1"/>
  <c r="I230" i="54"/>
  <c r="I109" i="54"/>
  <c r="H60" i="54"/>
  <c r="I60" i="54" s="1"/>
  <c r="H20" i="54"/>
  <c r="I20" i="54" s="1"/>
  <c r="H254" i="54"/>
  <c r="I254" i="54" s="1"/>
  <c r="I198" i="54"/>
  <c r="H166" i="54"/>
  <c r="I166" i="54" s="1"/>
  <c r="H94" i="54"/>
  <c r="I94" i="54" s="1"/>
  <c r="H213" i="54"/>
  <c r="I213" i="54" s="1"/>
  <c r="H181" i="54"/>
  <c r="I35" i="54"/>
  <c r="H41" i="54"/>
  <c r="I41" i="54" s="1"/>
  <c r="H188" i="54"/>
  <c r="I188" i="54" s="1"/>
  <c r="H156" i="54"/>
  <c r="I156" i="54" s="1"/>
  <c r="I92" i="54"/>
  <c r="I214" i="54"/>
  <c r="H182" i="54"/>
  <c r="I182" i="54" s="1"/>
  <c r="H123" i="54"/>
  <c r="I123" i="54" s="1"/>
  <c r="H531" i="54"/>
  <c r="I531" i="54" s="1"/>
  <c r="H534" i="54"/>
  <c r="I534" i="54" s="1"/>
  <c r="H500" i="54"/>
  <c r="I500" i="54" s="1"/>
  <c r="H493" i="54"/>
  <c r="H328" i="54"/>
  <c r="I328" i="54" s="1"/>
  <c r="H277" i="54"/>
  <c r="I277" i="54" s="1"/>
  <c r="H261" i="54"/>
  <c r="I261" i="54" s="1"/>
  <c r="H284" i="54"/>
  <c r="I284" i="54" s="1"/>
  <c r="I262" i="54"/>
  <c r="I278" i="54"/>
  <c r="I95" i="54"/>
  <c r="I564" i="54"/>
  <c r="I540" i="54"/>
  <c r="I532" i="54"/>
  <c r="I524" i="54"/>
  <c r="I517" i="54"/>
  <c r="I509" i="54"/>
  <c r="I501" i="54"/>
  <c r="I483" i="54"/>
  <c r="I468" i="54"/>
  <c r="H454" i="54"/>
  <c r="I454" i="54" s="1"/>
  <c r="I435" i="54"/>
  <c r="I432" i="54" s="1"/>
  <c r="I427" i="54"/>
  <c r="I419" i="54"/>
  <c r="I411" i="54"/>
  <c r="I398" i="54"/>
  <c r="I390" i="54"/>
  <c r="I382" i="54"/>
  <c r="I374" i="54"/>
  <c r="I366" i="54"/>
  <c r="I358" i="54"/>
  <c r="I342" i="54"/>
  <c r="I334" i="54"/>
  <c r="H325" i="54"/>
  <c r="I325" i="54" s="1"/>
  <c r="I300" i="54"/>
  <c r="I236" i="54"/>
  <c r="I548" i="54"/>
  <c r="I485" i="54"/>
  <c r="I479" i="54"/>
  <c r="I475" i="54"/>
  <c r="I460" i="54"/>
  <c r="H446" i="54"/>
  <c r="I446" i="54" s="1"/>
  <c r="I303" i="54"/>
  <c r="I260" i="54"/>
  <c r="I196" i="54"/>
  <c r="I76" i="54"/>
  <c r="H50" i="54"/>
  <c r="I50" i="54" s="1"/>
  <c r="H438" i="54"/>
  <c r="I438" i="54" s="1"/>
  <c r="H414" i="54"/>
  <c r="I414" i="54" s="1"/>
  <c r="H406" i="54"/>
  <c r="H401" i="54"/>
  <c r="I401" i="54" s="1"/>
  <c r="H393" i="54"/>
  <c r="I393" i="54" s="1"/>
  <c r="H377" i="54"/>
  <c r="I377" i="54" s="1"/>
  <c r="H361" i="54"/>
  <c r="I361" i="54" s="1"/>
  <c r="H353" i="54"/>
  <c r="I353" i="54" s="1"/>
  <c r="H345" i="54"/>
  <c r="I345" i="54" s="1"/>
  <c r="H337" i="54"/>
  <c r="I337" i="54" s="1"/>
  <c r="H329" i="54"/>
  <c r="I329" i="54" s="1"/>
  <c r="H326" i="54"/>
  <c r="I326" i="54" s="1"/>
  <c r="H422" i="54"/>
  <c r="I422" i="54" s="1"/>
  <c r="I445" i="54"/>
  <c r="I316" i="54"/>
  <c r="I244" i="54"/>
  <c r="I180" i="54"/>
  <c r="H55" i="54"/>
  <c r="I55" i="54" s="1"/>
  <c r="H461" i="54"/>
  <c r="I461" i="54" s="1"/>
  <c r="H430" i="54"/>
  <c r="I430" i="54" s="1"/>
  <c r="H369" i="54"/>
  <c r="I369" i="54" s="1"/>
  <c r="I560" i="54"/>
  <c r="I552" i="54"/>
  <c r="I544" i="54"/>
  <c r="I536" i="54"/>
  <c r="I528" i="54"/>
  <c r="I520" i="54"/>
  <c r="I505" i="54"/>
  <c r="I497" i="54"/>
  <c r="I466" i="54"/>
  <c r="I464" i="54" s="1"/>
  <c r="I437" i="54"/>
  <c r="I429" i="54"/>
  <c r="I421" i="54"/>
  <c r="I413" i="54"/>
  <c r="H118" i="54"/>
  <c r="I118" i="54" s="1"/>
  <c r="H68" i="54"/>
  <c r="I68" i="54" s="1"/>
  <c r="H34" i="54"/>
  <c r="I34" i="54" s="1"/>
  <c r="I453" i="54"/>
  <c r="I557" i="54"/>
  <c r="I533" i="54"/>
  <c r="I525" i="54"/>
  <c r="I510" i="54"/>
  <c r="I494" i="54"/>
  <c r="I448" i="54"/>
  <c r="H310" i="54"/>
  <c r="I310" i="54" s="1"/>
  <c r="I292" i="54"/>
  <c r="I228" i="54"/>
  <c r="H159" i="54"/>
  <c r="I159" i="54" s="1"/>
  <c r="H131" i="54"/>
  <c r="I131" i="54" s="1"/>
  <c r="I490" i="54"/>
  <c r="H476" i="54"/>
  <c r="I476" i="54" s="1"/>
  <c r="H469" i="54"/>
  <c r="I469" i="54" s="1"/>
  <c r="I440" i="54"/>
  <c r="H309" i="54"/>
  <c r="I309" i="54" s="1"/>
  <c r="I322" i="54"/>
  <c r="I306" i="54"/>
  <c r="I167" i="54"/>
  <c r="H162" i="54"/>
  <c r="I162" i="54" s="1"/>
  <c r="I126" i="54"/>
  <c r="H121" i="54"/>
  <c r="I121" i="54" s="1"/>
  <c r="I63" i="54"/>
  <c r="H58" i="54"/>
  <c r="I58" i="54" s="1"/>
  <c r="H299" i="54"/>
  <c r="I295" i="54"/>
  <c r="H291" i="54"/>
  <c r="I287" i="54"/>
  <c r="H283" i="54"/>
  <c r="I283" i="54" s="1"/>
  <c r="I279" i="54"/>
  <c r="H275" i="54"/>
  <c r="I275" i="54" s="1"/>
  <c r="I271" i="54"/>
  <c r="H267" i="54"/>
  <c r="I267" i="54" s="1"/>
  <c r="I263" i="54"/>
  <c r="H259" i="54"/>
  <c r="I259" i="54" s="1"/>
  <c r="H251" i="54"/>
  <c r="I251" i="54" s="1"/>
  <c r="I247" i="54"/>
  <c r="H243" i="54"/>
  <c r="I243" i="54" s="1"/>
  <c r="I239" i="54"/>
  <c r="H235" i="54"/>
  <c r="I235" i="54" s="1"/>
  <c r="I231" i="54"/>
  <c r="I223" i="54"/>
  <c r="H219" i="54"/>
  <c r="I219" i="54" s="1"/>
  <c r="I215" i="54"/>
  <c r="H211" i="54"/>
  <c r="I211" i="54" s="1"/>
  <c r="I207" i="54"/>
  <c r="H203" i="54"/>
  <c r="I203" i="54" s="1"/>
  <c r="I199" i="54"/>
  <c r="H195" i="54"/>
  <c r="I195" i="54" s="1"/>
  <c r="H187" i="54"/>
  <c r="I187" i="54" s="1"/>
  <c r="I183" i="54"/>
  <c r="I175" i="54"/>
  <c r="H170" i="54"/>
  <c r="I170" i="54" s="1"/>
  <c r="H129" i="54"/>
  <c r="I129" i="54" s="1"/>
  <c r="I71" i="54"/>
  <c r="H66" i="54"/>
  <c r="I66" i="54" s="1"/>
  <c r="I315" i="54"/>
  <c r="H282" i="54"/>
  <c r="I282" i="54" s="1"/>
  <c r="H274" i="54"/>
  <c r="I274" i="54" s="1"/>
  <c r="H266" i="54"/>
  <c r="I266" i="54" s="1"/>
  <c r="H258" i="54"/>
  <c r="I258" i="54" s="1"/>
  <c r="H250" i="54"/>
  <c r="I250" i="54" s="1"/>
  <c r="H242" i="54"/>
  <c r="I242" i="54" s="1"/>
  <c r="H234" i="54"/>
  <c r="I234" i="54" s="1"/>
  <c r="H226" i="54"/>
  <c r="I226" i="54" s="1"/>
  <c r="H218" i="54"/>
  <c r="I218" i="54" s="1"/>
  <c r="H210" i="54"/>
  <c r="I210" i="54" s="1"/>
  <c r="H202" i="54"/>
  <c r="I202" i="54" s="1"/>
  <c r="H194" i="54"/>
  <c r="I194" i="54" s="1"/>
  <c r="H186" i="54"/>
  <c r="I186" i="54" s="1"/>
  <c r="H178" i="54"/>
  <c r="I178" i="54" s="1"/>
  <c r="I79" i="54"/>
  <c r="H74" i="54"/>
  <c r="I74" i="54" s="1"/>
  <c r="I141" i="54"/>
  <c r="H136" i="54"/>
  <c r="I136" i="54" s="1"/>
  <c r="H82" i="54"/>
  <c r="I82" i="54" s="1"/>
  <c r="I15" i="54"/>
  <c r="I314" i="54"/>
  <c r="I148" i="54"/>
  <c r="H144" i="54"/>
  <c r="I144" i="54" s="1"/>
  <c r="H90" i="54"/>
  <c r="I90" i="54" s="1"/>
  <c r="I23" i="54"/>
  <c r="H98" i="54"/>
  <c r="I98" i="54" s="1"/>
  <c r="I31" i="54"/>
  <c r="H18" i="54"/>
  <c r="I18" i="54" s="1"/>
  <c r="I323" i="54"/>
  <c r="I307" i="54"/>
  <c r="I152" i="54"/>
  <c r="I110" i="54"/>
  <c r="I47" i="54"/>
  <c r="H42" i="54"/>
  <c r="I42" i="54" s="1"/>
  <c r="I39" i="54"/>
  <c r="H26" i="54"/>
  <c r="I26" i="54" s="1"/>
  <c r="I171" i="54"/>
  <c r="I163" i="54"/>
  <c r="I155" i="54"/>
  <c r="I145" i="54"/>
  <c r="I137" i="54"/>
  <c r="I130" i="54"/>
  <c r="I122" i="54"/>
  <c r="I114" i="54"/>
  <c r="I106" i="54"/>
  <c r="I99" i="54"/>
  <c r="I91" i="54"/>
  <c r="I75" i="54"/>
  <c r="I67" i="54"/>
  <c r="I59" i="54"/>
  <c r="I51" i="54"/>
  <c r="I43" i="54"/>
  <c r="I29" i="54"/>
  <c r="I21" i="54"/>
  <c r="I13" i="54"/>
  <c r="C13" i="58"/>
  <c r="I207" i="41"/>
  <c r="E12" i="41"/>
  <c r="B178" i="41"/>
  <c r="B173" i="41"/>
  <c r="C81" i="41"/>
  <c r="C82" i="41"/>
  <c r="B33" i="41"/>
  <c r="B11" i="41"/>
  <c r="F11" i="58"/>
  <c r="E11" i="58"/>
  <c r="D11" i="58"/>
  <c r="C11" i="58"/>
  <c r="B362" i="33"/>
  <c r="B430" i="33"/>
  <c r="B440" i="33"/>
  <c r="B404" i="33"/>
  <c r="B469" i="33"/>
  <c r="B467" i="33"/>
  <c r="B466" i="33" s="1"/>
  <c r="B456" i="33"/>
  <c r="B462" i="33"/>
  <c r="B457" i="33"/>
  <c r="B450" i="33"/>
  <c r="B451" i="33"/>
  <c r="B448" i="33"/>
  <c r="B437" i="33"/>
  <c r="B422" i="33"/>
  <c r="B419" i="33"/>
  <c r="B412" i="33"/>
  <c r="B410" i="33"/>
  <c r="B400" i="33"/>
  <c r="B393" i="33"/>
  <c r="B386" i="33"/>
  <c r="B378" i="33"/>
  <c r="B373" i="33"/>
  <c r="B372" i="33" s="1"/>
  <c r="B364" i="33"/>
  <c r="B365" i="33"/>
  <c r="B359" i="33"/>
  <c r="B355" i="33"/>
  <c r="B353" i="33"/>
  <c r="B352" i="33" s="1"/>
  <c r="B350" i="33"/>
  <c r="B348" i="33"/>
  <c r="B347" i="33" s="1"/>
  <c r="B344" i="33"/>
  <c r="B345" i="33"/>
  <c r="B335" i="33"/>
  <c r="B336" i="33"/>
  <c r="B331" i="33"/>
  <c r="B325" i="33"/>
  <c r="B311" i="33" s="1"/>
  <c r="B318" i="33"/>
  <c r="B312" i="33"/>
  <c r="B291" i="33"/>
  <c r="B284" i="33"/>
  <c r="B205" i="33"/>
  <c r="E226" i="33"/>
  <c r="G226" i="33" s="1"/>
  <c r="H226" i="33" s="1"/>
  <c r="I226" i="33" s="1"/>
  <c r="C226" i="33"/>
  <c r="G502" i="54" l="1"/>
  <c r="H521" i="54"/>
  <c r="B9" i="54"/>
  <c r="H432" i="54"/>
  <c r="I459" i="54"/>
  <c r="I458" i="54" s="1"/>
  <c r="H458" i="54"/>
  <c r="C423" i="54"/>
  <c r="G423" i="54"/>
  <c r="C545" i="54"/>
  <c r="H477" i="54"/>
  <c r="H464" i="54"/>
  <c r="I493" i="54"/>
  <c r="H492" i="54"/>
  <c r="C10" i="54"/>
  <c r="H513" i="54"/>
  <c r="H498" i="54"/>
  <c r="I498" i="54"/>
  <c r="I529" i="54"/>
  <c r="I556" i="54"/>
  <c r="I550" i="54"/>
  <c r="H549" i="54"/>
  <c r="I504" i="54"/>
  <c r="H503" i="54"/>
  <c r="G477" i="54"/>
  <c r="C491" i="54"/>
  <c r="C477" i="54"/>
  <c r="G545" i="54"/>
  <c r="H545" i="54"/>
  <c r="I546" i="54"/>
  <c r="H529" i="54"/>
  <c r="H556" i="54"/>
  <c r="H555" i="54" s="1"/>
  <c r="I484" i="54"/>
  <c r="G255" i="54"/>
  <c r="G385" i="54"/>
  <c r="I495" i="54"/>
  <c r="H408" i="54"/>
  <c r="I519" i="54"/>
  <c r="H518" i="54"/>
  <c r="I522" i="54"/>
  <c r="I488" i="54"/>
  <c r="I113" i="54"/>
  <c r="I424" i="54"/>
  <c r="I423" i="54" s="1"/>
  <c r="C150" i="54"/>
  <c r="I256" i="54"/>
  <c r="I191" i="54"/>
  <c r="H268" i="54"/>
  <c r="I181" i="54"/>
  <c r="H179" i="54"/>
  <c r="I391" i="54"/>
  <c r="H424" i="54"/>
  <c r="H423" i="54" s="1"/>
  <c r="H113" i="54"/>
  <c r="I406" i="54"/>
  <c r="H405" i="54"/>
  <c r="I87" i="54"/>
  <c r="I317" i="54"/>
  <c r="I133" i="54"/>
  <c r="H87" i="54"/>
  <c r="I291" i="54"/>
  <c r="H290" i="54"/>
  <c r="H70" i="54"/>
  <c r="I299" i="54"/>
  <c r="H298" i="54"/>
  <c r="C190" i="54"/>
  <c r="H256" i="54"/>
  <c r="I172" i="54"/>
  <c r="H350" i="54"/>
  <c r="G104" i="54"/>
  <c r="I386" i="54"/>
  <c r="H197" i="54"/>
  <c r="I70" i="54"/>
  <c r="H317" i="54"/>
  <c r="H191" i="54"/>
  <c r="I154" i="54"/>
  <c r="I238" i="54"/>
  <c r="I227" i="54"/>
  <c r="I350" i="54"/>
  <c r="H391" i="54"/>
  <c r="C385" i="54"/>
  <c r="G150" i="54"/>
  <c r="C297" i="54"/>
  <c r="I408" i="54"/>
  <c r="G10" i="54"/>
  <c r="H238" i="54"/>
  <c r="I151" i="54"/>
  <c r="I478" i="54"/>
  <c r="I363" i="54"/>
  <c r="G190" i="54"/>
  <c r="H133" i="54"/>
  <c r="H104" i="54" s="1"/>
  <c r="H227" i="54"/>
  <c r="H11" i="54"/>
  <c r="I105" i="54"/>
  <c r="I147" i="54"/>
  <c r="I197" i="54"/>
  <c r="G297" i="54"/>
  <c r="H172" i="54"/>
  <c r="C104" i="54"/>
  <c r="I268" i="54"/>
  <c r="H363" i="54"/>
  <c r="H154" i="54"/>
  <c r="B436" i="33"/>
  <c r="B418" i="33" s="1"/>
  <c r="B399" i="33" s="1"/>
  <c r="I521" i="54" l="1"/>
  <c r="C9" i="54"/>
  <c r="G9" i="54"/>
  <c r="I477" i="54"/>
  <c r="I179" i="54"/>
  <c r="H502" i="54"/>
  <c r="I518" i="54"/>
  <c r="I503" i="54"/>
  <c r="I549" i="54"/>
  <c r="I545" i="54" s="1"/>
  <c r="H491" i="54"/>
  <c r="I555" i="54"/>
  <c r="I492" i="54"/>
  <c r="I104" i="54"/>
  <c r="I405" i="54"/>
  <c r="I190" i="54"/>
  <c r="H10" i="54"/>
  <c r="H385" i="54"/>
  <c r="I290" i="54"/>
  <c r="H190" i="54"/>
  <c r="H255" i="54"/>
  <c r="H150" i="54"/>
  <c r="H297" i="54"/>
  <c r="I298" i="54"/>
  <c r="H9" i="54" l="1"/>
  <c r="I491" i="54"/>
  <c r="I502" i="54"/>
  <c r="I150" i="54"/>
  <c r="I255" i="54"/>
  <c r="I297" i="54"/>
  <c r="I385" i="54"/>
  <c r="B252" i="33" l="1"/>
  <c r="B204" i="33" s="1"/>
  <c r="B202" i="33"/>
  <c r="B199" i="33"/>
  <c r="B195" i="33"/>
  <c r="B194" i="33" s="1"/>
  <c r="B188" i="33"/>
  <c r="B182" i="33"/>
  <c r="B173" i="33"/>
  <c r="B168" i="33" s="1"/>
  <c r="B169" i="33"/>
  <c r="B160" i="33" l="1"/>
  <c r="B152" i="33"/>
  <c r="B139" i="33"/>
  <c r="B133" i="33" s="1"/>
  <c r="B134" i="33"/>
  <c r="B118" i="33"/>
  <c r="B119" i="33"/>
  <c r="B116" i="33"/>
  <c r="B115" i="33" s="1"/>
  <c r="B103" i="33"/>
  <c r="B87" i="33"/>
  <c r="B78" i="33"/>
  <c r="B77" i="33" s="1"/>
  <c r="B22" i="33"/>
  <c r="B65" i="33"/>
  <c r="B49" i="33"/>
  <c r="B28" i="33"/>
  <c r="C23" i="33"/>
  <c r="B23" i="33"/>
  <c r="B20" i="33"/>
  <c r="B19" i="33" s="1"/>
  <c r="B17" i="33"/>
  <c r="B16" i="33" s="1"/>
  <c r="C21" i="33"/>
  <c r="C20" i="33" s="1"/>
  <c r="C19" i="33" s="1"/>
  <c r="C24" i="33"/>
  <c r="C25" i="33"/>
  <c r="C26" i="33"/>
  <c r="C27" i="33"/>
  <c r="C29" i="33"/>
  <c r="C30" i="33"/>
  <c r="C31" i="33"/>
  <c r="C32" i="33"/>
  <c r="C33" i="33"/>
  <c r="C34" i="33"/>
  <c r="C35" i="33"/>
  <c r="C36" i="33"/>
  <c r="C37" i="33"/>
  <c r="C38" i="33"/>
  <c r="C39" i="33"/>
  <c r="C40" i="33"/>
  <c r="C41" i="33"/>
  <c r="C42" i="33"/>
  <c r="C43" i="33"/>
  <c r="C44" i="33"/>
  <c r="C45" i="33"/>
  <c r="C46" i="33"/>
  <c r="C47" i="33"/>
  <c r="C48" i="33"/>
  <c r="C50" i="33"/>
  <c r="C49" i="33" s="1"/>
  <c r="C51" i="33"/>
  <c r="C52" i="33"/>
  <c r="C53" i="33"/>
  <c r="C54" i="33"/>
  <c r="C55" i="33"/>
  <c r="C56" i="33"/>
  <c r="C57" i="33"/>
  <c r="C58" i="33"/>
  <c r="C59" i="33"/>
  <c r="C60" i="33"/>
  <c r="C61" i="33"/>
  <c r="C62" i="33"/>
  <c r="C63" i="33"/>
  <c r="C64" i="33"/>
  <c r="C66" i="33"/>
  <c r="C65" i="33" s="1"/>
  <c r="C67" i="33"/>
  <c r="C68" i="33"/>
  <c r="C69" i="33"/>
  <c r="C70" i="33"/>
  <c r="C71" i="33"/>
  <c r="C72" i="33"/>
  <c r="C73" i="33"/>
  <c r="C74" i="33"/>
  <c r="C75" i="33"/>
  <c r="C76" i="33"/>
  <c r="C79" i="33"/>
  <c r="C78" i="33" s="1"/>
  <c r="C77" i="33" s="1"/>
  <c r="C80" i="33"/>
  <c r="C81" i="33"/>
  <c r="C82" i="33"/>
  <c r="C83" i="33"/>
  <c r="C84" i="33"/>
  <c r="C85" i="33"/>
  <c r="C86" i="33"/>
  <c r="C88" i="33"/>
  <c r="C87" i="33" s="1"/>
  <c r="C89" i="33"/>
  <c r="C90" i="33"/>
  <c r="C91" i="33"/>
  <c r="C92" i="33"/>
  <c r="C93" i="33"/>
  <c r="C94" i="33"/>
  <c r="C95" i="33"/>
  <c r="C96" i="33"/>
  <c r="C97" i="33"/>
  <c r="C98" i="33"/>
  <c r="C99" i="33"/>
  <c r="C100" i="33"/>
  <c r="C101" i="33"/>
  <c r="C102" i="33"/>
  <c r="C104" i="33"/>
  <c r="C103" i="33" s="1"/>
  <c r="C105" i="33"/>
  <c r="C106" i="33"/>
  <c r="C107" i="33"/>
  <c r="C108" i="33"/>
  <c r="C109" i="33"/>
  <c r="C110" i="33"/>
  <c r="C111" i="33"/>
  <c r="C112" i="33"/>
  <c r="C113" i="33"/>
  <c r="C114" i="33"/>
  <c r="C117" i="33"/>
  <c r="C116" i="33" s="1"/>
  <c r="C115" i="33" s="1"/>
  <c r="C120" i="33"/>
  <c r="C119" i="33" s="1"/>
  <c r="C118" i="33" s="1"/>
  <c r="C121" i="33"/>
  <c r="C122" i="33"/>
  <c r="C123" i="33"/>
  <c r="C124" i="33"/>
  <c r="C125" i="33"/>
  <c r="C126" i="33"/>
  <c r="C127" i="33"/>
  <c r="C128" i="33"/>
  <c r="C129" i="33"/>
  <c r="C130" i="33"/>
  <c r="C131" i="33"/>
  <c r="C132" i="33"/>
  <c r="C135" i="33"/>
  <c r="C134" i="33" s="1"/>
  <c r="C136" i="33"/>
  <c r="C137" i="33"/>
  <c r="C138" i="33"/>
  <c r="C140" i="33"/>
  <c r="C141" i="33"/>
  <c r="C142" i="33"/>
  <c r="C143" i="33"/>
  <c r="C144" i="33"/>
  <c r="C145" i="33"/>
  <c r="C146" i="33"/>
  <c r="C147" i="33"/>
  <c r="C148" i="33"/>
  <c r="C149" i="33"/>
  <c r="C150" i="33"/>
  <c r="C151" i="33"/>
  <c r="C153" i="33"/>
  <c r="C152" i="33" s="1"/>
  <c r="C154" i="33"/>
  <c r="C155" i="33"/>
  <c r="C156" i="33"/>
  <c r="C157" i="33"/>
  <c r="C158" i="33"/>
  <c r="C159" i="33"/>
  <c r="C161" i="33"/>
  <c r="C162" i="33"/>
  <c r="C163" i="33"/>
  <c r="C164" i="33"/>
  <c r="C165" i="33"/>
  <c r="C166" i="33"/>
  <c r="C160" i="33" s="1"/>
  <c r="C167" i="33"/>
  <c r="C170" i="33"/>
  <c r="C171" i="33"/>
  <c r="C172" i="33"/>
  <c r="C174" i="33"/>
  <c r="C175" i="33"/>
  <c r="C176" i="33"/>
  <c r="C177" i="33"/>
  <c r="C178" i="33"/>
  <c r="C179" i="33"/>
  <c r="C180" i="33"/>
  <c r="C181" i="33"/>
  <c r="C183" i="33"/>
  <c r="C184" i="33"/>
  <c r="C185" i="33"/>
  <c r="C186" i="33"/>
  <c r="C187" i="33"/>
  <c r="C189" i="33"/>
  <c r="C190" i="33"/>
  <c r="C191" i="33"/>
  <c r="C192" i="33"/>
  <c r="C193" i="33"/>
  <c r="C196" i="33"/>
  <c r="C197" i="33"/>
  <c r="C198" i="33"/>
  <c r="C200" i="33"/>
  <c r="C201" i="33"/>
  <c r="C203" i="33"/>
  <c r="C202" i="33" s="1"/>
  <c r="C206" i="33"/>
  <c r="C207" i="33"/>
  <c r="C208" i="33"/>
  <c r="C209" i="33"/>
  <c r="C210" i="33"/>
  <c r="C211" i="33"/>
  <c r="C212" i="33"/>
  <c r="C213" i="33"/>
  <c r="C214" i="33"/>
  <c r="C215" i="33"/>
  <c r="C216" i="33"/>
  <c r="C217" i="33"/>
  <c r="C218" i="33"/>
  <c r="C219" i="33"/>
  <c r="C220" i="33"/>
  <c r="C221" i="33"/>
  <c r="C222" i="33"/>
  <c r="C223" i="33"/>
  <c r="C224" i="33"/>
  <c r="C225" i="33"/>
  <c r="C227" i="33"/>
  <c r="C228" i="33"/>
  <c r="C229" i="33"/>
  <c r="C230" i="33"/>
  <c r="C231" i="33"/>
  <c r="C232" i="33"/>
  <c r="C233" i="33"/>
  <c r="C234" i="33"/>
  <c r="C235" i="33"/>
  <c r="C236" i="33"/>
  <c r="C237" i="33"/>
  <c r="C238" i="33"/>
  <c r="C239" i="33"/>
  <c r="C240" i="33"/>
  <c r="C241" i="33"/>
  <c r="C242" i="33"/>
  <c r="C243" i="33"/>
  <c r="C244" i="33"/>
  <c r="C245" i="33"/>
  <c r="C246" i="33"/>
  <c r="C247" i="33"/>
  <c r="C248" i="33"/>
  <c r="C249" i="33"/>
  <c r="C250" i="33"/>
  <c r="C251" i="33"/>
  <c r="C253" i="33"/>
  <c r="C254" i="33"/>
  <c r="C255" i="33"/>
  <c r="C256" i="33"/>
  <c r="C257" i="33"/>
  <c r="C258" i="33"/>
  <c r="C259" i="33"/>
  <c r="C260" i="33"/>
  <c r="C261" i="33"/>
  <c r="C262" i="33"/>
  <c r="C263" i="33"/>
  <c r="C264" i="33"/>
  <c r="C265" i="33"/>
  <c r="C266" i="33"/>
  <c r="C267" i="33"/>
  <c r="C268" i="33"/>
  <c r="C269" i="33"/>
  <c r="C270" i="33"/>
  <c r="C271" i="33"/>
  <c r="C272" i="33"/>
  <c r="C273" i="33"/>
  <c r="C274" i="33"/>
  <c r="C275" i="33"/>
  <c r="C276" i="33"/>
  <c r="C277" i="33"/>
  <c r="C278" i="33"/>
  <c r="C279" i="33"/>
  <c r="C280" i="33"/>
  <c r="C281" i="33"/>
  <c r="C282" i="33"/>
  <c r="C283" i="33"/>
  <c r="C285" i="33"/>
  <c r="C286" i="33"/>
  <c r="C287" i="33"/>
  <c r="C288" i="33"/>
  <c r="C289" i="33"/>
  <c r="C290" i="33"/>
  <c r="C292" i="33"/>
  <c r="C293" i="33"/>
  <c r="C294" i="33"/>
  <c r="C295" i="33"/>
  <c r="C296" i="33"/>
  <c r="C297" i="33"/>
  <c r="C298" i="33"/>
  <c r="C299" i="33"/>
  <c r="C300" i="33"/>
  <c r="C301" i="33"/>
  <c r="C302" i="33"/>
  <c r="C303" i="33"/>
  <c r="C304" i="33"/>
  <c r="C305" i="33"/>
  <c r="C306" i="33"/>
  <c r="C307" i="33"/>
  <c r="C308" i="33"/>
  <c r="C309" i="33"/>
  <c r="C310" i="33"/>
  <c r="C313" i="33"/>
  <c r="C314" i="33"/>
  <c r="C315" i="33"/>
  <c r="C316" i="33"/>
  <c r="C317" i="33"/>
  <c r="C319" i="33"/>
  <c r="C320" i="33"/>
  <c r="C321" i="33"/>
  <c r="C322" i="33"/>
  <c r="C323" i="33"/>
  <c r="C324" i="33"/>
  <c r="C326" i="33"/>
  <c r="C327" i="33"/>
  <c r="C328" i="33"/>
  <c r="C329" i="33"/>
  <c r="C330" i="33"/>
  <c r="C332" i="33"/>
  <c r="C333" i="33"/>
  <c r="C334" i="33"/>
  <c r="C337" i="33"/>
  <c r="C338" i="33"/>
  <c r="C339" i="33"/>
  <c r="C340" i="33"/>
  <c r="C341" i="33"/>
  <c r="C342" i="33"/>
  <c r="C343" i="33"/>
  <c r="C346" i="33"/>
  <c r="C345" i="33" s="1"/>
  <c r="C344" i="33" s="1"/>
  <c r="C349" i="33"/>
  <c r="C348" i="33" s="1"/>
  <c r="C347" i="33" s="1"/>
  <c r="C351" i="33"/>
  <c r="C350" i="33" s="1"/>
  <c r="C354" i="33"/>
  <c r="C353" i="33" s="1"/>
  <c r="C356" i="33"/>
  <c r="C355" i="33" s="1"/>
  <c r="C352" i="33" s="1"/>
  <c r="C357" i="33"/>
  <c r="C358" i="33"/>
  <c r="C360" i="33"/>
  <c r="C359" i="33" s="1"/>
  <c r="C361" i="33"/>
  <c r="C363" i="33"/>
  <c r="C362" i="33" s="1"/>
  <c r="C366" i="33"/>
  <c r="C367" i="33"/>
  <c r="C368" i="33"/>
  <c r="C369" i="33"/>
  <c r="C370" i="33"/>
  <c r="C371" i="33"/>
  <c r="C374" i="33"/>
  <c r="C375" i="33"/>
  <c r="C376" i="33"/>
  <c r="C377" i="33"/>
  <c r="C379" i="33"/>
  <c r="C380" i="33"/>
  <c r="C381" i="33"/>
  <c r="C382" i="33"/>
  <c r="C383" i="33"/>
  <c r="C384" i="33"/>
  <c r="C385" i="33"/>
  <c r="C387" i="33"/>
  <c r="C386" i="33" s="1"/>
  <c r="C388" i="33"/>
  <c r="C389" i="33"/>
  <c r="C390" i="33"/>
  <c r="C391" i="33"/>
  <c r="C392" i="33"/>
  <c r="C394" i="33"/>
  <c r="C395" i="33"/>
  <c r="C396" i="33"/>
  <c r="C397" i="33"/>
  <c r="C398" i="33"/>
  <c r="C401" i="33"/>
  <c r="C400" i="33" s="1"/>
  <c r="C402" i="33"/>
  <c r="C403" i="33"/>
  <c r="C405" i="33"/>
  <c r="C406" i="33"/>
  <c r="C407" i="33"/>
  <c r="C408" i="33"/>
  <c r="C409" i="33"/>
  <c r="C411" i="33"/>
  <c r="C410" i="33" s="1"/>
  <c r="C413" i="33"/>
  <c r="C414" i="33"/>
  <c r="C415" i="33"/>
  <c r="C416" i="33"/>
  <c r="C417" i="33"/>
  <c r="C420" i="33"/>
  <c r="C419" i="33" s="1"/>
  <c r="C421" i="33"/>
  <c r="C423" i="33"/>
  <c r="C424" i="33"/>
  <c r="C425" i="33"/>
  <c r="C426" i="33"/>
  <c r="C427" i="33"/>
  <c r="C428" i="33"/>
  <c r="C429" i="33"/>
  <c r="C431" i="33"/>
  <c r="C432" i="33"/>
  <c r="C433" i="33"/>
  <c r="C434" i="33"/>
  <c r="C435" i="33"/>
  <c r="C438" i="33"/>
  <c r="C439" i="33"/>
  <c r="C441" i="33"/>
  <c r="C442" i="33"/>
  <c r="C443" i="33"/>
  <c r="C444" i="33"/>
  <c r="C445" i="33"/>
  <c r="C446" i="33"/>
  <c r="C447" i="33"/>
  <c r="C449" i="33"/>
  <c r="C448" i="33" s="1"/>
  <c r="C452" i="33"/>
  <c r="C451" i="33" s="1"/>
  <c r="C450" i="33" s="1"/>
  <c r="C453" i="33"/>
  <c r="C454" i="33"/>
  <c r="C455" i="33"/>
  <c r="C458" i="33"/>
  <c r="C459" i="33"/>
  <c r="C460" i="33"/>
  <c r="C461" i="33"/>
  <c r="C463" i="33"/>
  <c r="C462" i="33" s="1"/>
  <c r="C464" i="33"/>
  <c r="C465" i="33"/>
  <c r="C468" i="33"/>
  <c r="C467" i="33" s="1"/>
  <c r="C470" i="33"/>
  <c r="C471" i="33"/>
  <c r="C472" i="33"/>
  <c r="C473" i="33"/>
  <c r="C18" i="33"/>
  <c r="C17" i="33" s="1"/>
  <c r="C16" i="33" s="1"/>
  <c r="C15" i="33"/>
  <c r="C14" i="33" s="1"/>
  <c r="C13" i="33" s="1"/>
  <c r="C12" i="33"/>
  <c r="B13" i="33"/>
  <c r="B14" i="33"/>
  <c r="C11" i="33"/>
  <c r="C10" i="33" s="1"/>
  <c r="B11" i="33"/>
  <c r="B10" i="33" s="1"/>
  <c r="B9" i="33" s="1"/>
  <c r="G124" i="33"/>
  <c r="H124" i="33" s="1"/>
  <c r="I124" i="33" s="1"/>
  <c r="H159" i="33"/>
  <c r="I159" i="33" s="1"/>
  <c r="H184" i="33"/>
  <c r="I184" i="33" s="1"/>
  <c r="I211" i="33"/>
  <c r="H232" i="33"/>
  <c r="I232" i="33" s="1"/>
  <c r="H254" i="33"/>
  <c r="I254" i="33" s="1"/>
  <c r="G275" i="33"/>
  <c r="H275" i="33" s="1"/>
  <c r="I275" i="33" s="1"/>
  <c r="H295" i="33"/>
  <c r="I295" i="33" s="1"/>
  <c r="G316" i="33"/>
  <c r="H316" i="33" s="1"/>
  <c r="I316" i="33" s="1"/>
  <c r="G342" i="33"/>
  <c r="H342" i="33" s="1"/>
  <c r="I342" i="33" s="1"/>
  <c r="H370" i="33"/>
  <c r="I370" i="33" s="1"/>
  <c r="G392" i="33"/>
  <c r="H392" i="33" s="1"/>
  <c r="I392" i="33" s="1"/>
  <c r="G414" i="33"/>
  <c r="H414" i="33" s="1"/>
  <c r="I414" i="33" s="1"/>
  <c r="G420" i="33"/>
  <c r="H420" i="33" s="1"/>
  <c r="G452" i="33"/>
  <c r="H452" i="33" s="1"/>
  <c r="G458" i="33"/>
  <c r="H458" i="33" s="1"/>
  <c r="G463" i="33"/>
  <c r="E15" i="33"/>
  <c r="G15" i="33" s="1"/>
  <c r="H15" i="33" s="1"/>
  <c r="E18" i="33"/>
  <c r="G18" i="33" s="1"/>
  <c r="E21" i="33"/>
  <c r="G21" i="33" s="1"/>
  <c r="E24" i="33"/>
  <c r="G24" i="33" s="1"/>
  <c r="E25" i="33"/>
  <c r="G25" i="33" s="1"/>
  <c r="H25" i="33" s="1"/>
  <c r="I25" i="33" s="1"/>
  <c r="E26" i="33"/>
  <c r="G26" i="33" s="1"/>
  <c r="H26" i="33" s="1"/>
  <c r="I26" i="33" s="1"/>
  <c r="E27" i="33"/>
  <c r="G27" i="33" s="1"/>
  <c r="H27" i="33" s="1"/>
  <c r="I27" i="33" s="1"/>
  <c r="E29" i="33"/>
  <c r="G29" i="33" s="1"/>
  <c r="E30" i="33"/>
  <c r="G30" i="33" s="1"/>
  <c r="H30" i="33" s="1"/>
  <c r="I30" i="33" s="1"/>
  <c r="E31" i="33"/>
  <c r="G31" i="33" s="1"/>
  <c r="H31" i="33" s="1"/>
  <c r="I31" i="33" s="1"/>
  <c r="E32" i="33"/>
  <c r="G32" i="33" s="1"/>
  <c r="H32" i="33" s="1"/>
  <c r="I32" i="33" s="1"/>
  <c r="E33" i="33"/>
  <c r="G33" i="33" s="1"/>
  <c r="H33" i="33" s="1"/>
  <c r="I33" i="33" s="1"/>
  <c r="E34" i="33"/>
  <c r="G34" i="33" s="1"/>
  <c r="H34" i="33" s="1"/>
  <c r="I34" i="33" s="1"/>
  <c r="E35" i="33"/>
  <c r="G35" i="33" s="1"/>
  <c r="H35" i="33" s="1"/>
  <c r="I35" i="33" s="1"/>
  <c r="E36" i="33"/>
  <c r="G36" i="33" s="1"/>
  <c r="H36" i="33" s="1"/>
  <c r="I36" i="33" s="1"/>
  <c r="E37" i="33"/>
  <c r="G37" i="33" s="1"/>
  <c r="H37" i="33" s="1"/>
  <c r="I37" i="33" s="1"/>
  <c r="E38" i="33"/>
  <c r="G38" i="33" s="1"/>
  <c r="H38" i="33" s="1"/>
  <c r="I38" i="33" s="1"/>
  <c r="E39" i="33"/>
  <c r="G39" i="33" s="1"/>
  <c r="H39" i="33" s="1"/>
  <c r="I39" i="33" s="1"/>
  <c r="E40" i="33"/>
  <c r="G40" i="33" s="1"/>
  <c r="H40" i="33" s="1"/>
  <c r="I40" i="33" s="1"/>
  <c r="E41" i="33"/>
  <c r="G41" i="33" s="1"/>
  <c r="H41" i="33" s="1"/>
  <c r="I41" i="33" s="1"/>
  <c r="E42" i="33"/>
  <c r="G42" i="33" s="1"/>
  <c r="H42" i="33" s="1"/>
  <c r="I42" i="33" s="1"/>
  <c r="E43" i="33"/>
  <c r="G43" i="33" s="1"/>
  <c r="H43" i="33" s="1"/>
  <c r="I43" i="33" s="1"/>
  <c r="E44" i="33"/>
  <c r="G44" i="33" s="1"/>
  <c r="H44" i="33" s="1"/>
  <c r="I44" i="33" s="1"/>
  <c r="E45" i="33"/>
  <c r="G45" i="33" s="1"/>
  <c r="H45" i="33" s="1"/>
  <c r="I45" i="33" s="1"/>
  <c r="E46" i="33"/>
  <c r="G46" i="33" s="1"/>
  <c r="H46" i="33" s="1"/>
  <c r="I46" i="33" s="1"/>
  <c r="E47" i="33"/>
  <c r="G47" i="33" s="1"/>
  <c r="H47" i="33" s="1"/>
  <c r="I47" i="33" s="1"/>
  <c r="E48" i="33"/>
  <c r="G48" i="33" s="1"/>
  <c r="H48" i="33" s="1"/>
  <c r="I48" i="33" s="1"/>
  <c r="E50" i="33"/>
  <c r="G50" i="33" s="1"/>
  <c r="E51" i="33"/>
  <c r="G51" i="33" s="1"/>
  <c r="H51" i="33" s="1"/>
  <c r="I51" i="33" s="1"/>
  <c r="E52" i="33"/>
  <c r="G52" i="33" s="1"/>
  <c r="H52" i="33" s="1"/>
  <c r="I52" i="33" s="1"/>
  <c r="E53" i="33"/>
  <c r="G53" i="33" s="1"/>
  <c r="H53" i="33" s="1"/>
  <c r="I53" i="33" s="1"/>
  <c r="E54" i="33"/>
  <c r="G54" i="33" s="1"/>
  <c r="H54" i="33" s="1"/>
  <c r="I54" i="33" s="1"/>
  <c r="E55" i="33"/>
  <c r="G55" i="33" s="1"/>
  <c r="H55" i="33" s="1"/>
  <c r="I55" i="33" s="1"/>
  <c r="E56" i="33"/>
  <c r="G56" i="33" s="1"/>
  <c r="H56" i="33" s="1"/>
  <c r="I56" i="33" s="1"/>
  <c r="E57" i="33"/>
  <c r="G57" i="33" s="1"/>
  <c r="H57" i="33" s="1"/>
  <c r="I57" i="33" s="1"/>
  <c r="E58" i="33"/>
  <c r="G58" i="33" s="1"/>
  <c r="H58" i="33" s="1"/>
  <c r="I58" i="33" s="1"/>
  <c r="E59" i="33"/>
  <c r="G59" i="33" s="1"/>
  <c r="H59" i="33" s="1"/>
  <c r="I59" i="33" s="1"/>
  <c r="E60" i="33"/>
  <c r="G60" i="33" s="1"/>
  <c r="H60" i="33" s="1"/>
  <c r="I60" i="33" s="1"/>
  <c r="E61" i="33"/>
  <c r="G61" i="33" s="1"/>
  <c r="H61" i="33" s="1"/>
  <c r="I61" i="33" s="1"/>
  <c r="E62" i="33"/>
  <c r="G62" i="33" s="1"/>
  <c r="H62" i="33" s="1"/>
  <c r="I62" i="33" s="1"/>
  <c r="E63" i="33"/>
  <c r="G63" i="33" s="1"/>
  <c r="H63" i="33" s="1"/>
  <c r="I63" i="33" s="1"/>
  <c r="E64" i="33"/>
  <c r="G64" i="33" s="1"/>
  <c r="H64" i="33" s="1"/>
  <c r="I64" i="33" s="1"/>
  <c r="E66" i="33"/>
  <c r="G66" i="33" s="1"/>
  <c r="E67" i="33"/>
  <c r="G67" i="33" s="1"/>
  <c r="H67" i="33" s="1"/>
  <c r="I67" i="33" s="1"/>
  <c r="E68" i="33"/>
  <c r="G68" i="33" s="1"/>
  <c r="H68" i="33" s="1"/>
  <c r="I68" i="33" s="1"/>
  <c r="E69" i="33"/>
  <c r="G69" i="33" s="1"/>
  <c r="H69" i="33" s="1"/>
  <c r="I69" i="33" s="1"/>
  <c r="E70" i="33"/>
  <c r="G70" i="33" s="1"/>
  <c r="H70" i="33" s="1"/>
  <c r="I70" i="33" s="1"/>
  <c r="E71" i="33"/>
  <c r="G71" i="33" s="1"/>
  <c r="H71" i="33" s="1"/>
  <c r="I71" i="33" s="1"/>
  <c r="E72" i="33"/>
  <c r="G72" i="33" s="1"/>
  <c r="H72" i="33" s="1"/>
  <c r="I72" i="33" s="1"/>
  <c r="E73" i="33"/>
  <c r="G73" i="33" s="1"/>
  <c r="H73" i="33" s="1"/>
  <c r="I73" i="33" s="1"/>
  <c r="E74" i="33"/>
  <c r="G74" i="33" s="1"/>
  <c r="H74" i="33" s="1"/>
  <c r="I74" i="33" s="1"/>
  <c r="E75" i="33"/>
  <c r="G75" i="33" s="1"/>
  <c r="H75" i="33" s="1"/>
  <c r="I75" i="33" s="1"/>
  <c r="E76" i="33"/>
  <c r="G76" i="33" s="1"/>
  <c r="H76" i="33" s="1"/>
  <c r="I76" i="33" s="1"/>
  <c r="E79" i="33"/>
  <c r="G79" i="33" s="1"/>
  <c r="H79" i="33" s="1"/>
  <c r="E80" i="33"/>
  <c r="G80" i="33" s="1"/>
  <c r="H80" i="33" s="1"/>
  <c r="I80" i="33" s="1"/>
  <c r="E81" i="33"/>
  <c r="G81" i="33" s="1"/>
  <c r="H81" i="33" s="1"/>
  <c r="I81" i="33" s="1"/>
  <c r="E82" i="33"/>
  <c r="G82" i="33" s="1"/>
  <c r="H82" i="33" s="1"/>
  <c r="I82" i="33" s="1"/>
  <c r="E83" i="33"/>
  <c r="G83" i="33" s="1"/>
  <c r="H83" i="33" s="1"/>
  <c r="I83" i="33" s="1"/>
  <c r="E84" i="33"/>
  <c r="G84" i="33" s="1"/>
  <c r="H84" i="33" s="1"/>
  <c r="I84" i="33" s="1"/>
  <c r="E85" i="33"/>
  <c r="G85" i="33" s="1"/>
  <c r="H85" i="33" s="1"/>
  <c r="I85" i="33" s="1"/>
  <c r="E86" i="33"/>
  <c r="G86" i="33" s="1"/>
  <c r="H86" i="33" s="1"/>
  <c r="I86" i="33" s="1"/>
  <c r="E88" i="33"/>
  <c r="G88" i="33" s="1"/>
  <c r="E89" i="33"/>
  <c r="G89" i="33" s="1"/>
  <c r="H89" i="33" s="1"/>
  <c r="I89" i="33" s="1"/>
  <c r="E90" i="33"/>
  <c r="G90" i="33" s="1"/>
  <c r="H90" i="33" s="1"/>
  <c r="I90" i="33" s="1"/>
  <c r="E91" i="33"/>
  <c r="G91" i="33" s="1"/>
  <c r="H91" i="33" s="1"/>
  <c r="I91" i="33" s="1"/>
  <c r="E92" i="33"/>
  <c r="G92" i="33" s="1"/>
  <c r="H92" i="33" s="1"/>
  <c r="I92" i="33" s="1"/>
  <c r="E93" i="33"/>
  <c r="G93" i="33" s="1"/>
  <c r="H93" i="33" s="1"/>
  <c r="I93" i="33" s="1"/>
  <c r="E94" i="33"/>
  <c r="G94" i="33" s="1"/>
  <c r="H94" i="33" s="1"/>
  <c r="I94" i="33" s="1"/>
  <c r="E95" i="33"/>
  <c r="G95" i="33" s="1"/>
  <c r="H95" i="33" s="1"/>
  <c r="I95" i="33" s="1"/>
  <c r="E96" i="33"/>
  <c r="G96" i="33" s="1"/>
  <c r="H96" i="33" s="1"/>
  <c r="I96" i="33" s="1"/>
  <c r="E97" i="33"/>
  <c r="G97" i="33" s="1"/>
  <c r="H97" i="33" s="1"/>
  <c r="I97" i="33" s="1"/>
  <c r="E98" i="33"/>
  <c r="G98" i="33" s="1"/>
  <c r="H98" i="33" s="1"/>
  <c r="I98" i="33" s="1"/>
  <c r="E99" i="33"/>
  <c r="G99" i="33" s="1"/>
  <c r="H99" i="33" s="1"/>
  <c r="I99" i="33" s="1"/>
  <c r="E100" i="33"/>
  <c r="G100" i="33" s="1"/>
  <c r="H100" i="33" s="1"/>
  <c r="I100" i="33" s="1"/>
  <c r="E101" i="33"/>
  <c r="G101" i="33" s="1"/>
  <c r="H101" i="33" s="1"/>
  <c r="I101" i="33" s="1"/>
  <c r="E102" i="33"/>
  <c r="G102" i="33" s="1"/>
  <c r="H102" i="33" s="1"/>
  <c r="I102" i="33" s="1"/>
  <c r="E104" i="33"/>
  <c r="G104" i="33" s="1"/>
  <c r="E105" i="33"/>
  <c r="G105" i="33" s="1"/>
  <c r="H105" i="33" s="1"/>
  <c r="I105" i="33" s="1"/>
  <c r="E106" i="33"/>
  <c r="G106" i="33" s="1"/>
  <c r="H106" i="33" s="1"/>
  <c r="I106" i="33" s="1"/>
  <c r="E107" i="33"/>
  <c r="G107" i="33" s="1"/>
  <c r="H107" i="33" s="1"/>
  <c r="I107" i="33" s="1"/>
  <c r="E108" i="33"/>
  <c r="G108" i="33" s="1"/>
  <c r="H108" i="33" s="1"/>
  <c r="I108" i="33" s="1"/>
  <c r="E109" i="33"/>
  <c r="G109" i="33" s="1"/>
  <c r="H109" i="33" s="1"/>
  <c r="I109" i="33" s="1"/>
  <c r="E110" i="33"/>
  <c r="G110" i="33" s="1"/>
  <c r="H110" i="33" s="1"/>
  <c r="I110" i="33" s="1"/>
  <c r="E111" i="33"/>
  <c r="G111" i="33" s="1"/>
  <c r="H111" i="33" s="1"/>
  <c r="I111" i="33" s="1"/>
  <c r="E112" i="33"/>
  <c r="G112" i="33" s="1"/>
  <c r="H112" i="33" s="1"/>
  <c r="I112" i="33" s="1"/>
  <c r="E113" i="33"/>
  <c r="G113" i="33" s="1"/>
  <c r="H113" i="33" s="1"/>
  <c r="I113" i="33" s="1"/>
  <c r="E114" i="33"/>
  <c r="G114" i="33" s="1"/>
  <c r="H114" i="33" s="1"/>
  <c r="I114" i="33" s="1"/>
  <c r="E117" i="33"/>
  <c r="G117" i="33" s="1"/>
  <c r="E120" i="33"/>
  <c r="G120" i="33" s="1"/>
  <c r="E121" i="33"/>
  <c r="G121" i="33" s="1"/>
  <c r="H121" i="33" s="1"/>
  <c r="I121" i="33" s="1"/>
  <c r="E122" i="33"/>
  <c r="G122" i="33" s="1"/>
  <c r="H122" i="33" s="1"/>
  <c r="I122" i="33" s="1"/>
  <c r="E123" i="33"/>
  <c r="G123" i="33" s="1"/>
  <c r="H123" i="33" s="1"/>
  <c r="I123" i="33" s="1"/>
  <c r="E124" i="33"/>
  <c r="E125" i="33"/>
  <c r="G125" i="33" s="1"/>
  <c r="H125" i="33" s="1"/>
  <c r="I125" i="33" s="1"/>
  <c r="E126" i="33"/>
  <c r="G126" i="33" s="1"/>
  <c r="H126" i="33" s="1"/>
  <c r="I126" i="33" s="1"/>
  <c r="E127" i="33"/>
  <c r="G127" i="33" s="1"/>
  <c r="H127" i="33" s="1"/>
  <c r="I127" i="33" s="1"/>
  <c r="E128" i="33"/>
  <c r="G128" i="33" s="1"/>
  <c r="H128" i="33" s="1"/>
  <c r="I128" i="33" s="1"/>
  <c r="E129" i="33"/>
  <c r="G129" i="33" s="1"/>
  <c r="H129" i="33" s="1"/>
  <c r="I129" i="33" s="1"/>
  <c r="E130" i="33"/>
  <c r="G130" i="33" s="1"/>
  <c r="H130" i="33" s="1"/>
  <c r="I130" i="33" s="1"/>
  <c r="E131" i="33"/>
  <c r="G131" i="33" s="1"/>
  <c r="H131" i="33" s="1"/>
  <c r="I131" i="33" s="1"/>
  <c r="E132" i="33"/>
  <c r="G132" i="33" s="1"/>
  <c r="H132" i="33" s="1"/>
  <c r="I132" i="33" s="1"/>
  <c r="E135" i="33"/>
  <c r="G135" i="33" s="1"/>
  <c r="H135" i="33" s="1"/>
  <c r="E136" i="33"/>
  <c r="G136" i="33" s="1"/>
  <c r="E137" i="33"/>
  <c r="G137" i="33" s="1"/>
  <c r="H137" i="33" s="1"/>
  <c r="I137" i="33" s="1"/>
  <c r="E138" i="33"/>
  <c r="G138" i="33" s="1"/>
  <c r="H138" i="33" s="1"/>
  <c r="I138" i="33" s="1"/>
  <c r="E140" i="33"/>
  <c r="G140" i="33" s="1"/>
  <c r="E141" i="33"/>
  <c r="G141" i="33" s="1"/>
  <c r="H141" i="33" s="1"/>
  <c r="I141" i="33" s="1"/>
  <c r="E142" i="33"/>
  <c r="G142" i="33" s="1"/>
  <c r="H142" i="33" s="1"/>
  <c r="I142" i="33" s="1"/>
  <c r="E143" i="33"/>
  <c r="G143" i="33" s="1"/>
  <c r="H143" i="33" s="1"/>
  <c r="I143" i="33" s="1"/>
  <c r="E144" i="33"/>
  <c r="G144" i="33" s="1"/>
  <c r="H144" i="33" s="1"/>
  <c r="I144" i="33" s="1"/>
  <c r="E145" i="33"/>
  <c r="G145" i="33" s="1"/>
  <c r="H145" i="33" s="1"/>
  <c r="I145" i="33" s="1"/>
  <c r="E146" i="33"/>
  <c r="G146" i="33" s="1"/>
  <c r="H146" i="33" s="1"/>
  <c r="I146" i="33" s="1"/>
  <c r="E147" i="33"/>
  <c r="G147" i="33" s="1"/>
  <c r="H147" i="33" s="1"/>
  <c r="I147" i="33" s="1"/>
  <c r="E148" i="33"/>
  <c r="G148" i="33" s="1"/>
  <c r="H148" i="33" s="1"/>
  <c r="I148" i="33" s="1"/>
  <c r="E149" i="33"/>
  <c r="G149" i="33" s="1"/>
  <c r="H149" i="33" s="1"/>
  <c r="I149" i="33" s="1"/>
  <c r="E150" i="33"/>
  <c r="G150" i="33" s="1"/>
  <c r="H150" i="33" s="1"/>
  <c r="I150" i="33" s="1"/>
  <c r="E151" i="33"/>
  <c r="G151" i="33" s="1"/>
  <c r="H151" i="33" s="1"/>
  <c r="I151" i="33" s="1"/>
  <c r="E153" i="33"/>
  <c r="G153" i="33" s="1"/>
  <c r="E154" i="33"/>
  <c r="G154" i="33" s="1"/>
  <c r="H154" i="33" s="1"/>
  <c r="I154" i="33" s="1"/>
  <c r="E155" i="33"/>
  <c r="G155" i="33" s="1"/>
  <c r="H155" i="33" s="1"/>
  <c r="I155" i="33" s="1"/>
  <c r="E156" i="33"/>
  <c r="G156" i="33" s="1"/>
  <c r="H156" i="33" s="1"/>
  <c r="I156" i="33" s="1"/>
  <c r="E157" i="33"/>
  <c r="G157" i="33" s="1"/>
  <c r="H157" i="33" s="1"/>
  <c r="I157" i="33" s="1"/>
  <c r="E158" i="33"/>
  <c r="G158" i="33" s="1"/>
  <c r="H158" i="33" s="1"/>
  <c r="I158" i="33" s="1"/>
  <c r="E159" i="33"/>
  <c r="G159" i="33" s="1"/>
  <c r="E161" i="33"/>
  <c r="G161" i="33" s="1"/>
  <c r="E162" i="33"/>
  <c r="G162" i="33" s="1"/>
  <c r="H162" i="33" s="1"/>
  <c r="I162" i="33" s="1"/>
  <c r="E163" i="33"/>
  <c r="G163" i="33" s="1"/>
  <c r="H163" i="33" s="1"/>
  <c r="I163" i="33" s="1"/>
  <c r="E164" i="33"/>
  <c r="G164" i="33" s="1"/>
  <c r="H164" i="33" s="1"/>
  <c r="I164" i="33" s="1"/>
  <c r="E165" i="33"/>
  <c r="G165" i="33" s="1"/>
  <c r="H165" i="33" s="1"/>
  <c r="I165" i="33" s="1"/>
  <c r="E166" i="33"/>
  <c r="G166" i="33" s="1"/>
  <c r="H166" i="33" s="1"/>
  <c r="I166" i="33" s="1"/>
  <c r="E167" i="33"/>
  <c r="G167" i="33" s="1"/>
  <c r="H167" i="33" s="1"/>
  <c r="I167" i="33" s="1"/>
  <c r="E170" i="33"/>
  <c r="G170" i="33" s="1"/>
  <c r="E171" i="33"/>
  <c r="G171" i="33" s="1"/>
  <c r="H171" i="33" s="1"/>
  <c r="I171" i="33" s="1"/>
  <c r="E172" i="33"/>
  <c r="G172" i="33" s="1"/>
  <c r="H172" i="33" s="1"/>
  <c r="I172" i="33" s="1"/>
  <c r="E174" i="33"/>
  <c r="G174" i="33" s="1"/>
  <c r="E175" i="33"/>
  <c r="G175" i="33" s="1"/>
  <c r="H175" i="33" s="1"/>
  <c r="I175" i="33" s="1"/>
  <c r="E176" i="33"/>
  <c r="G176" i="33" s="1"/>
  <c r="H176" i="33" s="1"/>
  <c r="I176" i="33" s="1"/>
  <c r="E177" i="33"/>
  <c r="G177" i="33" s="1"/>
  <c r="H177" i="33" s="1"/>
  <c r="I177" i="33" s="1"/>
  <c r="E178" i="33"/>
  <c r="G178" i="33" s="1"/>
  <c r="H178" i="33" s="1"/>
  <c r="I178" i="33" s="1"/>
  <c r="E179" i="33"/>
  <c r="G179" i="33" s="1"/>
  <c r="H179" i="33" s="1"/>
  <c r="I179" i="33" s="1"/>
  <c r="E180" i="33"/>
  <c r="G180" i="33" s="1"/>
  <c r="H180" i="33" s="1"/>
  <c r="I180" i="33" s="1"/>
  <c r="E181" i="33"/>
  <c r="G181" i="33" s="1"/>
  <c r="H181" i="33" s="1"/>
  <c r="I181" i="33" s="1"/>
  <c r="E183" i="33"/>
  <c r="G183" i="33" s="1"/>
  <c r="E184" i="33"/>
  <c r="G184" i="33" s="1"/>
  <c r="E185" i="33"/>
  <c r="G185" i="33" s="1"/>
  <c r="H185" i="33" s="1"/>
  <c r="I185" i="33" s="1"/>
  <c r="E186" i="33"/>
  <c r="G186" i="33" s="1"/>
  <c r="H186" i="33" s="1"/>
  <c r="I186" i="33" s="1"/>
  <c r="E187" i="33"/>
  <c r="G187" i="33" s="1"/>
  <c r="H187" i="33" s="1"/>
  <c r="I187" i="33" s="1"/>
  <c r="E189" i="33"/>
  <c r="G189" i="33" s="1"/>
  <c r="E190" i="33"/>
  <c r="G190" i="33" s="1"/>
  <c r="H190" i="33" s="1"/>
  <c r="I190" i="33" s="1"/>
  <c r="E191" i="33"/>
  <c r="G191" i="33" s="1"/>
  <c r="H191" i="33" s="1"/>
  <c r="I191" i="33" s="1"/>
  <c r="E192" i="33"/>
  <c r="G192" i="33" s="1"/>
  <c r="H192" i="33" s="1"/>
  <c r="I192" i="33" s="1"/>
  <c r="E193" i="33"/>
  <c r="G193" i="33" s="1"/>
  <c r="H193" i="33" s="1"/>
  <c r="I193" i="33" s="1"/>
  <c r="E196" i="33"/>
  <c r="G196" i="33" s="1"/>
  <c r="E197" i="33"/>
  <c r="G197" i="33" s="1"/>
  <c r="H197" i="33" s="1"/>
  <c r="I197" i="33" s="1"/>
  <c r="E198" i="33"/>
  <c r="G198" i="33" s="1"/>
  <c r="H198" i="33" s="1"/>
  <c r="I198" i="33" s="1"/>
  <c r="E200" i="33"/>
  <c r="G200" i="33" s="1"/>
  <c r="E201" i="33"/>
  <c r="G201" i="33" s="1"/>
  <c r="H201" i="33" s="1"/>
  <c r="I201" i="33" s="1"/>
  <c r="E203" i="33"/>
  <c r="G203" i="33" s="1"/>
  <c r="E206" i="33"/>
  <c r="G206" i="33" s="1"/>
  <c r="E207" i="33"/>
  <c r="G207" i="33" s="1"/>
  <c r="H207" i="33" s="1"/>
  <c r="I207" i="33" s="1"/>
  <c r="E208" i="33"/>
  <c r="G208" i="33" s="1"/>
  <c r="H208" i="33" s="1"/>
  <c r="I208" i="33" s="1"/>
  <c r="E209" i="33"/>
  <c r="G209" i="33" s="1"/>
  <c r="H209" i="33" s="1"/>
  <c r="I209" i="33" s="1"/>
  <c r="E210" i="33"/>
  <c r="G210" i="33" s="1"/>
  <c r="H210" i="33" s="1"/>
  <c r="I210" i="33" s="1"/>
  <c r="E211" i="33"/>
  <c r="G211" i="33" s="1"/>
  <c r="H211" i="33" s="1"/>
  <c r="E212" i="33"/>
  <c r="G212" i="33" s="1"/>
  <c r="H212" i="33" s="1"/>
  <c r="I212" i="33" s="1"/>
  <c r="E213" i="33"/>
  <c r="G213" i="33" s="1"/>
  <c r="H213" i="33" s="1"/>
  <c r="I213" i="33" s="1"/>
  <c r="E214" i="33"/>
  <c r="G214" i="33" s="1"/>
  <c r="H214" i="33" s="1"/>
  <c r="I214" i="33" s="1"/>
  <c r="E215" i="33"/>
  <c r="G215" i="33" s="1"/>
  <c r="H215" i="33" s="1"/>
  <c r="I215" i="33" s="1"/>
  <c r="E216" i="33"/>
  <c r="G216" i="33" s="1"/>
  <c r="H216" i="33" s="1"/>
  <c r="I216" i="33" s="1"/>
  <c r="E217" i="33"/>
  <c r="G217" i="33" s="1"/>
  <c r="H217" i="33" s="1"/>
  <c r="I217" i="33" s="1"/>
  <c r="E218" i="33"/>
  <c r="G218" i="33" s="1"/>
  <c r="H218" i="33" s="1"/>
  <c r="I218" i="33" s="1"/>
  <c r="E219" i="33"/>
  <c r="G219" i="33" s="1"/>
  <c r="H219" i="33" s="1"/>
  <c r="I219" i="33" s="1"/>
  <c r="E220" i="33"/>
  <c r="G220" i="33" s="1"/>
  <c r="H220" i="33" s="1"/>
  <c r="I220" i="33" s="1"/>
  <c r="E221" i="33"/>
  <c r="G221" i="33" s="1"/>
  <c r="H221" i="33" s="1"/>
  <c r="I221" i="33" s="1"/>
  <c r="E222" i="33"/>
  <c r="G222" i="33" s="1"/>
  <c r="H222" i="33" s="1"/>
  <c r="I222" i="33" s="1"/>
  <c r="E223" i="33"/>
  <c r="G223" i="33" s="1"/>
  <c r="H223" i="33" s="1"/>
  <c r="I223" i="33" s="1"/>
  <c r="E224" i="33"/>
  <c r="G224" i="33" s="1"/>
  <c r="H224" i="33" s="1"/>
  <c r="I224" i="33" s="1"/>
  <c r="E225" i="33"/>
  <c r="G225" i="33" s="1"/>
  <c r="H225" i="33" s="1"/>
  <c r="I225" i="33" s="1"/>
  <c r="E227" i="33"/>
  <c r="G227" i="33" s="1"/>
  <c r="H227" i="33" s="1"/>
  <c r="I227" i="33" s="1"/>
  <c r="E228" i="33"/>
  <c r="G228" i="33" s="1"/>
  <c r="H228" i="33" s="1"/>
  <c r="I228" i="33" s="1"/>
  <c r="E229" i="33"/>
  <c r="G229" i="33" s="1"/>
  <c r="H229" i="33" s="1"/>
  <c r="I229" i="33" s="1"/>
  <c r="E230" i="33"/>
  <c r="G230" i="33" s="1"/>
  <c r="H230" i="33" s="1"/>
  <c r="I230" i="33" s="1"/>
  <c r="E231" i="33"/>
  <c r="G231" i="33" s="1"/>
  <c r="H231" i="33" s="1"/>
  <c r="I231" i="33" s="1"/>
  <c r="E232" i="33"/>
  <c r="G232" i="33" s="1"/>
  <c r="E233" i="33"/>
  <c r="G233" i="33" s="1"/>
  <c r="H233" i="33" s="1"/>
  <c r="I233" i="33" s="1"/>
  <c r="E234" i="33"/>
  <c r="G234" i="33" s="1"/>
  <c r="H234" i="33" s="1"/>
  <c r="I234" i="33" s="1"/>
  <c r="E235" i="33"/>
  <c r="G235" i="33" s="1"/>
  <c r="H235" i="33" s="1"/>
  <c r="I235" i="33" s="1"/>
  <c r="E236" i="33"/>
  <c r="G236" i="33" s="1"/>
  <c r="H236" i="33" s="1"/>
  <c r="I236" i="33" s="1"/>
  <c r="E237" i="33"/>
  <c r="G237" i="33" s="1"/>
  <c r="H237" i="33" s="1"/>
  <c r="I237" i="33" s="1"/>
  <c r="E238" i="33"/>
  <c r="G238" i="33" s="1"/>
  <c r="H238" i="33" s="1"/>
  <c r="I238" i="33" s="1"/>
  <c r="E239" i="33"/>
  <c r="G239" i="33" s="1"/>
  <c r="H239" i="33" s="1"/>
  <c r="I239" i="33" s="1"/>
  <c r="E240" i="33"/>
  <c r="G240" i="33" s="1"/>
  <c r="H240" i="33" s="1"/>
  <c r="I240" i="33" s="1"/>
  <c r="E241" i="33"/>
  <c r="G241" i="33" s="1"/>
  <c r="H241" i="33" s="1"/>
  <c r="I241" i="33" s="1"/>
  <c r="E242" i="33"/>
  <c r="G242" i="33" s="1"/>
  <c r="H242" i="33" s="1"/>
  <c r="I242" i="33" s="1"/>
  <c r="E243" i="33"/>
  <c r="G243" i="33" s="1"/>
  <c r="H243" i="33" s="1"/>
  <c r="I243" i="33" s="1"/>
  <c r="E244" i="33"/>
  <c r="G244" i="33" s="1"/>
  <c r="H244" i="33" s="1"/>
  <c r="I244" i="33" s="1"/>
  <c r="E245" i="33"/>
  <c r="G245" i="33" s="1"/>
  <c r="H245" i="33" s="1"/>
  <c r="I245" i="33" s="1"/>
  <c r="E246" i="33"/>
  <c r="G246" i="33" s="1"/>
  <c r="H246" i="33" s="1"/>
  <c r="I246" i="33" s="1"/>
  <c r="E247" i="33"/>
  <c r="G247" i="33" s="1"/>
  <c r="H247" i="33" s="1"/>
  <c r="I247" i="33" s="1"/>
  <c r="E248" i="33"/>
  <c r="G248" i="33" s="1"/>
  <c r="H248" i="33" s="1"/>
  <c r="I248" i="33" s="1"/>
  <c r="E249" i="33"/>
  <c r="G249" i="33" s="1"/>
  <c r="H249" i="33" s="1"/>
  <c r="I249" i="33" s="1"/>
  <c r="E250" i="33"/>
  <c r="G250" i="33" s="1"/>
  <c r="H250" i="33" s="1"/>
  <c r="I250" i="33" s="1"/>
  <c r="E251" i="33"/>
  <c r="G251" i="33" s="1"/>
  <c r="H251" i="33" s="1"/>
  <c r="I251" i="33" s="1"/>
  <c r="E253" i="33"/>
  <c r="G253" i="33" s="1"/>
  <c r="E254" i="33"/>
  <c r="G254" i="33" s="1"/>
  <c r="E255" i="33"/>
  <c r="G255" i="33" s="1"/>
  <c r="H255" i="33" s="1"/>
  <c r="I255" i="33" s="1"/>
  <c r="E256" i="33"/>
  <c r="G256" i="33" s="1"/>
  <c r="H256" i="33" s="1"/>
  <c r="I256" i="33" s="1"/>
  <c r="E257" i="33"/>
  <c r="G257" i="33" s="1"/>
  <c r="H257" i="33" s="1"/>
  <c r="I257" i="33" s="1"/>
  <c r="E258" i="33"/>
  <c r="G258" i="33" s="1"/>
  <c r="H258" i="33" s="1"/>
  <c r="I258" i="33" s="1"/>
  <c r="E259" i="33"/>
  <c r="G259" i="33" s="1"/>
  <c r="H259" i="33" s="1"/>
  <c r="I259" i="33" s="1"/>
  <c r="E260" i="33"/>
  <c r="G260" i="33" s="1"/>
  <c r="H260" i="33" s="1"/>
  <c r="I260" i="33" s="1"/>
  <c r="E261" i="33"/>
  <c r="G261" i="33" s="1"/>
  <c r="H261" i="33" s="1"/>
  <c r="I261" i="33" s="1"/>
  <c r="E262" i="33"/>
  <c r="G262" i="33" s="1"/>
  <c r="H262" i="33" s="1"/>
  <c r="I262" i="33" s="1"/>
  <c r="E263" i="33"/>
  <c r="G263" i="33" s="1"/>
  <c r="H263" i="33" s="1"/>
  <c r="I263" i="33" s="1"/>
  <c r="E264" i="33"/>
  <c r="G264" i="33" s="1"/>
  <c r="H264" i="33" s="1"/>
  <c r="I264" i="33" s="1"/>
  <c r="E265" i="33"/>
  <c r="G265" i="33" s="1"/>
  <c r="H265" i="33" s="1"/>
  <c r="I265" i="33" s="1"/>
  <c r="E266" i="33"/>
  <c r="G266" i="33" s="1"/>
  <c r="H266" i="33" s="1"/>
  <c r="I266" i="33" s="1"/>
  <c r="E267" i="33"/>
  <c r="G267" i="33" s="1"/>
  <c r="H267" i="33" s="1"/>
  <c r="I267" i="33" s="1"/>
  <c r="E268" i="33"/>
  <c r="G268" i="33" s="1"/>
  <c r="H268" i="33" s="1"/>
  <c r="I268" i="33" s="1"/>
  <c r="E269" i="33"/>
  <c r="G269" i="33" s="1"/>
  <c r="H269" i="33" s="1"/>
  <c r="I269" i="33" s="1"/>
  <c r="E270" i="33"/>
  <c r="G270" i="33" s="1"/>
  <c r="H270" i="33" s="1"/>
  <c r="I270" i="33" s="1"/>
  <c r="E271" i="33"/>
  <c r="G271" i="33" s="1"/>
  <c r="H271" i="33" s="1"/>
  <c r="I271" i="33" s="1"/>
  <c r="E272" i="33"/>
  <c r="G272" i="33" s="1"/>
  <c r="H272" i="33" s="1"/>
  <c r="I272" i="33" s="1"/>
  <c r="E273" i="33"/>
  <c r="G273" i="33" s="1"/>
  <c r="H273" i="33" s="1"/>
  <c r="I273" i="33" s="1"/>
  <c r="E274" i="33"/>
  <c r="G274" i="33" s="1"/>
  <c r="H274" i="33" s="1"/>
  <c r="I274" i="33" s="1"/>
  <c r="E275" i="33"/>
  <c r="E276" i="33"/>
  <c r="G276" i="33" s="1"/>
  <c r="H276" i="33" s="1"/>
  <c r="I276" i="33" s="1"/>
  <c r="E277" i="33"/>
  <c r="G277" i="33" s="1"/>
  <c r="H277" i="33" s="1"/>
  <c r="I277" i="33" s="1"/>
  <c r="E278" i="33"/>
  <c r="G278" i="33" s="1"/>
  <c r="H278" i="33" s="1"/>
  <c r="I278" i="33" s="1"/>
  <c r="E279" i="33"/>
  <c r="G279" i="33" s="1"/>
  <c r="H279" i="33" s="1"/>
  <c r="I279" i="33" s="1"/>
  <c r="E280" i="33"/>
  <c r="G280" i="33" s="1"/>
  <c r="H280" i="33" s="1"/>
  <c r="I280" i="33" s="1"/>
  <c r="E281" i="33"/>
  <c r="G281" i="33" s="1"/>
  <c r="H281" i="33" s="1"/>
  <c r="I281" i="33" s="1"/>
  <c r="E282" i="33"/>
  <c r="G282" i="33" s="1"/>
  <c r="H282" i="33" s="1"/>
  <c r="I282" i="33" s="1"/>
  <c r="E283" i="33"/>
  <c r="G283" i="33" s="1"/>
  <c r="H283" i="33" s="1"/>
  <c r="I283" i="33" s="1"/>
  <c r="E285" i="33"/>
  <c r="G285" i="33" s="1"/>
  <c r="E286" i="33"/>
  <c r="G286" i="33" s="1"/>
  <c r="H286" i="33" s="1"/>
  <c r="I286" i="33" s="1"/>
  <c r="E287" i="33"/>
  <c r="G287" i="33" s="1"/>
  <c r="H287" i="33" s="1"/>
  <c r="I287" i="33" s="1"/>
  <c r="E288" i="33"/>
  <c r="G288" i="33" s="1"/>
  <c r="H288" i="33" s="1"/>
  <c r="I288" i="33" s="1"/>
  <c r="E289" i="33"/>
  <c r="G289" i="33" s="1"/>
  <c r="H289" i="33" s="1"/>
  <c r="I289" i="33" s="1"/>
  <c r="E290" i="33"/>
  <c r="G290" i="33" s="1"/>
  <c r="H290" i="33" s="1"/>
  <c r="I290" i="33" s="1"/>
  <c r="E292" i="33"/>
  <c r="G292" i="33" s="1"/>
  <c r="E293" i="33"/>
  <c r="G293" i="33" s="1"/>
  <c r="H293" i="33" s="1"/>
  <c r="I293" i="33" s="1"/>
  <c r="E294" i="33"/>
  <c r="G294" i="33" s="1"/>
  <c r="H294" i="33" s="1"/>
  <c r="I294" i="33" s="1"/>
  <c r="E295" i="33"/>
  <c r="G295" i="33" s="1"/>
  <c r="E296" i="33"/>
  <c r="G296" i="33" s="1"/>
  <c r="H296" i="33" s="1"/>
  <c r="I296" i="33" s="1"/>
  <c r="E297" i="33"/>
  <c r="G297" i="33" s="1"/>
  <c r="H297" i="33" s="1"/>
  <c r="I297" i="33" s="1"/>
  <c r="E298" i="33"/>
  <c r="G298" i="33" s="1"/>
  <c r="H298" i="33" s="1"/>
  <c r="I298" i="33" s="1"/>
  <c r="E299" i="33"/>
  <c r="G299" i="33" s="1"/>
  <c r="H299" i="33" s="1"/>
  <c r="I299" i="33" s="1"/>
  <c r="E300" i="33"/>
  <c r="G300" i="33" s="1"/>
  <c r="H300" i="33" s="1"/>
  <c r="I300" i="33" s="1"/>
  <c r="E301" i="33"/>
  <c r="G301" i="33" s="1"/>
  <c r="H301" i="33" s="1"/>
  <c r="I301" i="33" s="1"/>
  <c r="E302" i="33"/>
  <c r="G302" i="33" s="1"/>
  <c r="H302" i="33" s="1"/>
  <c r="I302" i="33" s="1"/>
  <c r="E303" i="33"/>
  <c r="G303" i="33" s="1"/>
  <c r="H303" i="33" s="1"/>
  <c r="I303" i="33" s="1"/>
  <c r="E304" i="33"/>
  <c r="G304" i="33" s="1"/>
  <c r="H304" i="33" s="1"/>
  <c r="I304" i="33" s="1"/>
  <c r="E305" i="33"/>
  <c r="G305" i="33" s="1"/>
  <c r="H305" i="33" s="1"/>
  <c r="I305" i="33" s="1"/>
  <c r="E306" i="33"/>
  <c r="G306" i="33" s="1"/>
  <c r="H306" i="33" s="1"/>
  <c r="I306" i="33" s="1"/>
  <c r="E307" i="33"/>
  <c r="G307" i="33" s="1"/>
  <c r="H307" i="33" s="1"/>
  <c r="I307" i="33" s="1"/>
  <c r="E308" i="33"/>
  <c r="G308" i="33" s="1"/>
  <c r="H308" i="33" s="1"/>
  <c r="I308" i="33" s="1"/>
  <c r="E309" i="33"/>
  <c r="G309" i="33" s="1"/>
  <c r="H309" i="33" s="1"/>
  <c r="I309" i="33" s="1"/>
  <c r="E310" i="33"/>
  <c r="G310" i="33" s="1"/>
  <c r="H310" i="33" s="1"/>
  <c r="I310" i="33" s="1"/>
  <c r="E313" i="33"/>
  <c r="G313" i="33" s="1"/>
  <c r="E314" i="33"/>
  <c r="G314" i="33" s="1"/>
  <c r="H314" i="33" s="1"/>
  <c r="I314" i="33" s="1"/>
  <c r="E315" i="33"/>
  <c r="G315" i="33" s="1"/>
  <c r="H315" i="33" s="1"/>
  <c r="I315" i="33" s="1"/>
  <c r="E316" i="33"/>
  <c r="E317" i="33"/>
  <c r="G317" i="33" s="1"/>
  <c r="H317" i="33" s="1"/>
  <c r="I317" i="33" s="1"/>
  <c r="E319" i="33"/>
  <c r="G319" i="33" s="1"/>
  <c r="E320" i="33"/>
  <c r="G320" i="33" s="1"/>
  <c r="H320" i="33" s="1"/>
  <c r="I320" i="33" s="1"/>
  <c r="E321" i="33"/>
  <c r="G321" i="33" s="1"/>
  <c r="H321" i="33" s="1"/>
  <c r="I321" i="33" s="1"/>
  <c r="E322" i="33"/>
  <c r="G322" i="33" s="1"/>
  <c r="H322" i="33" s="1"/>
  <c r="I322" i="33" s="1"/>
  <c r="E323" i="33"/>
  <c r="G323" i="33" s="1"/>
  <c r="H323" i="33" s="1"/>
  <c r="I323" i="33" s="1"/>
  <c r="E324" i="33"/>
  <c r="G324" i="33" s="1"/>
  <c r="H324" i="33" s="1"/>
  <c r="I324" i="33" s="1"/>
  <c r="E326" i="33"/>
  <c r="G326" i="33" s="1"/>
  <c r="E327" i="33"/>
  <c r="G327" i="33" s="1"/>
  <c r="H327" i="33" s="1"/>
  <c r="I327" i="33" s="1"/>
  <c r="E328" i="33"/>
  <c r="G328" i="33" s="1"/>
  <c r="H328" i="33" s="1"/>
  <c r="I328" i="33" s="1"/>
  <c r="E329" i="33"/>
  <c r="G329" i="33" s="1"/>
  <c r="H329" i="33" s="1"/>
  <c r="I329" i="33" s="1"/>
  <c r="E330" i="33"/>
  <c r="G330" i="33" s="1"/>
  <c r="H330" i="33" s="1"/>
  <c r="I330" i="33" s="1"/>
  <c r="E332" i="33"/>
  <c r="G332" i="33" s="1"/>
  <c r="E333" i="33"/>
  <c r="G333" i="33" s="1"/>
  <c r="H333" i="33" s="1"/>
  <c r="I333" i="33" s="1"/>
  <c r="E334" i="33"/>
  <c r="G334" i="33" s="1"/>
  <c r="H334" i="33" s="1"/>
  <c r="I334" i="33" s="1"/>
  <c r="E337" i="33"/>
  <c r="G337" i="33" s="1"/>
  <c r="E338" i="33"/>
  <c r="G338" i="33" s="1"/>
  <c r="H338" i="33" s="1"/>
  <c r="I338" i="33" s="1"/>
  <c r="E339" i="33"/>
  <c r="G339" i="33" s="1"/>
  <c r="H339" i="33" s="1"/>
  <c r="I339" i="33" s="1"/>
  <c r="E340" i="33"/>
  <c r="G340" i="33" s="1"/>
  <c r="H340" i="33" s="1"/>
  <c r="I340" i="33" s="1"/>
  <c r="E341" i="33"/>
  <c r="G341" i="33" s="1"/>
  <c r="H341" i="33" s="1"/>
  <c r="I341" i="33" s="1"/>
  <c r="E342" i="33"/>
  <c r="E343" i="33"/>
  <c r="G343" i="33" s="1"/>
  <c r="H343" i="33" s="1"/>
  <c r="I343" i="33" s="1"/>
  <c r="E346" i="33"/>
  <c r="G346" i="33" s="1"/>
  <c r="E349" i="33"/>
  <c r="G349" i="33" s="1"/>
  <c r="E351" i="33"/>
  <c r="G351" i="33" s="1"/>
  <c r="E354" i="33"/>
  <c r="G354" i="33" s="1"/>
  <c r="E356" i="33"/>
  <c r="G356" i="33" s="1"/>
  <c r="E357" i="33"/>
  <c r="G357" i="33" s="1"/>
  <c r="H357" i="33" s="1"/>
  <c r="I357" i="33" s="1"/>
  <c r="E358" i="33"/>
  <c r="G358" i="33" s="1"/>
  <c r="H358" i="33" s="1"/>
  <c r="I358" i="33" s="1"/>
  <c r="E360" i="33"/>
  <c r="G360" i="33" s="1"/>
  <c r="E361" i="33"/>
  <c r="G361" i="33" s="1"/>
  <c r="H361" i="33" s="1"/>
  <c r="I361" i="33" s="1"/>
  <c r="E363" i="33"/>
  <c r="G363" i="33" s="1"/>
  <c r="E366" i="33"/>
  <c r="G366" i="33" s="1"/>
  <c r="E367" i="33"/>
  <c r="G367" i="33" s="1"/>
  <c r="H367" i="33" s="1"/>
  <c r="I367" i="33" s="1"/>
  <c r="E368" i="33"/>
  <c r="G368" i="33" s="1"/>
  <c r="H368" i="33" s="1"/>
  <c r="I368" i="33" s="1"/>
  <c r="E369" i="33"/>
  <c r="G369" i="33" s="1"/>
  <c r="H369" i="33" s="1"/>
  <c r="I369" i="33" s="1"/>
  <c r="E370" i="33"/>
  <c r="G370" i="33" s="1"/>
  <c r="E371" i="33"/>
  <c r="G371" i="33" s="1"/>
  <c r="H371" i="33" s="1"/>
  <c r="I371" i="33" s="1"/>
  <c r="E374" i="33"/>
  <c r="G374" i="33" s="1"/>
  <c r="E375" i="33"/>
  <c r="G375" i="33" s="1"/>
  <c r="H375" i="33" s="1"/>
  <c r="I375" i="33" s="1"/>
  <c r="E376" i="33"/>
  <c r="G376" i="33" s="1"/>
  <c r="H376" i="33" s="1"/>
  <c r="I376" i="33" s="1"/>
  <c r="E377" i="33"/>
  <c r="G377" i="33" s="1"/>
  <c r="H377" i="33" s="1"/>
  <c r="I377" i="33" s="1"/>
  <c r="E379" i="33"/>
  <c r="G379" i="33" s="1"/>
  <c r="E380" i="33"/>
  <c r="G380" i="33" s="1"/>
  <c r="H380" i="33" s="1"/>
  <c r="I380" i="33" s="1"/>
  <c r="E381" i="33"/>
  <c r="G381" i="33" s="1"/>
  <c r="H381" i="33" s="1"/>
  <c r="I381" i="33" s="1"/>
  <c r="E382" i="33"/>
  <c r="G382" i="33" s="1"/>
  <c r="H382" i="33" s="1"/>
  <c r="I382" i="33" s="1"/>
  <c r="E383" i="33"/>
  <c r="G383" i="33" s="1"/>
  <c r="H383" i="33" s="1"/>
  <c r="I383" i="33" s="1"/>
  <c r="E384" i="33"/>
  <c r="G384" i="33" s="1"/>
  <c r="H384" i="33" s="1"/>
  <c r="I384" i="33" s="1"/>
  <c r="E385" i="33"/>
  <c r="G385" i="33" s="1"/>
  <c r="H385" i="33" s="1"/>
  <c r="I385" i="33" s="1"/>
  <c r="E387" i="33"/>
  <c r="G387" i="33" s="1"/>
  <c r="E388" i="33"/>
  <c r="G388" i="33" s="1"/>
  <c r="H388" i="33" s="1"/>
  <c r="I388" i="33" s="1"/>
  <c r="E389" i="33"/>
  <c r="G389" i="33" s="1"/>
  <c r="H389" i="33" s="1"/>
  <c r="I389" i="33" s="1"/>
  <c r="E390" i="33"/>
  <c r="G390" i="33" s="1"/>
  <c r="H390" i="33" s="1"/>
  <c r="I390" i="33" s="1"/>
  <c r="E391" i="33"/>
  <c r="G391" i="33" s="1"/>
  <c r="H391" i="33" s="1"/>
  <c r="I391" i="33" s="1"/>
  <c r="E392" i="33"/>
  <c r="E394" i="33"/>
  <c r="G394" i="33" s="1"/>
  <c r="E395" i="33"/>
  <c r="G395" i="33" s="1"/>
  <c r="H395" i="33" s="1"/>
  <c r="I395" i="33" s="1"/>
  <c r="E396" i="33"/>
  <c r="G396" i="33" s="1"/>
  <c r="H396" i="33" s="1"/>
  <c r="I396" i="33" s="1"/>
  <c r="E397" i="33"/>
  <c r="G397" i="33" s="1"/>
  <c r="H397" i="33" s="1"/>
  <c r="I397" i="33" s="1"/>
  <c r="E398" i="33"/>
  <c r="G398" i="33" s="1"/>
  <c r="H398" i="33" s="1"/>
  <c r="I398" i="33" s="1"/>
  <c r="E401" i="33"/>
  <c r="G401" i="33" s="1"/>
  <c r="E402" i="33"/>
  <c r="G402" i="33" s="1"/>
  <c r="H402" i="33" s="1"/>
  <c r="I402" i="33" s="1"/>
  <c r="E403" i="33"/>
  <c r="G403" i="33" s="1"/>
  <c r="H403" i="33" s="1"/>
  <c r="I403" i="33" s="1"/>
  <c r="E405" i="33"/>
  <c r="G405" i="33" s="1"/>
  <c r="E406" i="33"/>
  <c r="G406" i="33" s="1"/>
  <c r="H406" i="33" s="1"/>
  <c r="I406" i="33" s="1"/>
  <c r="E407" i="33"/>
  <c r="G407" i="33" s="1"/>
  <c r="H407" i="33" s="1"/>
  <c r="I407" i="33" s="1"/>
  <c r="E408" i="33"/>
  <c r="G408" i="33" s="1"/>
  <c r="H408" i="33" s="1"/>
  <c r="I408" i="33" s="1"/>
  <c r="E409" i="33"/>
  <c r="G409" i="33" s="1"/>
  <c r="H409" i="33" s="1"/>
  <c r="I409" i="33" s="1"/>
  <c r="E411" i="33"/>
  <c r="G411" i="33" s="1"/>
  <c r="E413" i="33"/>
  <c r="G413" i="33" s="1"/>
  <c r="E414" i="33"/>
  <c r="E415" i="33"/>
  <c r="G415" i="33" s="1"/>
  <c r="H415" i="33" s="1"/>
  <c r="I415" i="33" s="1"/>
  <c r="E416" i="33"/>
  <c r="G416" i="33" s="1"/>
  <c r="H416" i="33" s="1"/>
  <c r="I416" i="33" s="1"/>
  <c r="E417" i="33"/>
  <c r="G417" i="33" s="1"/>
  <c r="H417" i="33" s="1"/>
  <c r="I417" i="33" s="1"/>
  <c r="E420" i="33"/>
  <c r="E421" i="33"/>
  <c r="G421" i="33" s="1"/>
  <c r="H421" i="33" s="1"/>
  <c r="I421" i="33" s="1"/>
  <c r="E423" i="33"/>
  <c r="G423" i="33" s="1"/>
  <c r="E424" i="33"/>
  <c r="G424" i="33" s="1"/>
  <c r="H424" i="33" s="1"/>
  <c r="I424" i="33" s="1"/>
  <c r="E425" i="33"/>
  <c r="G425" i="33" s="1"/>
  <c r="H425" i="33" s="1"/>
  <c r="I425" i="33" s="1"/>
  <c r="E426" i="33"/>
  <c r="G426" i="33" s="1"/>
  <c r="H426" i="33" s="1"/>
  <c r="I426" i="33" s="1"/>
  <c r="E427" i="33"/>
  <c r="G427" i="33" s="1"/>
  <c r="H427" i="33" s="1"/>
  <c r="I427" i="33" s="1"/>
  <c r="E428" i="33"/>
  <c r="G428" i="33" s="1"/>
  <c r="H428" i="33" s="1"/>
  <c r="I428" i="33" s="1"/>
  <c r="E429" i="33"/>
  <c r="G429" i="33" s="1"/>
  <c r="H429" i="33" s="1"/>
  <c r="I429" i="33" s="1"/>
  <c r="E431" i="33"/>
  <c r="G431" i="33" s="1"/>
  <c r="E432" i="33"/>
  <c r="G432" i="33" s="1"/>
  <c r="H432" i="33" s="1"/>
  <c r="I432" i="33" s="1"/>
  <c r="E433" i="33"/>
  <c r="G433" i="33" s="1"/>
  <c r="H433" i="33" s="1"/>
  <c r="I433" i="33" s="1"/>
  <c r="E434" i="33"/>
  <c r="G434" i="33" s="1"/>
  <c r="H434" i="33" s="1"/>
  <c r="I434" i="33" s="1"/>
  <c r="E435" i="33"/>
  <c r="G435" i="33" s="1"/>
  <c r="H435" i="33" s="1"/>
  <c r="I435" i="33" s="1"/>
  <c r="E438" i="33"/>
  <c r="G438" i="33" s="1"/>
  <c r="E439" i="33"/>
  <c r="G439" i="33" s="1"/>
  <c r="H439" i="33" s="1"/>
  <c r="I439" i="33" s="1"/>
  <c r="E441" i="33"/>
  <c r="G441" i="33" s="1"/>
  <c r="E442" i="33"/>
  <c r="G442" i="33" s="1"/>
  <c r="H442" i="33" s="1"/>
  <c r="I442" i="33" s="1"/>
  <c r="E443" i="33"/>
  <c r="G443" i="33" s="1"/>
  <c r="H443" i="33" s="1"/>
  <c r="I443" i="33" s="1"/>
  <c r="E444" i="33"/>
  <c r="G444" i="33" s="1"/>
  <c r="H444" i="33" s="1"/>
  <c r="I444" i="33" s="1"/>
  <c r="E445" i="33"/>
  <c r="G445" i="33" s="1"/>
  <c r="H445" i="33" s="1"/>
  <c r="I445" i="33" s="1"/>
  <c r="E446" i="33"/>
  <c r="G446" i="33" s="1"/>
  <c r="H446" i="33" s="1"/>
  <c r="I446" i="33" s="1"/>
  <c r="E447" i="33"/>
  <c r="G447" i="33" s="1"/>
  <c r="H447" i="33" s="1"/>
  <c r="I447" i="33" s="1"/>
  <c r="E449" i="33"/>
  <c r="G449" i="33" s="1"/>
  <c r="E452" i="33"/>
  <c r="E453" i="33"/>
  <c r="G453" i="33" s="1"/>
  <c r="H453" i="33" s="1"/>
  <c r="I453" i="33" s="1"/>
  <c r="E454" i="33"/>
  <c r="G454" i="33" s="1"/>
  <c r="H454" i="33" s="1"/>
  <c r="I454" i="33" s="1"/>
  <c r="E455" i="33"/>
  <c r="G455" i="33" s="1"/>
  <c r="H455" i="33" s="1"/>
  <c r="I455" i="33" s="1"/>
  <c r="E458" i="33"/>
  <c r="E459" i="33"/>
  <c r="G459" i="33" s="1"/>
  <c r="H459" i="33" s="1"/>
  <c r="I459" i="33" s="1"/>
  <c r="E460" i="33"/>
  <c r="G460" i="33" s="1"/>
  <c r="H460" i="33" s="1"/>
  <c r="I460" i="33" s="1"/>
  <c r="E461" i="33"/>
  <c r="G461" i="33" s="1"/>
  <c r="H461" i="33" s="1"/>
  <c r="I461" i="33" s="1"/>
  <c r="E463" i="33"/>
  <c r="E464" i="33"/>
  <c r="G464" i="33" s="1"/>
  <c r="H464" i="33" s="1"/>
  <c r="I464" i="33" s="1"/>
  <c r="E465" i="33"/>
  <c r="G465" i="33" s="1"/>
  <c r="H465" i="33" s="1"/>
  <c r="I465" i="33" s="1"/>
  <c r="E468" i="33"/>
  <c r="G468" i="33" s="1"/>
  <c r="E470" i="33"/>
  <c r="G470" i="33" s="1"/>
  <c r="E471" i="33"/>
  <c r="G471" i="33" s="1"/>
  <c r="H471" i="33" s="1"/>
  <c r="I471" i="33" s="1"/>
  <c r="E472" i="33"/>
  <c r="G472" i="33" s="1"/>
  <c r="H472" i="33" s="1"/>
  <c r="I472" i="33" s="1"/>
  <c r="E473" i="33"/>
  <c r="G473" i="33" s="1"/>
  <c r="H473" i="33" s="1"/>
  <c r="I473" i="33" s="1"/>
  <c r="E12" i="33"/>
  <c r="G12" i="33" s="1"/>
  <c r="G11" i="33" s="1"/>
  <c r="G10" i="33" s="1"/>
  <c r="E13" i="43"/>
  <c r="G13" i="43" s="1"/>
  <c r="F9" i="58"/>
  <c r="E9" i="58"/>
  <c r="D9" i="58"/>
  <c r="C9" i="58"/>
  <c r="H161" i="33" l="1"/>
  <c r="G160" i="33"/>
  <c r="G404" i="33"/>
  <c r="H405" i="33"/>
  <c r="G393" i="33"/>
  <c r="H394" i="33"/>
  <c r="H337" i="33"/>
  <c r="G336" i="33"/>
  <c r="G335" i="33" s="1"/>
  <c r="G173" i="33"/>
  <c r="H174" i="33"/>
  <c r="H136" i="33"/>
  <c r="I136" i="33" s="1"/>
  <c r="G134" i="33"/>
  <c r="H457" i="33"/>
  <c r="I458" i="33"/>
  <c r="I457" i="33" s="1"/>
  <c r="G469" i="33"/>
  <c r="H470" i="33"/>
  <c r="H153" i="33"/>
  <c r="G152" i="33"/>
  <c r="I452" i="33"/>
  <c r="I451" i="33" s="1"/>
  <c r="I450" i="33" s="1"/>
  <c r="H451" i="33"/>
  <c r="H450" i="33" s="1"/>
  <c r="G467" i="33"/>
  <c r="H468" i="33"/>
  <c r="I420" i="33"/>
  <c r="I419" i="33" s="1"/>
  <c r="H419" i="33"/>
  <c r="H423" i="33"/>
  <c r="G422" i="33"/>
  <c r="H411" i="33"/>
  <c r="G410" i="33"/>
  <c r="G400" i="33"/>
  <c r="H401" i="33"/>
  <c r="G23" i="33"/>
  <c r="H24" i="33"/>
  <c r="G412" i="33"/>
  <c r="H413" i="33"/>
  <c r="G103" i="33"/>
  <c r="H104" i="33"/>
  <c r="H431" i="33"/>
  <c r="G430" i="33"/>
  <c r="G440" i="33"/>
  <c r="H441" i="33"/>
  <c r="G448" i="33"/>
  <c r="H449" i="33"/>
  <c r="H387" i="33"/>
  <c r="G386" i="33"/>
  <c r="H292" i="33"/>
  <c r="G291" i="33"/>
  <c r="G437" i="33"/>
  <c r="H438" i="33"/>
  <c r="G350" i="33"/>
  <c r="H351" i="33"/>
  <c r="G353" i="33"/>
  <c r="H354" i="33"/>
  <c r="H285" i="33"/>
  <c r="G284" i="33"/>
  <c r="H66" i="33"/>
  <c r="G65" i="33"/>
  <c r="H21" i="33"/>
  <c r="G20" i="33"/>
  <c r="G19" i="33" s="1"/>
  <c r="G14" i="33"/>
  <c r="G13" i="33" s="1"/>
  <c r="G78" i="33"/>
  <c r="H379" i="33"/>
  <c r="G378" i="33"/>
  <c r="H356" i="33"/>
  <c r="G355" i="33"/>
  <c r="H140" i="33"/>
  <c r="G139" i="33"/>
  <c r="H18" i="33"/>
  <c r="G17" i="33"/>
  <c r="G16" i="33" s="1"/>
  <c r="C22" i="33"/>
  <c r="H463" i="33"/>
  <c r="G462" i="33"/>
  <c r="G365" i="33"/>
  <c r="G364" i="33" s="1"/>
  <c r="H117" i="33"/>
  <c r="G116" i="33"/>
  <c r="G115" i="33" s="1"/>
  <c r="H29" i="33"/>
  <c r="G28" i="33"/>
  <c r="G419" i="33"/>
  <c r="H363" i="33"/>
  <c r="G362" i="33"/>
  <c r="H349" i="33"/>
  <c r="G348" i="33"/>
  <c r="G347" i="33" s="1"/>
  <c r="G325" i="33"/>
  <c r="H326" i="33"/>
  <c r="G205" i="33"/>
  <c r="G182" i="33"/>
  <c r="H183" i="33"/>
  <c r="H366" i="33"/>
  <c r="H206" i="33"/>
  <c r="C139" i="33"/>
  <c r="C133" i="33" s="1"/>
  <c r="C28" i="33"/>
  <c r="H196" i="33"/>
  <c r="G195" i="33"/>
  <c r="I15" i="33"/>
  <c r="H14" i="33"/>
  <c r="G373" i="33"/>
  <c r="G372" i="33" s="1"/>
  <c r="H374" i="33"/>
  <c r="H203" i="33"/>
  <c r="G202" i="33"/>
  <c r="I135" i="33"/>
  <c r="I134" i="33" s="1"/>
  <c r="H134" i="33"/>
  <c r="G87" i="33"/>
  <c r="H88" i="33"/>
  <c r="I79" i="33"/>
  <c r="I78" i="33" s="1"/>
  <c r="H78" i="33"/>
  <c r="G318" i="33"/>
  <c r="H319" i="33"/>
  <c r="H120" i="33"/>
  <c r="G119" i="33"/>
  <c r="G118" i="33" s="1"/>
  <c r="G451" i="33"/>
  <c r="G450" i="33" s="1"/>
  <c r="H360" i="33"/>
  <c r="G359" i="33"/>
  <c r="G352" i="33" s="1"/>
  <c r="G457" i="33"/>
  <c r="G345" i="33"/>
  <c r="G344" i="33" s="1"/>
  <c r="H346" i="33"/>
  <c r="H332" i="33"/>
  <c r="G331" i="33"/>
  <c r="H313" i="33"/>
  <c r="G312" i="33"/>
  <c r="G311" i="33" s="1"/>
  <c r="H253" i="33"/>
  <c r="G252" i="33"/>
  <c r="G199" i="33"/>
  <c r="H200" i="33"/>
  <c r="H189" i="33"/>
  <c r="G188" i="33"/>
  <c r="H170" i="33"/>
  <c r="G169" i="33"/>
  <c r="G168" i="33" s="1"/>
  <c r="H50" i="33"/>
  <c r="G49" i="33"/>
  <c r="C430" i="33"/>
  <c r="C331" i="33"/>
  <c r="C312" i="33"/>
  <c r="C252" i="33"/>
  <c r="C199" i="33"/>
  <c r="C188" i="33"/>
  <c r="C169" i="33"/>
  <c r="C168" i="33" s="1"/>
  <c r="C440" i="33"/>
  <c r="C378" i="33"/>
  <c r="C284" i="33"/>
  <c r="C437" i="33"/>
  <c r="C365" i="33"/>
  <c r="C364" i="33" s="1"/>
  <c r="C318" i="33"/>
  <c r="C291" i="33"/>
  <c r="C195" i="33"/>
  <c r="C194" i="33" s="1"/>
  <c r="C404" i="33"/>
  <c r="C393" i="33"/>
  <c r="C469" i="33"/>
  <c r="C457" i="33"/>
  <c r="C456" i="33" s="1"/>
  <c r="C373" i="33"/>
  <c r="C372" i="33" s="1"/>
  <c r="C336" i="33"/>
  <c r="C335" i="33" s="1"/>
  <c r="C325" i="33"/>
  <c r="C205" i="33"/>
  <c r="C204" i="33" s="1"/>
  <c r="C182" i="33"/>
  <c r="C173" i="33"/>
  <c r="C466" i="33"/>
  <c r="C412" i="33"/>
  <c r="C422" i="33"/>
  <c r="C436" i="33"/>
  <c r="C418" i="33" s="1"/>
  <c r="C399" i="33" s="1"/>
  <c r="G436" i="33"/>
  <c r="G418" i="33" s="1"/>
  <c r="G399" i="33" s="1"/>
  <c r="F8" i="58"/>
  <c r="E8" i="58"/>
  <c r="D8" i="58"/>
  <c r="C8" i="58"/>
  <c r="H20" i="53"/>
  <c r="H11" i="53"/>
  <c r="H12" i="53"/>
  <c r="H13" i="53"/>
  <c r="H14" i="53"/>
  <c r="H15" i="53"/>
  <c r="H16" i="53"/>
  <c r="H17" i="53"/>
  <c r="H18" i="53"/>
  <c r="H19" i="53"/>
  <c r="H10" i="53"/>
  <c r="H28" i="53"/>
  <c r="I253" i="33" l="1"/>
  <c r="I252" i="33" s="1"/>
  <c r="H252" i="33"/>
  <c r="H365" i="33"/>
  <c r="H364" i="33" s="1"/>
  <c r="I366" i="33"/>
  <c r="I365" i="33" s="1"/>
  <c r="I364" i="33" s="1"/>
  <c r="I356" i="33"/>
  <c r="I355" i="33" s="1"/>
  <c r="H355" i="33"/>
  <c r="H437" i="33"/>
  <c r="I438" i="33"/>
  <c r="I437" i="33" s="1"/>
  <c r="H440" i="33"/>
  <c r="I441" i="33"/>
  <c r="I440" i="33" s="1"/>
  <c r="I24" i="33"/>
  <c r="I23" i="33" s="1"/>
  <c r="H23" i="33"/>
  <c r="H469" i="33"/>
  <c r="I470" i="33"/>
  <c r="I469" i="33" s="1"/>
  <c r="I360" i="33"/>
  <c r="I359" i="33" s="1"/>
  <c r="H359" i="33"/>
  <c r="I88" i="33"/>
  <c r="I87" i="33" s="1"/>
  <c r="H87" i="33"/>
  <c r="H77" i="33" s="1"/>
  <c r="H13" i="33"/>
  <c r="I14" i="33"/>
  <c r="I13" i="33" s="1"/>
  <c r="I183" i="33"/>
  <c r="I182" i="33" s="1"/>
  <c r="H182" i="33"/>
  <c r="I363" i="33"/>
  <c r="I362" i="33" s="1"/>
  <c r="H362" i="33"/>
  <c r="I463" i="33"/>
  <c r="I462" i="33" s="1"/>
  <c r="H462" i="33"/>
  <c r="I66" i="33"/>
  <c r="I65" i="33" s="1"/>
  <c r="H65" i="33"/>
  <c r="G22" i="33"/>
  <c r="G9" i="33" s="1"/>
  <c r="I337" i="33"/>
  <c r="I336" i="33" s="1"/>
  <c r="I335" i="33" s="1"/>
  <c r="H336" i="33"/>
  <c r="H335" i="33" s="1"/>
  <c r="I313" i="33"/>
  <c r="I312" i="33" s="1"/>
  <c r="H312" i="33"/>
  <c r="I379" i="33"/>
  <c r="I378" i="33" s="1"/>
  <c r="H378" i="33"/>
  <c r="H400" i="33"/>
  <c r="I401" i="33"/>
  <c r="I400" i="33" s="1"/>
  <c r="I468" i="33"/>
  <c r="I467" i="33" s="1"/>
  <c r="I466" i="33" s="1"/>
  <c r="H467" i="33"/>
  <c r="I456" i="33"/>
  <c r="H393" i="33"/>
  <c r="I394" i="33"/>
  <c r="I393" i="33" s="1"/>
  <c r="G194" i="33"/>
  <c r="G204" i="33"/>
  <c r="G77" i="33"/>
  <c r="H284" i="33"/>
  <c r="I285" i="33"/>
  <c r="I284" i="33" s="1"/>
  <c r="H291" i="33"/>
  <c r="I292" i="33"/>
  <c r="I291" i="33" s="1"/>
  <c r="I431" i="33"/>
  <c r="I430" i="33" s="1"/>
  <c r="H430" i="33"/>
  <c r="G466" i="33"/>
  <c r="H456" i="33"/>
  <c r="I50" i="33"/>
  <c r="I49" i="33" s="1"/>
  <c r="H49" i="33"/>
  <c r="C311" i="33"/>
  <c r="I189" i="33"/>
  <c r="I188" i="33" s="1"/>
  <c r="H188" i="33"/>
  <c r="I332" i="33"/>
  <c r="I331" i="33" s="1"/>
  <c r="H331" i="33"/>
  <c r="I120" i="33"/>
  <c r="I119" i="33" s="1"/>
  <c r="I118" i="33" s="1"/>
  <c r="H119" i="33"/>
  <c r="H118" i="33" s="1"/>
  <c r="H195" i="33"/>
  <c r="I196" i="33"/>
  <c r="I195" i="33" s="1"/>
  <c r="I326" i="33"/>
  <c r="I325" i="33" s="1"/>
  <c r="H325" i="33"/>
  <c r="I29" i="33"/>
  <c r="I28" i="33" s="1"/>
  <c r="H28" i="33"/>
  <c r="I18" i="33"/>
  <c r="I17" i="33" s="1"/>
  <c r="I16" i="33" s="1"/>
  <c r="H17" i="33"/>
  <c r="H16" i="33" s="1"/>
  <c r="I354" i="33"/>
  <c r="I353" i="33" s="1"/>
  <c r="H353" i="33"/>
  <c r="H352" i="33" s="1"/>
  <c r="I104" i="33"/>
  <c r="I103" i="33" s="1"/>
  <c r="I77" i="33" s="1"/>
  <c r="H103" i="33"/>
  <c r="G133" i="33"/>
  <c r="I405" i="33"/>
  <c r="I404" i="33" s="1"/>
  <c r="H404" i="33"/>
  <c r="I170" i="33"/>
  <c r="I169" i="33" s="1"/>
  <c r="H169" i="33"/>
  <c r="I200" i="33"/>
  <c r="I199" i="33" s="1"/>
  <c r="H199" i="33"/>
  <c r="H345" i="33"/>
  <c r="H344" i="33" s="1"/>
  <c r="I346" i="33"/>
  <c r="I345" i="33" s="1"/>
  <c r="I344" i="33" s="1"/>
  <c r="I319" i="33"/>
  <c r="I318" i="33" s="1"/>
  <c r="H318" i="33"/>
  <c r="I387" i="33"/>
  <c r="I386" i="33" s="1"/>
  <c r="H386" i="33"/>
  <c r="I411" i="33"/>
  <c r="I410" i="33" s="1"/>
  <c r="H410" i="33"/>
  <c r="H202" i="33"/>
  <c r="I203" i="33"/>
  <c r="I202" i="33" s="1"/>
  <c r="I117" i="33"/>
  <c r="I116" i="33" s="1"/>
  <c r="I115" i="33" s="1"/>
  <c r="H116" i="33"/>
  <c r="H115" i="33" s="1"/>
  <c r="I140" i="33"/>
  <c r="I139" i="33" s="1"/>
  <c r="I133" i="33" s="1"/>
  <c r="H139" i="33"/>
  <c r="I351" i="33"/>
  <c r="I350" i="33" s="1"/>
  <c r="H350" i="33"/>
  <c r="H448" i="33"/>
  <c r="I449" i="33"/>
  <c r="I448" i="33" s="1"/>
  <c r="I413" i="33"/>
  <c r="I412" i="33" s="1"/>
  <c r="H412" i="33"/>
  <c r="I174" i="33"/>
  <c r="I173" i="33" s="1"/>
  <c r="H173" i="33"/>
  <c r="C9" i="33"/>
  <c r="G456" i="33"/>
  <c r="H373" i="33"/>
  <c r="H372" i="33" s="1"/>
  <c r="I374" i="33"/>
  <c r="I373" i="33" s="1"/>
  <c r="I372" i="33" s="1"/>
  <c r="I206" i="33"/>
  <c r="I205" i="33" s="1"/>
  <c r="H205" i="33"/>
  <c r="H204" i="33" s="1"/>
  <c r="I349" i="33"/>
  <c r="I348" i="33" s="1"/>
  <c r="H348" i="33"/>
  <c r="H347" i="33" s="1"/>
  <c r="I21" i="33"/>
  <c r="I20" i="33" s="1"/>
  <c r="I19" i="33" s="1"/>
  <c r="H20" i="33"/>
  <c r="H19" i="33" s="1"/>
  <c r="I423" i="33"/>
  <c r="I422" i="33" s="1"/>
  <c r="H422" i="33"/>
  <c r="I153" i="33"/>
  <c r="I152" i="33" s="1"/>
  <c r="H152" i="33"/>
  <c r="H133" i="33" s="1"/>
  <c r="I161" i="33"/>
  <c r="I160" i="33" s="1"/>
  <c r="H160" i="33"/>
  <c r="I451" i="52"/>
  <c r="D434" i="52"/>
  <c r="H432" i="52"/>
  <c r="D432" i="52"/>
  <c r="H401" i="52"/>
  <c r="D401" i="52"/>
  <c r="D397" i="52"/>
  <c r="H395" i="52"/>
  <c r="D395" i="52"/>
  <c r="H389" i="52"/>
  <c r="D389" i="52"/>
  <c r="H383" i="52"/>
  <c r="D383" i="52"/>
  <c r="H343" i="52"/>
  <c r="D343" i="52"/>
  <c r="H332" i="52"/>
  <c r="D332" i="52"/>
  <c r="H324" i="52"/>
  <c r="D324" i="52"/>
  <c r="H211" i="52"/>
  <c r="D211" i="52"/>
  <c r="H208" i="52"/>
  <c r="D208" i="52"/>
  <c r="D185" i="52"/>
  <c r="H183" i="52"/>
  <c r="D183" i="52"/>
  <c r="H173" i="52"/>
  <c r="D173" i="52"/>
  <c r="D168" i="52"/>
  <c r="H166" i="52"/>
  <c r="D166" i="52"/>
  <c r="D160" i="52"/>
  <c r="H158" i="52"/>
  <c r="D158" i="52"/>
  <c r="D148" i="52"/>
  <c r="D146" i="52"/>
  <c r="H144" i="52"/>
  <c r="D144" i="52"/>
  <c r="H131" i="52"/>
  <c r="D131" i="52"/>
  <c r="D128" i="52"/>
  <c r="D126" i="52"/>
  <c r="H124" i="52"/>
  <c r="D124" i="52"/>
  <c r="D121" i="52"/>
  <c r="D119" i="52"/>
  <c r="H117" i="52"/>
  <c r="D117" i="52"/>
  <c r="D97" i="52"/>
  <c r="H95" i="52"/>
  <c r="D95" i="52"/>
  <c r="H89" i="52"/>
  <c r="D89" i="52"/>
  <c r="D86" i="52"/>
  <c r="H84" i="52"/>
  <c r="D84" i="52"/>
  <c r="H81" i="52"/>
  <c r="D81" i="52"/>
  <c r="D76" i="52"/>
  <c r="D36" i="52"/>
  <c r="G17" i="52"/>
  <c r="I17" i="52" s="1"/>
  <c r="D16" i="52"/>
  <c r="E48" i="58"/>
  <c r="D48" i="58"/>
  <c r="F48" i="58"/>
  <c r="C48" i="58"/>
  <c r="H22" i="33" l="1"/>
  <c r="I22" i="33"/>
  <c r="I194" i="33"/>
  <c r="I347" i="33"/>
  <c r="H168" i="33"/>
  <c r="H194" i="33"/>
  <c r="H311" i="33"/>
  <c r="I168" i="33"/>
  <c r="I311" i="33"/>
  <c r="I204" i="33"/>
  <c r="H466" i="33"/>
  <c r="I352" i="33"/>
  <c r="I436" i="33"/>
  <c r="I418" i="33" s="1"/>
  <c r="H436" i="33"/>
  <c r="H418" i="33" s="1"/>
  <c r="H399" i="33" s="1"/>
  <c r="I399" i="33" l="1"/>
  <c r="B9" i="57"/>
  <c r="C1106" i="57"/>
  <c r="E1106" i="57" s="1"/>
  <c r="G1106" i="57" s="1"/>
  <c r="C1105" i="57"/>
  <c r="E1105" i="57" s="1"/>
  <c r="G1105" i="57" s="1"/>
  <c r="C1104" i="57"/>
  <c r="E1104" i="57" s="1"/>
  <c r="G1104" i="57" s="1"/>
  <c r="C1103" i="57"/>
  <c r="E1103" i="57" s="1"/>
  <c r="G1103" i="57" s="1"/>
  <c r="E1102" i="57"/>
  <c r="G1102" i="57" s="1"/>
  <c r="C1102" i="57"/>
  <c r="C1101" i="57"/>
  <c r="E1101" i="57" s="1"/>
  <c r="G1101" i="57" s="1"/>
  <c r="C1100" i="57"/>
  <c r="E1100" i="57" s="1"/>
  <c r="G1100" i="57" s="1"/>
  <c r="C1099" i="57"/>
  <c r="E1099" i="57" s="1"/>
  <c r="G1099" i="57" s="1"/>
  <c r="C1098" i="57"/>
  <c r="E1098" i="57" s="1"/>
  <c r="G1098" i="57" s="1"/>
  <c r="C1097" i="57"/>
  <c r="E1097" i="57" s="1"/>
  <c r="G1097" i="57" s="1"/>
  <c r="C1096" i="57"/>
  <c r="E1096" i="57" s="1"/>
  <c r="G1096" i="57" s="1"/>
  <c r="C1095" i="57"/>
  <c r="E1095" i="57" s="1"/>
  <c r="G1095" i="57" s="1"/>
  <c r="C1094" i="57"/>
  <c r="E1094" i="57" s="1"/>
  <c r="G1094" i="57" s="1"/>
  <c r="C1093" i="57"/>
  <c r="E1093" i="57" s="1"/>
  <c r="G1093" i="57" s="1"/>
  <c r="C1092" i="57"/>
  <c r="E1092" i="57" s="1"/>
  <c r="G1092" i="57" s="1"/>
  <c r="C1091" i="57"/>
  <c r="E1091" i="57" s="1"/>
  <c r="G1091" i="57" s="1"/>
  <c r="C1090" i="57"/>
  <c r="E1090" i="57" s="1"/>
  <c r="G1090" i="57" s="1"/>
  <c r="C1087" i="57"/>
  <c r="E1087" i="57" s="1"/>
  <c r="G1087" i="57" s="1"/>
  <c r="C1086" i="57"/>
  <c r="E1086" i="57" s="1"/>
  <c r="G1086" i="57" s="1"/>
  <c r="H1086" i="57" s="1"/>
  <c r="C1085" i="57"/>
  <c r="E1085" i="57" s="1"/>
  <c r="G1085" i="57" s="1"/>
  <c r="C1084" i="57"/>
  <c r="E1084" i="57" s="1"/>
  <c r="G1084" i="57" s="1"/>
  <c r="H1084" i="57" s="1"/>
  <c r="C1083" i="57"/>
  <c r="E1083" i="57" s="1"/>
  <c r="G1083" i="57" s="1"/>
  <c r="C1082" i="57"/>
  <c r="E1082" i="57" s="1"/>
  <c r="G1082" i="57" s="1"/>
  <c r="H1082" i="57" s="1"/>
  <c r="C1081" i="57"/>
  <c r="E1081" i="57" s="1"/>
  <c r="G1081" i="57" s="1"/>
  <c r="C1080" i="57"/>
  <c r="E1080" i="57" s="1"/>
  <c r="G1080" i="57" s="1"/>
  <c r="H1080" i="57" s="1"/>
  <c r="C1079" i="57"/>
  <c r="E1079" i="57" s="1"/>
  <c r="G1079" i="57" s="1"/>
  <c r="C1078" i="57"/>
  <c r="E1078" i="57" s="1"/>
  <c r="G1078" i="57" s="1"/>
  <c r="H1078" i="57" s="1"/>
  <c r="G1077" i="57"/>
  <c r="C1077" i="57"/>
  <c r="E1077" i="57" s="1"/>
  <c r="C1076" i="57"/>
  <c r="E1076" i="57" s="1"/>
  <c r="G1076" i="57" s="1"/>
  <c r="H1076" i="57" s="1"/>
  <c r="C1075" i="57"/>
  <c r="E1075" i="57" s="1"/>
  <c r="G1075" i="57" s="1"/>
  <c r="E1074" i="57"/>
  <c r="G1074" i="57" s="1"/>
  <c r="C1074" i="57"/>
  <c r="C1071" i="57"/>
  <c r="E1071" i="57" s="1"/>
  <c r="G1071" i="57" s="1"/>
  <c r="C1070" i="57"/>
  <c r="E1070" i="57" s="1"/>
  <c r="G1070" i="57" s="1"/>
  <c r="C1069" i="57"/>
  <c r="E1069" i="57" s="1"/>
  <c r="G1069" i="57" s="1"/>
  <c r="C1068" i="57"/>
  <c r="E1068" i="57" s="1"/>
  <c r="G1068" i="57" s="1"/>
  <c r="C1067" i="57"/>
  <c r="E1067" i="57" s="1"/>
  <c r="G1067" i="57" s="1"/>
  <c r="C1066" i="57"/>
  <c r="E1066" i="57" s="1"/>
  <c r="G1066" i="57" s="1"/>
  <c r="C1065" i="57"/>
  <c r="E1065" i="57" s="1"/>
  <c r="G1065" i="57" s="1"/>
  <c r="E1064" i="57"/>
  <c r="G1064" i="57" s="1"/>
  <c r="C1064" i="57"/>
  <c r="C1063" i="57"/>
  <c r="E1063" i="57" s="1"/>
  <c r="G1063" i="57" s="1"/>
  <c r="C1062" i="57"/>
  <c r="E1062" i="57" s="1"/>
  <c r="G1062" i="57" s="1"/>
  <c r="H1062" i="57" s="1"/>
  <c r="C1061" i="57"/>
  <c r="E1061" i="57" s="1"/>
  <c r="G1061" i="57" s="1"/>
  <c r="C1060" i="57"/>
  <c r="E1060" i="57" s="1"/>
  <c r="G1060" i="57" s="1"/>
  <c r="H1060" i="57" s="1"/>
  <c r="C1059" i="57"/>
  <c r="E1059" i="57" s="1"/>
  <c r="G1059" i="57" s="1"/>
  <c r="C1058" i="57"/>
  <c r="E1058" i="57" s="1"/>
  <c r="G1058" i="57" s="1"/>
  <c r="H1058" i="57" s="1"/>
  <c r="C1057" i="57"/>
  <c r="E1057" i="57" s="1"/>
  <c r="G1057" i="57" s="1"/>
  <c r="C1056" i="57"/>
  <c r="E1056" i="57" s="1"/>
  <c r="G1056" i="57" s="1"/>
  <c r="H1056" i="57" s="1"/>
  <c r="I1056" i="57" s="1"/>
  <c r="C1055" i="57"/>
  <c r="E1055" i="57" s="1"/>
  <c r="G1055" i="57" s="1"/>
  <c r="C1054" i="57"/>
  <c r="E1054" i="57" s="1"/>
  <c r="G1054" i="57" s="1"/>
  <c r="H1054" i="57" s="1"/>
  <c r="C1053" i="57"/>
  <c r="E1053" i="57" s="1"/>
  <c r="G1053" i="57" s="1"/>
  <c r="C1052" i="57"/>
  <c r="E1052" i="57" s="1"/>
  <c r="G1052" i="57" s="1"/>
  <c r="H1052" i="57" s="1"/>
  <c r="E1051" i="57"/>
  <c r="G1051" i="57" s="1"/>
  <c r="C1051" i="57"/>
  <c r="C1050" i="57"/>
  <c r="E1050" i="57" s="1"/>
  <c r="G1050" i="57" s="1"/>
  <c r="H1050" i="57" s="1"/>
  <c r="C1049" i="57"/>
  <c r="E1049" i="57" s="1"/>
  <c r="G1049" i="57" s="1"/>
  <c r="C1048" i="57"/>
  <c r="E1048" i="57" s="1"/>
  <c r="G1048" i="57" s="1"/>
  <c r="C1045" i="57"/>
  <c r="E1045" i="57" s="1"/>
  <c r="G1045" i="57" s="1"/>
  <c r="H1045" i="57" s="1"/>
  <c r="C1044" i="57"/>
  <c r="E1044" i="57" s="1"/>
  <c r="G1044" i="57" s="1"/>
  <c r="C1043" i="57"/>
  <c r="E1043" i="57" s="1"/>
  <c r="G1043" i="57" s="1"/>
  <c r="H1043" i="57" s="1"/>
  <c r="C1042" i="57"/>
  <c r="E1042" i="57" s="1"/>
  <c r="G1042" i="57" s="1"/>
  <c r="C1041" i="57"/>
  <c r="E1041" i="57" s="1"/>
  <c r="G1041" i="57" s="1"/>
  <c r="H1041" i="57" s="1"/>
  <c r="C1040" i="57"/>
  <c r="E1040" i="57" s="1"/>
  <c r="G1040" i="57" s="1"/>
  <c r="C1039" i="57"/>
  <c r="E1039" i="57" s="1"/>
  <c r="G1039" i="57" s="1"/>
  <c r="H1039" i="57" s="1"/>
  <c r="C1038" i="57"/>
  <c r="E1038" i="57" s="1"/>
  <c r="G1038" i="57" s="1"/>
  <c r="E1037" i="57"/>
  <c r="G1037" i="57" s="1"/>
  <c r="H1037" i="57" s="1"/>
  <c r="C1037" i="57"/>
  <c r="E1034" i="57"/>
  <c r="G1034" i="57" s="1"/>
  <c r="H1034" i="57" s="1"/>
  <c r="E1033" i="57"/>
  <c r="G1033" i="57" s="1"/>
  <c r="E1032" i="57"/>
  <c r="G1032" i="57" s="1"/>
  <c r="H1032" i="57" s="1"/>
  <c r="E1031" i="57"/>
  <c r="G1031" i="57" s="1"/>
  <c r="E1030" i="57"/>
  <c r="G1030" i="57" s="1"/>
  <c r="E1029" i="57"/>
  <c r="G1029" i="57" s="1"/>
  <c r="E1028" i="57"/>
  <c r="G1028" i="57" s="1"/>
  <c r="E1027" i="57"/>
  <c r="G1027" i="57" s="1"/>
  <c r="E1026" i="57"/>
  <c r="G1026" i="57" s="1"/>
  <c r="H1026" i="57" s="1"/>
  <c r="E1023" i="57"/>
  <c r="G1023" i="57" s="1"/>
  <c r="E1022" i="57"/>
  <c r="G1022" i="57" s="1"/>
  <c r="E1021" i="57"/>
  <c r="G1021" i="57" s="1"/>
  <c r="E1020" i="57"/>
  <c r="G1020" i="57" s="1"/>
  <c r="E1019" i="57"/>
  <c r="G1019" i="57" s="1"/>
  <c r="H1019" i="57" s="1"/>
  <c r="E1018" i="57"/>
  <c r="G1018" i="57" s="1"/>
  <c r="E1017" i="57"/>
  <c r="G1017" i="57" s="1"/>
  <c r="H1017" i="57" s="1"/>
  <c r="E1016" i="57"/>
  <c r="G1016" i="57" s="1"/>
  <c r="E1015" i="57"/>
  <c r="G1015" i="57" s="1"/>
  <c r="H1015" i="57" s="1"/>
  <c r="E1014" i="57"/>
  <c r="G1014" i="57" s="1"/>
  <c r="E1013" i="57"/>
  <c r="G1013" i="57" s="1"/>
  <c r="H1013" i="57" s="1"/>
  <c r="E1012" i="57"/>
  <c r="G1012" i="57" s="1"/>
  <c r="E1011" i="57"/>
  <c r="G1011" i="57" s="1"/>
  <c r="H1011" i="57" s="1"/>
  <c r="E1010" i="57"/>
  <c r="G1010" i="57" s="1"/>
  <c r="H1010" i="57" s="1"/>
  <c r="E1009" i="57"/>
  <c r="G1009" i="57" s="1"/>
  <c r="H1009" i="57" s="1"/>
  <c r="E1008" i="57"/>
  <c r="G1008" i="57" s="1"/>
  <c r="H1008" i="57" s="1"/>
  <c r="C1006" i="57"/>
  <c r="E1006" i="57" s="1"/>
  <c r="G1006" i="57" s="1"/>
  <c r="C1005" i="57"/>
  <c r="E1005" i="57" s="1"/>
  <c r="G1005" i="57" s="1"/>
  <c r="H1005" i="57" s="1"/>
  <c r="G1004" i="57"/>
  <c r="C1004" i="57"/>
  <c r="E1004" i="57" s="1"/>
  <c r="C1003" i="57"/>
  <c r="E1003" i="57" s="1"/>
  <c r="G1003" i="57" s="1"/>
  <c r="H1003" i="57" s="1"/>
  <c r="G1002" i="57"/>
  <c r="C1002" i="57"/>
  <c r="E1002" i="57" s="1"/>
  <c r="C1001" i="57"/>
  <c r="E1001" i="57" s="1"/>
  <c r="G1001" i="57" s="1"/>
  <c r="H1001" i="57" s="1"/>
  <c r="C1000" i="57"/>
  <c r="E1000" i="57" s="1"/>
  <c r="G1000" i="57" s="1"/>
  <c r="C999" i="57"/>
  <c r="E999" i="57" s="1"/>
  <c r="G999" i="57" s="1"/>
  <c r="H999" i="57" s="1"/>
  <c r="C998" i="57"/>
  <c r="E998" i="57" s="1"/>
  <c r="G998" i="57" s="1"/>
  <c r="C997" i="57"/>
  <c r="E997" i="57" s="1"/>
  <c r="G997" i="57" s="1"/>
  <c r="H997" i="57" s="1"/>
  <c r="G996" i="57"/>
  <c r="C996" i="57"/>
  <c r="E996" i="57" s="1"/>
  <c r="C995" i="57"/>
  <c r="E995" i="57" s="1"/>
  <c r="G995" i="57" s="1"/>
  <c r="H995" i="57" s="1"/>
  <c r="C994" i="57"/>
  <c r="E994" i="57" s="1"/>
  <c r="G994" i="57" s="1"/>
  <c r="C993" i="57"/>
  <c r="E993" i="57" s="1"/>
  <c r="G993" i="57" s="1"/>
  <c r="C992" i="57"/>
  <c r="E992" i="57" s="1"/>
  <c r="G992" i="57" s="1"/>
  <c r="C991" i="57"/>
  <c r="E991" i="57" s="1"/>
  <c r="G991" i="57" s="1"/>
  <c r="H991" i="57" s="1"/>
  <c r="C990" i="57"/>
  <c r="E990" i="57" s="1"/>
  <c r="G990" i="57" s="1"/>
  <c r="C989" i="57"/>
  <c r="E989" i="57" s="1"/>
  <c r="G989" i="57" s="1"/>
  <c r="H989" i="57" s="1"/>
  <c r="C988" i="57"/>
  <c r="E988" i="57" s="1"/>
  <c r="G988" i="57" s="1"/>
  <c r="C987" i="57"/>
  <c r="E987" i="57" s="1"/>
  <c r="G987" i="57" s="1"/>
  <c r="H987" i="57" s="1"/>
  <c r="C986" i="57"/>
  <c r="E986" i="57" s="1"/>
  <c r="G986" i="57" s="1"/>
  <c r="C985" i="57"/>
  <c r="E985" i="57" s="1"/>
  <c r="G985" i="57" s="1"/>
  <c r="H985" i="57" s="1"/>
  <c r="C984" i="57"/>
  <c r="E984" i="57" s="1"/>
  <c r="G984" i="57" s="1"/>
  <c r="C983" i="57"/>
  <c r="E983" i="57" s="1"/>
  <c r="G983" i="57" s="1"/>
  <c r="H983" i="57" s="1"/>
  <c r="C982" i="57"/>
  <c r="E982" i="57" s="1"/>
  <c r="G982" i="57" s="1"/>
  <c r="C981" i="57"/>
  <c r="E981" i="57" s="1"/>
  <c r="G981" i="57" s="1"/>
  <c r="H981" i="57" s="1"/>
  <c r="C980" i="57"/>
  <c r="E980" i="57" s="1"/>
  <c r="G980" i="57" s="1"/>
  <c r="C979" i="57"/>
  <c r="E979" i="57" s="1"/>
  <c r="G979" i="57" s="1"/>
  <c r="H979" i="57" s="1"/>
  <c r="C978" i="57"/>
  <c r="E978" i="57" s="1"/>
  <c r="G978" i="57" s="1"/>
  <c r="C977" i="57"/>
  <c r="E977" i="57" s="1"/>
  <c r="G977" i="57" s="1"/>
  <c r="C975" i="57"/>
  <c r="E975" i="57" s="1"/>
  <c r="G975" i="57" s="1"/>
  <c r="H975" i="57" s="1"/>
  <c r="C974" i="57"/>
  <c r="E974" i="57" s="1"/>
  <c r="G974" i="57" s="1"/>
  <c r="C973" i="57"/>
  <c r="E973" i="57" s="1"/>
  <c r="G973" i="57" s="1"/>
  <c r="H973" i="57" s="1"/>
  <c r="C972" i="57"/>
  <c r="E972" i="57" s="1"/>
  <c r="G972" i="57" s="1"/>
  <c r="C971" i="57"/>
  <c r="E971" i="57" s="1"/>
  <c r="G971" i="57" s="1"/>
  <c r="H971" i="57" s="1"/>
  <c r="C970" i="57"/>
  <c r="E970" i="57" s="1"/>
  <c r="G970" i="57" s="1"/>
  <c r="C969" i="57"/>
  <c r="E969" i="57" s="1"/>
  <c r="G969" i="57" s="1"/>
  <c r="H969" i="57" s="1"/>
  <c r="E968" i="57"/>
  <c r="G968" i="57" s="1"/>
  <c r="C968" i="57"/>
  <c r="E967" i="57"/>
  <c r="G967" i="57" s="1"/>
  <c r="H967" i="57" s="1"/>
  <c r="C966" i="57"/>
  <c r="E966" i="57" s="1"/>
  <c r="G966" i="57" s="1"/>
  <c r="C965" i="57"/>
  <c r="E965" i="57" s="1"/>
  <c r="G965" i="57" s="1"/>
  <c r="H965" i="57" s="1"/>
  <c r="C964" i="57"/>
  <c r="E964" i="57" s="1"/>
  <c r="G964" i="57" s="1"/>
  <c r="C963" i="57"/>
  <c r="E963" i="57" s="1"/>
  <c r="G963" i="57" s="1"/>
  <c r="H963" i="57" s="1"/>
  <c r="C962" i="57"/>
  <c r="E962" i="57" s="1"/>
  <c r="G962" i="57" s="1"/>
  <c r="C961" i="57"/>
  <c r="E961" i="57" s="1"/>
  <c r="G961" i="57" s="1"/>
  <c r="H961" i="57" s="1"/>
  <c r="C960" i="57"/>
  <c r="E960" i="57" s="1"/>
  <c r="G960" i="57" s="1"/>
  <c r="C959" i="57"/>
  <c r="E959" i="57" s="1"/>
  <c r="G959" i="57" s="1"/>
  <c r="H959" i="57" s="1"/>
  <c r="C958" i="57"/>
  <c r="E958" i="57" s="1"/>
  <c r="G958" i="57" s="1"/>
  <c r="C957" i="57"/>
  <c r="E957" i="57" s="1"/>
  <c r="G957" i="57" s="1"/>
  <c r="H957" i="57" s="1"/>
  <c r="C956" i="57"/>
  <c r="E956" i="57" s="1"/>
  <c r="G956" i="57" s="1"/>
  <c r="C955" i="57"/>
  <c r="E955" i="57" s="1"/>
  <c r="G955" i="57" s="1"/>
  <c r="H955" i="57" s="1"/>
  <c r="C954" i="57"/>
  <c r="E954" i="57" s="1"/>
  <c r="G954" i="57" s="1"/>
  <c r="C953" i="57"/>
  <c r="E953" i="57" s="1"/>
  <c r="G953" i="57" s="1"/>
  <c r="H953" i="57" s="1"/>
  <c r="C952" i="57"/>
  <c r="E952" i="57" s="1"/>
  <c r="G952" i="57" s="1"/>
  <c r="C951" i="57"/>
  <c r="E951" i="57" s="1"/>
  <c r="G951" i="57" s="1"/>
  <c r="H951" i="57" s="1"/>
  <c r="C950" i="57"/>
  <c r="E950" i="57" s="1"/>
  <c r="G950" i="57" s="1"/>
  <c r="C949" i="57"/>
  <c r="E949" i="57" s="1"/>
  <c r="G949" i="57" s="1"/>
  <c r="H949" i="57" s="1"/>
  <c r="C948" i="57"/>
  <c r="E948" i="57" s="1"/>
  <c r="G948" i="57" s="1"/>
  <c r="C947" i="57"/>
  <c r="E947" i="57" s="1"/>
  <c r="G947" i="57" s="1"/>
  <c r="H947" i="57" s="1"/>
  <c r="G946" i="57"/>
  <c r="C946" i="57"/>
  <c r="E946" i="57" s="1"/>
  <c r="C945" i="57"/>
  <c r="E945" i="57" s="1"/>
  <c r="G945" i="57" s="1"/>
  <c r="H945" i="57" s="1"/>
  <c r="C944" i="57"/>
  <c r="E944" i="57" s="1"/>
  <c r="G944" i="57" s="1"/>
  <c r="E943" i="57"/>
  <c r="G943" i="57" s="1"/>
  <c r="H943" i="57" s="1"/>
  <c r="C943" i="57"/>
  <c r="C942" i="57"/>
  <c r="E942" i="57" s="1"/>
  <c r="G942" i="57" s="1"/>
  <c r="C941" i="57"/>
  <c r="E941" i="57" s="1"/>
  <c r="G941" i="57" s="1"/>
  <c r="H941" i="57" s="1"/>
  <c r="C940" i="57"/>
  <c r="E940" i="57" s="1"/>
  <c r="G940" i="57" s="1"/>
  <c r="C939" i="57"/>
  <c r="E939" i="57" s="1"/>
  <c r="G939" i="57" s="1"/>
  <c r="H939" i="57" s="1"/>
  <c r="C938" i="57"/>
  <c r="E938" i="57" s="1"/>
  <c r="G938" i="57" s="1"/>
  <c r="C937" i="57"/>
  <c r="E937" i="57" s="1"/>
  <c r="G937" i="57" s="1"/>
  <c r="H937" i="57" s="1"/>
  <c r="C936" i="57"/>
  <c r="E936" i="57" s="1"/>
  <c r="G936" i="57" s="1"/>
  <c r="C935" i="57"/>
  <c r="E935" i="57" s="1"/>
  <c r="G935" i="57" s="1"/>
  <c r="H935" i="57" s="1"/>
  <c r="C934" i="57"/>
  <c r="E934" i="57" s="1"/>
  <c r="G934" i="57" s="1"/>
  <c r="C933" i="57"/>
  <c r="E933" i="57" s="1"/>
  <c r="G933" i="57" s="1"/>
  <c r="H933" i="57" s="1"/>
  <c r="C932" i="57"/>
  <c r="E932" i="57" s="1"/>
  <c r="G932" i="57" s="1"/>
  <c r="C931" i="57"/>
  <c r="E931" i="57" s="1"/>
  <c r="G931" i="57" s="1"/>
  <c r="H931" i="57" s="1"/>
  <c r="C930" i="57"/>
  <c r="E930" i="57" s="1"/>
  <c r="G930" i="57" s="1"/>
  <c r="C929" i="57"/>
  <c r="E929" i="57" s="1"/>
  <c r="G929" i="57" s="1"/>
  <c r="H929" i="57" s="1"/>
  <c r="C928" i="57"/>
  <c r="E928" i="57" s="1"/>
  <c r="G928" i="57" s="1"/>
  <c r="C927" i="57"/>
  <c r="E927" i="57" s="1"/>
  <c r="G927" i="57" s="1"/>
  <c r="H927" i="57" s="1"/>
  <c r="C925" i="57"/>
  <c r="E925" i="57" s="1"/>
  <c r="G925" i="57" s="1"/>
  <c r="C924" i="57"/>
  <c r="E924" i="57" s="1"/>
  <c r="G924" i="57" s="1"/>
  <c r="H924" i="57" s="1"/>
  <c r="C923" i="57"/>
  <c r="E923" i="57" s="1"/>
  <c r="G923" i="57" s="1"/>
  <c r="C922" i="57"/>
  <c r="C921" i="57"/>
  <c r="E921" i="57" s="1"/>
  <c r="G921" i="57" s="1"/>
  <c r="C920" i="57"/>
  <c r="E920" i="57" s="1"/>
  <c r="G920" i="57" s="1"/>
  <c r="H920" i="57" s="1"/>
  <c r="I920" i="57" s="1"/>
  <c r="C919" i="57"/>
  <c r="E919" i="57" s="1"/>
  <c r="G919" i="57" s="1"/>
  <c r="C918" i="57"/>
  <c r="E918" i="57" s="1"/>
  <c r="G918" i="57" s="1"/>
  <c r="H918" i="57" s="1"/>
  <c r="C917" i="57"/>
  <c r="E917" i="57" s="1"/>
  <c r="G917" i="57" s="1"/>
  <c r="C916" i="57"/>
  <c r="E916" i="57" s="1"/>
  <c r="G916" i="57" s="1"/>
  <c r="H916" i="57" s="1"/>
  <c r="C915" i="57"/>
  <c r="E915" i="57" s="1"/>
  <c r="G915" i="57" s="1"/>
  <c r="C914" i="57"/>
  <c r="E914" i="57" s="1"/>
  <c r="G914" i="57" s="1"/>
  <c r="C911" i="57"/>
  <c r="E911" i="57" s="1"/>
  <c r="G911" i="57" s="1"/>
  <c r="H911" i="57" s="1"/>
  <c r="G910" i="57"/>
  <c r="C910" i="57"/>
  <c r="E910" i="57" s="1"/>
  <c r="E908" i="57"/>
  <c r="G908" i="57" s="1"/>
  <c r="E907" i="57"/>
  <c r="G907" i="57" s="1"/>
  <c r="E906" i="57"/>
  <c r="G906" i="57" s="1"/>
  <c r="E905" i="57"/>
  <c r="G905" i="57" s="1"/>
  <c r="E904" i="57"/>
  <c r="G904" i="57" s="1"/>
  <c r="C903" i="57"/>
  <c r="E903" i="57" s="1"/>
  <c r="G903" i="57" s="1"/>
  <c r="H903" i="57" s="1"/>
  <c r="C902" i="57"/>
  <c r="E902" i="57" s="1"/>
  <c r="G902" i="57" s="1"/>
  <c r="C901" i="57"/>
  <c r="E901" i="57" s="1"/>
  <c r="G901" i="57" s="1"/>
  <c r="H901" i="57" s="1"/>
  <c r="C900" i="57"/>
  <c r="E900" i="57" s="1"/>
  <c r="G900" i="57" s="1"/>
  <c r="C899" i="57"/>
  <c r="E899" i="57" s="1"/>
  <c r="G899" i="57" s="1"/>
  <c r="H899" i="57" s="1"/>
  <c r="C898" i="57"/>
  <c r="E898" i="57" s="1"/>
  <c r="G898" i="57" s="1"/>
  <c r="C897" i="57"/>
  <c r="E897" i="57" s="1"/>
  <c r="G897" i="57" s="1"/>
  <c r="H897" i="57" s="1"/>
  <c r="C896" i="57"/>
  <c r="E896" i="57" s="1"/>
  <c r="G896" i="57" s="1"/>
  <c r="C895" i="57"/>
  <c r="E895" i="57" s="1"/>
  <c r="G895" i="57" s="1"/>
  <c r="H895" i="57" s="1"/>
  <c r="C894" i="57"/>
  <c r="E894" i="57" s="1"/>
  <c r="G894" i="57" s="1"/>
  <c r="C893" i="57"/>
  <c r="E893" i="57" s="1"/>
  <c r="G893" i="57" s="1"/>
  <c r="C891" i="57"/>
  <c r="E891" i="57" s="1"/>
  <c r="G891" i="57" s="1"/>
  <c r="H891" i="57" s="1"/>
  <c r="C890" i="57"/>
  <c r="E890" i="57" s="1"/>
  <c r="G890" i="57" s="1"/>
  <c r="C889" i="57"/>
  <c r="E889" i="57" s="1"/>
  <c r="G889" i="57" s="1"/>
  <c r="H889" i="57" s="1"/>
  <c r="C888" i="57"/>
  <c r="E888" i="57" s="1"/>
  <c r="G888" i="57" s="1"/>
  <c r="C887" i="57"/>
  <c r="E887" i="57" s="1"/>
  <c r="G887" i="57" s="1"/>
  <c r="H887" i="57" s="1"/>
  <c r="C886" i="57"/>
  <c r="E886" i="57" s="1"/>
  <c r="G886" i="57" s="1"/>
  <c r="C885" i="57"/>
  <c r="E885" i="57" s="1"/>
  <c r="G885" i="57" s="1"/>
  <c r="H885" i="57" s="1"/>
  <c r="C884" i="57"/>
  <c r="E884" i="57" s="1"/>
  <c r="G884" i="57" s="1"/>
  <c r="C883" i="57"/>
  <c r="E883" i="57" s="1"/>
  <c r="G883" i="57" s="1"/>
  <c r="H883" i="57" s="1"/>
  <c r="C882" i="57"/>
  <c r="E882" i="57" s="1"/>
  <c r="G882" i="57" s="1"/>
  <c r="C881" i="57"/>
  <c r="E881" i="57" s="1"/>
  <c r="G881" i="57" s="1"/>
  <c r="H881" i="57" s="1"/>
  <c r="C880" i="57"/>
  <c r="E880" i="57" s="1"/>
  <c r="G880" i="57" s="1"/>
  <c r="C879" i="57"/>
  <c r="E879" i="57" s="1"/>
  <c r="G879" i="57" s="1"/>
  <c r="H879" i="57" s="1"/>
  <c r="E878" i="57"/>
  <c r="G878" i="57" s="1"/>
  <c r="C878" i="57"/>
  <c r="C877" i="57"/>
  <c r="E877" i="57" s="1"/>
  <c r="G877" i="57" s="1"/>
  <c r="H877" i="57" s="1"/>
  <c r="C876" i="57"/>
  <c r="E876" i="57" s="1"/>
  <c r="G876" i="57" s="1"/>
  <c r="C875" i="57"/>
  <c r="E875" i="57" s="1"/>
  <c r="G875" i="57" s="1"/>
  <c r="H875" i="57" s="1"/>
  <c r="C874" i="57"/>
  <c r="E874" i="57" s="1"/>
  <c r="G874" i="57" s="1"/>
  <c r="C873" i="57"/>
  <c r="E873" i="57" s="1"/>
  <c r="G873" i="57" s="1"/>
  <c r="H873" i="57" s="1"/>
  <c r="C872" i="57"/>
  <c r="E872" i="57" s="1"/>
  <c r="G872" i="57" s="1"/>
  <c r="C871" i="57"/>
  <c r="E871" i="57" s="1"/>
  <c r="G871" i="57" s="1"/>
  <c r="H871" i="57" s="1"/>
  <c r="C870" i="57"/>
  <c r="E870" i="57" s="1"/>
  <c r="G870" i="57" s="1"/>
  <c r="G869" i="57"/>
  <c r="H869" i="57" s="1"/>
  <c r="E869" i="57"/>
  <c r="C868" i="57"/>
  <c r="E868" i="57" s="1"/>
  <c r="G868" i="57" s="1"/>
  <c r="E867" i="57"/>
  <c r="G867" i="57" s="1"/>
  <c r="H867" i="57" s="1"/>
  <c r="C867" i="57"/>
  <c r="C866" i="57"/>
  <c r="E866" i="57" s="1"/>
  <c r="G866" i="57" s="1"/>
  <c r="C865" i="57"/>
  <c r="E865" i="57" s="1"/>
  <c r="G865" i="57" s="1"/>
  <c r="H865" i="57" s="1"/>
  <c r="C864" i="57"/>
  <c r="E864" i="57" s="1"/>
  <c r="G864" i="57" s="1"/>
  <c r="C863" i="57"/>
  <c r="E863" i="57" s="1"/>
  <c r="G863" i="57" s="1"/>
  <c r="H863" i="57" s="1"/>
  <c r="C862" i="57"/>
  <c r="E862" i="57" s="1"/>
  <c r="G862" i="57" s="1"/>
  <c r="C861" i="57"/>
  <c r="E861" i="57" s="1"/>
  <c r="G861" i="57" s="1"/>
  <c r="H861" i="57" s="1"/>
  <c r="C860" i="57"/>
  <c r="E860" i="57" s="1"/>
  <c r="G860" i="57" s="1"/>
  <c r="C859" i="57"/>
  <c r="E859" i="57" s="1"/>
  <c r="G859" i="57" s="1"/>
  <c r="C858" i="57"/>
  <c r="E858" i="57" s="1"/>
  <c r="G858" i="57" s="1"/>
  <c r="C856" i="57"/>
  <c r="E856" i="57" s="1"/>
  <c r="G856" i="57" s="1"/>
  <c r="H856" i="57" s="1"/>
  <c r="C855" i="57"/>
  <c r="E855" i="57" s="1"/>
  <c r="G855" i="57" s="1"/>
  <c r="H855" i="57" s="1"/>
  <c r="C854" i="57"/>
  <c r="E854" i="57" s="1"/>
  <c r="G854" i="57" s="1"/>
  <c r="H854" i="57" s="1"/>
  <c r="C853" i="57"/>
  <c r="E853" i="57" s="1"/>
  <c r="G853" i="57" s="1"/>
  <c r="H853" i="57" s="1"/>
  <c r="C852" i="57"/>
  <c r="E852" i="57" s="1"/>
  <c r="G852" i="57" s="1"/>
  <c r="C849" i="57"/>
  <c r="E849" i="57" s="1"/>
  <c r="G849" i="57" s="1"/>
  <c r="C848" i="57"/>
  <c r="E848" i="57" s="1"/>
  <c r="G848" i="57" s="1"/>
  <c r="C847" i="57"/>
  <c r="E847" i="57" s="1"/>
  <c r="G847" i="57" s="1"/>
  <c r="C846" i="57"/>
  <c r="E846" i="57" s="1"/>
  <c r="G846" i="57" s="1"/>
  <c r="C845" i="57"/>
  <c r="E845" i="57" s="1"/>
  <c r="G845" i="57" s="1"/>
  <c r="C843" i="57"/>
  <c r="E843" i="57" s="1"/>
  <c r="G843" i="57" s="1"/>
  <c r="E842" i="57"/>
  <c r="G842" i="57" s="1"/>
  <c r="C842" i="57"/>
  <c r="C841" i="57"/>
  <c r="E841" i="57" s="1"/>
  <c r="G841" i="57" s="1"/>
  <c r="C840" i="57"/>
  <c r="E840" i="57" s="1"/>
  <c r="G840" i="57" s="1"/>
  <c r="C839" i="57"/>
  <c r="E839" i="57" s="1"/>
  <c r="G839" i="57" s="1"/>
  <c r="C837" i="57"/>
  <c r="E837" i="57" s="1"/>
  <c r="G837" i="57" s="1"/>
  <c r="C836" i="57"/>
  <c r="E836" i="57" s="1"/>
  <c r="G836" i="57" s="1"/>
  <c r="C835" i="57"/>
  <c r="E835" i="57" s="1"/>
  <c r="G835" i="57" s="1"/>
  <c r="C834" i="57"/>
  <c r="E834" i="57" s="1"/>
  <c r="G834" i="57" s="1"/>
  <c r="C833" i="57"/>
  <c r="E833" i="57" s="1"/>
  <c r="G833" i="57" s="1"/>
  <c r="C832" i="57"/>
  <c r="E832" i="57" s="1"/>
  <c r="G832" i="57" s="1"/>
  <c r="C831" i="57"/>
  <c r="E831" i="57" s="1"/>
  <c r="G831" i="57" s="1"/>
  <c r="C830" i="57"/>
  <c r="E830" i="57" s="1"/>
  <c r="G830" i="57" s="1"/>
  <c r="C829" i="57"/>
  <c r="E829" i="57" s="1"/>
  <c r="G829" i="57" s="1"/>
  <c r="C826" i="57"/>
  <c r="E826" i="57" s="1"/>
  <c r="G826" i="57" s="1"/>
  <c r="G825" i="57" s="1"/>
  <c r="C824" i="57"/>
  <c r="E824" i="57" s="1"/>
  <c r="G824" i="57" s="1"/>
  <c r="C822" i="57"/>
  <c r="E822" i="57" s="1"/>
  <c r="G822" i="57" s="1"/>
  <c r="H822" i="57" s="1"/>
  <c r="C821" i="57"/>
  <c r="E821" i="57" s="1"/>
  <c r="G821" i="57" s="1"/>
  <c r="H821" i="57" s="1"/>
  <c r="C820" i="57"/>
  <c r="E820" i="57" s="1"/>
  <c r="G820" i="57" s="1"/>
  <c r="H820" i="57" s="1"/>
  <c r="C819" i="57"/>
  <c r="E819" i="57" s="1"/>
  <c r="G819" i="57" s="1"/>
  <c r="C817" i="57"/>
  <c r="E817" i="57" s="1"/>
  <c r="G817" i="57" s="1"/>
  <c r="H817" i="57" s="1"/>
  <c r="C816" i="57"/>
  <c r="E816" i="57" s="1"/>
  <c r="G816" i="57" s="1"/>
  <c r="C813" i="57"/>
  <c r="E813" i="57" s="1"/>
  <c r="G813" i="57" s="1"/>
  <c r="C812" i="57"/>
  <c r="E812" i="57" s="1"/>
  <c r="G812" i="57" s="1"/>
  <c r="C811" i="57"/>
  <c r="E811" i="57" s="1"/>
  <c r="G811" i="57" s="1"/>
  <c r="C810" i="57"/>
  <c r="E810" i="57" s="1"/>
  <c r="G810" i="57" s="1"/>
  <c r="C809" i="57"/>
  <c r="E809" i="57" s="1"/>
  <c r="G809" i="57" s="1"/>
  <c r="C808" i="57"/>
  <c r="E808" i="57" s="1"/>
  <c r="G808" i="57" s="1"/>
  <c r="C807" i="57"/>
  <c r="E807" i="57" s="1"/>
  <c r="G807" i="57" s="1"/>
  <c r="C805" i="57"/>
  <c r="E805" i="57" s="1"/>
  <c r="G805" i="57" s="1"/>
  <c r="E804" i="57"/>
  <c r="G804" i="57" s="1"/>
  <c r="C804" i="57"/>
  <c r="C803" i="57"/>
  <c r="E803" i="57" s="1"/>
  <c r="G803" i="57" s="1"/>
  <c r="C802" i="57"/>
  <c r="E802" i="57" s="1"/>
  <c r="G802" i="57" s="1"/>
  <c r="C801" i="57"/>
  <c r="E801" i="57" s="1"/>
  <c r="G801" i="57" s="1"/>
  <c r="C800" i="57"/>
  <c r="E800" i="57" s="1"/>
  <c r="G800" i="57" s="1"/>
  <c r="C799" i="57"/>
  <c r="E799" i="57" s="1"/>
  <c r="G799" i="57" s="1"/>
  <c r="C798" i="57"/>
  <c r="E798" i="57" s="1"/>
  <c r="G798" i="57" s="1"/>
  <c r="E796" i="57"/>
  <c r="G796" i="57" s="1"/>
  <c r="H796" i="57" s="1"/>
  <c r="C796" i="57"/>
  <c r="C795" i="57"/>
  <c r="E795" i="57" s="1"/>
  <c r="G795" i="57" s="1"/>
  <c r="H795" i="57" s="1"/>
  <c r="C794" i="57"/>
  <c r="E794" i="57" s="1"/>
  <c r="G794" i="57" s="1"/>
  <c r="C791" i="57"/>
  <c r="E791" i="57" s="1"/>
  <c r="G791" i="57" s="1"/>
  <c r="C790" i="57"/>
  <c r="E790" i="57" s="1"/>
  <c r="G790" i="57" s="1"/>
  <c r="C789" i="57"/>
  <c r="E789" i="57" s="1"/>
  <c r="G789" i="57" s="1"/>
  <c r="C788" i="57"/>
  <c r="E788" i="57" s="1"/>
  <c r="G788" i="57" s="1"/>
  <c r="C787" i="57"/>
  <c r="E787" i="57" s="1"/>
  <c r="G787" i="57" s="1"/>
  <c r="C786" i="57"/>
  <c r="E786" i="57" s="1"/>
  <c r="G786" i="57" s="1"/>
  <c r="C785" i="57"/>
  <c r="E785" i="57" s="1"/>
  <c r="G785" i="57" s="1"/>
  <c r="C784" i="57"/>
  <c r="E784" i="57" s="1"/>
  <c r="G784" i="57" s="1"/>
  <c r="C783" i="57"/>
  <c r="E783" i="57" s="1"/>
  <c r="G783" i="57" s="1"/>
  <c r="C782" i="57"/>
  <c r="E782" i="57" s="1"/>
  <c r="G782" i="57" s="1"/>
  <c r="C781" i="57"/>
  <c r="E781" i="57" s="1"/>
  <c r="G781" i="57" s="1"/>
  <c r="C780" i="57"/>
  <c r="E780" i="57" s="1"/>
  <c r="G780" i="57" s="1"/>
  <c r="C779" i="57"/>
  <c r="E779" i="57" s="1"/>
  <c r="G779" i="57" s="1"/>
  <c r="E778" i="57"/>
  <c r="G778" i="57" s="1"/>
  <c r="C778" i="57"/>
  <c r="C776" i="57"/>
  <c r="E776" i="57" s="1"/>
  <c r="G776" i="57" s="1"/>
  <c r="H776" i="57" s="1"/>
  <c r="C775" i="57"/>
  <c r="E775" i="57" s="1"/>
  <c r="G775" i="57" s="1"/>
  <c r="H775" i="57" s="1"/>
  <c r="C774" i="57"/>
  <c r="E774" i="57" s="1"/>
  <c r="G774" i="57" s="1"/>
  <c r="H774" i="57" s="1"/>
  <c r="C773" i="57"/>
  <c r="E773" i="57" s="1"/>
  <c r="G773" i="57" s="1"/>
  <c r="H773" i="57" s="1"/>
  <c r="C772" i="57"/>
  <c r="E772" i="57" s="1"/>
  <c r="G772" i="57" s="1"/>
  <c r="H772" i="57" s="1"/>
  <c r="C771" i="57"/>
  <c r="E771" i="57" s="1"/>
  <c r="G771" i="57" s="1"/>
  <c r="H771" i="57" s="1"/>
  <c r="C770" i="57"/>
  <c r="E770" i="57" s="1"/>
  <c r="G770" i="57" s="1"/>
  <c r="H770" i="57" s="1"/>
  <c r="C769" i="57"/>
  <c r="E769" i="57" s="1"/>
  <c r="G769" i="57" s="1"/>
  <c r="H769" i="57" s="1"/>
  <c r="C768" i="57"/>
  <c r="E768" i="57" s="1"/>
  <c r="G768" i="57" s="1"/>
  <c r="H768" i="57" s="1"/>
  <c r="C767" i="57"/>
  <c r="E767" i="57" s="1"/>
  <c r="G767" i="57" s="1"/>
  <c r="H767" i="57" s="1"/>
  <c r="C766" i="57"/>
  <c r="E766" i="57" s="1"/>
  <c r="G766" i="57" s="1"/>
  <c r="H766" i="57" s="1"/>
  <c r="C765" i="57"/>
  <c r="E765" i="57" s="1"/>
  <c r="G765" i="57" s="1"/>
  <c r="H765" i="57" s="1"/>
  <c r="E764" i="57"/>
  <c r="G764" i="57" s="1"/>
  <c r="H764" i="57" s="1"/>
  <c r="C764" i="57"/>
  <c r="E762" i="57"/>
  <c r="G762" i="57" s="1"/>
  <c r="C762" i="57"/>
  <c r="C761" i="57"/>
  <c r="E761" i="57" s="1"/>
  <c r="G761" i="57" s="1"/>
  <c r="C760" i="57"/>
  <c r="E760" i="57" s="1"/>
  <c r="G760" i="57" s="1"/>
  <c r="C759" i="57"/>
  <c r="E759" i="57" s="1"/>
  <c r="G759" i="57" s="1"/>
  <c r="C758" i="57"/>
  <c r="E758" i="57" s="1"/>
  <c r="G758" i="57" s="1"/>
  <c r="C757" i="57"/>
  <c r="E757" i="57" s="1"/>
  <c r="G757" i="57" s="1"/>
  <c r="C754" i="57"/>
  <c r="E754" i="57" s="1"/>
  <c r="G754" i="57" s="1"/>
  <c r="H754" i="57" s="1"/>
  <c r="G753" i="57"/>
  <c r="C753" i="57"/>
  <c r="E753" i="57" s="1"/>
  <c r="C750" i="57"/>
  <c r="E750" i="57" s="1"/>
  <c r="G750" i="57" s="1"/>
  <c r="C748" i="57"/>
  <c r="E748" i="57" s="1"/>
  <c r="G748" i="57" s="1"/>
  <c r="G747" i="57" s="1"/>
  <c r="C746" i="57"/>
  <c r="E746" i="57" s="1"/>
  <c r="G746" i="57" s="1"/>
  <c r="C745" i="57"/>
  <c r="E745" i="57" s="1"/>
  <c r="G745" i="57" s="1"/>
  <c r="H745" i="57" s="1"/>
  <c r="C744" i="57"/>
  <c r="E744" i="57" s="1"/>
  <c r="G744" i="57" s="1"/>
  <c r="C742" i="57"/>
  <c r="E742" i="57" s="1"/>
  <c r="G742" i="57" s="1"/>
  <c r="H742" i="57" s="1"/>
  <c r="C741" i="57"/>
  <c r="E741" i="57" s="1"/>
  <c r="G741" i="57" s="1"/>
  <c r="C738" i="57"/>
  <c r="E738" i="57" s="1"/>
  <c r="G738" i="57" s="1"/>
  <c r="C737" i="57"/>
  <c r="E737" i="57" s="1"/>
  <c r="G737" i="57" s="1"/>
  <c r="H737" i="57" s="1"/>
  <c r="C736" i="57"/>
  <c r="E736" i="57" s="1"/>
  <c r="G736" i="57" s="1"/>
  <c r="C735" i="57"/>
  <c r="E735" i="57" s="1"/>
  <c r="G735" i="57" s="1"/>
  <c r="H735" i="57" s="1"/>
  <c r="E734" i="57"/>
  <c r="G734" i="57" s="1"/>
  <c r="C734" i="57"/>
  <c r="C733" i="57"/>
  <c r="E733" i="57" s="1"/>
  <c r="G733" i="57" s="1"/>
  <c r="H733" i="57" s="1"/>
  <c r="C732" i="57"/>
  <c r="E732" i="57" s="1"/>
  <c r="G732" i="57" s="1"/>
  <c r="C729" i="57"/>
  <c r="E729" i="57" s="1"/>
  <c r="G729" i="57" s="1"/>
  <c r="C728" i="57"/>
  <c r="E728" i="57" s="1"/>
  <c r="G728" i="57" s="1"/>
  <c r="H728" i="57" s="1"/>
  <c r="C727" i="57"/>
  <c r="E727" i="57" s="1"/>
  <c r="G727" i="57" s="1"/>
  <c r="C726" i="57"/>
  <c r="E726" i="57" s="1"/>
  <c r="G726" i="57" s="1"/>
  <c r="H726" i="57" s="1"/>
  <c r="C725" i="57"/>
  <c r="E725" i="57" s="1"/>
  <c r="G725" i="57" s="1"/>
  <c r="C724" i="57"/>
  <c r="E724" i="57" s="1"/>
  <c r="G724" i="57" s="1"/>
  <c r="H724" i="57" s="1"/>
  <c r="G723" i="57"/>
  <c r="C723" i="57"/>
  <c r="E723" i="57" s="1"/>
  <c r="C722" i="57"/>
  <c r="E722" i="57" s="1"/>
  <c r="G722" i="57" s="1"/>
  <c r="H722" i="57" s="1"/>
  <c r="C721" i="57"/>
  <c r="E721" i="57" s="1"/>
  <c r="G721" i="57" s="1"/>
  <c r="C720" i="57"/>
  <c r="E720" i="57" s="1"/>
  <c r="G720" i="57" s="1"/>
  <c r="H720" i="57" s="1"/>
  <c r="C719" i="57"/>
  <c r="E719" i="57" s="1"/>
  <c r="G719" i="57" s="1"/>
  <c r="E718" i="57"/>
  <c r="G718" i="57" s="1"/>
  <c r="H718" i="57" s="1"/>
  <c r="C718" i="57"/>
  <c r="C717" i="57"/>
  <c r="E717" i="57" s="1"/>
  <c r="G717" i="57" s="1"/>
  <c r="C716" i="57"/>
  <c r="E716" i="57" s="1"/>
  <c r="G716" i="57" s="1"/>
  <c r="H716" i="57" s="1"/>
  <c r="G715" i="57"/>
  <c r="C715" i="57"/>
  <c r="E715" i="57" s="1"/>
  <c r="C712" i="57"/>
  <c r="E712" i="57" s="1"/>
  <c r="G712" i="57" s="1"/>
  <c r="C711" i="57"/>
  <c r="E711" i="57" s="1"/>
  <c r="G711" i="57" s="1"/>
  <c r="C708" i="57"/>
  <c r="E708" i="57" s="1"/>
  <c r="G708" i="57" s="1"/>
  <c r="H708" i="57" s="1"/>
  <c r="H707" i="57" s="1"/>
  <c r="C706" i="57"/>
  <c r="E706" i="57" s="1"/>
  <c r="G706" i="57" s="1"/>
  <c r="C705" i="57"/>
  <c r="E705" i="57" s="1"/>
  <c r="G705" i="57" s="1"/>
  <c r="H705" i="57" s="1"/>
  <c r="E704" i="57"/>
  <c r="G704" i="57" s="1"/>
  <c r="C704" i="57"/>
  <c r="C703" i="57"/>
  <c r="E703" i="57" s="1"/>
  <c r="G703" i="57" s="1"/>
  <c r="H703" i="57" s="1"/>
  <c r="C702" i="57"/>
  <c r="E702" i="57" s="1"/>
  <c r="G702" i="57" s="1"/>
  <c r="C701" i="57"/>
  <c r="E701" i="57" s="1"/>
  <c r="G701" i="57" s="1"/>
  <c r="H701" i="57" s="1"/>
  <c r="C700" i="57"/>
  <c r="E700" i="57" s="1"/>
  <c r="G700" i="57" s="1"/>
  <c r="C698" i="57"/>
  <c r="E698" i="57" s="1"/>
  <c r="G698" i="57" s="1"/>
  <c r="H698" i="57" s="1"/>
  <c r="C697" i="57"/>
  <c r="E697" i="57" s="1"/>
  <c r="G697" i="57" s="1"/>
  <c r="C696" i="57"/>
  <c r="E696" i="57" s="1"/>
  <c r="G696" i="57" s="1"/>
  <c r="H696" i="57" s="1"/>
  <c r="C695" i="57"/>
  <c r="E695" i="57" s="1"/>
  <c r="G695" i="57" s="1"/>
  <c r="C694" i="57"/>
  <c r="E694" i="57" s="1"/>
  <c r="G694" i="57" s="1"/>
  <c r="H694" i="57" s="1"/>
  <c r="C693" i="57"/>
  <c r="E693" i="57" s="1"/>
  <c r="G693" i="57" s="1"/>
  <c r="E692" i="57"/>
  <c r="G692" i="57" s="1"/>
  <c r="C692" i="57"/>
  <c r="C689" i="57"/>
  <c r="E689" i="57" s="1"/>
  <c r="G689" i="57" s="1"/>
  <c r="H689" i="57" s="1"/>
  <c r="C688" i="57"/>
  <c r="E688" i="57" s="1"/>
  <c r="G688" i="57" s="1"/>
  <c r="C687" i="57"/>
  <c r="E687" i="57" s="1"/>
  <c r="G687" i="57" s="1"/>
  <c r="H687" i="57" s="1"/>
  <c r="E686" i="57"/>
  <c r="G686" i="57" s="1"/>
  <c r="C686" i="57"/>
  <c r="C685" i="57"/>
  <c r="E685" i="57" s="1"/>
  <c r="G685" i="57" s="1"/>
  <c r="H685" i="57" s="1"/>
  <c r="C684" i="57"/>
  <c r="E684" i="57" s="1"/>
  <c r="G684" i="57" s="1"/>
  <c r="C683" i="57"/>
  <c r="E683" i="57" s="1"/>
  <c r="G683" i="57" s="1"/>
  <c r="C682" i="57"/>
  <c r="C681" i="57"/>
  <c r="E681" i="57" s="1"/>
  <c r="G681" i="57" s="1"/>
  <c r="C680" i="57"/>
  <c r="E680" i="57" s="1"/>
  <c r="G680" i="57" s="1"/>
  <c r="H680" i="57" s="1"/>
  <c r="C679" i="57"/>
  <c r="E679" i="57" s="1"/>
  <c r="G679" i="57" s="1"/>
  <c r="C678" i="57"/>
  <c r="E678" i="57" s="1"/>
  <c r="G678" i="57" s="1"/>
  <c r="H678" i="57" s="1"/>
  <c r="C677" i="57"/>
  <c r="E677" i="57" s="1"/>
  <c r="G677" i="57" s="1"/>
  <c r="C676" i="57"/>
  <c r="E676" i="57" s="1"/>
  <c r="G676" i="57" s="1"/>
  <c r="H676" i="57" s="1"/>
  <c r="C675" i="57"/>
  <c r="E675" i="57" s="1"/>
  <c r="G675" i="57" s="1"/>
  <c r="E673" i="57"/>
  <c r="G673" i="57" s="1"/>
  <c r="H673" i="57" s="1"/>
  <c r="C673" i="57"/>
  <c r="G672" i="57"/>
  <c r="C672" i="57"/>
  <c r="E672" i="57" s="1"/>
  <c r="C671" i="57"/>
  <c r="E671" i="57" s="1"/>
  <c r="G671" i="57" s="1"/>
  <c r="H671" i="57" s="1"/>
  <c r="C670" i="57"/>
  <c r="E670" i="57" s="1"/>
  <c r="G670" i="57" s="1"/>
  <c r="C669" i="57"/>
  <c r="E669" i="57" s="1"/>
  <c r="G669" i="57" s="1"/>
  <c r="H669" i="57" s="1"/>
  <c r="C668" i="57"/>
  <c r="E668" i="57" s="1"/>
  <c r="G668" i="57" s="1"/>
  <c r="E667" i="57"/>
  <c r="G667" i="57" s="1"/>
  <c r="H667" i="57" s="1"/>
  <c r="C667" i="57"/>
  <c r="C666" i="57"/>
  <c r="E666" i="57" s="1"/>
  <c r="G666" i="57" s="1"/>
  <c r="E665" i="57"/>
  <c r="G665" i="57" s="1"/>
  <c r="H665" i="57" s="1"/>
  <c r="C665" i="57"/>
  <c r="C664" i="57"/>
  <c r="E664" i="57" s="1"/>
  <c r="G664" i="57" s="1"/>
  <c r="C663" i="57"/>
  <c r="E663" i="57" s="1"/>
  <c r="G663" i="57" s="1"/>
  <c r="H663" i="57" s="1"/>
  <c r="C662" i="57"/>
  <c r="E662" i="57" s="1"/>
  <c r="G662" i="57" s="1"/>
  <c r="C661" i="57"/>
  <c r="E661" i="57" s="1"/>
  <c r="G661" i="57" s="1"/>
  <c r="H661" i="57" s="1"/>
  <c r="G660" i="57"/>
  <c r="C660" i="57"/>
  <c r="E660" i="57" s="1"/>
  <c r="C659" i="57"/>
  <c r="E659" i="57" s="1"/>
  <c r="G659" i="57" s="1"/>
  <c r="H659" i="57" s="1"/>
  <c r="C658" i="57"/>
  <c r="E658" i="57" s="1"/>
  <c r="G658" i="57" s="1"/>
  <c r="C657" i="57"/>
  <c r="E657" i="57" s="1"/>
  <c r="G657" i="57" s="1"/>
  <c r="H657" i="57" s="1"/>
  <c r="C656" i="57"/>
  <c r="E656" i="57" s="1"/>
  <c r="G656" i="57" s="1"/>
  <c r="C655" i="57"/>
  <c r="E655" i="57" s="1"/>
  <c r="G655" i="57" s="1"/>
  <c r="H655" i="57" s="1"/>
  <c r="C653" i="57"/>
  <c r="E653" i="57" s="1"/>
  <c r="G653" i="57" s="1"/>
  <c r="C652" i="57"/>
  <c r="E652" i="57" s="1"/>
  <c r="G652" i="57" s="1"/>
  <c r="C651" i="57"/>
  <c r="E651" i="57" s="1"/>
  <c r="G651" i="57" s="1"/>
  <c r="C650" i="57"/>
  <c r="E650" i="57" s="1"/>
  <c r="G650" i="57" s="1"/>
  <c r="C647" i="57"/>
  <c r="E647" i="57" s="1"/>
  <c r="G647" i="57" s="1"/>
  <c r="H647" i="57" s="1"/>
  <c r="C646" i="57"/>
  <c r="E646" i="57" s="1"/>
  <c r="G646" i="57" s="1"/>
  <c r="C644" i="57"/>
  <c r="E644" i="57" s="1"/>
  <c r="G644" i="57" s="1"/>
  <c r="C643" i="57"/>
  <c r="E643" i="57" s="1"/>
  <c r="G643" i="57" s="1"/>
  <c r="H643" i="57" s="1"/>
  <c r="C642" i="57"/>
  <c r="E642" i="57" s="1"/>
  <c r="G642" i="57" s="1"/>
  <c r="C641" i="57"/>
  <c r="E641" i="57" s="1"/>
  <c r="G641" i="57" s="1"/>
  <c r="H641" i="57" s="1"/>
  <c r="C640" i="57"/>
  <c r="E640" i="57" s="1"/>
  <c r="G640" i="57" s="1"/>
  <c r="C639" i="57"/>
  <c r="E639" i="57" s="1"/>
  <c r="G639" i="57" s="1"/>
  <c r="C637" i="57"/>
  <c r="E637" i="57" s="1"/>
  <c r="G637" i="57" s="1"/>
  <c r="C634" i="57"/>
  <c r="E634" i="57" s="1"/>
  <c r="G634" i="57" s="1"/>
  <c r="E633" i="57"/>
  <c r="G633" i="57" s="1"/>
  <c r="H633" i="57" s="1"/>
  <c r="C633" i="57"/>
  <c r="C632" i="57"/>
  <c r="E632" i="57" s="1"/>
  <c r="G632" i="57" s="1"/>
  <c r="C631" i="57"/>
  <c r="E631" i="57" s="1"/>
  <c r="G631" i="57" s="1"/>
  <c r="H631" i="57" s="1"/>
  <c r="C630" i="57"/>
  <c r="E630" i="57" s="1"/>
  <c r="G630" i="57" s="1"/>
  <c r="C628" i="57"/>
  <c r="E628" i="57" s="1"/>
  <c r="G628" i="57" s="1"/>
  <c r="C627" i="57"/>
  <c r="E627" i="57" s="1"/>
  <c r="G627" i="57" s="1"/>
  <c r="H627" i="57" s="1"/>
  <c r="C626" i="57"/>
  <c r="E626" i="57" s="1"/>
  <c r="G626" i="57" s="1"/>
  <c r="H625" i="57"/>
  <c r="C625" i="57"/>
  <c r="E625" i="57" s="1"/>
  <c r="G625" i="57" s="1"/>
  <c r="C624" i="57"/>
  <c r="E624" i="57" s="1"/>
  <c r="G624" i="57" s="1"/>
  <c r="C623" i="57"/>
  <c r="E623" i="57" s="1"/>
  <c r="G623" i="57" s="1"/>
  <c r="H623" i="57" s="1"/>
  <c r="C622" i="57"/>
  <c r="E622" i="57" s="1"/>
  <c r="G622" i="57" s="1"/>
  <c r="C621" i="57"/>
  <c r="E621" i="57" s="1"/>
  <c r="G621" i="57" s="1"/>
  <c r="H621" i="57" s="1"/>
  <c r="C620" i="57"/>
  <c r="E620" i="57" s="1"/>
  <c r="G620" i="57" s="1"/>
  <c r="C619" i="57"/>
  <c r="E619" i="57" s="1"/>
  <c r="G619" i="57" s="1"/>
  <c r="H619" i="57" s="1"/>
  <c r="C617" i="57"/>
  <c r="E617" i="57" s="1"/>
  <c r="G617" i="57" s="1"/>
  <c r="C616" i="57"/>
  <c r="E616" i="57" s="1"/>
  <c r="G616" i="57" s="1"/>
  <c r="C613" i="57"/>
  <c r="E613" i="57" s="1"/>
  <c r="G613" i="57" s="1"/>
  <c r="H613" i="57" s="1"/>
  <c r="G612" i="57"/>
  <c r="C612" i="57"/>
  <c r="E612" i="57" s="1"/>
  <c r="C611" i="57"/>
  <c r="E611" i="57" s="1"/>
  <c r="G611" i="57" s="1"/>
  <c r="H611" i="57" s="1"/>
  <c r="C610" i="57"/>
  <c r="E610" i="57" s="1"/>
  <c r="G610" i="57" s="1"/>
  <c r="G608" i="57"/>
  <c r="C608" i="57"/>
  <c r="E608" i="57" s="1"/>
  <c r="C607" i="57"/>
  <c r="E607" i="57" s="1"/>
  <c r="G607" i="57" s="1"/>
  <c r="H607" i="57" s="1"/>
  <c r="G606" i="57"/>
  <c r="C606" i="57"/>
  <c r="E606" i="57" s="1"/>
  <c r="C605" i="57"/>
  <c r="E605" i="57" s="1"/>
  <c r="G605" i="57" s="1"/>
  <c r="H605" i="57" s="1"/>
  <c r="C604" i="57"/>
  <c r="E604" i="57" s="1"/>
  <c r="G604" i="57" s="1"/>
  <c r="C602" i="57"/>
  <c r="E602" i="57" s="1"/>
  <c r="G602" i="57" s="1"/>
  <c r="C601" i="57"/>
  <c r="E601" i="57" s="1"/>
  <c r="G601" i="57" s="1"/>
  <c r="H601" i="57" s="1"/>
  <c r="C600" i="57"/>
  <c r="E600" i="57" s="1"/>
  <c r="G600" i="57" s="1"/>
  <c r="C599" i="57"/>
  <c r="E599" i="57" s="1"/>
  <c r="G599" i="57" s="1"/>
  <c r="H599" i="57" s="1"/>
  <c r="C598" i="57"/>
  <c r="E598" i="57" s="1"/>
  <c r="G598" i="57" s="1"/>
  <c r="C597" i="57"/>
  <c r="E597" i="57" s="1"/>
  <c r="G597" i="57" s="1"/>
  <c r="H597" i="57" s="1"/>
  <c r="C596" i="57"/>
  <c r="E596" i="57" s="1"/>
  <c r="G596" i="57" s="1"/>
  <c r="C595" i="57"/>
  <c r="E595" i="57" s="1"/>
  <c r="G595" i="57" s="1"/>
  <c r="H595" i="57" s="1"/>
  <c r="C594" i="57"/>
  <c r="E594" i="57" s="1"/>
  <c r="G594" i="57" s="1"/>
  <c r="C593" i="57"/>
  <c r="E593" i="57" s="1"/>
  <c r="G593" i="57" s="1"/>
  <c r="H593" i="57" s="1"/>
  <c r="G592" i="57"/>
  <c r="C592" i="57"/>
  <c r="E592" i="57" s="1"/>
  <c r="C591" i="57"/>
  <c r="E591" i="57" s="1"/>
  <c r="G591" i="57" s="1"/>
  <c r="H591" i="57" s="1"/>
  <c r="C590" i="57"/>
  <c r="E590" i="57" s="1"/>
  <c r="G590" i="57" s="1"/>
  <c r="C589" i="57"/>
  <c r="E589" i="57" s="1"/>
  <c r="G589" i="57" s="1"/>
  <c r="H589" i="57" s="1"/>
  <c r="C588" i="57"/>
  <c r="E588" i="57" s="1"/>
  <c r="G588" i="57" s="1"/>
  <c r="C587" i="57"/>
  <c r="E587" i="57" s="1"/>
  <c r="G587" i="57" s="1"/>
  <c r="H587" i="57" s="1"/>
  <c r="C586" i="57"/>
  <c r="E586" i="57" s="1"/>
  <c r="G586" i="57" s="1"/>
  <c r="C585" i="57"/>
  <c r="E585" i="57" s="1"/>
  <c r="G585" i="57" s="1"/>
  <c r="H585" i="57" s="1"/>
  <c r="C584" i="57"/>
  <c r="E584" i="57" s="1"/>
  <c r="G584" i="57" s="1"/>
  <c r="E583" i="57"/>
  <c r="G583" i="57" s="1"/>
  <c r="H583" i="57" s="1"/>
  <c r="C582" i="57"/>
  <c r="E582" i="57" s="1"/>
  <c r="G582" i="57" s="1"/>
  <c r="H582" i="57" s="1"/>
  <c r="C580" i="57"/>
  <c r="E580" i="57" s="1"/>
  <c r="G580" i="57" s="1"/>
  <c r="C579" i="57"/>
  <c r="E579" i="57" s="1"/>
  <c r="G579" i="57" s="1"/>
  <c r="C578" i="57"/>
  <c r="E578" i="57" s="1"/>
  <c r="G578" i="57" s="1"/>
  <c r="C577" i="57"/>
  <c r="E577" i="57" s="1"/>
  <c r="G577" i="57" s="1"/>
  <c r="H577" i="57" s="1"/>
  <c r="C576" i="57"/>
  <c r="E576" i="57" s="1"/>
  <c r="G576" i="57" s="1"/>
  <c r="C575" i="57"/>
  <c r="E575" i="57" s="1"/>
  <c r="G575" i="57" s="1"/>
  <c r="C574" i="57"/>
  <c r="E574" i="57" s="1"/>
  <c r="G574" i="57" s="1"/>
  <c r="C573" i="57"/>
  <c r="E573" i="57" s="1"/>
  <c r="G573" i="57" s="1"/>
  <c r="C570" i="57"/>
  <c r="E570" i="57" s="1"/>
  <c r="G570" i="57" s="1"/>
  <c r="H570" i="57" s="1"/>
  <c r="C569" i="57"/>
  <c r="E569" i="57" s="1"/>
  <c r="G569" i="57" s="1"/>
  <c r="C567" i="57"/>
  <c r="E567" i="57" s="1"/>
  <c r="G567" i="57" s="1"/>
  <c r="C566" i="57"/>
  <c r="E566" i="57" s="1"/>
  <c r="G566" i="57" s="1"/>
  <c r="H566" i="57" s="1"/>
  <c r="C565" i="57"/>
  <c r="E565" i="57" s="1"/>
  <c r="G565" i="57" s="1"/>
  <c r="C563" i="57"/>
  <c r="E563" i="57" s="1"/>
  <c r="G563" i="57" s="1"/>
  <c r="C562" i="57"/>
  <c r="E562" i="57" s="1"/>
  <c r="G562" i="57" s="1"/>
  <c r="H562" i="57" s="1"/>
  <c r="C561" i="57"/>
  <c r="E561" i="57" s="1"/>
  <c r="G561" i="57" s="1"/>
  <c r="C560" i="57"/>
  <c r="E560" i="57" s="1"/>
  <c r="G560" i="57" s="1"/>
  <c r="H560" i="57" s="1"/>
  <c r="C559" i="57"/>
  <c r="E559" i="57" s="1"/>
  <c r="G559" i="57" s="1"/>
  <c r="C558" i="57"/>
  <c r="E558" i="57" s="1"/>
  <c r="G558" i="57" s="1"/>
  <c r="H558" i="57" s="1"/>
  <c r="C557" i="57"/>
  <c r="E557" i="57" s="1"/>
  <c r="G557" i="57" s="1"/>
  <c r="C555" i="57"/>
  <c r="E555" i="57" s="1"/>
  <c r="G555" i="57" s="1"/>
  <c r="C554" i="57"/>
  <c r="E554" i="57" s="1"/>
  <c r="G554" i="57" s="1"/>
  <c r="H554" i="57" s="1"/>
  <c r="C553" i="57"/>
  <c r="E553" i="57" s="1"/>
  <c r="G553" i="57" s="1"/>
  <c r="C550" i="57"/>
  <c r="E550" i="57" s="1"/>
  <c r="G550" i="57" s="1"/>
  <c r="C548" i="57"/>
  <c r="E548" i="57" s="1"/>
  <c r="G548" i="57" s="1"/>
  <c r="H548" i="57" s="1"/>
  <c r="C547" i="57"/>
  <c r="E547" i="57" s="1"/>
  <c r="G547" i="57" s="1"/>
  <c r="C546" i="57"/>
  <c r="E546" i="57" s="1"/>
  <c r="G546" i="57" s="1"/>
  <c r="H546" i="57" s="1"/>
  <c r="C545" i="57"/>
  <c r="E545" i="57" s="1"/>
  <c r="G545" i="57" s="1"/>
  <c r="C544" i="57"/>
  <c r="E544" i="57" s="1"/>
  <c r="G544" i="57" s="1"/>
  <c r="E542" i="57"/>
  <c r="G542" i="57" s="1"/>
  <c r="C542" i="57"/>
  <c r="C541" i="57"/>
  <c r="E541" i="57" s="1"/>
  <c r="G541" i="57" s="1"/>
  <c r="H541" i="57" s="1"/>
  <c r="C540" i="57"/>
  <c r="E540" i="57" s="1"/>
  <c r="G540" i="57" s="1"/>
  <c r="C539" i="57"/>
  <c r="E539" i="57" s="1"/>
  <c r="G539" i="57" s="1"/>
  <c r="H539" i="57" s="1"/>
  <c r="C538" i="57"/>
  <c r="E538" i="57" s="1"/>
  <c r="G538" i="57" s="1"/>
  <c r="C537" i="57"/>
  <c r="E537" i="57" s="1"/>
  <c r="G537" i="57" s="1"/>
  <c r="H537" i="57" s="1"/>
  <c r="E536" i="57"/>
  <c r="G536" i="57" s="1"/>
  <c r="C536" i="57"/>
  <c r="C535" i="57"/>
  <c r="E535" i="57" s="1"/>
  <c r="G535" i="57" s="1"/>
  <c r="H535" i="57" s="1"/>
  <c r="C534" i="57"/>
  <c r="E534" i="57" s="1"/>
  <c r="G534" i="57" s="1"/>
  <c r="C532" i="57"/>
  <c r="E532" i="57" s="1"/>
  <c r="G532" i="57" s="1"/>
  <c r="H532" i="57" s="1"/>
  <c r="C531" i="57"/>
  <c r="E531" i="57" s="1"/>
  <c r="G531" i="57" s="1"/>
  <c r="C530" i="57"/>
  <c r="E530" i="57" s="1"/>
  <c r="G530" i="57" s="1"/>
  <c r="H530" i="57" s="1"/>
  <c r="C529" i="57"/>
  <c r="E529" i="57" s="1"/>
  <c r="G529" i="57" s="1"/>
  <c r="C528" i="57"/>
  <c r="E528" i="57" s="1"/>
  <c r="G528" i="57" s="1"/>
  <c r="H528" i="57" s="1"/>
  <c r="C527" i="57"/>
  <c r="E527" i="57" s="1"/>
  <c r="G527" i="57" s="1"/>
  <c r="C526" i="57"/>
  <c r="E526" i="57" s="1"/>
  <c r="G526" i="57" s="1"/>
  <c r="C523" i="57"/>
  <c r="E523" i="57" s="1"/>
  <c r="G523" i="57" s="1"/>
  <c r="C521" i="57"/>
  <c r="E521" i="57" s="1"/>
  <c r="G521" i="57" s="1"/>
  <c r="H521" i="57" s="1"/>
  <c r="C520" i="57"/>
  <c r="E520" i="57" s="1"/>
  <c r="G520" i="57" s="1"/>
  <c r="C519" i="57"/>
  <c r="E519" i="57" s="1"/>
  <c r="G519" i="57" s="1"/>
  <c r="C517" i="57"/>
  <c r="E517" i="57" s="1"/>
  <c r="G517" i="57" s="1"/>
  <c r="H517" i="57" s="1"/>
  <c r="C516" i="57"/>
  <c r="E516" i="57" s="1"/>
  <c r="G516" i="57" s="1"/>
  <c r="C515" i="57"/>
  <c r="E515" i="57" s="1"/>
  <c r="G515" i="57" s="1"/>
  <c r="H515" i="57" s="1"/>
  <c r="C514" i="57"/>
  <c r="E514" i="57" s="1"/>
  <c r="G514" i="57" s="1"/>
  <c r="C513" i="57"/>
  <c r="E513" i="57" s="1"/>
  <c r="G513" i="57" s="1"/>
  <c r="H513" i="57" s="1"/>
  <c r="C512" i="57"/>
  <c r="E512" i="57" s="1"/>
  <c r="G512" i="57" s="1"/>
  <c r="C511" i="57"/>
  <c r="E511" i="57" s="1"/>
  <c r="G511" i="57" s="1"/>
  <c r="H511" i="57" s="1"/>
  <c r="C510" i="57"/>
  <c r="E510" i="57" s="1"/>
  <c r="G510" i="57" s="1"/>
  <c r="C509" i="57"/>
  <c r="E509" i="57" s="1"/>
  <c r="G509" i="57" s="1"/>
  <c r="H509" i="57" s="1"/>
  <c r="C508" i="57"/>
  <c r="E508" i="57" s="1"/>
  <c r="G508" i="57" s="1"/>
  <c r="C507" i="57"/>
  <c r="E507" i="57" s="1"/>
  <c r="G507" i="57" s="1"/>
  <c r="H507" i="57" s="1"/>
  <c r="E506" i="57"/>
  <c r="G506" i="57" s="1"/>
  <c r="C506" i="57"/>
  <c r="C505" i="57"/>
  <c r="E505" i="57" s="1"/>
  <c r="G505" i="57" s="1"/>
  <c r="H505" i="57" s="1"/>
  <c r="C504" i="57"/>
  <c r="E504" i="57" s="1"/>
  <c r="G504" i="57" s="1"/>
  <c r="C503" i="57"/>
  <c r="E503" i="57" s="1"/>
  <c r="G503" i="57" s="1"/>
  <c r="C501" i="57"/>
  <c r="E501" i="57" s="1"/>
  <c r="G501" i="57" s="1"/>
  <c r="H501" i="57" s="1"/>
  <c r="C500" i="57"/>
  <c r="E500" i="57" s="1"/>
  <c r="G500" i="57" s="1"/>
  <c r="C499" i="57"/>
  <c r="E499" i="57" s="1"/>
  <c r="G499" i="57" s="1"/>
  <c r="H499" i="57" s="1"/>
  <c r="C498" i="57"/>
  <c r="E498" i="57" s="1"/>
  <c r="G498" i="57" s="1"/>
  <c r="C495" i="57"/>
  <c r="E495" i="57" s="1"/>
  <c r="G495" i="57" s="1"/>
  <c r="C494" i="57"/>
  <c r="E494" i="57" s="1"/>
  <c r="G494" i="57" s="1"/>
  <c r="H494" i="57" s="1"/>
  <c r="C493" i="57"/>
  <c r="E493" i="57" s="1"/>
  <c r="G493" i="57" s="1"/>
  <c r="C492" i="57"/>
  <c r="E492" i="57" s="1"/>
  <c r="G492" i="57" s="1"/>
  <c r="H492" i="57" s="1"/>
  <c r="C491" i="57"/>
  <c r="C490" i="57"/>
  <c r="E490" i="57" s="1"/>
  <c r="G490" i="57" s="1"/>
  <c r="H490" i="57" s="1"/>
  <c r="C489" i="57"/>
  <c r="E489" i="57" s="1"/>
  <c r="G489" i="57" s="1"/>
  <c r="C488" i="57"/>
  <c r="E488" i="57" s="1"/>
  <c r="G488" i="57" s="1"/>
  <c r="C487" i="57"/>
  <c r="C486" i="57"/>
  <c r="E486" i="57" s="1"/>
  <c r="G486" i="57" s="1"/>
  <c r="C485" i="57"/>
  <c r="E485" i="57" s="1"/>
  <c r="G485" i="57" s="1"/>
  <c r="E484" i="57"/>
  <c r="G484" i="57" s="1"/>
  <c r="C484" i="57"/>
  <c r="C483" i="57"/>
  <c r="E483" i="57" s="1"/>
  <c r="G483" i="57" s="1"/>
  <c r="H483" i="57" s="1"/>
  <c r="C482" i="57"/>
  <c r="E482" i="57" s="1"/>
  <c r="G482" i="57" s="1"/>
  <c r="C481" i="57"/>
  <c r="E481" i="57" s="1"/>
  <c r="G481" i="57" s="1"/>
  <c r="C480" i="57"/>
  <c r="C479" i="57"/>
  <c r="E479" i="57" s="1"/>
  <c r="G479" i="57" s="1"/>
  <c r="C478" i="57"/>
  <c r="E478" i="57" s="1"/>
  <c r="G478" i="57" s="1"/>
  <c r="H478" i="57" s="1"/>
  <c r="E477" i="57"/>
  <c r="G477" i="57" s="1"/>
  <c r="C477" i="57"/>
  <c r="C476" i="57"/>
  <c r="E476" i="57" s="1"/>
  <c r="G476" i="57" s="1"/>
  <c r="H476" i="57" s="1"/>
  <c r="C475" i="57"/>
  <c r="E475" i="57" s="1"/>
  <c r="G475" i="57" s="1"/>
  <c r="C474" i="57"/>
  <c r="E474" i="57" s="1"/>
  <c r="G474" i="57" s="1"/>
  <c r="H474" i="57" s="1"/>
  <c r="C473" i="57"/>
  <c r="E473" i="57" s="1"/>
  <c r="G473" i="57" s="1"/>
  <c r="C472" i="57"/>
  <c r="E472" i="57" s="1"/>
  <c r="G472" i="57" s="1"/>
  <c r="C469" i="57"/>
  <c r="E469" i="57" s="1"/>
  <c r="G469" i="57" s="1"/>
  <c r="H469" i="57" s="1"/>
  <c r="C468" i="57"/>
  <c r="E468" i="57" s="1"/>
  <c r="G468" i="57" s="1"/>
  <c r="C466" i="57"/>
  <c r="E466" i="57" s="1"/>
  <c r="G466" i="57" s="1"/>
  <c r="E465" i="57"/>
  <c r="G465" i="57" s="1"/>
  <c r="H465" i="57" s="1"/>
  <c r="C465" i="57"/>
  <c r="G464" i="57"/>
  <c r="C464" i="57"/>
  <c r="E464" i="57" s="1"/>
  <c r="H463" i="57"/>
  <c r="C463" i="57"/>
  <c r="E463" i="57" s="1"/>
  <c r="G463" i="57" s="1"/>
  <c r="C462" i="57"/>
  <c r="E462" i="57" s="1"/>
  <c r="G462" i="57" s="1"/>
  <c r="C461" i="57"/>
  <c r="E461" i="57" s="1"/>
  <c r="G461" i="57" s="1"/>
  <c r="H461" i="57" s="1"/>
  <c r="G460" i="57"/>
  <c r="C460" i="57"/>
  <c r="E460" i="57" s="1"/>
  <c r="C459" i="57"/>
  <c r="E459" i="57" s="1"/>
  <c r="G459" i="57" s="1"/>
  <c r="H459" i="57" s="1"/>
  <c r="C457" i="57"/>
  <c r="E457" i="57" s="1"/>
  <c r="G457" i="57" s="1"/>
  <c r="C456" i="57"/>
  <c r="E456" i="57" s="1"/>
  <c r="G456" i="57" s="1"/>
  <c r="H456" i="57" s="1"/>
  <c r="C455" i="57"/>
  <c r="E455" i="57" s="1"/>
  <c r="G455" i="57" s="1"/>
  <c r="C454" i="57"/>
  <c r="E454" i="57" s="1"/>
  <c r="G454" i="57" s="1"/>
  <c r="H454" i="57" s="1"/>
  <c r="C453" i="57"/>
  <c r="E453" i="57" s="1"/>
  <c r="G453" i="57" s="1"/>
  <c r="C452" i="57"/>
  <c r="E452" i="57" s="1"/>
  <c r="G452" i="57" s="1"/>
  <c r="H452" i="57" s="1"/>
  <c r="C451" i="57"/>
  <c r="E451" i="57" s="1"/>
  <c r="G451" i="57" s="1"/>
  <c r="C450" i="57"/>
  <c r="E450" i="57" s="1"/>
  <c r="G450" i="57" s="1"/>
  <c r="C448" i="57"/>
  <c r="E448" i="57" s="1"/>
  <c r="G448" i="57" s="1"/>
  <c r="C445" i="57"/>
  <c r="E445" i="57" s="1"/>
  <c r="G445" i="57" s="1"/>
  <c r="H445" i="57" s="1"/>
  <c r="C444" i="57"/>
  <c r="E444" i="57" s="1"/>
  <c r="G444" i="57" s="1"/>
  <c r="C443" i="57"/>
  <c r="E443" i="57" s="1"/>
  <c r="G443" i="57" s="1"/>
  <c r="H443" i="57" s="1"/>
  <c r="C442" i="57"/>
  <c r="E442" i="57" s="1"/>
  <c r="G442" i="57" s="1"/>
  <c r="C440" i="57"/>
  <c r="E440" i="57" s="1"/>
  <c r="G440" i="57" s="1"/>
  <c r="C439" i="57"/>
  <c r="E439" i="57" s="1"/>
  <c r="G439" i="57" s="1"/>
  <c r="H439" i="57" s="1"/>
  <c r="C438" i="57"/>
  <c r="E438" i="57" s="1"/>
  <c r="G438" i="57" s="1"/>
  <c r="C437" i="57"/>
  <c r="E437" i="57" s="1"/>
  <c r="G437" i="57" s="1"/>
  <c r="H437" i="57" s="1"/>
  <c r="C434" i="57"/>
  <c r="E434" i="57" s="1"/>
  <c r="G434" i="57" s="1"/>
  <c r="H434" i="57" s="1"/>
  <c r="C433" i="57"/>
  <c r="E433" i="57" s="1"/>
  <c r="G433" i="57" s="1"/>
  <c r="H433" i="57" s="1"/>
  <c r="C432" i="57"/>
  <c r="E432" i="57" s="1"/>
  <c r="G432" i="57" s="1"/>
  <c r="H432" i="57" s="1"/>
  <c r="C431" i="57"/>
  <c r="E431" i="57" s="1"/>
  <c r="G431" i="57" s="1"/>
  <c r="H431" i="57" s="1"/>
  <c r="C429" i="57"/>
  <c r="E429" i="57" s="1"/>
  <c r="G429" i="57" s="1"/>
  <c r="H429" i="57" s="1"/>
  <c r="C428" i="57"/>
  <c r="E428" i="57" s="1"/>
  <c r="G428" i="57" s="1"/>
  <c r="E427" i="57"/>
  <c r="G427" i="57" s="1"/>
  <c r="H427" i="57" s="1"/>
  <c r="C427" i="57"/>
  <c r="C426" i="57"/>
  <c r="E426" i="57" s="1"/>
  <c r="G426" i="57" s="1"/>
  <c r="C424" i="57"/>
  <c r="E424" i="57" s="1"/>
  <c r="G424" i="57" s="1"/>
  <c r="C423" i="57"/>
  <c r="E423" i="57" s="1"/>
  <c r="G423" i="57" s="1"/>
  <c r="H423" i="57" s="1"/>
  <c r="C422" i="57"/>
  <c r="E422" i="57" s="1"/>
  <c r="G422" i="57" s="1"/>
  <c r="C421" i="57"/>
  <c r="E421" i="57" s="1"/>
  <c r="G421" i="57" s="1"/>
  <c r="H421" i="57" s="1"/>
  <c r="C420" i="57"/>
  <c r="E420" i="57" s="1"/>
  <c r="G420" i="57" s="1"/>
  <c r="E419" i="57"/>
  <c r="G419" i="57" s="1"/>
  <c r="H419" i="57" s="1"/>
  <c r="C419" i="57"/>
  <c r="C418" i="57"/>
  <c r="E418" i="57" s="1"/>
  <c r="G418" i="57" s="1"/>
  <c r="C417" i="57"/>
  <c r="E417" i="57" s="1"/>
  <c r="G417" i="57" s="1"/>
  <c r="H417" i="57" s="1"/>
  <c r="C416" i="57"/>
  <c r="E416" i="57" s="1"/>
  <c r="G416" i="57" s="1"/>
  <c r="C415" i="57"/>
  <c r="E415" i="57" s="1"/>
  <c r="G415" i="57" s="1"/>
  <c r="H415" i="57" s="1"/>
  <c r="C414" i="57"/>
  <c r="E414" i="57" s="1"/>
  <c r="G414" i="57" s="1"/>
  <c r="C413" i="57"/>
  <c r="E413" i="57" s="1"/>
  <c r="G413" i="57" s="1"/>
  <c r="H413" i="57" s="1"/>
  <c r="C411" i="57"/>
  <c r="E411" i="57" s="1"/>
  <c r="G411" i="57" s="1"/>
  <c r="H411" i="57" s="1"/>
  <c r="C410" i="57"/>
  <c r="E410" i="57" s="1"/>
  <c r="G410" i="57" s="1"/>
  <c r="H410" i="57" s="1"/>
  <c r="H409" i="57"/>
  <c r="C409" i="57"/>
  <c r="E409" i="57" s="1"/>
  <c r="G409" i="57" s="1"/>
  <c r="G408" i="57"/>
  <c r="C408" i="57"/>
  <c r="E408" i="57" s="1"/>
  <c r="C405" i="57"/>
  <c r="E405" i="57" s="1"/>
  <c r="G405" i="57" s="1"/>
  <c r="H405" i="57" s="1"/>
  <c r="C404" i="57"/>
  <c r="E404" i="57" s="1"/>
  <c r="G404" i="57" s="1"/>
  <c r="C403" i="57"/>
  <c r="E403" i="57" s="1"/>
  <c r="G403" i="57" s="1"/>
  <c r="H403" i="57" s="1"/>
  <c r="C401" i="57"/>
  <c r="E401" i="57" s="1"/>
  <c r="G401" i="57" s="1"/>
  <c r="H401" i="57" s="1"/>
  <c r="C400" i="57"/>
  <c r="E400" i="57" s="1"/>
  <c r="G400" i="57" s="1"/>
  <c r="H400" i="57" s="1"/>
  <c r="C399" i="57"/>
  <c r="E399" i="57" s="1"/>
  <c r="G399" i="57" s="1"/>
  <c r="H399" i="57" s="1"/>
  <c r="C398" i="57"/>
  <c r="E398" i="57" s="1"/>
  <c r="G398" i="57" s="1"/>
  <c r="H398" i="57" s="1"/>
  <c r="C397" i="57"/>
  <c r="E397" i="57" s="1"/>
  <c r="G397" i="57" s="1"/>
  <c r="H397" i="57" s="1"/>
  <c r="C396" i="57"/>
  <c r="E396" i="57" s="1"/>
  <c r="G396" i="57" s="1"/>
  <c r="H396" i="57" s="1"/>
  <c r="C395" i="57"/>
  <c r="E395" i="57" s="1"/>
  <c r="G395" i="57" s="1"/>
  <c r="H395" i="57" s="1"/>
  <c r="G394" i="57"/>
  <c r="H394" i="57" s="1"/>
  <c r="C394" i="57"/>
  <c r="E394" i="57" s="1"/>
  <c r="C393" i="57"/>
  <c r="E393" i="57" s="1"/>
  <c r="G393" i="57" s="1"/>
  <c r="H393" i="57" s="1"/>
  <c r="C392" i="57"/>
  <c r="E392" i="57" s="1"/>
  <c r="G392" i="57" s="1"/>
  <c r="C390" i="57"/>
  <c r="E390" i="57" s="1"/>
  <c r="G390" i="57" s="1"/>
  <c r="H390" i="57" s="1"/>
  <c r="C389" i="57"/>
  <c r="E389" i="57" s="1"/>
  <c r="G389" i="57" s="1"/>
  <c r="H389" i="57" s="1"/>
  <c r="C388" i="57"/>
  <c r="E388" i="57" s="1"/>
  <c r="G388" i="57" s="1"/>
  <c r="H388" i="57" s="1"/>
  <c r="C387" i="57"/>
  <c r="E387" i="57" s="1"/>
  <c r="G387" i="57" s="1"/>
  <c r="H387" i="57" s="1"/>
  <c r="C386" i="57"/>
  <c r="E386" i="57" s="1"/>
  <c r="G386" i="57" s="1"/>
  <c r="H386" i="57" s="1"/>
  <c r="C385" i="57"/>
  <c r="E385" i="57" s="1"/>
  <c r="G385" i="57" s="1"/>
  <c r="H385" i="57" s="1"/>
  <c r="C384" i="57"/>
  <c r="E384" i="57" s="1"/>
  <c r="G384" i="57" s="1"/>
  <c r="H384" i="57" s="1"/>
  <c r="C383" i="57"/>
  <c r="E383" i="57" s="1"/>
  <c r="G383" i="57" s="1"/>
  <c r="H383" i="57" s="1"/>
  <c r="C382" i="57"/>
  <c r="E382" i="57" s="1"/>
  <c r="G382" i="57" s="1"/>
  <c r="H382" i="57" s="1"/>
  <c r="C381" i="57"/>
  <c r="E381" i="57" s="1"/>
  <c r="G381" i="57" s="1"/>
  <c r="H381" i="57" s="1"/>
  <c r="C380" i="57"/>
  <c r="E380" i="57" s="1"/>
  <c r="G380" i="57" s="1"/>
  <c r="H380" i="57" s="1"/>
  <c r="C379" i="57"/>
  <c r="E379" i="57" s="1"/>
  <c r="G379" i="57" s="1"/>
  <c r="H379" i="57" s="1"/>
  <c r="C378" i="57"/>
  <c r="E378" i="57" s="1"/>
  <c r="G378" i="57" s="1"/>
  <c r="H378" i="57" s="1"/>
  <c r="C377" i="57"/>
  <c r="E377" i="57" s="1"/>
  <c r="G377" i="57" s="1"/>
  <c r="H377" i="57" s="1"/>
  <c r="C376" i="57"/>
  <c r="E376" i="57" s="1"/>
  <c r="G376" i="57" s="1"/>
  <c r="C374" i="57"/>
  <c r="E374" i="57" s="1"/>
  <c r="G374" i="57" s="1"/>
  <c r="H374" i="57" s="1"/>
  <c r="C373" i="57"/>
  <c r="E373" i="57" s="1"/>
  <c r="G373" i="57" s="1"/>
  <c r="H373" i="57" s="1"/>
  <c r="C372" i="57"/>
  <c r="E372" i="57" s="1"/>
  <c r="G372" i="57" s="1"/>
  <c r="C369" i="57"/>
  <c r="E369" i="57" s="1"/>
  <c r="G369" i="57" s="1"/>
  <c r="H369" i="57" s="1"/>
  <c r="C368" i="57"/>
  <c r="E368" i="57" s="1"/>
  <c r="G368" i="57" s="1"/>
  <c r="C367" i="57"/>
  <c r="E367" i="57" s="1"/>
  <c r="G367" i="57" s="1"/>
  <c r="H367" i="57" s="1"/>
  <c r="C364" i="57"/>
  <c r="E364" i="57" s="1"/>
  <c r="G364" i="57" s="1"/>
  <c r="H364" i="57" s="1"/>
  <c r="C363" i="57"/>
  <c r="E363" i="57" s="1"/>
  <c r="G363" i="57" s="1"/>
  <c r="H363" i="57" s="1"/>
  <c r="C362" i="57"/>
  <c r="E362" i="57" s="1"/>
  <c r="G362" i="57" s="1"/>
  <c r="C360" i="57"/>
  <c r="E360" i="57" s="1"/>
  <c r="G360" i="57" s="1"/>
  <c r="H360" i="57" s="1"/>
  <c r="C359" i="57"/>
  <c r="E359" i="57" s="1"/>
  <c r="G359" i="57" s="1"/>
  <c r="H359" i="57" s="1"/>
  <c r="C358" i="57"/>
  <c r="E358" i="57" s="1"/>
  <c r="G358" i="57" s="1"/>
  <c r="H358" i="57" s="1"/>
  <c r="C357" i="57"/>
  <c r="E357" i="57" s="1"/>
  <c r="G357" i="57" s="1"/>
  <c r="C354" i="57"/>
  <c r="E354" i="57" s="1"/>
  <c r="G354" i="57" s="1"/>
  <c r="C353" i="57"/>
  <c r="E353" i="57" s="1"/>
  <c r="G353" i="57" s="1"/>
  <c r="H353" i="57" s="1"/>
  <c r="C352" i="57"/>
  <c r="E352" i="57" s="1"/>
  <c r="G352" i="57" s="1"/>
  <c r="C351" i="57"/>
  <c r="E351" i="57" s="1"/>
  <c r="G351" i="57" s="1"/>
  <c r="H351" i="57" s="1"/>
  <c r="C350" i="57"/>
  <c r="E350" i="57" s="1"/>
  <c r="G350" i="57" s="1"/>
  <c r="C349" i="57"/>
  <c r="E349" i="57" s="1"/>
  <c r="G349" i="57" s="1"/>
  <c r="H349" i="57" s="1"/>
  <c r="C347" i="57"/>
  <c r="E347" i="57" s="1"/>
  <c r="G347" i="57" s="1"/>
  <c r="H347" i="57" s="1"/>
  <c r="C346" i="57"/>
  <c r="E346" i="57" s="1"/>
  <c r="G346" i="57" s="1"/>
  <c r="H346" i="57" s="1"/>
  <c r="C345" i="57"/>
  <c r="E345" i="57" s="1"/>
  <c r="G345" i="57" s="1"/>
  <c r="H345" i="57" s="1"/>
  <c r="C344" i="57"/>
  <c r="E344" i="57" s="1"/>
  <c r="G344" i="57" s="1"/>
  <c r="H344" i="57" s="1"/>
  <c r="C343" i="57"/>
  <c r="E343" i="57" s="1"/>
  <c r="G343" i="57" s="1"/>
  <c r="H343" i="57" s="1"/>
  <c r="G342" i="57"/>
  <c r="H342" i="57" s="1"/>
  <c r="C342" i="57"/>
  <c r="E342" i="57" s="1"/>
  <c r="C341" i="57"/>
  <c r="E341" i="57" s="1"/>
  <c r="G341" i="57" s="1"/>
  <c r="H341" i="57" s="1"/>
  <c r="C340" i="57"/>
  <c r="E340" i="57" s="1"/>
  <c r="G340" i="57" s="1"/>
  <c r="H340" i="57" s="1"/>
  <c r="E339" i="57"/>
  <c r="G339" i="57" s="1"/>
  <c r="H339" i="57" s="1"/>
  <c r="C339" i="57"/>
  <c r="G338" i="57"/>
  <c r="C338" i="57"/>
  <c r="E338" i="57" s="1"/>
  <c r="C336" i="57"/>
  <c r="E336" i="57" s="1"/>
  <c r="G336" i="57" s="1"/>
  <c r="H336" i="57" s="1"/>
  <c r="C335" i="57"/>
  <c r="E335" i="57" s="1"/>
  <c r="G335" i="57" s="1"/>
  <c r="H335" i="57" s="1"/>
  <c r="C334" i="57"/>
  <c r="E334" i="57" s="1"/>
  <c r="G334" i="57" s="1"/>
  <c r="H334" i="57" s="1"/>
  <c r="C333" i="57"/>
  <c r="E333" i="57" s="1"/>
  <c r="G333" i="57" s="1"/>
  <c r="H333" i="57" s="1"/>
  <c r="C332" i="57"/>
  <c r="E332" i="57" s="1"/>
  <c r="G332" i="57" s="1"/>
  <c r="H332" i="57" s="1"/>
  <c r="C331" i="57"/>
  <c r="E331" i="57" s="1"/>
  <c r="G331" i="57" s="1"/>
  <c r="H331" i="57" s="1"/>
  <c r="C330" i="57"/>
  <c r="E330" i="57" s="1"/>
  <c r="G330" i="57" s="1"/>
  <c r="H330" i="57" s="1"/>
  <c r="C329" i="57"/>
  <c r="E329" i="57" s="1"/>
  <c r="G329" i="57" s="1"/>
  <c r="H329" i="57" s="1"/>
  <c r="C328" i="57"/>
  <c r="E328" i="57" s="1"/>
  <c r="G328" i="57" s="1"/>
  <c r="H328" i="57" s="1"/>
  <c r="C327" i="57"/>
  <c r="E327" i="57" s="1"/>
  <c r="G327" i="57" s="1"/>
  <c r="H327" i="57" s="1"/>
  <c r="C326" i="57"/>
  <c r="E326" i="57" s="1"/>
  <c r="G326" i="57" s="1"/>
  <c r="H326" i="57" s="1"/>
  <c r="C325" i="57"/>
  <c r="E325" i="57" s="1"/>
  <c r="G325" i="57" s="1"/>
  <c r="H325" i="57" s="1"/>
  <c r="C324" i="57"/>
  <c r="E324" i="57" s="1"/>
  <c r="G324" i="57" s="1"/>
  <c r="H324" i="57" s="1"/>
  <c r="C323" i="57"/>
  <c r="E323" i="57" s="1"/>
  <c r="G323" i="57" s="1"/>
  <c r="H323" i="57" s="1"/>
  <c r="C322" i="57"/>
  <c r="E322" i="57" s="1"/>
  <c r="G322" i="57" s="1"/>
  <c r="H322" i="57" s="1"/>
  <c r="C321" i="57"/>
  <c r="E321" i="57" s="1"/>
  <c r="G321" i="57" s="1"/>
  <c r="H321" i="57" s="1"/>
  <c r="C320" i="57"/>
  <c r="E320" i="57" s="1"/>
  <c r="G320" i="57" s="1"/>
  <c r="H320" i="57" s="1"/>
  <c r="C319" i="57"/>
  <c r="E319" i="57" s="1"/>
  <c r="G319" i="57" s="1"/>
  <c r="E317" i="57"/>
  <c r="G317" i="57" s="1"/>
  <c r="H317" i="57" s="1"/>
  <c r="C317" i="57"/>
  <c r="C316" i="57"/>
  <c r="E316" i="57" s="1"/>
  <c r="G316" i="57" s="1"/>
  <c r="C315" i="57"/>
  <c r="E315" i="57" s="1"/>
  <c r="G315" i="57" s="1"/>
  <c r="H315" i="57" s="1"/>
  <c r="C312" i="57"/>
  <c r="E312" i="57" s="1"/>
  <c r="G312" i="57" s="1"/>
  <c r="H312" i="57" s="1"/>
  <c r="C311" i="57"/>
  <c r="E311" i="57" s="1"/>
  <c r="G311" i="57" s="1"/>
  <c r="H311" i="57" s="1"/>
  <c r="C309" i="57"/>
  <c r="E309" i="57" s="1"/>
  <c r="G309" i="57" s="1"/>
  <c r="H309" i="57" s="1"/>
  <c r="C308" i="57"/>
  <c r="E308" i="57" s="1"/>
  <c r="G308" i="57" s="1"/>
  <c r="E307" i="57"/>
  <c r="G307" i="57" s="1"/>
  <c r="H307" i="57" s="1"/>
  <c r="C307" i="57"/>
  <c r="C306" i="57"/>
  <c r="E306" i="57" s="1"/>
  <c r="G306" i="57" s="1"/>
  <c r="C305" i="57"/>
  <c r="E305" i="57" s="1"/>
  <c r="G305" i="57" s="1"/>
  <c r="H305" i="57" s="1"/>
  <c r="C304" i="57"/>
  <c r="E304" i="57" s="1"/>
  <c r="G304" i="57" s="1"/>
  <c r="C303" i="57"/>
  <c r="E303" i="57" s="1"/>
  <c r="G303" i="57" s="1"/>
  <c r="H303" i="57" s="1"/>
  <c r="C302" i="57"/>
  <c r="E302" i="57" s="1"/>
  <c r="G302" i="57" s="1"/>
  <c r="C301" i="57"/>
  <c r="E301" i="57" s="1"/>
  <c r="G301" i="57" s="1"/>
  <c r="C300" i="57"/>
  <c r="E300" i="57" s="1"/>
  <c r="G300" i="57" s="1"/>
  <c r="H300" i="57" s="1"/>
  <c r="C299" i="57"/>
  <c r="E299" i="57" s="1"/>
  <c r="G299" i="57" s="1"/>
  <c r="C298" i="57"/>
  <c r="E298" i="57" s="1"/>
  <c r="G298" i="57" s="1"/>
  <c r="C296" i="57"/>
  <c r="E296" i="57" s="1"/>
  <c r="G296" i="57" s="1"/>
  <c r="H296" i="57" s="1"/>
  <c r="E295" i="57"/>
  <c r="G295" i="57" s="1"/>
  <c r="C295" i="57"/>
  <c r="C294" i="57"/>
  <c r="E294" i="57" s="1"/>
  <c r="G294" i="57" s="1"/>
  <c r="H294" i="57" s="1"/>
  <c r="C293" i="57"/>
  <c r="E293" i="57" s="1"/>
  <c r="G293" i="57" s="1"/>
  <c r="C292" i="57"/>
  <c r="E292" i="57" s="1"/>
  <c r="G292" i="57" s="1"/>
  <c r="H292" i="57" s="1"/>
  <c r="C291" i="57"/>
  <c r="E291" i="57" s="1"/>
  <c r="G291" i="57" s="1"/>
  <c r="C290" i="57"/>
  <c r="E290" i="57" s="1"/>
  <c r="G290" i="57" s="1"/>
  <c r="H290" i="57" s="1"/>
  <c r="C289" i="57"/>
  <c r="E289" i="57" s="1"/>
  <c r="G289" i="57" s="1"/>
  <c r="C288" i="57"/>
  <c r="E288" i="57" s="1"/>
  <c r="G288" i="57" s="1"/>
  <c r="H288" i="57" s="1"/>
  <c r="C287" i="57"/>
  <c r="E287" i="57" s="1"/>
  <c r="G287" i="57" s="1"/>
  <c r="C286" i="57"/>
  <c r="E286" i="57" s="1"/>
  <c r="G286" i="57" s="1"/>
  <c r="H286" i="57" s="1"/>
  <c r="C285" i="57"/>
  <c r="E285" i="57" s="1"/>
  <c r="G285" i="57" s="1"/>
  <c r="I284" i="57"/>
  <c r="C284" i="57"/>
  <c r="E284" i="57" s="1"/>
  <c r="G284" i="57" s="1"/>
  <c r="H284" i="57" s="1"/>
  <c r="C283" i="57"/>
  <c r="E283" i="57" s="1"/>
  <c r="G283" i="57" s="1"/>
  <c r="C282" i="57"/>
  <c r="E282" i="57" s="1"/>
  <c r="G282" i="57" s="1"/>
  <c r="C280" i="57"/>
  <c r="E280" i="57" s="1"/>
  <c r="G280" i="57" s="1"/>
  <c r="H280" i="57" s="1"/>
  <c r="C279" i="57"/>
  <c r="E279" i="57" s="1"/>
  <c r="G279" i="57" s="1"/>
  <c r="C278" i="57"/>
  <c r="E278" i="57" s="1"/>
  <c r="G278" i="57" s="1"/>
  <c r="H278" i="57" s="1"/>
  <c r="C277" i="57"/>
  <c r="E277" i="57" s="1"/>
  <c r="G277" i="57" s="1"/>
  <c r="C274" i="57"/>
  <c r="E274" i="57" s="1"/>
  <c r="G274" i="57" s="1"/>
  <c r="C273" i="57"/>
  <c r="E273" i="57" s="1"/>
  <c r="G273" i="57" s="1"/>
  <c r="H273" i="57" s="1"/>
  <c r="C271" i="57"/>
  <c r="E271" i="57" s="1"/>
  <c r="G271" i="57" s="1"/>
  <c r="C270" i="57"/>
  <c r="E270" i="57" s="1"/>
  <c r="G270" i="57" s="1"/>
  <c r="H270" i="57" s="1"/>
  <c r="C269" i="57"/>
  <c r="E269" i="57" s="1"/>
  <c r="G269" i="57" s="1"/>
  <c r="C268" i="57"/>
  <c r="E268" i="57" s="1"/>
  <c r="G268" i="57" s="1"/>
  <c r="H268" i="57" s="1"/>
  <c r="C267" i="57"/>
  <c r="E267" i="57" s="1"/>
  <c r="G267" i="57" s="1"/>
  <c r="C265" i="57"/>
  <c r="E265" i="57" s="1"/>
  <c r="G265" i="57" s="1"/>
  <c r="H265" i="57" s="1"/>
  <c r="C264" i="57"/>
  <c r="E264" i="57" s="1"/>
  <c r="G264" i="57" s="1"/>
  <c r="C263" i="57"/>
  <c r="E263" i="57" s="1"/>
  <c r="G263" i="57" s="1"/>
  <c r="H263" i="57" s="1"/>
  <c r="C262" i="57"/>
  <c r="E262" i="57" s="1"/>
  <c r="G262" i="57" s="1"/>
  <c r="C261" i="57"/>
  <c r="E261" i="57" s="1"/>
  <c r="G261" i="57" s="1"/>
  <c r="H261" i="57" s="1"/>
  <c r="C260" i="57"/>
  <c r="E260" i="57" s="1"/>
  <c r="G260" i="57" s="1"/>
  <c r="C259" i="57"/>
  <c r="E259" i="57" s="1"/>
  <c r="G259" i="57" s="1"/>
  <c r="H259" i="57" s="1"/>
  <c r="C258" i="57"/>
  <c r="E258" i="57" s="1"/>
  <c r="G258" i="57" s="1"/>
  <c r="C257" i="57"/>
  <c r="E257" i="57" s="1"/>
  <c r="G257" i="57" s="1"/>
  <c r="H257" i="57" s="1"/>
  <c r="C256" i="57"/>
  <c r="E256" i="57" s="1"/>
  <c r="G256" i="57" s="1"/>
  <c r="C255" i="57"/>
  <c r="E255" i="57" s="1"/>
  <c r="G255" i="57" s="1"/>
  <c r="H255" i="57" s="1"/>
  <c r="C254" i="57"/>
  <c r="E254" i="57" s="1"/>
  <c r="G254" i="57" s="1"/>
  <c r="C253" i="57"/>
  <c r="E253" i="57" s="1"/>
  <c r="G253" i="57" s="1"/>
  <c r="H253" i="57" s="1"/>
  <c r="C252" i="57"/>
  <c r="E252" i="57" s="1"/>
  <c r="G252" i="57" s="1"/>
  <c r="C251" i="57"/>
  <c r="E251" i="57" s="1"/>
  <c r="G251" i="57" s="1"/>
  <c r="H251" i="57" s="1"/>
  <c r="C249" i="57"/>
  <c r="E249" i="57" s="1"/>
  <c r="G249" i="57" s="1"/>
  <c r="C248" i="57"/>
  <c r="E248" i="57" s="1"/>
  <c r="G248" i="57" s="1"/>
  <c r="H248" i="57" s="1"/>
  <c r="C247" i="57"/>
  <c r="E247" i="57" s="1"/>
  <c r="G247" i="57" s="1"/>
  <c r="C246" i="57"/>
  <c r="E246" i="57" s="1"/>
  <c r="G246" i="57" s="1"/>
  <c r="E243" i="57"/>
  <c r="G243" i="57" s="1"/>
  <c r="H243" i="57" s="1"/>
  <c r="H242" i="57" s="1"/>
  <c r="C243" i="57"/>
  <c r="E241" i="57"/>
  <c r="G241" i="57" s="1"/>
  <c r="C241" i="57"/>
  <c r="C240" i="57"/>
  <c r="E240" i="57" s="1"/>
  <c r="G240" i="57" s="1"/>
  <c r="H240" i="57" s="1"/>
  <c r="C239" i="57"/>
  <c r="E239" i="57" s="1"/>
  <c r="G239" i="57" s="1"/>
  <c r="C238" i="57"/>
  <c r="E238" i="57" s="1"/>
  <c r="G238" i="57" s="1"/>
  <c r="H238" i="57" s="1"/>
  <c r="C237" i="57"/>
  <c r="E237" i="57" s="1"/>
  <c r="G237" i="57" s="1"/>
  <c r="C236" i="57"/>
  <c r="E236" i="57" s="1"/>
  <c r="G236" i="57" s="1"/>
  <c r="H236" i="57" s="1"/>
  <c r="C235" i="57"/>
  <c r="E235" i="57" s="1"/>
  <c r="G235" i="57" s="1"/>
  <c r="C234" i="57"/>
  <c r="E234" i="57" s="1"/>
  <c r="G234" i="57" s="1"/>
  <c r="C232" i="57"/>
  <c r="E232" i="57" s="1"/>
  <c r="G232" i="57" s="1"/>
  <c r="H232" i="57" s="1"/>
  <c r="C231" i="57"/>
  <c r="E231" i="57" s="1"/>
  <c r="G231" i="57" s="1"/>
  <c r="C230" i="57"/>
  <c r="E230" i="57" s="1"/>
  <c r="G230" i="57" s="1"/>
  <c r="H230" i="57" s="1"/>
  <c r="E229" i="57"/>
  <c r="G229" i="57" s="1"/>
  <c r="C229" i="57"/>
  <c r="C228" i="57"/>
  <c r="E228" i="57" s="1"/>
  <c r="G228" i="57" s="1"/>
  <c r="H228" i="57" s="1"/>
  <c r="C227" i="57"/>
  <c r="E227" i="57" s="1"/>
  <c r="G227" i="57" s="1"/>
  <c r="C226" i="57"/>
  <c r="E226" i="57" s="1"/>
  <c r="G226" i="57" s="1"/>
  <c r="H226" i="57" s="1"/>
  <c r="C225" i="57"/>
  <c r="E225" i="57" s="1"/>
  <c r="G225" i="57" s="1"/>
  <c r="C224" i="57"/>
  <c r="E224" i="57" s="1"/>
  <c r="G224" i="57" s="1"/>
  <c r="C222" i="57"/>
  <c r="E222" i="57" s="1"/>
  <c r="G222" i="57" s="1"/>
  <c r="H222" i="57" s="1"/>
  <c r="C221" i="57"/>
  <c r="E221" i="57" s="1"/>
  <c r="G221" i="57" s="1"/>
  <c r="C218" i="57"/>
  <c r="E218" i="57" s="1"/>
  <c r="G218" i="57" s="1"/>
  <c r="C217" i="57"/>
  <c r="E217" i="57" s="1"/>
  <c r="G217" i="57" s="1"/>
  <c r="H217" i="57" s="1"/>
  <c r="C216" i="57"/>
  <c r="E216" i="57" s="1"/>
  <c r="G216" i="57" s="1"/>
  <c r="C215" i="57"/>
  <c r="E215" i="57" s="1"/>
  <c r="G215" i="57" s="1"/>
  <c r="H215" i="57" s="1"/>
  <c r="C213" i="57"/>
  <c r="E213" i="57" s="1"/>
  <c r="G213" i="57" s="1"/>
  <c r="I212" i="57"/>
  <c r="C212" i="57"/>
  <c r="E212" i="57" s="1"/>
  <c r="G212" i="57" s="1"/>
  <c r="H212" i="57" s="1"/>
  <c r="E211" i="57"/>
  <c r="G211" i="57" s="1"/>
  <c r="C211" i="57"/>
  <c r="C210" i="57"/>
  <c r="E210" i="57" s="1"/>
  <c r="G210" i="57" s="1"/>
  <c r="H210" i="57" s="1"/>
  <c r="C209" i="57"/>
  <c r="E209" i="57" s="1"/>
  <c r="G209" i="57" s="1"/>
  <c r="C208" i="57"/>
  <c r="E208" i="57" s="1"/>
  <c r="G208" i="57" s="1"/>
  <c r="C206" i="57"/>
  <c r="E206" i="57" s="1"/>
  <c r="G206" i="57" s="1"/>
  <c r="H206" i="57" s="1"/>
  <c r="E205" i="57"/>
  <c r="G205" i="57" s="1"/>
  <c r="C205" i="57"/>
  <c r="I204" i="57"/>
  <c r="C204" i="57"/>
  <c r="E204" i="57" s="1"/>
  <c r="G204" i="57" s="1"/>
  <c r="H204" i="57" s="1"/>
  <c r="C203" i="57"/>
  <c r="E203" i="57" s="1"/>
  <c r="G203" i="57" s="1"/>
  <c r="C202" i="57"/>
  <c r="E202" i="57" s="1"/>
  <c r="G202" i="57" s="1"/>
  <c r="H202" i="57" s="1"/>
  <c r="E201" i="57"/>
  <c r="G201" i="57" s="1"/>
  <c r="C201" i="57"/>
  <c r="I200" i="57"/>
  <c r="C200" i="57"/>
  <c r="E200" i="57" s="1"/>
  <c r="G200" i="57" s="1"/>
  <c r="H200" i="57" s="1"/>
  <c r="C199" i="57"/>
  <c r="E199" i="57" s="1"/>
  <c r="G199" i="57" s="1"/>
  <c r="C198" i="57"/>
  <c r="E198" i="57" s="1"/>
  <c r="G198" i="57" s="1"/>
  <c r="H198" i="57" s="1"/>
  <c r="E197" i="57"/>
  <c r="G197" i="57" s="1"/>
  <c r="C197" i="57"/>
  <c r="I196" i="57"/>
  <c r="C196" i="57"/>
  <c r="E196" i="57" s="1"/>
  <c r="G196" i="57" s="1"/>
  <c r="H196" i="57" s="1"/>
  <c r="C195" i="57"/>
  <c r="E195" i="57" s="1"/>
  <c r="G195" i="57" s="1"/>
  <c r="C194" i="57"/>
  <c r="E194" i="57" s="1"/>
  <c r="G194" i="57" s="1"/>
  <c r="H194" i="57" s="1"/>
  <c r="E193" i="57"/>
  <c r="G193" i="57" s="1"/>
  <c r="C193" i="57"/>
  <c r="C192" i="57"/>
  <c r="E192" i="57" s="1"/>
  <c r="G192" i="57" s="1"/>
  <c r="C190" i="57"/>
  <c r="E190" i="57" s="1"/>
  <c r="G190" i="57" s="1"/>
  <c r="H190" i="57" s="1"/>
  <c r="C189" i="57"/>
  <c r="E189" i="57" s="1"/>
  <c r="G189" i="57" s="1"/>
  <c r="C186" i="57"/>
  <c r="E186" i="57" s="1"/>
  <c r="G186" i="57" s="1"/>
  <c r="C185" i="57"/>
  <c r="E185" i="57" s="1"/>
  <c r="G185" i="57" s="1"/>
  <c r="H185" i="57" s="1"/>
  <c r="C184" i="57"/>
  <c r="E184" i="57" s="1"/>
  <c r="G184" i="57" s="1"/>
  <c r="E183" i="57"/>
  <c r="G183" i="57" s="1"/>
  <c r="H183" i="57" s="1"/>
  <c r="C183" i="57"/>
  <c r="C182" i="57"/>
  <c r="E182" i="57" s="1"/>
  <c r="G182" i="57" s="1"/>
  <c r="C181" i="57"/>
  <c r="E181" i="57" s="1"/>
  <c r="G181" i="57" s="1"/>
  <c r="H181" i="57" s="1"/>
  <c r="C180" i="57"/>
  <c r="E180" i="57" s="1"/>
  <c r="G180" i="57" s="1"/>
  <c r="C179" i="57"/>
  <c r="E179" i="57" s="1"/>
  <c r="G179" i="57" s="1"/>
  <c r="H179" i="57" s="1"/>
  <c r="G178" i="57"/>
  <c r="C178" i="57"/>
  <c r="E178" i="57" s="1"/>
  <c r="C177" i="57"/>
  <c r="E177" i="57" s="1"/>
  <c r="G177" i="57" s="1"/>
  <c r="H177" i="57" s="1"/>
  <c r="C176" i="57"/>
  <c r="E176" i="57" s="1"/>
  <c r="G176" i="57" s="1"/>
  <c r="E175" i="57"/>
  <c r="G175" i="57" s="1"/>
  <c r="H175" i="57" s="1"/>
  <c r="C175" i="57"/>
  <c r="G174" i="57"/>
  <c r="C174" i="57"/>
  <c r="E174" i="57" s="1"/>
  <c r="E173" i="57"/>
  <c r="G173" i="57" s="1"/>
  <c r="H173" i="57" s="1"/>
  <c r="C173" i="57"/>
  <c r="G172" i="57"/>
  <c r="C172" i="57"/>
  <c r="E172" i="57" s="1"/>
  <c r="E171" i="57"/>
  <c r="G171" i="57" s="1"/>
  <c r="H171" i="57" s="1"/>
  <c r="C171" i="57"/>
  <c r="C170" i="57"/>
  <c r="E170" i="57" s="1"/>
  <c r="G170" i="57" s="1"/>
  <c r="C169" i="57"/>
  <c r="E169" i="57" s="1"/>
  <c r="G169" i="57" s="1"/>
  <c r="H169" i="57" s="1"/>
  <c r="C168" i="57"/>
  <c r="E168" i="57" s="1"/>
  <c r="G168" i="57" s="1"/>
  <c r="C167" i="57"/>
  <c r="E167" i="57" s="1"/>
  <c r="G167" i="57" s="1"/>
  <c r="H167" i="57" s="1"/>
  <c r="C166" i="57"/>
  <c r="E166" i="57" s="1"/>
  <c r="G166" i="57" s="1"/>
  <c r="C165" i="57"/>
  <c r="E165" i="57" s="1"/>
  <c r="G165" i="57" s="1"/>
  <c r="H165" i="57" s="1"/>
  <c r="C163" i="57"/>
  <c r="E163" i="57" s="1"/>
  <c r="G163" i="57" s="1"/>
  <c r="C162" i="57"/>
  <c r="E162" i="57" s="1"/>
  <c r="G162" i="57" s="1"/>
  <c r="H162" i="57" s="1"/>
  <c r="C161" i="57"/>
  <c r="E161" i="57" s="1"/>
  <c r="G161" i="57" s="1"/>
  <c r="C160" i="57"/>
  <c r="E160" i="57" s="1"/>
  <c r="G160" i="57" s="1"/>
  <c r="H160" i="57" s="1"/>
  <c r="C159" i="57"/>
  <c r="E159" i="57" s="1"/>
  <c r="G159" i="57" s="1"/>
  <c r="C158" i="57"/>
  <c r="E158" i="57" s="1"/>
  <c r="G158" i="57" s="1"/>
  <c r="H158" i="57" s="1"/>
  <c r="C157" i="57"/>
  <c r="E157" i="57" s="1"/>
  <c r="G157" i="57" s="1"/>
  <c r="C156" i="57"/>
  <c r="E156" i="57" s="1"/>
  <c r="G156" i="57" s="1"/>
  <c r="H156" i="57" s="1"/>
  <c r="C155" i="57"/>
  <c r="E155" i="57" s="1"/>
  <c r="G155" i="57" s="1"/>
  <c r="C154" i="57"/>
  <c r="E154" i="57" s="1"/>
  <c r="G154" i="57" s="1"/>
  <c r="H154" i="57" s="1"/>
  <c r="I154" i="57" s="1"/>
  <c r="C153" i="57"/>
  <c r="E153" i="57" s="1"/>
  <c r="G153" i="57" s="1"/>
  <c r="C152" i="57"/>
  <c r="E152" i="57" s="1"/>
  <c r="G152" i="57" s="1"/>
  <c r="H152" i="57" s="1"/>
  <c r="C151" i="57"/>
  <c r="E151" i="57" s="1"/>
  <c r="G151" i="57" s="1"/>
  <c r="C149" i="57"/>
  <c r="E149" i="57" s="1"/>
  <c r="G149" i="57" s="1"/>
  <c r="H149" i="57" s="1"/>
  <c r="C148" i="57"/>
  <c r="E148" i="57" s="1"/>
  <c r="G148" i="57" s="1"/>
  <c r="C147" i="57"/>
  <c r="E147" i="57" s="1"/>
  <c r="G147" i="57" s="1"/>
  <c r="H147" i="57" s="1"/>
  <c r="G146" i="57"/>
  <c r="C146" i="57"/>
  <c r="E146" i="57" s="1"/>
  <c r="C145" i="57"/>
  <c r="E145" i="57" s="1"/>
  <c r="G145" i="57" s="1"/>
  <c r="H145" i="57" s="1"/>
  <c r="C144" i="57"/>
  <c r="E144" i="57" s="1"/>
  <c r="G144" i="57" s="1"/>
  <c r="C143" i="57"/>
  <c r="E143" i="57" s="1"/>
  <c r="G143" i="57" s="1"/>
  <c r="H143" i="57" s="1"/>
  <c r="C142" i="57"/>
  <c r="E142" i="57" s="1"/>
  <c r="G142" i="57" s="1"/>
  <c r="C141" i="57"/>
  <c r="E141" i="57" s="1"/>
  <c r="G141" i="57" s="1"/>
  <c r="H141" i="57" s="1"/>
  <c r="C140" i="57"/>
  <c r="E140" i="57" s="1"/>
  <c r="G140" i="57" s="1"/>
  <c r="C139" i="57"/>
  <c r="E139" i="57" s="1"/>
  <c r="G139" i="57" s="1"/>
  <c r="H139" i="57" s="1"/>
  <c r="C138" i="57"/>
  <c r="E138" i="57" s="1"/>
  <c r="G138" i="57" s="1"/>
  <c r="C137" i="57"/>
  <c r="E137" i="57" s="1"/>
  <c r="G137" i="57" s="1"/>
  <c r="C136" i="57"/>
  <c r="E136" i="57" s="1"/>
  <c r="G136" i="57" s="1"/>
  <c r="E135" i="57"/>
  <c r="G135" i="57" s="1"/>
  <c r="H135" i="57" s="1"/>
  <c r="C135" i="57"/>
  <c r="C134" i="57"/>
  <c r="E134" i="57" s="1"/>
  <c r="G134" i="57" s="1"/>
  <c r="C133" i="57"/>
  <c r="E133" i="57" s="1"/>
  <c r="G133" i="57" s="1"/>
  <c r="H133" i="57" s="1"/>
  <c r="C132" i="57"/>
  <c r="E132" i="57" s="1"/>
  <c r="G132" i="57" s="1"/>
  <c r="C131" i="57"/>
  <c r="E131" i="57" s="1"/>
  <c r="G131" i="57" s="1"/>
  <c r="H131" i="57" s="1"/>
  <c r="C130" i="57"/>
  <c r="E130" i="57" s="1"/>
  <c r="G130" i="57" s="1"/>
  <c r="C129" i="57"/>
  <c r="E129" i="57" s="1"/>
  <c r="G129" i="57" s="1"/>
  <c r="H129" i="57" s="1"/>
  <c r="C128" i="57"/>
  <c r="E128" i="57" s="1"/>
  <c r="G128" i="57" s="1"/>
  <c r="C127" i="57"/>
  <c r="E127" i="57" s="1"/>
  <c r="G127" i="57" s="1"/>
  <c r="H127" i="57" s="1"/>
  <c r="C126" i="57"/>
  <c r="E126" i="57" s="1"/>
  <c r="G126" i="57" s="1"/>
  <c r="C125" i="57"/>
  <c r="E125" i="57" s="1"/>
  <c r="G125" i="57" s="1"/>
  <c r="H125" i="57" s="1"/>
  <c r="C124" i="57"/>
  <c r="E124" i="57" s="1"/>
  <c r="G124" i="57" s="1"/>
  <c r="C123" i="57"/>
  <c r="E123" i="57" s="1"/>
  <c r="G123" i="57" s="1"/>
  <c r="H123" i="57" s="1"/>
  <c r="C122" i="57"/>
  <c r="E122" i="57" s="1"/>
  <c r="G122" i="57" s="1"/>
  <c r="C121" i="57"/>
  <c r="E121" i="57" s="1"/>
  <c r="G121" i="57" s="1"/>
  <c r="H121" i="57" s="1"/>
  <c r="C120" i="57"/>
  <c r="E120" i="57" s="1"/>
  <c r="G120" i="57" s="1"/>
  <c r="E119" i="57"/>
  <c r="G119" i="57" s="1"/>
  <c r="C119" i="57"/>
  <c r="C118" i="57"/>
  <c r="E118" i="57" s="1"/>
  <c r="G118" i="57" s="1"/>
  <c r="C117" i="57"/>
  <c r="E117" i="57" s="1"/>
  <c r="G117" i="57" s="1"/>
  <c r="H117" i="57" s="1"/>
  <c r="C116" i="57"/>
  <c r="E116" i="57" s="1"/>
  <c r="G116" i="57" s="1"/>
  <c r="C115" i="57"/>
  <c r="E115" i="57" s="1"/>
  <c r="G115" i="57" s="1"/>
  <c r="H115" i="57" s="1"/>
  <c r="C114" i="57"/>
  <c r="E114" i="57" s="1"/>
  <c r="G114" i="57" s="1"/>
  <c r="C113" i="57"/>
  <c r="E113" i="57" s="1"/>
  <c r="G113" i="57" s="1"/>
  <c r="C112" i="57"/>
  <c r="E112" i="57" s="1"/>
  <c r="G112" i="57" s="1"/>
  <c r="C111" i="57"/>
  <c r="E111" i="57" s="1"/>
  <c r="G111" i="57" s="1"/>
  <c r="C109" i="57"/>
  <c r="E109" i="57" s="1"/>
  <c r="G109" i="57" s="1"/>
  <c r="C108" i="57"/>
  <c r="E108" i="57" s="1"/>
  <c r="G108" i="57" s="1"/>
  <c r="C107" i="57"/>
  <c r="E107" i="57" s="1"/>
  <c r="G107" i="57" s="1"/>
  <c r="C106" i="57"/>
  <c r="E106" i="57" s="1"/>
  <c r="G106" i="57" s="1"/>
  <c r="C105" i="57"/>
  <c r="E105" i="57" s="1"/>
  <c r="G105" i="57" s="1"/>
  <c r="C104" i="57"/>
  <c r="E104" i="57" s="1"/>
  <c r="G104" i="57" s="1"/>
  <c r="C103" i="57"/>
  <c r="E103" i="57" s="1"/>
  <c r="G103" i="57" s="1"/>
  <c r="C102" i="57"/>
  <c r="E102" i="57" s="1"/>
  <c r="G102" i="57" s="1"/>
  <c r="C101" i="57"/>
  <c r="E101" i="57" s="1"/>
  <c r="G101" i="57" s="1"/>
  <c r="C100" i="57"/>
  <c r="E100" i="57" s="1"/>
  <c r="G100" i="57" s="1"/>
  <c r="C99" i="57"/>
  <c r="E99" i="57" s="1"/>
  <c r="G99" i="57" s="1"/>
  <c r="C98" i="57"/>
  <c r="E98" i="57" s="1"/>
  <c r="G98" i="57" s="1"/>
  <c r="C97" i="57"/>
  <c r="E97" i="57" s="1"/>
  <c r="G97" i="57" s="1"/>
  <c r="C96" i="57"/>
  <c r="E96" i="57" s="1"/>
  <c r="G96" i="57" s="1"/>
  <c r="E95" i="57"/>
  <c r="G95" i="57" s="1"/>
  <c r="C95" i="57"/>
  <c r="C94" i="57"/>
  <c r="E94" i="57" s="1"/>
  <c r="G94" i="57" s="1"/>
  <c r="C93" i="57"/>
  <c r="E93" i="57" s="1"/>
  <c r="G93" i="57" s="1"/>
  <c r="C92" i="57"/>
  <c r="E92" i="57" s="1"/>
  <c r="G92" i="57" s="1"/>
  <c r="C91" i="57"/>
  <c r="E91" i="57" s="1"/>
  <c r="G91" i="57" s="1"/>
  <c r="C90" i="57"/>
  <c r="E90" i="57" s="1"/>
  <c r="G90" i="57" s="1"/>
  <c r="C89" i="57"/>
  <c r="E89" i="57" s="1"/>
  <c r="G89" i="57" s="1"/>
  <c r="C88" i="57"/>
  <c r="E88" i="57" s="1"/>
  <c r="G88" i="57" s="1"/>
  <c r="C87" i="57"/>
  <c r="E87" i="57" s="1"/>
  <c r="G87" i="57" s="1"/>
  <c r="C86" i="57"/>
  <c r="E86" i="57" s="1"/>
  <c r="G86" i="57" s="1"/>
  <c r="C85" i="57"/>
  <c r="E85" i="57" s="1"/>
  <c r="G85" i="57" s="1"/>
  <c r="C84" i="57"/>
  <c r="E84" i="57" s="1"/>
  <c r="G84" i="57" s="1"/>
  <c r="C83" i="57"/>
  <c r="E83" i="57" s="1"/>
  <c r="G83" i="57" s="1"/>
  <c r="C82" i="57"/>
  <c r="E82" i="57" s="1"/>
  <c r="G82" i="57" s="1"/>
  <c r="C81" i="57"/>
  <c r="E81" i="57" s="1"/>
  <c r="G81" i="57" s="1"/>
  <c r="C80" i="57"/>
  <c r="E80" i="57" s="1"/>
  <c r="G80" i="57" s="1"/>
  <c r="E79" i="57"/>
  <c r="G79" i="57" s="1"/>
  <c r="C79" i="57"/>
  <c r="C78" i="57"/>
  <c r="E78" i="57" s="1"/>
  <c r="G78" i="57" s="1"/>
  <c r="C77" i="57"/>
  <c r="E77" i="57" s="1"/>
  <c r="G77" i="57" s="1"/>
  <c r="C76" i="57"/>
  <c r="E76" i="57" s="1"/>
  <c r="G76" i="57" s="1"/>
  <c r="C75" i="57"/>
  <c r="E75" i="57" s="1"/>
  <c r="G75" i="57" s="1"/>
  <c r="C74" i="57"/>
  <c r="E74" i="57" s="1"/>
  <c r="G74" i="57" s="1"/>
  <c r="C73" i="57"/>
  <c r="E73" i="57" s="1"/>
  <c r="G73" i="57" s="1"/>
  <c r="C72" i="57"/>
  <c r="E72" i="57" s="1"/>
  <c r="G72" i="57" s="1"/>
  <c r="C71" i="57"/>
  <c r="E71" i="57" s="1"/>
  <c r="G71" i="57" s="1"/>
  <c r="C70" i="57"/>
  <c r="E70" i="57" s="1"/>
  <c r="G70" i="57" s="1"/>
  <c r="C69" i="57"/>
  <c r="E69" i="57" s="1"/>
  <c r="G69" i="57" s="1"/>
  <c r="C68" i="57"/>
  <c r="E68" i="57" s="1"/>
  <c r="G68" i="57" s="1"/>
  <c r="C67" i="57"/>
  <c r="E67" i="57" s="1"/>
  <c r="G67" i="57" s="1"/>
  <c r="C66" i="57"/>
  <c r="E66" i="57" s="1"/>
  <c r="G66" i="57" s="1"/>
  <c r="C65" i="57"/>
  <c r="E65" i="57" s="1"/>
  <c r="G65" i="57" s="1"/>
  <c r="C64" i="57"/>
  <c r="E64" i="57" s="1"/>
  <c r="G64" i="57" s="1"/>
  <c r="E63" i="57"/>
  <c r="G63" i="57" s="1"/>
  <c r="C63" i="57"/>
  <c r="C62" i="57"/>
  <c r="E62" i="57" s="1"/>
  <c r="G62" i="57" s="1"/>
  <c r="C61" i="57"/>
  <c r="E61" i="57" s="1"/>
  <c r="G61" i="57" s="1"/>
  <c r="C60" i="57"/>
  <c r="E60" i="57" s="1"/>
  <c r="G60" i="57" s="1"/>
  <c r="C59" i="57"/>
  <c r="E59" i="57" s="1"/>
  <c r="G59" i="57" s="1"/>
  <c r="C58" i="57"/>
  <c r="E58" i="57" s="1"/>
  <c r="G58" i="57" s="1"/>
  <c r="C57" i="57"/>
  <c r="E57" i="57" s="1"/>
  <c r="G57" i="57" s="1"/>
  <c r="C56" i="57"/>
  <c r="E56" i="57" s="1"/>
  <c r="G56" i="57" s="1"/>
  <c r="C55" i="57"/>
  <c r="E55" i="57" s="1"/>
  <c r="G55" i="57" s="1"/>
  <c r="C54" i="57"/>
  <c r="E54" i="57" s="1"/>
  <c r="G54" i="57" s="1"/>
  <c r="C53" i="57"/>
  <c r="E53" i="57" s="1"/>
  <c r="G53" i="57" s="1"/>
  <c r="C52" i="57"/>
  <c r="E52" i="57" s="1"/>
  <c r="G52" i="57" s="1"/>
  <c r="C51" i="57"/>
  <c r="E51" i="57" s="1"/>
  <c r="G51" i="57" s="1"/>
  <c r="C50" i="57"/>
  <c r="E50" i="57" s="1"/>
  <c r="G50" i="57" s="1"/>
  <c r="C49" i="57"/>
  <c r="E49" i="57" s="1"/>
  <c r="G49" i="57" s="1"/>
  <c r="C48" i="57"/>
  <c r="E48" i="57" s="1"/>
  <c r="G48" i="57" s="1"/>
  <c r="E47" i="57"/>
  <c r="G47" i="57" s="1"/>
  <c r="C47" i="57"/>
  <c r="C46" i="57"/>
  <c r="E46" i="57" s="1"/>
  <c r="G46" i="57" s="1"/>
  <c r="C43" i="57"/>
  <c r="E43" i="57" s="1"/>
  <c r="G43" i="57" s="1"/>
  <c r="C42" i="57"/>
  <c r="E42" i="57" s="1"/>
  <c r="G42" i="57" s="1"/>
  <c r="C41" i="57"/>
  <c r="E41" i="57" s="1"/>
  <c r="G41" i="57" s="1"/>
  <c r="C40" i="57"/>
  <c r="E40" i="57" s="1"/>
  <c r="G40" i="57" s="1"/>
  <c r="C39" i="57"/>
  <c r="E39" i="57" s="1"/>
  <c r="G39" i="57" s="1"/>
  <c r="C38" i="57"/>
  <c r="E38" i="57" s="1"/>
  <c r="G38" i="57" s="1"/>
  <c r="C37" i="57"/>
  <c r="E37" i="57" s="1"/>
  <c r="G37" i="57" s="1"/>
  <c r="C36" i="57"/>
  <c r="E36" i="57" s="1"/>
  <c r="G36" i="57" s="1"/>
  <c r="C35" i="57"/>
  <c r="E35" i="57" s="1"/>
  <c r="G35" i="57" s="1"/>
  <c r="C34" i="57"/>
  <c r="E34" i="57" s="1"/>
  <c r="G34" i="57" s="1"/>
  <c r="C33" i="57"/>
  <c r="E33" i="57" s="1"/>
  <c r="G33" i="57" s="1"/>
  <c r="C32" i="57"/>
  <c r="E32" i="57" s="1"/>
  <c r="G32" i="57" s="1"/>
  <c r="C31" i="57"/>
  <c r="E31" i="57" s="1"/>
  <c r="G31" i="57" s="1"/>
  <c r="C30" i="57"/>
  <c r="E30" i="57" s="1"/>
  <c r="G30" i="57" s="1"/>
  <c r="E29" i="57"/>
  <c r="G29" i="57" s="1"/>
  <c r="C29" i="57"/>
  <c r="C28" i="57"/>
  <c r="E28" i="57" s="1"/>
  <c r="G28" i="57" s="1"/>
  <c r="C27" i="57"/>
  <c r="E27" i="57" s="1"/>
  <c r="G27" i="57" s="1"/>
  <c r="C26" i="57"/>
  <c r="E26" i="57" s="1"/>
  <c r="G26" i="57" s="1"/>
  <c r="C25" i="57"/>
  <c r="E25" i="57" s="1"/>
  <c r="G25" i="57" s="1"/>
  <c r="C24" i="57"/>
  <c r="E24" i="57" s="1"/>
  <c r="G24" i="57" s="1"/>
  <c r="C23" i="57"/>
  <c r="E23" i="57" s="1"/>
  <c r="G23" i="57" s="1"/>
  <c r="C22" i="57"/>
  <c r="E22" i="57" s="1"/>
  <c r="G22" i="57" s="1"/>
  <c r="C21" i="57"/>
  <c r="E21" i="57" s="1"/>
  <c r="G21" i="57" s="1"/>
  <c r="C20" i="57"/>
  <c r="E20" i="57" s="1"/>
  <c r="G20" i="57" s="1"/>
  <c r="C19" i="57"/>
  <c r="E19" i="57" s="1"/>
  <c r="G19" i="57" s="1"/>
  <c r="C18" i="57"/>
  <c r="E18" i="57" s="1"/>
  <c r="G18" i="57" s="1"/>
  <c r="C17" i="57"/>
  <c r="E17" i="57" s="1"/>
  <c r="G17" i="57" s="1"/>
  <c r="C16" i="57"/>
  <c r="E16" i="57" s="1"/>
  <c r="G16" i="57" s="1"/>
  <c r="C15" i="57"/>
  <c r="E15" i="57" s="1"/>
  <c r="G15" i="57" s="1"/>
  <c r="C14" i="57"/>
  <c r="E14" i="57" s="1"/>
  <c r="G14" i="57" s="1"/>
  <c r="E13" i="57"/>
  <c r="G13" i="57" s="1"/>
  <c r="C13" i="57"/>
  <c r="C12" i="57"/>
  <c r="E12" i="57" s="1"/>
  <c r="G12" i="57" s="1"/>
  <c r="C11" i="57"/>
  <c r="I268" i="57" l="1"/>
  <c r="H310" i="57"/>
  <c r="I918" i="57"/>
  <c r="E11" i="57"/>
  <c r="G11" i="57" s="1"/>
  <c r="C9" i="57"/>
  <c r="I296" i="57"/>
  <c r="I678" i="57"/>
  <c r="I162" i="57"/>
  <c r="I292" i="57"/>
  <c r="G356" i="57"/>
  <c r="I158" i="57"/>
  <c r="I288" i="57"/>
  <c r="H907" i="57"/>
  <c r="I907" i="57" s="1"/>
  <c r="G638" i="57"/>
  <c r="H639" i="57"/>
  <c r="I280" i="57"/>
  <c r="I680" i="57"/>
  <c r="H748" i="57"/>
  <c r="H747" i="57" s="1"/>
  <c r="H826" i="57"/>
  <c r="H825" i="57" s="1"/>
  <c r="G1073" i="57"/>
  <c r="G1072" i="57" s="1"/>
  <c r="H1074" i="57"/>
  <c r="G618" i="57"/>
  <c r="I676" i="57"/>
  <c r="I916" i="57"/>
  <c r="E922" i="57"/>
  <c r="G922" i="57" s="1"/>
  <c r="I190" i="57"/>
  <c r="G525" i="57"/>
  <c r="H526" i="57"/>
  <c r="I924" i="57"/>
  <c r="I1060" i="57"/>
  <c r="I1032" i="57"/>
  <c r="G164" i="57"/>
  <c r="H430" i="57"/>
  <c r="G318" i="57"/>
  <c r="G543" i="57"/>
  <c r="H544" i="57"/>
  <c r="G214" i="57"/>
  <c r="G654" i="57"/>
  <c r="H905" i="57"/>
  <c r="I905" i="57" s="1"/>
  <c r="I194" i="57"/>
  <c r="I198" i="57"/>
  <c r="I202" i="57"/>
  <c r="I206" i="57"/>
  <c r="H319" i="57"/>
  <c r="H318" i="57" s="1"/>
  <c r="H357" i="57"/>
  <c r="H356" i="57" s="1"/>
  <c r="H575" i="57"/>
  <c r="I575" i="57" s="1"/>
  <c r="G707" i="57"/>
  <c r="G250" i="57"/>
  <c r="G272" i="57"/>
  <c r="G491" i="57"/>
  <c r="I152" i="57"/>
  <c r="I156" i="57"/>
  <c r="I160" i="57"/>
  <c r="G242" i="57"/>
  <c r="I248" i="57"/>
  <c r="I270" i="57"/>
  <c r="I286" i="57"/>
  <c r="I290" i="57"/>
  <c r="I294" i="57"/>
  <c r="G310" i="57"/>
  <c r="G430" i="57"/>
  <c r="I483" i="57"/>
  <c r="H852" i="57"/>
  <c r="H851" i="57" s="1"/>
  <c r="G851" i="57"/>
  <c r="H1021" i="57"/>
  <c r="I1021" i="57" s="1"/>
  <c r="H1028" i="57"/>
  <c r="I1028" i="57" s="1"/>
  <c r="I300" i="57"/>
  <c r="G691" i="57"/>
  <c r="H692" i="57"/>
  <c r="H816" i="57"/>
  <c r="H815" i="57" s="1"/>
  <c r="G815" i="57"/>
  <c r="I210" i="57"/>
  <c r="I278" i="57"/>
  <c r="H485" i="57"/>
  <c r="I485" i="57" s="1"/>
  <c r="H794" i="57"/>
  <c r="H793" i="57" s="1"/>
  <c r="G793" i="57"/>
  <c r="H1030" i="57"/>
  <c r="I1030" i="57" s="1"/>
  <c r="G458" i="57"/>
  <c r="H579" i="57"/>
  <c r="I579" i="57" s="1"/>
  <c r="H652" i="57"/>
  <c r="I652" i="57" s="1"/>
  <c r="G763" i="57"/>
  <c r="I969" i="57"/>
  <c r="I973" i="57"/>
  <c r="I1034" i="57"/>
  <c r="I577" i="57"/>
  <c r="I979" i="57"/>
  <c r="I983" i="57"/>
  <c r="I987" i="57"/>
  <c r="I991" i="57"/>
  <c r="G1025" i="57"/>
  <c r="G1024" i="57" s="1"/>
  <c r="G1036" i="57"/>
  <c r="G1035" i="57" s="1"/>
  <c r="I1052" i="57"/>
  <c r="I869" i="57"/>
  <c r="I967" i="57"/>
  <c r="I971" i="57"/>
  <c r="I975" i="57"/>
  <c r="I1026" i="57"/>
  <c r="I981" i="57"/>
  <c r="I985" i="57"/>
  <c r="I989" i="57"/>
  <c r="I1050" i="57"/>
  <c r="I1054" i="57"/>
  <c r="I1058" i="57"/>
  <c r="I1062" i="57"/>
  <c r="H763" i="57"/>
  <c r="H12" i="57"/>
  <c r="I12" i="57" s="1"/>
  <c r="H16" i="57"/>
  <c r="I16" i="57" s="1"/>
  <c r="H20" i="57"/>
  <c r="I20" i="57" s="1"/>
  <c r="H24" i="57"/>
  <c r="I24" i="57" s="1"/>
  <c r="H28" i="57"/>
  <c r="I28" i="57" s="1"/>
  <c r="H32" i="57"/>
  <c r="I32" i="57" s="1"/>
  <c r="H36" i="57"/>
  <c r="I36" i="57" s="1"/>
  <c r="H40" i="57"/>
  <c r="I40" i="57" s="1"/>
  <c r="H46" i="57"/>
  <c r="I46" i="57" s="1"/>
  <c r="G45" i="57"/>
  <c r="H47" i="57"/>
  <c r="I47" i="57" s="1"/>
  <c r="H54" i="57"/>
  <c r="I54" i="57" s="1"/>
  <c r="H58" i="57"/>
  <c r="I58" i="57" s="1"/>
  <c r="H59" i="57"/>
  <c r="I59" i="57" s="1"/>
  <c r="H63" i="57"/>
  <c r="I63" i="57" s="1"/>
  <c r="H70" i="57"/>
  <c r="I70" i="57" s="1"/>
  <c r="H11" i="57"/>
  <c r="I11" i="57" s="1"/>
  <c r="G10" i="57"/>
  <c r="H14" i="57"/>
  <c r="I14" i="57" s="1"/>
  <c r="H15" i="57"/>
  <c r="I15" i="57" s="1"/>
  <c r="I18" i="57"/>
  <c r="H18" i="57"/>
  <c r="H19" i="57"/>
  <c r="I19" i="57" s="1"/>
  <c r="H22" i="57"/>
  <c r="I22" i="57" s="1"/>
  <c r="H23" i="57"/>
  <c r="I23" i="57" s="1"/>
  <c r="H26" i="57"/>
  <c r="I26" i="57" s="1"/>
  <c r="H27" i="57"/>
  <c r="I27" i="57" s="1"/>
  <c r="H30" i="57"/>
  <c r="I30" i="57" s="1"/>
  <c r="H31" i="57"/>
  <c r="I31" i="57" s="1"/>
  <c r="H34" i="57"/>
  <c r="I34" i="57" s="1"/>
  <c r="H35" i="57"/>
  <c r="I35" i="57" s="1"/>
  <c r="H38" i="57"/>
  <c r="I38" i="57" s="1"/>
  <c r="H39" i="57"/>
  <c r="I39" i="57" s="1"/>
  <c r="H42" i="57"/>
  <c r="I42" i="57" s="1"/>
  <c r="H43" i="57"/>
  <c r="I43" i="57" s="1"/>
  <c r="H48" i="57"/>
  <c r="I48" i="57" s="1"/>
  <c r="I49" i="57"/>
  <c r="H49" i="57"/>
  <c r="H52" i="57"/>
  <c r="I52" i="57" s="1"/>
  <c r="H53" i="57"/>
  <c r="I53" i="57" s="1"/>
  <c r="H56" i="57"/>
  <c r="I56" i="57" s="1"/>
  <c r="H57" i="57"/>
  <c r="I57" i="57" s="1"/>
  <c r="H60" i="57"/>
  <c r="I60" i="57" s="1"/>
  <c r="H61" i="57"/>
  <c r="I61" i="57" s="1"/>
  <c r="H64" i="57"/>
  <c r="I64" i="57" s="1"/>
  <c r="H65" i="57"/>
  <c r="I65" i="57" s="1"/>
  <c r="H68" i="57"/>
  <c r="I68" i="57" s="1"/>
  <c r="H69" i="57"/>
  <c r="I69" i="57" s="1"/>
  <c r="H72" i="57"/>
  <c r="I72" i="57" s="1"/>
  <c r="H73" i="57"/>
  <c r="I73" i="57" s="1"/>
  <c r="H76" i="57"/>
  <c r="I76" i="57" s="1"/>
  <c r="H77" i="57"/>
  <c r="I77" i="57" s="1"/>
  <c r="H80" i="57"/>
  <c r="I80" i="57" s="1"/>
  <c r="H81" i="57"/>
  <c r="I81" i="57" s="1"/>
  <c r="H84" i="57"/>
  <c r="I84" i="57" s="1"/>
  <c r="H85" i="57"/>
  <c r="I85" i="57" s="1"/>
  <c r="H88" i="57"/>
  <c r="I88" i="57" s="1"/>
  <c r="I89" i="57"/>
  <c r="H89" i="57"/>
  <c r="H92" i="57"/>
  <c r="I92" i="57" s="1"/>
  <c r="H93" i="57"/>
  <c r="I93" i="57" s="1"/>
  <c r="H96" i="57"/>
  <c r="I96" i="57" s="1"/>
  <c r="H97" i="57"/>
  <c r="I97" i="57" s="1"/>
  <c r="H100" i="57"/>
  <c r="I100" i="57" s="1"/>
  <c r="I101" i="57"/>
  <c r="H101" i="57"/>
  <c r="H104" i="57"/>
  <c r="I104" i="57" s="1"/>
  <c r="H105" i="57"/>
  <c r="I105" i="57" s="1"/>
  <c r="H108" i="57"/>
  <c r="I108" i="57" s="1"/>
  <c r="H109" i="57"/>
  <c r="I109" i="57" s="1"/>
  <c r="G110" i="57"/>
  <c r="H111" i="57"/>
  <c r="I111" i="57" s="1"/>
  <c r="H114" i="57"/>
  <c r="I114" i="57" s="1"/>
  <c r="H118" i="57"/>
  <c r="I118" i="57" s="1"/>
  <c r="H122" i="57"/>
  <c r="I122" i="57" s="1"/>
  <c r="H126" i="57"/>
  <c r="I126" i="57" s="1"/>
  <c r="H130" i="57"/>
  <c r="I130" i="57" s="1"/>
  <c r="H134" i="57"/>
  <c r="I134" i="57" s="1"/>
  <c r="H138" i="57"/>
  <c r="I138" i="57" s="1"/>
  <c r="H142" i="57"/>
  <c r="I142" i="57" s="1"/>
  <c r="H13" i="57"/>
  <c r="I13" i="57" s="1"/>
  <c r="H17" i="57"/>
  <c r="I17" i="57" s="1"/>
  <c r="H21" i="57"/>
  <c r="I21" i="57" s="1"/>
  <c r="H25" i="57"/>
  <c r="I25" i="57" s="1"/>
  <c r="H29" i="57"/>
  <c r="I29" i="57" s="1"/>
  <c r="H33" i="57"/>
  <c r="I33" i="57" s="1"/>
  <c r="H37" i="57"/>
  <c r="I37" i="57" s="1"/>
  <c r="H41" i="57"/>
  <c r="I41" i="57" s="1"/>
  <c r="H50" i="57"/>
  <c r="I50" i="57" s="1"/>
  <c r="H51" i="57"/>
  <c r="I51" i="57" s="1"/>
  <c r="H55" i="57"/>
  <c r="I55" i="57" s="1"/>
  <c r="H62" i="57"/>
  <c r="I62" i="57" s="1"/>
  <c r="H66" i="57"/>
  <c r="I66" i="57" s="1"/>
  <c r="H67" i="57"/>
  <c r="I67" i="57" s="1"/>
  <c r="H71" i="57"/>
  <c r="I71" i="57" s="1"/>
  <c r="H74" i="57"/>
  <c r="I74" i="57" s="1"/>
  <c r="H75" i="57"/>
  <c r="I75" i="57" s="1"/>
  <c r="H78" i="57"/>
  <c r="I78" i="57" s="1"/>
  <c r="H79" i="57"/>
  <c r="I79" i="57" s="1"/>
  <c r="H82" i="57"/>
  <c r="I82" i="57" s="1"/>
  <c r="H83" i="57"/>
  <c r="I83" i="57" s="1"/>
  <c r="H86" i="57"/>
  <c r="I86" i="57" s="1"/>
  <c r="H87" i="57"/>
  <c r="I87" i="57" s="1"/>
  <c r="H90" i="57"/>
  <c r="I90" i="57" s="1"/>
  <c r="H91" i="57"/>
  <c r="I91" i="57" s="1"/>
  <c r="H94" i="57"/>
  <c r="I94" i="57" s="1"/>
  <c r="H95" i="57"/>
  <c r="I95" i="57" s="1"/>
  <c r="H98" i="57"/>
  <c r="I98" i="57" s="1"/>
  <c r="H99" i="57"/>
  <c r="I99" i="57" s="1"/>
  <c r="H102" i="57"/>
  <c r="I102" i="57" s="1"/>
  <c r="H103" i="57"/>
  <c r="I103" i="57" s="1"/>
  <c r="H106" i="57"/>
  <c r="I106" i="57" s="1"/>
  <c r="I107" i="57"/>
  <c r="H107" i="57"/>
  <c r="H112" i="57"/>
  <c r="I112" i="57" s="1"/>
  <c r="H113" i="57"/>
  <c r="I113" i="57" s="1"/>
  <c r="H116" i="57"/>
  <c r="I116" i="57" s="1"/>
  <c r="H120" i="57"/>
  <c r="I120" i="57" s="1"/>
  <c r="H124" i="57"/>
  <c r="I124" i="57" s="1"/>
  <c r="H128" i="57"/>
  <c r="I128" i="57" s="1"/>
  <c r="H132" i="57"/>
  <c r="I132" i="57" s="1"/>
  <c r="H136" i="57"/>
  <c r="I136" i="57" s="1"/>
  <c r="H140" i="57"/>
  <c r="I140" i="57" s="1"/>
  <c r="H144" i="57"/>
  <c r="I144" i="57" s="1"/>
  <c r="H119" i="57"/>
  <c r="I119" i="57" s="1"/>
  <c r="H137" i="57"/>
  <c r="I137" i="57" s="1"/>
  <c r="H146" i="57"/>
  <c r="I146" i="57" s="1"/>
  <c r="H168" i="57"/>
  <c r="I168" i="57" s="1"/>
  <c r="H172" i="57"/>
  <c r="I172" i="57" s="1"/>
  <c r="H176" i="57"/>
  <c r="I176" i="57" s="1"/>
  <c r="H180" i="57"/>
  <c r="I180" i="57" s="1"/>
  <c r="H184" i="57"/>
  <c r="I184" i="57" s="1"/>
  <c r="H192" i="57"/>
  <c r="G191" i="57"/>
  <c r="H208" i="57"/>
  <c r="G207" i="57"/>
  <c r="H218" i="57"/>
  <c r="I218" i="57" s="1"/>
  <c r="H221" i="57"/>
  <c r="H220" i="57" s="1"/>
  <c r="G220" i="57"/>
  <c r="I222" i="57"/>
  <c r="H225" i="57"/>
  <c r="I225" i="57" s="1"/>
  <c r="I226" i="57"/>
  <c r="H227" i="57"/>
  <c r="I227" i="57" s="1"/>
  <c r="I228" i="57"/>
  <c r="H229" i="57"/>
  <c r="I229" i="57" s="1"/>
  <c r="I230" i="57"/>
  <c r="H231" i="57"/>
  <c r="I231" i="57" s="1"/>
  <c r="I232" i="57"/>
  <c r="H235" i="57"/>
  <c r="I235" i="57" s="1"/>
  <c r="I236" i="57"/>
  <c r="I237" i="57"/>
  <c r="H237" i="57"/>
  <c r="I238" i="57"/>
  <c r="H239" i="57"/>
  <c r="I239" i="57" s="1"/>
  <c r="I240" i="57"/>
  <c r="H241" i="57"/>
  <c r="I241" i="57" s="1"/>
  <c r="H246" i="57"/>
  <c r="G245" i="57"/>
  <c r="H254" i="57"/>
  <c r="I254" i="57" s="1"/>
  <c r="H258" i="57"/>
  <c r="I258" i="57" s="1"/>
  <c r="H262" i="57"/>
  <c r="I262" i="57" s="1"/>
  <c r="H282" i="57"/>
  <c r="G281" i="57"/>
  <c r="H298" i="57"/>
  <c r="G297" i="57"/>
  <c r="H302" i="57"/>
  <c r="I302" i="57" s="1"/>
  <c r="H306" i="57"/>
  <c r="I306" i="57" s="1"/>
  <c r="H316" i="57"/>
  <c r="I316" i="57" s="1"/>
  <c r="H350" i="57"/>
  <c r="I350" i="57" s="1"/>
  <c r="H354" i="57"/>
  <c r="I354" i="57" s="1"/>
  <c r="H414" i="57"/>
  <c r="I414" i="57" s="1"/>
  <c r="H418" i="57"/>
  <c r="I418" i="57" s="1"/>
  <c r="H422" i="57"/>
  <c r="I422" i="57" s="1"/>
  <c r="H426" i="57"/>
  <c r="I426" i="57" s="1"/>
  <c r="G425" i="57"/>
  <c r="H440" i="57"/>
  <c r="I440" i="57" s="1"/>
  <c r="H444" i="57"/>
  <c r="I444" i="57" s="1"/>
  <c r="I115" i="57"/>
  <c r="I117" i="57"/>
  <c r="I121" i="57"/>
  <c r="I123" i="57"/>
  <c r="I125" i="57"/>
  <c r="I127" i="57"/>
  <c r="I129" i="57"/>
  <c r="I131" i="57"/>
  <c r="I133" i="57"/>
  <c r="I135" i="57"/>
  <c r="I139" i="57"/>
  <c r="I141" i="57"/>
  <c r="I143" i="57"/>
  <c r="H148" i="57"/>
  <c r="I148" i="57" s="1"/>
  <c r="H151" i="57"/>
  <c r="I151" i="57" s="1"/>
  <c r="G150" i="57"/>
  <c r="H153" i="57"/>
  <c r="I153" i="57" s="1"/>
  <c r="H155" i="57"/>
  <c r="I155" i="57" s="1"/>
  <c r="H157" i="57"/>
  <c r="I157" i="57" s="1"/>
  <c r="H159" i="57"/>
  <c r="I159" i="57" s="1"/>
  <c r="H161" i="57"/>
  <c r="I161" i="57" s="1"/>
  <c r="H163" i="57"/>
  <c r="I163" i="57" s="1"/>
  <c r="H166" i="57"/>
  <c r="H170" i="57"/>
  <c r="I170" i="57" s="1"/>
  <c r="H174" i="57"/>
  <c r="I174" i="57" s="1"/>
  <c r="H178" i="57"/>
  <c r="I178" i="57" s="1"/>
  <c r="H182" i="57"/>
  <c r="I182" i="57" s="1"/>
  <c r="H186" i="57"/>
  <c r="I186" i="57" s="1"/>
  <c r="H189" i="57"/>
  <c r="H188" i="57" s="1"/>
  <c r="G188" i="57"/>
  <c r="H193" i="57"/>
  <c r="I193" i="57" s="1"/>
  <c r="H195" i="57"/>
  <c r="I195" i="57" s="1"/>
  <c r="H197" i="57"/>
  <c r="I197" i="57" s="1"/>
  <c r="H199" i="57"/>
  <c r="I199" i="57" s="1"/>
  <c r="H201" i="57"/>
  <c r="I201" i="57" s="1"/>
  <c r="H203" i="57"/>
  <c r="I203" i="57" s="1"/>
  <c r="H205" i="57"/>
  <c r="I205" i="57" s="1"/>
  <c r="H209" i="57"/>
  <c r="I209" i="57" s="1"/>
  <c r="H211" i="57"/>
  <c r="I211" i="57" s="1"/>
  <c r="H213" i="57"/>
  <c r="I213" i="57" s="1"/>
  <c r="H216" i="57"/>
  <c r="H224" i="57"/>
  <c r="G223" i="57"/>
  <c r="H234" i="57"/>
  <c r="H233" i="57" s="1"/>
  <c r="G233" i="57"/>
  <c r="H247" i="57"/>
  <c r="I247" i="57" s="1"/>
  <c r="H249" i="57"/>
  <c r="I249" i="57" s="1"/>
  <c r="H252" i="57"/>
  <c r="I252" i="57" s="1"/>
  <c r="H256" i="57"/>
  <c r="I256" i="57" s="1"/>
  <c r="H260" i="57"/>
  <c r="I260" i="57" s="1"/>
  <c r="H264" i="57"/>
  <c r="I264" i="57" s="1"/>
  <c r="H267" i="57"/>
  <c r="G266" i="57"/>
  <c r="H269" i="57"/>
  <c r="I269" i="57" s="1"/>
  <c r="H271" i="57"/>
  <c r="I271" i="57" s="1"/>
  <c r="H274" i="57"/>
  <c r="H277" i="57"/>
  <c r="G276" i="57"/>
  <c r="H279" i="57"/>
  <c r="I279" i="57" s="1"/>
  <c r="H283" i="57"/>
  <c r="I283" i="57" s="1"/>
  <c r="I285" i="57"/>
  <c r="H285" i="57"/>
  <c r="I287" i="57"/>
  <c r="H287" i="57"/>
  <c r="H289" i="57"/>
  <c r="I289" i="57" s="1"/>
  <c r="H291" i="57"/>
  <c r="I291" i="57" s="1"/>
  <c r="H293" i="57"/>
  <c r="I293" i="57" s="1"/>
  <c r="H295" i="57"/>
  <c r="I295" i="57" s="1"/>
  <c r="H299" i="57"/>
  <c r="I299" i="57" s="1"/>
  <c r="H304" i="57"/>
  <c r="I304" i="57" s="1"/>
  <c r="H308" i="57"/>
  <c r="I308" i="57" s="1"/>
  <c r="H314" i="57"/>
  <c r="H352" i="57"/>
  <c r="I352" i="57" s="1"/>
  <c r="H368" i="57"/>
  <c r="H366" i="57" s="1"/>
  <c r="H365" i="57" s="1"/>
  <c r="H404" i="57"/>
  <c r="H402" i="57" s="1"/>
  <c r="H416" i="57"/>
  <c r="H420" i="57"/>
  <c r="I420" i="57" s="1"/>
  <c r="H424" i="57"/>
  <c r="I424" i="57" s="1"/>
  <c r="H428" i="57"/>
  <c r="I428" i="57" s="1"/>
  <c r="H438" i="57"/>
  <c r="H436" i="57" s="1"/>
  <c r="H442" i="57"/>
  <c r="H441" i="57" s="1"/>
  <c r="G441" i="57"/>
  <c r="I145" i="57"/>
  <c r="I147" i="57"/>
  <c r="I149" i="57"/>
  <c r="I165" i="57"/>
  <c r="I167" i="57"/>
  <c r="I169" i="57"/>
  <c r="I171" i="57"/>
  <c r="I173" i="57"/>
  <c r="I175" i="57"/>
  <c r="I177" i="57"/>
  <c r="I179" i="57"/>
  <c r="I181" i="57"/>
  <c r="I183" i="57"/>
  <c r="I185" i="57"/>
  <c r="I215" i="57"/>
  <c r="I217" i="57"/>
  <c r="I243" i="57"/>
  <c r="I242" i="57" s="1"/>
  <c r="I251" i="57"/>
  <c r="I253" i="57"/>
  <c r="I255" i="57"/>
  <c r="I257" i="57"/>
  <c r="I259" i="57"/>
  <c r="I261" i="57"/>
  <c r="I263" i="57"/>
  <c r="I265" i="57"/>
  <c r="I273" i="57"/>
  <c r="H301" i="57"/>
  <c r="I301" i="57" s="1"/>
  <c r="I311" i="57"/>
  <c r="I312" i="57"/>
  <c r="G314" i="57"/>
  <c r="I319" i="57"/>
  <c r="I320" i="57"/>
  <c r="I321" i="57"/>
  <c r="I322" i="57"/>
  <c r="I323" i="57"/>
  <c r="I324" i="57"/>
  <c r="I325" i="57"/>
  <c r="I326" i="57"/>
  <c r="I327" i="57"/>
  <c r="I328" i="57"/>
  <c r="I329" i="57"/>
  <c r="I330" i="57"/>
  <c r="I331" i="57"/>
  <c r="I332" i="57"/>
  <c r="I333" i="57"/>
  <c r="I334" i="57"/>
  <c r="I335" i="57"/>
  <c r="I336" i="57"/>
  <c r="I339" i="57"/>
  <c r="I340" i="57"/>
  <c r="I341" i="57"/>
  <c r="I342" i="57"/>
  <c r="I343" i="57"/>
  <c r="I344" i="57"/>
  <c r="I345" i="57"/>
  <c r="I346" i="57"/>
  <c r="I347" i="57"/>
  <c r="G348" i="57"/>
  <c r="I357" i="57"/>
  <c r="I358" i="57"/>
  <c r="I359" i="57"/>
  <c r="I360" i="57"/>
  <c r="I363" i="57"/>
  <c r="I364" i="57"/>
  <c r="G366" i="57"/>
  <c r="G365" i="57" s="1"/>
  <c r="I373" i="57"/>
  <c r="I374" i="57"/>
  <c r="I377" i="57"/>
  <c r="I378" i="57"/>
  <c r="I379" i="57"/>
  <c r="I380" i="57"/>
  <c r="I381" i="57"/>
  <c r="I382" i="57"/>
  <c r="I383" i="57"/>
  <c r="I384" i="57"/>
  <c r="I385" i="57"/>
  <c r="I386" i="57"/>
  <c r="I387" i="57"/>
  <c r="I388" i="57"/>
  <c r="I389" i="57"/>
  <c r="I390" i="57"/>
  <c r="I393" i="57"/>
  <c r="I394" i="57"/>
  <c r="I395" i="57"/>
  <c r="I396" i="57"/>
  <c r="I397" i="57"/>
  <c r="I398" i="57"/>
  <c r="I399" i="57"/>
  <c r="I400" i="57"/>
  <c r="I401" i="57"/>
  <c r="G402" i="57"/>
  <c r="I409" i="57"/>
  <c r="I410" i="57"/>
  <c r="I411" i="57"/>
  <c r="G412" i="57"/>
  <c r="I431" i="57"/>
  <c r="I432" i="57"/>
  <c r="I433" i="57"/>
  <c r="I434" i="57"/>
  <c r="G436" i="57"/>
  <c r="H451" i="57"/>
  <c r="I451" i="57" s="1"/>
  <c r="I452" i="57"/>
  <c r="H453" i="57"/>
  <c r="I453" i="57" s="1"/>
  <c r="I454" i="57"/>
  <c r="H455" i="57"/>
  <c r="I455" i="57" s="1"/>
  <c r="I456" i="57"/>
  <c r="H457" i="57"/>
  <c r="I457" i="57" s="1"/>
  <c r="H460" i="57"/>
  <c r="H464" i="57"/>
  <c r="I464" i="57" s="1"/>
  <c r="H468" i="57"/>
  <c r="H467" i="57" s="1"/>
  <c r="G467" i="57"/>
  <c r="H473" i="57"/>
  <c r="I473" i="57" s="1"/>
  <c r="I474" i="57"/>
  <c r="H475" i="57"/>
  <c r="I475" i="57" s="1"/>
  <c r="I476" i="57"/>
  <c r="H477" i="57"/>
  <c r="I477" i="57" s="1"/>
  <c r="I478" i="57"/>
  <c r="H479" i="57"/>
  <c r="I479" i="57" s="1"/>
  <c r="H481" i="57"/>
  <c r="G480" i="57"/>
  <c r="H489" i="57"/>
  <c r="I489" i="57" s="1"/>
  <c r="I490" i="57"/>
  <c r="H495" i="57"/>
  <c r="H498" i="57"/>
  <c r="I498" i="57" s="1"/>
  <c r="G497" i="57"/>
  <c r="I499" i="57"/>
  <c r="H500" i="57"/>
  <c r="I500" i="57" s="1"/>
  <c r="I501" i="57"/>
  <c r="H504" i="57"/>
  <c r="I504" i="57" s="1"/>
  <c r="I505" i="57"/>
  <c r="H506" i="57"/>
  <c r="I506" i="57" s="1"/>
  <c r="I507" i="57"/>
  <c r="H508" i="57"/>
  <c r="I508" i="57" s="1"/>
  <c r="I509" i="57"/>
  <c r="H510" i="57"/>
  <c r="I510" i="57" s="1"/>
  <c r="I511" i="57"/>
  <c r="I512" i="57"/>
  <c r="H512" i="57"/>
  <c r="I513" i="57"/>
  <c r="H514" i="57"/>
  <c r="I514" i="57" s="1"/>
  <c r="I515" i="57"/>
  <c r="H516" i="57"/>
  <c r="I516" i="57" s="1"/>
  <c r="I517" i="57"/>
  <c r="H520" i="57"/>
  <c r="I520" i="57" s="1"/>
  <c r="I521" i="57"/>
  <c r="H527" i="57"/>
  <c r="I527" i="57" s="1"/>
  <c r="H531" i="57"/>
  <c r="I531" i="57" s="1"/>
  <c r="H534" i="57"/>
  <c r="I534" i="57" s="1"/>
  <c r="G533" i="57"/>
  <c r="I535" i="57"/>
  <c r="H536" i="57"/>
  <c r="I536" i="57" s="1"/>
  <c r="I537" i="57"/>
  <c r="H538" i="57"/>
  <c r="I538" i="57" s="1"/>
  <c r="I539" i="57"/>
  <c r="H540" i="57"/>
  <c r="I540" i="57" s="1"/>
  <c r="I541" i="57"/>
  <c r="I542" i="57"/>
  <c r="H542" i="57"/>
  <c r="H545" i="57"/>
  <c r="I545" i="57" s="1"/>
  <c r="H555" i="57"/>
  <c r="I555" i="57" s="1"/>
  <c r="H559" i="57"/>
  <c r="I559" i="57" s="1"/>
  <c r="H563" i="57"/>
  <c r="I563" i="57" s="1"/>
  <c r="H567" i="57"/>
  <c r="I567" i="57" s="1"/>
  <c r="H573" i="57"/>
  <c r="G572" i="57"/>
  <c r="H584" i="57"/>
  <c r="G581" i="57"/>
  <c r="H588" i="57"/>
  <c r="I588" i="57" s="1"/>
  <c r="H592" i="57"/>
  <c r="I592" i="57" s="1"/>
  <c r="H596" i="57"/>
  <c r="I596" i="57" s="1"/>
  <c r="I303" i="57"/>
  <c r="I305" i="57"/>
  <c r="I307" i="57"/>
  <c r="I309" i="57"/>
  <c r="I315" i="57"/>
  <c r="I317" i="57"/>
  <c r="H338" i="57"/>
  <c r="H337" i="57" s="1"/>
  <c r="G337" i="57"/>
  <c r="I349" i="57"/>
  <c r="I351" i="57"/>
  <c r="I353" i="57"/>
  <c r="H362" i="57"/>
  <c r="H361" i="57" s="1"/>
  <c r="H355" i="57" s="1"/>
  <c r="G361" i="57"/>
  <c r="G355" i="57" s="1"/>
  <c r="I367" i="57"/>
  <c r="I369" i="57"/>
  <c r="H372" i="57"/>
  <c r="H371" i="57" s="1"/>
  <c r="G371" i="57"/>
  <c r="H376" i="57"/>
  <c r="H375" i="57" s="1"/>
  <c r="G375" i="57"/>
  <c r="H392" i="57"/>
  <c r="H391" i="57" s="1"/>
  <c r="G391" i="57"/>
  <c r="I403" i="57"/>
  <c r="I405" i="57"/>
  <c r="H408" i="57"/>
  <c r="H407" i="57" s="1"/>
  <c r="G407" i="57"/>
  <c r="I413" i="57"/>
  <c r="I415" i="57"/>
  <c r="I417" i="57"/>
  <c r="I419" i="57"/>
  <c r="I421" i="57"/>
  <c r="I423" i="57"/>
  <c r="I427" i="57"/>
  <c r="I429" i="57"/>
  <c r="I437" i="57"/>
  <c r="I439" i="57"/>
  <c r="I443" i="57"/>
  <c r="H448" i="57"/>
  <c r="H447" i="57" s="1"/>
  <c r="G447" i="57"/>
  <c r="H450" i="57"/>
  <c r="G449" i="57"/>
  <c r="H462" i="57"/>
  <c r="I462" i="57" s="1"/>
  <c r="H466" i="57"/>
  <c r="I466" i="57" s="1"/>
  <c r="H472" i="57"/>
  <c r="G471" i="57"/>
  <c r="H482" i="57"/>
  <c r="I482" i="57" s="1"/>
  <c r="H484" i="57"/>
  <c r="I484" i="57" s="1"/>
  <c r="H486" i="57"/>
  <c r="I486" i="57" s="1"/>
  <c r="H488" i="57"/>
  <c r="G487" i="57"/>
  <c r="H493" i="57"/>
  <c r="I493" i="57"/>
  <c r="H503" i="57"/>
  <c r="G502" i="57"/>
  <c r="H519" i="57"/>
  <c r="H518" i="57" s="1"/>
  <c r="G518" i="57"/>
  <c r="H523" i="57"/>
  <c r="H522" i="57" s="1"/>
  <c r="G522" i="57"/>
  <c r="H529" i="57"/>
  <c r="H547" i="57"/>
  <c r="H543" i="57" s="1"/>
  <c r="H550" i="57"/>
  <c r="H549" i="57" s="1"/>
  <c r="G549" i="57"/>
  <c r="H553" i="57"/>
  <c r="H552" i="57" s="1"/>
  <c r="G552" i="57"/>
  <c r="H557" i="57"/>
  <c r="I557" i="57" s="1"/>
  <c r="G556" i="57"/>
  <c r="H561" i="57"/>
  <c r="I561" i="57"/>
  <c r="H565" i="57"/>
  <c r="G564" i="57"/>
  <c r="H569" i="57"/>
  <c r="H568" i="57" s="1"/>
  <c r="G568" i="57"/>
  <c r="H574" i="57"/>
  <c r="I574" i="57" s="1"/>
  <c r="H576" i="57"/>
  <c r="I576" i="57" s="1"/>
  <c r="H578" i="57"/>
  <c r="I578" i="57" s="1"/>
  <c r="H580" i="57"/>
  <c r="I580" i="57" s="1"/>
  <c r="I445" i="57"/>
  <c r="I459" i="57"/>
  <c r="I461" i="57"/>
  <c r="I463" i="57"/>
  <c r="I465" i="57"/>
  <c r="I469" i="57"/>
  <c r="I492" i="57"/>
  <c r="I494" i="57"/>
  <c r="I526" i="57"/>
  <c r="I528" i="57"/>
  <c r="I530" i="57"/>
  <c r="I532" i="57"/>
  <c r="I544" i="57"/>
  <c r="I546" i="57"/>
  <c r="I548" i="57"/>
  <c r="I554" i="57"/>
  <c r="I558" i="57"/>
  <c r="I560" i="57"/>
  <c r="I562" i="57"/>
  <c r="I566" i="57"/>
  <c r="I570" i="57"/>
  <c r="H586" i="57"/>
  <c r="I586" i="57" s="1"/>
  <c r="H590" i="57"/>
  <c r="I590" i="57" s="1"/>
  <c r="H594" i="57"/>
  <c r="I594" i="57" s="1"/>
  <c r="H598" i="57"/>
  <c r="I598" i="57"/>
  <c r="H602" i="57"/>
  <c r="I602" i="57" s="1"/>
  <c r="H606" i="57"/>
  <c r="I606" i="57" s="1"/>
  <c r="H610" i="57"/>
  <c r="G609" i="57"/>
  <c r="I610" i="57"/>
  <c r="H616" i="57"/>
  <c r="G615" i="57"/>
  <c r="H622" i="57"/>
  <c r="I622" i="57" s="1"/>
  <c r="H626" i="57"/>
  <c r="I626" i="57" s="1"/>
  <c r="H630" i="57"/>
  <c r="G629" i="57"/>
  <c r="I630" i="57"/>
  <c r="H634" i="57"/>
  <c r="I634" i="57" s="1"/>
  <c r="H637" i="57"/>
  <c r="H636" i="57" s="1"/>
  <c r="G636" i="57"/>
  <c r="H640" i="57"/>
  <c r="I640" i="57" s="1"/>
  <c r="H644" i="57"/>
  <c r="I644" i="57" s="1"/>
  <c r="H650" i="57"/>
  <c r="G649" i="57"/>
  <c r="H658" i="57"/>
  <c r="I658" i="57" s="1"/>
  <c r="H662" i="57"/>
  <c r="I662" i="57" s="1"/>
  <c r="H666" i="57"/>
  <c r="I666" i="57" s="1"/>
  <c r="H670" i="57"/>
  <c r="I670" i="57"/>
  <c r="H684" i="57"/>
  <c r="I684" i="57" s="1"/>
  <c r="I685" i="57"/>
  <c r="I686" i="57"/>
  <c r="H686" i="57"/>
  <c r="I687" i="57"/>
  <c r="H688" i="57"/>
  <c r="I688" i="57" s="1"/>
  <c r="I689" i="57"/>
  <c r="H693" i="57"/>
  <c r="I693" i="57" s="1"/>
  <c r="H697" i="57"/>
  <c r="I697" i="57" s="1"/>
  <c r="H700" i="57"/>
  <c r="I700" i="57" s="1"/>
  <c r="G699" i="57"/>
  <c r="I701" i="57"/>
  <c r="H702" i="57"/>
  <c r="I702" i="57" s="1"/>
  <c r="I703" i="57"/>
  <c r="H704" i="57"/>
  <c r="I704" i="57" s="1"/>
  <c r="I705" i="57"/>
  <c r="H706" i="57"/>
  <c r="I706" i="57" s="1"/>
  <c r="H711" i="57"/>
  <c r="G710" i="57"/>
  <c r="G709" i="57" s="1"/>
  <c r="H717" i="57"/>
  <c r="I717" i="57" s="1"/>
  <c r="H721" i="57"/>
  <c r="I721" i="57" s="1"/>
  <c r="H725" i="57"/>
  <c r="I725" i="57" s="1"/>
  <c r="H729" i="57"/>
  <c r="I729" i="57" s="1"/>
  <c r="H732" i="57"/>
  <c r="I732" i="57" s="1"/>
  <c r="G731" i="57"/>
  <c r="G730" i="57" s="1"/>
  <c r="I733" i="57"/>
  <c r="H734" i="57"/>
  <c r="I734" i="57" s="1"/>
  <c r="I735" i="57"/>
  <c r="H736" i="57"/>
  <c r="I736" i="57" s="1"/>
  <c r="I737" i="57"/>
  <c r="H738" i="57"/>
  <c r="I738" i="57" s="1"/>
  <c r="H741" i="57"/>
  <c r="H740" i="57" s="1"/>
  <c r="G740" i="57"/>
  <c r="H744" i="57"/>
  <c r="I744" i="57" s="1"/>
  <c r="G743" i="57"/>
  <c r="I745" i="57"/>
  <c r="H746" i="57"/>
  <c r="I746" i="57" s="1"/>
  <c r="H757" i="57"/>
  <c r="G756" i="57"/>
  <c r="H759" i="57"/>
  <c r="I759" i="57" s="1"/>
  <c r="H779" i="57"/>
  <c r="I779" i="57" s="1"/>
  <c r="H783" i="57"/>
  <c r="I783" i="57" s="1"/>
  <c r="H787" i="57"/>
  <c r="I787" i="57" s="1"/>
  <c r="H791" i="57"/>
  <c r="I791" i="57" s="1"/>
  <c r="H799" i="57"/>
  <c r="I799" i="57"/>
  <c r="H803" i="57"/>
  <c r="I803" i="57" s="1"/>
  <c r="H807" i="57"/>
  <c r="G806" i="57"/>
  <c r="I807" i="57"/>
  <c r="H811" i="57"/>
  <c r="I811" i="57" s="1"/>
  <c r="H829" i="57"/>
  <c r="I829" i="57" s="1"/>
  <c r="G828" i="57"/>
  <c r="H833" i="57"/>
  <c r="I833" i="57" s="1"/>
  <c r="H837" i="57"/>
  <c r="I837" i="57" s="1"/>
  <c r="H841" i="57"/>
  <c r="I841" i="57" s="1"/>
  <c r="H845" i="57"/>
  <c r="I845" i="57" s="1"/>
  <c r="G844" i="57"/>
  <c r="H849" i="57"/>
  <c r="I849" i="57" s="1"/>
  <c r="H600" i="57"/>
  <c r="I600" i="57" s="1"/>
  <c r="H604" i="57"/>
  <c r="I604" i="57" s="1"/>
  <c r="G603" i="57"/>
  <c r="H608" i="57"/>
  <c r="I608" i="57" s="1"/>
  <c r="H612" i="57"/>
  <c r="I612" i="57" s="1"/>
  <c r="I617" i="57"/>
  <c r="H617" i="57"/>
  <c r="H620" i="57"/>
  <c r="I620" i="57"/>
  <c r="H624" i="57"/>
  <c r="H628" i="57"/>
  <c r="I628" i="57" s="1"/>
  <c r="H632" i="57"/>
  <c r="I632" i="57" s="1"/>
  <c r="H642" i="57"/>
  <c r="H646" i="57"/>
  <c r="G645" i="57"/>
  <c r="H651" i="57"/>
  <c r="I651" i="57" s="1"/>
  <c r="H653" i="57"/>
  <c r="I653" i="57" s="1"/>
  <c r="H656" i="57"/>
  <c r="H660" i="57"/>
  <c r="I660" i="57" s="1"/>
  <c r="H664" i="57"/>
  <c r="I664" i="57" s="1"/>
  <c r="H668" i="57"/>
  <c r="I668" i="57" s="1"/>
  <c r="H672" i="57"/>
  <c r="I672" i="57" s="1"/>
  <c r="H675" i="57"/>
  <c r="G674" i="57"/>
  <c r="H677" i="57"/>
  <c r="I677" i="57" s="1"/>
  <c r="I679" i="57"/>
  <c r="H679" i="57"/>
  <c r="H681" i="57"/>
  <c r="I681" i="57" s="1"/>
  <c r="H683" i="57"/>
  <c r="G682" i="57"/>
  <c r="G690" i="57"/>
  <c r="H695" i="57"/>
  <c r="H712" i="57"/>
  <c r="I712" i="57" s="1"/>
  <c r="H715" i="57"/>
  <c r="I715" i="57" s="1"/>
  <c r="G714" i="57"/>
  <c r="G713" i="57" s="1"/>
  <c r="H719" i="57"/>
  <c r="I719" i="57" s="1"/>
  <c r="H723" i="57"/>
  <c r="I723" i="57" s="1"/>
  <c r="H727" i="57"/>
  <c r="I727" i="57" s="1"/>
  <c r="H750" i="57"/>
  <c r="H749" i="57" s="1"/>
  <c r="G749" i="57"/>
  <c r="H753" i="57"/>
  <c r="H752" i="57" s="1"/>
  <c r="H751" i="57" s="1"/>
  <c r="G752" i="57"/>
  <c r="G751" i="57" s="1"/>
  <c r="H758" i="57"/>
  <c r="I758" i="57" s="1"/>
  <c r="H761" i="57"/>
  <c r="I761" i="57" s="1"/>
  <c r="H781" i="57"/>
  <c r="I781" i="57" s="1"/>
  <c r="H785" i="57"/>
  <c r="I785" i="57" s="1"/>
  <c r="H789" i="57"/>
  <c r="I789" i="57" s="1"/>
  <c r="H801" i="57"/>
  <c r="I801" i="57" s="1"/>
  <c r="H805" i="57"/>
  <c r="I805" i="57" s="1"/>
  <c r="H809" i="57"/>
  <c r="I809" i="57" s="1"/>
  <c r="H813" i="57"/>
  <c r="I813" i="57" s="1"/>
  <c r="H831" i="57"/>
  <c r="I831" i="57" s="1"/>
  <c r="H835" i="57"/>
  <c r="I835" i="57" s="1"/>
  <c r="H839" i="57"/>
  <c r="I839" i="57" s="1"/>
  <c r="G838" i="57"/>
  <c r="H843" i="57"/>
  <c r="I843" i="57" s="1"/>
  <c r="H847" i="57"/>
  <c r="I847" i="57" s="1"/>
  <c r="H859" i="57"/>
  <c r="I859" i="57" s="1"/>
  <c r="H819" i="57"/>
  <c r="G818" i="57"/>
  <c r="H860" i="57"/>
  <c r="I860" i="57" s="1"/>
  <c r="H864" i="57"/>
  <c r="I864" i="57" s="1"/>
  <c r="H868" i="57"/>
  <c r="I868" i="57" s="1"/>
  <c r="H893" i="57"/>
  <c r="I893" i="57" s="1"/>
  <c r="G892" i="57"/>
  <c r="H906" i="57"/>
  <c r="I906" i="57" s="1"/>
  <c r="H910" i="57"/>
  <c r="H909" i="57" s="1"/>
  <c r="G909" i="57"/>
  <c r="H915" i="57"/>
  <c r="I915" i="57" s="1"/>
  <c r="H917" i="57"/>
  <c r="I917" i="57" s="1"/>
  <c r="H919" i="57"/>
  <c r="I919" i="57" s="1"/>
  <c r="I921" i="57"/>
  <c r="H921" i="57"/>
  <c r="H923" i="57"/>
  <c r="I923" i="57" s="1"/>
  <c r="H925" i="57"/>
  <c r="I925" i="57" s="1"/>
  <c r="H928" i="57"/>
  <c r="I928" i="57" s="1"/>
  <c r="H932" i="57"/>
  <c r="I932" i="57" s="1"/>
  <c r="H936" i="57"/>
  <c r="I936" i="57"/>
  <c r="H940" i="57"/>
  <c r="I940" i="57" s="1"/>
  <c r="H944" i="57"/>
  <c r="I944" i="57" s="1"/>
  <c r="H948" i="57"/>
  <c r="I948" i="57" s="1"/>
  <c r="H952" i="57"/>
  <c r="I952" i="57" s="1"/>
  <c r="H956" i="57"/>
  <c r="I956" i="57" s="1"/>
  <c r="H960" i="57"/>
  <c r="I960" i="57" s="1"/>
  <c r="H964" i="57"/>
  <c r="I964" i="57" s="1"/>
  <c r="I968" i="57"/>
  <c r="H968" i="57"/>
  <c r="H970" i="57"/>
  <c r="I970" i="57" s="1"/>
  <c r="H972" i="57"/>
  <c r="I972" i="57" s="1"/>
  <c r="H974" i="57"/>
  <c r="I974" i="57" s="1"/>
  <c r="H978" i="57"/>
  <c r="I978" i="57" s="1"/>
  <c r="H980" i="57"/>
  <c r="I980" i="57" s="1"/>
  <c r="I982" i="57"/>
  <c r="H982" i="57"/>
  <c r="H984" i="57"/>
  <c r="I984" i="57" s="1"/>
  <c r="H986" i="57"/>
  <c r="I986" i="57" s="1"/>
  <c r="H988" i="57"/>
  <c r="I988" i="57" s="1"/>
  <c r="H990" i="57"/>
  <c r="I990" i="57" s="1"/>
  <c r="H992" i="57"/>
  <c r="I992" i="57" s="1"/>
  <c r="H996" i="57"/>
  <c r="I996" i="57" s="1"/>
  <c r="H1000" i="57"/>
  <c r="I1000" i="57" s="1"/>
  <c r="H1004" i="57"/>
  <c r="I1004" i="57" s="1"/>
  <c r="H1012" i="57"/>
  <c r="H1016" i="57"/>
  <c r="I1016" i="57" s="1"/>
  <c r="H1020" i="57"/>
  <c r="I1020" i="57" s="1"/>
  <c r="H1023" i="57"/>
  <c r="I1023" i="57" s="1"/>
  <c r="H1091" i="57"/>
  <c r="I1091" i="57" s="1"/>
  <c r="H1095" i="57"/>
  <c r="I1095" i="57" s="1"/>
  <c r="H1099" i="57"/>
  <c r="I1099" i="57" s="1"/>
  <c r="H1103" i="57"/>
  <c r="I1103" i="57" s="1"/>
  <c r="I582" i="57"/>
  <c r="I583" i="57"/>
  <c r="I585" i="57"/>
  <c r="I587" i="57"/>
  <c r="I589" i="57"/>
  <c r="I591" i="57"/>
  <c r="I593" i="57"/>
  <c r="I595" i="57"/>
  <c r="I597" i="57"/>
  <c r="I599" i="57"/>
  <c r="I601" i="57"/>
  <c r="I605" i="57"/>
  <c r="I607" i="57"/>
  <c r="I611" i="57"/>
  <c r="I613" i="57"/>
  <c r="I619" i="57"/>
  <c r="I621" i="57"/>
  <c r="I623" i="57"/>
  <c r="I625" i="57"/>
  <c r="I627" i="57"/>
  <c r="I631" i="57"/>
  <c r="I633" i="57"/>
  <c r="I639" i="57"/>
  <c r="I641" i="57"/>
  <c r="I643" i="57"/>
  <c r="I647" i="57"/>
  <c r="I655" i="57"/>
  <c r="I657" i="57"/>
  <c r="I659" i="57"/>
  <c r="I661" i="57"/>
  <c r="I663" i="57"/>
  <c r="I665" i="57"/>
  <c r="I667" i="57"/>
  <c r="I669" i="57"/>
  <c r="I671" i="57"/>
  <c r="I673" i="57"/>
  <c r="I692" i="57"/>
  <c r="I694" i="57"/>
  <c r="I696" i="57"/>
  <c r="I698" i="57"/>
  <c r="I708" i="57"/>
  <c r="I707" i="57" s="1"/>
  <c r="I716" i="57"/>
  <c r="I718" i="57"/>
  <c r="I720" i="57"/>
  <c r="I722" i="57"/>
  <c r="I724" i="57"/>
  <c r="I726" i="57"/>
  <c r="I728" i="57"/>
  <c r="I742" i="57"/>
  <c r="I748" i="57"/>
  <c r="I747" i="57" s="1"/>
  <c r="I754" i="57"/>
  <c r="H760" i="57"/>
  <c r="I760" i="57" s="1"/>
  <c r="H762" i="57"/>
  <c r="I762" i="57" s="1"/>
  <c r="I764" i="57"/>
  <c r="I765" i="57"/>
  <c r="I766" i="57"/>
  <c r="I767" i="57"/>
  <c r="I768" i="57"/>
  <c r="I769" i="57"/>
  <c r="I770" i="57"/>
  <c r="I771" i="57"/>
  <c r="I772" i="57"/>
  <c r="I773" i="57"/>
  <c r="I774" i="57"/>
  <c r="I775" i="57"/>
  <c r="I776" i="57"/>
  <c r="G777" i="57"/>
  <c r="H778" i="57"/>
  <c r="H780" i="57"/>
  <c r="I780" i="57" s="1"/>
  <c r="H782" i="57"/>
  <c r="I782" i="57" s="1"/>
  <c r="H784" i="57"/>
  <c r="I784" i="57" s="1"/>
  <c r="H786" i="57"/>
  <c r="I786" i="57" s="1"/>
  <c r="H788" i="57"/>
  <c r="I788" i="57" s="1"/>
  <c r="H790" i="57"/>
  <c r="I790" i="57" s="1"/>
  <c r="I794" i="57"/>
  <c r="I795" i="57"/>
  <c r="I796" i="57"/>
  <c r="G797" i="57"/>
  <c r="H798" i="57"/>
  <c r="H800" i="57"/>
  <c r="I800" i="57" s="1"/>
  <c r="H802" i="57"/>
  <c r="I802" i="57" s="1"/>
  <c r="H804" i="57"/>
  <c r="I804" i="57" s="1"/>
  <c r="H808" i="57"/>
  <c r="I808" i="57" s="1"/>
  <c r="H810" i="57"/>
  <c r="I810" i="57" s="1"/>
  <c r="H812" i="57"/>
  <c r="I812" i="57" s="1"/>
  <c r="I816" i="57"/>
  <c r="I817" i="57"/>
  <c r="I820" i="57"/>
  <c r="I821" i="57"/>
  <c r="I822" i="57"/>
  <c r="G823" i="57"/>
  <c r="H824" i="57"/>
  <c r="H823" i="57" s="1"/>
  <c r="I826" i="57"/>
  <c r="I825" i="57" s="1"/>
  <c r="H830" i="57"/>
  <c r="I830" i="57" s="1"/>
  <c r="H832" i="57"/>
  <c r="I832" i="57" s="1"/>
  <c r="H834" i="57"/>
  <c r="I834" i="57" s="1"/>
  <c r="H836" i="57"/>
  <c r="I836" i="57" s="1"/>
  <c r="H840" i="57"/>
  <c r="I840" i="57" s="1"/>
  <c r="H842" i="57"/>
  <c r="I842" i="57" s="1"/>
  <c r="H846" i="57"/>
  <c r="I846" i="57" s="1"/>
  <c r="H848" i="57"/>
  <c r="I848" i="57" s="1"/>
  <c r="I852" i="57"/>
  <c r="I853" i="57"/>
  <c r="I854" i="57"/>
  <c r="I855" i="57"/>
  <c r="I856" i="57"/>
  <c r="G857" i="57"/>
  <c r="G850" i="57" s="1"/>
  <c r="H858" i="57"/>
  <c r="H862" i="57"/>
  <c r="I862" i="57" s="1"/>
  <c r="H866" i="57"/>
  <c r="I866" i="57" s="1"/>
  <c r="H870" i="57"/>
  <c r="I870" i="57" s="1"/>
  <c r="I871" i="57"/>
  <c r="H872" i="57"/>
  <c r="I872" i="57" s="1"/>
  <c r="I873" i="57"/>
  <c r="H874" i="57"/>
  <c r="I874" i="57" s="1"/>
  <c r="I875" i="57"/>
  <c r="H876" i="57"/>
  <c r="I876" i="57" s="1"/>
  <c r="I877" i="57"/>
  <c r="H878" i="57"/>
  <c r="I878" i="57" s="1"/>
  <c r="I879" i="57"/>
  <c r="H880" i="57"/>
  <c r="I880" i="57" s="1"/>
  <c r="I881" i="57"/>
  <c r="H882" i="57"/>
  <c r="I882" i="57" s="1"/>
  <c r="I883" i="57"/>
  <c r="H884" i="57"/>
  <c r="I884" i="57" s="1"/>
  <c r="I885" i="57"/>
  <c r="H886" i="57"/>
  <c r="I886" i="57" s="1"/>
  <c r="I887" i="57"/>
  <c r="H888" i="57"/>
  <c r="I888" i="57" s="1"/>
  <c r="I889" i="57"/>
  <c r="H890" i="57"/>
  <c r="I890" i="57" s="1"/>
  <c r="I891" i="57"/>
  <c r="H894" i="57"/>
  <c r="I894" i="57" s="1"/>
  <c r="I895" i="57"/>
  <c r="H896" i="57"/>
  <c r="I896" i="57" s="1"/>
  <c r="I897" i="57"/>
  <c r="H898" i="57"/>
  <c r="I898" i="57" s="1"/>
  <c r="I899" i="57"/>
  <c r="H900" i="57"/>
  <c r="I900" i="57" s="1"/>
  <c r="I901" i="57"/>
  <c r="H902" i="57"/>
  <c r="I902" i="57" s="1"/>
  <c r="I903" i="57"/>
  <c r="H904" i="57"/>
  <c r="I904" i="57" s="1"/>
  <c r="H908" i="57"/>
  <c r="I908" i="57" s="1"/>
  <c r="H914" i="57"/>
  <c r="G926" i="57"/>
  <c r="H930" i="57"/>
  <c r="I930" i="57" s="1"/>
  <c r="H934" i="57"/>
  <c r="I934" i="57" s="1"/>
  <c r="H938" i="57"/>
  <c r="I938" i="57" s="1"/>
  <c r="H942" i="57"/>
  <c r="I942" i="57" s="1"/>
  <c r="H946" i="57"/>
  <c r="I946" i="57" s="1"/>
  <c r="H950" i="57"/>
  <c r="I950" i="57" s="1"/>
  <c r="H954" i="57"/>
  <c r="I954" i="57" s="1"/>
  <c r="H958" i="57"/>
  <c r="I958" i="57" s="1"/>
  <c r="H962" i="57"/>
  <c r="I962" i="57" s="1"/>
  <c r="H966" i="57"/>
  <c r="I966" i="57" s="1"/>
  <c r="H977" i="57"/>
  <c r="G976" i="57"/>
  <c r="H993" i="57"/>
  <c r="I993" i="57" s="1"/>
  <c r="H1029" i="57"/>
  <c r="I1029" i="57" s="1"/>
  <c r="H1033" i="57"/>
  <c r="I1033" i="57" s="1"/>
  <c r="H1040" i="57"/>
  <c r="I1040" i="57" s="1"/>
  <c r="H1044" i="57"/>
  <c r="I1044" i="57" s="1"/>
  <c r="H1049" i="57"/>
  <c r="I1049" i="57" s="1"/>
  <c r="H1051" i="57"/>
  <c r="I1051" i="57" s="1"/>
  <c r="H1053" i="57"/>
  <c r="I1053" i="57" s="1"/>
  <c r="H1055" i="57"/>
  <c r="I1055" i="57" s="1"/>
  <c r="H1057" i="57"/>
  <c r="I1057" i="57" s="1"/>
  <c r="H1059" i="57"/>
  <c r="I1059" i="57" s="1"/>
  <c r="H1061" i="57"/>
  <c r="I1061" i="57" s="1"/>
  <c r="H1063" i="57"/>
  <c r="I1063" i="57" s="1"/>
  <c r="H1067" i="57"/>
  <c r="I1067" i="57" s="1"/>
  <c r="H1071" i="57"/>
  <c r="I1071" i="57" s="1"/>
  <c r="I861" i="57"/>
  <c r="I863" i="57"/>
  <c r="I865" i="57"/>
  <c r="I867" i="57"/>
  <c r="I911" i="57"/>
  <c r="I927" i="57"/>
  <c r="I929" i="57"/>
  <c r="I931" i="57"/>
  <c r="I933" i="57"/>
  <c r="I935" i="57"/>
  <c r="I937" i="57"/>
  <c r="I939" i="57"/>
  <c r="I941" i="57"/>
  <c r="I943" i="57"/>
  <c r="I945" i="57"/>
  <c r="I947" i="57"/>
  <c r="I949" i="57"/>
  <c r="I951" i="57"/>
  <c r="I953" i="57"/>
  <c r="I955" i="57"/>
  <c r="I957" i="57"/>
  <c r="I959" i="57"/>
  <c r="I961" i="57"/>
  <c r="I963" i="57"/>
  <c r="I965" i="57"/>
  <c r="H994" i="57"/>
  <c r="I994" i="57" s="1"/>
  <c r="H998" i="57"/>
  <c r="I998" i="57" s="1"/>
  <c r="H1002" i="57"/>
  <c r="I1002" i="57" s="1"/>
  <c r="H1006" i="57"/>
  <c r="I1006" i="57" s="1"/>
  <c r="H1014" i="57"/>
  <c r="I1014" i="57" s="1"/>
  <c r="H1018" i="57"/>
  <c r="I1018" i="57" s="1"/>
  <c r="H1022" i="57"/>
  <c r="I1022" i="57" s="1"/>
  <c r="H1027" i="57"/>
  <c r="I1027" i="57" s="1"/>
  <c r="H1031" i="57"/>
  <c r="I1031" i="57" s="1"/>
  <c r="H1038" i="57"/>
  <c r="H1042" i="57"/>
  <c r="I1042" i="57" s="1"/>
  <c r="H1048" i="57"/>
  <c r="G1047" i="57"/>
  <c r="G1046" i="57" s="1"/>
  <c r="H1065" i="57"/>
  <c r="I1065" i="57" s="1"/>
  <c r="H1069" i="57"/>
  <c r="I1069" i="57" s="1"/>
  <c r="H1077" i="57"/>
  <c r="I1077" i="57" s="1"/>
  <c r="H1081" i="57"/>
  <c r="I1081" i="57" s="1"/>
  <c r="H1085" i="57"/>
  <c r="I1085" i="57" s="1"/>
  <c r="H1093" i="57"/>
  <c r="I1093" i="57" s="1"/>
  <c r="H1097" i="57"/>
  <c r="I1097" i="57" s="1"/>
  <c r="H1101" i="57"/>
  <c r="I1101" i="57" s="1"/>
  <c r="H1105" i="57"/>
  <c r="I1105" i="57" s="1"/>
  <c r="I995" i="57"/>
  <c r="I997" i="57"/>
  <c r="I999" i="57"/>
  <c r="I1001" i="57"/>
  <c r="I1003" i="57"/>
  <c r="I1005" i="57"/>
  <c r="I1008" i="57"/>
  <c r="G1007" i="57"/>
  <c r="I1009" i="57"/>
  <c r="I1010" i="57"/>
  <c r="I1011" i="57"/>
  <c r="I1013" i="57"/>
  <c r="I1015" i="57"/>
  <c r="I1017" i="57"/>
  <c r="I1019" i="57"/>
  <c r="I1037" i="57"/>
  <c r="I1039" i="57"/>
  <c r="I1041" i="57"/>
  <c r="I1043" i="57"/>
  <c r="I1045" i="57"/>
  <c r="H1064" i="57"/>
  <c r="I1064" i="57" s="1"/>
  <c r="H1066" i="57"/>
  <c r="I1066" i="57" s="1"/>
  <c r="H1068" i="57"/>
  <c r="I1068" i="57" s="1"/>
  <c r="H1070" i="57"/>
  <c r="I1070" i="57" s="1"/>
  <c r="H1075" i="57"/>
  <c r="H1079" i="57"/>
  <c r="I1079" i="57" s="1"/>
  <c r="H1083" i="57"/>
  <c r="I1083" i="57" s="1"/>
  <c r="H1087" i="57"/>
  <c r="I1087" i="57" s="1"/>
  <c r="H1090" i="57"/>
  <c r="I1090" i="57" s="1"/>
  <c r="G1089" i="57"/>
  <c r="G1088" i="57" s="1"/>
  <c r="H1092" i="57"/>
  <c r="I1092" i="57" s="1"/>
  <c r="H1094" i="57"/>
  <c r="I1094" i="57" s="1"/>
  <c r="H1096" i="57"/>
  <c r="I1096" i="57" s="1"/>
  <c r="H1098" i="57"/>
  <c r="I1098" i="57" s="1"/>
  <c r="H1100" i="57"/>
  <c r="I1100" i="57" s="1"/>
  <c r="H1102" i="57"/>
  <c r="I1102" i="57" s="1"/>
  <c r="H1104" i="57"/>
  <c r="I1104" i="57" s="1"/>
  <c r="H1106" i="57"/>
  <c r="I1106" i="57" s="1"/>
  <c r="I1074" i="57"/>
  <c r="I1076" i="57"/>
  <c r="I1078" i="57"/>
  <c r="I1080" i="57"/>
  <c r="I1082" i="57"/>
  <c r="I1084" i="57"/>
  <c r="I1086" i="57"/>
  <c r="H691" i="57" l="1"/>
  <c r="G524" i="57"/>
  <c r="G792" i="57"/>
  <c r="I750" i="57"/>
  <c r="I749" i="57" s="1"/>
  <c r="H564" i="57"/>
  <c r="H638" i="57"/>
  <c r="G435" i="57"/>
  <c r="H922" i="57"/>
  <c r="I922" i="57" s="1"/>
  <c r="G913" i="57"/>
  <c r="I910" i="57"/>
  <c r="H449" i="57"/>
  <c r="H348" i="57"/>
  <c r="H250" i="57"/>
  <c r="I741" i="57"/>
  <c r="H412" i="57"/>
  <c r="I569" i="57"/>
  <c r="H471" i="57"/>
  <c r="I189" i="57"/>
  <c r="I188" i="57" s="1"/>
  <c r="H487" i="57"/>
  <c r="H1025" i="57"/>
  <c r="H1024" i="57" s="1"/>
  <c r="I656" i="57"/>
  <c r="H654" i="57"/>
  <c r="H223" i="57"/>
  <c r="H219" i="57" s="1"/>
  <c r="I495" i="57"/>
  <c r="H491" i="57"/>
  <c r="I624" i="57"/>
  <c r="I618" i="57" s="1"/>
  <c r="H618" i="57"/>
  <c r="I1025" i="57"/>
  <c r="H818" i="57"/>
  <c r="H814" i="57" s="1"/>
  <c r="I819" i="57"/>
  <c r="H645" i="57"/>
  <c r="H635" i="57" s="1"/>
  <c r="I646" i="57"/>
  <c r="I645" i="57" s="1"/>
  <c r="I274" i="57"/>
  <c r="H272" i="57"/>
  <c r="I642" i="57"/>
  <c r="G406" i="57"/>
  <c r="H581" i="57"/>
  <c r="I442" i="57"/>
  <c r="I441" i="57" s="1"/>
  <c r="H214" i="57"/>
  <c r="I695" i="57"/>
  <c r="I550" i="57"/>
  <c r="I549" i="57" s="1"/>
  <c r="H502" i="57"/>
  <c r="H458" i="57"/>
  <c r="H1036" i="57"/>
  <c r="H1035" i="57" s="1"/>
  <c r="H556" i="57"/>
  <c r="H551" i="57" s="1"/>
  <c r="H525" i="57"/>
  <c r="H435" i="57"/>
  <c r="G187" i="57"/>
  <c r="H164" i="57"/>
  <c r="H926" i="57"/>
  <c r="I753" i="57"/>
  <c r="I565" i="57"/>
  <c r="I553" i="57"/>
  <c r="I552" i="57" s="1"/>
  <c r="G275" i="57"/>
  <c r="H1073" i="57"/>
  <c r="H1072" i="57" s="1"/>
  <c r="H682" i="57"/>
  <c r="H674" i="57"/>
  <c r="H276" i="57"/>
  <c r="G814" i="57"/>
  <c r="I491" i="57"/>
  <c r="I468" i="57"/>
  <c r="H266" i="57"/>
  <c r="I699" i="57"/>
  <c r="I533" i="57"/>
  <c r="I110" i="57"/>
  <c r="I731" i="57"/>
  <c r="I730" i="57" s="1"/>
  <c r="I497" i="57"/>
  <c r="I10" i="57"/>
  <c r="I1089" i="57"/>
  <c r="I1088" i="57" s="1"/>
  <c r="H1047" i="57"/>
  <c r="H1046" i="57" s="1"/>
  <c r="I1048" i="57"/>
  <c r="I1047" i="57" s="1"/>
  <c r="I1046" i="57" s="1"/>
  <c r="I926" i="57"/>
  <c r="H913" i="57"/>
  <c r="I914" i="57"/>
  <c r="I892" i="57"/>
  <c r="H857" i="57"/>
  <c r="I851" i="57"/>
  <c r="H797" i="57"/>
  <c r="I793" i="57"/>
  <c r="I691" i="57"/>
  <c r="I654" i="57"/>
  <c r="I638" i="57"/>
  <c r="H1007" i="57"/>
  <c r="I909" i="57"/>
  <c r="H892" i="57"/>
  <c r="I838" i="57"/>
  <c r="H838" i="57"/>
  <c r="I752" i="57"/>
  <c r="I751" i="57" s="1"/>
  <c r="I714" i="57"/>
  <c r="I713" i="57" s="1"/>
  <c r="H714" i="57"/>
  <c r="H713" i="57" s="1"/>
  <c r="I675" i="57"/>
  <c r="I674" i="57" s="1"/>
  <c r="I603" i="57"/>
  <c r="H603" i="57"/>
  <c r="I844" i="57"/>
  <c r="H844" i="57"/>
  <c r="G827" i="57"/>
  <c r="I806" i="57"/>
  <c r="H806" i="57"/>
  <c r="G755" i="57"/>
  <c r="H743" i="57"/>
  <c r="H739" i="57" s="1"/>
  <c r="I740" i="57"/>
  <c r="H710" i="57"/>
  <c r="H709" i="57" s="1"/>
  <c r="I711" i="57"/>
  <c r="I710" i="57" s="1"/>
  <c r="I709" i="57" s="1"/>
  <c r="H649" i="57"/>
  <c r="H648" i="57" s="1"/>
  <c r="I650" i="57"/>
  <c r="I649" i="57" s="1"/>
  <c r="G635" i="57"/>
  <c r="I637" i="57"/>
  <c r="I636" i="57" s="1"/>
  <c r="G614" i="57"/>
  <c r="I609" i="57"/>
  <c r="H609" i="57"/>
  <c r="I683" i="57"/>
  <c r="I682" i="57" s="1"/>
  <c r="I564" i="57"/>
  <c r="I547" i="57"/>
  <c r="I529" i="57"/>
  <c r="G470" i="57"/>
  <c r="G446" i="57"/>
  <c r="H370" i="57"/>
  <c r="I348" i="57"/>
  <c r="I314" i="57"/>
  <c r="I584" i="57"/>
  <c r="I581" i="57" s="1"/>
  <c r="H572" i="57"/>
  <c r="I573" i="57"/>
  <c r="I572" i="57" s="1"/>
  <c r="G496" i="57"/>
  <c r="I460" i="57"/>
  <c r="I458" i="57" s="1"/>
  <c r="I430" i="57"/>
  <c r="G313" i="57"/>
  <c r="I310" i="57"/>
  <c r="I272" i="57"/>
  <c r="I250" i="57"/>
  <c r="I523" i="57"/>
  <c r="I522" i="57" s="1"/>
  <c r="I503" i="57"/>
  <c r="I502" i="57" s="1"/>
  <c r="I450" i="57"/>
  <c r="I449" i="57" s="1"/>
  <c r="I438" i="57"/>
  <c r="I436" i="57" s="1"/>
  <c r="I416" i="57"/>
  <c r="I412" i="57" s="1"/>
  <c r="I404" i="57"/>
  <c r="I402" i="57" s="1"/>
  <c r="I392" i="57"/>
  <c r="I391" i="57" s="1"/>
  <c r="I368" i="57"/>
  <c r="I366" i="57" s="1"/>
  <c r="I365" i="57" s="1"/>
  <c r="I362" i="57"/>
  <c r="I361" i="57" s="1"/>
  <c r="H313" i="57"/>
  <c r="I277" i="57"/>
  <c r="I276" i="57" s="1"/>
  <c r="I267" i="57"/>
  <c r="I266" i="57" s="1"/>
  <c r="I216" i="57"/>
  <c r="I166" i="57"/>
  <c r="I164" i="57" s="1"/>
  <c r="H150" i="57"/>
  <c r="I448" i="57"/>
  <c r="I447" i="57" s="1"/>
  <c r="I425" i="57"/>
  <c r="H425" i="57"/>
  <c r="I376" i="57"/>
  <c r="I375" i="57" s="1"/>
  <c r="G244" i="57"/>
  <c r="G219" i="57"/>
  <c r="I221" i="57"/>
  <c r="I220" i="57" s="1"/>
  <c r="H207" i="57"/>
  <c r="I208" i="57"/>
  <c r="I207" i="57" s="1"/>
  <c r="H191" i="57"/>
  <c r="I192" i="57"/>
  <c r="I191" i="57" s="1"/>
  <c r="I234" i="57"/>
  <c r="I233" i="57" s="1"/>
  <c r="G44" i="57"/>
  <c r="H1089" i="57"/>
  <c r="H1088" i="57" s="1"/>
  <c r="I1075" i="57"/>
  <c r="I1073" i="57" s="1"/>
  <c r="I1072" i="57" s="1"/>
  <c r="I1038" i="57"/>
  <c r="I1036" i="57" s="1"/>
  <c r="I1035" i="57" s="1"/>
  <c r="H976" i="57"/>
  <c r="I977" i="57"/>
  <c r="I976" i="57" s="1"/>
  <c r="G912" i="57"/>
  <c r="I818" i="57"/>
  <c r="I815" i="57"/>
  <c r="H777" i="57"/>
  <c r="I763" i="57"/>
  <c r="I1012" i="57"/>
  <c r="I858" i="57"/>
  <c r="I857" i="57" s="1"/>
  <c r="I824" i="57"/>
  <c r="I823" i="57" s="1"/>
  <c r="I798" i="57"/>
  <c r="I797" i="57" s="1"/>
  <c r="I778" i="57"/>
  <c r="I777" i="57" s="1"/>
  <c r="I828" i="57"/>
  <c r="H828" i="57"/>
  <c r="H756" i="57"/>
  <c r="H755" i="57" s="1"/>
  <c r="I757" i="57"/>
  <c r="I756" i="57" s="1"/>
  <c r="I743" i="57"/>
  <c r="G739" i="57"/>
  <c r="H731" i="57"/>
  <c r="H730" i="57" s="1"/>
  <c r="H699" i="57"/>
  <c r="H690" i="57" s="1"/>
  <c r="G648" i="57"/>
  <c r="I629" i="57"/>
  <c r="H629" i="57"/>
  <c r="H615" i="57"/>
  <c r="I616" i="57"/>
  <c r="I615" i="57" s="1"/>
  <c r="I543" i="57"/>
  <c r="I525" i="57"/>
  <c r="I568" i="57"/>
  <c r="I556" i="57"/>
  <c r="G551" i="57"/>
  <c r="H446" i="57"/>
  <c r="G370" i="57"/>
  <c r="G571" i="57"/>
  <c r="H533" i="57"/>
  <c r="H524" i="57" s="1"/>
  <c r="H497" i="57"/>
  <c r="H496" i="57" s="1"/>
  <c r="H480" i="57"/>
  <c r="I481" i="57"/>
  <c r="I480" i="57" s="1"/>
  <c r="I467" i="57"/>
  <c r="I356" i="57"/>
  <c r="I318" i="57"/>
  <c r="I214" i="57"/>
  <c r="I519" i="57"/>
  <c r="I518" i="57" s="1"/>
  <c r="I472" i="57"/>
  <c r="I471" i="57" s="1"/>
  <c r="I408" i="57"/>
  <c r="I407" i="57" s="1"/>
  <c r="I372" i="57"/>
  <c r="I371" i="57" s="1"/>
  <c r="I150" i="57"/>
  <c r="I488" i="57"/>
  <c r="I487" i="57" s="1"/>
  <c r="I338" i="57"/>
  <c r="I337" i="57" s="1"/>
  <c r="H297" i="57"/>
  <c r="I298" i="57"/>
  <c r="I297" i="57" s="1"/>
  <c r="H281" i="57"/>
  <c r="I282" i="57"/>
  <c r="I281" i="57" s="1"/>
  <c r="H245" i="57"/>
  <c r="H244" i="57" s="1"/>
  <c r="I246" i="57"/>
  <c r="I245" i="57" s="1"/>
  <c r="I224" i="57"/>
  <c r="I223" i="57" s="1"/>
  <c r="H110" i="57"/>
  <c r="H10" i="57"/>
  <c r="I45" i="57"/>
  <c r="H45" i="57"/>
  <c r="H614" i="57" l="1"/>
  <c r="I470" i="57"/>
  <c r="H406" i="57"/>
  <c r="H187" i="57"/>
  <c r="I913" i="57"/>
  <c r="H275" i="57"/>
  <c r="I1024" i="57"/>
  <c r="I1007" i="57"/>
  <c r="I912" i="57" s="1"/>
  <c r="G9" i="57"/>
  <c r="I187" i="57"/>
  <c r="I690" i="57"/>
  <c r="I355" i="57"/>
  <c r="I755" i="57"/>
  <c r="H44" i="57"/>
  <c r="I244" i="57"/>
  <c r="H827" i="57"/>
  <c r="I435" i="57"/>
  <c r="H470" i="57"/>
  <c r="I827" i="57"/>
  <c r="I44" i="57"/>
  <c r="I370" i="57"/>
  <c r="I524" i="57"/>
  <c r="I614" i="57"/>
  <c r="I814" i="57"/>
  <c r="I219" i="57"/>
  <c r="I446" i="57"/>
  <c r="I275" i="57"/>
  <c r="H571" i="57"/>
  <c r="I313" i="57"/>
  <c r="I635" i="57"/>
  <c r="I648" i="57"/>
  <c r="H792" i="57"/>
  <c r="H850" i="57"/>
  <c r="I406" i="57"/>
  <c r="I571" i="57"/>
  <c r="I551" i="57"/>
  <c r="I739" i="57"/>
  <c r="I792" i="57"/>
  <c r="I850" i="57"/>
  <c r="H912" i="57"/>
  <c r="I496" i="57"/>
  <c r="H9" i="57" l="1"/>
  <c r="E236" i="4" l="1"/>
  <c r="G236" i="4" s="1"/>
  <c r="E235" i="4"/>
  <c r="G235" i="4" s="1"/>
  <c r="E234" i="4"/>
  <c r="G234" i="4" s="1"/>
  <c r="E233" i="4"/>
  <c r="G233" i="4" s="1"/>
  <c r="E232" i="4"/>
  <c r="G232" i="4" s="1"/>
  <c r="E229" i="4"/>
  <c r="G229" i="4" s="1"/>
  <c r="G228" i="4" s="1"/>
  <c r="G227" i="4" s="1"/>
  <c r="E223" i="4"/>
  <c r="G223" i="4" s="1"/>
  <c r="E222" i="4"/>
  <c r="G222" i="4" s="1"/>
  <c r="H222" i="4" s="1"/>
  <c r="I222" i="4" s="1"/>
  <c r="E221" i="4"/>
  <c r="G221" i="4" s="1"/>
  <c r="G220" i="4" s="1"/>
  <c r="G219" i="4" s="1"/>
  <c r="E218" i="4"/>
  <c r="G218" i="4" s="1"/>
  <c r="E217" i="4"/>
  <c r="G217" i="4" s="1"/>
  <c r="E216" i="4"/>
  <c r="G216" i="4" s="1"/>
  <c r="H216" i="4" s="1"/>
  <c r="I216" i="4" s="1"/>
  <c r="E215" i="4"/>
  <c r="G215" i="4" s="1"/>
  <c r="E214" i="4"/>
  <c r="G214" i="4" s="1"/>
  <c r="H214" i="4" s="1"/>
  <c r="I214" i="4" s="1"/>
  <c r="E213" i="4"/>
  <c r="G213" i="4" s="1"/>
  <c r="E212" i="4"/>
  <c r="G212" i="4" s="1"/>
  <c r="E211" i="4"/>
  <c r="G211" i="4" s="1"/>
  <c r="E210" i="4"/>
  <c r="G210" i="4" s="1"/>
  <c r="E209" i="4"/>
  <c r="G209" i="4" s="1"/>
  <c r="E208" i="4"/>
  <c r="G208" i="4" s="1"/>
  <c r="H208" i="4" s="1"/>
  <c r="I208" i="4" s="1"/>
  <c r="E207" i="4"/>
  <c r="G207" i="4" s="1"/>
  <c r="E206" i="4"/>
  <c r="G206" i="4" s="1"/>
  <c r="H206" i="4" s="1"/>
  <c r="I206" i="4" s="1"/>
  <c r="E205" i="4"/>
  <c r="G205" i="4" s="1"/>
  <c r="E204" i="4"/>
  <c r="G204" i="4" s="1"/>
  <c r="E203" i="4"/>
  <c r="G203" i="4" s="1"/>
  <c r="E202" i="4"/>
  <c r="G202" i="4" s="1"/>
  <c r="E201" i="4"/>
  <c r="G201" i="4" s="1"/>
  <c r="E200" i="4"/>
  <c r="G200" i="4" s="1"/>
  <c r="H200" i="4" s="1"/>
  <c r="I200" i="4" s="1"/>
  <c r="E199" i="4"/>
  <c r="G199" i="4" s="1"/>
  <c r="E198" i="4"/>
  <c r="G198" i="4" s="1"/>
  <c r="H198" i="4" s="1"/>
  <c r="I198" i="4" s="1"/>
  <c r="E197" i="4"/>
  <c r="G197" i="4" s="1"/>
  <c r="E196" i="4"/>
  <c r="G196" i="4" s="1"/>
  <c r="E193" i="4"/>
  <c r="G193" i="4" s="1"/>
  <c r="G192" i="4" s="1"/>
  <c r="G191" i="4" s="1"/>
  <c r="E190" i="4"/>
  <c r="G190" i="4" s="1"/>
  <c r="E189" i="4"/>
  <c r="G189" i="4" s="1"/>
  <c r="E188" i="4"/>
  <c r="G188" i="4" s="1"/>
  <c r="E187" i="4"/>
  <c r="G187" i="4" s="1"/>
  <c r="E186" i="4"/>
  <c r="G186" i="4" s="1"/>
  <c r="H186" i="4" s="1"/>
  <c r="I186" i="4" s="1"/>
  <c r="E185" i="4"/>
  <c r="G185" i="4" s="1"/>
  <c r="H185" i="4" s="1"/>
  <c r="I185" i="4" s="1"/>
  <c r="E184" i="4"/>
  <c r="G184" i="4" s="1"/>
  <c r="E183" i="4"/>
  <c r="G183" i="4" s="1"/>
  <c r="H183" i="4" s="1"/>
  <c r="I183" i="4" s="1"/>
  <c r="E182" i="4"/>
  <c r="G182" i="4" s="1"/>
  <c r="E181" i="4"/>
  <c r="G181" i="4" s="1"/>
  <c r="E180" i="4"/>
  <c r="G180" i="4" s="1"/>
  <c r="E179" i="4"/>
  <c r="G179" i="4" s="1"/>
  <c r="E178" i="4"/>
  <c r="G178" i="4" s="1"/>
  <c r="H178" i="4" s="1"/>
  <c r="I178" i="4" s="1"/>
  <c r="E177" i="4"/>
  <c r="G177" i="4" s="1"/>
  <c r="H177" i="4" s="1"/>
  <c r="I177" i="4" s="1"/>
  <c r="E176" i="4"/>
  <c r="G176" i="4" s="1"/>
  <c r="G175" i="4" s="1"/>
  <c r="G174" i="4" s="1"/>
  <c r="E161" i="4"/>
  <c r="G161" i="4" s="1"/>
  <c r="H161" i="4" s="1"/>
  <c r="I161" i="4" s="1"/>
  <c r="E160" i="4"/>
  <c r="G160" i="4" s="1"/>
  <c r="E159" i="4"/>
  <c r="G159" i="4" s="1"/>
  <c r="H159" i="4" s="1"/>
  <c r="I159" i="4" s="1"/>
  <c r="E157" i="4"/>
  <c r="G157" i="4" s="1"/>
  <c r="E156" i="4"/>
  <c r="G156" i="4" s="1"/>
  <c r="E155" i="4"/>
  <c r="G155" i="4" s="1"/>
  <c r="E153" i="4"/>
  <c r="G153" i="4" s="1"/>
  <c r="H153" i="4" s="1"/>
  <c r="I153" i="4" s="1"/>
  <c r="E152" i="4"/>
  <c r="G152" i="4" s="1"/>
  <c r="E151" i="4"/>
  <c r="G151" i="4" s="1"/>
  <c r="H151" i="4" s="1"/>
  <c r="I151" i="4" s="1"/>
  <c r="E149" i="4"/>
  <c r="G149" i="4" s="1"/>
  <c r="E148" i="4"/>
  <c r="G148" i="4" s="1"/>
  <c r="E146" i="4"/>
  <c r="G146" i="4" s="1"/>
  <c r="E145" i="4"/>
  <c r="G145" i="4" s="1"/>
  <c r="H145" i="4" s="1"/>
  <c r="I145" i="4" s="1"/>
  <c r="E142" i="4"/>
  <c r="G142" i="4" s="1"/>
  <c r="E141" i="4"/>
  <c r="G141" i="4" s="1"/>
  <c r="E140" i="4"/>
  <c r="G140" i="4" s="1"/>
  <c r="E139" i="4"/>
  <c r="G139" i="4" s="1"/>
  <c r="E138" i="4"/>
  <c r="G138" i="4" s="1"/>
  <c r="E137" i="4"/>
  <c r="G137" i="4" s="1"/>
  <c r="H137" i="4" s="1"/>
  <c r="I137" i="4" s="1"/>
  <c r="E136" i="4"/>
  <c r="G136" i="4" s="1"/>
  <c r="E135" i="4"/>
  <c r="G135" i="4" s="1"/>
  <c r="H135" i="4" s="1"/>
  <c r="I135" i="4" s="1"/>
  <c r="E134" i="4"/>
  <c r="G134" i="4" s="1"/>
  <c r="E133" i="4"/>
  <c r="G133" i="4" s="1"/>
  <c r="E131" i="4"/>
  <c r="G131" i="4" s="1"/>
  <c r="E130" i="4"/>
  <c r="G130" i="4" s="1"/>
  <c r="E129" i="4"/>
  <c r="G129" i="4" s="1"/>
  <c r="H129" i="4" s="1"/>
  <c r="I129" i="4" s="1"/>
  <c r="E128" i="4"/>
  <c r="G128" i="4" s="1"/>
  <c r="E127" i="4"/>
  <c r="G127" i="4" s="1"/>
  <c r="H127" i="4" s="1"/>
  <c r="I127" i="4" s="1"/>
  <c r="E126" i="4"/>
  <c r="G126" i="4" s="1"/>
  <c r="E125" i="4"/>
  <c r="G125" i="4" s="1"/>
  <c r="E124" i="4"/>
  <c r="G124" i="4" s="1"/>
  <c r="E123" i="4"/>
  <c r="G123" i="4" s="1"/>
  <c r="E122" i="4"/>
  <c r="G122" i="4" s="1"/>
  <c r="E121" i="4"/>
  <c r="G121" i="4" s="1"/>
  <c r="H121" i="4" s="1"/>
  <c r="I121" i="4" s="1"/>
  <c r="E120" i="4"/>
  <c r="G120" i="4" s="1"/>
  <c r="E119" i="4"/>
  <c r="G119" i="4" s="1"/>
  <c r="H119" i="4" s="1"/>
  <c r="I119" i="4" s="1"/>
  <c r="E118" i="4"/>
  <c r="G118" i="4" s="1"/>
  <c r="E117" i="4"/>
  <c r="G117" i="4" s="1"/>
  <c r="E116" i="4"/>
  <c r="G116" i="4" s="1"/>
  <c r="E115" i="4"/>
  <c r="G115" i="4" s="1"/>
  <c r="G114" i="4" s="1"/>
  <c r="E111" i="4"/>
  <c r="G111" i="4" s="1"/>
  <c r="H111" i="4" s="1"/>
  <c r="I111" i="4" s="1"/>
  <c r="E110" i="4"/>
  <c r="G110" i="4" s="1"/>
  <c r="E109" i="4"/>
  <c r="G109" i="4" s="1"/>
  <c r="E108" i="4"/>
  <c r="G108" i="4" s="1"/>
  <c r="E107" i="4"/>
  <c r="G107" i="4" s="1"/>
  <c r="E106" i="4"/>
  <c r="G106" i="4" s="1"/>
  <c r="E105" i="4"/>
  <c r="G105" i="4" s="1"/>
  <c r="H105" i="4" s="1"/>
  <c r="I105" i="4" s="1"/>
  <c r="E103" i="4"/>
  <c r="G103" i="4" s="1"/>
  <c r="H103" i="4" s="1"/>
  <c r="I103" i="4" s="1"/>
  <c r="E102" i="4"/>
  <c r="G102" i="4" s="1"/>
  <c r="E101" i="4"/>
  <c r="G101" i="4" s="1"/>
  <c r="E100" i="4"/>
  <c r="G100" i="4" s="1"/>
  <c r="E99" i="4"/>
  <c r="G99" i="4" s="1"/>
  <c r="E98" i="4"/>
  <c r="G98" i="4" s="1"/>
  <c r="E97" i="4"/>
  <c r="G97" i="4" s="1"/>
  <c r="H97" i="4" s="1"/>
  <c r="I97" i="4" s="1"/>
  <c r="E96" i="4"/>
  <c r="G96" i="4" s="1"/>
  <c r="E95" i="4"/>
  <c r="G95" i="4" s="1"/>
  <c r="H95" i="4" s="1"/>
  <c r="I95" i="4" s="1"/>
  <c r="E94" i="4"/>
  <c r="G94" i="4" s="1"/>
  <c r="E93" i="4"/>
  <c r="G93" i="4" s="1"/>
  <c r="E92" i="4"/>
  <c r="G92" i="4" s="1"/>
  <c r="E91" i="4"/>
  <c r="G91" i="4" s="1"/>
  <c r="E90" i="4"/>
  <c r="G90" i="4" s="1"/>
  <c r="E89" i="4"/>
  <c r="G89" i="4" s="1"/>
  <c r="E88" i="4"/>
  <c r="G88" i="4" s="1"/>
  <c r="E87" i="4"/>
  <c r="G87" i="4" s="1"/>
  <c r="H87" i="4" s="1"/>
  <c r="I87" i="4" s="1"/>
  <c r="E86" i="4"/>
  <c r="G86" i="4" s="1"/>
  <c r="E85" i="4"/>
  <c r="G85" i="4" s="1"/>
  <c r="E84" i="4"/>
  <c r="G84" i="4" s="1"/>
  <c r="E83" i="4"/>
  <c r="G83" i="4" s="1"/>
  <c r="E82" i="4"/>
  <c r="G82" i="4" s="1"/>
  <c r="E81" i="4"/>
  <c r="G81" i="4" s="1"/>
  <c r="E80" i="4"/>
  <c r="G80" i="4" s="1"/>
  <c r="E79" i="4"/>
  <c r="G79" i="4" s="1"/>
  <c r="H79" i="4" s="1"/>
  <c r="I79" i="4" s="1"/>
  <c r="E78" i="4"/>
  <c r="G78" i="4" s="1"/>
  <c r="E77" i="4"/>
  <c r="G77" i="4" s="1"/>
  <c r="E76" i="4"/>
  <c r="G76" i="4" s="1"/>
  <c r="E73" i="4"/>
  <c r="G73" i="4" s="1"/>
  <c r="H73" i="4" s="1"/>
  <c r="I73" i="4" s="1"/>
  <c r="E72" i="4"/>
  <c r="G72" i="4" s="1"/>
  <c r="E71" i="4"/>
  <c r="G71" i="4" s="1"/>
  <c r="E69" i="4"/>
  <c r="G69" i="4" s="1"/>
  <c r="E68" i="4"/>
  <c r="G68" i="4" s="1"/>
  <c r="E67" i="4"/>
  <c r="G67" i="4" s="1"/>
  <c r="E66" i="4"/>
  <c r="G66" i="4" s="1"/>
  <c r="E63" i="4"/>
  <c r="G63" i="4" s="1"/>
  <c r="H63" i="4" s="1"/>
  <c r="I63" i="4" s="1"/>
  <c r="E62" i="4"/>
  <c r="G62" i="4" s="1"/>
  <c r="G61" i="4" s="1"/>
  <c r="E60" i="4"/>
  <c r="G60" i="4" s="1"/>
  <c r="E59" i="4"/>
  <c r="G59" i="4" s="1"/>
  <c r="E58" i="4"/>
  <c r="G58" i="4" s="1"/>
  <c r="E57" i="4"/>
  <c r="G57" i="4" s="1"/>
  <c r="E56" i="4"/>
  <c r="G56" i="4" s="1"/>
  <c r="E55" i="4"/>
  <c r="G55" i="4" s="1"/>
  <c r="H55" i="4" s="1"/>
  <c r="I55" i="4" s="1"/>
  <c r="E54" i="4"/>
  <c r="G54" i="4" s="1"/>
  <c r="E52" i="4"/>
  <c r="G52" i="4" s="1"/>
  <c r="E51" i="4"/>
  <c r="G51" i="4" s="1"/>
  <c r="E50" i="4"/>
  <c r="G50" i="4" s="1"/>
  <c r="E49" i="4"/>
  <c r="G49" i="4" s="1"/>
  <c r="E48" i="4"/>
  <c r="G48" i="4" s="1"/>
  <c r="G47" i="4" s="1"/>
  <c r="E45" i="4"/>
  <c r="G45" i="4" s="1"/>
  <c r="E44" i="4"/>
  <c r="G44" i="4" s="1"/>
  <c r="G43" i="4" s="1"/>
  <c r="G42" i="4" s="1"/>
  <c r="E41" i="4"/>
  <c r="G41" i="4" s="1"/>
  <c r="E40" i="4"/>
  <c r="G40" i="4" s="1"/>
  <c r="E39" i="4"/>
  <c r="G39" i="4" s="1"/>
  <c r="E38" i="4"/>
  <c r="G38" i="4" s="1"/>
  <c r="E37" i="4"/>
  <c r="G37" i="4" s="1"/>
  <c r="E35" i="4"/>
  <c r="G35" i="4" s="1"/>
  <c r="H35" i="4" s="1"/>
  <c r="I35" i="4" s="1"/>
  <c r="E34" i="4"/>
  <c r="G34" i="4" s="1"/>
  <c r="E33" i="4"/>
  <c r="G33" i="4" s="1"/>
  <c r="E32" i="4"/>
  <c r="G32" i="4" s="1"/>
  <c r="E31" i="4"/>
  <c r="G31" i="4" s="1"/>
  <c r="E30" i="4"/>
  <c r="G30" i="4" s="1"/>
  <c r="E29" i="4"/>
  <c r="G29" i="4" s="1"/>
  <c r="C12" i="4"/>
  <c r="G195" i="4" l="1"/>
  <c r="G194" i="4" s="1"/>
  <c r="G46" i="4"/>
  <c r="H71" i="4"/>
  <c r="G70" i="4"/>
  <c r="H232" i="4"/>
  <c r="G231" i="4"/>
  <c r="G230" i="4" s="1"/>
  <c r="G53" i="4"/>
  <c r="G75" i="4"/>
  <c r="G65" i="4"/>
  <c r="G64" i="4" s="1"/>
  <c r="G36" i="4"/>
  <c r="G28" i="4"/>
  <c r="E12" i="4"/>
  <c r="G12" i="4" s="1"/>
  <c r="C11" i="4"/>
  <c r="C10" i="4" s="1"/>
  <c r="C9" i="4" s="1"/>
  <c r="H37" i="4"/>
  <c r="H32" i="4"/>
  <c r="I32" i="4" s="1"/>
  <c r="H40" i="4"/>
  <c r="I40" i="4" s="1"/>
  <c r="H49" i="4"/>
  <c r="I49" i="4" s="1"/>
  <c r="H58" i="4"/>
  <c r="I58" i="4" s="1"/>
  <c r="H69" i="4"/>
  <c r="I69" i="4" s="1"/>
  <c r="H80" i="4"/>
  <c r="I80" i="4" s="1"/>
  <c r="H88" i="4"/>
  <c r="I88" i="4" s="1"/>
  <c r="H96" i="4"/>
  <c r="I96" i="4" s="1"/>
  <c r="H116" i="4"/>
  <c r="I116" i="4" s="1"/>
  <c r="H124" i="4"/>
  <c r="I124" i="4" s="1"/>
  <c r="H133" i="4"/>
  <c r="I133" i="4" s="1"/>
  <c r="H141" i="4"/>
  <c r="I141" i="4" s="1"/>
  <c r="H196" i="4"/>
  <c r="H204" i="4"/>
  <c r="I204" i="4" s="1"/>
  <c r="H212" i="4"/>
  <c r="I212" i="4" s="1"/>
  <c r="H38" i="4"/>
  <c r="I38" i="4" s="1"/>
  <c r="H33" i="4"/>
  <c r="I33" i="4" s="1"/>
  <c r="H41" i="4"/>
  <c r="I41" i="4" s="1"/>
  <c r="H50" i="4"/>
  <c r="I50" i="4" s="1"/>
  <c r="H59" i="4"/>
  <c r="I59" i="4" s="1"/>
  <c r="H81" i="4"/>
  <c r="I81" i="4" s="1"/>
  <c r="H89" i="4"/>
  <c r="I89" i="4" s="1"/>
  <c r="H106" i="4"/>
  <c r="I106" i="4" s="1"/>
  <c r="H117" i="4"/>
  <c r="I117" i="4" s="1"/>
  <c r="H125" i="4"/>
  <c r="I125" i="4" s="1"/>
  <c r="H134" i="4"/>
  <c r="I134" i="4" s="1"/>
  <c r="H142" i="4"/>
  <c r="I142" i="4" s="1"/>
  <c r="H155" i="4"/>
  <c r="I155" i="4" s="1"/>
  <c r="H197" i="4"/>
  <c r="I197" i="4" s="1"/>
  <c r="H205" i="4"/>
  <c r="I205" i="4" s="1"/>
  <c r="H213" i="4"/>
  <c r="I213" i="4" s="1"/>
  <c r="H223" i="4"/>
  <c r="I223" i="4" s="1"/>
  <c r="H29" i="4"/>
  <c r="H34" i="4"/>
  <c r="I34" i="4" s="1"/>
  <c r="H51" i="4"/>
  <c r="I51" i="4" s="1"/>
  <c r="H60" i="4"/>
  <c r="I60" i="4" s="1"/>
  <c r="H72" i="4"/>
  <c r="I72" i="4" s="1"/>
  <c r="H82" i="4"/>
  <c r="I82" i="4" s="1"/>
  <c r="H90" i="4"/>
  <c r="I90" i="4" s="1"/>
  <c r="H98" i="4"/>
  <c r="I98" i="4" s="1"/>
  <c r="H107" i="4"/>
  <c r="I107" i="4" s="1"/>
  <c r="H118" i="4"/>
  <c r="I118" i="4" s="1"/>
  <c r="H126" i="4"/>
  <c r="I126" i="4" s="1"/>
  <c r="H156" i="4"/>
  <c r="I156" i="4" s="1"/>
  <c r="H179" i="4"/>
  <c r="I179" i="4" s="1"/>
  <c r="H187" i="4"/>
  <c r="I187" i="4" s="1"/>
  <c r="H229" i="4"/>
  <c r="H52" i="4"/>
  <c r="I52" i="4" s="1"/>
  <c r="H62" i="4"/>
  <c r="H83" i="4"/>
  <c r="I83" i="4" s="1"/>
  <c r="H91" i="4"/>
  <c r="I91" i="4" s="1"/>
  <c r="H99" i="4"/>
  <c r="I99" i="4" s="1"/>
  <c r="H108" i="4"/>
  <c r="I108" i="4" s="1"/>
  <c r="H136" i="4"/>
  <c r="I136" i="4" s="1"/>
  <c r="H146" i="4"/>
  <c r="I146" i="4" s="1"/>
  <c r="H157" i="4"/>
  <c r="I157" i="4" s="1"/>
  <c r="H180" i="4"/>
  <c r="I180" i="4" s="1"/>
  <c r="H188" i="4"/>
  <c r="I188" i="4" s="1"/>
  <c r="H199" i="4"/>
  <c r="I199" i="4" s="1"/>
  <c r="H207" i="4"/>
  <c r="I207" i="4" s="1"/>
  <c r="H215" i="4"/>
  <c r="I215" i="4" s="1"/>
  <c r="H54" i="4"/>
  <c r="H76" i="4"/>
  <c r="H84" i="4"/>
  <c r="I84" i="4" s="1"/>
  <c r="H92" i="4"/>
  <c r="I92" i="4" s="1"/>
  <c r="H100" i="4"/>
  <c r="I100" i="4" s="1"/>
  <c r="H109" i="4"/>
  <c r="I109" i="4" s="1"/>
  <c r="H120" i="4"/>
  <c r="I120" i="4" s="1"/>
  <c r="H128" i="4"/>
  <c r="I128" i="4" s="1"/>
  <c r="H148" i="4"/>
  <c r="H181" i="4"/>
  <c r="I181" i="4" s="1"/>
  <c r="H189" i="4"/>
  <c r="I189" i="4" s="1"/>
  <c r="H233" i="4"/>
  <c r="I233" i="4" s="1"/>
  <c r="H30" i="4"/>
  <c r="I30" i="4" s="1"/>
  <c r="H44" i="4"/>
  <c r="H66" i="4"/>
  <c r="H77" i="4"/>
  <c r="I77" i="4" s="1"/>
  <c r="H85" i="4"/>
  <c r="I85" i="4" s="1"/>
  <c r="H93" i="4"/>
  <c r="I93" i="4" s="1"/>
  <c r="H101" i="4"/>
  <c r="I101" i="4" s="1"/>
  <c r="H110" i="4"/>
  <c r="I110" i="4" s="1"/>
  <c r="H138" i="4"/>
  <c r="I138" i="4" s="1"/>
  <c r="H149" i="4"/>
  <c r="I149" i="4" s="1"/>
  <c r="H160" i="4"/>
  <c r="I160" i="4" s="1"/>
  <c r="H182" i="4"/>
  <c r="I182" i="4" s="1"/>
  <c r="H190" i="4"/>
  <c r="I190" i="4" s="1"/>
  <c r="H201" i="4"/>
  <c r="I201" i="4" s="1"/>
  <c r="H209" i="4"/>
  <c r="I209" i="4" s="1"/>
  <c r="H217" i="4"/>
  <c r="I217" i="4" s="1"/>
  <c r="H234" i="4"/>
  <c r="I234" i="4" s="1"/>
  <c r="H45" i="4"/>
  <c r="I45" i="4" s="1"/>
  <c r="H56" i="4"/>
  <c r="I56" i="4" s="1"/>
  <c r="H67" i="4"/>
  <c r="I67" i="4" s="1"/>
  <c r="H78" i="4"/>
  <c r="I78" i="4" s="1"/>
  <c r="H86" i="4"/>
  <c r="I86" i="4" s="1"/>
  <c r="H94" i="4"/>
  <c r="I94" i="4" s="1"/>
  <c r="H102" i="4"/>
  <c r="I102" i="4" s="1"/>
  <c r="H122" i="4"/>
  <c r="I122" i="4" s="1"/>
  <c r="H130" i="4"/>
  <c r="I130" i="4" s="1"/>
  <c r="H139" i="4"/>
  <c r="I139" i="4" s="1"/>
  <c r="H202" i="4"/>
  <c r="I202" i="4" s="1"/>
  <c r="H210" i="4"/>
  <c r="I210" i="4" s="1"/>
  <c r="H218" i="4"/>
  <c r="I218" i="4" s="1"/>
  <c r="H235" i="4"/>
  <c r="I235" i="4" s="1"/>
  <c r="H31" i="4"/>
  <c r="I31" i="4" s="1"/>
  <c r="H39" i="4"/>
  <c r="I39" i="4" s="1"/>
  <c r="H48" i="4"/>
  <c r="H57" i="4"/>
  <c r="I57" i="4" s="1"/>
  <c r="H68" i="4"/>
  <c r="I68" i="4" s="1"/>
  <c r="H115" i="4"/>
  <c r="H123" i="4"/>
  <c r="I123" i="4" s="1"/>
  <c r="H131" i="4"/>
  <c r="I131" i="4" s="1"/>
  <c r="H140" i="4"/>
  <c r="I140" i="4" s="1"/>
  <c r="H152" i="4"/>
  <c r="I152" i="4" s="1"/>
  <c r="H176" i="4"/>
  <c r="H184" i="4"/>
  <c r="I184" i="4" s="1"/>
  <c r="H193" i="4"/>
  <c r="H203" i="4"/>
  <c r="I203" i="4" s="1"/>
  <c r="H211" i="4"/>
  <c r="I211" i="4" s="1"/>
  <c r="H221" i="4"/>
  <c r="H236" i="4"/>
  <c r="I236" i="4" s="1"/>
  <c r="B240" i="4"/>
  <c r="C241" i="4" s="1"/>
  <c r="B238" i="4"/>
  <c r="E144" i="4"/>
  <c r="G144" i="4" s="1"/>
  <c r="G143" i="4" s="1"/>
  <c r="E150" i="4"/>
  <c r="G150" i="4" s="1"/>
  <c r="G147" i="4" s="1"/>
  <c r="E154" i="4"/>
  <c r="G154" i="4" s="1"/>
  <c r="E158" i="4"/>
  <c r="G158" i="4" s="1"/>
  <c r="C12" i="55"/>
  <c r="I176" i="4" l="1"/>
  <c r="I175" i="4" s="1"/>
  <c r="I174" i="4" s="1"/>
  <c r="H175" i="4"/>
  <c r="H174" i="4" s="1"/>
  <c r="I62" i="4"/>
  <c r="I61" i="4" s="1"/>
  <c r="H61" i="4"/>
  <c r="G74" i="4"/>
  <c r="I221" i="4"/>
  <c r="I220" i="4" s="1"/>
  <c r="I219" i="4" s="1"/>
  <c r="H220" i="4"/>
  <c r="H219" i="4" s="1"/>
  <c r="I115" i="4"/>
  <c r="I114" i="4" s="1"/>
  <c r="H114" i="4"/>
  <c r="I148" i="4"/>
  <c r="I54" i="4"/>
  <c r="I53" i="4" s="1"/>
  <c r="H53" i="4"/>
  <c r="I232" i="4"/>
  <c r="I231" i="4" s="1"/>
  <c r="I230" i="4" s="1"/>
  <c r="H231" i="4"/>
  <c r="H230" i="4" s="1"/>
  <c r="I76" i="4"/>
  <c r="I75" i="4" s="1"/>
  <c r="H75" i="4"/>
  <c r="I193" i="4"/>
  <c r="I192" i="4" s="1"/>
  <c r="I191" i="4" s="1"/>
  <c r="H192" i="4"/>
  <c r="H191" i="4" s="1"/>
  <c r="I196" i="4"/>
  <c r="I195" i="4" s="1"/>
  <c r="I194" i="4" s="1"/>
  <c r="H195" i="4"/>
  <c r="H194" i="4" s="1"/>
  <c r="I229" i="4"/>
  <c r="I228" i="4" s="1"/>
  <c r="I227" i="4" s="1"/>
  <c r="H228" i="4"/>
  <c r="H227" i="4" s="1"/>
  <c r="I66" i="4"/>
  <c r="I65" i="4" s="1"/>
  <c r="H65" i="4"/>
  <c r="H64" i="4" s="1"/>
  <c r="I71" i="4"/>
  <c r="I70" i="4" s="1"/>
  <c r="H70" i="4"/>
  <c r="I48" i="4"/>
  <c r="I47" i="4" s="1"/>
  <c r="I46" i="4" s="1"/>
  <c r="H47" i="4"/>
  <c r="H46" i="4" s="1"/>
  <c r="I44" i="4"/>
  <c r="I43" i="4" s="1"/>
  <c r="I42" i="4" s="1"/>
  <c r="H43" i="4"/>
  <c r="H42" i="4" s="1"/>
  <c r="I37" i="4"/>
  <c r="H36" i="4"/>
  <c r="I29" i="4"/>
  <c r="H28" i="4"/>
  <c r="H12" i="4"/>
  <c r="H11" i="4" s="1"/>
  <c r="G11" i="4"/>
  <c r="G10" i="4" s="1"/>
  <c r="H144" i="4"/>
  <c r="H154" i="4"/>
  <c r="I154" i="4" s="1"/>
  <c r="H150" i="4"/>
  <c r="I150" i="4" s="1"/>
  <c r="H158" i="4"/>
  <c r="I158" i="4" s="1"/>
  <c r="E12" i="55"/>
  <c r="G12" i="55" s="1"/>
  <c r="C11" i="55"/>
  <c r="C10" i="55" s="1"/>
  <c r="C9" i="55" s="1"/>
  <c r="C39" i="58" s="1"/>
  <c r="C238" i="4"/>
  <c r="C240" i="4"/>
  <c r="I12" i="4"/>
  <c r="H12" i="37"/>
  <c r="C188" i="39"/>
  <c r="C187" i="39" s="1"/>
  <c r="C186" i="39" s="1"/>
  <c r="C191" i="39"/>
  <c r="C190" i="39" s="1"/>
  <c r="C189" i="39" s="1"/>
  <c r="C185" i="39"/>
  <c r="C184" i="39"/>
  <c r="E184" i="39" s="1"/>
  <c r="G184" i="39" s="1"/>
  <c r="C183" i="39"/>
  <c r="C182" i="39"/>
  <c r="C181" i="39"/>
  <c r="C180" i="39"/>
  <c r="C156" i="39"/>
  <c r="C153" i="39"/>
  <c r="C128" i="39"/>
  <c r="C125" i="39"/>
  <c r="C111" i="39"/>
  <c r="C97" i="39"/>
  <c r="C93" i="39"/>
  <c r="C92" i="39"/>
  <c r="C75" i="39"/>
  <c r="C46" i="39"/>
  <c r="C43" i="39"/>
  <c r="C34" i="39"/>
  <c r="C21" i="39"/>
  <c r="C19" i="39"/>
  <c r="C18" i="39"/>
  <c r="C33" i="39"/>
  <c r="C32" i="39"/>
  <c r="C31" i="39"/>
  <c r="C16" i="39"/>
  <c r="E21" i="39"/>
  <c r="G21" i="39" s="1"/>
  <c r="H21" i="39" s="1"/>
  <c r="C17" i="39"/>
  <c r="E177" i="39"/>
  <c r="G177" i="39" s="1"/>
  <c r="H177" i="39" s="1"/>
  <c r="E176" i="39"/>
  <c r="G176" i="39" s="1"/>
  <c r="H176" i="39" s="1"/>
  <c r="E175" i="39"/>
  <c r="G175" i="39" s="1"/>
  <c r="E173" i="39"/>
  <c r="G173" i="39" s="1"/>
  <c r="H173" i="39" s="1"/>
  <c r="I173" i="39" s="1"/>
  <c r="E172" i="39"/>
  <c r="E171" i="39"/>
  <c r="G171" i="39" s="1"/>
  <c r="E169" i="39"/>
  <c r="E168" i="39"/>
  <c r="G168" i="39" s="1"/>
  <c r="H168" i="39" s="1"/>
  <c r="E167" i="39"/>
  <c r="G167" i="39" s="1"/>
  <c r="H167" i="39" s="1"/>
  <c r="I167" i="39" s="1"/>
  <c r="E166" i="39"/>
  <c r="G166" i="39" s="1"/>
  <c r="H166" i="39" s="1"/>
  <c r="E165" i="39"/>
  <c r="G165" i="39" s="1"/>
  <c r="E164" i="39"/>
  <c r="G164" i="39" s="1"/>
  <c r="E163" i="39"/>
  <c r="E162" i="39"/>
  <c r="E161" i="39"/>
  <c r="E160" i="39"/>
  <c r="G160" i="39" s="1"/>
  <c r="H160" i="39" s="1"/>
  <c r="I160" i="39" s="1"/>
  <c r="E159" i="39"/>
  <c r="G159" i="39" s="1"/>
  <c r="H159" i="39" s="1"/>
  <c r="E158" i="39"/>
  <c r="G158" i="39" s="1"/>
  <c r="E157" i="39"/>
  <c r="G157" i="39" s="1"/>
  <c r="H157" i="39" s="1"/>
  <c r="E152" i="39"/>
  <c r="G152" i="39" s="1"/>
  <c r="H152" i="39" s="1"/>
  <c r="E151" i="39"/>
  <c r="E150" i="39"/>
  <c r="G150" i="39" s="1"/>
  <c r="E148" i="39"/>
  <c r="E147" i="39"/>
  <c r="G147" i="39" s="1"/>
  <c r="H147" i="39" s="1"/>
  <c r="E146" i="39"/>
  <c r="G146" i="39" s="1"/>
  <c r="H146" i="39" s="1"/>
  <c r="E145" i="39"/>
  <c r="G145" i="39" s="1"/>
  <c r="E143" i="39"/>
  <c r="G143" i="39" s="1"/>
  <c r="E142" i="39"/>
  <c r="G142" i="39" s="1"/>
  <c r="H142" i="39" s="1"/>
  <c r="E141" i="39"/>
  <c r="E140" i="39"/>
  <c r="G140" i="39" s="1"/>
  <c r="E139" i="39"/>
  <c r="E138" i="39"/>
  <c r="G138" i="39" s="1"/>
  <c r="H138" i="39" s="1"/>
  <c r="E137" i="39"/>
  <c r="G137" i="39" s="1"/>
  <c r="H137" i="39" s="1"/>
  <c r="I137" i="39" s="1"/>
  <c r="E136" i="39"/>
  <c r="G136" i="39" s="1"/>
  <c r="H136" i="39" s="1"/>
  <c r="I136" i="39" s="1"/>
  <c r="E135" i="39"/>
  <c r="G135" i="39" s="1"/>
  <c r="E134" i="39"/>
  <c r="G134" i="39" s="1"/>
  <c r="E133" i="39"/>
  <c r="E132" i="39"/>
  <c r="G132" i="39" s="1"/>
  <c r="E131" i="39"/>
  <c r="E130" i="39"/>
  <c r="G130" i="39" s="1"/>
  <c r="H130" i="39" s="1"/>
  <c r="E129" i="39"/>
  <c r="G129" i="39" s="1"/>
  <c r="H129" i="39" s="1"/>
  <c r="E124" i="39"/>
  <c r="G124" i="39" s="1"/>
  <c r="H124" i="39" s="1"/>
  <c r="E123" i="39"/>
  <c r="G123" i="39" s="1"/>
  <c r="E122" i="39"/>
  <c r="G122" i="39" s="1"/>
  <c r="E121" i="39"/>
  <c r="E120" i="39"/>
  <c r="G120" i="39" s="1"/>
  <c r="H120" i="39" s="1"/>
  <c r="E119" i="39"/>
  <c r="E118" i="39"/>
  <c r="G118" i="39" s="1"/>
  <c r="E117" i="39"/>
  <c r="G117" i="39" s="1"/>
  <c r="H117" i="39" s="1"/>
  <c r="E116" i="39"/>
  <c r="G116" i="39" s="1"/>
  <c r="E115" i="39"/>
  <c r="G115" i="39" s="1"/>
  <c r="E113" i="39"/>
  <c r="G113" i="39" s="1"/>
  <c r="H113" i="39" s="1"/>
  <c r="E112" i="39"/>
  <c r="E109" i="39"/>
  <c r="G109" i="39" s="1"/>
  <c r="E108" i="39"/>
  <c r="E107" i="39"/>
  <c r="G107" i="39" s="1"/>
  <c r="H107" i="39" s="1"/>
  <c r="E106" i="39"/>
  <c r="G106" i="39" s="1"/>
  <c r="E105" i="39"/>
  <c r="G105" i="39" s="1"/>
  <c r="E104" i="39"/>
  <c r="G104" i="39" s="1"/>
  <c r="E103" i="39"/>
  <c r="G103" i="39" s="1"/>
  <c r="H103" i="39" s="1"/>
  <c r="E102" i="39"/>
  <c r="E101" i="39"/>
  <c r="G101" i="39" s="1"/>
  <c r="E100" i="39"/>
  <c r="E99" i="39"/>
  <c r="G99" i="39" s="1"/>
  <c r="H99" i="39" s="1"/>
  <c r="E98" i="39"/>
  <c r="G98" i="39" s="1"/>
  <c r="H98" i="39" s="1"/>
  <c r="E94" i="39"/>
  <c r="G94" i="39" s="1"/>
  <c r="H94" i="39" s="1"/>
  <c r="E90" i="39"/>
  <c r="G90" i="39" s="1"/>
  <c r="E89" i="39"/>
  <c r="G89" i="39" s="1"/>
  <c r="H89" i="39" s="1"/>
  <c r="E88" i="39"/>
  <c r="E87" i="39"/>
  <c r="G87" i="39" s="1"/>
  <c r="E85" i="39"/>
  <c r="E84" i="39"/>
  <c r="G84" i="39" s="1"/>
  <c r="H84" i="39" s="1"/>
  <c r="I84" i="39" s="1"/>
  <c r="E83" i="39"/>
  <c r="G83" i="39" s="1"/>
  <c r="H83" i="39" s="1"/>
  <c r="E82" i="39"/>
  <c r="G82" i="39" s="1"/>
  <c r="H82" i="39" s="1"/>
  <c r="E81" i="39"/>
  <c r="G81" i="39" s="1"/>
  <c r="E80" i="39"/>
  <c r="G80" i="39" s="1"/>
  <c r="E79" i="39"/>
  <c r="E78" i="39"/>
  <c r="G78" i="39" s="1"/>
  <c r="E77" i="39"/>
  <c r="E76" i="39"/>
  <c r="G76" i="39" s="1"/>
  <c r="H76" i="39" s="1"/>
  <c r="E13" i="39"/>
  <c r="G13" i="39" s="1"/>
  <c r="E14" i="39"/>
  <c r="G14" i="39" s="1"/>
  <c r="E15" i="39"/>
  <c r="G15" i="39" s="1"/>
  <c r="H15" i="39" s="1"/>
  <c r="I15" i="39" s="1"/>
  <c r="E20" i="39"/>
  <c r="G20" i="39" s="1"/>
  <c r="H20" i="39" s="1"/>
  <c r="E22" i="39"/>
  <c r="E23" i="39"/>
  <c r="G23" i="39" s="1"/>
  <c r="H23" i="39" s="1"/>
  <c r="E24" i="39"/>
  <c r="E25" i="39"/>
  <c r="G25" i="39" s="1"/>
  <c r="H25" i="39" s="1"/>
  <c r="I25" i="39" s="1"/>
  <c r="E26" i="39"/>
  <c r="G26" i="39" s="1"/>
  <c r="H26" i="39" s="1"/>
  <c r="E27" i="39"/>
  <c r="G27" i="39" s="1"/>
  <c r="H27" i="39" s="1"/>
  <c r="I27" i="39" s="1"/>
  <c r="E28" i="39"/>
  <c r="G28" i="39" s="1"/>
  <c r="E29" i="39"/>
  <c r="G29" i="39" s="1"/>
  <c r="H29" i="39" s="1"/>
  <c r="E30" i="39"/>
  <c r="G30" i="39" s="1"/>
  <c r="E35" i="39"/>
  <c r="G35" i="39" s="1"/>
  <c r="E36" i="39"/>
  <c r="E37" i="39"/>
  <c r="G37" i="39" s="1"/>
  <c r="H37" i="39" s="1"/>
  <c r="E38" i="39"/>
  <c r="G38" i="39" s="1"/>
  <c r="E39" i="39"/>
  <c r="G39" i="39" s="1"/>
  <c r="H39" i="39" s="1"/>
  <c r="I39" i="39" s="1"/>
  <c r="E40" i="39"/>
  <c r="G40" i="39" s="1"/>
  <c r="E41" i="39"/>
  <c r="G41" i="39" s="1"/>
  <c r="H41" i="39" s="1"/>
  <c r="I41" i="39" s="1"/>
  <c r="E42" i="39"/>
  <c r="E44" i="39"/>
  <c r="G44" i="39" s="1"/>
  <c r="E45" i="39"/>
  <c r="E47" i="39"/>
  <c r="G47" i="39" s="1"/>
  <c r="E48" i="39"/>
  <c r="G48" i="39" s="1"/>
  <c r="H48" i="39" s="1"/>
  <c r="E49" i="39"/>
  <c r="G49" i="39" s="1"/>
  <c r="H49" i="39" s="1"/>
  <c r="I49" i="39" s="1"/>
  <c r="E50" i="39"/>
  <c r="G50" i="39" s="1"/>
  <c r="H50" i="39" s="1"/>
  <c r="E51" i="39"/>
  <c r="G51" i="39" s="1"/>
  <c r="E52" i="39"/>
  <c r="G52" i="39" s="1"/>
  <c r="E53" i="39"/>
  <c r="G53" i="39" s="1"/>
  <c r="E54" i="39"/>
  <c r="E55" i="39"/>
  <c r="G55" i="39" s="1"/>
  <c r="H55" i="39" s="1"/>
  <c r="E56" i="39"/>
  <c r="G56" i="39" s="1"/>
  <c r="E57" i="39"/>
  <c r="G57" i="39" s="1"/>
  <c r="H57" i="39" s="1"/>
  <c r="I57" i="39" s="1"/>
  <c r="E58" i="39"/>
  <c r="G58" i="39" s="1"/>
  <c r="E59" i="39"/>
  <c r="G59" i="39" s="1"/>
  <c r="H59" i="39" s="1"/>
  <c r="E60" i="39"/>
  <c r="E61" i="39"/>
  <c r="G61" i="39" s="1"/>
  <c r="H61" i="39" s="1"/>
  <c r="E62" i="39"/>
  <c r="E63" i="39"/>
  <c r="G63" i="39" s="1"/>
  <c r="H63" i="39" s="1"/>
  <c r="E64" i="39"/>
  <c r="G64" i="39" s="1"/>
  <c r="H64" i="39" s="1"/>
  <c r="E65" i="39"/>
  <c r="G65" i="39" s="1"/>
  <c r="H65" i="39" s="1"/>
  <c r="E66" i="39"/>
  <c r="G66" i="39" s="1"/>
  <c r="E67" i="39"/>
  <c r="G67" i="39" s="1"/>
  <c r="H67" i="39" s="1"/>
  <c r="E68" i="39"/>
  <c r="G68" i="39" s="1"/>
  <c r="H68" i="39" s="1"/>
  <c r="E69" i="39"/>
  <c r="G69" i="39" s="1"/>
  <c r="E70" i="39"/>
  <c r="E71" i="39"/>
  <c r="G71" i="39" s="1"/>
  <c r="H71" i="39" s="1"/>
  <c r="E72" i="39"/>
  <c r="G72" i="39" s="1"/>
  <c r="E73" i="39"/>
  <c r="G73" i="39" s="1"/>
  <c r="H73" i="39" s="1"/>
  <c r="I73" i="39" s="1"/>
  <c r="E12" i="39"/>
  <c r="G12" i="39" s="1"/>
  <c r="G22" i="39"/>
  <c r="H22" i="39" s="1"/>
  <c r="G24" i="39"/>
  <c r="H24" i="39" s="1"/>
  <c r="G36" i="39"/>
  <c r="H36" i="39" s="1"/>
  <c r="G42" i="39"/>
  <c r="H42" i="39" s="1"/>
  <c r="I42" i="39" s="1"/>
  <c r="G45" i="39"/>
  <c r="H45" i="39" s="1"/>
  <c r="G54" i="39"/>
  <c r="H54" i="39" s="1"/>
  <c r="G60" i="39"/>
  <c r="H60" i="39" s="1"/>
  <c r="G62" i="39"/>
  <c r="H62" i="39" s="1"/>
  <c r="G70" i="39"/>
  <c r="H70" i="39" s="1"/>
  <c r="G77" i="39"/>
  <c r="H77" i="39" s="1"/>
  <c r="G79" i="39"/>
  <c r="H79" i="39" s="1"/>
  <c r="G85" i="39"/>
  <c r="H85" i="39" s="1"/>
  <c r="G88" i="39"/>
  <c r="H88" i="39" s="1"/>
  <c r="G100" i="39"/>
  <c r="H100" i="39" s="1"/>
  <c r="I100" i="39" s="1"/>
  <c r="G102" i="39"/>
  <c r="H102" i="39" s="1"/>
  <c r="G108" i="39"/>
  <c r="H108" i="39" s="1"/>
  <c r="I108" i="39" s="1"/>
  <c r="G112" i="39"/>
  <c r="H112" i="39" s="1"/>
  <c r="G119" i="39"/>
  <c r="H119" i="39" s="1"/>
  <c r="I119" i="39" s="1"/>
  <c r="G121" i="39"/>
  <c r="H121" i="39" s="1"/>
  <c r="G131" i="39"/>
  <c r="H131" i="39" s="1"/>
  <c r="I131" i="39" s="1"/>
  <c r="G133" i="39"/>
  <c r="H133" i="39" s="1"/>
  <c r="G139" i="39"/>
  <c r="H139" i="39" s="1"/>
  <c r="I139" i="39" s="1"/>
  <c r="G141" i="39"/>
  <c r="H141" i="39" s="1"/>
  <c r="G148" i="39"/>
  <c r="H148" i="39" s="1"/>
  <c r="I148" i="39" s="1"/>
  <c r="G151" i="39"/>
  <c r="H151" i="39" s="1"/>
  <c r="G161" i="39"/>
  <c r="H161" i="39" s="1"/>
  <c r="G162" i="39"/>
  <c r="H162" i="39" s="1"/>
  <c r="G163" i="39"/>
  <c r="H163" i="39" s="1"/>
  <c r="G169" i="39"/>
  <c r="H169" i="39" s="1"/>
  <c r="G172" i="39"/>
  <c r="H172" i="39" s="1"/>
  <c r="H106" i="39"/>
  <c r="C12" i="39"/>
  <c r="C13" i="39"/>
  <c r="C14" i="39"/>
  <c r="C15" i="39"/>
  <c r="C20" i="39"/>
  <c r="C22" i="39"/>
  <c r="C23" i="39"/>
  <c r="C24" i="39"/>
  <c r="C25" i="39"/>
  <c r="C26" i="39"/>
  <c r="C27" i="39"/>
  <c r="C28" i="39"/>
  <c r="C29" i="39"/>
  <c r="C30" i="39"/>
  <c r="C35" i="39"/>
  <c r="C36" i="39"/>
  <c r="C37" i="39"/>
  <c r="C38" i="39"/>
  <c r="C39" i="39"/>
  <c r="C40" i="39"/>
  <c r="C41" i="39"/>
  <c r="C42" i="39"/>
  <c r="C44" i="39"/>
  <c r="C45" i="39"/>
  <c r="C47" i="39"/>
  <c r="C48" i="39"/>
  <c r="C49" i="39"/>
  <c r="C50" i="39"/>
  <c r="C51" i="39"/>
  <c r="C52" i="39"/>
  <c r="C53" i="39"/>
  <c r="C54" i="39"/>
  <c r="C55" i="39"/>
  <c r="C56" i="39"/>
  <c r="C57" i="39"/>
  <c r="C58" i="39"/>
  <c r="C59" i="39"/>
  <c r="C60" i="39"/>
  <c r="C61" i="39"/>
  <c r="C62" i="39"/>
  <c r="C63" i="39"/>
  <c r="C64" i="39"/>
  <c r="C65" i="39"/>
  <c r="C66" i="39"/>
  <c r="C67" i="39"/>
  <c r="C68" i="39"/>
  <c r="C69" i="39"/>
  <c r="C70" i="39"/>
  <c r="C71" i="39"/>
  <c r="C72" i="39"/>
  <c r="C73" i="39"/>
  <c r="C76" i="39"/>
  <c r="C77" i="39"/>
  <c r="C78" i="39"/>
  <c r="C79" i="39"/>
  <c r="C80" i="39"/>
  <c r="C81" i="39"/>
  <c r="C82" i="39"/>
  <c r="C83" i="39"/>
  <c r="C84" i="39"/>
  <c r="C85" i="39"/>
  <c r="C87" i="39"/>
  <c r="C88" i="39"/>
  <c r="C89" i="39"/>
  <c r="C90" i="39"/>
  <c r="C94" i="39"/>
  <c r="C98" i="39"/>
  <c r="C99" i="39"/>
  <c r="C100" i="39"/>
  <c r="C101" i="39"/>
  <c r="C102" i="39"/>
  <c r="C103" i="39"/>
  <c r="C104" i="39"/>
  <c r="C105" i="39"/>
  <c r="C106" i="39"/>
  <c r="C107" i="39"/>
  <c r="C108" i="39"/>
  <c r="C109" i="39"/>
  <c r="C112" i="39"/>
  <c r="C113" i="39"/>
  <c r="C115" i="39"/>
  <c r="C116" i="39"/>
  <c r="C117" i="39"/>
  <c r="C118" i="39"/>
  <c r="C119" i="39"/>
  <c r="C120" i="39"/>
  <c r="C121" i="39"/>
  <c r="C122" i="39"/>
  <c r="C123" i="39"/>
  <c r="C124" i="39"/>
  <c r="C129" i="39"/>
  <c r="C130" i="39"/>
  <c r="C131" i="39"/>
  <c r="C132" i="39"/>
  <c r="C133" i="39"/>
  <c r="C134" i="39"/>
  <c r="C135" i="39"/>
  <c r="C136" i="39"/>
  <c r="C137" i="39"/>
  <c r="C138" i="39"/>
  <c r="C139" i="39"/>
  <c r="C140" i="39"/>
  <c r="C141" i="39"/>
  <c r="C142" i="39"/>
  <c r="C143" i="39"/>
  <c r="C145" i="39"/>
  <c r="C146" i="39"/>
  <c r="C147" i="39"/>
  <c r="C148" i="39"/>
  <c r="C150" i="39"/>
  <c r="C151" i="39"/>
  <c r="C152" i="39"/>
  <c r="C157" i="39"/>
  <c r="C158" i="39"/>
  <c r="C159" i="39"/>
  <c r="C160" i="39"/>
  <c r="C161" i="39"/>
  <c r="C162" i="39"/>
  <c r="C163" i="39"/>
  <c r="C164" i="39"/>
  <c r="C165" i="39"/>
  <c r="C166" i="39"/>
  <c r="C167" i="39"/>
  <c r="C168" i="39"/>
  <c r="C169" i="39"/>
  <c r="C171" i="39"/>
  <c r="C172" i="39"/>
  <c r="C173" i="39"/>
  <c r="C175" i="39"/>
  <c r="C176" i="39"/>
  <c r="C177" i="39"/>
  <c r="B155" i="41"/>
  <c r="E16" i="41"/>
  <c r="G16" i="41" s="1"/>
  <c r="H16" i="41" s="1"/>
  <c r="I16" i="41" s="1"/>
  <c r="E77" i="41"/>
  <c r="G77" i="41" s="1"/>
  <c r="H77" i="41" s="1"/>
  <c r="E78" i="41"/>
  <c r="G78" i="41" s="1"/>
  <c r="E79" i="41"/>
  <c r="G79" i="41" s="1"/>
  <c r="H79" i="41" s="1"/>
  <c r="E80" i="41"/>
  <c r="G80" i="41" s="1"/>
  <c r="E156" i="41"/>
  <c r="G156" i="41" s="1"/>
  <c r="G12" i="41"/>
  <c r="G11" i="41" s="1"/>
  <c r="H33" i="53"/>
  <c r="H32" i="53"/>
  <c r="H31" i="53"/>
  <c r="H30" i="53"/>
  <c r="H29" i="53"/>
  <c r="H34" i="53" s="1"/>
  <c r="E451" i="52"/>
  <c r="J450" i="52"/>
  <c r="K450" i="52" s="1"/>
  <c r="E450" i="52"/>
  <c r="J449" i="52"/>
  <c r="K449" i="52" s="1"/>
  <c r="E449" i="52"/>
  <c r="J448" i="52"/>
  <c r="K448" i="52" s="1"/>
  <c r="E448" i="52"/>
  <c r="J447" i="52"/>
  <c r="K447" i="52" s="1"/>
  <c r="E447" i="52"/>
  <c r="J446" i="52"/>
  <c r="K446" i="52" s="1"/>
  <c r="E446" i="52"/>
  <c r="K445" i="52"/>
  <c r="J445" i="52"/>
  <c r="E445" i="52"/>
  <c r="J444" i="52"/>
  <c r="K444" i="52" s="1"/>
  <c r="E444" i="52"/>
  <c r="J443" i="52"/>
  <c r="K443" i="52" s="1"/>
  <c r="E443" i="52"/>
  <c r="J442" i="52"/>
  <c r="K442" i="52" s="1"/>
  <c r="E442" i="52"/>
  <c r="J441" i="52"/>
  <c r="K441" i="52" s="1"/>
  <c r="E441" i="52"/>
  <c r="J440" i="52"/>
  <c r="K440" i="52" s="1"/>
  <c r="E440" i="52"/>
  <c r="J439" i="52"/>
  <c r="K439" i="52" s="1"/>
  <c r="E439" i="52"/>
  <c r="J438" i="52"/>
  <c r="K438" i="52"/>
  <c r="E438" i="52"/>
  <c r="J437" i="52"/>
  <c r="K437" i="52" s="1"/>
  <c r="E437" i="52"/>
  <c r="J436" i="52"/>
  <c r="K436" i="52" s="1"/>
  <c r="E436" i="52"/>
  <c r="J435" i="52"/>
  <c r="E435" i="52"/>
  <c r="J433" i="52"/>
  <c r="G433" i="52"/>
  <c r="I433" i="52" s="1"/>
  <c r="I434" i="52" s="1"/>
  <c r="E433" i="52"/>
  <c r="E434" i="52" s="1"/>
  <c r="G431" i="52"/>
  <c r="I431" i="52" s="1"/>
  <c r="J431" i="52" s="1"/>
  <c r="K431" i="52" s="1"/>
  <c r="E431" i="52"/>
  <c r="G430" i="52"/>
  <c r="I430" i="52" s="1"/>
  <c r="J430" i="52" s="1"/>
  <c r="K430" i="52" s="1"/>
  <c r="E430" i="52"/>
  <c r="G429" i="52"/>
  <c r="I429" i="52" s="1"/>
  <c r="J429" i="52" s="1"/>
  <c r="K429" i="52" s="1"/>
  <c r="E429" i="52"/>
  <c r="J428" i="52"/>
  <c r="K428" i="52" s="1"/>
  <c r="G428" i="52"/>
  <c r="I428" i="52" s="1"/>
  <c r="E428" i="52"/>
  <c r="G427" i="52"/>
  <c r="I427" i="52" s="1"/>
  <c r="J427" i="52" s="1"/>
  <c r="K427" i="52" s="1"/>
  <c r="E427" i="52"/>
  <c r="J426" i="52"/>
  <c r="K426" i="52" s="1"/>
  <c r="G426" i="52"/>
  <c r="I426" i="52" s="1"/>
  <c r="E426" i="52"/>
  <c r="G425" i="52"/>
  <c r="I425" i="52" s="1"/>
  <c r="J425" i="52" s="1"/>
  <c r="K425" i="52" s="1"/>
  <c r="E425" i="52"/>
  <c r="J424" i="52"/>
  <c r="K424" i="52" s="1"/>
  <c r="G424" i="52"/>
  <c r="I424" i="52" s="1"/>
  <c r="E424" i="52"/>
  <c r="G423" i="52"/>
  <c r="I423" i="52" s="1"/>
  <c r="J423" i="52" s="1"/>
  <c r="K423" i="52" s="1"/>
  <c r="E423" i="52"/>
  <c r="G422" i="52"/>
  <c r="I422" i="52" s="1"/>
  <c r="J422" i="52" s="1"/>
  <c r="K422" i="52" s="1"/>
  <c r="E422" i="52"/>
  <c r="G421" i="52"/>
  <c r="I421" i="52" s="1"/>
  <c r="J421" i="52" s="1"/>
  <c r="K421" i="52" s="1"/>
  <c r="E421" i="52"/>
  <c r="J420" i="52"/>
  <c r="K420" i="52" s="1"/>
  <c r="G420" i="52"/>
  <c r="I420" i="52" s="1"/>
  <c r="E420" i="52"/>
  <c r="G419" i="52"/>
  <c r="I419" i="52" s="1"/>
  <c r="J419" i="52" s="1"/>
  <c r="K419" i="52" s="1"/>
  <c r="E419" i="52"/>
  <c r="J418" i="52"/>
  <c r="K418" i="52" s="1"/>
  <c r="G418" i="52"/>
  <c r="I418" i="52" s="1"/>
  <c r="E418" i="52"/>
  <c r="G417" i="52"/>
  <c r="I417" i="52" s="1"/>
  <c r="J417" i="52" s="1"/>
  <c r="K417" i="52" s="1"/>
  <c r="E417" i="52"/>
  <c r="J416" i="52"/>
  <c r="K416" i="52" s="1"/>
  <c r="G416" i="52"/>
  <c r="I416" i="52" s="1"/>
  <c r="E416" i="52"/>
  <c r="G415" i="52"/>
  <c r="I415" i="52" s="1"/>
  <c r="J415" i="52" s="1"/>
  <c r="K415" i="52" s="1"/>
  <c r="E415" i="52"/>
  <c r="G414" i="52"/>
  <c r="I414" i="52" s="1"/>
  <c r="J414" i="52" s="1"/>
  <c r="K414" i="52" s="1"/>
  <c r="E414" i="52"/>
  <c r="G413" i="52"/>
  <c r="I413" i="52" s="1"/>
  <c r="J413" i="52" s="1"/>
  <c r="K413" i="52" s="1"/>
  <c r="E413" i="52"/>
  <c r="J412" i="52"/>
  <c r="K412" i="52" s="1"/>
  <c r="G412" i="52"/>
  <c r="I412" i="52" s="1"/>
  <c r="E412" i="52"/>
  <c r="G411" i="52"/>
  <c r="I411" i="52" s="1"/>
  <c r="J411" i="52" s="1"/>
  <c r="K411" i="52" s="1"/>
  <c r="E411" i="52"/>
  <c r="G410" i="52"/>
  <c r="I410" i="52" s="1"/>
  <c r="J410" i="52" s="1"/>
  <c r="K410" i="52" s="1"/>
  <c r="E410" i="52"/>
  <c r="G409" i="52"/>
  <c r="I409" i="52" s="1"/>
  <c r="J409" i="52" s="1"/>
  <c r="K409" i="52" s="1"/>
  <c r="E409" i="52"/>
  <c r="G408" i="52"/>
  <c r="I408" i="52" s="1"/>
  <c r="J408" i="52" s="1"/>
  <c r="K408" i="52" s="1"/>
  <c r="E408" i="52"/>
  <c r="J407" i="52"/>
  <c r="K407" i="52" s="1"/>
  <c r="G407" i="52"/>
  <c r="I407" i="52" s="1"/>
  <c r="E407" i="52"/>
  <c r="G406" i="52"/>
  <c r="I406" i="52" s="1"/>
  <c r="J406" i="52" s="1"/>
  <c r="K406" i="52" s="1"/>
  <c r="E406" i="52"/>
  <c r="J405" i="52"/>
  <c r="K405" i="52" s="1"/>
  <c r="G405" i="52"/>
  <c r="I405" i="52" s="1"/>
  <c r="E405" i="52"/>
  <c r="J404" i="52"/>
  <c r="K404" i="52" s="1"/>
  <c r="G404" i="52"/>
  <c r="I404" i="52" s="1"/>
  <c r="E404" i="52"/>
  <c r="G403" i="52"/>
  <c r="I403" i="52" s="1"/>
  <c r="J403" i="52" s="1"/>
  <c r="K403" i="52" s="1"/>
  <c r="E403" i="52"/>
  <c r="J402" i="52"/>
  <c r="G402" i="52"/>
  <c r="I402" i="52" s="1"/>
  <c r="E402" i="52"/>
  <c r="J400" i="52"/>
  <c r="K400" i="52"/>
  <c r="G400" i="52"/>
  <c r="I400" i="52" s="1"/>
  <c r="E400" i="52"/>
  <c r="G399" i="52"/>
  <c r="I399" i="52" s="1"/>
  <c r="J399" i="52" s="1"/>
  <c r="K399" i="52" s="1"/>
  <c r="E399" i="52"/>
  <c r="G398" i="52"/>
  <c r="I398" i="52" s="1"/>
  <c r="E398" i="52"/>
  <c r="J396" i="52"/>
  <c r="G396" i="52"/>
  <c r="I396" i="52" s="1"/>
  <c r="I397" i="52" s="1"/>
  <c r="E396" i="52"/>
  <c r="E397" i="52" s="1"/>
  <c r="J394" i="52"/>
  <c r="K394" i="52" s="1"/>
  <c r="G394" i="52"/>
  <c r="I394" i="52" s="1"/>
  <c r="E394" i="52"/>
  <c r="J393" i="52"/>
  <c r="K393" i="52" s="1"/>
  <c r="G393" i="52"/>
  <c r="I393" i="52" s="1"/>
  <c r="E393" i="52"/>
  <c r="G392" i="52"/>
  <c r="I392" i="52" s="1"/>
  <c r="J392" i="52" s="1"/>
  <c r="K392" i="52" s="1"/>
  <c r="E392" i="52"/>
  <c r="G391" i="52"/>
  <c r="I391" i="52" s="1"/>
  <c r="J391" i="52" s="1"/>
  <c r="K391" i="52" s="1"/>
  <c r="E391" i="52"/>
  <c r="G390" i="52"/>
  <c r="I390" i="52" s="1"/>
  <c r="J390" i="52" s="1"/>
  <c r="E390" i="52"/>
  <c r="J388" i="52"/>
  <c r="K388" i="52" s="1"/>
  <c r="G388" i="52"/>
  <c r="I388" i="52" s="1"/>
  <c r="E388" i="52"/>
  <c r="G387" i="52"/>
  <c r="I387" i="52" s="1"/>
  <c r="J387" i="52" s="1"/>
  <c r="K387" i="52" s="1"/>
  <c r="E387" i="52"/>
  <c r="J386" i="52"/>
  <c r="K386" i="52" s="1"/>
  <c r="G386" i="52"/>
  <c r="I386" i="52" s="1"/>
  <c r="E386" i="52"/>
  <c r="J385" i="52"/>
  <c r="K385" i="52" s="1"/>
  <c r="G385" i="52"/>
  <c r="I385" i="52" s="1"/>
  <c r="E385" i="52"/>
  <c r="J384" i="52"/>
  <c r="G384" i="52"/>
  <c r="I384" i="52" s="1"/>
  <c r="E384" i="52"/>
  <c r="G382" i="52"/>
  <c r="I382" i="52" s="1"/>
  <c r="J382" i="52" s="1"/>
  <c r="K382" i="52" s="1"/>
  <c r="E382" i="52"/>
  <c r="G381" i="52"/>
  <c r="I381" i="52" s="1"/>
  <c r="J381" i="52" s="1"/>
  <c r="K381" i="52" s="1"/>
  <c r="E381" i="52"/>
  <c r="G380" i="52"/>
  <c r="I380" i="52" s="1"/>
  <c r="J380" i="52" s="1"/>
  <c r="K380" i="52" s="1"/>
  <c r="E380" i="52"/>
  <c r="J379" i="52"/>
  <c r="K379" i="52" s="1"/>
  <c r="G379" i="52"/>
  <c r="I379" i="52" s="1"/>
  <c r="E379" i="52"/>
  <c r="G378" i="52"/>
  <c r="I378" i="52" s="1"/>
  <c r="J378" i="52" s="1"/>
  <c r="K378" i="52" s="1"/>
  <c r="E378" i="52"/>
  <c r="J377" i="52"/>
  <c r="K377" i="52" s="1"/>
  <c r="G377" i="52"/>
  <c r="I377" i="52" s="1"/>
  <c r="E377" i="52"/>
  <c r="J376" i="52"/>
  <c r="K376" i="52" s="1"/>
  <c r="G376" i="52"/>
  <c r="I376" i="52" s="1"/>
  <c r="E376" i="52"/>
  <c r="J375" i="52"/>
  <c r="K375" i="52" s="1"/>
  <c r="G375" i="52"/>
  <c r="I375" i="52" s="1"/>
  <c r="E375" i="52"/>
  <c r="G374" i="52"/>
  <c r="I374" i="52" s="1"/>
  <c r="J374" i="52" s="1"/>
  <c r="K374" i="52" s="1"/>
  <c r="E374" i="52"/>
  <c r="G373" i="52"/>
  <c r="I373" i="52" s="1"/>
  <c r="J373" i="52" s="1"/>
  <c r="K373" i="52" s="1"/>
  <c r="E373" i="52"/>
  <c r="G372" i="52"/>
  <c r="I372" i="52" s="1"/>
  <c r="J372" i="52" s="1"/>
  <c r="K372" i="52" s="1"/>
  <c r="E372" i="52"/>
  <c r="J371" i="52"/>
  <c r="K371" i="52" s="1"/>
  <c r="G371" i="52"/>
  <c r="I371" i="52" s="1"/>
  <c r="E371" i="52"/>
  <c r="G370" i="52"/>
  <c r="I370" i="52" s="1"/>
  <c r="J370" i="52" s="1"/>
  <c r="K370" i="52" s="1"/>
  <c r="E370" i="52"/>
  <c r="J369" i="52"/>
  <c r="K369" i="52" s="1"/>
  <c r="G369" i="52"/>
  <c r="I369" i="52" s="1"/>
  <c r="E369" i="52"/>
  <c r="J368" i="52"/>
  <c r="K368" i="52" s="1"/>
  <c r="G368" i="52"/>
  <c r="I368" i="52" s="1"/>
  <c r="E368" i="52"/>
  <c r="J367" i="52"/>
  <c r="K367" i="52" s="1"/>
  <c r="G367" i="52"/>
  <c r="I367" i="52" s="1"/>
  <c r="E367" i="52"/>
  <c r="G366" i="52"/>
  <c r="I366" i="52" s="1"/>
  <c r="J366" i="52" s="1"/>
  <c r="K366" i="52" s="1"/>
  <c r="E366" i="52"/>
  <c r="G365" i="52"/>
  <c r="I365" i="52" s="1"/>
  <c r="J365" i="52" s="1"/>
  <c r="K365" i="52" s="1"/>
  <c r="E365" i="52"/>
  <c r="G364" i="52"/>
  <c r="I364" i="52" s="1"/>
  <c r="J364" i="52" s="1"/>
  <c r="K364" i="52" s="1"/>
  <c r="E364" i="52"/>
  <c r="K363" i="52"/>
  <c r="J363" i="52"/>
  <c r="G363" i="52"/>
  <c r="I363" i="52" s="1"/>
  <c r="E363" i="52"/>
  <c r="J362" i="52"/>
  <c r="K362" i="52" s="1"/>
  <c r="G362" i="52"/>
  <c r="I362" i="52" s="1"/>
  <c r="E362" i="52"/>
  <c r="G361" i="52"/>
  <c r="I361" i="52" s="1"/>
  <c r="J361" i="52" s="1"/>
  <c r="K361" i="52" s="1"/>
  <c r="E361" i="52"/>
  <c r="G360" i="52"/>
  <c r="I360" i="52" s="1"/>
  <c r="J360" i="52" s="1"/>
  <c r="K360" i="52" s="1"/>
  <c r="E360" i="52"/>
  <c r="G359" i="52"/>
  <c r="I359" i="52" s="1"/>
  <c r="J359" i="52" s="1"/>
  <c r="K359" i="52" s="1"/>
  <c r="E359" i="52"/>
  <c r="J358" i="52"/>
  <c r="K358" i="52" s="1"/>
  <c r="G358" i="52"/>
  <c r="I358" i="52" s="1"/>
  <c r="E358" i="52"/>
  <c r="G357" i="52"/>
  <c r="I357" i="52" s="1"/>
  <c r="J357" i="52" s="1"/>
  <c r="K357" i="52" s="1"/>
  <c r="E357" i="52"/>
  <c r="J356" i="52"/>
  <c r="K356" i="52" s="1"/>
  <c r="G356" i="52"/>
  <c r="I356" i="52" s="1"/>
  <c r="E356" i="52"/>
  <c r="J355" i="52"/>
  <c r="K355" i="52" s="1"/>
  <c r="G355" i="52"/>
  <c r="I355" i="52" s="1"/>
  <c r="E355" i="52"/>
  <c r="J354" i="52"/>
  <c r="K354" i="52" s="1"/>
  <c r="G354" i="52"/>
  <c r="I354" i="52" s="1"/>
  <c r="E354" i="52"/>
  <c r="G353" i="52"/>
  <c r="I353" i="52" s="1"/>
  <c r="J353" i="52" s="1"/>
  <c r="K353" i="52" s="1"/>
  <c r="E353" i="52"/>
  <c r="G352" i="52"/>
  <c r="I352" i="52" s="1"/>
  <c r="J352" i="52" s="1"/>
  <c r="K352" i="52" s="1"/>
  <c r="E352" i="52"/>
  <c r="G351" i="52"/>
  <c r="I351" i="52" s="1"/>
  <c r="J351" i="52" s="1"/>
  <c r="K351" i="52" s="1"/>
  <c r="E351" i="52"/>
  <c r="J350" i="52"/>
  <c r="K350" i="52" s="1"/>
  <c r="G350" i="52"/>
  <c r="I350" i="52" s="1"/>
  <c r="E350" i="52"/>
  <c r="G349" i="52"/>
  <c r="I349" i="52" s="1"/>
  <c r="J349" i="52" s="1"/>
  <c r="K349" i="52" s="1"/>
  <c r="E349" i="52"/>
  <c r="J348" i="52"/>
  <c r="K348" i="52" s="1"/>
  <c r="G348" i="52"/>
  <c r="I348" i="52" s="1"/>
  <c r="E348" i="52"/>
  <c r="J347" i="52"/>
  <c r="K347" i="52" s="1"/>
  <c r="G347" i="52"/>
  <c r="I347" i="52" s="1"/>
  <c r="E347" i="52"/>
  <c r="J346" i="52"/>
  <c r="K346" i="52" s="1"/>
  <c r="G346" i="52"/>
  <c r="I346" i="52" s="1"/>
  <c r="E346" i="52"/>
  <c r="G345" i="52"/>
  <c r="I345" i="52" s="1"/>
  <c r="J345" i="52" s="1"/>
  <c r="K345" i="52" s="1"/>
  <c r="E345" i="52"/>
  <c r="J344" i="52"/>
  <c r="G344" i="52"/>
  <c r="I344" i="52" s="1"/>
  <c r="E344" i="52"/>
  <c r="G342" i="52"/>
  <c r="I342" i="52" s="1"/>
  <c r="J342" i="52" s="1"/>
  <c r="K342" i="52" s="1"/>
  <c r="E342" i="52"/>
  <c r="J341" i="52"/>
  <c r="K341" i="52" s="1"/>
  <c r="G341" i="52"/>
  <c r="I341" i="52" s="1"/>
  <c r="E341" i="52"/>
  <c r="G340" i="52"/>
  <c r="I340" i="52" s="1"/>
  <c r="J340" i="52" s="1"/>
  <c r="K340" i="52" s="1"/>
  <c r="E340" i="52"/>
  <c r="J339" i="52"/>
  <c r="K339" i="52" s="1"/>
  <c r="G339" i="52"/>
  <c r="I339" i="52" s="1"/>
  <c r="E339" i="52"/>
  <c r="J338" i="52"/>
  <c r="K338" i="52" s="1"/>
  <c r="G338" i="52"/>
  <c r="I338" i="52" s="1"/>
  <c r="E338" i="52"/>
  <c r="J337" i="52"/>
  <c r="K337" i="52" s="1"/>
  <c r="G337" i="52"/>
  <c r="I337" i="52" s="1"/>
  <c r="E337" i="52"/>
  <c r="G336" i="52"/>
  <c r="I336" i="52" s="1"/>
  <c r="J336" i="52" s="1"/>
  <c r="K336" i="52" s="1"/>
  <c r="E336" i="52"/>
  <c r="J335" i="52"/>
  <c r="K335" i="52" s="1"/>
  <c r="G335" i="52"/>
  <c r="I335" i="52" s="1"/>
  <c r="E335" i="52"/>
  <c r="G334" i="52"/>
  <c r="I334" i="52" s="1"/>
  <c r="J334" i="52" s="1"/>
  <c r="K334" i="52" s="1"/>
  <c r="E334" i="52"/>
  <c r="J333" i="52"/>
  <c r="G333" i="52"/>
  <c r="I333" i="52" s="1"/>
  <c r="E333" i="52"/>
  <c r="G331" i="52"/>
  <c r="I331" i="52" s="1"/>
  <c r="J331" i="52" s="1"/>
  <c r="K331" i="52" s="1"/>
  <c r="E331" i="52"/>
  <c r="J330" i="52"/>
  <c r="K330" i="52" s="1"/>
  <c r="G330" i="52"/>
  <c r="I330" i="52" s="1"/>
  <c r="E330" i="52"/>
  <c r="J329" i="52"/>
  <c r="K329" i="52" s="1"/>
  <c r="G329" i="52"/>
  <c r="I329" i="52" s="1"/>
  <c r="E329" i="52"/>
  <c r="J328" i="52"/>
  <c r="K328" i="52" s="1"/>
  <c r="G328" i="52"/>
  <c r="I328" i="52" s="1"/>
  <c r="E328" i="52"/>
  <c r="G327" i="52"/>
  <c r="I327" i="52" s="1"/>
  <c r="J327" i="52" s="1"/>
  <c r="K327" i="52" s="1"/>
  <c r="E327" i="52"/>
  <c r="J326" i="52"/>
  <c r="K326" i="52" s="1"/>
  <c r="G326" i="52"/>
  <c r="I326" i="52" s="1"/>
  <c r="E326" i="52"/>
  <c r="G325" i="52"/>
  <c r="I325" i="52" s="1"/>
  <c r="J325" i="52" s="1"/>
  <c r="E325" i="52"/>
  <c r="J323" i="52"/>
  <c r="K323" i="52" s="1"/>
  <c r="G323" i="52"/>
  <c r="I323" i="52" s="1"/>
  <c r="E323" i="52"/>
  <c r="G322" i="52"/>
  <c r="I322" i="52" s="1"/>
  <c r="J322" i="52" s="1"/>
  <c r="K322" i="52" s="1"/>
  <c r="E322" i="52"/>
  <c r="J321" i="52"/>
  <c r="K321" i="52" s="1"/>
  <c r="G321" i="52"/>
  <c r="I321" i="52" s="1"/>
  <c r="E321" i="52"/>
  <c r="J320" i="52"/>
  <c r="K320" i="52" s="1"/>
  <c r="G320" i="52"/>
  <c r="I320" i="52" s="1"/>
  <c r="E320" i="52"/>
  <c r="J319" i="52"/>
  <c r="K319" i="52" s="1"/>
  <c r="G319" i="52"/>
  <c r="I319" i="52" s="1"/>
  <c r="E319" i="52"/>
  <c r="G318" i="52"/>
  <c r="I318" i="52" s="1"/>
  <c r="J318" i="52" s="1"/>
  <c r="K318" i="52" s="1"/>
  <c r="E318" i="52"/>
  <c r="J317" i="52"/>
  <c r="K317" i="52" s="1"/>
  <c r="G317" i="52"/>
  <c r="I317" i="52" s="1"/>
  <c r="E317" i="52"/>
  <c r="G316" i="52"/>
  <c r="I316" i="52" s="1"/>
  <c r="J316" i="52" s="1"/>
  <c r="K316" i="52" s="1"/>
  <c r="E316" i="52"/>
  <c r="J315" i="52"/>
  <c r="K315" i="52" s="1"/>
  <c r="G315" i="52"/>
  <c r="I315" i="52" s="1"/>
  <c r="E315" i="52"/>
  <c r="G314" i="52"/>
  <c r="I314" i="52" s="1"/>
  <c r="J314" i="52" s="1"/>
  <c r="K314" i="52" s="1"/>
  <c r="E314" i="52"/>
  <c r="J313" i="52"/>
  <c r="K313" i="52" s="1"/>
  <c r="G313" i="52"/>
  <c r="I313" i="52" s="1"/>
  <c r="E313" i="52"/>
  <c r="G312" i="52"/>
  <c r="I312" i="52" s="1"/>
  <c r="J312" i="52" s="1"/>
  <c r="K312" i="52" s="1"/>
  <c r="E312" i="52"/>
  <c r="J311" i="52"/>
  <c r="K311" i="52" s="1"/>
  <c r="G311" i="52"/>
  <c r="I311" i="52" s="1"/>
  <c r="E311" i="52"/>
  <c r="G310" i="52"/>
  <c r="I310" i="52" s="1"/>
  <c r="J310" i="52" s="1"/>
  <c r="K310" i="52" s="1"/>
  <c r="E310" i="52"/>
  <c r="J309" i="52"/>
  <c r="K309" i="52" s="1"/>
  <c r="G309" i="52"/>
  <c r="I309" i="52" s="1"/>
  <c r="E309" i="52"/>
  <c r="G308" i="52"/>
  <c r="I308" i="52" s="1"/>
  <c r="J308" i="52" s="1"/>
  <c r="K308" i="52" s="1"/>
  <c r="E308" i="52"/>
  <c r="J307" i="52"/>
  <c r="K307" i="52" s="1"/>
  <c r="G307" i="52"/>
  <c r="I307" i="52" s="1"/>
  <c r="E307" i="52"/>
  <c r="G306" i="52"/>
  <c r="I306" i="52" s="1"/>
  <c r="J306" i="52" s="1"/>
  <c r="K306" i="52" s="1"/>
  <c r="E306" i="52"/>
  <c r="J305" i="52"/>
  <c r="K305" i="52" s="1"/>
  <c r="G305" i="52"/>
  <c r="I305" i="52" s="1"/>
  <c r="E305" i="52"/>
  <c r="G304" i="52"/>
  <c r="I304" i="52" s="1"/>
  <c r="J304" i="52" s="1"/>
  <c r="K304" i="52" s="1"/>
  <c r="E304" i="52"/>
  <c r="J303" i="52"/>
  <c r="K303" i="52" s="1"/>
  <c r="G303" i="52"/>
  <c r="I303" i="52" s="1"/>
  <c r="E303" i="52"/>
  <c r="G302" i="52"/>
  <c r="I302" i="52" s="1"/>
  <c r="J302" i="52" s="1"/>
  <c r="K302" i="52" s="1"/>
  <c r="E302" i="52"/>
  <c r="J301" i="52"/>
  <c r="K301" i="52" s="1"/>
  <c r="G301" i="52"/>
  <c r="I301" i="52" s="1"/>
  <c r="E301" i="52"/>
  <c r="G300" i="52"/>
  <c r="I300" i="52" s="1"/>
  <c r="J300" i="52" s="1"/>
  <c r="K300" i="52" s="1"/>
  <c r="E300" i="52"/>
  <c r="J299" i="52"/>
  <c r="K299" i="52" s="1"/>
  <c r="G299" i="52"/>
  <c r="I299" i="52" s="1"/>
  <c r="E299" i="52"/>
  <c r="G298" i="52"/>
  <c r="I298" i="52" s="1"/>
  <c r="J298" i="52" s="1"/>
  <c r="K298" i="52" s="1"/>
  <c r="E298" i="52"/>
  <c r="J297" i="52"/>
  <c r="K297" i="52" s="1"/>
  <c r="G297" i="52"/>
  <c r="I297" i="52" s="1"/>
  <c r="E297" i="52"/>
  <c r="G296" i="52"/>
  <c r="I296" i="52" s="1"/>
  <c r="J296" i="52" s="1"/>
  <c r="K296" i="52" s="1"/>
  <c r="E296" i="52"/>
  <c r="J295" i="52"/>
  <c r="K295" i="52" s="1"/>
  <c r="G295" i="52"/>
  <c r="I295" i="52" s="1"/>
  <c r="E295" i="52"/>
  <c r="G294" i="52"/>
  <c r="I294" i="52" s="1"/>
  <c r="J294" i="52" s="1"/>
  <c r="K294" i="52" s="1"/>
  <c r="E294" i="52"/>
  <c r="J293" i="52"/>
  <c r="K293" i="52" s="1"/>
  <c r="G293" i="52"/>
  <c r="I293" i="52" s="1"/>
  <c r="E293" i="52"/>
  <c r="G292" i="52"/>
  <c r="I292" i="52" s="1"/>
  <c r="J292" i="52" s="1"/>
  <c r="K292" i="52" s="1"/>
  <c r="E292" i="52"/>
  <c r="J291" i="52"/>
  <c r="K291" i="52" s="1"/>
  <c r="G291" i="52"/>
  <c r="I291" i="52" s="1"/>
  <c r="E291" i="52"/>
  <c r="G290" i="52"/>
  <c r="I290" i="52" s="1"/>
  <c r="J290" i="52" s="1"/>
  <c r="K290" i="52" s="1"/>
  <c r="E290" i="52"/>
  <c r="J289" i="52"/>
  <c r="K289" i="52" s="1"/>
  <c r="G289" i="52"/>
  <c r="I289" i="52" s="1"/>
  <c r="E289" i="52"/>
  <c r="G288" i="52"/>
  <c r="I288" i="52" s="1"/>
  <c r="J288" i="52" s="1"/>
  <c r="K288" i="52" s="1"/>
  <c r="E288" i="52"/>
  <c r="J287" i="52"/>
  <c r="K287" i="52" s="1"/>
  <c r="G287" i="52"/>
  <c r="I287" i="52" s="1"/>
  <c r="E287" i="52"/>
  <c r="G286" i="52"/>
  <c r="I286" i="52" s="1"/>
  <c r="J286" i="52" s="1"/>
  <c r="K286" i="52" s="1"/>
  <c r="E286" i="52"/>
  <c r="J285" i="52"/>
  <c r="K285" i="52" s="1"/>
  <c r="G285" i="52"/>
  <c r="I285" i="52" s="1"/>
  <c r="E285" i="52"/>
  <c r="G284" i="52"/>
  <c r="I284" i="52" s="1"/>
  <c r="J284" i="52" s="1"/>
  <c r="K284" i="52" s="1"/>
  <c r="E284" i="52"/>
  <c r="J283" i="52"/>
  <c r="K283" i="52" s="1"/>
  <c r="G283" i="52"/>
  <c r="I283" i="52" s="1"/>
  <c r="E283" i="52"/>
  <c r="G282" i="52"/>
  <c r="I282" i="52" s="1"/>
  <c r="J282" i="52" s="1"/>
  <c r="K282" i="52" s="1"/>
  <c r="E282" i="52"/>
  <c r="J281" i="52"/>
  <c r="K281" i="52" s="1"/>
  <c r="G281" i="52"/>
  <c r="I281" i="52" s="1"/>
  <c r="E281" i="52"/>
  <c r="G280" i="52"/>
  <c r="I280" i="52" s="1"/>
  <c r="J280" i="52" s="1"/>
  <c r="K280" i="52" s="1"/>
  <c r="E280" i="52"/>
  <c r="J279" i="52"/>
  <c r="K279" i="52" s="1"/>
  <c r="G279" i="52"/>
  <c r="I279" i="52" s="1"/>
  <c r="E279" i="52"/>
  <c r="G278" i="52"/>
  <c r="I278" i="52" s="1"/>
  <c r="J278" i="52" s="1"/>
  <c r="K278" i="52" s="1"/>
  <c r="E278" i="52"/>
  <c r="J277" i="52"/>
  <c r="K277" i="52" s="1"/>
  <c r="G277" i="52"/>
  <c r="I277" i="52" s="1"/>
  <c r="E277" i="52"/>
  <c r="G276" i="52"/>
  <c r="I276" i="52" s="1"/>
  <c r="J276" i="52" s="1"/>
  <c r="K276" i="52" s="1"/>
  <c r="E276" i="52"/>
  <c r="J275" i="52"/>
  <c r="K275" i="52" s="1"/>
  <c r="G275" i="52"/>
  <c r="I275" i="52" s="1"/>
  <c r="E275" i="52"/>
  <c r="G274" i="52"/>
  <c r="I274" i="52" s="1"/>
  <c r="J274" i="52" s="1"/>
  <c r="K274" i="52" s="1"/>
  <c r="E274" i="52"/>
  <c r="J273" i="52"/>
  <c r="K273" i="52" s="1"/>
  <c r="G273" i="52"/>
  <c r="I273" i="52" s="1"/>
  <c r="E273" i="52"/>
  <c r="G272" i="52"/>
  <c r="I272" i="52" s="1"/>
  <c r="J272" i="52" s="1"/>
  <c r="K272" i="52" s="1"/>
  <c r="E272" i="52"/>
  <c r="J271" i="52"/>
  <c r="K271" i="52" s="1"/>
  <c r="G271" i="52"/>
  <c r="I271" i="52" s="1"/>
  <c r="E271" i="52"/>
  <c r="G270" i="52"/>
  <c r="I270" i="52" s="1"/>
  <c r="J270" i="52" s="1"/>
  <c r="K270" i="52" s="1"/>
  <c r="E270" i="52"/>
  <c r="G269" i="52"/>
  <c r="I269" i="52" s="1"/>
  <c r="J269" i="52" s="1"/>
  <c r="K269" i="52" s="1"/>
  <c r="E269" i="52"/>
  <c r="G268" i="52"/>
  <c r="I268" i="52" s="1"/>
  <c r="J268" i="52" s="1"/>
  <c r="K268" i="52" s="1"/>
  <c r="E268" i="52"/>
  <c r="G267" i="52"/>
  <c r="I267" i="52" s="1"/>
  <c r="J267" i="52" s="1"/>
  <c r="K267" i="52" s="1"/>
  <c r="E267" i="52"/>
  <c r="J266" i="52"/>
  <c r="K266" i="52" s="1"/>
  <c r="G266" i="52"/>
  <c r="I266" i="52" s="1"/>
  <c r="E266" i="52"/>
  <c r="G265" i="52"/>
  <c r="I265" i="52" s="1"/>
  <c r="J265" i="52" s="1"/>
  <c r="K265" i="52" s="1"/>
  <c r="E265" i="52"/>
  <c r="J264" i="52"/>
  <c r="K264" i="52" s="1"/>
  <c r="G264" i="52"/>
  <c r="I264" i="52" s="1"/>
  <c r="E264" i="52"/>
  <c r="J263" i="52"/>
  <c r="K263" i="52" s="1"/>
  <c r="G263" i="52"/>
  <c r="I263" i="52" s="1"/>
  <c r="E263" i="52"/>
  <c r="G262" i="52"/>
  <c r="I262" i="52" s="1"/>
  <c r="J262" i="52" s="1"/>
  <c r="K262" i="52" s="1"/>
  <c r="E262" i="52"/>
  <c r="J261" i="52"/>
  <c r="K261" i="52" s="1"/>
  <c r="G261" i="52"/>
  <c r="I261" i="52" s="1"/>
  <c r="E261" i="52"/>
  <c r="G260" i="52"/>
  <c r="I260" i="52" s="1"/>
  <c r="J260" i="52" s="1"/>
  <c r="K260" i="52" s="1"/>
  <c r="E260" i="52"/>
  <c r="G259" i="52"/>
  <c r="I259" i="52" s="1"/>
  <c r="J259" i="52" s="1"/>
  <c r="K259" i="52" s="1"/>
  <c r="E259" i="52"/>
  <c r="J258" i="52"/>
  <c r="K258" i="52" s="1"/>
  <c r="G258" i="52"/>
  <c r="I258" i="52" s="1"/>
  <c r="E258" i="52"/>
  <c r="G257" i="52"/>
  <c r="I257" i="52" s="1"/>
  <c r="J257" i="52" s="1"/>
  <c r="K257" i="52" s="1"/>
  <c r="E257" i="52"/>
  <c r="J256" i="52"/>
  <c r="K256" i="52" s="1"/>
  <c r="G256" i="52"/>
  <c r="I256" i="52" s="1"/>
  <c r="E256" i="52"/>
  <c r="G255" i="52"/>
  <c r="I255" i="52" s="1"/>
  <c r="J255" i="52" s="1"/>
  <c r="K255" i="52" s="1"/>
  <c r="E255" i="52"/>
  <c r="J254" i="52"/>
  <c r="K254" i="52" s="1"/>
  <c r="G254" i="52"/>
  <c r="I254" i="52" s="1"/>
  <c r="E254" i="52"/>
  <c r="G253" i="52"/>
  <c r="I253" i="52" s="1"/>
  <c r="J253" i="52" s="1"/>
  <c r="K253" i="52" s="1"/>
  <c r="E253" i="52"/>
  <c r="J252" i="52"/>
  <c r="K252" i="52" s="1"/>
  <c r="G252" i="52"/>
  <c r="I252" i="52" s="1"/>
  <c r="E252" i="52"/>
  <c r="G251" i="52"/>
  <c r="I251" i="52" s="1"/>
  <c r="J251" i="52" s="1"/>
  <c r="K251" i="52" s="1"/>
  <c r="E251" i="52"/>
  <c r="J250" i="52"/>
  <c r="K250" i="52" s="1"/>
  <c r="G250" i="52"/>
  <c r="I250" i="52" s="1"/>
  <c r="E250" i="52"/>
  <c r="G249" i="52"/>
  <c r="I249" i="52" s="1"/>
  <c r="J249" i="52" s="1"/>
  <c r="K249" i="52" s="1"/>
  <c r="E249" i="52"/>
  <c r="J248" i="52"/>
  <c r="K248" i="52" s="1"/>
  <c r="G248" i="52"/>
  <c r="I248" i="52" s="1"/>
  <c r="E248" i="52"/>
  <c r="G247" i="52"/>
  <c r="I247" i="52" s="1"/>
  <c r="J247" i="52" s="1"/>
  <c r="K247" i="52" s="1"/>
  <c r="E247" i="52"/>
  <c r="J246" i="52"/>
  <c r="K246" i="52" s="1"/>
  <c r="G246" i="52"/>
  <c r="I246" i="52" s="1"/>
  <c r="E246" i="52"/>
  <c r="J245" i="52"/>
  <c r="K245" i="52" s="1"/>
  <c r="G245" i="52"/>
  <c r="I245" i="52" s="1"/>
  <c r="E245" i="52"/>
  <c r="G244" i="52"/>
  <c r="I244" i="52" s="1"/>
  <c r="J244" i="52" s="1"/>
  <c r="K244" i="52" s="1"/>
  <c r="E244" i="52"/>
  <c r="J243" i="52"/>
  <c r="K243" i="52" s="1"/>
  <c r="G243" i="52"/>
  <c r="I243" i="52" s="1"/>
  <c r="E243" i="52"/>
  <c r="G242" i="52"/>
  <c r="I242" i="52" s="1"/>
  <c r="J242" i="52" s="1"/>
  <c r="K242" i="52" s="1"/>
  <c r="E242" i="52"/>
  <c r="J241" i="52"/>
  <c r="K241" i="52" s="1"/>
  <c r="G241" i="52"/>
  <c r="I241" i="52" s="1"/>
  <c r="E241" i="52"/>
  <c r="G240" i="52"/>
  <c r="I240" i="52" s="1"/>
  <c r="J240" i="52" s="1"/>
  <c r="K240" i="52" s="1"/>
  <c r="E240" i="52"/>
  <c r="J239" i="52"/>
  <c r="K239" i="52" s="1"/>
  <c r="G239" i="52"/>
  <c r="I239" i="52" s="1"/>
  <c r="E239" i="52"/>
  <c r="G238" i="52"/>
  <c r="I238" i="52" s="1"/>
  <c r="J238" i="52" s="1"/>
  <c r="K238" i="52" s="1"/>
  <c r="E238" i="52"/>
  <c r="G237" i="52"/>
  <c r="I237" i="52" s="1"/>
  <c r="J237" i="52" s="1"/>
  <c r="K237" i="52" s="1"/>
  <c r="E237" i="52"/>
  <c r="J236" i="52"/>
  <c r="K236" i="52" s="1"/>
  <c r="G236" i="52"/>
  <c r="I236" i="52" s="1"/>
  <c r="E236" i="52"/>
  <c r="G235" i="52"/>
  <c r="I235" i="52" s="1"/>
  <c r="J235" i="52" s="1"/>
  <c r="K235" i="52" s="1"/>
  <c r="E235" i="52"/>
  <c r="J234" i="52"/>
  <c r="K234" i="52" s="1"/>
  <c r="G234" i="52"/>
  <c r="I234" i="52" s="1"/>
  <c r="E234" i="52"/>
  <c r="G233" i="52"/>
  <c r="I233" i="52" s="1"/>
  <c r="J233" i="52" s="1"/>
  <c r="K233" i="52" s="1"/>
  <c r="E233" i="52"/>
  <c r="J232" i="52"/>
  <c r="K232" i="52" s="1"/>
  <c r="G232" i="52"/>
  <c r="I232" i="52" s="1"/>
  <c r="E232" i="52"/>
  <c r="G231" i="52"/>
  <c r="I231" i="52" s="1"/>
  <c r="J231" i="52" s="1"/>
  <c r="K231" i="52" s="1"/>
  <c r="E231" i="52"/>
  <c r="J230" i="52"/>
  <c r="K230" i="52" s="1"/>
  <c r="G230" i="52"/>
  <c r="I230" i="52" s="1"/>
  <c r="E230" i="52"/>
  <c r="G229" i="52"/>
  <c r="I229" i="52" s="1"/>
  <c r="J229" i="52" s="1"/>
  <c r="K229" i="52" s="1"/>
  <c r="E229" i="52"/>
  <c r="J228" i="52"/>
  <c r="K228" i="52" s="1"/>
  <c r="G228" i="52"/>
  <c r="I228" i="52" s="1"/>
  <c r="E228" i="52"/>
  <c r="G227" i="52"/>
  <c r="I227" i="52" s="1"/>
  <c r="J227" i="52" s="1"/>
  <c r="K227" i="52" s="1"/>
  <c r="E227" i="52"/>
  <c r="J226" i="52"/>
  <c r="K226" i="52" s="1"/>
  <c r="G226" i="52"/>
  <c r="I226" i="52" s="1"/>
  <c r="E226" i="52"/>
  <c r="J225" i="52"/>
  <c r="K225" i="52" s="1"/>
  <c r="G225" i="52"/>
  <c r="I225" i="52" s="1"/>
  <c r="E225" i="52"/>
  <c r="G224" i="52"/>
  <c r="I224" i="52" s="1"/>
  <c r="J224" i="52" s="1"/>
  <c r="K224" i="52" s="1"/>
  <c r="E224" i="52"/>
  <c r="J223" i="52"/>
  <c r="K223" i="52" s="1"/>
  <c r="G223" i="52"/>
  <c r="I223" i="52" s="1"/>
  <c r="E223" i="52"/>
  <c r="G222" i="52"/>
  <c r="I222" i="52" s="1"/>
  <c r="J222" i="52" s="1"/>
  <c r="K222" i="52" s="1"/>
  <c r="E222" i="52"/>
  <c r="J221" i="52"/>
  <c r="K221" i="52" s="1"/>
  <c r="G221" i="52"/>
  <c r="I221" i="52" s="1"/>
  <c r="E221" i="52"/>
  <c r="G220" i="52"/>
  <c r="I220" i="52" s="1"/>
  <c r="J220" i="52" s="1"/>
  <c r="K220" i="52" s="1"/>
  <c r="E220" i="52"/>
  <c r="J219" i="52"/>
  <c r="K219" i="52" s="1"/>
  <c r="G219" i="52"/>
  <c r="I219" i="52" s="1"/>
  <c r="E219" i="52"/>
  <c r="G218" i="52"/>
  <c r="I218" i="52" s="1"/>
  <c r="J218" i="52" s="1"/>
  <c r="K218" i="52" s="1"/>
  <c r="E218" i="52"/>
  <c r="J217" i="52"/>
  <c r="K217" i="52" s="1"/>
  <c r="G217" i="52"/>
  <c r="I217" i="52" s="1"/>
  <c r="E217" i="52"/>
  <c r="G216" i="52"/>
  <c r="I216" i="52" s="1"/>
  <c r="J216" i="52" s="1"/>
  <c r="K216" i="52" s="1"/>
  <c r="E216" i="52"/>
  <c r="J215" i="52"/>
  <c r="K215" i="52" s="1"/>
  <c r="G215" i="52"/>
  <c r="I215" i="52" s="1"/>
  <c r="E215" i="52"/>
  <c r="G214" i="52"/>
  <c r="I214" i="52" s="1"/>
  <c r="J214" i="52" s="1"/>
  <c r="K214" i="52" s="1"/>
  <c r="E214" i="52"/>
  <c r="G213" i="52"/>
  <c r="I213" i="52" s="1"/>
  <c r="J213" i="52" s="1"/>
  <c r="K213" i="52" s="1"/>
  <c r="E213" i="52"/>
  <c r="J212" i="52"/>
  <c r="G212" i="52"/>
  <c r="I212" i="52" s="1"/>
  <c r="E212" i="52"/>
  <c r="E324" i="52" s="1"/>
  <c r="G210" i="52"/>
  <c r="I210" i="52" s="1"/>
  <c r="J210" i="52" s="1"/>
  <c r="K210" i="52" s="1"/>
  <c r="E210" i="52"/>
  <c r="J209" i="52"/>
  <c r="G209" i="52"/>
  <c r="I209" i="52" s="1"/>
  <c r="E209" i="52"/>
  <c r="E211" i="52" s="1"/>
  <c r="G207" i="52"/>
  <c r="I207" i="52" s="1"/>
  <c r="J207" i="52" s="1"/>
  <c r="K207" i="52" s="1"/>
  <c r="E207" i="52"/>
  <c r="J206" i="52"/>
  <c r="K206" i="52" s="1"/>
  <c r="G206" i="52"/>
  <c r="I206" i="52" s="1"/>
  <c r="E206" i="52"/>
  <c r="G205" i="52"/>
  <c r="I205" i="52" s="1"/>
  <c r="J205" i="52" s="1"/>
  <c r="K205" i="52" s="1"/>
  <c r="E205" i="52"/>
  <c r="J204" i="52"/>
  <c r="K204" i="52" s="1"/>
  <c r="G204" i="52"/>
  <c r="I204" i="52" s="1"/>
  <c r="E204" i="52"/>
  <c r="G203" i="52"/>
  <c r="I203" i="52" s="1"/>
  <c r="J203" i="52" s="1"/>
  <c r="K203" i="52" s="1"/>
  <c r="E203" i="52"/>
  <c r="J202" i="52"/>
  <c r="K202" i="52" s="1"/>
  <c r="G202" i="52"/>
  <c r="I202" i="52" s="1"/>
  <c r="E202" i="52"/>
  <c r="G201" i="52"/>
  <c r="I201" i="52" s="1"/>
  <c r="J201" i="52" s="1"/>
  <c r="K201" i="52" s="1"/>
  <c r="E201" i="52"/>
  <c r="J200" i="52"/>
  <c r="K200" i="52" s="1"/>
  <c r="G200" i="52"/>
  <c r="I200" i="52" s="1"/>
  <c r="E200" i="52"/>
  <c r="G199" i="52"/>
  <c r="I199" i="52" s="1"/>
  <c r="J199" i="52" s="1"/>
  <c r="K199" i="52" s="1"/>
  <c r="E199" i="52"/>
  <c r="J198" i="52"/>
  <c r="K198" i="52" s="1"/>
  <c r="G198" i="52"/>
  <c r="I198" i="52" s="1"/>
  <c r="E198" i="52"/>
  <c r="G197" i="52"/>
  <c r="I197" i="52" s="1"/>
  <c r="J197" i="52" s="1"/>
  <c r="K197" i="52" s="1"/>
  <c r="E197" i="52"/>
  <c r="J196" i="52"/>
  <c r="K196" i="52" s="1"/>
  <c r="G196" i="52"/>
  <c r="I196" i="52" s="1"/>
  <c r="E196" i="52"/>
  <c r="G195" i="52"/>
  <c r="I195" i="52" s="1"/>
  <c r="J195" i="52" s="1"/>
  <c r="K195" i="52" s="1"/>
  <c r="E195" i="52"/>
  <c r="J194" i="52"/>
  <c r="K194" i="52" s="1"/>
  <c r="G194" i="52"/>
  <c r="I194" i="52" s="1"/>
  <c r="E194" i="52"/>
  <c r="G193" i="52"/>
  <c r="I193" i="52" s="1"/>
  <c r="J193" i="52" s="1"/>
  <c r="K193" i="52" s="1"/>
  <c r="E193" i="52"/>
  <c r="J192" i="52"/>
  <c r="K192" i="52" s="1"/>
  <c r="G192" i="52"/>
  <c r="I192" i="52" s="1"/>
  <c r="E192" i="52"/>
  <c r="G191" i="52"/>
  <c r="I191" i="52" s="1"/>
  <c r="J191" i="52" s="1"/>
  <c r="K191" i="52" s="1"/>
  <c r="E191" i="52"/>
  <c r="J190" i="52"/>
  <c r="K190" i="52" s="1"/>
  <c r="G190" i="52"/>
  <c r="I190" i="52" s="1"/>
  <c r="E190" i="52"/>
  <c r="G189" i="52"/>
  <c r="I189" i="52" s="1"/>
  <c r="J189" i="52" s="1"/>
  <c r="K189" i="52" s="1"/>
  <c r="E189" i="52"/>
  <c r="J188" i="52"/>
  <c r="K188" i="52" s="1"/>
  <c r="G188" i="52"/>
  <c r="I188" i="52" s="1"/>
  <c r="E188" i="52"/>
  <c r="G187" i="52"/>
  <c r="I187" i="52" s="1"/>
  <c r="J187" i="52" s="1"/>
  <c r="K187" i="52" s="1"/>
  <c r="E187" i="52"/>
  <c r="J186" i="52"/>
  <c r="G186" i="52"/>
  <c r="I186" i="52" s="1"/>
  <c r="E186" i="52"/>
  <c r="E208" i="52" s="1"/>
  <c r="G184" i="52"/>
  <c r="I184" i="52" s="1"/>
  <c r="I185" i="52" s="1"/>
  <c r="E184" i="52"/>
  <c r="E185" i="52" s="1"/>
  <c r="G182" i="52"/>
  <c r="I182" i="52" s="1"/>
  <c r="J182" i="52" s="1"/>
  <c r="K182" i="52" s="1"/>
  <c r="E182" i="52"/>
  <c r="J181" i="52"/>
  <c r="K181" i="52" s="1"/>
  <c r="G181" i="52"/>
  <c r="I181" i="52" s="1"/>
  <c r="E181" i="52"/>
  <c r="J180" i="52"/>
  <c r="K180" i="52" s="1"/>
  <c r="G180" i="52"/>
  <c r="I180" i="52" s="1"/>
  <c r="E180" i="52"/>
  <c r="G179" i="52"/>
  <c r="I179" i="52" s="1"/>
  <c r="J179" i="52" s="1"/>
  <c r="K179" i="52" s="1"/>
  <c r="E179" i="52"/>
  <c r="G178" i="52"/>
  <c r="I178" i="52" s="1"/>
  <c r="J178" i="52" s="1"/>
  <c r="K178" i="52" s="1"/>
  <c r="E178" i="52"/>
  <c r="J177" i="52"/>
  <c r="K177" i="52" s="1"/>
  <c r="G177" i="52"/>
  <c r="I177" i="52" s="1"/>
  <c r="E177" i="52"/>
  <c r="J176" i="52"/>
  <c r="K176" i="52" s="1"/>
  <c r="G176" i="52"/>
  <c r="I176" i="52" s="1"/>
  <c r="E176" i="52"/>
  <c r="G175" i="52"/>
  <c r="I175" i="52" s="1"/>
  <c r="J175" i="52" s="1"/>
  <c r="K175" i="52" s="1"/>
  <c r="E175" i="52"/>
  <c r="J174" i="52"/>
  <c r="G174" i="52"/>
  <c r="I174" i="52" s="1"/>
  <c r="E174" i="52"/>
  <c r="G172" i="52"/>
  <c r="I172" i="52" s="1"/>
  <c r="J172" i="52" s="1"/>
  <c r="K172" i="52" s="1"/>
  <c r="E172" i="52"/>
  <c r="G171" i="52"/>
  <c r="I171" i="52" s="1"/>
  <c r="J171" i="52" s="1"/>
  <c r="K171" i="52" s="1"/>
  <c r="E171" i="52"/>
  <c r="J170" i="52"/>
  <c r="K170" i="52" s="1"/>
  <c r="G170" i="52"/>
  <c r="I170" i="52" s="1"/>
  <c r="E170" i="52"/>
  <c r="G169" i="52"/>
  <c r="I169" i="52" s="1"/>
  <c r="J169" i="52" s="1"/>
  <c r="E169" i="52"/>
  <c r="J167" i="52"/>
  <c r="G167" i="52"/>
  <c r="I167" i="52" s="1"/>
  <c r="I168" i="52" s="1"/>
  <c r="E167" i="52"/>
  <c r="E168" i="52" s="1"/>
  <c r="G165" i="52"/>
  <c r="I165" i="52" s="1"/>
  <c r="J165" i="52" s="1"/>
  <c r="K165" i="52" s="1"/>
  <c r="E165" i="52"/>
  <c r="J164" i="52"/>
  <c r="K164" i="52" s="1"/>
  <c r="G164" i="52"/>
  <c r="I164" i="52" s="1"/>
  <c r="E164" i="52"/>
  <c r="G163" i="52"/>
  <c r="I163" i="52" s="1"/>
  <c r="J163" i="52" s="1"/>
  <c r="K163" i="52" s="1"/>
  <c r="E163" i="52"/>
  <c r="J162" i="52"/>
  <c r="K162" i="52" s="1"/>
  <c r="G162" i="52"/>
  <c r="I162" i="52" s="1"/>
  <c r="E162" i="52"/>
  <c r="G161" i="52"/>
  <c r="I161" i="52" s="1"/>
  <c r="I166" i="52" s="1"/>
  <c r="E161" i="52"/>
  <c r="J159" i="52"/>
  <c r="G159" i="52"/>
  <c r="I159" i="52" s="1"/>
  <c r="I160" i="52" s="1"/>
  <c r="E159" i="52"/>
  <c r="E160" i="52" s="1"/>
  <c r="G157" i="52"/>
  <c r="I157" i="52" s="1"/>
  <c r="J157" i="52" s="1"/>
  <c r="K157" i="52" s="1"/>
  <c r="E157" i="52"/>
  <c r="J156" i="52"/>
  <c r="K156" i="52" s="1"/>
  <c r="G156" i="52"/>
  <c r="I156" i="52" s="1"/>
  <c r="E156" i="52"/>
  <c r="G155" i="52"/>
  <c r="I155" i="52" s="1"/>
  <c r="J155" i="52" s="1"/>
  <c r="K155" i="52" s="1"/>
  <c r="E155" i="52"/>
  <c r="G154" i="52"/>
  <c r="I154" i="52" s="1"/>
  <c r="J154" i="52" s="1"/>
  <c r="K154" i="52" s="1"/>
  <c r="E154" i="52"/>
  <c r="J153" i="52"/>
  <c r="K153" i="52" s="1"/>
  <c r="G153" i="52"/>
  <c r="I153" i="52" s="1"/>
  <c r="E153" i="52"/>
  <c r="G152" i="52"/>
  <c r="I152" i="52" s="1"/>
  <c r="J152" i="52" s="1"/>
  <c r="K152" i="52" s="1"/>
  <c r="E152" i="52"/>
  <c r="G151" i="52"/>
  <c r="I151" i="52" s="1"/>
  <c r="J151" i="52" s="1"/>
  <c r="K151" i="52" s="1"/>
  <c r="E151" i="52"/>
  <c r="J150" i="52"/>
  <c r="K150" i="52" s="1"/>
  <c r="G150" i="52"/>
  <c r="I150" i="52" s="1"/>
  <c r="E150" i="52"/>
  <c r="G149" i="52"/>
  <c r="I149" i="52" s="1"/>
  <c r="I158" i="52" s="1"/>
  <c r="E149" i="52"/>
  <c r="J147" i="52"/>
  <c r="G147" i="52"/>
  <c r="I147" i="52" s="1"/>
  <c r="I148" i="52" s="1"/>
  <c r="E147" i="52"/>
  <c r="E148" i="52" s="1"/>
  <c r="G145" i="52"/>
  <c r="I145" i="52" s="1"/>
  <c r="I146" i="52" s="1"/>
  <c r="E145" i="52"/>
  <c r="E146" i="52" s="1"/>
  <c r="J143" i="52"/>
  <c r="K143" i="52" s="1"/>
  <c r="G143" i="52"/>
  <c r="I143" i="52" s="1"/>
  <c r="E143" i="52"/>
  <c r="G142" i="52"/>
  <c r="I142" i="52" s="1"/>
  <c r="J142" i="52" s="1"/>
  <c r="K142" i="52" s="1"/>
  <c r="E142" i="52"/>
  <c r="J141" i="52"/>
  <c r="K141" i="52" s="1"/>
  <c r="G141" i="52"/>
  <c r="I141" i="52" s="1"/>
  <c r="E141" i="52"/>
  <c r="G140" i="52"/>
  <c r="I140" i="52" s="1"/>
  <c r="J140" i="52" s="1"/>
  <c r="K140" i="52" s="1"/>
  <c r="E140" i="52"/>
  <c r="J139" i="52"/>
  <c r="K139" i="52" s="1"/>
  <c r="G139" i="52"/>
  <c r="I139" i="52" s="1"/>
  <c r="E139" i="52"/>
  <c r="G138" i="52"/>
  <c r="I138" i="52" s="1"/>
  <c r="J138" i="52" s="1"/>
  <c r="K138" i="52" s="1"/>
  <c r="E138" i="52"/>
  <c r="G137" i="52"/>
  <c r="I137" i="52" s="1"/>
  <c r="J137" i="52" s="1"/>
  <c r="K137" i="52" s="1"/>
  <c r="E137" i="52"/>
  <c r="J136" i="52"/>
  <c r="K136" i="52" s="1"/>
  <c r="G136" i="52"/>
  <c r="I136" i="52" s="1"/>
  <c r="E136" i="52"/>
  <c r="G135" i="52"/>
  <c r="I135" i="52" s="1"/>
  <c r="J135" i="52" s="1"/>
  <c r="K135" i="52" s="1"/>
  <c r="E135" i="52"/>
  <c r="J134" i="52"/>
  <c r="K134" i="52" s="1"/>
  <c r="G134" i="52"/>
  <c r="I134" i="52" s="1"/>
  <c r="E134" i="52"/>
  <c r="J133" i="52"/>
  <c r="K133" i="52" s="1"/>
  <c r="G133" i="52"/>
  <c r="I133" i="52" s="1"/>
  <c r="E133" i="52"/>
  <c r="G132" i="52"/>
  <c r="I132" i="52" s="1"/>
  <c r="I144" i="52" s="1"/>
  <c r="E132" i="52"/>
  <c r="J130" i="52"/>
  <c r="K130" i="52" s="1"/>
  <c r="G130" i="52"/>
  <c r="I130" i="52" s="1"/>
  <c r="E130" i="52"/>
  <c r="G129" i="52"/>
  <c r="I129" i="52" s="1"/>
  <c r="I131" i="52" s="1"/>
  <c r="E129" i="52"/>
  <c r="J127" i="52"/>
  <c r="G127" i="52"/>
  <c r="I127" i="52" s="1"/>
  <c r="I128" i="52" s="1"/>
  <c r="E127" i="52"/>
  <c r="E128" i="52" s="1"/>
  <c r="G125" i="52"/>
  <c r="I125" i="52" s="1"/>
  <c r="I126" i="52" s="1"/>
  <c r="E125" i="52"/>
  <c r="E126" i="52" s="1"/>
  <c r="J123" i="52"/>
  <c r="K123" i="52" s="1"/>
  <c r="G123" i="52"/>
  <c r="I123" i="52" s="1"/>
  <c r="E123" i="52"/>
  <c r="G122" i="52"/>
  <c r="I122" i="52" s="1"/>
  <c r="I124" i="52" s="1"/>
  <c r="E122" i="52"/>
  <c r="J120" i="52"/>
  <c r="G120" i="52"/>
  <c r="I120" i="52" s="1"/>
  <c r="I121" i="52" s="1"/>
  <c r="E120" i="52"/>
  <c r="E121" i="52" s="1"/>
  <c r="G118" i="52"/>
  <c r="I118" i="52" s="1"/>
  <c r="I119" i="52" s="1"/>
  <c r="E118" i="52"/>
  <c r="E119" i="52" s="1"/>
  <c r="J116" i="52"/>
  <c r="K116" i="52" s="1"/>
  <c r="G116" i="52"/>
  <c r="I116" i="52" s="1"/>
  <c r="E116" i="52"/>
  <c r="G115" i="52"/>
  <c r="I115" i="52" s="1"/>
  <c r="J115" i="52" s="1"/>
  <c r="K115" i="52" s="1"/>
  <c r="E115" i="52"/>
  <c r="J114" i="52"/>
  <c r="K114" i="52" s="1"/>
  <c r="G114" i="52"/>
  <c r="I114" i="52" s="1"/>
  <c r="E114" i="52"/>
  <c r="G113" i="52"/>
  <c r="I113" i="52" s="1"/>
  <c r="J113" i="52" s="1"/>
  <c r="K113" i="52" s="1"/>
  <c r="E113" i="52"/>
  <c r="J112" i="52"/>
  <c r="K112" i="52" s="1"/>
  <c r="G112" i="52"/>
  <c r="I112" i="52" s="1"/>
  <c r="E112" i="52"/>
  <c r="G111" i="52"/>
  <c r="I111" i="52" s="1"/>
  <c r="J111" i="52" s="1"/>
  <c r="K111" i="52" s="1"/>
  <c r="E111" i="52"/>
  <c r="J110" i="52"/>
  <c r="K110" i="52" s="1"/>
  <c r="G110" i="52"/>
  <c r="I110" i="52" s="1"/>
  <c r="E110" i="52"/>
  <c r="G109" i="52"/>
  <c r="I109" i="52" s="1"/>
  <c r="J109" i="52" s="1"/>
  <c r="K109" i="52" s="1"/>
  <c r="E109" i="52"/>
  <c r="J108" i="52"/>
  <c r="K108" i="52" s="1"/>
  <c r="G108" i="52"/>
  <c r="I108" i="52" s="1"/>
  <c r="E108" i="52"/>
  <c r="J107" i="52"/>
  <c r="K107" i="52"/>
  <c r="G107" i="52"/>
  <c r="I107" i="52" s="1"/>
  <c r="E107" i="52"/>
  <c r="G106" i="52"/>
  <c r="I106" i="52" s="1"/>
  <c r="J106" i="52" s="1"/>
  <c r="K106" i="52" s="1"/>
  <c r="E106" i="52"/>
  <c r="J105" i="52"/>
  <c r="K105" i="52" s="1"/>
  <c r="G105" i="52"/>
  <c r="I105" i="52" s="1"/>
  <c r="E105" i="52"/>
  <c r="G104" i="52"/>
  <c r="I104" i="52" s="1"/>
  <c r="J104" i="52" s="1"/>
  <c r="K104" i="52" s="1"/>
  <c r="E104" i="52"/>
  <c r="J103" i="52"/>
  <c r="K103" i="52" s="1"/>
  <c r="G103" i="52"/>
  <c r="I103" i="52" s="1"/>
  <c r="E103" i="52"/>
  <c r="G102" i="52"/>
  <c r="I102" i="52" s="1"/>
  <c r="J102" i="52" s="1"/>
  <c r="K102" i="52" s="1"/>
  <c r="E102" i="52"/>
  <c r="J101" i="52"/>
  <c r="K101" i="52" s="1"/>
  <c r="G101" i="52"/>
  <c r="I101" i="52" s="1"/>
  <c r="E101" i="52"/>
  <c r="G100" i="52"/>
  <c r="I100" i="52" s="1"/>
  <c r="J100" i="52" s="1"/>
  <c r="K100" i="52" s="1"/>
  <c r="E100" i="52"/>
  <c r="J99" i="52"/>
  <c r="K99" i="52" s="1"/>
  <c r="G99" i="52"/>
  <c r="I99" i="52" s="1"/>
  <c r="E99" i="52"/>
  <c r="G98" i="52"/>
  <c r="I98" i="52" s="1"/>
  <c r="J98" i="52" s="1"/>
  <c r="E98" i="52"/>
  <c r="J96" i="52"/>
  <c r="G96" i="52"/>
  <c r="I96" i="52" s="1"/>
  <c r="I97" i="52" s="1"/>
  <c r="E96" i="52"/>
  <c r="E97" i="52" s="1"/>
  <c r="G94" i="52"/>
  <c r="I94" i="52" s="1"/>
  <c r="J94" i="52" s="1"/>
  <c r="K94" i="52" s="1"/>
  <c r="E94" i="52"/>
  <c r="J93" i="52"/>
  <c r="K93" i="52" s="1"/>
  <c r="G93" i="52"/>
  <c r="I93" i="52" s="1"/>
  <c r="E93" i="52"/>
  <c r="G92" i="52"/>
  <c r="I92" i="52" s="1"/>
  <c r="J92" i="52" s="1"/>
  <c r="K92" i="52" s="1"/>
  <c r="E92" i="52"/>
  <c r="J91" i="52"/>
  <c r="K91" i="52" s="1"/>
  <c r="G91" i="52"/>
  <c r="I91" i="52" s="1"/>
  <c r="E91" i="52"/>
  <c r="J90" i="52"/>
  <c r="G90" i="52"/>
  <c r="I90" i="52" s="1"/>
  <c r="E90" i="52"/>
  <c r="G88" i="52"/>
  <c r="I88" i="52" s="1"/>
  <c r="J88" i="52" s="1"/>
  <c r="K88" i="52" s="1"/>
  <c r="E88" i="52"/>
  <c r="J87" i="52"/>
  <c r="G87" i="52"/>
  <c r="I87" i="52" s="1"/>
  <c r="E87" i="52"/>
  <c r="E89" i="52" s="1"/>
  <c r="G85" i="52"/>
  <c r="I85" i="52" s="1"/>
  <c r="I86" i="52" s="1"/>
  <c r="E85" i="52"/>
  <c r="E86" i="52" s="1"/>
  <c r="J83" i="52"/>
  <c r="K83" i="52" s="1"/>
  <c r="G83" i="52"/>
  <c r="I83" i="52" s="1"/>
  <c r="E83" i="52"/>
  <c r="G82" i="52"/>
  <c r="I82" i="52" s="1"/>
  <c r="I84" i="52" s="1"/>
  <c r="E82" i="52"/>
  <c r="J80" i="52"/>
  <c r="K80" i="52" s="1"/>
  <c r="G80" i="52"/>
  <c r="I80" i="52" s="1"/>
  <c r="E80" i="52"/>
  <c r="G79" i="52"/>
  <c r="I79" i="52" s="1"/>
  <c r="J79" i="52" s="1"/>
  <c r="K79" i="52" s="1"/>
  <c r="E79" i="52"/>
  <c r="J78" i="52"/>
  <c r="K78" i="52" s="1"/>
  <c r="G78" i="52"/>
  <c r="I78" i="52" s="1"/>
  <c r="E78" i="52"/>
  <c r="G77" i="52"/>
  <c r="I77" i="52" s="1"/>
  <c r="I81" i="52" s="1"/>
  <c r="E77" i="52"/>
  <c r="J75" i="52"/>
  <c r="K75" i="52" s="1"/>
  <c r="G75" i="52"/>
  <c r="I75" i="52" s="1"/>
  <c r="E75" i="52"/>
  <c r="G74" i="52"/>
  <c r="I74" i="52" s="1"/>
  <c r="J74" i="52" s="1"/>
  <c r="K74" i="52" s="1"/>
  <c r="E74" i="52"/>
  <c r="J73" i="52"/>
  <c r="K73" i="52" s="1"/>
  <c r="G73" i="52"/>
  <c r="I73" i="52" s="1"/>
  <c r="E73" i="52"/>
  <c r="G72" i="52"/>
  <c r="I72" i="52" s="1"/>
  <c r="J72" i="52" s="1"/>
  <c r="K72" i="52" s="1"/>
  <c r="E72" i="52"/>
  <c r="J71" i="52"/>
  <c r="K71" i="52" s="1"/>
  <c r="G71" i="52"/>
  <c r="I71" i="52" s="1"/>
  <c r="E71" i="52"/>
  <c r="G70" i="52"/>
  <c r="I70" i="52" s="1"/>
  <c r="J70" i="52" s="1"/>
  <c r="K70" i="52" s="1"/>
  <c r="E70" i="52"/>
  <c r="J69" i="52"/>
  <c r="K69" i="52" s="1"/>
  <c r="G69" i="52"/>
  <c r="I69" i="52" s="1"/>
  <c r="E69" i="52"/>
  <c r="G68" i="52"/>
  <c r="I68" i="52" s="1"/>
  <c r="J68" i="52" s="1"/>
  <c r="K68" i="52" s="1"/>
  <c r="E68" i="52"/>
  <c r="J67" i="52"/>
  <c r="K67" i="52" s="1"/>
  <c r="G67" i="52"/>
  <c r="I67" i="52" s="1"/>
  <c r="E67" i="52"/>
  <c r="G66" i="52"/>
  <c r="I66" i="52" s="1"/>
  <c r="J66" i="52" s="1"/>
  <c r="K66" i="52" s="1"/>
  <c r="E66" i="52"/>
  <c r="J65" i="52"/>
  <c r="K65" i="52" s="1"/>
  <c r="G65" i="52"/>
  <c r="I65" i="52" s="1"/>
  <c r="E65" i="52"/>
  <c r="G64" i="52"/>
  <c r="I64" i="52" s="1"/>
  <c r="J64" i="52" s="1"/>
  <c r="K64" i="52" s="1"/>
  <c r="E64" i="52"/>
  <c r="J63" i="52"/>
  <c r="K63" i="52" s="1"/>
  <c r="G63" i="52"/>
  <c r="I63" i="52" s="1"/>
  <c r="E63" i="52"/>
  <c r="G62" i="52"/>
  <c r="I62" i="52" s="1"/>
  <c r="J62" i="52" s="1"/>
  <c r="K62" i="52" s="1"/>
  <c r="E62" i="52"/>
  <c r="J61" i="52"/>
  <c r="K61" i="52" s="1"/>
  <c r="G61" i="52"/>
  <c r="I61" i="52" s="1"/>
  <c r="E61" i="52"/>
  <c r="G60" i="52"/>
  <c r="I60" i="52" s="1"/>
  <c r="J60" i="52" s="1"/>
  <c r="K60" i="52" s="1"/>
  <c r="E60" i="52"/>
  <c r="J59" i="52"/>
  <c r="K59" i="52" s="1"/>
  <c r="G59" i="52"/>
  <c r="I59" i="52" s="1"/>
  <c r="E59" i="52"/>
  <c r="G58" i="52"/>
  <c r="I58" i="52" s="1"/>
  <c r="J58" i="52" s="1"/>
  <c r="K58" i="52" s="1"/>
  <c r="E58" i="52"/>
  <c r="J57" i="52"/>
  <c r="K57" i="52" s="1"/>
  <c r="G57" i="52"/>
  <c r="I57" i="52" s="1"/>
  <c r="E57" i="52"/>
  <c r="G56" i="52"/>
  <c r="I56" i="52" s="1"/>
  <c r="J56" i="52" s="1"/>
  <c r="K56" i="52" s="1"/>
  <c r="E56" i="52"/>
  <c r="J55" i="52"/>
  <c r="K55" i="52" s="1"/>
  <c r="G55" i="52"/>
  <c r="I55" i="52" s="1"/>
  <c r="E55" i="52"/>
  <c r="G54" i="52"/>
  <c r="I54" i="52" s="1"/>
  <c r="J54" i="52" s="1"/>
  <c r="K54" i="52" s="1"/>
  <c r="E54" i="52"/>
  <c r="J53" i="52"/>
  <c r="K53" i="52" s="1"/>
  <c r="G53" i="52"/>
  <c r="I53" i="52" s="1"/>
  <c r="E53" i="52"/>
  <c r="G52" i="52"/>
  <c r="I52" i="52" s="1"/>
  <c r="J52" i="52" s="1"/>
  <c r="K52" i="52" s="1"/>
  <c r="E52" i="52"/>
  <c r="J51" i="52"/>
  <c r="K51" i="52" s="1"/>
  <c r="G51" i="52"/>
  <c r="I51" i="52" s="1"/>
  <c r="E51" i="52"/>
  <c r="G50" i="52"/>
  <c r="I50" i="52" s="1"/>
  <c r="J50" i="52" s="1"/>
  <c r="K50" i="52" s="1"/>
  <c r="E50" i="52"/>
  <c r="J49" i="52"/>
  <c r="K49" i="52" s="1"/>
  <c r="G49" i="52"/>
  <c r="I49" i="52" s="1"/>
  <c r="E49" i="52"/>
  <c r="G48" i="52"/>
  <c r="I48" i="52" s="1"/>
  <c r="J48" i="52" s="1"/>
  <c r="K48" i="52" s="1"/>
  <c r="E48" i="52"/>
  <c r="J47" i="52"/>
  <c r="K47" i="52" s="1"/>
  <c r="G47" i="52"/>
  <c r="I47" i="52" s="1"/>
  <c r="E47" i="52"/>
  <c r="G46" i="52"/>
  <c r="I46" i="52" s="1"/>
  <c r="J46" i="52" s="1"/>
  <c r="K46" i="52" s="1"/>
  <c r="E46" i="52"/>
  <c r="J45" i="52"/>
  <c r="K45" i="52" s="1"/>
  <c r="G45" i="52"/>
  <c r="I45" i="52" s="1"/>
  <c r="E45" i="52"/>
  <c r="G44" i="52"/>
  <c r="I44" i="52" s="1"/>
  <c r="J44" i="52" s="1"/>
  <c r="K44" i="52" s="1"/>
  <c r="E44" i="52"/>
  <c r="J43" i="52"/>
  <c r="K43" i="52" s="1"/>
  <c r="G43" i="52"/>
  <c r="I43" i="52" s="1"/>
  <c r="E43" i="52"/>
  <c r="G42" i="52"/>
  <c r="I42" i="52" s="1"/>
  <c r="J42" i="52" s="1"/>
  <c r="K42" i="52" s="1"/>
  <c r="E42" i="52"/>
  <c r="J41" i="52"/>
  <c r="K41" i="52" s="1"/>
  <c r="G41" i="52"/>
  <c r="I41" i="52" s="1"/>
  <c r="E41" i="52"/>
  <c r="G40" i="52"/>
  <c r="I40" i="52" s="1"/>
  <c r="J40" i="52" s="1"/>
  <c r="K40" i="52" s="1"/>
  <c r="E40" i="52"/>
  <c r="J39" i="52"/>
  <c r="K39" i="52" s="1"/>
  <c r="G39" i="52"/>
  <c r="I39" i="52" s="1"/>
  <c r="E39" i="52"/>
  <c r="G38" i="52"/>
  <c r="I38" i="52" s="1"/>
  <c r="J38" i="52" s="1"/>
  <c r="K38" i="52" s="1"/>
  <c r="E38" i="52"/>
  <c r="J37" i="52"/>
  <c r="G37" i="52"/>
  <c r="I37" i="52" s="1"/>
  <c r="E37" i="52"/>
  <c r="G35" i="52"/>
  <c r="I35" i="52" s="1"/>
  <c r="J35" i="52" s="1"/>
  <c r="K35" i="52" s="1"/>
  <c r="E35" i="52"/>
  <c r="J34" i="52"/>
  <c r="K34" i="52" s="1"/>
  <c r="G34" i="52"/>
  <c r="I34" i="52" s="1"/>
  <c r="E34" i="52"/>
  <c r="G33" i="52"/>
  <c r="I33" i="52" s="1"/>
  <c r="J33" i="52" s="1"/>
  <c r="K33" i="52" s="1"/>
  <c r="E33" i="52"/>
  <c r="J32" i="52"/>
  <c r="K32" i="52" s="1"/>
  <c r="G32" i="52"/>
  <c r="I32" i="52" s="1"/>
  <c r="E32" i="52"/>
  <c r="G31" i="52"/>
  <c r="I31" i="52" s="1"/>
  <c r="J31" i="52" s="1"/>
  <c r="K31" i="52" s="1"/>
  <c r="E31" i="52"/>
  <c r="J30" i="52"/>
  <c r="K30" i="52" s="1"/>
  <c r="G30" i="52"/>
  <c r="I30" i="52" s="1"/>
  <c r="E30" i="52"/>
  <c r="G29" i="52"/>
  <c r="I29" i="52" s="1"/>
  <c r="J29" i="52" s="1"/>
  <c r="K29" i="52" s="1"/>
  <c r="E29" i="52"/>
  <c r="J28" i="52"/>
  <c r="K28" i="52" s="1"/>
  <c r="G28" i="52"/>
  <c r="I28" i="52" s="1"/>
  <c r="E28" i="52"/>
  <c r="G27" i="52"/>
  <c r="I27" i="52" s="1"/>
  <c r="J27" i="52" s="1"/>
  <c r="K27" i="52" s="1"/>
  <c r="E27" i="52"/>
  <c r="J26" i="52"/>
  <c r="K26" i="52" s="1"/>
  <c r="G26" i="52"/>
  <c r="I26" i="52" s="1"/>
  <c r="E26" i="52"/>
  <c r="G25" i="52"/>
  <c r="I25" i="52" s="1"/>
  <c r="J25" i="52" s="1"/>
  <c r="K25" i="52" s="1"/>
  <c r="E25" i="52"/>
  <c r="J24" i="52"/>
  <c r="K24" i="52" s="1"/>
  <c r="G24" i="52"/>
  <c r="I24" i="52" s="1"/>
  <c r="E24" i="52"/>
  <c r="G23" i="52"/>
  <c r="I23" i="52" s="1"/>
  <c r="J23" i="52" s="1"/>
  <c r="K23" i="52" s="1"/>
  <c r="E23" i="52"/>
  <c r="J22" i="52"/>
  <c r="K22" i="52" s="1"/>
  <c r="G22" i="52"/>
  <c r="I22" i="52" s="1"/>
  <c r="E22" i="52"/>
  <c r="G21" i="52"/>
  <c r="I21" i="52" s="1"/>
  <c r="J21" i="52" s="1"/>
  <c r="K21" i="52" s="1"/>
  <c r="E21" i="52"/>
  <c r="G20" i="52"/>
  <c r="I20" i="52" s="1"/>
  <c r="J20" i="52" s="1"/>
  <c r="K20" i="52" s="1"/>
  <c r="E20" i="52"/>
  <c r="J19" i="52"/>
  <c r="K19" i="52" s="1"/>
  <c r="G19" i="52"/>
  <c r="I19" i="52" s="1"/>
  <c r="E19" i="52"/>
  <c r="G18" i="52"/>
  <c r="I18" i="52" s="1"/>
  <c r="I36" i="52" s="1"/>
  <c r="E18" i="52"/>
  <c r="J17" i="52"/>
  <c r="E17" i="52"/>
  <c r="J15" i="52"/>
  <c r="K15" i="52" s="1"/>
  <c r="G15" i="52"/>
  <c r="I15" i="52" s="1"/>
  <c r="E15" i="52"/>
  <c r="G14" i="52"/>
  <c r="I14" i="52" s="1"/>
  <c r="J14" i="52" s="1"/>
  <c r="K14" i="52" s="1"/>
  <c r="E14" i="52"/>
  <c r="J13" i="52"/>
  <c r="K13" i="52" s="1"/>
  <c r="G13" i="52"/>
  <c r="I13" i="52" s="1"/>
  <c r="E13" i="52"/>
  <c r="G12" i="52"/>
  <c r="I12" i="52" s="1"/>
  <c r="J12" i="52" s="1"/>
  <c r="K12" i="52" s="1"/>
  <c r="E12" i="52"/>
  <c r="J11" i="52"/>
  <c r="G11" i="52"/>
  <c r="I11" i="52" s="1"/>
  <c r="E11" i="52"/>
  <c r="B241" i="51"/>
  <c r="C241" i="51" s="1"/>
  <c r="E241" i="51" s="1"/>
  <c r="G241" i="51" s="1"/>
  <c r="C240" i="51"/>
  <c r="E240" i="51" s="1"/>
  <c r="G240" i="51" s="1"/>
  <c r="H240" i="51" s="1"/>
  <c r="I240" i="51" s="1"/>
  <c r="C239" i="51"/>
  <c r="E239" i="51" s="1"/>
  <c r="G239" i="51" s="1"/>
  <c r="B238" i="51"/>
  <c r="C238" i="51" s="1"/>
  <c r="E238" i="51" s="1"/>
  <c r="G238" i="51" s="1"/>
  <c r="C237" i="51"/>
  <c r="E237" i="51" s="1"/>
  <c r="G237" i="51" s="1"/>
  <c r="H237" i="51" s="1"/>
  <c r="I237" i="51" s="1"/>
  <c r="B236" i="51"/>
  <c r="C236" i="51" s="1"/>
  <c r="E236" i="51" s="1"/>
  <c r="G236" i="51" s="1"/>
  <c r="H236" i="51" s="1"/>
  <c r="I236" i="51" s="1"/>
  <c r="B235" i="51"/>
  <c r="C235" i="51" s="1"/>
  <c r="E235" i="51" s="1"/>
  <c r="G235" i="51" s="1"/>
  <c r="B234" i="51"/>
  <c r="B233" i="51"/>
  <c r="C233" i="51" s="1"/>
  <c r="E233" i="51" s="1"/>
  <c r="C231" i="51"/>
  <c r="E231" i="51" s="1"/>
  <c r="G231" i="51" s="1"/>
  <c r="H231" i="51" s="1"/>
  <c r="I231" i="51" s="1"/>
  <c r="C230" i="51"/>
  <c r="E230" i="51" s="1"/>
  <c r="G230" i="51" s="1"/>
  <c r="C229" i="51"/>
  <c r="E229" i="51" s="1"/>
  <c r="G229" i="51" s="1"/>
  <c r="C228" i="51"/>
  <c r="E228" i="51" s="1"/>
  <c r="G228" i="51" s="1"/>
  <c r="H228" i="51" s="1"/>
  <c r="I228" i="51" s="1"/>
  <c r="B227" i="51"/>
  <c r="C227" i="51" s="1"/>
  <c r="E227" i="51" s="1"/>
  <c r="G227" i="51" s="1"/>
  <c r="H227" i="51" s="1"/>
  <c r="I227" i="51" s="1"/>
  <c r="B226" i="51"/>
  <c r="C226" i="51" s="1"/>
  <c r="E226" i="51" s="1"/>
  <c r="G226" i="51" s="1"/>
  <c r="H226" i="51" s="1"/>
  <c r="I226" i="51" s="1"/>
  <c r="B225" i="51"/>
  <c r="C225" i="51" s="1"/>
  <c r="E225" i="51" s="1"/>
  <c r="G225" i="51" s="1"/>
  <c r="H225" i="51" s="1"/>
  <c r="I225" i="51" s="1"/>
  <c r="B224" i="51"/>
  <c r="C224" i="51" s="1"/>
  <c r="E224" i="51" s="1"/>
  <c r="G224" i="51" s="1"/>
  <c r="B223" i="51"/>
  <c r="C223" i="51" s="1"/>
  <c r="E223" i="51" s="1"/>
  <c r="G223" i="51" s="1"/>
  <c r="H223" i="51" s="1"/>
  <c r="I223" i="51" s="1"/>
  <c r="B222" i="51"/>
  <c r="C222" i="51" s="1"/>
  <c r="E222" i="51" s="1"/>
  <c r="G222" i="51" s="1"/>
  <c r="B221" i="51"/>
  <c r="C221" i="51" s="1"/>
  <c r="E221" i="51" s="1"/>
  <c r="G221" i="51" s="1"/>
  <c r="B220" i="51"/>
  <c r="C220" i="51" s="1"/>
  <c r="E220" i="51" s="1"/>
  <c r="G220" i="51" s="1"/>
  <c r="H220" i="51" s="1"/>
  <c r="I220" i="51" s="1"/>
  <c r="B219" i="51"/>
  <c r="C219" i="51" s="1"/>
  <c r="E219" i="51" s="1"/>
  <c r="G219" i="51" s="1"/>
  <c r="H219" i="51" s="1"/>
  <c r="I219" i="51" s="1"/>
  <c r="B218" i="51"/>
  <c r="C218" i="51" s="1"/>
  <c r="E218" i="51" s="1"/>
  <c r="G218" i="51" s="1"/>
  <c r="H218" i="51" s="1"/>
  <c r="I218" i="51" s="1"/>
  <c r="B217" i="51"/>
  <c r="C217" i="51" s="1"/>
  <c r="E217" i="51" s="1"/>
  <c r="G217" i="51" s="1"/>
  <c r="C216" i="51"/>
  <c r="E216" i="51" s="1"/>
  <c r="G216" i="51" s="1"/>
  <c r="C215" i="51"/>
  <c r="C213" i="51"/>
  <c r="E213" i="51" s="1"/>
  <c r="G213" i="51" s="1"/>
  <c r="H213" i="51" s="1"/>
  <c r="I213" i="51" s="1"/>
  <c r="C212" i="51"/>
  <c r="E212" i="51" s="1"/>
  <c r="G212" i="51" s="1"/>
  <c r="C211" i="51"/>
  <c r="B210" i="51"/>
  <c r="C208" i="51"/>
  <c r="C207" i="51"/>
  <c r="E207" i="51" s="1"/>
  <c r="G207" i="51" s="1"/>
  <c r="H207" i="51" s="1"/>
  <c r="I207" i="51" s="1"/>
  <c r="B206" i="51"/>
  <c r="C205" i="51"/>
  <c r="E205" i="51" s="1"/>
  <c r="G205" i="51" s="1"/>
  <c r="C204" i="51"/>
  <c r="E204" i="51" s="1"/>
  <c r="G204" i="51" s="1"/>
  <c r="B203" i="51"/>
  <c r="C202" i="51"/>
  <c r="E202" i="51" s="1"/>
  <c r="G202" i="51" s="1"/>
  <c r="H202" i="51" s="1"/>
  <c r="I202" i="51" s="1"/>
  <c r="C201" i="51"/>
  <c r="E201" i="51" s="1"/>
  <c r="G201" i="51" s="1"/>
  <c r="H201" i="51" s="1"/>
  <c r="I201" i="51" s="1"/>
  <c r="C200" i="51"/>
  <c r="E200" i="51" s="1"/>
  <c r="G200" i="51" s="1"/>
  <c r="H200" i="51" s="1"/>
  <c r="I200" i="51" s="1"/>
  <c r="B199" i="51"/>
  <c r="C197" i="51"/>
  <c r="E197" i="51" s="1"/>
  <c r="G197" i="51" s="1"/>
  <c r="H197" i="51" s="1"/>
  <c r="I197" i="51" s="1"/>
  <c r="C196" i="51"/>
  <c r="E196" i="51" s="1"/>
  <c r="G196" i="51" s="1"/>
  <c r="H196" i="51" s="1"/>
  <c r="I196" i="51" s="1"/>
  <c r="B195" i="51"/>
  <c r="C195" i="51" s="1"/>
  <c r="E195" i="51" s="1"/>
  <c r="G195" i="51" s="1"/>
  <c r="B194" i="51"/>
  <c r="C194" i="51" s="1"/>
  <c r="E194" i="51" s="1"/>
  <c r="G194" i="51" s="1"/>
  <c r="H194" i="51" s="1"/>
  <c r="I194" i="51" s="1"/>
  <c r="B193" i="51"/>
  <c r="B192" i="51"/>
  <c r="C192" i="51" s="1"/>
  <c r="E192" i="51" s="1"/>
  <c r="G192" i="51" s="1"/>
  <c r="H192" i="51" s="1"/>
  <c r="I192" i="51" s="1"/>
  <c r="C190" i="51"/>
  <c r="E190" i="51" s="1"/>
  <c r="G190" i="51" s="1"/>
  <c r="H190" i="51" s="1"/>
  <c r="I190" i="51" s="1"/>
  <c r="B189" i="51"/>
  <c r="C189" i="51" s="1"/>
  <c r="E189" i="51" s="1"/>
  <c r="G189" i="51" s="1"/>
  <c r="B188" i="51"/>
  <c r="C188" i="51" s="1"/>
  <c r="E188" i="51" s="1"/>
  <c r="G188" i="51" s="1"/>
  <c r="B187" i="51"/>
  <c r="C187" i="51" s="1"/>
  <c r="E187" i="51" s="1"/>
  <c r="G187" i="51" s="1"/>
  <c r="H187" i="51" s="1"/>
  <c r="I187" i="51" s="1"/>
  <c r="C186" i="51"/>
  <c r="E186" i="51" s="1"/>
  <c r="G186" i="51" s="1"/>
  <c r="C185" i="51"/>
  <c r="E185" i="51" s="1"/>
  <c r="G185" i="51" s="1"/>
  <c r="H185" i="51" s="1"/>
  <c r="I185" i="51" s="1"/>
  <c r="C184" i="51"/>
  <c r="E184" i="51" s="1"/>
  <c r="G184" i="51" s="1"/>
  <c r="B183" i="51"/>
  <c r="C183" i="51" s="1"/>
  <c r="C181" i="51"/>
  <c r="E181" i="51" s="1"/>
  <c r="G181" i="51" s="1"/>
  <c r="C180" i="51"/>
  <c r="E180" i="51" s="1"/>
  <c r="G180" i="51" s="1"/>
  <c r="C179" i="51"/>
  <c r="E179" i="51" s="1"/>
  <c r="G179" i="51" s="1"/>
  <c r="C178" i="51"/>
  <c r="E178" i="51" s="1"/>
  <c r="G178" i="51" s="1"/>
  <c r="H178" i="51" s="1"/>
  <c r="I178" i="51" s="1"/>
  <c r="C177" i="51"/>
  <c r="E177" i="51" s="1"/>
  <c r="G177" i="51" s="1"/>
  <c r="H177" i="51" s="1"/>
  <c r="I177" i="51" s="1"/>
  <c r="C176" i="51"/>
  <c r="E176" i="51" s="1"/>
  <c r="G176" i="51" s="1"/>
  <c r="C175" i="51"/>
  <c r="E175" i="51" s="1"/>
  <c r="G175" i="51" s="1"/>
  <c r="H175" i="51" s="1"/>
  <c r="I175" i="51" s="1"/>
  <c r="C174" i="51"/>
  <c r="E174" i="51" s="1"/>
  <c r="G174" i="51" s="1"/>
  <c r="C173" i="51"/>
  <c r="E173" i="51" s="1"/>
  <c r="G173" i="51" s="1"/>
  <c r="C172" i="51"/>
  <c r="E172" i="51" s="1"/>
  <c r="G172" i="51" s="1"/>
  <c r="C171" i="51"/>
  <c r="E171" i="51" s="1"/>
  <c r="G171" i="51" s="1"/>
  <c r="C170" i="51"/>
  <c r="E170" i="51" s="1"/>
  <c r="G170" i="51" s="1"/>
  <c r="C169" i="51"/>
  <c r="E169" i="51" s="1"/>
  <c r="G169" i="51" s="1"/>
  <c r="C168" i="51"/>
  <c r="E168" i="51" s="1"/>
  <c r="G168" i="51" s="1"/>
  <c r="H168" i="51" s="1"/>
  <c r="I168" i="51" s="1"/>
  <c r="C167" i="51"/>
  <c r="E167" i="51" s="1"/>
  <c r="G167" i="51" s="1"/>
  <c r="C166" i="51"/>
  <c r="E166" i="51" s="1"/>
  <c r="G166" i="51" s="1"/>
  <c r="C165" i="51"/>
  <c r="E165" i="51" s="1"/>
  <c r="G165" i="51" s="1"/>
  <c r="C164" i="51"/>
  <c r="E164" i="51" s="1"/>
  <c r="G164" i="51" s="1"/>
  <c r="C163" i="51"/>
  <c r="E163" i="51" s="1"/>
  <c r="G163" i="51" s="1"/>
  <c r="C162" i="51"/>
  <c r="E162" i="51" s="1"/>
  <c r="G162" i="51" s="1"/>
  <c r="H162" i="51" s="1"/>
  <c r="I162" i="51" s="1"/>
  <c r="B161" i="51"/>
  <c r="B153" i="51" s="1"/>
  <c r="C160" i="51"/>
  <c r="E160" i="51" s="1"/>
  <c r="G160" i="51" s="1"/>
  <c r="H160" i="51" s="1"/>
  <c r="I160" i="51" s="1"/>
  <c r="C159" i="51"/>
  <c r="E159" i="51" s="1"/>
  <c r="G159" i="51" s="1"/>
  <c r="C158" i="51"/>
  <c r="E158" i="51" s="1"/>
  <c r="G158" i="51" s="1"/>
  <c r="C157" i="51"/>
  <c r="E157" i="51" s="1"/>
  <c r="G157" i="51" s="1"/>
  <c r="C156" i="51"/>
  <c r="E156" i="51" s="1"/>
  <c r="G156" i="51" s="1"/>
  <c r="H156" i="51" s="1"/>
  <c r="I156" i="51" s="1"/>
  <c r="C155" i="51"/>
  <c r="E155" i="51" s="1"/>
  <c r="G155" i="51" s="1"/>
  <c r="C154" i="51"/>
  <c r="E154" i="51" s="1"/>
  <c r="G154" i="51" s="1"/>
  <c r="H154" i="51" s="1"/>
  <c r="I154" i="51" s="1"/>
  <c r="C152" i="51"/>
  <c r="E152" i="51" s="1"/>
  <c r="G152" i="51" s="1"/>
  <c r="C151" i="51"/>
  <c r="E151" i="51" s="1"/>
  <c r="G151" i="51" s="1"/>
  <c r="C150" i="51"/>
  <c r="E150" i="51" s="1"/>
  <c r="G150" i="51" s="1"/>
  <c r="H150" i="51" s="1"/>
  <c r="I150" i="51" s="1"/>
  <c r="C149" i="51"/>
  <c r="E149" i="51" s="1"/>
  <c r="G149" i="51" s="1"/>
  <c r="C148" i="51"/>
  <c r="E148" i="51" s="1"/>
  <c r="G148" i="51" s="1"/>
  <c r="C147" i="51"/>
  <c r="E147" i="51" s="1"/>
  <c r="G147" i="51" s="1"/>
  <c r="C146" i="51"/>
  <c r="E146" i="51" s="1"/>
  <c r="G146" i="51" s="1"/>
  <c r="C145" i="51"/>
  <c r="E145" i="51" s="1"/>
  <c r="G145" i="51" s="1"/>
  <c r="C144" i="51"/>
  <c r="E144" i="51" s="1"/>
  <c r="G144" i="51" s="1"/>
  <c r="C143" i="51"/>
  <c r="E143" i="51" s="1"/>
  <c r="G143" i="51" s="1"/>
  <c r="C142" i="51"/>
  <c r="E142" i="51" s="1"/>
  <c r="G142" i="51" s="1"/>
  <c r="H142" i="51" s="1"/>
  <c r="I142" i="51" s="1"/>
  <c r="C141" i="51"/>
  <c r="E141" i="51" s="1"/>
  <c r="G141" i="51" s="1"/>
  <c r="C140" i="51"/>
  <c r="E140" i="51" s="1"/>
  <c r="G140" i="51" s="1"/>
  <c r="C139" i="51"/>
  <c r="E139" i="51" s="1"/>
  <c r="G139" i="51" s="1"/>
  <c r="C138" i="51"/>
  <c r="E138" i="51" s="1"/>
  <c r="G138" i="51" s="1"/>
  <c r="C137" i="51"/>
  <c r="E137" i="51" s="1"/>
  <c r="G137" i="51" s="1"/>
  <c r="C136" i="51"/>
  <c r="E136" i="51" s="1"/>
  <c r="G136" i="51" s="1"/>
  <c r="C135" i="51"/>
  <c r="E135" i="51" s="1"/>
  <c r="G135" i="51" s="1"/>
  <c r="C134" i="51"/>
  <c r="E134" i="51" s="1"/>
  <c r="G134" i="51" s="1"/>
  <c r="H134" i="51" s="1"/>
  <c r="I134" i="51" s="1"/>
  <c r="C133" i="51"/>
  <c r="E133" i="51" s="1"/>
  <c r="G133" i="51" s="1"/>
  <c r="C132" i="51"/>
  <c r="E132" i="51" s="1"/>
  <c r="G132" i="51" s="1"/>
  <c r="C131" i="51"/>
  <c r="E131" i="51" s="1"/>
  <c r="G131" i="51" s="1"/>
  <c r="C130" i="51"/>
  <c r="E130" i="51" s="1"/>
  <c r="G130" i="51" s="1"/>
  <c r="C129" i="51"/>
  <c r="E129" i="51" s="1"/>
  <c r="G129" i="51" s="1"/>
  <c r="C128" i="51"/>
  <c r="E128" i="51" s="1"/>
  <c r="G128" i="51" s="1"/>
  <c r="C127" i="51"/>
  <c r="E127" i="51" s="1"/>
  <c r="G127" i="51" s="1"/>
  <c r="C126" i="51"/>
  <c r="E126" i="51" s="1"/>
  <c r="G126" i="51" s="1"/>
  <c r="H126" i="51" s="1"/>
  <c r="I126" i="51" s="1"/>
  <c r="C125" i="51"/>
  <c r="E125" i="51" s="1"/>
  <c r="G125" i="51" s="1"/>
  <c r="C124" i="51"/>
  <c r="E124" i="51" s="1"/>
  <c r="G124" i="51" s="1"/>
  <c r="C123" i="51"/>
  <c r="E123" i="51" s="1"/>
  <c r="G123" i="51" s="1"/>
  <c r="C122" i="51"/>
  <c r="E122" i="51" s="1"/>
  <c r="G122" i="51" s="1"/>
  <c r="C121" i="51"/>
  <c r="E121" i="51" s="1"/>
  <c r="G121" i="51" s="1"/>
  <c r="C120" i="51"/>
  <c r="E120" i="51" s="1"/>
  <c r="G120" i="51" s="1"/>
  <c r="C118" i="51"/>
  <c r="E118" i="51" s="1"/>
  <c r="G118" i="51" s="1"/>
  <c r="H118" i="51" s="1"/>
  <c r="I118" i="51" s="1"/>
  <c r="C117" i="51"/>
  <c r="E117" i="51" s="1"/>
  <c r="G117" i="51" s="1"/>
  <c r="C116" i="51"/>
  <c r="E116" i="51" s="1"/>
  <c r="G116" i="51" s="1"/>
  <c r="C115" i="51"/>
  <c r="E115" i="51" s="1"/>
  <c r="G115" i="51" s="1"/>
  <c r="B114" i="51"/>
  <c r="C112" i="51"/>
  <c r="E112" i="51" s="1"/>
  <c r="G112" i="51" s="1"/>
  <c r="C111" i="51"/>
  <c r="E111" i="51" s="1"/>
  <c r="G111" i="51" s="1"/>
  <c r="C110" i="51"/>
  <c r="E110" i="51" s="1"/>
  <c r="G110" i="51" s="1"/>
  <c r="C109" i="51"/>
  <c r="E109" i="51" s="1"/>
  <c r="G109" i="51" s="1"/>
  <c r="H109" i="51" s="1"/>
  <c r="I109" i="51" s="1"/>
  <c r="B108" i="51"/>
  <c r="C107" i="51"/>
  <c r="E107" i="51" s="1"/>
  <c r="G107" i="51" s="1"/>
  <c r="C106" i="51"/>
  <c r="E106" i="51" s="1"/>
  <c r="G106" i="51" s="1"/>
  <c r="C105" i="51"/>
  <c r="E105" i="51" s="1"/>
  <c r="G105" i="51" s="1"/>
  <c r="H105" i="51" s="1"/>
  <c r="I105" i="51" s="1"/>
  <c r="C104" i="51"/>
  <c r="E104" i="51" s="1"/>
  <c r="G104" i="51" s="1"/>
  <c r="H104" i="51" s="1"/>
  <c r="I104" i="51" s="1"/>
  <c r="C103" i="51"/>
  <c r="E103" i="51" s="1"/>
  <c r="G103" i="51" s="1"/>
  <c r="C102" i="51"/>
  <c r="E102" i="51" s="1"/>
  <c r="G102" i="51" s="1"/>
  <c r="C101" i="51"/>
  <c r="E101" i="51" s="1"/>
  <c r="G101" i="51" s="1"/>
  <c r="C100" i="51"/>
  <c r="E100" i="51" s="1"/>
  <c r="G100" i="51" s="1"/>
  <c r="H100" i="51" s="1"/>
  <c r="I100" i="51" s="1"/>
  <c r="C99" i="51"/>
  <c r="E99" i="51" s="1"/>
  <c r="G99" i="51" s="1"/>
  <c r="C98" i="51"/>
  <c r="E98" i="51" s="1"/>
  <c r="G98" i="51" s="1"/>
  <c r="C97" i="51"/>
  <c r="E97" i="51" s="1"/>
  <c r="G97" i="51" s="1"/>
  <c r="H97" i="51" s="1"/>
  <c r="I97" i="51" s="1"/>
  <c r="C96" i="51"/>
  <c r="E96" i="51" s="1"/>
  <c r="G96" i="51" s="1"/>
  <c r="H96" i="51" s="1"/>
  <c r="I96" i="51" s="1"/>
  <c r="C95" i="51"/>
  <c r="E95" i="51" s="1"/>
  <c r="G95" i="51" s="1"/>
  <c r="C94" i="51"/>
  <c r="E94" i="51" s="1"/>
  <c r="G94" i="51" s="1"/>
  <c r="H94" i="51" s="1"/>
  <c r="I94" i="51" s="1"/>
  <c r="C93" i="51"/>
  <c r="E93" i="51" s="1"/>
  <c r="G93" i="51" s="1"/>
  <c r="C92" i="51"/>
  <c r="E92" i="51" s="1"/>
  <c r="G92" i="51" s="1"/>
  <c r="H92" i="51" s="1"/>
  <c r="I92" i="51" s="1"/>
  <c r="C91" i="51"/>
  <c r="E91" i="51" s="1"/>
  <c r="G91" i="51" s="1"/>
  <c r="C90" i="51"/>
  <c r="E90" i="51" s="1"/>
  <c r="G90" i="51" s="1"/>
  <c r="C89" i="51"/>
  <c r="E89" i="51" s="1"/>
  <c r="G89" i="51" s="1"/>
  <c r="H89" i="51" s="1"/>
  <c r="I89" i="51" s="1"/>
  <c r="C88" i="51"/>
  <c r="E88" i="51" s="1"/>
  <c r="G88" i="51" s="1"/>
  <c r="H88" i="51" s="1"/>
  <c r="I88" i="51" s="1"/>
  <c r="C87" i="51"/>
  <c r="E87" i="51" s="1"/>
  <c r="G87" i="51" s="1"/>
  <c r="C86" i="51"/>
  <c r="E86" i="51" s="1"/>
  <c r="G86" i="51" s="1"/>
  <c r="H86" i="51" s="1"/>
  <c r="I86" i="51" s="1"/>
  <c r="B85" i="51"/>
  <c r="C84" i="51"/>
  <c r="E84" i="51" s="1"/>
  <c r="G84" i="51" s="1"/>
  <c r="C83" i="51"/>
  <c r="E83" i="51" s="1"/>
  <c r="G83" i="51" s="1"/>
  <c r="H83" i="51" s="1"/>
  <c r="I83" i="51" s="1"/>
  <c r="C82" i="51"/>
  <c r="E82" i="51" s="1"/>
  <c r="G82" i="51" s="1"/>
  <c r="C81" i="51"/>
  <c r="E81" i="51" s="1"/>
  <c r="G81" i="51" s="1"/>
  <c r="H81" i="51" s="1"/>
  <c r="I81" i="51" s="1"/>
  <c r="C80" i="51"/>
  <c r="E80" i="51" s="1"/>
  <c r="G80" i="51" s="1"/>
  <c r="H80" i="51" s="1"/>
  <c r="I80" i="51" s="1"/>
  <c r="C79" i="51"/>
  <c r="E79" i="51" s="1"/>
  <c r="G79" i="51" s="1"/>
  <c r="C78" i="51"/>
  <c r="E78" i="51" s="1"/>
  <c r="G78" i="51" s="1"/>
  <c r="C77" i="51"/>
  <c r="E77" i="51" s="1"/>
  <c r="G77" i="51" s="1"/>
  <c r="H77" i="51" s="1"/>
  <c r="I77" i="51" s="1"/>
  <c r="C76" i="51"/>
  <c r="E76" i="51" s="1"/>
  <c r="G76" i="51" s="1"/>
  <c r="C75" i="51"/>
  <c r="E75" i="51" s="1"/>
  <c r="G75" i="51" s="1"/>
  <c r="H75" i="51" s="1"/>
  <c r="I75" i="51" s="1"/>
  <c r="C74" i="51"/>
  <c r="E74" i="51" s="1"/>
  <c r="G74" i="51" s="1"/>
  <c r="C73" i="51"/>
  <c r="E73" i="51" s="1"/>
  <c r="G73" i="51" s="1"/>
  <c r="H73" i="51" s="1"/>
  <c r="I73" i="51" s="1"/>
  <c r="C72" i="51"/>
  <c r="E72" i="51" s="1"/>
  <c r="G72" i="51" s="1"/>
  <c r="H72" i="51" s="1"/>
  <c r="I72" i="51" s="1"/>
  <c r="C71" i="51"/>
  <c r="E71" i="51" s="1"/>
  <c r="G71" i="51" s="1"/>
  <c r="C70" i="51"/>
  <c r="E70" i="51" s="1"/>
  <c r="G70" i="51" s="1"/>
  <c r="C69" i="51"/>
  <c r="E69" i="51" s="1"/>
  <c r="G69" i="51" s="1"/>
  <c r="H69" i="51" s="1"/>
  <c r="I69" i="51" s="1"/>
  <c r="C68" i="51"/>
  <c r="E68" i="51" s="1"/>
  <c r="G68" i="51" s="1"/>
  <c r="C67" i="51"/>
  <c r="E67" i="51" s="1"/>
  <c r="G67" i="51" s="1"/>
  <c r="H67" i="51" s="1"/>
  <c r="I67" i="51" s="1"/>
  <c r="C66" i="51"/>
  <c r="E66" i="51" s="1"/>
  <c r="G66" i="51" s="1"/>
  <c r="C65" i="51"/>
  <c r="E65" i="51" s="1"/>
  <c r="G65" i="51" s="1"/>
  <c r="H65" i="51" s="1"/>
  <c r="I65" i="51" s="1"/>
  <c r="C64" i="51"/>
  <c r="E64" i="51" s="1"/>
  <c r="G64" i="51" s="1"/>
  <c r="H64" i="51" s="1"/>
  <c r="I64" i="51" s="1"/>
  <c r="C63" i="51"/>
  <c r="E63" i="51" s="1"/>
  <c r="G63" i="51" s="1"/>
  <c r="C62" i="51"/>
  <c r="E62" i="51" s="1"/>
  <c r="G62" i="51" s="1"/>
  <c r="C61" i="51"/>
  <c r="E61" i="51" s="1"/>
  <c r="G61" i="51" s="1"/>
  <c r="C60" i="51"/>
  <c r="E60" i="51" s="1"/>
  <c r="G60" i="51" s="1"/>
  <c r="C59" i="51"/>
  <c r="E59" i="51" s="1"/>
  <c r="G59" i="51" s="1"/>
  <c r="B58" i="51"/>
  <c r="C57" i="51"/>
  <c r="E57" i="51" s="1"/>
  <c r="G57" i="51" s="1"/>
  <c r="H57" i="51" s="1"/>
  <c r="I57" i="51" s="1"/>
  <c r="C56" i="51"/>
  <c r="E56" i="51" s="1"/>
  <c r="G56" i="51" s="1"/>
  <c r="C55" i="51"/>
  <c r="E55" i="51" s="1"/>
  <c r="G55" i="51" s="1"/>
  <c r="H55" i="51" s="1"/>
  <c r="I55" i="51" s="1"/>
  <c r="C54" i="51"/>
  <c r="E54" i="51" s="1"/>
  <c r="G54" i="51" s="1"/>
  <c r="C53" i="51"/>
  <c r="E53" i="51" s="1"/>
  <c r="G53" i="51" s="1"/>
  <c r="C52" i="51"/>
  <c r="E52" i="51" s="1"/>
  <c r="G52" i="51" s="1"/>
  <c r="H52" i="51" s="1"/>
  <c r="I52" i="51" s="1"/>
  <c r="C51" i="51"/>
  <c r="E51" i="51" s="1"/>
  <c r="G51" i="51" s="1"/>
  <c r="C50" i="51"/>
  <c r="E50" i="51" s="1"/>
  <c r="G50" i="51" s="1"/>
  <c r="C49" i="51"/>
  <c r="E49" i="51" s="1"/>
  <c r="G49" i="51" s="1"/>
  <c r="H49" i="51" s="1"/>
  <c r="I49" i="51" s="1"/>
  <c r="C48" i="51"/>
  <c r="E48" i="51" s="1"/>
  <c r="G48" i="51" s="1"/>
  <c r="B47" i="51"/>
  <c r="C45" i="51"/>
  <c r="E45" i="51" s="1"/>
  <c r="G45" i="51" s="1"/>
  <c r="C44" i="51"/>
  <c r="B43" i="51"/>
  <c r="C42" i="51"/>
  <c r="E42" i="51" s="1"/>
  <c r="G42" i="51" s="1"/>
  <c r="H42" i="51" s="1"/>
  <c r="I42" i="51" s="1"/>
  <c r="C41" i="51"/>
  <c r="E41" i="51" s="1"/>
  <c r="G41" i="51" s="1"/>
  <c r="H41" i="51" s="1"/>
  <c r="I41" i="51" s="1"/>
  <c r="C40" i="51"/>
  <c r="E40" i="51" s="1"/>
  <c r="G40" i="51" s="1"/>
  <c r="C39" i="51"/>
  <c r="E39" i="51" s="1"/>
  <c r="G39" i="51" s="1"/>
  <c r="C38" i="51"/>
  <c r="E38" i="51" s="1"/>
  <c r="G38" i="51" s="1"/>
  <c r="H38" i="51" s="1"/>
  <c r="I38" i="51" s="1"/>
  <c r="C37" i="51"/>
  <c r="E37" i="51" s="1"/>
  <c r="G37" i="51" s="1"/>
  <c r="H37" i="51" s="1"/>
  <c r="I37" i="51" s="1"/>
  <c r="C36" i="51"/>
  <c r="E36" i="51" s="1"/>
  <c r="G36" i="51" s="1"/>
  <c r="H36" i="51" s="1"/>
  <c r="I36" i="51" s="1"/>
  <c r="C35" i="51"/>
  <c r="E35" i="51" s="1"/>
  <c r="G35" i="51" s="1"/>
  <c r="C34" i="51"/>
  <c r="B33" i="51"/>
  <c r="C32" i="51"/>
  <c r="E32" i="51" s="1"/>
  <c r="G32" i="51" s="1"/>
  <c r="H32" i="51" s="1"/>
  <c r="I32" i="51" s="1"/>
  <c r="C31" i="51"/>
  <c r="E31" i="51" s="1"/>
  <c r="G31" i="51" s="1"/>
  <c r="C30" i="51"/>
  <c r="E30" i="51" s="1"/>
  <c r="G30" i="51" s="1"/>
  <c r="C29" i="51"/>
  <c r="E29" i="51" s="1"/>
  <c r="G29" i="51" s="1"/>
  <c r="H29" i="51" s="1"/>
  <c r="I29" i="51" s="1"/>
  <c r="C28" i="51"/>
  <c r="E28" i="51" s="1"/>
  <c r="G28" i="51" s="1"/>
  <c r="C27" i="51"/>
  <c r="E27" i="51" s="1"/>
  <c r="G27" i="51" s="1"/>
  <c r="C26" i="51"/>
  <c r="E26" i="51" s="1"/>
  <c r="G26" i="51" s="1"/>
  <c r="H26" i="51" s="1"/>
  <c r="I26" i="51" s="1"/>
  <c r="C25" i="51"/>
  <c r="E25" i="51" s="1"/>
  <c r="G25" i="51" s="1"/>
  <c r="H25" i="51" s="1"/>
  <c r="I25" i="51" s="1"/>
  <c r="C24" i="51"/>
  <c r="E24" i="51" s="1"/>
  <c r="G24" i="51" s="1"/>
  <c r="H24" i="51" s="1"/>
  <c r="I24" i="51" s="1"/>
  <c r="C23" i="51"/>
  <c r="E23" i="51" s="1"/>
  <c r="G23" i="51" s="1"/>
  <c r="C22" i="51"/>
  <c r="E22" i="51" s="1"/>
  <c r="G22" i="51" s="1"/>
  <c r="H22" i="51" s="1"/>
  <c r="I22" i="51" s="1"/>
  <c r="B21" i="51"/>
  <c r="C20" i="51"/>
  <c r="E20" i="51" s="1"/>
  <c r="G20" i="51" s="1"/>
  <c r="C19" i="51"/>
  <c r="E19" i="51" s="1"/>
  <c r="G19" i="51" s="1"/>
  <c r="C18" i="51"/>
  <c r="E18" i="51" s="1"/>
  <c r="G18" i="51" s="1"/>
  <c r="C17" i="51"/>
  <c r="E17" i="51" s="1"/>
  <c r="G17" i="51" s="1"/>
  <c r="C16" i="51"/>
  <c r="E16" i="51" s="1"/>
  <c r="G16" i="51" s="1"/>
  <c r="C15" i="51"/>
  <c r="E15" i="51" s="1"/>
  <c r="G15" i="51" s="1"/>
  <c r="C14" i="51"/>
  <c r="E14" i="51" s="1"/>
  <c r="G14" i="51" s="1"/>
  <c r="C13" i="51"/>
  <c r="E13" i="51" s="1"/>
  <c r="G13" i="51" s="1"/>
  <c r="C12" i="51"/>
  <c r="E12" i="51" s="1"/>
  <c r="G12" i="51" s="1"/>
  <c r="H12" i="51" s="1"/>
  <c r="B11" i="51"/>
  <c r="C282" i="50"/>
  <c r="C281" i="50"/>
  <c r="C280" i="50"/>
  <c r="C279" i="50"/>
  <c r="C278" i="50"/>
  <c r="C277" i="50"/>
  <c r="C276" i="50"/>
  <c r="C275" i="50"/>
  <c r="C274" i="50"/>
  <c r="C273" i="50"/>
  <c r="C272" i="50"/>
  <c r="C271" i="50"/>
  <c r="C270" i="50"/>
  <c r="C269" i="50"/>
  <c r="C268" i="50"/>
  <c r="C267" i="50"/>
  <c r="C266" i="50"/>
  <c r="C265" i="50"/>
  <c r="C264" i="50"/>
  <c r="C263" i="50"/>
  <c r="C262" i="50"/>
  <c r="C261" i="50"/>
  <c r="C260" i="50"/>
  <c r="C259" i="50"/>
  <c r="C258" i="50"/>
  <c r="C257" i="50"/>
  <c r="C256" i="50"/>
  <c r="C255" i="50"/>
  <c r="C254" i="50"/>
  <c r="C253" i="50"/>
  <c r="C252" i="50"/>
  <c r="E251" i="50"/>
  <c r="G251" i="50" s="1"/>
  <c r="C251" i="50"/>
  <c r="E250" i="50"/>
  <c r="G250" i="50" s="1"/>
  <c r="C250" i="50"/>
  <c r="E249" i="50"/>
  <c r="G249" i="50" s="1"/>
  <c r="H249" i="50" s="1"/>
  <c r="C249" i="50"/>
  <c r="E248" i="50"/>
  <c r="G248" i="50" s="1"/>
  <c r="H248" i="50" s="1"/>
  <c r="C248" i="50"/>
  <c r="E247" i="50"/>
  <c r="G247" i="50" s="1"/>
  <c r="C247" i="50"/>
  <c r="E246" i="50"/>
  <c r="G246" i="50" s="1"/>
  <c r="C246" i="50"/>
  <c r="E245" i="50"/>
  <c r="G245" i="50" s="1"/>
  <c r="H245" i="50" s="1"/>
  <c r="C245" i="50"/>
  <c r="E244" i="50"/>
  <c r="G244" i="50" s="1"/>
  <c r="C244" i="50"/>
  <c r="E243" i="50"/>
  <c r="G243" i="50" s="1"/>
  <c r="C243" i="50"/>
  <c r="E242" i="50"/>
  <c r="G242" i="50" s="1"/>
  <c r="C242" i="50"/>
  <c r="C241" i="50"/>
  <c r="F240" i="50"/>
  <c r="D240" i="50"/>
  <c r="B240" i="50"/>
  <c r="C239" i="50"/>
  <c r="C238" i="50"/>
  <c r="C237" i="50"/>
  <c r="C236" i="50"/>
  <c r="C235" i="50"/>
  <c r="C234" i="50"/>
  <c r="C233" i="50"/>
  <c r="C232" i="50"/>
  <c r="C231" i="50"/>
  <c r="C230" i="50"/>
  <c r="C229" i="50"/>
  <c r="C228" i="50"/>
  <c r="C227" i="50"/>
  <c r="C226" i="50"/>
  <c r="C225" i="50"/>
  <c r="C224" i="50"/>
  <c r="C223" i="50"/>
  <c r="C222" i="50"/>
  <c r="C221" i="50"/>
  <c r="C220" i="50"/>
  <c r="C219" i="50"/>
  <c r="C218" i="50"/>
  <c r="C217" i="50"/>
  <c r="C216" i="50"/>
  <c r="C215" i="50"/>
  <c r="C214" i="50"/>
  <c r="C213" i="50"/>
  <c r="C212" i="50"/>
  <c r="C211" i="50"/>
  <c r="C210" i="50"/>
  <c r="C209" i="50"/>
  <c r="C208" i="50"/>
  <c r="C207" i="50"/>
  <c r="C206" i="50"/>
  <c r="C205" i="50"/>
  <c r="C204" i="50"/>
  <c r="C203" i="50"/>
  <c r="C202" i="50"/>
  <c r="C201" i="50"/>
  <c r="C200" i="50"/>
  <c r="C199" i="50"/>
  <c r="C198" i="50"/>
  <c r="C197" i="50"/>
  <c r="C196" i="50"/>
  <c r="C195" i="50"/>
  <c r="C194" i="50"/>
  <c r="C193" i="50"/>
  <c r="C192" i="50"/>
  <c r="C191" i="50"/>
  <c r="C190" i="50"/>
  <c r="C189" i="50"/>
  <c r="C188" i="50"/>
  <c r="C187" i="50"/>
  <c r="C186" i="50"/>
  <c r="C185" i="50"/>
  <c r="C184" i="50"/>
  <c r="C183" i="50"/>
  <c r="C182" i="50"/>
  <c r="C181" i="50"/>
  <c r="C180" i="50"/>
  <c r="C179" i="50"/>
  <c r="C178" i="50"/>
  <c r="C177" i="50"/>
  <c r="C176" i="50"/>
  <c r="C175" i="50"/>
  <c r="C174" i="50"/>
  <c r="C173" i="50"/>
  <c r="C172" i="50"/>
  <c r="C171" i="50"/>
  <c r="C170" i="50"/>
  <c r="C169" i="50"/>
  <c r="C168" i="50"/>
  <c r="C167" i="50"/>
  <c r="C166" i="50"/>
  <c r="C165" i="50"/>
  <c r="C164" i="50"/>
  <c r="C163" i="50"/>
  <c r="C162" i="50"/>
  <c r="C161" i="50"/>
  <c r="C160" i="50"/>
  <c r="C159" i="50"/>
  <c r="C158" i="50"/>
  <c r="C157" i="50"/>
  <c r="C156" i="50"/>
  <c r="C155" i="50"/>
  <c r="C154" i="50"/>
  <c r="C153" i="50"/>
  <c r="C152" i="50"/>
  <c r="C151" i="50"/>
  <c r="C150" i="50"/>
  <c r="C149" i="50"/>
  <c r="C148" i="50"/>
  <c r="C147" i="50"/>
  <c r="C146" i="50"/>
  <c r="C145" i="50"/>
  <c r="C144" i="50"/>
  <c r="C143" i="50"/>
  <c r="C142" i="50"/>
  <c r="C141" i="50"/>
  <c r="C140" i="50"/>
  <c r="C139" i="50"/>
  <c r="C138" i="50"/>
  <c r="C137" i="50"/>
  <c r="C136" i="50"/>
  <c r="C135" i="50"/>
  <c r="C134" i="50"/>
  <c r="D133" i="50"/>
  <c r="B133" i="50"/>
  <c r="C132" i="50"/>
  <c r="C131" i="50"/>
  <c r="C130" i="50"/>
  <c r="C129" i="50"/>
  <c r="C128" i="50"/>
  <c r="C127" i="50"/>
  <c r="E127" i="50"/>
  <c r="G127" i="50" s="1"/>
  <c r="C126" i="50"/>
  <c r="C125" i="50"/>
  <c r="C124" i="50"/>
  <c r="C123" i="50"/>
  <c r="C122" i="50"/>
  <c r="C121" i="50"/>
  <c r="C120" i="50"/>
  <c r="C119" i="50"/>
  <c r="C118" i="50"/>
  <c r="C117" i="50"/>
  <c r="C116" i="50"/>
  <c r="C115" i="50"/>
  <c r="C114" i="50"/>
  <c r="C113" i="50"/>
  <c r="C112" i="50"/>
  <c r="C111" i="50"/>
  <c r="C110" i="50"/>
  <c r="C109" i="50"/>
  <c r="C108" i="50"/>
  <c r="C107" i="50"/>
  <c r="C106" i="50"/>
  <c r="C105" i="50"/>
  <c r="C104" i="50"/>
  <c r="C103" i="50"/>
  <c r="C102" i="50"/>
  <c r="C101" i="50"/>
  <c r="C100" i="50"/>
  <c r="C99" i="50"/>
  <c r="C98" i="50"/>
  <c r="C97" i="50"/>
  <c r="C96" i="50"/>
  <c r="C95" i="50"/>
  <c r="C94" i="50"/>
  <c r="C93" i="50"/>
  <c r="C92" i="50"/>
  <c r="C91" i="50"/>
  <c r="C90" i="50"/>
  <c r="C89" i="50"/>
  <c r="C88" i="50"/>
  <c r="C87" i="50"/>
  <c r="C86" i="50"/>
  <c r="C85" i="50"/>
  <c r="C84" i="50"/>
  <c r="C83" i="50"/>
  <c r="C82" i="50"/>
  <c r="C81" i="50"/>
  <c r="C80" i="50"/>
  <c r="C79" i="50"/>
  <c r="C78" i="50"/>
  <c r="C77" i="50"/>
  <c r="C76" i="50"/>
  <c r="C75" i="50"/>
  <c r="C74" i="50"/>
  <c r="C73" i="50"/>
  <c r="C72" i="50"/>
  <c r="C71" i="50"/>
  <c r="C70" i="50"/>
  <c r="C69" i="50"/>
  <c r="C68" i="50"/>
  <c r="C67" i="50"/>
  <c r="C66" i="50"/>
  <c r="C65" i="50"/>
  <c r="C64" i="50"/>
  <c r="C63" i="50"/>
  <c r="C62" i="50"/>
  <c r="C61" i="50"/>
  <c r="C60" i="50"/>
  <c r="C59" i="50"/>
  <c r="C58" i="50"/>
  <c r="C57" i="50"/>
  <c r="C56" i="50"/>
  <c r="C55" i="50"/>
  <c r="C54" i="50"/>
  <c r="C53" i="50"/>
  <c r="C52" i="50"/>
  <c r="C51" i="50"/>
  <c r="C50" i="50"/>
  <c r="C49" i="50"/>
  <c r="C48" i="50"/>
  <c r="C47" i="50"/>
  <c r="C46" i="50"/>
  <c r="C45" i="50"/>
  <c r="C44" i="50"/>
  <c r="C43" i="50"/>
  <c r="C42" i="50"/>
  <c r="C41" i="50"/>
  <c r="C40" i="50"/>
  <c r="C39" i="50"/>
  <c r="C38" i="50"/>
  <c r="C37" i="50"/>
  <c r="D36" i="50"/>
  <c r="B36" i="50"/>
  <c r="C35" i="50"/>
  <c r="C34" i="50"/>
  <c r="C33" i="50"/>
  <c r="C32" i="50"/>
  <c r="C31" i="50"/>
  <c r="C30" i="50"/>
  <c r="C29" i="50"/>
  <c r="C28" i="50"/>
  <c r="C27" i="50"/>
  <c r="C26" i="50"/>
  <c r="C25" i="50"/>
  <c r="C24" i="50"/>
  <c r="C23" i="50"/>
  <c r="C22" i="50"/>
  <c r="C21" i="50"/>
  <c r="C20" i="50"/>
  <c r="C19" i="50"/>
  <c r="C18" i="50"/>
  <c r="C17" i="50"/>
  <c r="C16" i="50"/>
  <c r="C15" i="50"/>
  <c r="C14" i="50"/>
  <c r="C13" i="50"/>
  <c r="C12" i="50"/>
  <c r="C11" i="50"/>
  <c r="B10" i="50"/>
  <c r="C58" i="47"/>
  <c r="C57" i="47"/>
  <c r="C56" i="47"/>
  <c r="C55" i="47"/>
  <c r="C54" i="47"/>
  <c r="E54" i="47" s="1"/>
  <c r="G54" i="47" s="1"/>
  <c r="C53" i="47"/>
  <c r="C52" i="47" s="1"/>
  <c r="C51" i="47"/>
  <c r="E51" i="47" s="1"/>
  <c r="G51" i="47" s="1"/>
  <c r="C50" i="47"/>
  <c r="C49" i="47"/>
  <c r="C48" i="47"/>
  <c r="C47" i="47"/>
  <c r="C45" i="47"/>
  <c r="C44" i="47"/>
  <c r="C43" i="47"/>
  <c r="C42" i="47"/>
  <c r="C41" i="47"/>
  <c r="C40" i="47"/>
  <c r="C39" i="47"/>
  <c r="E39" i="47" s="1"/>
  <c r="G39" i="47" s="1"/>
  <c r="H39" i="47" s="1"/>
  <c r="I39" i="47" s="1"/>
  <c r="C38" i="47"/>
  <c r="C37" i="47"/>
  <c r="C36" i="47"/>
  <c r="C35" i="47"/>
  <c r="C34" i="47"/>
  <c r="C33" i="47"/>
  <c r="C32" i="47"/>
  <c r="C29" i="47"/>
  <c r="C28" i="47" s="1"/>
  <c r="C27" i="47"/>
  <c r="C26" i="47"/>
  <c r="C25" i="47"/>
  <c r="C24" i="47"/>
  <c r="C23" i="47"/>
  <c r="C21" i="47"/>
  <c r="C20" i="47"/>
  <c r="C19" i="47"/>
  <c r="C18" i="47"/>
  <c r="C17" i="47"/>
  <c r="C16" i="47"/>
  <c r="C14" i="47"/>
  <c r="C13" i="47"/>
  <c r="B10" i="46"/>
  <c r="B9" i="46" s="1"/>
  <c r="C10" i="46"/>
  <c r="C9" i="46" s="1"/>
  <c r="B41" i="6"/>
  <c r="B77" i="6"/>
  <c r="B87" i="6"/>
  <c r="B100" i="6"/>
  <c r="B99" i="6" s="1"/>
  <c r="B11" i="6"/>
  <c r="B21" i="16"/>
  <c r="B20" i="16" s="1"/>
  <c r="B11" i="16"/>
  <c r="B10" i="16" s="1"/>
  <c r="B17" i="15"/>
  <c r="B10" i="15" s="1"/>
  <c r="E3018" i="43"/>
  <c r="G3018" i="43" s="1"/>
  <c r="H3018" i="43" s="1"/>
  <c r="I3018" i="43" s="1"/>
  <c r="E3017" i="43"/>
  <c r="G3017" i="43" s="1"/>
  <c r="H3017" i="43" s="1"/>
  <c r="I3017" i="43" s="1"/>
  <c r="B3016" i="43"/>
  <c r="B3015" i="43" s="1"/>
  <c r="H3014" i="43"/>
  <c r="I3014" i="43" s="1"/>
  <c r="E3014" i="43"/>
  <c r="G3014" i="43" s="1"/>
  <c r="G3013" i="43" s="1"/>
  <c r="G3012" i="43" s="1"/>
  <c r="B3013" i="43"/>
  <c r="B3012" i="43" s="1"/>
  <c r="E3011" i="43"/>
  <c r="G3011" i="43" s="1"/>
  <c r="H3011" i="43" s="1"/>
  <c r="I3011" i="43" s="1"/>
  <c r="E3010" i="43"/>
  <c r="G3010" i="43" s="1"/>
  <c r="H3010" i="43" s="1"/>
  <c r="I3010" i="43" s="1"/>
  <c r="H3009" i="43"/>
  <c r="I3009" i="43" s="1"/>
  <c r="E3009" i="43"/>
  <c r="G3009" i="43" s="1"/>
  <c r="E3008" i="43"/>
  <c r="G3008" i="43" s="1"/>
  <c r="H3008" i="43" s="1"/>
  <c r="I3008" i="43" s="1"/>
  <c r="E3007" i="43"/>
  <c r="G3007" i="43" s="1"/>
  <c r="H3007" i="43" s="1"/>
  <c r="I3007" i="43" s="1"/>
  <c r="E3006" i="43"/>
  <c r="G3006" i="43" s="1"/>
  <c r="H3006" i="43" s="1"/>
  <c r="I3006" i="43" s="1"/>
  <c r="B3004" i="43"/>
  <c r="B3003" i="43"/>
  <c r="E3002" i="43"/>
  <c r="G3002" i="43" s="1"/>
  <c r="H3002" i="43" s="1"/>
  <c r="I3002" i="43" s="1"/>
  <c r="E3001" i="43"/>
  <c r="G3001" i="43" s="1"/>
  <c r="H3001" i="43" s="1"/>
  <c r="I3001" i="43" s="1"/>
  <c r="H3000" i="43"/>
  <c r="I3000" i="43" s="1"/>
  <c r="E3000" i="43"/>
  <c r="G3000" i="43" s="1"/>
  <c r="E2999" i="43"/>
  <c r="G2999" i="43" s="1"/>
  <c r="H2999" i="43" s="1"/>
  <c r="I2999" i="43" s="1"/>
  <c r="E2998" i="43"/>
  <c r="G2998" i="43" s="1"/>
  <c r="H2998" i="43" s="1"/>
  <c r="I2998" i="43" s="1"/>
  <c r="E2997" i="43"/>
  <c r="G2997" i="43" s="1"/>
  <c r="H2997" i="43" s="1"/>
  <c r="I2997" i="43" s="1"/>
  <c r="E2996" i="43"/>
  <c r="G2996" i="43" s="1"/>
  <c r="H2996" i="43" s="1"/>
  <c r="E2995" i="43"/>
  <c r="G2995" i="43" s="1"/>
  <c r="H2995" i="43" s="1"/>
  <c r="I2995" i="43" s="1"/>
  <c r="E2994" i="43"/>
  <c r="G2994" i="43" s="1"/>
  <c r="H2994" i="43" s="1"/>
  <c r="I2994" i="43" s="1"/>
  <c r="H2993" i="43"/>
  <c r="I2993" i="43" s="1"/>
  <c r="E2993" i="43"/>
  <c r="G2993" i="43" s="1"/>
  <c r="E2992" i="43"/>
  <c r="G2992" i="43" s="1"/>
  <c r="H2992" i="43" s="1"/>
  <c r="I2992" i="43" s="1"/>
  <c r="E2991" i="43"/>
  <c r="G2991" i="43" s="1"/>
  <c r="H2991" i="43" s="1"/>
  <c r="I2991" i="43" s="1"/>
  <c r="E2990" i="43"/>
  <c r="G2990" i="43" s="1"/>
  <c r="E2989" i="43"/>
  <c r="G2989" i="43" s="1"/>
  <c r="H2989" i="43" s="1"/>
  <c r="I2989" i="43" s="1"/>
  <c r="E2988" i="43"/>
  <c r="G2988" i="43" s="1"/>
  <c r="H2988" i="43" s="1"/>
  <c r="E2987" i="43"/>
  <c r="G2987" i="43" s="1"/>
  <c r="H2987" i="43" s="1"/>
  <c r="I2987" i="43" s="1"/>
  <c r="H2986" i="43"/>
  <c r="I2986" i="43" s="1"/>
  <c r="E2986" i="43"/>
  <c r="G2986" i="43" s="1"/>
  <c r="E2985" i="43"/>
  <c r="G2985" i="43" s="1"/>
  <c r="H2985" i="43" s="1"/>
  <c r="I2985" i="43" s="1"/>
  <c r="E2984" i="43"/>
  <c r="G2984" i="43" s="1"/>
  <c r="H2984" i="43" s="1"/>
  <c r="I2984" i="43" s="1"/>
  <c r="E2983" i="43"/>
  <c r="G2983" i="43" s="1"/>
  <c r="H2983" i="43" s="1"/>
  <c r="I2983" i="43" s="1"/>
  <c r="H2982" i="43"/>
  <c r="E2982" i="43"/>
  <c r="G2982" i="43" s="1"/>
  <c r="I2982" i="43" s="1"/>
  <c r="H2981" i="43"/>
  <c r="I2981" i="43" s="1"/>
  <c r="E2981" i="43"/>
  <c r="G2981" i="43" s="1"/>
  <c r="H2980" i="43"/>
  <c r="E2980" i="43"/>
  <c r="G2980" i="43" s="1"/>
  <c r="I2980" i="43" s="1"/>
  <c r="H2979" i="43"/>
  <c r="I2979" i="43" s="1"/>
  <c r="E2979" i="43"/>
  <c r="G2979" i="43" s="1"/>
  <c r="E2978" i="43"/>
  <c r="G2978" i="43" s="1"/>
  <c r="H2978" i="43" s="1"/>
  <c r="I2978" i="43" s="1"/>
  <c r="E2977" i="43"/>
  <c r="G2977" i="43" s="1"/>
  <c r="H2977" i="43" s="1"/>
  <c r="I2977" i="43" s="1"/>
  <c r="E2976" i="43"/>
  <c r="G2976" i="43" s="1"/>
  <c r="H2976" i="43" s="1"/>
  <c r="I2976" i="43" s="1"/>
  <c r="H2975" i="43"/>
  <c r="I2975" i="43" s="1"/>
  <c r="E2975" i="43"/>
  <c r="G2975" i="43" s="1"/>
  <c r="E2974" i="43"/>
  <c r="G2974" i="43" s="1"/>
  <c r="H2974" i="43" s="1"/>
  <c r="I2974" i="43" s="1"/>
  <c r="E2973" i="43"/>
  <c r="G2973" i="43" s="1"/>
  <c r="H2973" i="43" s="1"/>
  <c r="I2973" i="43" s="1"/>
  <c r="E2972" i="43"/>
  <c r="G2972" i="43" s="1"/>
  <c r="H2972" i="43" s="1"/>
  <c r="I2972" i="43" s="1"/>
  <c r="H2971" i="43"/>
  <c r="I2971" i="43" s="1"/>
  <c r="E2971" i="43"/>
  <c r="G2971" i="43" s="1"/>
  <c r="E2970" i="43"/>
  <c r="G2970" i="43" s="1"/>
  <c r="H2970" i="43" s="1"/>
  <c r="I2970" i="43" s="1"/>
  <c r="E2969" i="43"/>
  <c r="G2969" i="43" s="1"/>
  <c r="H2969" i="43" s="1"/>
  <c r="I2969" i="43" s="1"/>
  <c r="E2968" i="43"/>
  <c r="G2968" i="43" s="1"/>
  <c r="H2968" i="43" s="1"/>
  <c r="I2968" i="43" s="1"/>
  <c r="H2967" i="43"/>
  <c r="I2967" i="43" s="1"/>
  <c r="E2967" i="43"/>
  <c r="G2967" i="43" s="1"/>
  <c r="H2966" i="43"/>
  <c r="I2966" i="43"/>
  <c r="E2966" i="43"/>
  <c r="G2966" i="43" s="1"/>
  <c r="H2965" i="43"/>
  <c r="I2965" i="43" s="1"/>
  <c r="E2965" i="43"/>
  <c r="G2965" i="43" s="1"/>
  <c r="H2964" i="43"/>
  <c r="I2964" i="43"/>
  <c r="E2964" i="43"/>
  <c r="G2964" i="43" s="1"/>
  <c r="E2963" i="43"/>
  <c r="G2963" i="43" s="1"/>
  <c r="H2963" i="43" s="1"/>
  <c r="I2963" i="43" s="1"/>
  <c r="E2962" i="43"/>
  <c r="G2962" i="43" s="1"/>
  <c r="H2962" i="43" s="1"/>
  <c r="I2962" i="43" s="1"/>
  <c r="E2961" i="43"/>
  <c r="G2961" i="43" s="1"/>
  <c r="H2961" i="43" s="1"/>
  <c r="I2961" i="43" s="1"/>
  <c r="E2960" i="43"/>
  <c r="G2960" i="43" s="1"/>
  <c r="H2960" i="43" s="1"/>
  <c r="E2959" i="43"/>
  <c r="G2959" i="43" s="1"/>
  <c r="H2959" i="43" s="1"/>
  <c r="I2959" i="43" s="1"/>
  <c r="E2958" i="43"/>
  <c r="G2958" i="43" s="1"/>
  <c r="H2957" i="43"/>
  <c r="I2957" i="43" s="1"/>
  <c r="E2957" i="43"/>
  <c r="G2957" i="43" s="1"/>
  <c r="B2955" i="43"/>
  <c r="B2954" i="43" s="1"/>
  <c r="E2953" i="43"/>
  <c r="G2953" i="43" s="1"/>
  <c r="H2953" i="43" s="1"/>
  <c r="I2953" i="43" s="1"/>
  <c r="H2952" i="43"/>
  <c r="I2952" i="43" s="1"/>
  <c r="E2952" i="43"/>
  <c r="G2952" i="43" s="1"/>
  <c r="E2951" i="43"/>
  <c r="G2951" i="43" s="1"/>
  <c r="H2951" i="43" s="1"/>
  <c r="I2951" i="43" s="1"/>
  <c r="E2950" i="43"/>
  <c r="G2950" i="43" s="1"/>
  <c r="H2950" i="43" s="1"/>
  <c r="I2950" i="43" s="1"/>
  <c r="E2949" i="43"/>
  <c r="G2949" i="43" s="1"/>
  <c r="H2949" i="43" s="1"/>
  <c r="I2949" i="43" s="1"/>
  <c r="H2948" i="43"/>
  <c r="I2948" i="43" s="1"/>
  <c r="E2948" i="43"/>
  <c r="G2948" i="43" s="1"/>
  <c r="E2947" i="43"/>
  <c r="G2947" i="43" s="1"/>
  <c r="H2947" i="43" s="1"/>
  <c r="I2947" i="43" s="1"/>
  <c r="E2946" i="43"/>
  <c r="G2946" i="43" s="1"/>
  <c r="H2946" i="43" s="1"/>
  <c r="I2946" i="43" s="1"/>
  <c r="E2945" i="43"/>
  <c r="G2945" i="43" s="1"/>
  <c r="H2945" i="43" s="1"/>
  <c r="I2945" i="43" s="1"/>
  <c r="B2943" i="43"/>
  <c r="B2942" i="43" s="1"/>
  <c r="H2941" i="43"/>
  <c r="I2941" i="43" s="1"/>
  <c r="E2941" i="43"/>
  <c r="G2941" i="43" s="1"/>
  <c r="H2940" i="43"/>
  <c r="I2940" i="43" s="1"/>
  <c r="E2940" i="43"/>
  <c r="G2940" i="43" s="1"/>
  <c r="E2939" i="43"/>
  <c r="G2939" i="43" s="1"/>
  <c r="H2939" i="43" s="1"/>
  <c r="I2939" i="43" s="1"/>
  <c r="H2938" i="43"/>
  <c r="I2938" i="43" s="1"/>
  <c r="E2938" i="43"/>
  <c r="G2938" i="43" s="1"/>
  <c r="E2937" i="43"/>
  <c r="G2937" i="43" s="1"/>
  <c r="H2937" i="43" s="1"/>
  <c r="E2936" i="43"/>
  <c r="G2936" i="43" s="1"/>
  <c r="H2936" i="43" s="1"/>
  <c r="I2936" i="43" s="1"/>
  <c r="H2935" i="43"/>
  <c r="I2935" i="43" s="1"/>
  <c r="E2935" i="43"/>
  <c r="G2935" i="43" s="1"/>
  <c r="E2934" i="43"/>
  <c r="G2934" i="43" s="1"/>
  <c r="H2934" i="43" s="1"/>
  <c r="I2934" i="43" s="1"/>
  <c r="E2933" i="43"/>
  <c r="G2933" i="43" s="1"/>
  <c r="H2933" i="43" s="1"/>
  <c r="I2933" i="43" s="1"/>
  <c r="E2932" i="43"/>
  <c r="G2932" i="43" s="1"/>
  <c r="H2932" i="43" s="1"/>
  <c r="B2930" i="43"/>
  <c r="B2929" i="43" s="1"/>
  <c r="H2928" i="43"/>
  <c r="I2928" i="43" s="1"/>
  <c r="E2928" i="43"/>
  <c r="G2928" i="43" s="1"/>
  <c r="H2927" i="43"/>
  <c r="I2927" i="43" s="1"/>
  <c r="E2927" i="43"/>
  <c r="G2927" i="43" s="1"/>
  <c r="E2926" i="43"/>
  <c r="G2926" i="43" s="1"/>
  <c r="H2926" i="43" s="1"/>
  <c r="I2926" i="43" s="1"/>
  <c r="B2924" i="43"/>
  <c r="B2923" i="43" s="1"/>
  <c r="E2922" i="43"/>
  <c r="G2922" i="43" s="1"/>
  <c r="H2922" i="43" s="1"/>
  <c r="I2922" i="43" s="1"/>
  <c r="E2921" i="43"/>
  <c r="G2921" i="43" s="1"/>
  <c r="H2921" i="43" s="1"/>
  <c r="I2921" i="43" s="1"/>
  <c r="B2919" i="43"/>
  <c r="B2918" i="43" s="1"/>
  <c r="H2917" i="43"/>
  <c r="I2917" i="43" s="1"/>
  <c r="E2917" i="43"/>
  <c r="G2917" i="43" s="1"/>
  <c r="H2916" i="43"/>
  <c r="I2916" i="43" s="1"/>
  <c r="E2916" i="43"/>
  <c r="G2916" i="43" s="1"/>
  <c r="E2915" i="43"/>
  <c r="G2915" i="43" s="1"/>
  <c r="H2915" i="43" s="1"/>
  <c r="I2915" i="43" s="1"/>
  <c r="H2914" i="43"/>
  <c r="E2914" i="43"/>
  <c r="G2914" i="43" s="1"/>
  <c r="B2912" i="43"/>
  <c r="B2911" i="43" s="1"/>
  <c r="E2910" i="43"/>
  <c r="G2910" i="43" s="1"/>
  <c r="H2910" i="43" s="1"/>
  <c r="I2910" i="43" s="1"/>
  <c r="H2909" i="43"/>
  <c r="I2909" i="43" s="1"/>
  <c r="E2909" i="43"/>
  <c r="G2909" i="43" s="1"/>
  <c r="E2908" i="43"/>
  <c r="G2908" i="43" s="1"/>
  <c r="H2908" i="43" s="1"/>
  <c r="I2908" i="43" s="1"/>
  <c r="E2907" i="43"/>
  <c r="G2907" i="43" s="1"/>
  <c r="H2907" i="43" s="1"/>
  <c r="I2907" i="43" s="1"/>
  <c r="E2906" i="43"/>
  <c r="G2906" i="43" s="1"/>
  <c r="H2906" i="43" s="1"/>
  <c r="I2906" i="43" s="1"/>
  <c r="H2905" i="43"/>
  <c r="E2905" i="43"/>
  <c r="G2905" i="43" s="1"/>
  <c r="G2904" i="43" s="1"/>
  <c r="G2903" i="43" s="1"/>
  <c r="C2904" i="43"/>
  <c r="C2903" i="43" s="1"/>
  <c r="B2904" i="43"/>
  <c r="B2903" i="43" s="1"/>
  <c r="H2902" i="43"/>
  <c r="I2902" i="43" s="1"/>
  <c r="E2902" i="43"/>
  <c r="G2902" i="43" s="1"/>
  <c r="E2901" i="43"/>
  <c r="G2901" i="43" s="1"/>
  <c r="H2901" i="43" s="1"/>
  <c r="I2901" i="43" s="1"/>
  <c r="H2900" i="43"/>
  <c r="I2900" i="43" s="1"/>
  <c r="E2900" i="43"/>
  <c r="G2900" i="43" s="1"/>
  <c r="H2899" i="43"/>
  <c r="I2899" i="43" s="1"/>
  <c r="E2899" i="43"/>
  <c r="G2899" i="43" s="1"/>
  <c r="H2898" i="43"/>
  <c r="E2898" i="43"/>
  <c r="G2898" i="43" s="1"/>
  <c r="B2896" i="43"/>
  <c r="B2895" i="43" s="1"/>
  <c r="E2894" i="43"/>
  <c r="G2894" i="43" s="1"/>
  <c r="H2894" i="43" s="1"/>
  <c r="I2894" i="43" s="1"/>
  <c r="E2893" i="43"/>
  <c r="G2893" i="43" s="1"/>
  <c r="H2893" i="43" s="1"/>
  <c r="I2893" i="43" s="1"/>
  <c r="E2892" i="43"/>
  <c r="G2892" i="43" s="1"/>
  <c r="H2892" i="43" s="1"/>
  <c r="I2892" i="43" s="1"/>
  <c r="H2891" i="43"/>
  <c r="I2891" i="43" s="1"/>
  <c r="E2891" i="43"/>
  <c r="G2891" i="43" s="1"/>
  <c r="G2890" i="43" s="1"/>
  <c r="G2889" i="43" s="1"/>
  <c r="B2890" i="43"/>
  <c r="B2889" i="43" s="1"/>
  <c r="E2888" i="43"/>
  <c r="G2888" i="43" s="1"/>
  <c r="H2888" i="43" s="1"/>
  <c r="B2886" i="43"/>
  <c r="B2885" i="43" s="1"/>
  <c r="H2884" i="43"/>
  <c r="I2884" i="43" s="1"/>
  <c r="E2884" i="43"/>
  <c r="G2884" i="43" s="1"/>
  <c r="H2883" i="43"/>
  <c r="I2883" i="43" s="1"/>
  <c r="E2883" i="43"/>
  <c r="G2883" i="43" s="1"/>
  <c r="H2882" i="43"/>
  <c r="I2882" i="43" s="1"/>
  <c r="E2882" i="43"/>
  <c r="G2882" i="43" s="1"/>
  <c r="E2881" i="43"/>
  <c r="G2881" i="43" s="1"/>
  <c r="H2881" i="43" s="1"/>
  <c r="B2879" i="43"/>
  <c r="E2878" i="43"/>
  <c r="G2878" i="43" s="1"/>
  <c r="H2878" i="43" s="1"/>
  <c r="I2878" i="43" s="1"/>
  <c r="E2877" i="43"/>
  <c r="G2877" i="43" s="1"/>
  <c r="H2877" i="43" s="1"/>
  <c r="I2877" i="43" s="1"/>
  <c r="H2875" i="43"/>
  <c r="I2875" i="43" s="1"/>
  <c r="E2875" i="43"/>
  <c r="G2875" i="43" s="1"/>
  <c r="H2874" i="43"/>
  <c r="I2874" i="43" s="1"/>
  <c r="E2874" i="43"/>
  <c r="G2874" i="43" s="1"/>
  <c r="B2873" i="43"/>
  <c r="E2871" i="43"/>
  <c r="G2871" i="43" s="1"/>
  <c r="H2871" i="43" s="1"/>
  <c r="I2871" i="43" s="1"/>
  <c r="H2870" i="43"/>
  <c r="I2870" i="43" s="1"/>
  <c r="E2870" i="43"/>
  <c r="G2870" i="43" s="1"/>
  <c r="H2869" i="43"/>
  <c r="I2869" i="43" s="1"/>
  <c r="E2869" i="43"/>
  <c r="G2869" i="43" s="1"/>
  <c r="H2868" i="43"/>
  <c r="I2868" i="43" s="1"/>
  <c r="E2868" i="43"/>
  <c r="G2868" i="43" s="1"/>
  <c r="H2866" i="43"/>
  <c r="I2866" i="43" s="1"/>
  <c r="E2866" i="43"/>
  <c r="G2866" i="43" s="1"/>
  <c r="E2865" i="43"/>
  <c r="G2865" i="43" s="1"/>
  <c r="H2865" i="43" s="1"/>
  <c r="I2865" i="43" s="1"/>
  <c r="E2864" i="43"/>
  <c r="G2864" i="43" s="1"/>
  <c r="H2864" i="43" s="1"/>
  <c r="B2863" i="43"/>
  <c r="B2862" i="43" s="1"/>
  <c r="H2861" i="43"/>
  <c r="I2861" i="43" s="1"/>
  <c r="E2861" i="43"/>
  <c r="G2861" i="43" s="1"/>
  <c r="E2860" i="43"/>
  <c r="G2860" i="43" s="1"/>
  <c r="H2860" i="43" s="1"/>
  <c r="I2860" i="43" s="1"/>
  <c r="E2859" i="43"/>
  <c r="G2859" i="43" s="1"/>
  <c r="H2859" i="43" s="1"/>
  <c r="I2859" i="43" s="1"/>
  <c r="E2858" i="43"/>
  <c r="G2858" i="43" s="1"/>
  <c r="H2858" i="43" s="1"/>
  <c r="I2858" i="43" s="1"/>
  <c r="H2857" i="43"/>
  <c r="I2857" i="43" s="1"/>
  <c r="E2857" i="43"/>
  <c r="G2857" i="43" s="1"/>
  <c r="E2856" i="43"/>
  <c r="G2856" i="43" s="1"/>
  <c r="H2856" i="43" s="1"/>
  <c r="I2856" i="43" s="1"/>
  <c r="E2855" i="43"/>
  <c r="G2855" i="43" s="1"/>
  <c r="H2855" i="43" s="1"/>
  <c r="I2855" i="43" s="1"/>
  <c r="E2854" i="43"/>
  <c r="G2854" i="43" s="1"/>
  <c r="H2853" i="43"/>
  <c r="I2853" i="43" s="1"/>
  <c r="E2853" i="43"/>
  <c r="G2853" i="43" s="1"/>
  <c r="H2852" i="43"/>
  <c r="I2852" i="43" s="1"/>
  <c r="E2852" i="43"/>
  <c r="G2852" i="43" s="1"/>
  <c r="H2851" i="43"/>
  <c r="I2851" i="43" s="1"/>
  <c r="E2851" i="43"/>
  <c r="G2851" i="43" s="1"/>
  <c r="E2850" i="43"/>
  <c r="G2850" i="43" s="1"/>
  <c r="H2850" i="43" s="1"/>
  <c r="I2850" i="43" s="1"/>
  <c r="H2849" i="43"/>
  <c r="I2849" i="43" s="1"/>
  <c r="E2849" i="43"/>
  <c r="G2849" i="43" s="1"/>
  <c r="H2848" i="43"/>
  <c r="I2848" i="43" s="1"/>
  <c r="E2848" i="43"/>
  <c r="G2848" i="43" s="1"/>
  <c r="H2847" i="43"/>
  <c r="I2847" i="43" s="1"/>
  <c r="E2847" i="43"/>
  <c r="G2847" i="43" s="1"/>
  <c r="E2846" i="43"/>
  <c r="G2846" i="43" s="1"/>
  <c r="H2846" i="43" s="1"/>
  <c r="I2846" i="43" s="1"/>
  <c r="E2845" i="43"/>
  <c r="G2845" i="43" s="1"/>
  <c r="H2845" i="43" s="1"/>
  <c r="I2845" i="43" s="1"/>
  <c r="E2844" i="43"/>
  <c r="G2844" i="43" s="1"/>
  <c r="H2844" i="43" s="1"/>
  <c r="I2844" i="43" s="1"/>
  <c r="E2843" i="43"/>
  <c r="G2843" i="43" s="1"/>
  <c r="H2843" i="43" s="1"/>
  <c r="I2843" i="43" s="1"/>
  <c r="H2842" i="43"/>
  <c r="I2842" i="43" s="1"/>
  <c r="E2842" i="43"/>
  <c r="G2842" i="43" s="1"/>
  <c r="E2841" i="43"/>
  <c r="G2841" i="43" s="1"/>
  <c r="H2841" i="43" s="1"/>
  <c r="I2841" i="43" s="1"/>
  <c r="E2840" i="43"/>
  <c r="G2840" i="43" s="1"/>
  <c r="H2840" i="43" s="1"/>
  <c r="I2840" i="43" s="1"/>
  <c r="E2839" i="43"/>
  <c r="G2839" i="43" s="1"/>
  <c r="H2839" i="43" s="1"/>
  <c r="I2839" i="43" s="1"/>
  <c r="H2838" i="43"/>
  <c r="I2838" i="43" s="1"/>
  <c r="E2838" i="43"/>
  <c r="G2838" i="43" s="1"/>
  <c r="H2837" i="43"/>
  <c r="I2837" i="43" s="1"/>
  <c r="E2837" i="43"/>
  <c r="G2837" i="43" s="1"/>
  <c r="H2836" i="43"/>
  <c r="I2836" i="43" s="1"/>
  <c r="E2836" i="43"/>
  <c r="G2836" i="43" s="1"/>
  <c r="E2835" i="43"/>
  <c r="G2835" i="43" s="1"/>
  <c r="H2835" i="43" s="1"/>
  <c r="I2835" i="43" s="1"/>
  <c r="E2834" i="43"/>
  <c r="G2834" i="43" s="1"/>
  <c r="H2834" i="43" s="1"/>
  <c r="I2834" i="43" s="1"/>
  <c r="H2833" i="43"/>
  <c r="I2833" i="43" s="1"/>
  <c r="E2833" i="43"/>
  <c r="G2833" i="43" s="1"/>
  <c r="H2832" i="43"/>
  <c r="I2832" i="43" s="1"/>
  <c r="E2832" i="43"/>
  <c r="G2832" i="43" s="1"/>
  <c r="E2831" i="43"/>
  <c r="G2831" i="43" s="1"/>
  <c r="H2831" i="43" s="1"/>
  <c r="I2831" i="43" s="1"/>
  <c r="E2830" i="43"/>
  <c r="G2830" i="43" s="1"/>
  <c r="H2830" i="43" s="1"/>
  <c r="E2829" i="43"/>
  <c r="G2829" i="43" s="1"/>
  <c r="H2829" i="43" s="1"/>
  <c r="I2829" i="43" s="1"/>
  <c r="E2828" i="43"/>
  <c r="G2828" i="43" s="1"/>
  <c r="H2828" i="43" s="1"/>
  <c r="I2828" i="43" s="1"/>
  <c r="H2827" i="43"/>
  <c r="I2827" i="43" s="1"/>
  <c r="E2827" i="43"/>
  <c r="G2827" i="43" s="1"/>
  <c r="E2826" i="43"/>
  <c r="G2826" i="43" s="1"/>
  <c r="H2826" i="43" s="1"/>
  <c r="I2826" i="43" s="1"/>
  <c r="B2825" i="43"/>
  <c r="B2824" i="43" s="1"/>
  <c r="E2823" i="43"/>
  <c r="G2823" i="43" s="1"/>
  <c r="H2823" i="43" s="1"/>
  <c r="I2823" i="43" s="1"/>
  <c r="H2822" i="43"/>
  <c r="E2822" i="43"/>
  <c r="G2822" i="43" s="1"/>
  <c r="G2821" i="43" s="1"/>
  <c r="G2820" i="43" s="1"/>
  <c r="B2821" i="43"/>
  <c r="B2820" i="43" s="1"/>
  <c r="E2819" i="43"/>
  <c r="G2819" i="43" s="1"/>
  <c r="H2819" i="43" s="1"/>
  <c r="I2819" i="43" s="1"/>
  <c r="E2818" i="43"/>
  <c r="G2818" i="43" s="1"/>
  <c r="H2818" i="43" s="1"/>
  <c r="I2818" i="43" s="1"/>
  <c r="H2817" i="43"/>
  <c r="I2817" i="43" s="1"/>
  <c r="E2817" i="43"/>
  <c r="G2817" i="43" s="1"/>
  <c r="E2816" i="43"/>
  <c r="G2816" i="43" s="1"/>
  <c r="H2816" i="43" s="1"/>
  <c r="I2816" i="43" s="1"/>
  <c r="E2815" i="43"/>
  <c r="G2815" i="43" s="1"/>
  <c r="H2815" i="43" s="1"/>
  <c r="I2815" i="43" s="1"/>
  <c r="E2814" i="43"/>
  <c r="G2814" i="43" s="1"/>
  <c r="H2814" i="43" s="1"/>
  <c r="I2814" i="43" s="1"/>
  <c r="H2813" i="43"/>
  <c r="E2813" i="43"/>
  <c r="G2813" i="43" s="1"/>
  <c r="E2812" i="43"/>
  <c r="G2812" i="43" s="1"/>
  <c r="H2812" i="43" s="1"/>
  <c r="B2811" i="43"/>
  <c r="B2810" i="43"/>
  <c r="H2809" i="43"/>
  <c r="I2809" i="43" s="1"/>
  <c r="E2809" i="43"/>
  <c r="G2809" i="43" s="1"/>
  <c r="E2808" i="43"/>
  <c r="G2808" i="43" s="1"/>
  <c r="H2808" i="43" s="1"/>
  <c r="I2808" i="43" s="1"/>
  <c r="E2807" i="43"/>
  <c r="G2807" i="43" s="1"/>
  <c r="H2807" i="43" s="1"/>
  <c r="I2807" i="43" s="1"/>
  <c r="E2806" i="43"/>
  <c r="G2806" i="43" s="1"/>
  <c r="H2806" i="43" s="1"/>
  <c r="I2806" i="43" s="1"/>
  <c r="H2805" i="43"/>
  <c r="I2805" i="43" s="1"/>
  <c r="E2805" i="43"/>
  <c r="G2805" i="43" s="1"/>
  <c r="E2804" i="43"/>
  <c r="G2804" i="43" s="1"/>
  <c r="H2804" i="43" s="1"/>
  <c r="I2804" i="43" s="1"/>
  <c r="E2803" i="43"/>
  <c r="G2803" i="43" s="1"/>
  <c r="H2803" i="43" s="1"/>
  <c r="I2803" i="43" s="1"/>
  <c r="E2802" i="43"/>
  <c r="G2802" i="43" s="1"/>
  <c r="H2802" i="43" s="1"/>
  <c r="I2802" i="43" s="1"/>
  <c r="H2801" i="43"/>
  <c r="I2801" i="43" s="1"/>
  <c r="E2801" i="43"/>
  <c r="G2801" i="43" s="1"/>
  <c r="E2800" i="43"/>
  <c r="G2800" i="43" s="1"/>
  <c r="H2800" i="43" s="1"/>
  <c r="I2800" i="43" s="1"/>
  <c r="E2799" i="43"/>
  <c r="G2799" i="43" s="1"/>
  <c r="H2799" i="43" s="1"/>
  <c r="I2799" i="43" s="1"/>
  <c r="E2798" i="43"/>
  <c r="G2798" i="43" s="1"/>
  <c r="H2798" i="43" s="1"/>
  <c r="I2798" i="43" s="1"/>
  <c r="H2797" i="43"/>
  <c r="I2797" i="43" s="1"/>
  <c r="E2797" i="43"/>
  <c r="G2797" i="43" s="1"/>
  <c r="E2796" i="43"/>
  <c r="G2796" i="43" s="1"/>
  <c r="H2796" i="43" s="1"/>
  <c r="I2796" i="43" s="1"/>
  <c r="E2795" i="43"/>
  <c r="G2795" i="43" s="1"/>
  <c r="H2795" i="43" s="1"/>
  <c r="I2795" i="43" s="1"/>
  <c r="E2794" i="43"/>
  <c r="G2794" i="43" s="1"/>
  <c r="H2794" i="43" s="1"/>
  <c r="I2794" i="43" s="1"/>
  <c r="H2793" i="43"/>
  <c r="I2793" i="43" s="1"/>
  <c r="E2793" i="43"/>
  <c r="G2793" i="43" s="1"/>
  <c r="E2792" i="43"/>
  <c r="G2792" i="43" s="1"/>
  <c r="H2792" i="43" s="1"/>
  <c r="I2792" i="43" s="1"/>
  <c r="E2791" i="43"/>
  <c r="G2791" i="43" s="1"/>
  <c r="H2791" i="43" s="1"/>
  <c r="I2791" i="43" s="1"/>
  <c r="E2790" i="43"/>
  <c r="G2790" i="43" s="1"/>
  <c r="H2790" i="43" s="1"/>
  <c r="I2790" i="43" s="1"/>
  <c r="H2789" i="43"/>
  <c r="I2789" i="43" s="1"/>
  <c r="E2789" i="43"/>
  <c r="G2789" i="43" s="1"/>
  <c r="E2788" i="43"/>
  <c r="G2788" i="43" s="1"/>
  <c r="H2788" i="43" s="1"/>
  <c r="I2788" i="43" s="1"/>
  <c r="E2787" i="43"/>
  <c r="G2787" i="43" s="1"/>
  <c r="H2787" i="43" s="1"/>
  <c r="I2787" i="43" s="1"/>
  <c r="E2786" i="43"/>
  <c r="G2786" i="43" s="1"/>
  <c r="H2786" i="43" s="1"/>
  <c r="I2786" i="43" s="1"/>
  <c r="H2785" i="43"/>
  <c r="I2785" i="43" s="1"/>
  <c r="E2785" i="43"/>
  <c r="G2785" i="43" s="1"/>
  <c r="E2784" i="43"/>
  <c r="G2784" i="43" s="1"/>
  <c r="H2784" i="43" s="1"/>
  <c r="I2784" i="43" s="1"/>
  <c r="E2783" i="43"/>
  <c r="G2783" i="43" s="1"/>
  <c r="H2783" i="43" s="1"/>
  <c r="I2783" i="43" s="1"/>
  <c r="E2782" i="43"/>
  <c r="G2782" i="43" s="1"/>
  <c r="H2782" i="43" s="1"/>
  <c r="I2782" i="43" s="1"/>
  <c r="H2781" i="43"/>
  <c r="I2781" i="43" s="1"/>
  <c r="E2781" i="43"/>
  <c r="G2781" i="43" s="1"/>
  <c r="E2780" i="43"/>
  <c r="G2780" i="43" s="1"/>
  <c r="H2780" i="43" s="1"/>
  <c r="I2780" i="43" s="1"/>
  <c r="E2779" i="43"/>
  <c r="G2779" i="43" s="1"/>
  <c r="H2779" i="43" s="1"/>
  <c r="I2779" i="43" s="1"/>
  <c r="E2778" i="43"/>
  <c r="G2778" i="43" s="1"/>
  <c r="H2778" i="43" s="1"/>
  <c r="I2778" i="43" s="1"/>
  <c r="H2777" i="43"/>
  <c r="I2777" i="43" s="1"/>
  <c r="E2777" i="43"/>
  <c r="G2777" i="43" s="1"/>
  <c r="E2776" i="43"/>
  <c r="G2776" i="43" s="1"/>
  <c r="H2776" i="43" s="1"/>
  <c r="I2776" i="43" s="1"/>
  <c r="E2775" i="43"/>
  <c r="G2775" i="43" s="1"/>
  <c r="H2775" i="43" s="1"/>
  <c r="I2775" i="43" s="1"/>
  <c r="E2774" i="43"/>
  <c r="G2774" i="43" s="1"/>
  <c r="H2774" i="43" s="1"/>
  <c r="I2774" i="43" s="1"/>
  <c r="H2773" i="43"/>
  <c r="I2773" i="43" s="1"/>
  <c r="E2773" i="43"/>
  <c r="G2773" i="43" s="1"/>
  <c r="E2772" i="43"/>
  <c r="G2772" i="43" s="1"/>
  <c r="H2772" i="43" s="1"/>
  <c r="I2772" i="43" s="1"/>
  <c r="E2771" i="43"/>
  <c r="G2771" i="43" s="1"/>
  <c r="H2771" i="43" s="1"/>
  <c r="I2771" i="43" s="1"/>
  <c r="E2770" i="43"/>
  <c r="G2770" i="43" s="1"/>
  <c r="H2770" i="43" s="1"/>
  <c r="I2770" i="43" s="1"/>
  <c r="H2769" i="43"/>
  <c r="I2769" i="43" s="1"/>
  <c r="E2769" i="43"/>
  <c r="G2769" i="43" s="1"/>
  <c r="E2768" i="43"/>
  <c r="G2768" i="43" s="1"/>
  <c r="H2768" i="43" s="1"/>
  <c r="I2768" i="43" s="1"/>
  <c r="E2767" i="43"/>
  <c r="G2767" i="43" s="1"/>
  <c r="H2767" i="43" s="1"/>
  <c r="I2767" i="43" s="1"/>
  <c r="E2766" i="43"/>
  <c r="G2766" i="43" s="1"/>
  <c r="H2766" i="43" s="1"/>
  <c r="I2766" i="43" s="1"/>
  <c r="H2765" i="43"/>
  <c r="I2765" i="43" s="1"/>
  <c r="E2765" i="43"/>
  <c r="G2765" i="43" s="1"/>
  <c r="E2764" i="43"/>
  <c r="G2764" i="43" s="1"/>
  <c r="H2764" i="43" s="1"/>
  <c r="I2764" i="43" s="1"/>
  <c r="E2763" i="43"/>
  <c r="G2763" i="43" s="1"/>
  <c r="H2763" i="43" s="1"/>
  <c r="I2763" i="43" s="1"/>
  <c r="E2762" i="43"/>
  <c r="G2762" i="43" s="1"/>
  <c r="H2762" i="43" s="1"/>
  <c r="I2762" i="43" s="1"/>
  <c r="H2761" i="43"/>
  <c r="I2761" i="43" s="1"/>
  <c r="E2761" i="43"/>
  <c r="G2761" i="43" s="1"/>
  <c r="E2760" i="43"/>
  <c r="G2760" i="43" s="1"/>
  <c r="H2760" i="43" s="1"/>
  <c r="I2760" i="43" s="1"/>
  <c r="E2759" i="43"/>
  <c r="G2759" i="43" s="1"/>
  <c r="H2759" i="43" s="1"/>
  <c r="I2759" i="43" s="1"/>
  <c r="E2758" i="43"/>
  <c r="G2758" i="43" s="1"/>
  <c r="H2758" i="43" s="1"/>
  <c r="I2758" i="43" s="1"/>
  <c r="H2757" i="43"/>
  <c r="I2757" i="43" s="1"/>
  <c r="E2757" i="43"/>
  <c r="G2757" i="43" s="1"/>
  <c r="E2756" i="43"/>
  <c r="G2756" i="43" s="1"/>
  <c r="H2756" i="43" s="1"/>
  <c r="I2756" i="43" s="1"/>
  <c r="E2755" i="43"/>
  <c r="G2755" i="43" s="1"/>
  <c r="H2755" i="43" s="1"/>
  <c r="I2755" i="43" s="1"/>
  <c r="E2754" i="43"/>
  <c r="G2754" i="43" s="1"/>
  <c r="H2754" i="43" s="1"/>
  <c r="I2754" i="43" s="1"/>
  <c r="H2753" i="43"/>
  <c r="I2753" i="43" s="1"/>
  <c r="E2753" i="43"/>
  <c r="G2753" i="43" s="1"/>
  <c r="E2752" i="43"/>
  <c r="G2752" i="43" s="1"/>
  <c r="H2752" i="43" s="1"/>
  <c r="I2752" i="43" s="1"/>
  <c r="E2751" i="43"/>
  <c r="G2751" i="43" s="1"/>
  <c r="H2751" i="43" s="1"/>
  <c r="I2751" i="43" s="1"/>
  <c r="E2750" i="43"/>
  <c r="G2750" i="43" s="1"/>
  <c r="H2750" i="43" s="1"/>
  <c r="I2750" i="43" s="1"/>
  <c r="H2749" i="43"/>
  <c r="I2749" i="43" s="1"/>
  <c r="E2749" i="43"/>
  <c r="G2749" i="43" s="1"/>
  <c r="E2748" i="43"/>
  <c r="G2748" i="43" s="1"/>
  <c r="H2748" i="43" s="1"/>
  <c r="I2748" i="43" s="1"/>
  <c r="E2747" i="43"/>
  <c r="G2747" i="43" s="1"/>
  <c r="H2747" i="43" s="1"/>
  <c r="I2747" i="43" s="1"/>
  <c r="E2746" i="43"/>
  <c r="G2746" i="43" s="1"/>
  <c r="H2746" i="43" s="1"/>
  <c r="I2746" i="43" s="1"/>
  <c r="H2745" i="43"/>
  <c r="I2745" i="43" s="1"/>
  <c r="E2745" i="43"/>
  <c r="G2745" i="43" s="1"/>
  <c r="E2744" i="43"/>
  <c r="G2744" i="43" s="1"/>
  <c r="H2744" i="43" s="1"/>
  <c r="I2744" i="43" s="1"/>
  <c r="E2743" i="43"/>
  <c r="G2743" i="43" s="1"/>
  <c r="H2743" i="43" s="1"/>
  <c r="I2743" i="43" s="1"/>
  <c r="E2742" i="43"/>
  <c r="G2742" i="43" s="1"/>
  <c r="H2742" i="43" s="1"/>
  <c r="I2742" i="43" s="1"/>
  <c r="H2741" i="43"/>
  <c r="I2741" i="43" s="1"/>
  <c r="E2741" i="43"/>
  <c r="G2741" i="43" s="1"/>
  <c r="E2740" i="43"/>
  <c r="G2740" i="43" s="1"/>
  <c r="H2740" i="43" s="1"/>
  <c r="I2740" i="43" s="1"/>
  <c r="E2739" i="43"/>
  <c r="G2739" i="43" s="1"/>
  <c r="H2739" i="43" s="1"/>
  <c r="I2739" i="43" s="1"/>
  <c r="E2738" i="43"/>
  <c r="G2738" i="43" s="1"/>
  <c r="H2738" i="43" s="1"/>
  <c r="I2738" i="43" s="1"/>
  <c r="H2737" i="43"/>
  <c r="I2737" i="43" s="1"/>
  <c r="E2737" i="43"/>
  <c r="G2737" i="43" s="1"/>
  <c r="E2736" i="43"/>
  <c r="G2736" i="43" s="1"/>
  <c r="H2736" i="43" s="1"/>
  <c r="I2736" i="43" s="1"/>
  <c r="E2735" i="43"/>
  <c r="G2735" i="43" s="1"/>
  <c r="H2735" i="43" s="1"/>
  <c r="I2735" i="43" s="1"/>
  <c r="E2734" i="43"/>
  <c r="G2734" i="43" s="1"/>
  <c r="H2734" i="43" s="1"/>
  <c r="I2734" i="43" s="1"/>
  <c r="H2733" i="43"/>
  <c r="I2733" i="43" s="1"/>
  <c r="E2733" i="43"/>
  <c r="G2733" i="43" s="1"/>
  <c r="E2732" i="43"/>
  <c r="G2732" i="43" s="1"/>
  <c r="H2732" i="43" s="1"/>
  <c r="I2732" i="43" s="1"/>
  <c r="E2731" i="43"/>
  <c r="G2731" i="43" s="1"/>
  <c r="H2731" i="43" s="1"/>
  <c r="I2731" i="43" s="1"/>
  <c r="E2730" i="43"/>
  <c r="G2730" i="43" s="1"/>
  <c r="H2730" i="43" s="1"/>
  <c r="I2730" i="43" s="1"/>
  <c r="H2729" i="43"/>
  <c r="I2729" i="43" s="1"/>
  <c r="E2729" i="43"/>
  <c r="G2729" i="43" s="1"/>
  <c r="E2728" i="43"/>
  <c r="G2728" i="43" s="1"/>
  <c r="H2728" i="43" s="1"/>
  <c r="I2728" i="43" s="1"/>
  <c r="E2727" i="43"/>
  <c r="G2727" i="43" s="1"/>
  <c r="H2727" i="43" s="1"/>
  <c r="I2727" i="43" s="1"/>
  <c r="E2726" i="43"/>
  <c r="G2726" i="43" s="1"/>
  <c r="H2726" i="43" s="1"/>
  <c r="I2726" i="43" s="1"/>
  <c r="H2725" i="43"/>
  <c r="I2725" i="43" s="1"/>
  <c r="E2725" i="43"/>
  <c r="G2725" i="43" s="1"/>
  <c r="E2724" i="43"/>
  <c r="G2724" i="43" s="1"/>
  <c r="H2724" i="43" s="1"/>
  <c r="I2724" i="43" s="1"/>
  <c r="E2723" i="43"/>
  <c r="G2723" i="43" s="1"/>
  <c r="H2723" i="43" s="1"/>
  <c r="I2723" i="43" s="1"/>
  <c r="E2722" i="43"/>
  <c r="G2722" i="43" s="1"/>
  <c r="H2722" i="43" s="1"/>
  <c r="I2722" i="43" s="1"/>
  <c r="H2721" i="43"/>
  <c r="I2721" i="43" s="1"/>
  <c r="E2721" i="43"/>
  <c r="G2721" i="43" s="1"/>
  <c r="E2720" i="43"/>
  <c r="G2720" i="43" s="1"/>
  <c r="H2720" i="43" s="1"/>
  <c r="I2720" i="43" s="1"/>
  <c r="E2719" i="43"/>
  <c r="G2719" i="43" s="1"/>
  <c r="H2719" i="43" s="1"/>
  <c r="I2719" i="43" s="1"/>
  <c r="E2718" i="43"/>
  <c r="G2718" i="43" s="1"/>
  <c r="H2718" i="43" s="1"/>
  <c r="I2718" i="43" s="1"/>
  <c r="H2717" i="43"/>
  <c r="I2717" i="43" s="1"/>
  <c r="E2717" i="43"/>
  <c r="G2717" i="43" s="1"/>
  <c r="E2716" i="43"/>
  <c r="G2716" i="43" s="1"/>
  <c r="H2716" i="43" s="1"/>
  <c r="I2716" i="43" s="1"/>
  <c r="E2715" i="43"/>
  <c r="G2715" i="43" s="1"/>
  <c r="H2715" i="43" s="1"/>
  <c r="I2715" i="43" s="1"/>
  <c r="E2714" i="43"/>
  <c r="G2714" i="43" s="1"/>
  <c r="H2714" i="43" s="1"/>
  <c r="I2714" i="43" s="1"/>
  <c r="H2713" i="43"/>
  <c r="I2713" i="43" s="1"/>
  <c r="E2713" i="43"/>
  <c r="G2713" i="43" s="1"/>
  <c r="E2712" i="43"/>
  <c r="G2712" i="43" s="1"/>
  <c r="H2712" i="43" s="1"/>
  <c r="I2712" i="43" s="1"/>
  <c r="E2711" i="43"/>
  <c r="G2711" i="43" s="1"/>
  <c r="H2711" i="43" s="1"/>
  <c r="I2711" i="43" s="1"/>
  <c r="E2710" i="43"/>
  <c r="G2710" i="43" s="1"/>
  <c r="H2710" i="43" s="1"/>
  <c r="I2710" i="43" s="1"/>
  <c r="H2709" i="43"/>
  <c r="I2709" i="43" s="1"/>
  <c r="E2709" i="43"/>
  <c r="G2709" i="43" s="1"/>
  <c r="E2708" i="43"/>
  <c r="G2708" i="43" s="1"/>
  <c r="H2708" i="43" s="1"/>
  <c r="I2708" i="43" s="1"/>
  <c r="E2707" i="43"/>
  <c r="G2707" i="43" s="1"/>
  <c r="H2707" i="43" s="1"/>
  <c r="I2707" i="43" s="1"/>
  <c r="E2706" i="43"/>
  <c r="G2706" i="43" s="1"/>
  <c r="H2706" i="43" s="1"/>
  <c r="I2706" i="43" s="1"/>
  <c r="H2705" i="43"/>
  <c r="I2705" i="43" s="1"/>
  <c r="E2705" i="43"/>
  <c r="G2705" i="43" s="1"/>
  <c r="E2704" i="43"/>
  <c r="G2704" i="43" s="1"/>
  <c r="H2704" i="43" s="1"/>
  <c r="I2704" i="43" s="1"/>
  <c r="E2703" i="43"/>
  <c r="G2703" i="43" s="1"/>
  <c r="H2703" i="43" s="1"/>
  <c r="I2703" i="43" s="1"/>
  <c r="E2702" i="43"/>
  <c r="G2702" i="43" s="1"/>
  <c r="H2702" i="43" s="1"/>
  <c r="I2702" i="43" s="1"/>
  <c r="H2701" i="43"/>
  <c r="I2701" i="43" s="1"/>
  <c r="E2701" i="43"/>
  <c r="G2701" i="43" s="1"/>
  <c r="E2700" i="43"/>
  <c r="G2700" i="43" s="1"/>
  <c r="H2700" i="43" s="1"/>
  <c r="I2700" i="43" s="1"/>
  <c r="E2699" i="43"/>
  <c r="G2699" i="43" s="1"/>
  <c r="H2699" i="43" s="1"/>
  <c r="I2699" i="43" s="1"/>
  <c r="E2698" i="43"/>
  <c r="G2698" i="43" s="1"/>
  <c r="H2698" i="43" s="1"/>
  <c r="I2698" i="43" s="1"/>
  <c r="H2697" i="43"/>
  <c r="I2697" i="43" s="1"/>
  <c r="E2697" i="43"/>
  <c r="G2697" i="43" s="1"/>
  <c r="E2696" i="43"/>
  <c r="G2696" i="43" s="1"/>
  <c r="H2696" i="43" s="1"/>
  <c r="I2696" i="43" s="1"/>
  <c r="E2695" i="43"/>
  <c r="G2695" i="43" s="1"/>
  <c r="H2695" i="43" s="1"/>
  <c r="I2695" i="43" s="1"/>
  <c r="E2694" i="43"/>
  <c r="G2694" i="43" s="1"/>
  <c r="H2694" i="43" s="1"/>
  <c r="I2694" i="43" s="1"/>
  <c r="H2693" i="43"/>
  <c r="I2693" i="43" s="1"/>
  <c r="E2693" i="43"/>
  <c r="G2693" i="43" s="1"/>
  <c r="E2692" i="43"/>
  <c r="G2692" i="43" s="1"/>
  <c r="H2692" i="43" s="1"/>
  <c r="I2692" i="43" s="1"/>
  <c r="E2691" i="43"/>
  <c r="G2691" i="43" s="1"/>
  <c r="H2691" i="43" s="1"/>
  <c r="I2691" i="43" s="1"/>
  <c r="E2690" i="43"/>
  <c r="G2690" i="43" s="1"/>
  <c r="H2690" i="43" s="1"/>
  <c r="I2690" i="43" s="1"/>
  <c r="H2689" i="43"/>
  <c r="I2689" i="43" s="1"/>
  <c r="E2689" i="43"/>
  <c r="G2689" i="43" s="1"/>
  <c r="E2688" i="43"/>
  <c r="G2688" i="43" s="1"/>
  <c r="H2688" i="43" s="1"/>
  <c r="I2688" i="43" s="1"/>
  <c r="E2687" i="43"/>
  <c r="G2687" i="43" s="1"/>
  <c r="H2687" i="43" s="1"/>
  <c r="I2687" i="43" s="1"/>
  <c r="E2686" i="43"/>
  <c r="G2686" i="43" s="1"/>
  <c r="H2686" i="43" s="1"/>
  <c r="I2686" i="43" s="1"/>
  <c r="H2685" i="43"/>
  <c r="I2685" i="43" s="1"/>
  <c r="E2685" i="43"/>
  <c r="G2685" i="43" s="1"/>
  <c r="E2684" i="43"/>
  <c r="G2684" i="43" s="1"/>
  <c r="H2684" i="43" s="1"/>
  <c r="I2684" i="43" s="1"/>
  <c r="E2683" i="43"/>
  <c r="G2683" i="43" s="1"/>
  <c r="H2683" i="43" s="1"/>
  <c r="I2683" i="43" s="1"/>
  <c r="E2682" i="43"/>
  <c r="G2682" i="43" s="1"/>
  <c r="H2682" i="43" s="1"/>
  <c r="I2682" i="43" s="1"/>
  <c r="H2681" i="43"/>
  <c r="I2681" i="43" s="1"/>
  <c r="E2681" i="43"/>
  <c r="G2681" i="43" s="1"/>
  <c r="E2680" i="43"/>
  <c r="G2680" i="43" s="1"/>
  <c r="H2680" i="43" s="1"/>
  <c r="I2680" i="43" s="1"/>
  <c r="E2679" i="43"/>
  <c r="G2679" i="43" s="1"/>
  <c r="H2679" i="43" s="1"/>
  <c r="I2679" i="43" s="1"/>
  <c r="E2678" i="43"/>
  <c r="G2678" i="43" s="1"/>
  <c r="H2678" i="43" s="1"/>
  <c r="I2678" i="43" s="1"/>
  <c r="H2677" i="43"/>
  <c r="I2677" i="43" s="1"/>
  <c r="E2677" i="43"/>
  <c r="G2677" i="43" s="1"/>
  <c r="E2676" i="43"/>
  <c r="G2676" i="43" s="1"/>
  <c r="H2676" i="43" s="1"/>
  <c r="I2676" i="43" s="1"/>
  <c r="B2675" i="43"/>
  <c r="B2674" i="43" s="1"/>
  <c r="E2673" i="43"/>
  <c r="G2673" i="43" s="1"/>
  <c r="C2672" i="43"/>
  <c r="B2672" i="43"/>
  <c r="E2671" i="43"/>
  <c r="G2671" i="43" s="1"/>
  <c r="H2671" i="43" s="1"/>
  <c r="I2671" i="43" s="1"/>
  <c r="E2670" i="43"/>
  <c r="G2670" i="43" s="1"/>
  <c r="H2670" i="43" s="1"/>
  <c r="I2670" i="43" s="1"/>
  <c r="B2668" i="43"/>
  <c r="H2666" i="43"/>
  <c r="I2666" i="43" s="1"/>
  <c r="E2666" i="43"/>
  <c r="G2666" i="43" s="1"/>
  <c r="G2665" i="43" s="1"/>
  <c r="G2664" i="43" s="1"/>
  <c r="C2665" i="43"/>
  <c r="C2664" i="43" s="1"/>
  <c r="B2665" i="43"/>
  <c r="B2664" i="43"/>
  <c r="H2663" i="43"/>
  <c r="I2663" i="43" s="1"/>
  <c r="E2663" i="43"/>
  <c r="G2663" i="43" s="1"/>
  <c r="H2662" i="43"/>
  <c r="I2662" i="43" s="1"/>
  <c r="E2662" i="43"/>
  <c r="G2662" i="43" s="1"/>
  <c r="H2661" i="43"/>
  <c r="I2661" i="43" s="1"/>
  <c r="E2661" i="43"/>
  <c r="G2661" i="43" s="1"/>
  <c r="E2660" i="43"/>
  <c r="G2660" i="43" s="1"/>
  <c r="B2659" i="43"/>
  <c r="B2657" i="43"/>
  <c r="E2655" i="43"/>
  <c r="G2655" i="43" s="1"/>
  <c r="H2655" i="43" s="1"/>
  <c r="I2655" i="43" s="1"/>
  <c r="H2654" i="43"/>
  <c r="I2654" i="43" s="1"/>
  <c r="E2654" i="43"/>
  <c r="G2654" i="43" s="1"/>
  <c r="E2653" i="43"/>
  <c r="G2653" i="43" s="1"/>
  <c r="H2653" i="43" s="1"/>
  <c r="I2653" i="43" s="1"/>
  <c r="E2652" i="43"/>
  <c r="G2652" i="43" s="1"/>
  <c r="H2652" i="43" s="1"/>
  <c r="I2652" i="43" s="1"/>
  <c r="E2651" i="43"/>
  <c r="G2651" i="43" s="1"/>
  <c r="H2651" i="43" s="1"/>
  <c r="I2651" i="43" s="1"/>
  <c r="H2650" i="43"/>
  <c r="I2650" i="43" s="1"/>
  <c r="E2650" i="43"/>
  <c r="G2650" i="43" s="1"/>
  <c r="E2649" i="43"/>
  <c r="G2649" i="43" s="1"/>
  <c r="H2649" i="43" s="1"/>
  <c r="H2648" i="43" s="1"/>
  <c r="C2648" i="43"/>
  <c r="B2648" i="43"/>
  <c r="E2647" i="43"/>
  <c r="G2647" i="43" s="1"/>
  <c r="H2647" i="43" s="1"/>
  <c r="I2647" i="43" s="1"/>
  <c r="C2647" i="43"/>
  <c r="E2646" i="43"/>
  <c r="G2646" i="43" s="1"/>
  <c r="H2646" i="43" s="1"/>
  <c r="I2646" i="43" s="1"/>
  <c r="E2645" i="43"/>
  <c r="G2645" i="43" s="1"/>
  <c r="B2644" i="43"/>
  <c r="H2643" i="43"/>
  <c r="I2643" i="43" s="1"/>
  <c r="E2643" i="43"/>
  <c r="G2643" i="43" s="1"/>
  <c r="E2642" i="43"/>
  <c r="G2642" i="43" s="1"/>
  <c r="H2642" i="43" s="1"/>
  <c r="I2642" i="43" s="1"/>
  <c r="E2641" i="43"/>
  <c r="G2641" i="43" s="1"/>
  <c r="H2641" i="43" s="1"/>
  <c r="I2641" i="43" s="1"/>
  <c r="E2640" i="43"/>
  <c r="G2640" i="43" s="1"/>
  <c r="H2640" i="43" s="1"/>
  <c r="I2640" i="43" s="1"/>
  <c r="H2639" i="43"/>
  <c r="I2639" i="43" s="1"/>
  <c r="E2639" i="43"/>
  <c r="G2639" i="43" s="1"/>
  <c r="E2638" i="43"/>
  <c r="G2638" i="43" s="1"/>
  <c r="H2638" i="43" s="1"/>
  <c r="I2638" i="43" s="1"/>
  <c r="E2637" i="43"/>
  <c r="G2637" i="43" s="1"/>
  <c r="H2637" i="43" s="1"/>
  <c r="I2637" i="43" s="1"/>
  <c r="E2636" i="43"/>
  <c r="G2636" i="43" s="1"/>
  <c r="H2636" i="43" s="1"/>
  <c r="I2636" i="43" s="1"/>
  <c r="H2635" i="43"/>
  <c r="I2635" i="43" s="1"/>
  <c r="E2635" i="43"/>
  <c r="G2635" i="43" s="1"/>
  <c r="E2634" i="43"/>
  <c r="G2634" i="43" s="1"/>
  <c r="H2634" i="43" s="1"/>
  <c r="I2634" i="43" s="1"/>
  <c r="E2633" i="43"/>
  <c r="G2633" i="43" s="1"/>
  <c r="C2632" i="43"/>
  <c r="B2632" i="43"/>
  <c r="H2631" i="43"/>
  <c r="I2631" i="43" s="1"/>
  <c r="E2631" i="43"/>
  <c r="G2631" i="43" s="1"/>
  <c r="H2630" i="43"/>
  <c r="I2630" i="43" s="1"/>
  <c r="E2630" i="43"/>
  <c r="G2630" i="43" s="1"/>
  <c r="H2629" i="43"/>
  <c r="I2629" i="43" s="1"/>
  <c r="E2629" i="43"/>
  <c r="G2629" i="43" s="1"/>
  <c r="G2628" i="43"/>
  <c r="C2628" i="43"/>
  <c r="B2628" i="43"/>
  <c r="E2626" i="43"/>
  <c r="G2626" i="43" s="1"/>
  <c r="H2626" i="43" s="1"/>
  <c r="I2626" i="43" s="1"/>
  <c r="E2625" i="43"/>
  <c r="G2625" i="43" s="1"/>
  <c r="H2625" i="43" s="1"/>
  <c r="I2625" i="43" s="1"/>
  <c r="E2624" i="43"/>
  <c r="G2624" i="43" s="1"/>
  <c r="H2624" i="43" s="1"/>
  <c r="I2624" i="43" s="1"/>
  <c r="E2623" i="43"/>
  <c r="G2623" i="43" s="1"/>
  <c r="G2622" i="43" s="1"/>
  <c r="B2622" i="43"/>
  <c r="E2621" i="43"/>
  <c r="G2621" i="43" s="1"/>
  <c r="H2621" i="43" s="1"/>
  <c r="I2621" i="43" s="1"/>
  <c r="E2620" i="43"/>
  <c r="G2620" i="43" s="1"/>
  <c r="H2620" i="43" s="1"/>
  <c r="I2620" i="43" s="1"/>
  <c r="E2619" i="43"/>
  <c r="G2619" i="43" s="1"/>
  <c r="H2619" i="43" s="1"/>
  <c r="I2619" i="43" s="1"/>
  <c r="E2618" i="43"/>
  <c r="G2618" i="43" s="1"/>
  <c r="H2618" i="43" s="1"/>
  <c r="I2618" i="43" s="1"/>
  <c r="E2617" i="43"/>
  <c r="G2617" i="43" s="1"/>
  <c r="H2617" i="43" s="1"/>
  <c r="I2617" i="43" s="1"/>
  <c r="E2616" i="43"/>
  <c r="G2616" i="43" s="1"/>
  <c r="H2616" i="43" s="1"/>
  <c r="B2615" i="43"/>
  <c r="E2614" i="43"/>
  <c r="G2614" i="43" s="1"/>
  <c r="H2614" i="43" s="1"/>
  <c r="I2614" i="43" s="1"/>
  <c r="E2613" i="43"/>
  <c r="G2613" i="43" s="1"/>
  <c r="H2613" i="43" s="1"/>
  <c r="I2613" i="43" s="1"/>
  <c r="E2612" i="43"/>
  <c r="G2612" i="43" s="1"/>
  <c r="H2612" i="43" s="1"/>
  <c r="I2612" i="43" s="1"/>
  <c r="E2611" i="43"/>
  <c r="G2611" i="43" s="1"/>
  <c r="H2611" i="43" s="1"/>
  <c r="I2611" i="43" s="1"/>
  <c r="H2610" i="43"/>
  <c r="E2610" i="43"/>
  <c r="G2610" i="43" s="1"/>
  <c r="H2609" i="43"/>
  <c r="I2609" i="43" s="1"/>
  <c r="E2609" i="43"/>
  <c r="G2609" i="43" s="1"/>
  <c r="E2608" i="43"/>
  <c r="G2608" i="43" s="1"/>
  <c r="H2608" i="43" s="1"/>
  <c r="I2608" i="43" s="1"/>
  <c r="H2607" i="43"/>
  <c r="I2607" i="43" s="1"/>
  <c r="E2607" i="43"/>
  <c r="G2607" i="43" s="1"/>
  <c r="H2606" i="43"/>
  <c r="I2606" i="43" s="1"/>
  <c r="E2606" i="43"/>
  <c r="G2606" i="43" s="1"/>
  <c r="H2605" i="43"/>
  <c r="I2605" i="43" s="1"/>
  <c r="E2605" i="43"/>
  <c r="G2605" i="43" s="1"/>
  <c r="E2604" i="43"/>
  <c r="G2604" i="43" s="1"/>
  <c r="G2603" i="43" s="1"/>
  <c r="C2603" i="43"/>
  <c r="B2603" i="43"/>
  <c r="E2602" i="43"/>
  <c r="G2602" i="43" s="1"/>
  <c r="H2602" i="43" s="1"/>
  <c r="I2602" i="43" s="1"/>
  <c r="E2600" i="43"/>
  <c r="G2600" i="43" s="1"/>
  <c r="H2600" i="43" s="1"/>
  <c r="B2599" i="43"/>
  <c r="H2597" i="43"/>
  <c r="I2597" i="43" s="1"/>
  <c r="E2597" i="43"/>
  <c r="G2597" i="43" s="1"/>
  <c r="H2596" i="43"/>
  <c r="I2596" i="43" s="1"/>
  <c r="E2596" i="43"/>
  <c r="G2596" i="43" s="1"/>
  <c r="E2595" i="43"/>
  <c r="G2595" i="43" s="1"/>
  <c r="H2595" i="43" s="1"/>
  <c r="I2595" i="43" s="1"/>
  <c r="H2594" i="43"/>
  <c r="I2594" i="43" s="1"/>
  <c r="E2594" i="43"/>
  <c r="G2594" i="43" s="1"/>
  <c r="H2593" i="43"/>
  <c r="I2593" i="43" s="1"/>
  <c r="E2593" i="43"/>
  <c r="G2593" i="43" s="1"/>
  <c r="H2592" i="43"/>
  <c r="I2592" i="43" s="1"/>
  <c r="E2592" i="43"/>
  <c r="G2592" i="43" s="1"/>
  <c r="E2591" i="43"/>
  <c r="G2591" i="43" s="1"/>
  <c r="H2591" i="43" s="1"/>
  <c r="I2591" i="43" s="1"/>
  <c r="I2590" i="43"/>
  <c r="E2590" i="43"/>
  <c r="G2590" i="43" s="1"/>
  <c r="H2590" i="43" s="1"/>
  <c r="B2588" i="43"/>
  <c r="E2587" i="43"/>
  <c r="G2587" i="43" s="1"/>
  <c r="H2587" i="43" s="1"/>
  <c r="I2587" i="43" s="1"/>
  <c r="C2587" i="43"/>
  <c r="E2586" i="43"/>
  <c r="G2586" i="43" s="1"/>
  <c r="C2585" i="43"/>
  <c r="B2585" i="43"/>
  <c r="H2584" i="43"/>
  <c r="I2584" i="43" s="1"/>
  <c r="E2584" i="43"/>
  <c r="G2584" i="43" s="1"/>
  <c r="H2583" i="43"/>
  <c r="I2583" i="43" s="1"/>
  <c r="E2583" i="43"/>
  <c r="G2583" i="43" s="1"/>
  <c r="H2582" i="43"/>
  <c r="I2582" i="43" s="1"/>
  <c r="E2582" i="43"/>
  <c r="G2582" i="43" s="1"/>
  <c r="H2581" i="43"/>
  <c r="I2581" i="43" s="1"/>
  <c r="E2581" i="43"/>
  <c r="G2581" i="43" s="1"/>
  <c r="H2580" i="43"/>
  <c r="I2580" i="43" s="1"/>
  <c r="E2580" i="43"/>
  <c r="G2580" i="43" s="1"/>
  <c r="H2579" i="43"/>
  <c r="I2579" i="43" s="1"/>
  <c r="E2579" i="43"/>
  <c r="G2579" i="43" s="1"/>
  <c r="H2578" i="43"/>
  <c r="I2578" i="43" s="1"/>
  <c r="E2578" i="43"/>
  <c r="G2578" i="43" s="1"/>
  <c r="H2577" i="43"/>
  <c r="I2577" i="43" s="1"/>
  <c r="E2577" i="43"/>
  <c r="G2577" i="43" s="1"/>
  <c r="H2576" i="43"/>
  <c r="I2576" i="43" s="1"/>
  <c r="E2576" i="43"/>
  <c r="G2576" i="43" s="1"/>
  <c r="H2575" i="43"/>
  <c r="I2575" i="43" s="1"/>
  <c r="E2575" i="43"/>
  <c r="G2575" i="43" s="1"/>
  <c r="H2574" i="43"/>
  <c r="I2574" i="43" s="1"/>
  <c r="E2574" i="43"/>
  <c r="G2574" i="43" s="1"/>
  <c r="I2573" i="43"/>
  <c r="E2573" i="43"/>
  <c r="G2573" i="43" s="1"/>
  <c r="H2573" i="43" s="1"/>
  <c r="H2572" i="43"/>
  <c r="I2572" i="43" s="1"/>
  <c r="E2572" i="43"/>
  <c r="G2572" i="43" s="1"/>
  <c r="B2571" i="43"/>
  <c r="E2570" i="43"/>
  <c r="G2570" i="43" s="1"/>
  <c r="H2570" i="43" s="1"/>
  <c r="I2570" i="43" s="1"/>
  <c r="E2569" i="43"/>
  <c r="G2569" i="43" s="1"/>
  <c r="H2569" i="43" s="1"/>
  <c r="I2569" i="43" s="1"/>
  <c r="E2568" i="43"/>
  <c r="G2568" i="43" s="1"/>
  <c r="H2568" i="43" s="1"/>
  <c r="I2568" i="43" s="1"/>
  <c r="E2567" i="43"/>
  <c r="G2567" i="43" s="1"/>
  <c r="B2566" i="43"/>
  <c r="B2565" i="43" s="1"/>
  <c r="E2564" i="43"/>
  <c r="G2564" i="43" s="1"/>
  <c r="H2564" i="43" s="1"/>
  <c r="I2564" i="43" s="1"/>
  <c r="E2563" i="43"/>
  <c r="G2563" i="43" s="1"/>
  <c r="H2563" i="43" s="1"/>
  <c r="I2563" i="43" s="1"/>
  <c r="E2562" i="43"/>
  <c r="G2562" i="43" s="1"/>
  <c r="H2562" i="43" s="1"/>
  <c r="I2562" i="43" s="1"/>
  <c r="E2561" i="43"/>
  <c r="G2561" i="43" s="1"/>
  <c r="H2561" i="43" s="1"/>
  <c r="I2561" i="43" s="1"/>
  <c r="E2560" i="43"/>
  <c r="G2560" i="43" s="1"/>
  <c r="H2560" i="43" s="1"/>
  <c r="I2560" i="43" s="1"/>
  <c r="H2559" i="43"/>
  <c r="I2559" i="43" s="1"/>
  <c r="E2559" i="43"/>
  <c r="G2559" i="43" s="1"/>
  <c r="E2558" i="43"/>
  <c r="G2558" i="43" s="1"/>
  <c r="H2558" i="43" s="1"/>
  <c r="I2558" i="43" s="1"/>
  <c r="H2557" i="43"/>
  <c r="I2557" i="43" s="1"/>
  <c r="E2557" i="43"/>
  <c r="G2557" i="43" s="1"/>
  <c r="H2556" i="43"/>
  <c r="I2556" i="43" s="1"/>
  <c r="E2556" i="43"/>
  <c r="G2556" i="43" s="1"/>
  <c r="H2555" i="43"/>
  <c r="I2555" i="43" s="1"/>
  <c r="E2555" i="43"/>
  <c r="G2555" i="43" s="1"/>
  <c r="E2554" i="43"/>
  <c r="G2554" i="43" s="1"/>
  <c r="H2554" i="43" s="1"/>
  <c r="I2554" i="43" s="1"/>
  <c r="H2553" i="43"/>
  <c r="I2553" i="43" s="1"/>
  <c r="E2553" i="43"/>
  <c r="G2553" i="43" s="1"/>
  <c r="H2552" i="43"/>
  <c r="I2552" i="43" s="1"/>
  <c r="E2552" i="43"/>
  <c r="G2552" i="43" s="1"/>
  <c r="H2551" i="43"/>
  <c r="I2551" i="43" s="1"/>
  <c r="E2551" i="43"/>
  <c r="G2551" i="43" s="1"/>
  <c r="E2550" i="43"/>
  <c r="G2550" i="43" s="1"/>
  <c r="H2550" i="43" s="1"/>
  <c r="I2550" i="43" s="1"/>
  <c r="H2549" i="43"/>
  <c r="I2549" i="43" s="1"/>
  <c r="E2549" i="43"/>
  <c r="G2549" i="43" s="1"/>
  <c r="H2548" i="43"/>
  <c r="I2548" i="43" s="1"/>
  <c r="E2548" i="43"/>
  <c r="G2548" i="43" s="1"/>
  <c r="H2547" i="43"/>
  <c r="I2547" i="43" s="1"/>
  <c r="E2547" i="43"/>
  <c r="G2547" i="43" s="1"/>
  <c r="E2546" i="43"/>
  <c r="G2546" i="43" s="1"/>
  <c r="H2546" i="43" s="1"/>
  <c r="I2546" i="43" s="1"/>
  <c r="B2545" i="43"/>
  <c r="B2544" i="43" s="1"/>
  <c r="H2543" i="43"/>
  <c r="I2543" i="43" s="1"/>
  <c r="E2543" i="43"/>
  <c r="G2543" i="43" s="1"/>
  <c r="G2542" i="43"/>
  <c r="G2541" i="43" s="1"/>
  <c r="B2542" i="43"/>
  <c r="B2541" i="43" s="1"/>
  <c r="E2540" i="43"/>
  <c r="G2540" i="43" s="1"/>
  <c r="H2540" i="43" s="1"/>
  <c r="H2539" i="43"/>
  <c r="I2539" i="43" s="1"/>
  <c r="E2539" i="43"/>
  <c r="G2539" i="43" s="1"/>
  <c r="H2538" i="43"/>
  <c r="I2538" i="43" s="1"/>
  <c r="E2538" i="43"/>
  <c r="G2538" i="43" s="1"/>
  <c r="G2537" i="43"/>
  <c r="B2537" i="43"/>
  <c r="E2536" i="43"/>
  <c r="G2536" i="43" s="1"/>
  <c r="H2536" i="43" s="1"/>
  <c r="I2536" i="43" s="1"/>
  <c r="H2535" i="43"/>
  <c r="I2535" i="43" s="1"/>
  <c r="E2535" i="43"/>
  <c r="G2535" i="43" s="1"/>
  <c r="H2534" i="43"/>
  <c r="I2534" i="43" s="1"/>
  <c r="E2534" i="43"/>
  <c r="G2534" i="43" s="1"/>
  <c r="H2533" i="43"/>
  <c r="I2533" i="43" s="1"/>
  <c r="E2533" i="43"/>
  <c r="G2533" i="43" s="1"/>
  <c r="E2532" i="43"/>
  <c r="G2532" i="43" s="1"/>
  <c r="G2530" i="43" s="1"/>
  <c r="H2531" i="43"/>
  <c r="I2531" i="43" s="1"/>
  <c r="E2531" i="43"/>
  <c r="G2531" i="43" s="1"/>
  <c r="B2530" i="43"/>
  <c r="E2529" i="43"/>
  <c r="G2529" i="43" s="1"/>
  <c r="H2529" i="43" s="1"/>
  <c r="E2528" i="43"/>
  <c r="G2528" i="43" s="1"/>
  <c r="H2528" i="43" s="1"/>
  <c r="I2528" i="43" s="1"/>
  <c r="B2527" i="43"/>
  <c r="H2525" i="43"/>
  <c r="I2525" i="43" s="1"/>
  <c r="E2525" i="43"/>
  <c r="G2525" i="43" s="1"/>
  <c r="E2524" i="43"/>
  <c r="G2524" i="43" s="1"/>
  <c r="H2524" i="43" s="1"/>
  <c r="I2524" i="43" s="1"/>
  <c r="E2523" i="43"/>
  <c r="G2523" i="43" s="1"/>
  <c r="H2523" i="43" s="1"/>
  <c r="I2523" i="43" s="1"/>
  <c r="E2522" i="43"/>
  <c r="G2522" i="43" s="1"/>
  <c r="H2522" i="43" s="1"/>
  <c r="I2522" i="43" s="1"/>
  <c r="H2521" i="43"/>
  <c r="I2521" i="43" s="1"/>
  <c r="E2521" i="43"/>
  <c r="G2521" i="43" s="1"/>
  <c r="E2520" i="43"/>
  <c r="G2520" i="43" s="1"/>
  <c r="H2520" i="43" s="1"/>
  <c r="I2520" i="43" s="1"/>
  <c r="E2519" i="43"/>
  <c r="G2519" i="43" s="1"/>
  <c r="H2519" i="43" s="1"/>
  <c r="E2518" i="43"/>
  <c r="G2518" i="43" s="1"/>
  <c r="H2518" i="43" s="1"/>
  <c r="I2518" i="43" s="1"/>
  <c r="B2517" i="43"/>
  <c r="E2516" i="43"/>
  <c r="G2516" i="43" s="1"/>
  <c r="H2516" i="43" s="1"/>
  <c r="I2516" i="43" s="1"/>
  <c r="C2515" i="43"/>
  <c r="G2515" i="43"/>
  <c r="B2515" i="43"/>
  <c r="H2514" i="43"/>
  <c r="I2514" i="43"/>
  <c r="E2514" i="43"/>
  <c r="G2514" i="43" s="1"/>
  <c r="E2513" i="43"/>
  <c r="G2513" i="43" s="1"/>
  <c r="H2513" i="43" s="1"/>
  <c r="I2513" i="43" s="1"/>
  <c r="E2512" i="43"/>
  <c r="G2512" i="43" s="1"/>
  <c r="H2512" i="43" s="1"/>
  <c r="I2512" i="43" s="1"/>
  <c r="E2511" i="43"/>
  <c r="G2511" i="43" s="1"/>
  <c r="H2511" i="43" s="1"/>
  <c r="I2511" i="43" s="1"/>
  <c r="H2510" i="43"/>
  <c r="I2510" i="43" s="1"/>
  <c r="E2510" i="43"/>
  <c r="G2510" i="43" s="1"/>
  <c r="E2509" i="43"/>
  <c r="G2509" i="43" s="1"/>
  <c r="H2509" i="43" s="1"/>
  <c r="I2509" i="43" s="1"/>
  <c r="E2508" i="43"/>
  <c r="G2508" i="43" s="1"/>
  <c r="H2508" i="43" s="1"/>
  <c r="I2508" i="43" s="1"/>
  <c r="E2507" i="43"/>
  <c r="G2507" i="43" s="1"/>
  <c r="H2507" i="43" s="1"/>
  <c r="I2507" i="43" s="1"/>
  <c r="H2506" i="43"/>
  <c r="I2506" i="43" s="1"/>
  <c r="E2506" i="43"/>
  <c r="G2506" i="43" s="1"/>
  <c r="E2505" i="43"/>
  <c r="G2505" i="43" s="1"/>
  <c r="H2505" i="43" s="1"/>
  <c r="I2505" i="43" s="1"/>
  <c r="E2504" i="43"/>
  <c r="G2504" i="43" s="1"/>
  <c r="H2504" i="43" s="1"/>
  <c r="I2504" i="43" s="1"/>
  <c r="E2503" i="43"/>
  <c r="G2503" i="43" s="1"/>
  <c r="H2503" i="43" s="1"/>
  <c r="I2503" i="43" s="1"/>
  <c r="H2502" i="43"/>
  <c r="I2502" i="43" s="1"/>
  <c r="E2502" i="43"/>
  <c r="G2502" i="43" s="1"/>
  <c r="E2501" i="43"/>
  <c r="G2501" i="43" s="1"/>
  <c r="H2501" i="43" s="1"/>
  <c r="I2501" i="43" s="1"/>
  <c r="E2500" i="43"/>
  <c r="G2500" i="43" s="1"/>
  <c r="H2500" i="43" s="1"/>
  <c r="B2499" i="43"/>
  <c r="H2498" i="43"/>
  <c r="I2498" i="43" s="1"/>
  <c r="E2498" i="43"/>
  <c r="G2498" i="43" s="1"/>
  <c r="E2497" i="43"/>
  <c r="G2497" i="43" s="1"/>
  <c r="H2497" i="43" s="1"/>
  <c r="I2497" i="43" s="1"/>
  <c r="C2496" i="43"/>
  <c r="B2496" i="43"/>
  <c r="E2494" i="43"/>
  <c r="G2494" i="43" s="1"/>
  <c r="H2494" i="43" s="1"/>
  <c r="I2494" i="43" s="1"/>
  <c r="H2493" i="43"/>
  <c r="I2493" i="43" s="1"/>
  <c r="E2493" i="43"/>
  <c r="G2493" i="43" s="1"/>
  <c r="H2492" i="43"/>
  <c r="E2492" i="43"/>
  <c r="G2492" i="43" s="1"/>
  <c r="G2491" i="43"/>
  <c r="B2491" i="43"/>
  <c r="E2490" i="43"/>
  <c r="G2490" i="43" s="1"/>
  <c r="H2490" i="43" s="1"/>
  <c r="I2490" i="43" s="1"/>
  <c r="H2489" i="43"/>
  <c r="I2489" i="43" s="1"/>
  <c r="E2489" i="43"/>
  <c r="G2489" i="43" s="1"/>
  <c r="H2488" i="43"/>
  <c r="I2488" i="43" s="1"/>
  <c r="E2488" i="43"/>
  <c r="G2488" i="43" s="1"/>
  <c r="H2487" i="43"/>
  <c r="I2487" i="43" s="1"/>
  <c r="E2487" i="43"/>
  <c r="G2487" i="43" s="1"/>
  <c r="E2486" i="43"/>
  <c r="G2486" i="43" s="1"/>
  <c r="H2486" i="43" s="1"/>
  <c r="I2486" i="43" s="1"/>
  <c r="H2485" i="43"/>
  <c r="I2485" i="43" s="1"/>
  <c r="E2485" i="43"/>
  <c r="G2485" i="43" s="1"/>
  <c r="H2484" i="43"/>
  <c r="I2484" i="43" s="1"/>
  <c r="E2484" i="43"/>
  <c r="G2484" i="43" s="1"/>
  <c r="H2483" i="43"/>
  <c r="I2483" i="43" s="1"/>
  <c r="E2483" i="43"/>
  <c r="G2483" i="43" s="1"/>
  <c r="E2482" i="43"/>
  <c r="G2482" i="43" s="1"/>
  <c r="H2482" i="43" s="1"/>
  <c r="I2482" i="43" s="1"/>
  <c r="H2481" i="43"/>
  <c r="I2481" i="43" s="1"/>
  <c r="E2481" i="43"/>
  <c r="G2481" i="43" s="1"/>
  <c r="H2480" i="43"/>
  <c r="I2480" i="43" s="1"/>
  <c r="E2480" i="43"/>
  <c r="G2480" i="43" s="1"/>
  <c r="H2479" i="43"/>
  <c r="E2479" i="43"/>
  <c r="G2479" i="43" s="1"/>
  <c r="E2478" i="43"/>
  <c r="G2478" i="43" s="1"/>
  <c r="H2478" i="43" s="1"/>
  <c r="I2478" i="43" s="1"/>
  <c r="B2477" i="43"/>
  <c r="H2476" i="43"/>
  <c r="I2476" i="43" s="1"/>
  <c r="E2476" i="43"/>
  <c r="G2476" i="43" s="1"/>
  <c r="H2475" i="43"/>
  <c r="I2475" i="43" s="1"/>
  <c r="E2475" i="43"/>
  <c r="G2475" i="43" s="1"/>
  <c r="E2474" i="43"/>
  <c r="G2474" i="43" s="1"/>
  <c r="H2474" i="43" s="1"/>
  <c r="I2474" i="43" s="1"/>
  <c r="H2473" i="43"/>
  <c r="I2473" i="43" s="1"/>
  <c r="E2473" i="43"/>
  <c r="G2473" i="43" s="1"/>
  <c r="H2472" i="43"/>
  <c r="I2472" i="43" s="1"/>
  <c r="E2472" i="43"/>
  <c r="G2472" i="43" s="1"/>
  <c r="H2471" i="43"/>
  <c r="I2471" i="43" s="1"/>
  <c r="E2471" i="43"/>
  <c r="G2471" i="43" s="1"/>
  <c r="E2470" i="43"/>
  <c r="G2470" i="43" s="1"/>
  <c r="H2470" i="43" s="1"/>
  <c r="I2470" i="43" s="1"/>
  <c r="H2469" i="43"/>
  <c r="I2469" i="43" s="1"/>
  <c r="E2469" i="43"/>
  <c r="G2469" i="43" s="1"/>
  <c r="H2468" i="43"/>
  <c r="E2468" i="43"/>
  <c r="G2468" i="43" s="1"/>
  <c r="I2468" i="43" s="1"/>
  <c r="E2467" i="43"/>
  <c r="G2467" i="43" s="1"/>
  <c r="H2467" i="43" s="1"/>
  <c r="I2467" i="43" s="1"/>
  <c r="H2466" i="43"/>
  <c r="I2466" i="43" s="1"/>
  <c r="E2466" i="43"/>
  <c r="G2466" i="43" s="1"/>
  <c r="E2465" i="43"/>
  <c r="G2465" i="43" s="1"/>
  <c r="H2465" i="43" s="1"/>
  <c r="I2465" i="43" s="1"/>
  <c r="E2464" i="43"/>
  <c r="G2464" i="43" s="1"/>
  <c r="H2464" i="43" s="1"/>
  <c r="I2464" i="43" s="1"/>
  <c r="E2463" i="43"/>
  <c r="G2463" i="43" s="1"/>
  <c r="H2463" i="43" s="1"/>
  <c r="I2463" i="43" s="1"/>
  <c r="H2462" i="43"/>
  <c r="I2462" i="43" s="1"/>
  <c r="E2462" i="43"/>
  <c r="G2462" i="43" s="1"/>
  <c r="G2461" i="43" s="1"/>
  <c r="B2461" i="43"/>
  <c r="E2460" i="43"/>
  <c r="G2460" i="43" s="1"/>
  <c r="H2460" i="43" s="1"/>
  <c r="I2460" i="43" s="1"/>
  <c r="E2459" i="43"/>
  <c r="G2459" i="43" s="1"/>
  <c r="H2459" i="43" s="1"/>
  <c r="I2459" i="43" s="1"/>
  <c r="H2458" i="43"/>
  <c r="E2458" i="43"/>
  <c r="G2458" i="43" s="1"/>
  <c r="G2457" i="43" s="1"/>
  <c r="B2457" i="43"/>
  <c r="E2455" i="43"/>
  <c r="G2455" i="43" s="1"/>
  <c r="H2455" i="43" s="1"/>
  <c r="I2455" i="43" s="1"/>
  <c r="E2454" i="43"/>
  <c r="G2454" i="43" s="1"/>
  <c r="H2454" i="43" s="1"/>
  <c r="B2453" i="43"/>
  <c r="E2452" i="43"/>
  <c r="G2452" i="43" s="1"/>
  <c r="H2452" i="43" s="1"/>
  <c r="I2452" i="43" s="1"/>
  <c r="E2451" i="43"/>
  <c r="G2451" i="43" s="1"/>
  <c r="H2451" i="43" s="1"/>
  <c r="I2451" i="43" s="1"/>
  <c r="E2450" i="43"/>
  <c r="G2450" i="43" s="1"/>
  <c r="H2450" i="43" s="1"/>
  <c r="I2450" i="43" s="1"/>
  <c r="H2449" i="43"/>
  <c r="I2449" i="43" s="1"/>
  <c r="E2449" i="43"/>
  <c r="G2449" i="43" s="1"/>
  <c r="E2448" i="43"/>
  <c r="G2448" i="43" s="1"/>
  <c r="H2448" i="43" s="1"/>
  <c r="C2447" i="43"/>
  <c r="B2447" i="43"/>
  <c r="E2446" i="43"/>
  <c r="G2446" i="43" s="1"/>
  <c r="H2446" i="43" s="1"/>
  <c r="I2446" i="43" s="1"/>
  <c r="E2444" i="43"/>
  <c r="G2444" i="43" s="1"/>
  <c r="H2444" i="43" s="1"/>
  <c r="I2444" i="43" s="1"/>
  <c r="E2443" i="43"/>
  <c r="G2443" i="43" s="1"/>
  <c r="H2443" i="43" s="1"/>
  <c r="I2443" i="43" s="1"/>
  <c r="E2442" i="43"/>
  <c r="G2442" i="43" s="1"/>
  <c r="H2442" i="43" s="1"/>
  <c r="I2442" i="43" s="1"/>
  <c r="H2441" i="43"/>
  <c r="I2441" i="43" s="1"/>
  <c r="E2441" i="43"/>
  <c r="G2441" i="43" s="1"/>
  <c r="E2440" i="43"/>
  <c r="G2440" i="43" s="1"/>
  <c r="H2440" i="43" s="1"/>
  <c r="I2440" i="43" s="1"/>
  <c r="E2439" i="43"/>
  <c r="G2439" i="43" s="1"/>
  <c r="H2439" i="43" s="1"/>
  <c r="I2439" i="43" s="1"/>
  <c r="E2438" i="43"/>
  <c r="G2438" i="43" s="1"/>
  <c r="H2438" i="43" s="1"/>
  <c r="B2437" i="43"/>
  <c r="E2436" i="43"/>
  <c r="G2436" i="43" s="1"/>
  <c r="H2436" i="43" s="1"/>
  <c r="I2436" i="43" s="1"/>
  <c r="E2435" i="43"/>
  <c r="G2435" i="43" s="1"/>
  <c r="H2435" i="43" s="1"/>
  <c r="I2435" i="43" s="1"/>
  <c r="C2434" i="43"/>
  <c r="B2434" i="43"/>
  <c r="H2432" i="43"/>
  <c r="I2432" i="43" s="1"/>
  <c r="E2432" i="43"/>
  <c r="G2432" i="43" s="1"/>
  <c r="H2431" i="43"/>
  <c r="I2431" i="43" s="1"/>
  <c r="E2431" i="43"/>
  <c r="G2431" i="43" s="1"/>
  <c r="H2430" i="43"/>
  <c r="I2430" i="43" s="1"/>
  <c r="E2430" i="43"/>
  <c r="G2430" i="43" s="1"/>
  <c r="E2429" i="43"/>
  <c r="G2429" i="43" s="1"/>
  <c r="H2429" i="43" s="1"/>
  <c r="I2429" i="43" s="1"/>
  <c r="E2428" i="43"/>
  <c r="G2428" i="43" s="1"/>
  <c r="E2427" i="43"/>
  <c r="G2427" i="43" s="1"/>
  <c r="H2427" i="43" s="1"/>
  <c r="I2427" i="43" s="1"/>
  <c r="E2426" i="43"/>
  <c r="G2426" i="43" s="1"/>
  <c r="H2426" i="43" s="1"/>
  <c r="I2426" i="43" s="1"/>
  <c r="H2425" i="43"/>
  <c r="I2425" i="43" s="1"/>
  <c r="E2425" i="43"/>
  <c r="G2425" i="43" s="1"/>
  <c r="E2424" i="43"/>
  <c r="G2424" i="43" s="1"/>
  <c r="H2424" i="43" s="1"/>
  <c r="I2424" i="43" s="1"/>
  <c r="E2423" i="43"/>
  <c r="G2423" i="43" s="1"/>
  <c r="H2423" i="43" s="1"/>
  <c r="I2423" i="43" s="1"/>
  <c r="E2422" i="43"/>
  <c r="G2422" i="43" s="1"/>
  <c r="H2422" i="43" s="1"/>
  <c r="I2422" i="43" s="1"/>
  <c r="B2421" i="43"/>
  <c r="E2420" i="43"/>
  <c r="G2420" i="43" s="1"/>
  <c r="H2420" i="43" s="1"/>
  <c r="I2420" i="43" s="1"/>
  <c r="E2419" i="43"/>
  <c r="G2419" i="43" s="1"/>
  <c r="H2419" i="43" s="1"/>
  <c r="I2419" i="43" s="1"/>
  <c r="E2418" i="43"/>
  <c r="G2418" i="43" s="1"/>
  <c r="H2418" i="43" s="1"/>
  <c r="I2418" i="43" s="1"/>
  <c r="H2417" i="43"/>
  <c r="I2417" i="43" s="1"/>
  <c r="E2417" i="43"/>
  <c r="G2417" i="43" s="1"/>
  <c r="E2416" i="43"/>
  <c r="G2416" i="43" s="1"/>
  <c r="H2416" i="43" s="1"/>
  <c r="B2415" i="43"/>
  <c r="E2414" i="43"/>
  <c r="G2414" i="43" s="1"/>
  <c r="H2414" i="43" s="1"/>
  <c r="I2414" i="43" s="1"/>
  <c r="H2413" i="43"/>
  <c r="I2413" i="43" s="1"/>
  <c r="E2413" i="43"/>
  <c r="G2413" i="43" s="1"/>
  <c r="E2412" i="43"/>
  <c r="G2412" i="43" s="1"/>
  <c r="H2412" i="43" s="1"/>
  <c r="I2412" i="43" s="1"/>
  <c r="E2411" i="43"/>
  <c r="G2411" i="43" s="1"/>
  <c r="H2411" i="43" s="1"/>
  <c r="I2411" i="43" s="1"/>
  <c r="E2410" i="43"/>
  <c r="G2410" i="43" s="1"/>
  <c r="H2410" i="43" s="1"/>
  <c r="I2410" i="43" s="1"/>
  <c r="H2409" i="43"/>
  <c r="I2409" i="43" s="1"/>
  <c r="E2409" i="43"/>
  <c r="G2409" i="43" s="1"/>
  <c r="E2408" i="43"/>
  <c r="G2408" i="43" s="1"/>
  <c r="H2408" i="43" s="1"/>
  <c r="I2408" i="43" s="1"/>
  <c r="H2407" i="43"/>
  <c r="I2407" i="43"/>
  <c r="E2407" i="43"/>
  <c r="G2407" i="43" s="1"/>
  <c r="E2406" i="43"/>
  <c r="G2406" i="43" s="1"/>
  <c r="H2406" i="43" s="1"/>
  <c r="I2406" i="43" s="1"/>
  <c r="E2405" i="43"/>
  <c r="G2405" i="43" s="1"/>
  <c r="E2404" i="43"/>
  <c r="G2404" i="43" s="1"/>
  <c r="H2404" i="43" s="1"/>
  <c r="I2404" i="43" s="1"/>
  <c r="E2403" i="43"/>
  <c r="G2403" i="43" s="1"/>
  <c r="H2403" i="43" s="1"/>
  <c r="I2403" i="43" s="1"/>
  <c r="H2402" i="43"/>
  <c r="I2402" i="43" s="1"/>
  <c r="E2402" i="43"/>
  <c r="G2402" i="43" s="1"/>
  <c r="E2401" i="43"/>
  <c r="G2401" i="43" s="1"/>
  <c r="H2401" i="43" s="1"/>
  <c r="I2401" i="43" s="1"/>
  <c r="E2400" i="43"/>
  <c r="G2400" i="43" s="1"/>
  <c r="H2400" i="43" s="1"/>
  <c r="I2400" i="43" s="1"/>
  <c r="E2399" i="43"/>
  <c r="G2399" i="43" s="1"/>
  <c r="H2399" i="43" s="1"/>
  <c r="I2399" i="43" s="1"/>
  <c r="H2398" i="43"/>
  <c r="I2398" i="43" s="1"/>
  <c r="E2398" i="43"/>
  <c r="G2398" i="43" s="1"/>
  <c r="C2397" i="43"/>
  <c r="G2397" i="43"/>
  <c r="B2397" i="43"/>
  <c r="H2396" i="43"/>
  <c r="I2396" i="43" s="1"/>
  <c r="E2396" i="43"/>
  <c r="H2395" i="43"/>
  <c r="I2395" i="43" s="1"/>
  <c r="E2395" i="43"/>
  <c r="H2394" i="43"/>
  <c r="I2394" i="43" s="1"/>
  <c r="E2394" i="43"/>
  <c r="H2393" i="43"/>
  <c r="I2393" i="43" s="1"/>
  <c r="E2393" i="43"/>
  <c r="G2393" i="43" s="1"/>
  <c r="G2392" i="43"/>
  <c r="B2392" i="43"/>
  <c r="E2390" i="43"/>
  <c r="G2390" i="43" s="1"/>
  <c r="H2390" i="43" s="1"/>
  <c r="I2390" i="43" s="1"/>
  <c r="H2389" i="43"/>
  <c r="I2389" i="43" s="1"/>
  <c r="E2389" i="43"/>
  <c r="G2389" i="43" s="1"/>
  <c r="G2388" i="43"/>
  <c r="B2388" i="43"/>
  <c r="H2387" i="43"/>
  <c r="I2387" i="43" s="1"/>
  <c r="E2387" i="43"/>
  <c r="G2387" i="43" s="1"/>
  <c r="E2386" i="43"/>
  <c r="G2386" i="43" s="1"/>
  <c r="H2386" i="43" s="1"/>
  <c r="I2386" i="43" s="1"/>
  <c r="H2385" i="43"/>
  <c r="I2385" i="43" s="1"/>
  <c r="E2385" i="43"/>
  <c r="G2385" i="43" s="1"/>
  <c r="H2384" i="43"/>
  <c r="I2384" i="43" s="1"/>
  <c r="E2384" i="43"/>
  <c r="G2384" i="43" s="1"/>
  <c r="H2383" i="43"/>
  <c r="I2383" i="43" s="1"/>
  <c r="E2383" i="43"/>
  <c r="G2383" i="43" s="1"/>
  <c r="E2382" i="43"/>
  <c r="G2382" i="43" s="1"/>
  <c r="H2382" i="43" s="1"/>
  <c r="I2382" i="43" s="1"/>
  <c r="E2381" i="43"/>
  <c r="G2381" i="43" s="1"/>
  <c r="H2381" i="43" s="1"/>
  <c r="I2381" i="43" s="1"/>
  <c r="H2380" i="43"/>
  <c r="E2380" i="43"/>
  <c r="G2380" i="43" s="1"/>
  <c r="B2379" i="43"/>
  <c r="H2378" i="43"/>
  <c r="I2378" i="43" s="1"/>
  <c r="E2378" i="43"/>
  <c r="G2378" i="43" s="1"/>
  <c r="H2377" i="43"/>
  <c r="I2377" i="43" s="1"/>
  <c r="E2377" i="43"/>
  <c r="G2377" i="43" s="1"/>
  <c r="H2376" i="43"/>
  <c r="I2376" i="43" s="1"/>
  <c r="E2376" i="43"/>
  <c r="G2376" i="43" s="1"/>
  <c r="E2375" i="43"/>
  <c r="G2375" i="43" s="1"/>
  <c r="H2375" i="43" s="1"/>
  <c r="I2375" i="43" s="1"/>
  <c r="H2374" i="43"/>
  <c r="I2374" i="43" s="1"/>
  <c r="E2374" i="43"/>
  <c r="G2374" i="43" s="1"/>
  <c r="E2373" i="43"/>
  <c r="G2373" i="43" s="1"/>
  <c r="H2373" i="43" s="1"/>
  <c r="E2372" i="43"/>
  <c r="G2372" i="43" s="1"/>
  <c r="H2372" i="43" s="1"/>
  <c r="I2372" i="43" s="1"/>
  <c r="H2371" i="43"/>
  <c r="I2371" i="43" s="1"/>
  <c r="E2371" i="43"/>
  <c r="G2371" i="43" s="1"/>
  <c r="E2370" i="43"/>
  <c r="G2370" i="43" s="1"/>
  <c r="H2370" i="43" s="1"/>
  <c r="I2370" i="43" s="1"/>
  <c r="E2369" i="43"/>
  <c r="G2369" i="43" s="1"/>
  <c r="H2369" i="43" s="1"/>
  <c r="I2369" i="43" s="1"/>
  <c r="C2367" i="43"/>
  <c r="E2368" i="43"/>
  <c r="G2368" i="43" s="1"/>
  <c r="H2368" i="43" s="1"/>
  <c r="I2368" i="43" s="1"/>
  <c r="B2367" i="43"/>
  <c r="H2366" i="43"/>
  <c r="I2366" i="43" s="1"/>
  <c r="E2366" i="43"/>
  <c r="G2366" i="43" s="1"/>
  <c r="H2365" i="43"/>
  <c r="I2365" i="43" s="1"/>
  <c r="E2365" i="43"/>
  <c r="G2365" i="43" s="1"/>
  <c r="E2364" i="43"/>
  <c r="G2364" i="43" s="1"/>
  <c r="H2364" i="43" s="1"/>
  <c r="I2364" i="43" s="1"/>
  <c r="H2363" i="43"/>
  <c r="I2363" i="43" s="1"/>
  <c r="E2363" i="43"/>
  <c r="G2363" i="43" s="1"/>
  <c r="H2362" i="43"/>
  <c r="I2362" i="43" s="1"/>
  <c r="E2362" i="43"/>
  <c r="G2362" i="43" s="1"/>
  <c r="H2361" i="43"/>
  <c r="I2361" i="43" s="1"/>
  <c r="E2361" i="43"/>
  <c r="G2361" i="43" s="1"/>
  <c r="C2360" i="43"/>
  <c r="G2360" i="43"/>
  <c r="B2360" i="43"/>
  <c r="E2358" i="43"/>
  <c r="G2358" i="43" s="1"/>
  <c r="H2358" i="43" s="1"/>
  <c r="I2358" i="43" s="1"/>
  <c r="E2357" i="43"/>
  <c r="G2357" i="43" s="1"/>
  <c r="H2357" i="43" s="1"/>
  <c r="I2357" i="43" s="1"/>
  <c r="E2356" i="43"/>
  <c r="G2356" i="43" s="1"/>
  <c r="H2356" i="43" s="1"/>
  <c r="I2356" i="43" s="1"/>
  <c r="H2355" i="43"/>
  <c r="I2355" i="43" s="1"/>
  <c r="E2355" i="43"/>
  <c r="G2355" i="43" s="1"/>
  <c r="E2354" i="43"/>
  <c r="G2354" i="43" s="1"/>
  <c r="H2354" i="43" s="1"/>
  <c r="I2354" i="43" s="1"/>
  <c r="E2353" i="43"/>
  <c r="G2353" i="43" s="1"/>
  <c r="H2353" i="43" s="1"/>
  <c r="I2353" i="43" s="1"/>
  <c r="C2352" i="43"/>
  <c r="B2352" i="43"/>
  <c r="H2351" i="43"/>
  <c r="I2351" i="43" s="1"/>
  <c r="E2351" i="43"/>
  <c r="G2351" i="43" s="1"/>
  <c r="H2350" i="43"/>
  <c r="I2350" i="43" s="1"/>
  <c r="E2350" i="43"/>
  <c r="G2350" i="43" s="1"/>
  <c r="H2349" i="43"/>
  <c r="I2349" i="43" s="1"/>
  <c r="E2349" i="43"/>
  <c r="G2349" i="43" s="1"/>
  <c r="E2348" i="43"/>
  <c r="G2348" i="43" s="1"/>
  <c r="H2348" i="43" s="1"/>
  <c r="I2348" i="43" s="1"/>
  <c r="H2347" i="43"/>
  <c r="I2347" i="43" s="1"/>
  <c r="E2347" i="43"/>
  <c r="G2347" i="43" s="1"/>
  <c r="H2346" i="43"/>
  <c r="I2346" i="43" s="1"/>
  <c r="E2346" i="43"/>
  <c r="G2346" i="43" s="1"/>
  <c r="H2345" i="43"/>
  <c r="I2345" i="43" s="1"/>
  <c r="E2345" i="43"/>
  <c r="G2345" i="43" s="1"/>
  <c r="E2344" i="43"/>
  <c r="G2344" i="43" s="1"/>
  <c r="H2344" i="43" s="1"/>
  <c r="I2344" i="43" s="1"/>
  <c r="H2343" i="43"/>
  <c r="I2343" i="43" s="1"/>
  <c r="E2343" i="43"/>
  <c r="G2343" i="43" s="1"/>
  <c r="H2342" i="43"/>
  <c r="I2342" i="43" s="1"/>
  <c r="E2342" i="43"/>
  <c r="G2342" i="43" s="1"/>
  <c r="H2341" i="43"/>
  <c r="I2341" i="43" s="1"/>
  <c r="E2341" i="43"/>
  <c r="G2341" i="43" s="1"/>
  <c r="E2340" i="43"/>
  <c r="G2340" i="43" s="1"/>
  <c r="H2340" i="43" s="1"/>
  <c r="I2340" i="43" s="1"/>
  <c r="B2339" i="43"/>
  <c r="H2338" i="43"/>
  <c r="I2338" i="43" s="1"/>
  <c r="E2338" i="43"/>
  <c r="G2338" i="43" s="1"/>
  <c r="H2337" i="43"/>
  <c r="E2337" i="43"/>
  <c r="G2337" i="43" s="1"/>
  <c r="B2335" i="43"/>
  <c r="E2333" i="43"/>
  <c r="G2333" i="43" s="1"/>
  <c r="H2333" i="43" s="1"/>
  <c r="I2333" i="43" s="1"/>
  <c r="E2332" i="43"/>
  <c r="G2332" i="43" s="1"/>
  <c r="H2332" i="43" s="1"/>
  <c r="I2332" i="43" s="1"/>
  <c r="E2331" i="43"/>
  <c r="G2331" i="43" s="1"/>
  <c r="H2331" i="43" s="1"/>
  <c r="I2331" i="43" s="1"/>
  <c r="B2330" i="43"/>
  <c r="E2329" i="43"/>
  <c r="G2329" i="43" s="1"/>
  <c r="H2329" i="43" s="1"/>
  <c r="I2329" i="43" s="1"/>
  <c r="E2328" i="43"/>
  <c r="G2328" i="43" s="1"/>
  <c r="H2328" i="43" s="1"/>
  <c r="I2328" i="43" s="1"/>
  <c r="E2327" i="43"/>
  <c r="G2327" i="43" s="1"/>
  <c r="H2327" i="43" s="1"/>
  <c r="I2327" i="43" s="1"/>
  <c r="H2326" i="43"/>
  <c r="I2326" i="43" s="1"/>
  <c r="E2326" i="43"/>
  <c r="G2326" i="43" s="1"/>
  <c r="E2325" i="43"/>
  <c r="G2325" i="43" s="1"/>
  <c r="H2325" i="43" s="1"/>
  <c r="I2325" i="43" s="1"/>
  <c r="E2324" i="43"/>
  <c r="G2324" i="43" s="1"/>
  <c r="H2324" i="43" s="1"/>
  <c r="B2323" i="43"/>
  <c r="H2322" i="43"/>
  <c r="I2322" i="43" s="1"/>
  <c r="E2322" i="43"/>
  <c r="G2322" i="43" s="1"/>
  <c r="E2321" i="43"/>
  <c r="G2321" i="43" s="1"/>
  <c r="H2321" i="43" s="1"/>
  <c r="I2321" i="43" s="1"/>
  <c r="E2320" i="43"/>
  <c r="G2320" i="43" s="1"/>
  <c r="H2320" i="43" s="1"/>
  <c r="I2320" i="43" s="1"/>
  <c r="E2319" i="43"/>
  <c r="G2319" i="43" s="1"/>
  <c r="H2319" i="43" s="1"/>
  <c r="I2319" i="43" s="1"/>
  <c r="H2318" i="43"/>
  <c r="I2318" i="43" s="1"/>
  <c r="E2318" i="43"/>
  <c r="G2318" i="43" s="1"/>
  <c r="E2317" i="43"/>
  <c r="G2317" i="43" s="1"/>
  <c r="H2317" i="43" s="1"/>
  <c r="I2317" i="43" s="1"/>
  <c r="E2316" i="43"/>
  <c r="G2316" i="43" s="1"/>
  <c r="H2316" i="43" s="1"/>
  <c r="I2316" i="43" s="1"/>
  <c r="E2315" i="43"/>
  <c r="G2315" i="43" s="1"/>
  <c r="H2315" i="43" s="1"/>
  <c r="I2315" i="43" s="1"/>
  <c r="H2314" i="43"/>
  <c r="I2314" i="43" s="1"/>
  <c r="E2314" i="43"/>
  <c r="G2314" i="43" s="1"/>
  <c r="E2313" i="43"/>
  <c r="G2313" i="43" s="1"/>
  <c r="H2313" i="43" s="1"/>
  <c r="I2313" i="43" s="1"/>
  <c r="E2312" i="43"/>
  <c r="G2312" i="43" s="1"/>
  <c r="H2312" i="43" s="1"/>
  <c r="B2311" i="43"/>
  <c r="H2310" i="43"/>
  <c r="I2310" i="43" s="1"/>
  <c r="E2310" i="43"/>
  <c r="G2310" i="43" s="1"/>
  <c r="E2309" i="43"/>
  <c r="G2309" i="43" s="1"/>
  <c r="H2309" i="43" s="1"/>
  <c r="I2309" i="43" s="1"/>
  <c r="E2308" i="43"/>
  <c r="G2308" i="43" s="1"/>
  <c r="H2308" i="43" s="1"/>
  <c r="I2308" i="43" s="1"/>
  <c r="E2307" i="43"/>
  <c r="G2307" i="43" s="1"/>
  <c r="H2307" i="43" s="1"/>
  <c r="I2307" i="43" s="1"/>
  <c r="H2306" i="43"/>
  <c r="I2306" i="43" s="1"/>
  <c r="E2306" i="43"/>
  <c r="G2306" i="43" s="1"/>
  <c r="E2305" i="43"/>
  <c r="G2305" i="43" s="1"/>
  <c r="H2305" i="43" s="1"/>
  <c r="I2305" i="43" s="1"/>
  <c r="H2304" i="43"/>
  <c r="E2304" i="43"/>
  <c r="G2304" i="43" s="1"/>
  <c r="I2304" i="43" s="1"/>
  <c r="H2303" i="43"/>
  <c r="I2303" i="43" s="1"/>
  <c r="E2303" i="43"/>
  <c r="G2303" i="43" s="1"/>
  <c r="H2302" i="43"/>
  <c r="I2302" i="43" s="1"/>
  <c r="E2302" i="43"/>
  <c r="G2302" i="43" s="1"/>
  <c r="H2301" i="43"/>
  <c r="I2301" i="43" s="1"/>
  <c r="E2301" i="43"/>
  <c r="G2301" i="43" s="1"/>
  <c r="E2300" i="43"/>
  <c r="G2300" i="43" s="1"/>
  <c r="H2300" i="43" s="1"/>
  <c r="I2300" i="43" s="1"/>
  <c r="H2299" i="43"/>
  <c r="I2299" i="43" s="1"/>
  <c r="E2299" i="43"/>
  <c r="G2299" i="43" s="1"/>
  <c r="H2298" i="43"/>
  <c r="I2298" i="43" s="1"/>
  <c r="E2298" i="43"/>
  <c r="G2298" i="43" s="1"/>
  <c r="H2297" i="43"/>
  <c r="E2297" i="43"/>
  <c r="G2297" i="43" s="1"/>
  <c r="I2297" i="43" s="1"/>
  <c r="C2295" i="43"/>
  <c r="H2296" i="43"/>
  <c r="I2296" i="43" s="1"/>
  <c r="E2296" i="43"/>
  <c r="G2296" i="43" s="1"/>
  <c r="G2295" i="43"/>
  <c r="B2295" i="43"/>
  <c r="H2293" i="43"/>
  <c r="I2293" i="43" s="1"/>
  <c r="E2293" i="43"/>
  <c r="G2293" i="43" s="1"/>
  <c r="C2292" i="43"/>
  <c r="G2292" i="43"/>
  <c r="B2292" i="43"/>
  <c r="E2291" i="43"/>
  <c r="G2291" i="43" s="1"/>
  <c r="H2291" i="43" s="1"/>
  <c r="I2291" i="43" s="1"/>
  <c r="C2290" i="43"/>
  <c r="B2290" i="43"/>
  <c r="E2289" i="43"/>
  <c r="G2289" i="43" s="1"/>
  <c r="H2289" i="43" s="1"/>
  <c r="I2289" i="43" s="1"/>
  <c r="H2288" i="43"/>
  <c r="I2288" i="43" s="1"/>
  <c r="E2288" i="43"/>
  <c r="G2288" i="43" s="1"/>
  <c r="B2286" i="43"/>
  <c r="E2285" i="43"/>
  <c r="G2285" i="43" s="1"/>
  <c r="H2285" i="43" s="1"/>
  <c r="I2285" i="43" s="1"/>
  <c r="H2284" i="43"/>
  <c r="I2284" i="43" s="1"/>
  <c r="E2284" i="43"/>
  <c r="G2284" i="43" s="1"/>
  <c r="E2283" i="43"/>
  <c r="G2283" i="43" s="1"/>
  <c r="H2283" i="43" s="1"/>
  <c r="I2283" i="43" s="1"/>
  <c r="E2282" i="43"/>
  <c r="G2282" i="43" s="1"/>
  <c r="H2281" i="43"/>
  <c r="I2281" i="43" s="1"/>
  <c r="E2281" i="43"/>
  <c r="G2281" i="43" s="1"/>
  <c r="E2280" i="43"/>
  <c r="G2280" i="43" s="1"/>
  <c r="H2280" i="43" s="1"/>
  <c r="I2280" i="43" s="1"/>
  <c r="E2279" i="43"/>
  <c r="G2279" i="43" s="1"/>
  <c r="H2278" i="43"/>
  <c r="I2278" i="43"/>
  <c r="E2278" i="43"/>
  <c r="G2278" i="43" s="1"/>
  <c r="E2277" i="43"/>
  <c r="G2277" i="43" s="1"/>
  <c r="H2277" i="43" s="1"/>
  <c r="I2277" i="43" s="1"/>
  <c r="H2276" i="43"/>
  <c r="I2276" i="43" s="1"/>
  <c r="E2276" i="43"/>
  <c r="G2276" i="43" s="1"/>
  <c r="H2275" i="43"/>
  <c r="E2275" i="43"/>
  <c r="G2275" i="43" s="1"/>
  <c r="I2275" i="43" s="1"/>
  <c r="E2274" i="43"/>
  <c r="G2274" i="43" s="1"/>
  <c r="H2274" i="43" s="1"/>
  <c r="I2274" i="43" s="1"/>
  <c r="H2273" i="43"/>
  <c r="I2273" i="43" s="1"/>
  <c r="E2273" i="43"/>
  <c r="G2273" i="43" s="1"/>
  <c r="E2272" i="43"/>
  <c r="G2272" i="43" s="1"/>
  <c r="H2272" i="43" s="1"/>
  <c r="I2272" i="43" s="1"/>
  <c r="E2271" i="43"/>
  <c r="G2271" i="43" s="1"/>
  <c r="H2271" i="43" s="1"/>
  <c r="I2271" i="43" s="1"/>
  <c r="B2270" i="43"/>
  <c r="E2268" i="43"/>
  <c r="G2268" i="43" s="1"/>
  <c r="H2268" i="43" s="1"/>
  <c r="I2268" i="43" s="1"/>
  <c r="H2267" i="43"/>
  <c r="I2267" i="43" s="1"/>
  <c r="E2267" i="43"/>
  <c r="G2267" i="43" s="1"/>
  <c r="H2266" i="43"/>
  <c r="I2266" i="43" s="1"/>
  <c r="E2266" i="43"/>
  <c r="G2266" i="43" s="1"/>
  <c r="H2265" i="43"/>
  <c r="I2265" i="43" s="1"/>
  <c r="E2265" i="43"/>
  <c r="G2265" i="43" s="1"/>
  <c r="E2264" i="43"/>
  <c r="G2264" i="43" s="1"/>
  <c r="H2264" i="43" s="1"/>
  <c r="I2264" i="43" s="1"/>
  <c r="B2263" i="43"/>
  <c r="B2262" i="43" s="1"/>
  <c r="H2261" i="43"/>
  <c r="I2261" i="43" s="1"/>
  <c r="E2261" i="43"/>
  <c r="G2261" i="43" s="1"/>
  <c r="H2260" i="43"/>
  <c r="I2260" i="43" s="1"/>
  <c r="E2260" i="43"/>
  <c r="G2260" i="43" s="1"/>
  <c r="E2259" i="43"/>
  <c r="G2259" i="43" s="1"/>
  <c r="H2259" i="43" s="1"/>
  <c r="I2259" i="43" s="1"/>
  <c r="H2258" i="43"/>
  <c r="I2258" i="43" s="1"/>
  <c r="E2258" i="43"/>
  <c r="G2258" i="43" s="1"/>
  <c r="H2257" i="43"/>
  <c r="I2257" i="43" s="1"/>
  <c r="E2257" i="43"/>
  <c r="G2257" i="43" s="1"/>
  <c r="H2256" i="43"/>
  <c r="I2256" i="43" s="1"/>
  <c r="E2256" i="43"/>
  <c r="G2256" i="43" s="1"/>
  <c r="B2255" i="43"/>
  <c r="H2254" i="43"/>
  <c r="I2254" i="43" s="1"/>
  <c r="E2254" i="43"/>
  <c r="G2254" i="43" s="1"/>
  <c r="H2253" i="43"/>
  <c r="I2253" i="43" s="1"/>
  <c r="E2253" i="43"/>
  <c r="G2253" i="43" s="1"/>
  <c r="H2252" i="43"/>
  <c r="I2252" i="43" s="1"/>
  <c r="E2252" i="43"/>
  <c r="G2252" i="43" s="1"/>
  <c r="G2251" i="43"/>
  <c r="B2251" i="43"/>
  <c r="H2250" i="43"/>
  <c r="I2250" i="43" s="1"/>
  <c r="E2250" i="43"/>
  <c r="G2250" i="43" s="1"/>
  <c r="H2249" i="43"/>
  <c r="I2249" i="43" s="1"/>
  <c r="E2249" i="43"/>
  <c r="G2249" i="43" s="1"/>
  <c r="H2248" i="43"/>
  <c r="I2248" i="43" s="1"/>
  <c r="E2248" i="43"/>
  <c r="G2248" i="43" s="1"/>
  <c r="E2247" i="43"/>
  <c r="G2247" i="43" s="1"/>
  <c r="H2247" i="43" s="1"/>
  <c r="I2247" i="43" s="1"/>
  <c r="H2246" i="43"/>
  <c r="I2246" i="43" s="1"/>
  <c r="E2246" i="43"/>
  <c r="G2246" i="43" s="1"/>
  <c r="H2245" i="43"/>
  <c r="I2245" i="43" s="1"/>
  <c r="E2245" i="43"/>
  <c r="G2245" i="43" s="1"/>
  <c r="G2244" i="43"/>
  <c r="B2244" i="43"/>
  <c r="E2243" i="43"/>
  <c r="G2243" i="43" s="1"/>
  <c r="H2243" i="43" s="1"/>
  <c r="I2243" i="43" s="1"/>
  <c r="H2242" i="43"/>
  <c r="I2242" i="43" s="1"/>
  <c r="E2242" i="43"/>
  <c r="G2242" i="43" s="1"/>
  <c r="H2241" i="43"/>
  <c r="E2241" i="43"/>
  <c r="G2241" i="43" s="1"/>
  <c r="B2239" i="43"/>
  <c r="H2237" i="43"/>
  <c r="I2237" i="43" s="1"/>
  <c r="E2237" i="43"/>
  <c r="G2237" i="43" s="1"/>
  <c r="E2236" i="43"/>
  <c r="G2236" i="43" s="1"/>
  <c r="H2236" i="43" s="1"/>
  <c r="I2236" i="43" s="1"/>
  <c r="E2235" i="43"/>
  <c r="G2235" i="43" s="1"/>
  <c r="H2235" i="43" s="1"/>
  <c r="I2235" i="43" s="1"/>
  <c r="E2234" i="43"/>
  <c r="G2234" i="43" s="1"/>
  <c r="H2234" i="43" s="1"/>
  <c r="I2234" i="43" s="1"/>
  <c r="H2233" i="43"/>
  <c r="I2233" i="43" s="1"/>
  <c r="E2233" i="43"/>
  <c r="G2233" i="43" s="1"/>
  <c r="E2232" i="43"/>
  <c r="G2232" i="43" s="1"/>
  <c r="H2232" i="43" s="1"/>
  <c r="I2232" i="43" s="1"/>
  <c r="E2231" i="43"/>
  <c r="G2231" i="43" s="1"/>
  <c r="H2231" i="43" s="1"/>
  <c r="I2231" i="43" s="1"/>
  <c r="E2230" i="43"/>
  <c r="G2230" i="43" s="1"/>
  <c r="H2230" i="43" s="1"/>
  <c r="I2230" i="43" s="1"/>
  <c r="H2229" i="43"/>
  <c r="I2229" i="43" s="1"/>
  <c r="E2229" i="43"/>
  <c r="G2229" i="43" s="1"/>
  <c r="E2228" i="43"/>
  <c r="G2228" i="43" s="1"/>
  <c r="H2228" i="43" s="1"/>
  <c r="B2227" i="43"/>
  <c r="B2226" i="43" s="1"/>
  <c r="E2225" i="43"/>
  <c r="G2225" i="43" s="1"/>
  <c r="H2225" i="43" s="1"/>
  <c r="I2225" i="43" s="1"/>
  <c r="C2224" i="43"/>
  <c r="G2224" i="43"/>
  <c r="B2224" i="43"/>
  <c r="H2223" i="43"/>
  <c r="I2223" i="43" s="1"/>
  <c r="E2223" i="43"/>
  <c r="G2223" i="43" s="1"/>
  <c r="H2222" i="43"/>
  <c r="I2222" i="43" s="1"/>
  <c r="E2222" i="43"/>
  <c r="G2222" i="43" s="1"/>
  <c r="G2221" i="43"/>
  <c r="B2221" i="43"/>
  <c r="H2220" i="43"/>
  <c r="I2220" i="43" s="1"/>
  <c r="E2220" i="43"/>
  <c r="G2220" i="43" s="1"/>
  <c r="H2219" i="43"/>
  <c r="I2219" i="43" s="1"/>
  <c r="E2219" i="43"/>
  <c r="G2219" i="43" s="1"/>
  <c r="H2218" i="43"/>
  <c r="I2218" i="43" s="1"/>
  <c r="E2218" i="43"/>
  <c r="G2218" i="43" s="1"/>
  <c r="E2217" i="43"/>
  <c r="G2217" i="43" s="1"/>
  <c r="H2217" i="43" s="1"/>
  <c r="I2217" i="43" s="1"/>
  <c r="B2216" i="43"/>
  <c r="H2215" i="43"/>
  <c r="H2214" i="43" s="1"/>
  <c r="E2215" i="43"/>
  <c r="G2215" i="43" s="1"/>
  <c r="G2214" i="43"/>
  <c r="C2214" i="43"/>
  <c r="B2214" i="43"/>
  <c r="H2212" i="43"/>
  <c r="I2212" i="43" s="1"/>
  <c r="E2212" i="43"/>
  <c r="G2212" i="43" s="1"/>
  <c r="E2211" i="43"/>
  <c r="G2211" i="43" s="1"/>
  <c r="H2211" i="43" s="1"/>
  <c r="I2211" i="43" s="1"/>
  <c r="E2210" i="43"/>
  <c r="G2210" i="43" s="1"/>
  <c r="H2210" i="43" s="1"/>
  <c r="I2210" i="43" s="1"/>
  <c r="E2209" i="43"/>
  <c r="G2209" i="43" s="1"/>
  <c r="H2209" i="43" s="1"/>
  <c r="I2209" i="43" s="1"/>
  <c r="H2208" i="43"/>
  <c r="E2208" i="43"/>
  <c r="G2208" i="43" s="1"/>
  <c r="G2207" i="43" s="1"/>
  <c r="B2207" i="43"/>
  <c r="E2206" i="43"/>
  <c r="G2206" i="43" s="1"/>
  <c r="H2206" i="43" s="1"/>
  <c r="I2206" i="43" s="1"/>
  <c r="E2205" i="43"/>
  <c r="G2205" i="43" s="1"/>
  <c r="H2205" i="43" s="1"/>
  <c r="I2205" i="43" s="1"/>
  <c r="H2204" i="43"/>
  <c r="I2204" i="43" s="1"/>
  <c r="E2204" i="43"/>
  <c r="G2204" i="43" s="1"/>
  <c r="E2203" i="43"/>
  <c r="G2203" i="43" s="1"/>
  <c r="H2203" i="43" s="1"/>
  <c r="I2203" i="43" s="1"/>
  <c r="E2202" i="43"/>
  <c r="G2202" i="43" s="1"/>
  <c r="H2202" i="43" s="1"/>
  <c r="E2201" i="43"/>
  <c r="G2201" i="43" s="1"/>
  <c r="H2201" i="43" s="1"/>
  <c r="I2201" i="43" s="1"/>
  <c r="C2200" i="43"/>
  <c r="B2200" i="43"/>
  <c r="H2199" i="43"/>
  <c r="I2199" i="43" s="1"/>
  <c r="E2199" i="43"/>
  <c r="G2199" i="43" s="1"/>
  <c r="H2198" i="43"/>
  <c r="I2198" i="43" s="1"/>
  <c r="E2198" i="43"/>
  <c r="G2198" i="43" s="1"/>
  <c r="E2197" i="43"/>
  <c r="G2197" i="43" s="1"/>
  <c r="H2197" i="43" s="1"/>
  <c r="I2197" i="43" s="1"/>
  <c r="H2196" i="43"/>
  <c r="I2196" i="43" s="1"/>
  <c r="E2196" i="43"/>
  <c r="G2196" i="43" s="1"/>
  <c r="E2195" i="43"/>
  <c r="G2195" i="43" s="1"/>
  <c r="H2195" i="43" s="1"/>
  <c r="I2195" i="43" s="1"/>
  <c r="E2194" i="43"/>
  <c r="G2194" i="43" s="1"/>
  <c r="H2194" i="43" s="1"/>
  <c r="I2194" i="43" s="1"/>
  <c r="H2193" i="43"/>
  <c r="I2193" i="43" s="1"/>
  <c r="E2193" i="43"/>
  <c r="G2193" i="43" s="1"/>
  <c r="E2192" i="43"/>
  <c r="G2192" i="43" s="1"/>
  <c r="H2192" i="43" s="1"/>
  <c r="I2192" i="43" s="1"/>
  <c r="E2191" i="43"/>
  <c r="G2191" i="43" s="1"/>
  <c r="H2191" i="43" s="1"/>
  <c r="I2191" i="43" s="1"/>
  <c r="E2190" i="43"/>
  <c r="G2190" i="43" s="1"/>
  <c r="H2190" i="43" s="1"/>
  <c r="I2190" i="43" s="1"/>
  <c r="H2189" i="43"/>
  <c r="I2189" i="43" s="1"/>
  <c r="E2189" i="43"/>
  <c r="G2189" i="43" s="1"/>
  <c r="E2188" i="43"/>
  <c r="G2188" i="43" s="1"/>
  <c r="H2188" i="43" s="1"/>
  <c r="I2188" i="43" s="1"/>
  <c r="E2187" i="43"/>
  <c r="G2187" i="43" s="1"/>
  <c r="H2187" i="43" s="1"/>
  <c r="I2187" i="43" s="1"/>
  <c r="E2186" i="43"/>
  <c r="G2186" i="43" s="1"/>
  <c r="H2186" i="43" s="1"/>
  <c r="I2186" i="43" s="1"/>
  <c r="I2185" i="43"/>
  <c r="H2185" i="43"/>
  <c r="E2185" i="43"/>
  <c r="G2185" i="43" s="1"/>
  <c r="H2184" i="43"/>
  <c r="I2184" i="43" s="1"/>
  <c r="E2184" i="43"/>
  <c r="G2184" i="43" s="1"/>
  <c r="H2183" i="43"/>
  <c r="I2183" i="43" s="1"/>
  <c r="E2183" i="43"/>
  <c r="G2183" i="43" s="1"/>
  <c r="E2182" i="43"/>
  <c r="G2182" i="43" s="1"/>
  <c r="H2182" i="43" s="1"/>
  <c r="I2182" i="43" s="1"/>
  <c r="H2181" i="43"/>
  <c r="I2181" i="43" s="1"/>
  <c r="E2181" i="43"/>
  <c r="G2181" i="43" s="1"/>
  <c r="H2180" i="43"/>
  <c r="I2180" i="43" s="1"/>
  <c r="E2180" i="43"/>
  <c r="G2180" i="43" s="1"/>
  <c r="H2179" i="43"/>
  <c r="I2179" i="43" s="1"/>
  <c r="E2179" i="43"/>
  <c r="G2179" i="43" s="1"/>
  <c r="E2178" i="43"/>
  <c r="G2178" i="43" s="1"/>
  <c r="H2178" i="43" s="1"/>
  <c r="I2178" i="43" s="1"/>
  <c r="B2177" i="43"/>
  <c r="H2176" i="43"/>
  <c r="I2176" i="43" s="1"/>
  <c r="E2176" i="43"/>
  <c r="G2176" i="43" s="1"/>
  <c r="H2175" i="43"/>
  <c r="I2175" i="43" s="1"/>
  <c r="E2175" i="43"/>
  <c r="G2175" i="43" s="1"/>
  <c r="E2174" i="43"/>
  <c r="G2174" i="43" s="1"/>
  <c r="H2174" i="43" s="1"/>
  <c r="I2174" i="43" s="1"/>
  <c r="H2173" i="43"/>
  <c r="I2173" i="43" s="1"/>
  <c r="E2173" i="43"/>
  <c r="G2173" i="43" s="1"/>
  <c r="E2172" i="43"/>
  <c r="G2172" i="43" s="1"/>
  <c r="H2172" i="43" s="1"/>
  <c r="I2172" i="43" s="1"/>
  <c r="E2171" i="43"/>
  <c r="G2171" i="43" s="1"/>
  <c r="H2171" i="43" s="1"/>
  <c r="I2171" i="43" s="1"/>
  <c r="I2170" i="43"/>
  <c r="H2170" i="43"/>
  <c r="E2170" i="43"/>
  <c r="G2170" i="43" s="1"/>
  <c r="H2169" i="43"/>
  <c r="I2169" i="43" s="1"/>
  <c r="E2169" i="43"/>
  <c r="G2169" i="43" s="1"/>
  <c r="G2168" i="43"/>
  <c r="B2168" i="43"/>
  <c r="E2166" i="43"/>
  <c r="G2166" i="43" s="1"/>
  <c r="H2166" i="43" s="1"/>
  <c r="H2165" i="43"/>
  <c r="I2165" i="43" s="1"/>
  <c r="E2165" i="43"/>
  <c r="G2165" i="43" s="1"/>
  <c r="H2164" i="43"/>
  <c r="I2164" i="43" s="1"/>
  <c r="E2164" i="43"/>
  <c r="G2164" i="43" s="1"/>
  <c r="H2163" i="43"/>
  <c r="I2163" i="43" s="1"/>
  <c r="E2163" i="43"/>
  <c r="G2163" i="43" s="1"/>
  <c r="B2162" i="43"/>
  <c r="H2161" i="43"/>
  <c r="I2161" i="43" s="1"/>
  <c r="E2161" i="43"/>
  <c r="G2161" i="43" s="1"/>
  <c r="H2160" i="43"/>
  <c r="I2160" i="43" s="1"/>
  <c r="E2160" i="43"/>
  <c r="G2160" i="43" s="1"/>
  <c r="H2159" i="43"/>
  <c r="I2159" i="43" s="1"/>
  <c r="E2159" i="43"/>
  <c r="G2159" i="43" s="1"/>
  <c r="E2158" i="43"/>
  <c r="G2158" i="43" s="1"/>
  <c r="H2158" i="43" s="1"/>
  <c r="I2158" i="43" s="1"/>
  <c r="H2157" i="43"/>
  <c r="I2157" i="43" s="1"/>
  <c r="E2157" i="43"/>
  <c r="G2157" i="43" s="1"/>
  <c r="G2156" i="43"/>
  <c r="B2156" i="43"/>
  <c r="H2155" i="43"/>
  <c r="I2155" i="43" s="1"/>
  <c r="E2155" i="43"/>
  <c r="G2155" i="43" s="1"/>
  <c r="E2154" i="43"/>
  <c r="G2154" i="43" s="1"/>
  <c r="H2154" i="43" s="1"/>
  <c r="I2154" i="43" s="1"/>
  <c r="H2153" i="43"/>
  <c r="I2153" i="43" s="1"/>
  <c r="E2153" i="43"/>
  <c r="G2153" i="43" s="1"/>
  <c r="H2152" i="43"/>
  <c r="I2152" i="43" s="1"/>
  <c r="E2152" i="43"/>
  <c r="G2152" i="43" s="1"/>
  <c r="H2151" i="43"/>
  <c r="I2151" i="43" s="1"/>
  <c r="E2151" i="43"/>
  <c r="G2151" i="43" s="1"/>
  <c r="E2150" i="43"/>
  <c r="G2150" i="43" s="1"/>
  <c r="H2150" i="43" s="1"/>
  <c r="I2150" i="43" s="1"/>
  <c r="H2149" i="43"/>
  <c r="I2149" i="43" s="1"/>
  <c r="E2149" i="43"/>
  <c r="G2149" i="43" s="1"/>
  <c r="H2148" i="43"/>
  <c r="I2148" i="43" s="1"/>
  <c r="E2148" i="43"/>
  <c r="G2148" i="43" s="1"/>
  <c r="H2147" i="43"/>
  <c r="I2147" i="43" s="1"/>
  <c r="E2147" i="43"/>
  <c r="G2147" i="43" s="1"/>
  <c r="E2146" i="43"/>
  <c r="G2146" i="43" s="1"/>
  <c r="H2146" i="43" s="1"/>
  <c r="I2146" i="43" s="1"/>
  <c r="H2145" i="43"/>
  <c r="I2145" i="43" s="1"/>
  <c r="E2145" i="43"/>
  <c r="G2145" i="43" s="1"/>
  <c r="E2144" i="43"/>
  <c r="G2144" i="43" s="1"/>
  <c r="H2143" i="43"/>
  <c r="I2143" i="43" s="1"/>
  <c r="E2143" i="43"/>
  <c r="G2143" i="43" s="1"/>
  <c r="H2142" i="43"/>
  <c r="I2142" i="43" s="1"/>
  <c r="E2142" i="43"/>
  <c r="G2142" i="43" s="1"/>
  <c r="E2141" i="43"/>
  <c r="G2141" i="43" s="1"/>
  <c r="H2141" i="43" s="1"/>
  <c r="B2140" i="43"/>
  <c r="B2139" i="43" s="1"/>
  <c r="E2138" i="43"/>
  <c r="G2138" i="43" s="1"/>
  <c r="H2138" i="43" s="1"/>
  <c r="H2137" i="43" s="1"/>
  <c r="H2136" i="43" s="1"/>
  <c r="C2137" i="43"/>
  <c r="C2136" i="43" s="1"/>
  <c r="G2137" i="43"/>
  <c r="G2136" i="43" s="1"/>
  <c r="B2137" i="43"/>
  <c r="B2136" i="43" s="1"/>
  <c r="H2135" i="43"/>
  <c r="I2135" i="43" s="1"/>
  <c r="E2135" i="43"/>
  <c r="G2135" i="43" s="1"/>
  <c r="H2134" i="43"/>
  <c r="E2134" i="43"/>
  <c r="G2134" i="43" s="1"/>
  <c r="E2133" i="43"/>
  <c r="G2133" i="43" s="1"/>
  <c r="H2133" i="43" s="1"/>
  <c r="I2133" i="43" s="1"/>
  <c r="B2132" i="43"/>
  <c r="H2131" i="43"/>
  <c r="E2131" i="43"/>
  <c r="G2131" i="43" s="1"/>
  <c r="H2130" i="43"/>
  <c r="I2130" i="43" s="1"/>
  <c r="E2130" i="43"/>
  <c r="G2130" i="43" s="1"/>
  <c r="C2129" i="43"/>
  <c r="G2129" i="43"/>
  <c r="B2129" i="43"/>
  <c r="E2128" i="43"/>
  <c r="G2128" i="43" s="1"/>
  <c r="H2128" i="43" s="1"/>
  <c r="I2128" i="43" s="1"/>
  <c r="E2127" i="43"/>
  <c r="G2127" i="43" s="1"/>
  <c r="H2127" i="43" s="1"/>
  <c r="I2127" i="43" s="1"/>
  <c r="H2126" i="43"/>
  <c r="I2126" i="43" s="1"/>
  <c r="E2126" i="43"/>
  <c r="G2126" i="43" s="1"/>
  <c r="H2125" i="43"/>
  <c r="E2125" i="43"/>
  <c r="G2125" i="43" s="1"/>
  <c r="E2124" i="43"/>
  <c r="G2124" i="43" s="1"/>
  <c r="H2124" i="43" s="1"/>
  <c r="I2124" i="43" s="1"/>
  <c r="B2123" i="43"/>
  <c r="H2122" i="43"/>
  <c r="I2122" i="43" s="1"/>
  <c r="E2122" i="43"/>
  <c r="G2122" i="43" s="1"/>
  <c r="H2121" i="43"/>
  <c r="I2121" i="43" s="1"/>
  <c r="E2121" i="43"/>
  <c r="G2121" i="43" s="1"/>
  <c r="E2120" i="43"/>
  <c r="G2120" i="43" s="1"/>
  <c r="H2120" i="43" s="1"/>
  <c r="I2120" i="43" s="1"/>
  <c r="E2119" i="43"/>
  <c r="G2119" i="43" s="1"/>
  <c r="H2119" i="43" s="1"/>
  <c r="I2119" i="43" s="1"/>
  <c r="H2118" i="43"/>
  <c r="I2118" i="43" s="1"/>
  <c r="E2118" i="43"/>
  <c r="G2118" i="43" s="1"/>
  <c r="H2117" i="43"/>
  <c r="I2117" i="43" s="1"/>
  <c r="E2117" i="43"/>
  <c r="G2117" i="43" s="1"/>
  <c r="E2116" i="43"/>
  <c r="G2116" i="43" s="1"/>
  <c r="H2116" i="43" s="1"/>
  <c r="I2116" i="43" s="1"/>
  <c r="E2115" i="43"/>
  <c r="G2115" i="43" s="1"/>
  <c r="H2115" i="43" s="1"/>
  <c r="I2115" i="43" s="1"/>
  <c r="E2114" i="43"/>
  <c r="G2114" i="43" s="1"/>
  <c r="H2114" i="43" s="1"/>
  <c r="I2114" i="43" s="1"/>
  <c r="H2113" i="43"/>
  <c r="I2113" i="43" s="1"/>
  <c r="E2113" i="43"/>
  <c r="G2113" i="43" s="1"/>
  <c r="E2112" i="43"/>
  <c r="G2112" i="43" s="1"/>
  <c r="H2112" i="43" s="1"/>
  <c r="I2112" i="43" s="1"/>
  <c r="E2111" i="43"/>
  <c r="G2111" i="43" s="1"/>
  <c r="H2111" i="43" s="1"/>
  <c r="I2111" i="43" s="1"/>
  <c r="E2110" i="43"/>
  <c r="G2110" i="43" s="1"/>
  <c r="H2110" i="43" s="1"/>
  <c r="I2110" i="43" s="1"/>
  <c r="H2109" i="43"/>
  <c r="I2109" i="43" s="1"/>
  <c r="E2109" i="43"/>
  <c r="G2109" i="43" s="1"/>
  <c r="G2108" i="43" s="1"/>
  <c r="B2108" i="43"/>
  <c r="E2106" i="43"/>
  <c r="G2106" i="43" s="1"/>
  <c r="G2103" i="43" s="1"/>
  <c r="E2105" i="43"/>
  <c r="G2105" i="43" s="1"/>
  <c r="H2105" i="43" s="1"/>
  <c r="I2105" i="43" s="1"/>
  <c r="H2104" i="43"/>
  <c r="I2104" i="43" s="1"/>
  <c r="E2104" i="43"/>
  <c r="G2104" i="43" s="1"/>
  <c r="C2103" i="43"/>
  <c r="B2103" i="43"/>
  <c r="H2102" i="43"/>
  <c r="I2102" i="43" s="1"/>
  <c r="E2102" i="43"/>
  <c r="G2102" i="43" s="1"/>
  <c r="E2101" i="43"/>
  <c r="G2101" i="43" s="1"/>
  <c r="H2101" i="43" s="1"/>
  <c r="I2101" i="43" s="1"/>
  <c r="B2100" i="43"/>
  <c r="H2098" i="43"/>
  <c r="I2098" i="43" s="1"/>
  <c r="E2098" i="43"/>
  <c r="G2098" i="43" s="1"/>
  <c r="C2097" i="43"/>
  <c r="G2097" i="43"/>
  <c r="B2097" i="43"/>
  <c r="H2096" i="43"/>
  <c r="E2096" i="43"/>
  <c r="G2096" i="43" s="1"/>
  <c r="C2095" i="43"/>
  <c r="G2095" i="43"/>
  <c r="B2095" i="43"/>
  <c r="H2094" i="43"/>
  <c r="I2094" i="43" s="1"/>
  <c r="E2094" i="43"/>
  <c r="G2094" i="43" s="1"/>
  <c r="G2093" i="43" s="1"/>
  <c r="B2093" i="43"/>
  <c r="H2091" i="43"/>
  <c r="I2091" i="43" s="1"/>
  <c r="E2091" i="43"/>
  <c r="G2091" i="43" s="1"/>
  <c r="H2090" i="43"/>
  <c r="I2090" i="43" s="1"/>
  <c r="E2090" i="43"/>
  <c r="G2090" i="43" s="1"/>
  <c r="H2089" i="43"/>
  <c r="I2089" i="43" s="1"/>
  <c r="E2089" i="43"/>
  <c r="G2089" i="43" s="1"/>
  <c r="G2088" i="43" s="1"/>
  <c r="B2088" i="43"/>
  <c r="H2087" i="43"/>
  <c r="I2087" i="43" s="1"/>
  <c r="E2087" i="43"/>
  <c r="G2087" i="43" s="1"/>
  <c r="H2086" i="43"/>
  <c r="I2086" i="43" s="1"/>
  <c r="E2086" i="43"/>
  <c r="G2086" i="43" s="1"/>
  <c r="H2085" i="43"/>
  <c r="I2085" i="43" s="1"/>
  <c r="E2085" i="43"/>
  <c r="G2085" i="43" s="1"/>
  <c r="C2084" i="43"/>
  <c r="G2084" i="43"/>
  <c r="B2084" i="43"/>
  <c r="E2083" i="43"/>
  <c r="G2083" i="43" s="1"/>
  <c r="H2083" i="43" s="1"/>
  <c r="I2083" i="43" s="1"/>
  <c r="E2082" i="43"/>
  <c r="G2082" i="43" s="1"/>
  <c r="H2082" i="43" s="1"/>
  <c r="I2082" i="43" s="1"/>
  <c r="E2081" i="43"/>
  <c r="G2081" i="43" s="1"/>
  <c r="H2081" i="43" s="1"/>
  <c r="I2081" i="43" s="1"/>
  <c r="H2080" i="43"/>
  <c r="I2080" i="43" s="1"/>
  <c r="E2080" i="43"/>
  <c r="G2080" i="43" s="1"/>
  <c r="C2078" i="43"/>
  <c r="H2079" i="43"/>
  <c r="I2079" i="43" s="1"/>
  <c r="E2079" i="43"/>
  <c r="G2079" i="43" s="1"/>
  <c r="G2078" i="43"/>
  <c r="B2078" i="43"/>
  <c r="E2076" i="43"/>
  <c r="G2076" i="43" s="1"/>
  <c r="H2076" i="43" s="1"/>
  <c r="I2076" i="43" s="1"/>
  <c r="H2075" i="43"/>
  <c r="I2075" i="43" s="1"/>
  <c r="E2075" i="43"/>
  <c r="G2075" i="43" s="1"/>
  <c r="H2074" i="43"/>
  <c r="I2074" i="43" s="1"/>
  <c r="E2074" i="43"/>
  <c r="G2074" i="43" s="1"/>
  <c r="H2073" i="43"/>
  <c r="I2073" i="43" s="1"/>
  <c r="E2073" i="43"/>
  <c r="G2073" i="43" s="1"/>
  <c r="E2072" i="43"/>
  <c r="G2072" i="43" s="1"/>
  <c r="H2072" i="43" s="1"/>
  <c r="I2072" i="43" s="1"/>
  <c r="E2071" i="43"/>
  <c r="G2071" i="43" s="1"/>
  <c r="H2071" i="43" s="1"/>
  <c r="I2071" i="43" s="1"/>
  <c r="E2070" i="43"/>
  <c r="G2070" i="43" s="1"/>
  <c r="H2070" i="43" s="1"/>
  <c r="I2070" i="43" s="1"/>
  <c r="E2069" i="43"/>
  <c r="G2069" i="43" s="1"/>
  <c r="H2069" i="43" s="1"/>
  <c r="I2069" i="43" s="1"/>
  <c r="H2068" i="43"/>
  <c r="I2068" i="43" s="1"/>
  <c r="E2068" i="43"/>
  <c r="G2068" i="43" s="1"/>
  <c r="E2067" i="43"/>
  <c r="G2067" i="43" s="1"/>
  <c r="H2067" i="43" s="1"/>
  <c r="I2067" i="43" s="1"/>
  <c r="E2066" i="43"/>
  <c r="G2066" i="43" s="1"/>
  <c r="H2066" i="43" s="1"/>
  <c r="I2066" i="43" s="1"/>
  <c r="E2065" i="43"/>
  <c r="G2065" i="43" s="1"/>
  <c r="H2065" i="43" s="1"/>
  <c r="I2065" i="43" s="1"/>
  <c r="H2064" i="43"/>
  <c r="I2064" i="43" s="1"/>
  <c r="E2064" i="43"/>
  <c r="G2064" i="43" s="1"/>
  <c r="H2063" i="43"/>
  <c r="I2063" i="43" s="1"/>
  <c r="E2063" i="43"/>
  <c r="G2063" i="43" s="1"/>
  <c r="H2062" i="43"/>
  <c r="I2062" i="43" s="1"/>
  <c r="E2062" i="43"/>
  <c r="G2062" i="43" s="1"/>
  <c r="E2061" i="43"/>
  <c r="G2061" i="43" s="1"/>
  <c r="H2061" i="43" s="1"/>
  <c r="I2061" i="43" s="1"/>
  <c r="H2060" i="43"/>
  <c r="I2060" i="43" s="1"/>
  <c r="E2060" i="43"/>
  <c r="G2060" i="43" s="1"/>
  <c r="H2059" i="43"/>
  <c r="I2059" i="43" s="1"/>
  <c r="E2059" i="43"/>
  <c r="G2059" i="43" s="1"/>
  <c r="H2058" i="43"/>
  <c r="I2058" i="43" s="1"/>
  <c r="E2058" i="43"/>
  <c r="G2058" i="43" s="1"/>
  <c r="E2057" i="43"/>
  <c r="G2057" i="43" s="1"/>
  <c r="H2057" i="43" s="1"/>
  <c r="I2057" i="43" s="1"/>
  <c r="E2056" i="43"/>
  <c r="G2056" i="43" s="1"/>
  <c r="E2055" i="43"/>
  <c r="G2055" i="43" s="1"/>
  <c r="H2055" i="43" s="1"/>
  <c r="I2055" i="43" s="1"/>
  <c r="E2054" i="43"/>
  <c r="G2054" i="43" s="1"/>
  <c r="H2054" i="43" s="1"/>
  <c r="I2054" i="43" s="1"/>
  <c r="H2053" i="43"/>
  <c r="I2053" i="43" s="1"/>
  <c r="E2053" i="43"/>
  <c r="G2053" i="43" s="1"/>
  <c r="E2052" i="43"/>
  <c r="G2052" i="43" s="1"/>
  <c r="H2052" i="43" s="1"/>
  <c r="I2052" i="43" s="1"/>
  <c r="E2051" i="43"/>
  <c r="G2051" i="43" s="1"/>
  <c r="H2051" i="43" s="1"/>
  <c r="I2051" i="43" s="1"/>
  <c r="E2050" i="43"/>
  <c r="G2050" i="43" s="1"/>
  <c r="H2050" i="43" s="1"/>
  <c r="I2050" i="43" s="1"/>
  <c r="H2049" i="43"/>
  <c r="I2049" i="43" s="1"/>
  <c r="E2049" i="43"/>
  <c r="G2049" i="43" s="1"/>
  <c r="E2048" i="43"/>
  <c r="G2048" i="43" s="1"/>
  <c r="H2048" i="43" s="1"/>
  <c r="I2048" i="43" s="1"/>
  <c r="H2047" i="43"/>
  <c r="I2047" i="43" s="1"/>
  <c r="E2047" i="43"/>
  <c r="G2047" i="43" s="1"/>
  <c r="E2046" i="43"/>
  <c r="G2046" i="43" s="1"/>
  <c r="H2046" i="43" s="1"/>
  <c r="I2046" i="43" s="1"/>
  <c r="H2045" i="43"/>
  <c r="I2045" i="43" s="1"/>
  <c r="E2045" i="43"/>
  <c r="G2045" i="43" s="1"/>
  <c r="H2044" i="43"/>
  <c r="I2044" i="43" s="1"/>
  <c r="E2044" i="43"/>
  <c r="G2044" i="43" s="1"/>
  <c r="H2043" i="43"/>
  <c r="I2043" i="43" s="1"/>
  <c r="E2043" i="43"/>
  <c r="G2043" i="43" s="1"/>
  <c r="E2042" i="43"/>
  <c r="G2042" i="43" s="1"/>
  <c r="H2042" i="43" s="1"/>
  <c r="I2042" i="43" s="1"/>
  <c r="H2041" i="43"/>
  <c r="I2041" i="43" s="1"/>
  <c r="E2041" i="43"/>
  <c r="G2041" i="43" s="1"/>
  <c r="E2040" i="43"/>
  <c r="G2040" i="43" s="1"/>
  <c r="H2040" i="43" s="1"/>
  <c r="E2039" i="43"/>
  <c r="G2039" i="43" s="1"/>
  <c r="H2039" i="43" s="1"/>
  <c r="I2039" i="43" s="1"/>
  <c r="H2038" i="43"/>
  <c r="I2038" i="43" s="1"/>
  <c r="E2038" i="43"/>
  <c r="G2038" i="43" s="1"/>
  <c r="E2037" i="43"/>
  <c r="G2037" i="43" s="1"/>
  <c r="H2037" i="43" s="1"/>
  <c r="I2037" i="43" s="1"/>
  <c r="E2036" i="43"/>
  <c r="G2036" i="43" s="1"/>
  <c r="H2036" i="43" s="1"/>
  <c r="I2036" i="43" s="1"/>
  <c r="E2035" i="43"/>
  <c r="G2035" i="43" s="1"/>
  <c r="H2035" i="43" s="1"/>
  <c r="I2035" i="43" s="1"/>
  <c r="H2034" i="43"/>
  <c r="I2034" i="43" s="1"/>
  <c r="E2034" i="43"/>
  <c r="G2034" i="43" s="1"/>
  <c r="E2033" i="43"/>
  <c r="G2033" i="43" s="1"/>
  <c r="H2033" i="43" s="1"/>
  <c r="I2033" i="43" s="1"/>
  <c r="E2032" i="43"/>
  <c r="G2032" i="43" s="1"/>
  <c r="H2032" i="43" s="1"/>
  <c r="I2032" i="43" s="1"/>
  <c r="E2031" i="43"/>
  <c r="G2031" i="43" s="1"/>
  <c r="H2031" i="43" s="1"/>
  <c r="I2031" i="43" s="1"/>
  <c r="H2030" i="43"/>
  <c r="I2030" i="43" s="1"/>
  <c r="E2030" i="43"/>
  <c r="G2030" i="43" s="1"/>
  <c r="H2029" i="43"/>
  <c r="I2029" i="43" s="1"/>
  <c r="E2029" i="43"/>
  <c r="G2029" i="43" s="1"/>
  <c r="H2028" i="43"/>
  <c r="I2028" i="43" s="1"/>
  <c r="E2028" i="43"/>
  <c r="G2028" i="43" s="1"/>
  <c r="E2027" i="43"/>
  <c r="G2027" i="43" s="1"/>
  <c r="H2027" i="43" s="1"/>
  <c r="I2027" i="43" s="1"/>
  <c r="H2026" i="43"/>
  <c r="I2026" i="43" s="1"/>
  <c r="E2026" i="43"/>
  <c r="G2026" i="43" s="1"/>
  <c r="H2025" i="43"/>
  <c r="I2025" i="43" s="1"/>
  <c r="E2025" i="43"/>
  <c r="G2025" i="43" s="1"/>
  <c r="H2024" i="43"/>
  <c r="E2024" i="43"/>
  <c r="G2024" i="43" s="1"/>
  <c r="I2024" i="43" s="1"/>
  <c r="H2023" i="43"/>
  <c r="I2023" i="43" s="1"/>
  <c r="E2023" i="43"/>
  <c r="G2023" i="43" s="1"/>
  <c r="E2022" i="43"/>
  <c r="G2022" i="43" s="1"/>
  <c r="H2022" i="43" s="1"/>
  <c r="I2022" i="43" s="1"/>
  <c r="E2021" i="43"/>
  <c r="G2021" i="43" s="1"/>
  <c r="H2021" i="43" s="1"/>
  <c r="I2021" i="43" s="1"/>
  <c r="E2020" i="43"/>
  <c r="G2020" i="43" s="1"/>
  <c r="H2020" i="43" s="1"/>
  <c r="I2020" i="43" s="1"/>
  <c r="H2019" i="43"/>
  <c r="I2019" i="43" s="1"/>
  <c r="E2019" i="43"/>
  <c r="G2019" i="43" s="1"/>
  <c r="E2018" i="43"/>
  <c r="G2018" i="43" s="1"/>
  <c r="H2018" i="43" s="1"/>
  <c r="I2018" i="43" s="1"/>
  <c r="E2017" i="43"/>
  <c r="G2017" i="43" s="1"/>
  <c r="H2017" i="43" s="1"/>
  <c r="I2017" i="43" s="1"/>
  <c r="E2016" i="43"/>
  <c r="G2016" i="43" s="1"/>
  <c r="H2016" i="43" s="1"/>
  <c r="I2016" i="43" s="1"/>
  <c r="H2015" i="43"/>
  <c r="I2015" i="43" s="1"/>
  <c r="E2015" i="43"/>
  <c r="G2015" i="43" s="1"/>
  <c r="E2014" i="43"/>
  <c r="G2014" i="43" s="1"/>
  <c r="H2014" i="43" s="1"/>
  <c r="I2014" i="43" s="1"/>
  <c r="H2013" i="43"/>
  <c r="I2013" i="43" s="1"/>
  <c r="E2013" i="43"/>
  <c r="G2013" i="43" s="1"/>
  <c r="E2012" i="43"/>
  <c r="G2012" i="43" s="1"/>
  <c r="H2012" i="43" s="1"/>
  <c r="I2012" i="43" s="1"/>
  <c r="H2011" i="43"/>
  <c r="I2011" i="43" s="1"/>
  <c r="E2011" i="43"/>
  <c r="G2011" i="43" s="1"/>
  <c r="H2010" i="43"/>
  <c r="I2010" i="43" s="1"/>
  <c r="E2010" i="43"/>
  <c r="G2010" i="43" s="1"/>
  <c r="H2009" i="43"/>
  <c r="I2009" i="43" s="1"/>
  <c r="E2009" i="43"/>
  <c r="G2009" i="43" s="1"/>
  <c r="E2008" i="43"/>
  <c r="G2008" i="43" s="1"/>
  <c r="H2008" i="43" s="1"/>
  <c r="I2008" i="43" s="1"/>
  <c r="E2007" i="43"/>
  <c r="G2007" i="43" s="1"/>
  <c r="H2007" i="43" s="1"/>
  <c r="I2007" i="43" s="1"/>
  <c r="E2006" i="43"/>
  <c r="G2006" i="43" s="1"/>
  <c r="H2006" i="43" s="1"/>
  <c r="I2006" i="43" s="1"/>
  <c r="E2005" i="43"/>
  <c r="G2005" i="43" s="1"/>
  <c r="H2005" i="43" s="1"/>
  <c r="I2005" i="43" s="1"/>
  <c r="H2004" i="43"/>
  <c r="I2004" i="43" s="1"/>
  <c r="E2004" i="43"/>
  <c r="G2004" i="43" s="1"/>
  <c r="E2003" i="43"/>
  <c r="G2003" i="43" s="1"/>
  <c r="H2003" i="43" s="1"/>
  <c r="I2003" i="43" s="1"/>
  <c r="E2002" i="43"/>
  <c r="G2002" i="43" s="1"/>
  <c r="H2002" i="43" s="1"/>
  <c r="I2002" i="43" s="1"/>
  <c r="E2001" i="43"/>
  <c r="G2001" i="43" s="1"/>
  <c r="H2001" i="43" s="1"/>
  <c r="I2001" i="43" s="1"/>
  <c r="H2000" i="43"/>
  <c r="I2000" i="43" s="1"/>
  <c r="E2000" i="43"/>
  <c r="G2000" i="43" s="1"/>
  <c r="E1999" i="43"/>
  <c r="G1999" i="43" s="1"/>
  <c r="H1999" i="43" s="1"/>
  <c r="I1999" i="43" s="1"/>
  <c r="E1998" i="43"/>
  <c r="G1998" i="43" s="1"/>
  <c r="B1997" i="43"/>
  <c r="H1996" i="43"/>
  <c r="I1996" i="43" s="1"/>
  <c r="E1996" i="43"/>
  <c r="G1996" i="43" s="1"/>
  <c r="E1995" i="43"/>
  <c r="G1995" i="43" s="1"/>
  <c r="H1995" i="43" s="1"/>
  <c r="I1995" i="43" s="1"/>
  <c r="E1994" i="43"/>
  <c r="G1994" i="43" s="1"/>
  <c r="H1994" i="43" s="1"/>
  <c r="I1994" i="43" s="1"/>
  <c r="E1993" i="43"/>
  <c r="G1993" i="43" s="1"/>
  <c r="H1993" i="43" s="1"/>
  <c r="I1993" i="43" s="1"/>
  <c r="H1992" i="43"/>
  <c r="I1992" i="43" s="1"/>
  <c r="E1992" i="43"/>
  <c r="G1992" i="43" s="1"/>
  <c r="E1991" i="43"/>
  <c r="G1991" i="43" s="1"/>
  <c r="H1991" i="43" s="1"/>
  <c r="I1991" i="43" s="1"/>
  <c r="E1990" i="43"/>
  <c r="G1990" i="43" s="1"/>
  <c r="H1990" i="43" s="1"/>
  <c r="I1990" i="43" s="1"/>
  <c r="E1989" i="43"/>
  <c r="G1989" i="43" s="1"/>
  <c r="H1989" i="43" s="1"/>
  <c r="I1989" i="43" s="1"/>
  <c r="H1988" i="43"/>
  <c r="I1988" i="43" s="1"/>
  <c r="E1988" i="43"/>
  <c r="G1988" i="43" s="1"/>
  <c r="E1987" i="43"/>
  <c r="G1987" i="43" s="1"/>
  <c r="H1987" i="43" s="1"/>
  <c r="I1987" i="43" s="1"/>
  <c r="E1986" i="43"/>
  <c r="G1986" i="43" s="1"/>
  <c r="H1986" i="43" s="1"/>
  <c r="I1986" i="43" s="1"/>
  <c r="E1985" i="43"/>
  <c r="G1985" i="43" s="1"/>
  <c r="H1985" i="43" s="1"/>
  <c r="I1985" i="43" s="1"/>
  <c r="B1984" i="43"/>
  <c r="E1983" i="43"/>
  <c r="G1983" i="43" s="1"/>
  <c r="H1983" i="43" s="1"/>
  <c r="I1983" i="43" s="1"/>
  <c r="E1982" i="43"/>
  <c r="G1982" i="43" s="1"/>
  <c r="H1982" i="43" s="1"/>
  <c r="I1982" i="43" s="1"/>
  <c r="E1981" i="43"/>
  <c r="G1981" i="43" s="1"/>
  <c r="H1981" i="43" s="1"/>
  <c r="I1981" i="43" s="1"/>
  <c r="H1980" i="43"/>
  <c r="I1980" i="43" s="1"/>
  <c r="E1980" i="43"/>
  <c r="G1980" i="43" s="1"/>
  <c r="E1979" i="43"/>
  <c r="G1979" i="43" s="1"/>
  <c r="H1979" i="43" s="1"/>
  <c r="I1979" i="43" s="1"/>
  <c r="E1978" i="43"/>
  <c r="G1978" i="43" s="1"/>
  <c r="H1978" i="43" s="1"/>
  <c r="I1978" i="43" s="1"/>
  <c r="E1977" i="43"/>
  <c r="G1977" i="43" s="1"/>
  <c r="H1976" i="43"/>
  <c r="I1976" i="43" s="1"/>
  <c r="E1976" i="43"/>
  <c r="G1976" i="43" s="1"/>
  <c r="H1975" i="43"/>
  <c r="I1975" i="43" s="1"/>
  <c r="E1975" i="43"/>
  <c r="G1975" i="43" s="1"/>
  <c r="H1974" i="43"/>
  <c r="I1974" i="43" s="1"/>
  <c r="E1974" i="43"/>
  <c r="G1974" i="43" s="1"/>
  <c r="E1973" i="43"/>
  <c r="G1973" i="43" s="1"/>
  <c r="H1973" i="43" s="1"/>
  <c r="I1973" i="43" s="1"/>
  <c r="H1972" i="43"/>
  <c r="I1972" i="43" s="1"/>
  <c r="E1972" i="43"/>
  <c r="G1972" i="43" s="1"/>
  <c r="H1971" i="43"/>
  <c r="I1971" i="43" s="1"/>
  <c r="E1971" i="43"/>
  <c r="G1971" i="43" s="1"/>
  <c r="H1970" i="43"/>
  <c r="I1970" i="43" s="1"/>
  <c r="E1970" i="43"/>
  <c r="G1970" i="43" s="1"/>
  <c r="E1969" i="43"/>
  <c r="G1969" i="43" s="1"/>
  <c r="H1969" i="43" s="1"/>
  <c r="I1969" i="43" s="1"/>
  <c r="E1968" i="43"/>
  <c r="G1968" i="43" s="1"/>
  <c r="H1968" i="43" s="1"/>
  <c r="I1968" i="43" s="1"/>
  <c r="E1967" i="43"/>
  <c r="G1967" i="43" s="1"/>
  <c r="H1967" i="43" s="1"/>
  <c r="I1967" i="43" s="1"/>
  <c r="E1966" i="43"/>
  <c r="G1966" i="43" s="1"/>
  <c r="H1966" i="43" s="1"/>
  <c r="I1966" i="43" s="1"/>
  <c r="H1965" i="43"/>
  <c r="I1965" i="43" s="1"/>
  <c r="E1965" i="43"/>
  <c r="G1965" i="43" s="1"/>
  <c r="E1964" i="43"/>
  <c r="G1964" i="43" s="1"/>
  <c r="H1964" i="43" s="1"/>
  <c r="I1964" i="43" s="1"/>
  <c r="E1963" i="43"/>
  <c r="G1963" i="43" s="1"/>
  <c r="H1963" i="43" s="1"/>
  <c r="I1963" i="43" s="1"/>
  <c r="E1962" i="43"/>
  <c r="G1962" i="43" s="1"/>
  <c r="H1962" i="43" s="1"/>
  <c r="I1962" i="43" s="1"/>
  <c r="H1961" i="43"/>
  <c r="I1961" i="43" s="1"/>
  <c r="E1961" i="43"/>
  <c r="G1961" i="43" s="1"/>
  <c r="H1960" i="43"/>
  <c r="I1960" i="43" s="1"/>
  <c r="E1960" i="43"/>
  <c r="G1960" i="43" s="1"/>
  <c r="H1959" i="43"/>
  <c r="I1959" i="43" s="1"/>
  <c r="E1959" i="43"/>
  <c r="G1959" i="43" s="1"/>
  <c r="E1958" i="43"/>
  <c r="G1958" i="43" s="1"/>
  <c r="H1958" i="43" s="1"/>
  <c r="I1958" i="43" s="1"/>
  <c r="H1957" i="43"/>
  <c r="I1957" i="43" s="1"/>
  <c r="E1957" i="43"/>
  <c r="G1957" i="43" s="1"/>
  <c r="H1956" i="43"/>
  <c r="I1956" i="43" s="1"/>
  <c r="E1956" i="43"/>
  <c r="G1956" i="43" s="1"/>
  <c r="H1955" i="43"/>
  <c r="I1955" i="43" s="1"/>
  <c r="E1955" i="43"/>
  <c r="G1955" i="43" s="1"/>
  <c r="E1954" i="43"/>
  <c r="G1954" i="43" s="1"/>
  <c r="H1954" i="43" s="1"/>
  <c r="I1954" i="43" s="1"/>
  <c r="H1953" i="43"/>
  <c r="E1953" i="43"/>
  <c r="G1953" i="43" s="1"/>
  <c r="E1952" i="43"/>
  <c r="G1952" i="43" s="1"/>
  <c r="H1952" i="43" s="1"/>
  <c r="I1952" i="43" s="1"/>
  <c r="E1951" i="43"/>
  <c r="G1951" i="43" s="1"/>
  <c r="H1951" i="43" s="1"/>
  <c r="I1951" i="43" s="1"/>
  <c r="E1950" i="43"/>
  <c r="G1950" i="43" s="1"/>
  <c r="H1950" i="43" s="1"/>
  <c r="I1950" i="43" s="1"/>
  <c r="E1949" i="43"/>
  <c r="G1949" i="43" s="1"/>
  <c r="H1949" i="43" s="1"/>
  <c r="I1949" i="43" s="1"/>
  <c r="E1948" i="43"/>
  <c r="G1948" i="43" s="1"/>
  <c r="H1948" i="43" s="1"/>
  <c r="I1948" i="43" s="1"/>
  <c r="E1947" i="43"/>
  <c r="G1947" i="43" s="1"/>
  <c r="H1947" i="43" s="1"/>
  <c r="I1947" i="43" s="1"/>
  <c r="E1946" i="43"/>
  <c r="G1946" i="43" s="1"/>
  <c r="H1946" i="43" s="1"/>
  <c r="I1946" i="43" s="1"/>
  <c r="E1945" i="43"/>
  <c r="G1945" i="43" s="1"/>
  <c r="H1945" i="43" s="1"/>
  <c r="I1945" i="43" s="1"/>
  <c r="H1944" i="43"/>
  <c r="I1944" i="43" s="1"/>
  <c r="E1944" i="43"/>
  <c r="G1944" i="43" s="1"/>
  <c r="E1943" i="43"/>
  <c r="G1943" i="43" s="1"/>
  <c r="H1943" i="43" s="1"/>
  <c r="I1943" i="43" s="1"/>
  <c r="H1942" i="43"/>
  <c r="I1942" i="43" s="1"/>
  <c r="E1942" i="43"/>
  <c r="G1942" i="43" s="1"/>
  <c r="H1941" i="43"/>
  <c r="I1941" i="43" s="1"/>
  <c r="E1941" i="43"/>
  <c r="G1941" i="43" s="1"/>
  <c r="H1940" i="43"/>
  <c r="I1940" i="43" s="1"/>
  <c r="E1940" i="43"/>
  <c r="G1940" i="43" s="1"/>
  <c r="E1939" i="43"/>
  <c r="G1939" i="43" s="1"/>
  <c r="H1939" i="43" s="1"/>
  <c r="I1939" i="43" s="1"/>
  <c r="H1938" i="43"/>
  <c r="I1938" i="43" s="1"/>
  <c r="E1938" i="43"/>
  <c r="G1938" i="43" s="1"/>
  <c r="E1937" i="43"/>
  <c r="G1937" i="43" s="1"/>
  <c r="E1936" i="43"/>
  <c r="G1936" i="43" s="1"/>
  <c r="H1936" i="43" s="1"/>
  <c r="I1936" i="43" s="1"/>
  <c r="E1935" i="43"/>
  <c r="G1935" i="43" s="1"/>
  <c r="H1935" i="43" s="1"/>
  <c r="I1935" i="43" s="1"/>
  <c r="E1934" i="43"/>
  <c r="G1934" i="43" s="1"/>
  <c r="H1934" i="43" s="1"/>
  <c r="I1934" i="43" s="1"/>
  <c r="E1933" i="43"/>
  <c r="G1933" i="43" s="1"/>
  <c r="H1933" i="43" s="1"/>
  <c r="I1933" i="43" s="1"/>
  <c r="E1932" i="43"/>
  <c r="G1932" i="43" s="1"/>
  <c r="H1932" i="43" s="1"/>
  <c r="I1932" i="43" s="1"/>
  <c r="E1931" i="43"/>
  <c r="G1931" i="43" s="1"/>
  <c r="H1931" i="43" s="1"/>
  <c r="I1931" i="43" s="1"/>
  <c r="E1930" i="43"/>
  <c r="G1930" i="43" s="1"/>
  <c r="H1930" i="43" s="1"/>
  <c r="I1930" i="43" s="1"/>
  <c r="E1929" i="43"/>
  <c r="G1929" i="43" s="1"/>
  <c r="H1929" i="43" s="1"/>
  <c r="I1929" i="43" s="1"/>
  <c r="E1928" i="43"/>
  <c r="G1928" i="43" s="1"/>
  <c r="H1928" i="43" s="1"/>
  <c r="I1928" i="43" s="1"/>
  <c r="H1927" i="43"/>
  <c r="I1927" i="43" s="1"/>
  <c r="E1927" i="43"/>
  <c r="G1927" i="43" s="1"/>
  <c r="H1926" i="43"/>
  <c r="I1926" i="43" s="1"/>
  <c r="E1926" i="43"/>
  <c r="G1926" i="43" s="1"/>
  <c r="H1925" i="43"/>
  <c r="I1925" i="43" s="1"/>
  <c r="E1925" i="43"/>
  <c r="G1925" i="43" s="1"/>
  <c r="E1924" i="43"/>
  <c r="G1924" i="43" s="1"/>
  <c r="H1924" i="43" s="1"/>
  <c r="I1924" i="43" s="1"/>
  <c r="H1923" i="43"/>
  <c r="I1923" i="43" s="1"/>
  <c r="E1923" i="43"/>
  <c r="G1923" i="43" s="1"/>
  <c r="H1922" i="43"/>
  <c r="I1922" i="43" s="1"/>
  <c r="E1922" i="43"/>
  <c r="G1922" i="43" s="1"/>
  <c r="H1921" i="43"/>
  <c r="E1921" i="43"/>
  <c r="G1921" i="43" s="1"/>
  <c r="E1920" i="43"/>
  <c r="G1920" i="43" s="1"/>
  <c r="H1920" i="43" s="1"/>
  <c r="I1920" i="43" s="1"/>
  <c r="E1919" i="43"/>
  <c r="G1919" i="43" s="1"/>
  <c r="H1919" i="43" s="1"/>
  <c r="I1919" i="43" s="1"/>
  <c r="E1918" i="43"/>
  <c r="G1918" i="43" s="1"/>
  <c r="H1918" i="43" s="1"/>
  <c r="I1918" i="43" s="1"/>
  <c r="E1917" i="43"/>
  <c r="G1917" i="43" s="1"/>
  <c r="H1917" i="43" s="1"/>
  <c r="I1917" i="43" s="1"/>
  <c r="E1916" i="43"/>
  <c r="G1916" i="43" s="1"/>
  <c r="H1916" i="43" s="1"/>
  <c r="I1916" i="43" s="1"/>
  <c r="E1915" i="43"/>
  <c r="G1915" i="43" s="1"/>
  <c r="H1915" i="43" s="1"/>
  <c r="I1915" i="43" s="1"/>
  <c r="E1914" i="43"/>
  <c r="G1914" i="43" s="1"/>
  <c r="H1914" i="43" s="1"/>
  <c r="I1914" i="43" s="1"/>
  <c r="E1913" i="43"/>
  <c r="G1913" i="43" s="1"/>
  <c r="H1912" i="43"/>
  <c r="I1912" i="43" s="1"/>
  <c r="E1912" i="43"/>
  <c r="G1912" i="43" s="1"/>
  <c r="H1911" i="43"/>
  <c r="I1911" i="43" s="1"/>
  <c r="E1911" i="43"/>
  <c r="G1911" i="43" s="1"/>
  <c r="H1910" i="43"/>
  <c r="I1910" i="43" s="1"/>
  <c r="E1910" i="43"/>
  <c r="G1910" i="43" s="1"/>
  <c r="E1909" i="43"/>
  <c r="G1909" i="43" s="1"/>
  <c r="H1909" i="43" s="1"/>
  <c r="I1909" i="43" s="1"/>
  <c r="H1908" i="43"/>
  <c r="I1908" i="43" s="1"/>
  <c r="E1908" i="43"/>
  <c r="G1908" i="43" s="1"/>
  <c r="H1907" i="43"/>
  <c r="I1907" i="43" s="1"/>
  <c r="E1907" i="43"/>
  <c r="G1907" i="43" s="1"/>
  <c r="H1906" i="43"/>
  <c r="I1906" i="43" s="1"/>
  <c r="E1906" i="43"/>
  <c r="G1906" i="43" s="1"/>
  <c r="E1905" i="43"/>
  <c r="G1905" i="43" s="1"/>
  <c r="H1905" i="43" s="1"/>
  <c r="E1904" i="43"/>
  <c r="G1904" i="43" s="1"/>
  <c r="H1904" i="43" s="1"/>
  <c r="I1904" i="43" s="1"/>
  <c r="E1903" i="43"/>
  <c r="G1903" i="43" s="1"/>
  <c r="H1903" i="43" s="1"/>
  <c r="I1903" i="43" s="1"/>
  <c r="E1902" i="43"/>
  <c r="G1902" i="43" s="1"/>
  <c r="H1902" i="43" s="1"/>
  <c r="I1902" i="43" s="1"/>
  <c r="H1901" i="43"/>
  <c r="I1901" i="43" s="1"/>
  <c r="E1901" i="43"/>
  <c r="G1901" i="43" s="1"/>
  <c r="E1900" i="43"/>
  <c r="G1900" i="43" s="1"/>
  <c r="H1900" i="43" s="1"/>
  <c r="I1900" i="43" s="1"/>
  <c r="E1899" i="43"/>
  <c r="G1899" i="43" s="1"/>
  <c r="H1899" i="43" s="1"/>
  <c r="I1899" i="43" s="1"/>
  <c r="E1898" i="43"/>
  <c r="G1898" i="43" s="1"/>
  <c r="H1898" i="43" s="1"/>
  <c r="I1898" i="43" s="1"/>
  <c r="B1897" i="43"/>
  <c r="E1896" i="43"/>
  <c r="G1896" i="43" s="1"/>
  <c r="H1896" i="43" s="1"/>
  <c r="I1896" i="43" s="1"/>
  <c r="E1895" i="43"/>
  <c r="G1895" i="43" s="1"/>
  <c r="H1895" i="43" s="1"/>
  <c r="I1895" i="43" s="1"/>
  <c r="E1894" i="43"/>
  <c r="G1894" i="43" s="1"/>
  <c r="H1894" i="43" s="1"/>
  <c r="I1894" i="43" s="1"/>
  <c r="H1893" i="43"/>
  <c r="I1893" i="43" s="1"/>
  <c r="E1893" i="43"/>
  <c r="G1893" i="43" s="1"/>
  <c r="E1892" i="43"/>
  <c r="G1892" i="43" s="1"/>
  <c r="H1892" i="43" s="1"/>
  <c r="I1892" i="43" s="1"/>
  <c r="E1891" i="43"/>
  <c r="G1891" i="43" s="1"/>
  <c r="H1891" i="43" s="1"/>
  <c r="I1891" i="43" s="1"/>
  <c r="E1890" i="43"/>
  <c r="G1890" i="43" s="1"/>
  <c r="H1890" i="43" s="1"/>
  <c r="I1890" i="43" s="1"/>
  <c r="H1889" i="43"/>
  <c r="I1889" i="43" s="1"/>
  <c r="E1889" i="43"/>
  <c r="G1889" i="43" s="1"/>
  <c r="E1888" i="43"/>
  <c r="G1888" i="43" s="1"/>
  <c r="H1888" i="43" s="1"/>
  <c r="I1888" i="43" s="1"/>
  <c r="E1887" i="43"/>
  <c r="G1887" i="43" s="1"/>
  <c r="H1887" i="43" s="1"/>
  <c r="I1887" i="43" s="1"/>
  <c r="E1886" i="43"/>
  <c r="G1886" i="43" s="1"/>
  <c r="H1886" i="43" s="1"/>
  <c r="I1886" i="43" s="1"/>
  <c r="E1885" i="43"/>
  <c r="G1885" i="43" s="1"/>
  <c r="H1885" i="43" s="1"/>
  <c r="I1885" i="43" s="1"/>
  <c r="E1884" i="43"/>
  <c r="G1884" i="43" s="1"/>
  <c r="H1884" i="43" s="1"/>
  <c r="I1884" i="43" s="1"/>
  <c r="E1883" i="43"/>
  <c r="G1883" i="43" s="1"/>
  <c r="H1883" i="43" s="1"/>
  <c r="I1883" i="43" s="1"/>
  <c r="E1882" i="43"/>
  <c r="G1882" i="43" s="1"/>
  <c r="H1882" i="43" s="1"/>
  <c r="I1882" i="43" s="1"/>
  <c r="E1881" i="43"/>
  <c r="G1881" i="43" s="1"/>
  <c r="H1881" i="43" s="1"/>
  <c r="I1881" i="43" s="1"/>
  <c r="E1880" i="43"/>
  <c r="G1880" i="43" s="1"/>
  <c r="H1880" i="43" s="1"/>
  <c r="I1880" i="43" s="1"/>
  <c r="E1879" i="43"/>
  <c r="G1879" i="43" s="1"/>
  <c r="H1879" i="43" s="1"/>
  <c r="H1878" i="43"/>
  <c r="I1878" i="43" s="1"/>
  <c r="E1878" i="43"/>
  <c r="G1878" i="43" s="1"/>
  <c r="E1877" i="43"/>
  <c r="G1877" i="43" s="1"/>
  <c r="H1877" i="43" s="1"/>
  <c r="I1877" i="43" s="1"/>
  <c r="E1876" i="43"/>
  <c r="G1876" i="43" s="1"/>
  <c r="H1876" i="43" s="1"/>
  <c r="I1876" i="43" s="1"/>
  <c r="E1875" i="43"/>
  <c r="G1875" i="43" s="1"/>
  <c r="H1875" i="43" s="1"/>
  <c r="I1875" i="43" s="1"/>
  <c r="H1874" i="43"/>
  <c r="I1874" i="43" s="1"/>
  <c r="E1874" i="43"/>
  <c r="G1874" i="43" s="1"/>
  <c r="E1873" i="43"/>
  <c r="G1873" i="43" s="1"/>
  <c r="H1873" i="43" s="1"/>
  <c r="I1873" i="43" s="1"/>
  <c r="E1872" i="43"/>
  <c r="G1872" i="43" s="1"/>
  <c r="H1872" i="43" s="1"/>
  <c r="I1872" i="43" s="1"/>
  <c r="E1871" i="43"/>
  <c r="G1871" i="43" s="1"/>
  <c r="H1871" i="43" s="1"/>
  <c r="I1871" i="43" s="1"/>
  <c r="H1870" i="43"/>
  <c r="I1870" i="43" s="1"/>
  <c r="E1870" i="43"/>
  <c r="G1870" i="43" s="1"/>
  <c r="H1869" i="43"/>
  <c r="I1869" i="43" s="1"/>
  <c r="E1869" i="43"/>
  <c r="G1869" i="43" s="1"/>
  <c r="E1868" i="43"/>
  <c r="G1868" i="43" s="1"/>
  <c r="H1868" i="43" s="1"/>
  <c r="I1868" i="43" s="1"/>
  <c r="E1867" i="43"/>
  <c r="G1867" i="43" s="1"/>
  <c r="H1867" i="43" s="1"/>
  <c r="I1867" i="43" s="1"/>
  <c r="H1866" i="43"/>
  <c r="I1866" i="43" s="1"/>
  <c r="E1866" i="43"/>
  <c r="G1866" i="43" s="1"/>
  <c r="H1865" i="43"/>
  <c r="I1865" i="43" s="1"/>
  <c r="E1865" i="43"/>
  <c r="G1865" i="43" s="1"/>
  <c r="E1864" i="43"/>
  <c r="G1864" i="43" s="1"/>
  <c r="H1864" i="43" s="1"/>
  <c r="I1864" i="43" s="1"/>
  <c r="E1863" i="43"/>
  <c r="G1863" i="43" s="1"/>
  <c r="H1863" i="43" s="1"/>
  <c r="I1863" i="43" s="1"/>
  <c r="H1862" i="43"/>
  <c r="I1862" i="43" s="1"/>
  <c r="E1862" i="43"/>
  <c r="G1862" i="43" s="1"/>
  <c r="H1861" i="43"/>
  <c r="I1861" i="43" s="1"/>
  <c r="E1861" i="43"/>
  <c r="G1861" i="43" s="1"/>
  <c r="E1860" i="43"/>
  <c r="G1860" i="43" s="1"/>
  <c r="H1860" i="43" s="1"/>
  <c r="I1860" i="43" s="1"/>
  <c r="E1859" i="43"/>
  <c r="G1859" i="43" s="1"/>
  <c r="H1859" i="43" s="1"/>
  <c r="I1859" i="43" s="1"/>
  <c r="H1858" i="43"/>
  <c r="I1858" i="43" s="1"/>
  <c r="E1858" i="43"/>
  <c r="G1858" i="43" s="1"/>
  <c r="H1857" i="43"/>
  <c r="E1857" i="43"/>
  <c r="G1857" i="43" s="1"/>
  <c r="I1857" i="43" s="1"/>
  <c r="E1856" i="43"/>
  <c r="G1856" i="43" s="1"/>
  <c r="H1856" i="43" s="1"/>
  <c r="I1856" i="43" s="1"/>
  <c r="H1855" i="43"/>
  <c r="I1855" i="43" s="1"/>
  <c r="E1855" i="43"/>
  <c r="G1855" i="43" s="1"/>
  <c r="E1854" i="43"/>
  <c r="G1854" i="43" s="1"/>
  <c r="H1854" i="43" s="1"/>
  <c r="I1854" i="43" s="1"/>
  <c r="E1853" i="43"/>
  <c r="G1853" i="43" s="1"/>
  <c r="H1853" i="43" s="1"/>
  <c r="I1853" i="43" s="1"/>
  <c r="E1852" i="43"/>
  <c r="G1852" i="43" s="1"/>
  <c r="H1852" i="43" s="1"/>
  <c r="I1852" i="43" s="1"/>
  <c r="H1851" i="43"/>
  <c r="I1851" i="43" s="1"/>
  <c r="E1851" i="43"/>
  <c r="G1851" i="43" s="1"/>
  <c r="E1850" i="43"/>
  <c r="G1850" i="43" s="1"/>
  <c r="H1850" i="43" s="1"/>
  <c r="I1850" i="43" s="1"/>
  <c r="E1849" i="43"/>
  <c r="G1849" i="43" s="1"/>
  <c r="H1849" i="43" s="1"/>
  <c r="E1848" i="43"/>
  <c r="G1848" i="43" s="1"/>
  <c r="H1848" i="43" s="1"/>
  <c r="I1848" i="43" s="1"/>
  <c r="H1847" i="43"/>
  <c r="I1847" i="43" s="1"/>
  <c r="E1847" i="43"/>
  <c r="G1847" i="43" s="1"/>
  <c r="H1846" i="43"/>
  <c r="I1846" i="43" s="1"/>
  <c r="E1846" i="43"/>
  <c r="G1846" i="43" s="1"/>
  <c r="E1845" i="43"/>
  <c r="G1845" i="43" s="1"/>
  <c r="H1845" i="43" s="1"/>
  <c r="I1845" i="43" s="1"/>
  <c r="E1844" i="43"/>
  <c r="G1844" i="43" s="1"/>
  <c r="H1844" i="43" s="1"/>
  <c r="I1844" i="43" s="1"/>
  <c r="H1843" i="43"/>
  <c r="I1843" i="43" s="1"/>
  <c r="E1843" i="43"/>
  <c r="G1843" i="43" s="1"/>
  <c r="H1842" i="43"/>
  <c r="I1842" i="43" s="1"/>
  <c r="E1842" i="43"/>
  <c r="G1842" i="43" s="1"/>
  <c r="E1841" i="43"/>
  <c r="G1841" i="43" s="1"/>
  <c r="H1841" i="43" s="1"/>
  <c r="I1841" i="43" s="1"/>
  <c r="E1840" i="43"/>
  <c r="G1840" i="43" s="1"/>
  <c r="H1840" i="43" s="1"/>
  <c r="I1840" i="43" s="1"/>
  <c r="H1839" i="43"/>
  <c r="I1839" i="43" s="1"/>
  <c r="E1839" i="43"/>
  <c r="G1839" i="43" s="1"/>
  <c r="H1838" i="43"/>
  <c r="I1838" i="43" s="1"/>
  <c r="E1838" i="43"/>
  <c r="G1838" i="43" s="1"/>
  <c r="E1837" i="43"/>
  <c r="G1837" i="43" s="1"/>
  <c r="H1837" i="43" s="1"/>
  <c r="H1836" i="43"/>
  <c r="I1836" i="43" s="1"/>
  <c r="E1836" i="43"/>
  <c r="G1836" i="43" s="1"/>
  <c r="E1835" i="43"/>
  <c r="G1835" i="43" s="1"/>
  <c r="H1835" i="43" s="1"/>
  <c r="I1835" i="43" s="1"/>
  <c r="H1834" i="43"/>
  <c r="I1834" i="43" s="1"/>
  <c r="E1834" i="43"/>
  <c r="G1834" i="43" s="1"/>
  <c r="E1833" i="43"/>
  <c r="G1833" i="43" s="1"/>
  <c r="H1833" i="43" s="1"/>
  <c r="I1833" i="43" s="1"/>
  <c r="H1832" i="43"/>
  <c r="I1832" i="43" s="1"/>
  <c r="E1832" i="43"/>
  <c r="G1832" i="43" s="1"/>
  <c r="E1831" i="43"/>
  <c r="G1831" i="43" s="1"/>
  <c r="H1831" i="43" s="1"/>
  <c r="I1831" i="43" s="1"/>
  <c r="E1830" i="43"/>
  <c r="G1830" i="43" s="1"/>
  <c r="H1830" i="43" s="1"/>
  <c r="I1830" i="43" s="1"/>
  <c r="E1829" i="43"/>
  <c r="G1829" i="43" s="1"/>
  <c r="H1829" i="43" s="1"/>
  <c r="I1829" i="43" s="1"/>
  <c r="H1828" i="43"/>
  <c r="I1828" i="43" s="1"/>
  <c r="E1828" i="43"/>
  <c r="G1828" i="43" s="1"/>
  <c r="E1827" i="43"/>
  <c r="G1827" i="43" s="1"/>
  <c r="H1827" i="43" s="1"/>
  <c r="I1827" i="43" s="1"/>
  <c r="E1826" i="43"/>
  <c r="G1826" i="43" s="1"/>
  <c r="H1826" i="43" s="1"/>
  <c r="I1826" i="43" s="1"/>
  <c r="E1825" i="43"/>
  <c r="G1825" i="43" s="1"/>
  <c r="H1824" i="43"/>
  <c r="I1824" i="43" s="1"/>
  <c r="E1824" i="43"/>
  <c r="G1824" i="43" s="1"/>
  <c r="H1823" i="43"/>
  <c r="I1823" i="43" s="1"/>
  <c r="E1823" i="43"/>
  <c r="G1823" i="43" s="1"/>
  <c r="E1822" i="43"/>
  <c r="G1822" i="43" s="1"/>
  <c r="H1822" i="43" s="1"/>
  <c r="I1822" i="43" s="1"/>
  <c r="E1821" i="43"/>
  <c r="G1821" i="43" s="1"/>
  <c r="H1821" i="43" s="1"/>
  <c r="I1821" i="43" s="1"/>
  <c r="H1820" i="43"/>
  <c r="I1820" i="43" s="1"/>
  <c r="E1820" i="43"/>
  <c r="G1820" i="43" s="1"/>
  <c r="H1819" i="43"/>
  <c r="I1819" i="43" s="1"/>
  <c r="E1819" i="43"/>
  <c r="G1819" i="43" s="1"/>
  <c r="E1818" i="43"/>
  <c r="G1818" i="43" s="1"/>
  <c r="H1818" i="43" s="1"/>
  <c r="I1818" i="43" s="1"/>
  <c r="E1817" i="43"/>
  <c r="G1817" i="43" s="1"/>
  <c r="H1817" i="43" s="1"/>
  <c r="I1817" i="43" s="1"/>
  <c r="H1816" i="43"/>
  <c r="I1816" i="43" s="1"/>
  <c r="E1816" i="43"/>
  <c r="G1816" i="43" s="1"/>
  <c r="H1815" i="43"/>
  <c r="I1815" i="43" s="1"/>
  <c r="E1815" i="43"/>
  <c r="G1815" i="43" s="1"/>
  <c r="E1814" i="43"/>
  <c r="G1814" i="43" s="1"/>
  <c r="H1814" i="43" s="1"/>
  <c r="I1814" i="43" s="1"/>
  <c r="E1813" i="43"/>
  <c r="G1813" i="43" s="1"/>
  <c r="H1813" i="43" s="1"/>
  <c r="I1813" i="43" s="1"/>
  <c r="H1812" i="43"/>
  <c r="I1812" i="43" s="1"/>
  <c r="E1812" i="43"/>
  <c r="G1812" i="43" s="1"/>
  <c r="H1811" i="43"/>
  <c r="I1811" i="43" s="1"/>
  <c r="E1811" i="43"/>
  <c r="G1811" i="43" s="1"/>
  <c r="E1810" i="43"/>
  <c r="G1810" i="43" s="1"/>
  <c r="H1810" i="43" s="1"/>
  <c r="I1810" i="43" s="1"/>
  <c r="H1809" i="43"/>
  <c r="I1809" i="43" s="1"/>
  <c r="E1809" i="43"/>
  <c r="G1809" i="43" s="1"/>
  <c r="E1808" i="43"/>
  <c r="G1808" i="43" s="1"/>
  <c r="H1808" i="43" s="1"/>
  <c r="I1808" i="43" s="1"/>
  <c r="E1807" i="43"/>
  <c r="G1807" i="43" s="1"/>
  <c r="H1807" i="43" s="1"/>
  <c r="I1807" i="43" s="1"/>
  <c r="E1806" i="43"/>
  <c r="G1806" i="43" s="1"/>
  <c r="H1806" i="43" s="1"/>
  <c r="I1806" i="43" s="1"/>
  <c r="H1805" i="43"/>
  <c r="I1805" i="43" s="1"/>
  <c r="E1805" i="43"/>
  <c r="G1805" i="43" s="1"/>
  <c r="E1804" i="43"/>
  <c r="G1804" i="43" s="1"/>
  <c r="H1804" i="43" s="1"/>
  <c r="I1804" i="43" s="1"/>
  <c r="E1803" i="43"/>
  <c r="G1803" i="43" s="1"/>
  <c r="H1803" i="43" s="1"/>
  <c r="I1803" i="43" s="1"/>
  <c r="E1802" i="43"/>
  <c r="G1802" i="43" s="1"/>
  <c r="H1802" i="43" s="1"/>
  <c r="I1802" i="43" s="1"/>
  <c r="H1801" i="43"/>
  <c r="I1801" i="43" s="1"/>
  <c r="E1801" i="43"/>
  <c r="G1801" i="43" s="1"/>
  <c r="E1800" i="43"/>
  <c r="G1800" i="43" s="1"/>
  <c r="H1800" i="43" s="1"/>
  <c r="I1800" i="43" s="1"/>
  <c r="E1799" i="43"/>
  <c r="G1799" i="43" s="1"/>
  <c r="H1799" i="43" s="1"/>
  <c r="E1798" i="43"/>
  <c r="G1798" i="43" s="1"/>
  <c r="H1798" i="43" s="1"/>
  <c r="I1798" i="43" s="1"/>
  <c r="H1797" i="43"/>
  <c r="I1797" i="43" s="1"/>
  <c r="E1797" i="43"/>
  <c r="G1797" i="43" s="1"/>
  <c r="H1796" i="43"/>
  <c r="I1796" i="43" s="1"/>
  <c r="E1796" i="43"/>
  <c r="G1796" i="43" s="1"/>
  <c r="E1795" i="43"/>
  <c r="G1795" i="43" s="1"/>
  <c r="H1795" i="43" s="1"/>
  <c r="I1795" i="43" s="1"/>
  <c r="E1794" i="43"/>
  <c r="G1794" i="43" s="1"/>
  <c r="H1794" i="43" s="1"/>
  <c r="I1794" i="43" s="1"/>
  <c r="E1793" i="43"/>
  <c r="G1793" i="43" s="1"/>
  <c r="H1793" i="43" s="1"/>
  <c r="E1792" i="43"/>
  <c r="G1792" i="43" s="1"/>
  <c r="H1792" i="43" s="1"/>
  <c r="I1792" i="43" s="1"/>
  <c r="E1791" i="43"/>
  <c r="G1791" i="43" s="1"/>
  <c r="H1791" i="43" s="1"/>
  <c r="I1791" i="43" s="1"/>
  <c r="H1790" i="43"/>
  <c r="I1790" i="43" s="1"/>
  <c r="E1790" i="43"/>
  <c r="G1790" i="43" s="1"/>
  <c r="E1789" i="43"/>
  <c r="G1789" i="43" s="1"/>
  <c r="H1789" i="43" s="1"/>
  <c r="I1789" i="43" s="1"/>
  <c r="E1788" i="43"/>
  <c r="G1788" i="43" s="1"/>
  <c r="H1788" i="43" s="1"/>
  <c r="I1788" i="43" s="1"/>
  <c r="E1787" i="43"/>
  <c r="G1787" i="43" s="1"/>
  <c r="H1786" i="43"/>
  <c r="I1786" i="43" s="1"/>
  <c r="E1786" i="43"/>
  <c r="G1786" i="43" s="1"/>
  <c r="H1785" i="43"/>
  <c r="I1785" i="43" s="1"/>
  <c r="E1785" i="43"/>
  <c r="G1785" i="43" s="1"/>
  <c r="E1784" i="43"/>
  <c r="G1784" i="43" s="1"/>
  <c r="H1784" i="43" s="1"/>
  <c r="I1784" i="43" s="1"/>
  <c r="E1783" i="43"/>
  <c r="G1783" i="43" s="1"/>
  <c r="H1783" i="43" s="1"/>
  <c r="I1783" i="43" s="1"/>
  <c r="H1782" i="43"/>
  <c r="I1782" i="43" s="1"/>
  <c r="E1782" i="43"/>
  <c r="G1782" i="43" s="1"/>
  <c r="H1781" i="43"/>
  <c r="I1781" i="43" s="1"/>
  <c r="E1781" i="43"/>
  <c r="G1781" i="43" s="1"/>
  <c r="E1780" i="43"/>
  <c r="G1780" i="43" s="1"/>
  <c r="H1780" i="43" s="1"/>
  <c r="I1780" i="43" s="1"/>
  <c r="E1779" i="43"/>
  <c r="G1779" i="43" s="1"/>
  <c r="H1779" i="43" s="1"/>
  <c r="I1779" i="43" s="1"/>
  <c r="H1778" i="43"/>
  <c r="I1778" i="43" s="1"/>
  <c r="E1778" i="43"/>
  <c r="G1778" i="43" s="1"/>
  <c r="H1777" i="43"/>
  <c r="I1777" i="43" s="1"/>
  <c r="E1777" i="43"/>
  <c r="G1777" i="43" s="1"/>
  <c r="E1776" i="43"/>
  <c r="G1776" i="43" s="1"/>
  <c r="H1776" i="43" s="1"/>
  <c r="I1776" i="43" s="1"/>
  <c r="E1775" i="43"/>
  <c r="G1775" i="43" s="1"/>
  <c r="H1775" i="43" s="1"/>
  <c r="I1775" i="43" s="1"/>
  <c r="H1774" i="43"/>
  <c r="I1774" i="43" s="1"/>
  <c r="E1774" i="43"/>
  <c r="G1774" i="43" s="1"/>
  <c r="H1773" i="43"/>
  <c r="I1773" i="43" s="1"/>
  <c r="E1773" i="43"/>
  <c r="G1773" i="43" s="1"/>
  <c r="E1772" i="43"/>
  <c r="G1772" i="43" s="1"/>
  <c r="H1772" i="43" s="1"/>
  <c r="I1772" i="43" s="1"/>
  <c r="E1771" i="43"/>
  <c r="G1771" i="43" s="1"/>
  <c r="H1771" i="43" s="1"/>
  <c r="I1771" i="43" s="1"/>
  <c r="H1770" i="43"/>
  <c r="I1770" i="43" s="1"/>
  <c r="E1770" i="43"/>
  <c r="G1770" i="43" s="1"/>
  <c r="H1769" i="43"/>
  <c r="I1769" i="43" s="1"/>
  <c r="E1769" i="43"/>
  <c r="G1769" i="43" s="1"/>
  <c r="E1768" i="43"/>
  <c r="G1768" i="43" s="1"/>
  <c r="H1768" i="43" s="1"/>
  <c r="I1768" i="43" s="1"/>
  <c r="E1767" i="43"/>
  <c r="G1767" i="43" s="1"/>
  <c r="H1767" i="43" s="1"/>
  <c r="I1767" i="43" s="1"/>
  <c r="E1766" i="43"/>
  <c r="G1766" i="43" s="1"/>
  <c r="H1766" i="43" s="1"/>
  <c r="I1766" i="43" s="1"/>
  <c r="H1765" i="43"/>
  <c r="I1765" i="43" s="1"/>
  <c r="E1765" i="43"/>
  <c r="G1765" i="43" s="1"/>
  <c r="H1764" i="43"/>
  <c r="I1764" i="43" s="1"/>
  <c r="E1764" i="43"/>
  <c r="G1764" i="43" s="1"/>
  <c r="H1763" i="43"/>
  <c r="I1763" i="43" s="1"/>
  <c r="E1763" i="43"/>
  <c r="G1763" i="43" s="1"/>
  <c r="E1762" i="43"/>
  <c r="G1762" i="43" s="1"/>
  <c r="H1762" i="43" s="1"/>
  <c r="I1762" i="43" s="1"/>
  <c r="H1761" i="43"/>
  <c r="I1761" i="43" s="1"/>
  <c r="E1761" i="43"/>
  <c r="G1761" i="43" s="1"/>
  <c r="H1760" i="43"/>
  <c r="I1760" i="43" s="1"/>
  <c r="E1760" i="43"/>
  <c r="G1760" i="43" s="1"/>
  <c r="H1759" i="43"/>
  <c r="I1759" i="43" s="1"/>
  <c r="E1759" i="43"/>
  <c r="G1759" i="43" s="1"/>
  <c r="E1758" i="43"/>
  <c r="G1758" i="43" s="1"/>
  <c r="H1758" i="43" s="1"/>
  <c r="I1758" i="43" s="1"/>
  <c r="E1757" i="43"/>
  <c r="G1757" i="43" s="1"/>
  <c r="H1757" i="43" s="1"/>
  <c r="E1756" i="43"/>
  <c r="G1756" i="43" s="1"/>
  <c r="H1756" i="43" s="1"/>
  <c r="I1756" i="43" s="1"/>
  <c r="H1755" i="43"/>
  <c r="I1755" i="43" s="1"/>
  <c r="E1755" i="43"/>
  <c r="G1755" i="43" s="1"/>
  <c r="H1754" i="43"/>
  <c r="I1754" i="43" s="1"/>
  <c r="E1754" i="43"/>
  <c r="G1754" i="43" s="1"/>
  <c r="E1753" i="43"/>
  <c r="G1753" i="43" s="1"/>
  <c r="H1753" i="43" s="1"/>
  <c r="I1753" i="43" s="1"/>
  <c r="E1752" i="43"/>
  <c r="G1752" i="43" s="1"/>
  <c r="H1752" i="43" s="1"/>
  <c r="I1752" i="43" s="1"/>
  <c r="H1751" i="43"/>
  <c r="I1751" i="43" s="1"/>
  <c r="E1751" i="43"/>
  <c r="G1751" i="43" s="1"/>
  <c r="H1750" i="43"/>
  <c r="I1750" i="43" s="1"/>
  <c r="E1750" i="43"/>
  <c r="G1750" i="43" s="1"/>
  <c r="E1749" i="43"/>
  <c r="G1749" i="43" s="1"/>
  <c r="H1749" i="43" s="1"/>
  <c r="I1749" i="43" s="1"/>
  <c r="E1748" i="43"/>
  <c r="G1748" i="43" s="1"/>
  <c r="H1748" i="43" s="1"/>
  <c r="I1748" i="43" s="1"/>
  <c r="H1747" i="43"/>
  <c r="I1747" i="43" s="1"/>
  <c r="E1747" i="43"/>
  <c r="G1747" i="43" s="1"/>
  <c r="H1746" i="43"/>
  <c r="I1746" i="43" s="1"/>
  <c r="E1746" i="43"/>
  <c r="G1746" i="43" s="1"/>
  <c r="E1745" i="43"/>
  <c r="G1745" i="43" s="1"/>
  <c r="H1745" i="43" s="1"/>
  <c r="I1745" i="43" s="1"/>
  <c r="E1744" i="43"/>
  <c r="G1744" i="43" s="1"/>
  <c r="H1744" i="43" s="1"/>
  <c r="I1744" i="43" s="1"/>
  <c r="H1743" i="43"/>
  <c r="I1743" i="43" s="1"/>
  <c r="E1743" i="43"/>
  <c r="G1743" i="43" s="1"/>
  <c r="H1742" i="43"/>
  <c r="I1742" i="43" s="1"/>
  <c r="E1742" i="43"/>
  <c r="G1742" i="43" s="1"/>
  <c r="E1741" i="43"/>
  <c r="G1741" i="43" s="1"/>
  <c r="H1741" i="43" s="1"/>
  <c r="I1741" i="43" s="1"/>
  <c r="E1740" i="43"/>
  <c r="G1740" i="43" s="1"/>
  <c r="H1740" i="43" s="1"/>
  <c r="I1740" i="43" s="1"/>
  <c r="E1739" i="43"/>
  <c r="G1739" i="43" s="1"/>
  <c r="H1739" i="43" s="1"/>
  <c r="H1738" i="43"/>
  <c r="I1738" i="43" s="1"/>
  <c r="E1738" i="43"/>
  <c r="G1738" i="43" s="1"/>
  <c r="H1737" i="43"/>
  <c r="I1737" i="43" s="1"/>
  <c r="E1737" i="43"/>
  <c r="G1737" i="43" s="1"/>
  <c r="H1736" i="43"/>
  <c r="I1736" i="43" s="1"/>
  <c r="E1736" i="43"/>
  <c r="G1736" i="43" s="1"/>
  <c r="E1735" i="43"/>
  <c r="G1735" i="43" s="1"/>
  <c r="H1735" i="43" s="1"/>
  <c r="I1735" i="43" s="1"/>
  <c r="H1734" i="43"/>
  <c r="I1734" i="43" s="1"/>
  <c r="E1734" i="43"/>
  <c r="G1734" i="43" s="1"/>
  <c r="H1733" i="43"/>
  <c r="I1733" i="43" s="1"/>
  <c r="E1733" i="43"/>
  <c r="G1733" i="43" s="1"/>
  <c r="H1732" i="43"/>
  <c r="E1732" i="43"/>
  <c r="G1732" i="43" s="1"/>
  <c r="G1731" i="43" s="1"/>
  <c r="B1731" i="43"/>
  <c r="B1730" i="43" s="1"/>
  <c r="E1729" i="43"/>
  <c r="G1729" i="43" s="1"/>
  <c r="H1729" i="43" s="1"/>
  <c r="I1729" i="43" s="1"/>
  <c r="E1728" i="43"/>
  <c r="G1728" i="43" s="1"/>
  <c r="H1728" i="43" s="1"/>
  <c r="I1728" i="43" s="1"/>
  <c r="H1727" i="43"/>
  <c r="I1727" i="43" s="1"/>
  <c r="E1727" i="43"/>
  <c r="G1727" i="43" s="1"/>
  <c r="H1726" i="43"/>
  <c r="I1726" i="43" s="1"/>
  <c r="E1726" i="43"/>
  <c r="G1726" i="43" s="1"/>
  <c r="E1725" i="43"/>
  <c r="G1725" i="43" s="1"/>
  <c r="H1725" i="43" s="1"/>
  <c r="I1725" i="43" s="1"/>
  <c r="E1724" i="43"/>
  <c r="G1724" i="43" s="1"/>
  <c r="H1724" i="43" s="1"/>
  <c r="I1724" i="43" s="1"/>
  <c r="H1723" i="43"/>
  <c r="I1723" i="43" s="1"/>
  <c r="E1723" i="43"/>
  <c r="G1723" i="43" s="1"/>
  <c r="H1722" i="43"/>
  <c r="I1722" i="43" s="1"/>
  <c r="E1722" i="43"/>
  <c r="G1722" i="43" s="1"/>
  <c r="E1721" i="43"/>
  <c r="G1721" i="43" s="1"/>
  <c r="H1721" i="43" s="1"/>
  <c r="I1721" i="43" s="1"/>
  <c r="E1720" i="43"/>
  <c r="G1720" i="43" s="1"/>
  <c r="H1720" i="43" s="1"/>
  <c r="I1720" i="43" s="1"/>
  <c r="E1719" i="43"/>
  <c r="G1719" i="43" s="1"/>
  <c r="H1719" i="43" s="1"/>
  <c r="H1718" i="43"/>
  <c r="I1718" i="43" s="1"/>
  <c r="E1718" i="43"/>
  <c r="G1718" i="43" s="1"/>
  <c r="H1717" i="43"/>
  <c r="I1717" i="43" s="1"/>
  <c r="E1717" i="43"/>
  <c r="G1717" i="43" s="1"/>
  <c r="H1716" i="43"/>
  <c r="I1716" i="43" s="1"/>
  <c r="E1716" i="43"/>
  <c r="G1716" i="43" s="1"/>
  <c r="E1715" i="43"/>
  <c r="G1715" i="43" s="1"/>
  <c r="H1715" i="43" s="1"/>
  <c r="I1715" i="43" s="1"/>
  <c r="H1714" i="43"/>
  <c r="I1714" i="43" s="1"/>
  <c r="E1714" i="43"/>
  <c r="G1714" i="43" s="1"/>
  <c r="H1713" i="43"/>
  <c r="I1713" i="43" s="1"/>
  <c r="E1713" i="43"/>
  <c r="G1713" i="43" s="1"/>
  <c r="H1712" i="43"/>
  <c r="I1712" i="43" s="1"/>
  <c r="E1712" i="43"/>
  <c r="G1712" i="43" s="1"/>
  <c r="E1711" i="43"/>
  <c r="G1711" i="43" s="1"/>
  <c r="H1711" i="43" s="1"/>
  <c r="I1711" i="43" s="1"/>
  <c r="B1710" i="43"/>
  <c r="H1709" i="43"/>
  <c r="I1709" i="43" s="1"/>
  <c r="E1709" i="43"/>
  <c r="G1709" i="43" s="1"/>
  <c r="H1708" i="43"/>
  <c r="I1708" i="43" s="1"/>
  <c r="E1708" i="43"/>
  <c r="G1708" i="43" s="1"/>
  <c r="E1707" i="43"/>
  <c r="G1707" i="43" s="1"/>
  <c r="H1707" i="43" s="1"/>
  <c r="I1707" i="43" s="1"/>
  <c r="H1706" i="43"/>
  <c r="I1706" i="43" s="1"/>
  <c r="E1706" i="43"/>
  <c r="G1706" i="43" s="1"/>
  <c r="H1705" i="43"/>
  <c r="I1705" i="43" s="1"/>
  <c r="E1705" i="43"/>
  <c r="G1705" i="43" s="1"/>
  <c r="H1704" i="43"/>
  <c r="I1704" i="43" s="1"/>
  <c r="E1704" i="43"/>
  <c r="G1704" i="43" s="1"/>
  <c r="E1703" i="43"/>
  <c r="G1703" i="43" s="1"/>
  <c r="H1703" i="43" s="1"/>
  <c r="I1703" i="43" s="1"/>
  <c r="E1702" i="43"/>
  <c r="G1702" i="43" s="1"/>
  <c r="H1702" i="43" s="1"/>
  <c r="I1702" i="43" s="1"/>
  <c r="H1701" i="43"/>
  <c r="I1701" i="43" s="1"/>
  <c r="E1701" i="43"/>
  <c r="G1701" i="43" s="1"/>
  <c r="H1700" i="43"/>
  <c r="I1700" i="43" s="1"/>
  <c r="E1700" i="43"/>
  <c r="G1700" i="43" s="1"/>
  <c r="E1699" i="43"/>
  <c r="G1699" i="43" s="1"/>
  <c r="H1699" i="43" s="1"/>
  <c r="I1699" i="43" s="1"/>
  <c r="E1698" i="43"/>
  <c r="G1698" i="43" s="1"/>
  <c r="H1698" i="43" s="1"/>
  <c r="I1698" i="43" s="1"/>
  <c r="H1697" i="43"/>
  <c r="I1697" i="43" s="1"/>
  <c r="E1697" i="43"/>
  <c r="G1697" i="43" s="1"/>
  <c r="H1696" i="43"/>
  <c r="I1696" i="43" s="1"/>
  <c r="E1696" i="43"/>
  <c r="G1696" i="43" s="1"/>
  <c r="G1695" i="43" s="1"/>
  <c r="B1695" i="43"/>
  <c r="E1694" i="43"/>
  <c r="G1694" i="43" s="1"/>
  <c r="H1694" i="43" s="1"/>
  <c r="I1694" i="43" s="1"/>
  <c r="H1693" i="43"/>
  <c r="I1693" i="43" s="1"/>
  <c r="E1693" i="43"/>
  <c r="G1693" i="43" s="1"/>
  <c r="H1692" i="43"/>
  <c r="I1692" i="43" s="1"/>
  <c r="E1692" i="43"/>
  <c r="G1692" i="43" s="1"/>
  <c r="E1691" i="43"/>
  <c r="G1691" i="43" s="1"/>
  <c r="H1691" i="43" s="1"/>
  <c r="I1691" i="43" s="1"/>
  <c r="E1690" i="43"/>
  <c r="G1690" i="43" s="1"/>
  <c r="H1690" i="43" s="1"/>
  <c r="I1690" i="43" s="1"/>
  <c r="H1689" i="43"/>
  <c r="I1689" i="43" s="1"/>
  <c r="E1689" i="43"/>
  <c r="G1689" i="43" s="1"/>
  <c r="H1688" i="43"/>
  <c r="I1688" i="43" s="1"/>
  <c r="E1688" i="43"/>
  <c r="G1688" i="43" s="1"/>
  <c r="E1687" i="43"/>
  <c r="G1687" i="43" s="1"/>
  <c r="H1687" i="43" s="1"/>
  <c r="I1687" i="43" s="1"/>
  <c r="E1686" i="43"/>
  <c r="G1686" i="43" s="1"/>
  <c r="H1686" i="43" s="1"/>
  <c r="I1686" i="43" s="1"/>
  <c r="H1685" i="43"/>
  <c r="I1685" i="43" s="1"/>
  <c r="E1685" i="43"/>
  <c r="G1685" i="43" s="1"/>
  <c r="H1684" i="43"/>
  <c r="I1684" i="43" s="1"/>
  <c r="E1684" i="43"/>
  <c r="G1684" i="43" s="1"/>
  <c r="E1683" i="43"/>
  <c r="G1683" i="43" s="1"/>
  <c r="H1683" i="43" s="1"/>
  <c r="I1683" i="43" s="1"/>
  <c r="E1682" i="43"/>
  <c r="G1682" i="43" s="1"/>
  <c r="H1682" i="43" s="1"/>
  <c r="I1682" i="43" s="1"/>
  <c r="H1681" i="43"/>
  <c r="I1681" i="43" s="1"/>
  <c r="E1681" i="43"/>
  <c r="G1681" i="43" s="1"/>
  <c r="H1680" i="43"/>
  <c r="I1680" i="43" s="1"/>
  <c r="E1680" i="43"/>
  <c r="G1680" i="43" s="1"/>
  <c r="E1679" i="43"/>
  <c r="G1679" i="43" s="1"/>
  <c r="H1679" i="43" s="1"/>
  <c r="I1679" i="43" s="1"/>
  <c r="E1678" i="43"/>
  <c r="G1678" i="43" s="1"/>
  <c r="H1678" i="43" s="1"/>
  <c r="I1678" i="43" s="1"/>
  <c r="H1677" i="43"/>
  <c r="I1677" i="43" s="1"/>
  <c r="E1677" i="43"/>
  <c r="G1677" i="43" s="1"/>
  <c r="H1676" i="43"/>
  <c r="I1676" i="43" s="1"/>
  <c r="E1676" i="43"/>
  <c r="G1676" i="43" s="1"/>
  <c r="E1675" i="43"/>
  <c r="G1675" i="43" s="1"/>
  <c r="H1675" i="43" s="1"/>
  <c r="I1675" i="43" s="1"/>
  <c r="E1674" i="43"/>
  <c r="G1674" i="43" s="1"/>
  <c r="H1674" i="43" s="1"/>
  <c r="I1674" i="43" s="1"/>
  <c r="H1673" i="43"/>
  <c r="I1673" i="43" s="1"/>
  <c r="E1673" i="43"/>
  <c r="G1673" i="43" s="1"/>
  <c r="H1672" i="43"/>
  <c r="I1672" i="43" s="1"/>
  <c r="E1672" i="43"/>
  <c r="G1672" i="43" s="1"/>
  <c r="E1671" i="43"/>
  <c r="G1671" i="43" s="1"/>
  <c r="H1671" i="43" s="1"/>
  <c r="I1671" i="43" s="1"/>
  <c r="E1670" i="43"/>
  <c r="G1670" i="43" s="1"/>
  <c r="H1670" i="43" s="1"/>
  <c r="I1670" i="43" s="1"/>
  <c r="H1669" i="43"/>
  <c r="I1669" i="43" s="1"/>
  <c r="E1669" i="43"/>
  <c r="G1669" i="43" s="1"/>
  <c r="H1668" i="43"/>
  <c r="I1668" i="43" s="1"/>
  <c r="E1668" i="43"/>
  <c r="G1668" i="43" s="1"/>
  <c r="E1667" i="43"/>
  <c r="G1667" i="43" s="1"/>
  <c r="H1667" i="43" s="1"/>
  <c r="I1667" i="43" s="1"/>
  <c r="E1666" i="43"/>
  <c r="G1666" i="43" s="1"/>
  <c r="H1666" i="43" s="1"/>
  <c r="I1666" i="43" s="1"/>
  <c r="H1665" i="43"/>
  <c r="I1665" i="43" s="1"/>
  <c r="E1665" i="43"/>
  <c r="G1665" i="43" s="1"/>
  <c r="H1664" i="43"/>
  <c r="I1664" i="43" s="1"/>
  <c r="E1664" i="43"/>
  <c r="G1664" i="43" s="1"/>
  <c r="E1663" i="43"/>
  <c r="G1663" i="43" s="1"/>
  <c r="H1663" i="43" s="1"/>
  <c r="I1663" i="43" s="1"/>
  <c r="E1662" i="43"/>
  <c r="G1662" i="43" s="1"/>
  <c r="H1662" i="43" s="1"/>
  <c r="I1662" i="43" s="1"/>
  <c r="H1661" i="43"/>
  <c r="I1661" i="43" s="1"/>
  <c r="E1661" i="43"/>
  <c r="G1661" i="43" s="1"/>
  <c r="H1660" i="43"/>
  <c r="I1660" i="43" s="1"/>
  <c r="E1660" i="43"/>
  <c r="G1660" i="43" s="1"/>
  <c r="E1659" i="43"/>
  <c r="G1659" i="43" s="1"/>
  <c r="H1659" i="43" s="1"/>
  <c r="I1659" i="43" s="1"/>
  <c r="E1658" i="43"/>
  <c r="G1658" i="43" s="1"/>
  <c r="H1658" i="43" s="1"/>
  <c r="I1658" i="43" s="1"/>
  <c r="H1657" i="43"/>
  <c r="I1657" i="43" s="1"/>
  <c r="E1657" i="43"/>
  <c r="G1657" i="43" s="1"/>
  <c r="H1656" i="43"/>
  <c r="I1656" i="43" s="1"/>
  <c r="E1656" i="43"/>
  <c r="G1656" i="43" s="1"/>
  <c r="E1655" i="43"/>
  <c r="G1655" i="43" s="1"/>
  <c r="H1655" i="43" s="1"/>
  <c r="I1655" i="43" s="1"/>
  <c r="E1654" i="43"/>
  <c r="G1654" i="43" s="1"/>
  <c r="H1654" i="43" s="1"/>
  <c r="I1654" i="43" s="1"/>
  <c r="H1653" i="43"/>
  <c r="I1653" i="43" s="1"/>
  <c r="E1653" i="43"/>
  <c r="G1653" i="43" s="1"/>
  <c r="H1652" i="43"/>
  <c r="I1652" i="43" s="1"/>
  <c r="E1652" i="43"/>
  <c r="G1652" i="43" s="1"/>
  <c r="E1651" i="43"/>
  <c r="G1651" i="43" s="1"/>
  <c r="H1651" i="43" s="1"/>
  <c r="I1651" i="43" s="1"/>
  <c r="E1650" i="43"/>
  <c r="G1650" i="43" s="1"/>
  <c r="H1650" i="43" s="1"/>
  <c r="I1650" i="43" s="1"/>
  <c r="H1649" i="43"/>
  <c r="I1649" i="43" s="1"/>
  <c r="E1649" i="43"/>
  <c r="G1649" i="43" s="1"/>
  <c r="H1648" i="43"/>
  <c r="I1648" i="43" s="1"/>
  <c r="E1648" i="43"/>
  <c r="G1648" i="43" s="1"/>
  <c r="E1647" i="43"/>
  <c r="G1647" i="43" s="1"/>
  <c r="H1647" i="43" s="1"/>
  <c r="I1647" i="43" s="1"/>
  <c r="E1646" i="43"/>
  <c r="G1646" i="43" s="1"/>
  <c r="H1646" i="43" s="1"/>
  <c r="I1646" i="43" s="1"/>
  <c r="B1645" i="43"/>
  <c r="H1644" i="43"/>
  <c r="I1644" i="43" s="1"/>
  <c r="E1644" i="43"/>
  <c r="G1644" i="43" s="1"/>
  <c r="E1643" i="43"/>
  <c r="G1643" i="43" s="1"/>
  <c r="H1643" i="43" s="1"/>
  <c r="I1643" i="43" s="1"/>
  <c r="E1642" i="43"/>
  <c r="G1642" i="43" s="1"/>
  <c r="H1642" i="43" s="1"/>
  <c r="I1642" i="43" s="1"/>
  <c r="H1641" i="43"/>
  <c r="I1641" i="43" s="1"/>
  <c r="E1641" i="43"/>
  <c r="G1641" i="43" s="1"/>
  <c r="H1640" i="43"/>
  <c r="I1640" i="43" s="1"/>
  <c r="E1640" i="43"/>
  <c r="G1640" i="43" s="1"/>
  <c r="E1639" i="43"/>
  <c r="G1639" i="43" s="1"/>
  <c r="H1639" i="43" s="1"/>
  <c r="I1639" i="43" s="1"/>
  <c r="E1638" i="43"/>
  <c r="G1638" i="43" s="1"/>
  <c r="H1638" i="43" s="1"/>
  <c r="I1638" i="43" s="1"/>
  <c r="H1637" i="43"/>
  <c r="I1637" i="43" s="1"/>
  <c r="E1637" i="43"/>
  <c r="G1637" i="43" s="1"/>
  <c r="H1636" i="43"/>
  <c r="I1636" i="43" s="1"/>
  <c r="E1636" i="43"/>
  <c r="G1636" i="43" s="1"/>
  <c r="E1635" i="43"/>
  <c r="G1635" i="43" s="1"/>
  <c r="H1635" i="43" s="1"/>
  <c r="I1635" i="43" s="1"/>
  <c r="E1634" i="43"/>
  <c r="G1634" i="43" s="1"/>
  <c r="H1634" i="43" s="1"/>
  <c r="E1633" i="43"/>
  <c r="G1633" i="43" s="1"/>
  <c r="H1633" i="43" s="1"/>
  <c r="I1633" i="43" s="1"/>
  <c r="H1632" i="43"/>
  <c r="I1632" i="43" s="1"/>
  <c r="E1632" i="43"/>
  <c r="G1632" i="43" s="1"/>
  <c r="H1631" i="43"/>
  <c r="I1631" i="43" s="1"/>
  <c r="E1631" i="43"/>
  <c r="G1631" i="43" s="1"/>
  <c r="E1630" i="43"/>
  <c r="G1630" i="43" s="1"/>
  <c r="H1630" i="43" s="1"/>
  <c r="I1630" i="43" s="1"/>
  <c r="E1629" i="43"/>
  <c r="G1629" i="43" s="1"/>
  <c r="H1629" i="43" s="1"/>
  <c r="I1629" i="43" s="1"/>
  <c r="H1628" i="43"/>
  <c r="I1628" i="43" s="1"/>
  <c r="E1628" i="43"/>
  <c r="G1628" i="43" s="1"/>
  <c r="H1627" i="43"/>
  <c r="I1627" i="43" s="1"/>
  <c r="E1627" i="43"/>
  <c r="G1627" i="43" s="1"/>
  <c r="E1626" i="43"/>
  <c r="G1626" i="43" s="1"/>
  <c r="H1626" i="43" s="1"/>
  <c r="I1626" i="43" s="1"/>
  <c r="E1625" i="43"/>
  <c r="G1625" i="43" s="1"/>
  <c r="H1625" i="43" s="1"/>
  <c r="I1625" i="43" s="1"/>
  <c r="H1624" i="43"/>
  <c r="I1624" i="43" s="1"/>
  <c r="E1624" i="43"/>
  <c r="G1624" i="43" s="1"/>
  <c r="H1623" i="43"/>
  <c r="I1623" i="43" s="1"/>
  <c r="E1623" i="43"/>
  <c r="G1623" i="43" s="1"/>
  <c r="E1622" i="43"/>
  <c r="G1622" i="43" s="1"/>
  <c r="H1622" i="43" s="1"/>
  <c r="E1621" i="43"/>
  <c r="G1621" i="43" s="1"/>
  <c r="H1621" i="43" s="1"/>
  <c r="I1621" i="43" s="1"/>
  <c r="H1620" i="43"/>
  <c r="I1620" i="43" s="1"/>
  <c r="E1620" i="43"/>
  <c r="G1620" i="43" s="1"/>
  <c r="B1619" i="43"/>
  <c r="E1617" i="43"/>
  <c r="G1617" i="43" s="1"/>
  <c r="H1617" i="43" s="1"/>
  <c r="I1617" i="43" s="1"/>
  <c r="E1616" i="43"/>
  <c r="G1616" i="43" s="1"/>
  <c r="H1616" i="43" s="1"/>
  <c r="I1616" i="43" s="1"/>
  <c r="H1615" i="43"/>
  <c r="I1615" i="43" s="1"/>
  <c r="E1615" i="43"/>
  <c r="G1615" i="43" s="1"/>
  <c r="H1614" i="43"/>
  <c r="I1614" i="43" s="1"/>
  <c r="E1614" i="43"/>
  <c r="G1614" i="43" s="1"/>
  <c r="E1613" i="43"/>
  <c r="G1613" i="43" s="1"/>
  <c r="H1613" i="43" s="1"/>
  <c r="I1613" i="43" s="1"/>
  <c r="E1612" i="43"/>
  <c r="G1612" i="43" s="1"/>
  <c r="H1612" i="43" s="1"/>
  <c r="I1612" i="43" s="1"/>
  <c r="H1611" i="43"/>
  <c r="I1611" i="43" s="1"/>
  <c r="E1611" i="43"/>
  <c r="G1611" i="43" s="1"/>
  <c r="H1610" i="43"/>
  <c r="I1610" i="43" s="1"/>
  <c r="E1610" i="43"/>
  <c r="G1610" i="43" s="1"/>
  <c r="E1609" i="43"/>
  <c r="G1609" i="43" s="1"/>
  <c r="H1609" i="43" s="1"/>
  <c r="I1609" i="43" s="1"/>
  <c r="E1608" i="43"/>
  <c r="G1608" i="43" s="1"/>
  <c r="H1608" i="43" s="1"/>
  <c r="I1608" i="43" s="1"/>
  <c r="E1607" i="43"/>
  <c r="G1607" i="43" s="1"/>
  <c r="H1607" i="43" s="1"/>
  <c r="E1606" i="43"/>
  <c r="G1606" i="43" s="1"/>
  <c r="H1606" i="43" s="1"/>
  <c r="I1606" i="43" s="1"/>
  <c r="H1605" i="43"/>
  <c r="I1605" i="43" s="1"/>
  <c r="E1605" i="43"/>
  <c r="G1605" i="43" s="1"/>
  <c r="G1604" i="43"/>
  <c r="B1604" i="43"/>
  <c r="E1603" i="43"/>
  <c r="G1603" i="43" s="1"/>
  <c r="H1603" i="43" s="1"/>
  <c r="E1602" i="43"/>
  <c r="G1602" i="43" s="1"/>
  <c r="H1602" i="43" s="1"/>
  <c r="I1602" i="43" s="1"/>
  <c r="B1601" i="43"/>
  <c r="H1600" i="43"/>
  <c r="I1600" i="43" s="1"/>
  <c r="E1600" i="43"/>
  <c r="G1600" i="43" s="1"/>
  <c r="E1599" i="43"/>
  <c r="G1599" i="43" s="1"/>
  <c r="H1599" i="43" s="1"/>
  <c r="I1599" i="43" s="1"/>
  <c r="E1598" i="43"/>
  <c r="G1598" i="43" s="1"/>
  <c r="H1598" i="43" s="1"/>
  <c r="I1598" i="43" s="1"/>
  <c r="H1597" i="43"/>
  <c r="I1597" i="43" s="1"/>
  <c r="E1597" i="43"/>
  <c r="G1597" i="43" s="1"/>
  <c r="H1596" i="43"/>
  <c r="I1596" i="43" s="1"/>
  <c r="E1596" i="43"/>
  <c r="G1596" i="43" s="1"/>
  <c r="E1595" i="43"/>
  <c r="G1595" i="43" s="1"/>
  <c r="H1595" i="43" s="1"/>
  <c r="I1595" i="43" s="1"/>
  <c r="E1594" i="43"/>
  <c r="G1594" i="43" s="1"/>
  <c r="H1594" i="43" s="1"/>
  <c r="I1594" i="43" s="1"/>
  <c r="E1593" i="43"/>
  <c r="G1593" i="43" s="1"/>
  <c r="H1592" i="43"/>
  <c r="I1592" i="43" s="1"/>
  <c r="E1592" i="43"/>
  <c r="G1592" i="43" s="1"/>
  <c r="H1591" i="43"/>
  <c r="I1591" i="43" s="1"/>
  <c r="E1591" i="43"/>
  <c r="G1591" i="43" s="1"/>
  <c r="E1590" i="43"/>
  <c r="G1590" i="43" s="1"/>
  <c r="H1590" i="43" s="1"/>
  <c r="I1590" i="43" s="1"/>
  <c r="E1589" i="43"/>
  <c r="G1589" i="43" s="1"/>
  <c r="H1589" i="43" s="1"/>
  <c r="I1589" i="43" s="1"/>
  <c r="H1588" i="43"/>
  <c r="I1588" i="43" s="1"/>
  <c r="E1588" i="43"/>
  <c r="G1588" i="43" s="1"/>
  <c r="H1587" i="43"/>
  <c r="I1587" i="43" s="1"/>
  <c r="E1587" i="43"/>
  <c r="G1587" i="43" s="1"/>
  <c r="E1586" i="43"/>
  <c r="G1586" i="43" s="1"/>
  <c r="H1586" i="43" s="1"/>
  <c r="I1586" i="43" s="1"/>
  <c r="E1585" i="43"/>
  <c r="G1585" i="43" s="1"/>
  <c r="H1585" i="43" s="1"/>
  <c r="I1585" i="43" s="1"/>
  <c r="C1584" i="43"/>
  <c r="B1584" i="43"/>
  <c r="E1583" i="43"/>
  <c r="G1583" i="43" s="1"/>
  <c r="H1583" i="43" s="1"/>
  <c r="I1583" i="43" s="1"/>
  <c r="H1582" i="43"/>
  <c r="I1582" i="43" s="1"/>
  <c r="E1582" i="43"/>
  <c r="G1582" i="43" s="1"/>
  <c r="H1581" i="43"/>
  <c r="I1581" i="43" s="1"/>
  <c r="E1581" i="43"/>
  <c r="G1581" i="43" s="1"/>
  <c r="E1580" i="43"/>
  <c r="G1580" i="43" s="1"/>
  <c r="H1580" i="43" s="1"/>
  <c r="I1580" i="43" s="1"/>
  <c r="E1579" i="43"/>
  <c r="G1579" i="43" s="1"/>
  <c r="H1579" i="43" s="1"/>
  <c r="I1579" i="43" s="1"/>
  <c r="H1578" i="43"/>
  <c r="I1578" i="43" s="1"/>
  <c r="E1578" i="43"/>
  <c r="G1578" i="43" s="1"/>
  <c r="H1577" i="43"/>
  <c r="I1577" i="43" s="1"/>
  <c r="E1577" i="43"/>
  <c r="G1577" i="43" s="1"/>
  <c r="H1576" i="43"/>
  <c r="E1576" i="43"/>
  <c r="G1576" i="43" s="1"/>
  <c r="I1576" i="43" s="1"/>
  <c r="E1575" i="43"/>
  <c r="G1575" i="43" s="1"/>
  <c r="H1574" i="43"/>
  <c r="I1574" i="43" s="1"/>
  <c r="E1574" i="43"/>
  <c r="G1574" i="43" s="1"/>
  <c r="B1573" i="43"/>
  <c r="B1570" i="43"/>
  <c r="H1569" i="43"/>
  <c r="I1569" i="43" s="1"/>
  <c r="E1569" i="43"/>
  <c r="G1569" i="43" s="1"/>
  <c r="E1568" i="43"/>
  <c r="G1568" i="43" s="1"/>
  <c r="H1568" i="43" s="1"/>
  <c r="I1568" i="43" s="1"/>
  <c r="E1567" i="43"/>
  <c r="G1567" i="43" s="1"/>
  <c r="H1567" i="43" s="1"/>
  <c r="I1567" i="43" s="1"/>
  <c r="H1566" i="43"/>
  <c r="I1566" i="43" s="1"/>
  <c r="E1566" i="43"/>
  <c r="G1566" i="43" s="1"/>
  <c r="H1565" i="43"/>
  <c r="I1565" i="43" s="1"/>
  <c r="E1565" i="43"/>
  <c r="G1565" i="43" s="1"/>
  <c r="E1564" i="43"/>
  <c r="G1564" i="43" s="1"/>
  <c r="H1564" i="43" s="1"/>
  <c r="I1564" i="43" s="1"/>
  <c r="E1563" i="43"/>
  <c r="G1563" i="43" s="1"/>
  <c r="G1562" i="43" s="1"/>
  <c r="B1562" i="43"/>
  <c r="H1561" i="43"/>
  <c r="I1561" i="43" s="1"/>
  <c r="E1561" i="43"/>
  <c r="G1561" i="43" s="1"/>
  <c r="H1560" i="43"/>
  <c r="I1560" i="43" s="1"/>
  <c r="E1560" i="43"/>
  <c r="G1560" i="43" s="1"/>
  <c r="E1559" i="43"/>
  <c r="G1559" i="43" s="1"/>
  <c r="H1559" i="43" s="1"/>
  <c r="I1559" i="43" s="1"/>
  <c r="H1558" i="43"/>
  <c r="I1558" i="43" s="1"/>
  <c r="E1558" i="43"/>
  <c r="G1558" i="43" s="1"/>
  <c r="E1557" i="43"/>
  <c r="G1557" i="43" s="1"/>
  <c r="H1557" i="43" s="1"/>
  <c r="I1557" i="43" s="1"/>
  <c r="E1556" i="43"/>
  <c r="G1556" i="43" s="1"/>
  <c r="H1556" i="43" s="1"/>
  <c r="E1555" i="43"/>
  <c r="G1555" i="43" s="1"/>
  <c r="H1555" i="43" s="1"/>
  <c r="I1555" i="43" s="1"/>
  <c r="H1554" i="43"/>
  <c r="I1554" i="43" s="1"/>
  <c r="E1554" i="43"/>
  <c r="G1554" i="43" s="1"/>
  <c r="H1553" i="43"/>
  <c r="E1553" i="43"/>
  <c r="G1553" i="43" s="1"/>
  <c r="I1553" i="43" s="1"/>
  <c r="H1552" i="43"/>
  <c r="I1552" i="43" s="1"/>
  <c r="E1552" i="43"/>
  <c r="G1552" i="43" s="1"/>
  <c r="H1551" i="43"/>
  <c r="I1551" i="43" s="1"/>
  <c r="E1551" i="43"/>
  <c r="G1551" i="43" s="1"/>
  <c r="H1550" i="43"/>
  <c r="I1550" i="43" s="1"/>
  <c r="E1550" i="43"/>
  <c r="G1550" i="43" s="1"/>
  <c r="E1549" i="43"/>
  <c r="G1549" i="43" s="1"/>
  <c r="H1549" i="43" s="1"/>
  <c r="I1549" i="43" s="1"/>
  <c r="H1548" i="43"/>
  <c r="I1548" i="43" s="1"/>
  <c r="E1548" i="43"/>
  <c r="G1548" i="43" s="1"/>
  <c r="E1547" i="43"/>
  <c r="G1547" i="43" s="1"/>
  <c r="H1547" i="43" s="1"/>
  <c r="I1547" i="43" s="1"/>
  <c r="E1546" i="43"/>
  <c r="G1546" i="43" s="1"/>
  <c r="H1546" i="43" s="1"/>
  <c r="I1546" i="43" s="1"/>
  <c r="E1545" i="43"/>
  <c r="G1545" i="43" s="1"/>
  <c r="H1545" i="43" s="1"/>
  <c r="I1545" i="43" s="1"/>
  <c r="E1544" i="43"/>
  <c r="G1544" i="43" s="1"/>
  <c r="H1544" i="43" s="1"/>
  <c r="I1544" i="43" s="1"/>
  <c r="E1543" i="43"/>
  <c r="G1543" i="43" s="1"/>
  <c r="H1543" i="43" s="1"/>
  <c r="I1543" i="43" s="1"/>
  <c r="B1542" i="43"/>
  <c r="H1541" i="43"/>
  <c r="I1541" i="43" s="1"/>
  <c r="E1541" i="43"/>
  <c r="G1541" i="43" s="1"/>
  <c r="E1540" i="43"/>
  <c r="G1540" i="43" s="1"/>
  <c r="H1540" i="43" s="1"/>
  <c r="I1540" i="43" s="1"/>
  <c r="E1539" i="43"/>
  <c r="G1539" i="43" s="1"/>
  <c r="H1539" i="43" s="1"/>
  <c r="I1539" i="43" s="1"/>
  <c r="H1538" i="43"/>
  <c r="I1538" i="43" s="1"/>
  <c r="E1538" i="43"/>
  <c r="G1538" i="43" s="1"/>
  <c r="H1537" i="43"/>
  <c r="I1537" i="43" s="1"/>
  <c r="E1537" i="43"/>
  <c r="G1537" i="43" s="1"/>
  <c r="E1536" i="43"/>
  <c r="G1536" i="43" s="1"/>
  <c r="H1536" i="43" s="1"/>
  <c r="I1536" i="43" s="1"/>
  <c r="E1535" i="43"/>
  <c r="G1535" i="43" s="1"/>
  <c r="H1535" i="43" s="1"/>
  <c r="I1535" i="43" s="1"/>
  <c r="H1534" i="43"/>
  <c r="I1534" i="43" s="1"/>
  <c r="E1534" i="43"/>
  <c r="G1534" i="43" s="1"/>
  <c r="H1533" i="43"/>
  <c r="I1533" i="43" s="1"/>
  <c r="E1533" i="43"/>
  <c r="G1533" i="43" s="1"/>
  <c r="E1532" i="43"/>
  <c r="G1532" i="43" s="1"/>
  <c r="H1532" i="43" s="1"/>
  <c r="I1532" i="43" s="1"/>
  <c r="B1531" i="43"/>
  <c r="H1529" i="43"/>
  <c r="I1529" i="43" s="1"/>
  <c r="E1529" i="43"/>
  <c r="G1529" i="43" s="1"/>
  <c r="B1527" i="43"/>
  <c r="H1526" i="43"/>
  <c r="I1526" i="43" s="1"/>
  <c r="E1526" i="43"/>
  <c r="G1526" i="43" s="1"/>
  <c r="E1525" i="43"/>
  <c r="G1525" i="43" s="1"/>
  <c r="H1525" i="43" s="1"/>
  <c r="I1525" i="43" s="1"/>
  <c r="E1524" i="43"/>
  <c r="G1524" i="43" s="1"/>
  <c r="H1524" i="43" s="1"/>
  <c r="I1524" i="43" s="1"/>
  <c r="H1523" i="43"/>
  <c r="I1523" i="43" s="1"/>
  <c r="E1523" i="43"/>
  <c r="G1523" i="43" s="1"/>
  <c r="G1522" i="43" s="1"/>
  <c r="C1522" i="43"/>
  <c r="B1522" i="43"/>
  <c r="H1521" i="43"/>
  <c r="I1521" i="43" s="1"/>
  <c r="E1521" i="43"/>
  <c r="G1521" i="43" s="1"/>
  <c r="H1520" i="43"/>
  <c r="I1520" i="43" s="1"/>
  <c r="E1520" i="43"/>
  <c r="G1520" i="43" s="1"/>
  <c r="E1519" i="43"/>
  <c r="G1519" i="43" s="1"/>
  <c r="H1519" i="43" s="1"/>
  <c r="I1519" i="43" s="1"/>
  <c r="E1518" i="43"/>
  <c r="G1518" i="43" s="1"/>
  <c r="H1518" i="43" s="1"/>
  <c r="I1518" i="43" s="1"/>
  <c r="E1517" i="43"/>
  <c r="G1517" i="43" s="1"/>
  <c r="H1516" i="43"/>
  <c r="I1516" i="43" s="1"/>
  <c r="E1516" i="43"/>
  <c r="G1516" i="43" s="1"/>
  <c r="H1515" i="43"/>
  <c r="I1515" i="43" s="1"/>
  <c r="E1515" i="43"/>
  <c r="G1515" i="43" s="1"/>
  <c r="E1514" i="43"/>
  <c r="G1514" i="43" s="1"/>
  <c r="H1514" i="43" s="1"/>
  <c r="I1514" i="43" s="1"/>
  <c r="E1513" i="43"/>
  <c r="G1513" i="43" s="1"/>
  <c r="H1513" i="43" s="1"/>
  <c r="I1513" i="43" s="1"/>
  <c r="H1512" i="43"/>
  <c r="I1512" i="43" s="1"/>
  <c r="E1512" i="43"/>
  <c r="G1512" i="43" s="1"/>
  <c r="H1511" i="43"/>
  <c r="I1511" i="43" s="1"/>
  <c r="E1511" i="43"/>
  <c r="G1511" i="43" s="1"/>
  <c r="E1510" i="43"/>
  <c r="G1510" i="43" s="1"/>
  <c r="H1510" i="43" s="1"/>
  <c r="I1510" i="43" s="1"/>
  <c r="E1509" i="43"/>
  <c r="G1509" i="43" s="1"/>
  <c r="H1509" i="43" s="1"/>
  <c r="I1509" i="43" s="1"/>
  <c r="H1508" i="43"/>
  <c r="I1508" i="43" s="1"/>
  <c r="E1508" i="43"/>
  <c r="G1508" i="43" s="1"/>
  <c r="H1507" i="43"/>
  <c r="I1507" i="43" s="1"/>
  <c r="E1507" i="43"/>
  <c r="G1507" i="43" s="1"/>
  <c r="H1506" i="43"/>
  <c r="E1506" i="43"/>
  <c r="G1506" i="43" s="1"/>
  <c r="I1506" i="43" s="1"/>
  <c r="H1505" i="43"/>
  <c r="I1505" i="43" s="1"/>
  <c r="E1505" i="43"/>
  <c r="G1505" i="43" s="1"/>
  <c r="E1504" i="43"/>
  <c r="G1504" i="43" s="1"/>
  <c r="H1504" i="43" s="1"/>
  <c r="I1504" i="43" s="1"/>
  <c r="B1503" i="43"/>
  <c r="H1502" i="43"/>
  <c r="I1502" i="43" s="1"/>
  <c r="E1502" i="43"/>
  <c r="G1502" i="43" s="1"/>
  <c r="H1501" i="43"/>
  <c r="I1501" i="43" s="1"/>
  <c r="E1501" i="43"/>
  <c r="G1501" i="43" s="1"/>
  <c r="E1500" i="43"/>
  <c r="G1500" i="43" s="1"/>
  <c r="H1500" i="43" s="1"/>
  <c r="I1500" i="43" s="1"/>
  <c r="E1499" i="43"/>
  <c r="G1499" i="43" s="1"/>
  <c r="H1499" i="43" s="1"/>
  <c r="I1499" i="43" s="1"/>
  <c r="H1498" i="43"/>
  <c r="I1498" i="43" s="1"/>
  <c r="E1498" i="43"/>
  <c r="G1498" i="43" s="1"/>
  <c r="H1497" i="43"/>
  <c r="I1497" i="43" s="1"/>
  <c r="E1497" i="43"/>
  <c r="G1497" i="43" s="1"/>
  <c r="E1496" i="43"/>
  <c r="G1496" i="43" s="1"/>
  <c r="H1496" i="43" s="1"/>
  <c r="I1496" i="43" s="1"/>
  <c r="E1495" i="43"/>
  <c r="G1495" i="43" s="1"/>
  <c r="H1495" i="43" s="1"/>
  <c r="I1495" i="43" s="1"/>
  <c r="B1494" i="43"/>
  <c r="H1492" i="43"/>
  <c r="I1492" i="43" s="1"/>
  <c r="E1492" i="43"/>
  <c r="G1492" i="43" s="1"/>
  <c r="E1491" i="43"/>
  <c r="G1491" i="43" s="1"/>
  <c r="H1491" i="43" s="1"/>
  <c r="I1491" i="43" s="1"/>
  <c r="B1490" i="43"/>
  <c r="H1489" i="43"/>
  <c r="I1489" i="43" s="1"/>
  <c r="E1489" i="43"/>
  <c r="G1489" i="43" s="1"/>
  <c r="H1488" i="43"/>
  <c r="I1488" i="43" s="1"/>
  <c r="E1488" i="43"/>
  <c r="G1488" i="43" s="1"/>
  <c r="E1487" i="43"/>
  <c r="G1487" i="43" s="1"/>
  <c r="H1487" i="43" s="1"/>
  <c r="C1486" i="43"/>
  <c r="B1486" i="43"/>
  <c r="E1485" i="43"/>
  <c r="G1485" i="43" s="1"/>
  <c r="H1485" i="43" s="1"/>
  <c r="I1485" i="43" s="1"/>
  <c r="H1484" i="43"/>
  <c r="I1484" i="43" s="1"/>
  <c r="E1484" i="43"/>
  <c r="G1484" i="43" s="1"/>
  <c r="H1483" i="43"/>
  <c r="I1483" i="43" s="1"/>
  <c r="E1483" i="43"/>
  <c r="G1483" i="43" s="1"/>
  <c r="E1482" i="43"/>
  <c r="G1482" i="43" s="1"/>
  <c r="H1482" i="43" s="1"/>
  <c r="I1482" i="43" s="1"/>
  <c r="H1481" i="43"/>
  <c r="E1481" i="43"/>
  <c r="G1481" i="43" s="1"/>
  <c r="I1481" i="43" s="1"/>
  <c r="E1480" i="43"/>
  <c r="G1480" i="43" s="1"/>
  <c r="H1480" i="43" s="1"/>
  <c r="I1480" i="43" s="1"/>
  <c r="E1479" i="43"/>
  <c r="G1479" i="43" s="1"/>
  <c r="H1479" i="43" s="1"/>
  <c r="I1479" i="43" s="1"/>
  <c r="H1478" i="43"/>
  <c r="I1478" i="43" s="1"/>
  <c r="E1478" i="43"/>
  <c r="G1478" i="43" s="1"/>
  <c r="H1477" i="43"/>
  <c r="I1477" i="43" s="1"/>
  <c r="E1477" i="43"/>
  <c r="G1477" i="43" s="1"/>
  <c r="E1476" i="43"/>
  <c r="G1476" i="43" s="1"/>
  <c r="H1476" i="43" s="1"/>
  <c r="I1476" i="43" s="1"/>
  <c r="E1475" i="43"/>
  <c r="G1475" i="43" s="1"/>
  <c r="H1475" i="43" s="1"/>
  <c r="H1474" i="43" s="1"/>
  <c r="B1474" i="43"/>
  <c r="H1473" i="43"/>
  <c r="I1473" i="43" s="1"/>
  <c r="E1473" i="43"/>
  <c r="G1473" i="43" s="1"/>
  <c r="E1472" i="43"/>
  <c r="G1472" i="43" s="1"/>
  <c r="H1472" i="43" s="1"/>
  <c r="I1472" i="43" s="1"/>
  <c r="E1471" i="43"/>
  <c r="G1471" i="43" s="1"/>
  <c r="H1471" i="43" s="1"/>
  <c r="I1471" i="43" s="1"/>
  <c r="H1470" i="43"/>
  <c r="I1470" i="43" s="1"/>
  <c r="E1470" i="43"/>
  <c r="G1470" i="43" s="1"/>
  <c r="H1469" i="43"/>
  <c r="I1469" i="43" s="1"/>
  <c r="E1469" i="43"/>
  <c r="G1469" i="43" s="1"/>
  <c r="E1468" i="43"/>
  <c r="G1468" i="43" s="1"/>
  <c r="H1468" i="43" s="1"/>
  <c r="I1468" i="43" s="1"/>
  <c r="E1467" i="43"/>
  <c r="G1467" i="43" s="1"/>
  <c r="H1467" i="43" s="1"/>
  <c r="I1467" i="43" s="1"/>
  <c r="H1466" i="43"/>
  <c r="E1466" i="43"/>
  <c r="G1466" i="43" s="1"/>
  <c r="C1465" i="43"/>
  <c r="B1465" i="43"/>
  <c r="H1463" i="43"/>
  <c r="I1463" i="43" s="1"/>
  <c r="E1463" i="43"/>
  <c r="G1463" i="43" s="1"/>
  <c r="E1462" i="43"/>
  <c r="G1462" i="43" s="1"/>
  <c r="H1462" i="43" s="1"/>
  <c r="I1462" i="43" s="1"/>
  <c r="E1461" i="43"/>
  <c r="G1461" i="43" s="1"/>
  <c r="H1461" i="43" s="1"/>
  <c r="I1461" i="43" s="1"/>
  <c r="H1460" i="43"/>
  <c r="I1460" i="43" s="1"/>
  <c r="E1460" i="43"/>
  <c r="G1460" i="43" s="1"/>
  <c r="H1459" i="43"/>
  <c r="I1459" i="43" s="1"/>
  <c r="E1459" i="43"/>
  <c r="G1459" i="43" s="1"/>
  <c r="E1458" i="43"/>
  <c r="G1458" i="43" s="1"/>
  <c r="H1458" i="43" s="1"/>
  <c r="I1458" i="43" s="1"/>
  <c r="E1457" i="43"/>
  <c r="G1457" i="43" s="1"/>
  <c r="H1457" i="43" s="1"/>
  <c r="I1457" i="43" s="1"/>
  <c r="H1456" i="43"/>
  <c r="I1456" i="43" s="1"/>
  <c r="E1456" i="43"/>
  <c r="G1456" i="43" s="1"/>
  <c r="H1455" i="43"/>
  <c r="I1455" i="43" s="1"/>
  <c r="E1455" i="43"/>
  <c r="G1455" i="43" s="1"/>
  <c r="E1454" i="43"/>
  <c r="G1454" i="43" s="1"/>
  <c r="H1454" i="43" s="1"/>
  <c r="I1454" i="43" s="1"/>
  <c r="E1453" i="43"/>
  <c r="G1453" i="43" s="1"/>
  <c r="H1453" i="43" s="1"/>
  <c r="I1453" i="43" s="1"/>
  <c r="H1452" i="43"/>
  <c r="I1452" i="43" s="1"/>
  <c r="E1452" i="43"/>
  <c r="G1452" i="43" s="1"/>
  <c r="H1451" i="43"/>
  <c r="I1451" i="43" s="1"/>
  <c r="E1451" i="43"/>
  <c r="G1451" i="43" s="1"/>
  <c r="E1450" i="43"/>
  <c r="G1450" i="43" s="1"/>
  <c r="H1450" i="43" s="1"/>
  <c r="I1450" i="43" s="1"/>
  <c r="E1449" i="43"/>
  <c r="G1449" i="43" s="1"/>
  <c r="H1449" i="43" s="1"/>
  <c r="I1449" i="43" s="1"/>
  <c r="H1448" i="43"/>
  <c r="I1448" i="43" s="1"/>
  <c r="E1448" i="43"/>
  <c r="G1448" i="43" s="1"/>
  <c r="H1447" i="43"/>
  <c r="I1447" i="43" s="1"/>
  <c r="E1447" i="43"/>
  <c r="G1447" i="43" s="1"/>
  <c r="E1446" i="43"/>
  <c r="G1446" i="43" s="1"/>
  <c r="H1446" i="43" s="1"/>
  <c r="I1446" i="43" s="1"/>
  <c r="E1445" i="43"/>
  <c r="G1445" i="43" s="1"/>
  <c r="H1445" i="43" s="1"/>
  <c r="I1445" i="43" s="1"/>
  <c r="H1444" i="43"/>
  <c r="I1444" i="43" s="1"/>
  <c r="E1444" i="43"/>
  <c r="G1444" i="43" s="1"/>
  <c r="H1443" i="43"/>
  <c r="I1443" i="43" s="1"/>
  <c r="E1443" i="43"/>
  <c r="G1443" i="43" s="1"/>
  <c r="E1442" i="43"/>
  <c r="G1442" i="43" s="1"/>
  <c r="H1442" i="43" s="1"/>
  <c r="I1442" i="43" s="1"/>
  <c r="C1441" i="43"/>
  <c r="G1441" i="43"/>
  <c r="B1441" i="43"/>
  <c r="E1440" i="43"/>
  <c r="G1440" i="43" s="1"/>
  <c r="H1440" i="43" s="1"/>
  <c r="I1440" i="43" s="1"/>
  <c r="H1439" i="43"/>
  <c r="I1439" i="43" s="1"/>
  <c r="E1439" i="43"/>
  <c r="G1439" i="43" s="1"/>
  <c r="H1438" i="43"/>
  <c r="I1438" i="43" s="1"/>
  <c r="E1438" i="43"/>
  <c r="G1438" i="43" s="1"/>
  <c r="E1437" i="43"/>
  <c r="G1437" i="43" s="1"/>
  <c r="H1437" i="43" s="1"/>
  <c r="I1437" i="43" s="1"/>
  <c r="E1436" i="43"/>
  <c r="G1436" i="43" s="1"/>
  <c r="H1436" i="43" s="1"/>
  <c r="I1436" i="43" s="1"/>
  <c r="H1435" i="43"/>
  <c r="I1435" i="43" s="1"/>
  <c r="E1435" i="43"/>
  <c r="G1435" i="43" s="1"/>
  <c r="H1434" i="43"/>
  <c r="I1434" i="43" s="1"/>
  <c r="E1434" i="43"/>
  <c r="G1434" i="43" s="1"/>
  <c r="H1433" i="43"/>
  <c r="I1433" i="43" s="1"/>
  <c r="E1433" i="43"/>
  <c r="G1433" i="43" s="1"/>
  <c r="E1432" i="43"/>
  <c r="G1432" i="43" s="1"/>
  <c r="H1432" i="43" s="1"/>
  <c r="I1432" i="43" s="1"/>
  <c r="H1431" i="43"/>
  <c r="I1431" i="43" s="1"/>
  <c r="E1431" i="43"/>
  <c r="G1431" i="43" s="1"/>
  <c r="H1430" i="43"/>
  <c r="I1430" i="43" s="1"/>
  <c r="E1430" i="43"/>
  <c r="G1430" i="43" s="1"/>
  <c r="H1429" i="43"/>
  <c r="I1429" i="43" s="1"/>
  <c r="E1429" i="43"/>
  <c r="G1429" i="43" s="1"/>
  <c r="E1428" i="43"/>
  <c r="G1428" i="43" s="1"/>
  <c r="H1428" i="43" s="1"/>
  <c r="I1428" i="43" s="1"/>
  <c r="H1427" i="43"/>
  <c r="I1427" i="43" s="1"/>
  <c r="E1427" i="43"/>
  <c r="G1427" i="43" s="1"/>
  <c r="H1426" i="43"/>
  <c r="I1426" i="43" s="1"/>
  <c r="E1426" i="43"/>
  <c r="G1426" i="43" s="1"/>
  <c r="E1425" i="43"/>
  <c r="G1425" i="43" s="1"/>
  <c r="H1425" i="43" s="1"/>
  <c r="I1425" i="43" s="1"/>
  <c r="E1424" i="43"/>
  <c r="G1424" i="43" s="1"/>
  <c r="H1424" i="43" s="1"/>
  <c r="I1424" i="43" s="1"/>
  <c r="H1423" i="43"/>
  <c r="I1423" i="43" s="1"/>
  <c r="E1423" i="43"/>
  <c r="G1423" i="43" s="1"/>
  <c r="H1422" i="43"/>
  <c r="I1422" i="43" s="1"/>
  <c r="E1422" i="43"/>
  <c r="G1422" i="43" s="1"/>
  <c r="E1421" i="43"/>
  <c r="G1421" i="43" s="1"/>
  <c r="B1420" i="43"/>
  <c r="E1418" i="43"/>
  <c r="G1418" i="43" s="1"/>
  <c r="H1418" i="43" s="1"/>
  <c r="B1416" i="43"/>
  <c r="B1415" i="43"/>
  <c r="E1414" i="43"/>
  <c r="G1414" i="43" s="1"/>
  <c r="C1413" i="43"/>
  <c r="B1413" i="43"/>
  <c r="E1412" i="43"/>
  <c r="G1412" i="43" s="1"/>
  <c r="G1411" i="43" s="1"/>
  <c r="C1411" i="43"/>
  <c r="B1411" i="43"/>
  <c r="E1409" i="43"/>
  <c r="G1409" i="43" s="1"/>
  <c r="H1409" i="43" s="1"/>
  <c r="I1409" i="43" s="1"/>
  <c r="E1408" i="43"/>
  <c r="G1408" i="43" s="1"/>
  <c r="H1408" i="43" s="1"/>
  <c r="I1408" i="43" s="1"/>
  <c r="G1407" i="43"/>
  <c r="B1407" i="43"/>
  <c r="H1406" i="43"/>
  <c r="H1405" i="43" s="1"/>
  <c r="E1406" i="43"/>
  <c r="G1406" i="43" s="1"/>
  <c r="C1405" i="43"/>
  <c r="G1405" i="43"/>
  <c r="B1405" i="43"/>
  <c r="E1404" i="43"/>
  <c r="G1404" i="43" s="1"/>
  <c r="H1404" i="43" s="1"/>
  <c r="I1404" i="43" s="1"/>
  <c r="E1403" i="43"/>
  <c r="G1403" i="43" s="1"/>
  <c r="H1403" i="43" s="1"/>
  <c r="I1403" i="43" s="1"/>
  <c r="E1402" i="43"/>
  <c r="G1402" i="43" s="1"/>
  <c r="H1402" i="43" s="1"/>
  <c r="I1402" i="43" s="1"/>
  <c r="C1399" i="43"/>
  <c r="E1401" i="43"/>
  <c r="G1401" i="43" s="1"/>
  <c r="H1401" i="43" s="1"/>
  <c r="I1401" i="43" s="1"/>
  <c r="H1400" i="43"/>
  <c r="I1400" i="43" s="1"/>
  <c r="E1400" i="43"/>
  <c r="G1400" i="43" s="1"/>
  <c r="B1399" i="43"/>
  <c r="E1398" i="43"/>
  <c r="G1398" i="43" s="1"/>
  <c r="H1398" i="43" s="1"/>
  <c r="I1398" i="43" s="1"/>
  <c r="E1397" i="43"/>
  <c r="G1397" i="43" s="1"/>
  <c r="H1397" i="43" s="1"/>
  <c r="I1397" i="43" s="1"/>
  <c r="H1396" i="43"/>
  <c r="E1396" i="43"/>
  <c r="G1396" i="43" s="1"/>
  <c r="B1395" i="43"/>
  <c r="E1393" i="43"/>
  <c r="G1393" i="43" s="1"/>
  <c r="H1393" i="43" s="1"/>
  <c r="I1393" i="43" s="1"/>
  <c r="E1392" i="43"/>
  <c r="G1392" i="43" s="1"/>
  <c r="H1392" i="43" s="1"/>
  <c r="I1392" i="43" s="1"/>
  <c r="H1391" i="43"/>
  <c r="I1391" i="43" s="1"/>
  <c r="E1391" i="43"/>
  <c r="G1391" i="43" s="1"/>
  <c r="H1390" i="43"/>
  <c r="I1390" i="43" s="1"/>
  <c r="E1390" i="43"/>
  <c r="G1390" i="43" s="1"/>
  <c r="E1389" i="43"/>
  <c r="G1389" i="43" s="1"/>
  <c r="H1389" i="43" s="1"/>
  <c r="I1389" i="43" s="1"/>
  <c r="E1388" i="43"/>
  <c r="G1388" i="43" s="1"/>
  <c r="H1388" i="43" s="1"/>
  <c r="I1388" i="43" s="1"/>
  <c r="B1387" i="43"/>
  <c r="H1386" i="43"/>
  <c r="I1386" i="43" s="1"/>
  <c r="E1386" i="43"/>
  <c r="G1386" i="43" s="1"/>
  <c r="E1385" i="43"/>
  <c r="G1385" i="43" s="1"/>
  <c r="H1385" i="43" s="1"/>
  <c r="I1385" i="43" s="1"/>
  <c r="E1384" i="43"/>
  <c r="G1384" i="43" s="1"/>
  <c r="H1384" i="43" s="1"/>
  <c r="I1384" i="43" s="1"/>
  <c r="H1383" i="43"/>
  <c r="I1383" i="43" s="1"/>
  <c r="E1383" i="43"/>
  <c r="G1383" i="43" s="1"/>
  <c r="H1382" i="43"/>
  <c r="I1382" i="43" s="1"/>
  <c r="E1382" i="43"/>
  <c r="G1382" i="43" s="1"/>
  <c r="E1381" i="43"/>
  <c r="G1381" i="43" s="1"/>
  <c r="H1381" i="43" s="1"/>
  <c r="I1381" i="43" s="1"/>
  <c r="E1380" i="43"/>
  <c r="G1380" i="43" s="1"/>
  <c r="H1380" i="43" s="1"/>
  <c r="I1380" i="43" s="1"/>
  <c r="H1379" i="43"/>
  <c r="I1379" i="43" s="1"/>
  <c r="E1379" i="43"/>
  <c r="G1379" i="43" s="1"/>
  <c r="B1378" i="43"/>
  <c r="E1377" i="43"/>
  <c r="G1377" i="43" s="1"/>
  <c r="H1377" i="43" s="1"/>
  <c r="I1377" i="43" s="1"/>
  <c r="E1376" i="43"/>
  <c r="G1376" i="43" s="1"/>
  <c r="H1376" i="43" s="1"/>
  <c r="I1376" i="43" s="1"/>
  <c r="H1375" i="43"/>
  <c r="I1375" i="43" s="1"/>
  <c r="E1375" i="43"/>
  <c r="G1375" i="43" s="1"/>
  <c r="H1374" i="43"/>
  <c r="I1374" i="43" s="1"/>
  <c r="E1374" i="43"/>
  <c r="G1374" i="43" s="1"/>
  <c r="E1373" i="43"/>
  <c r="G1373" i="43" s="1"/>
  <c r="H1373" i="43" s="1"/>
  <c r="I1373" i="43" s="1"/>
  <c r="E1372" i="43"/>
  <c r="G1372" i="43" s="1"/>
  <c r="H1372" i="43" s="1"/>
  <c r="I1372" i="43" s="1"/>
  <c r="H1371" i="43"/>
  <c r="I1371" i="43" s="1"/>
  <c r="E1371" i="43"/>
  <c r="G1371" i="43" s="1"/>
  <c r="H1370" i="43"/>
  <c r="I1370" i="43" s="1"/>
  <c r="E1370" i="43"/>
  <c r="G1370" i="43" s="1"/>
  <c r="E1369" i="43"/>
  <c r="G1369" i="43" s="1"/>
  <c r="H1369" i="43" s="1"/>
  <c r="I1369" i="43" s="1"/>
  <c r="E1368" i="43"/>
  <c r="G1368" i="43" s="1"/>
  <c r="H1368" i="43" s="1"/>
  <c r="I1368" i="43" s="1"/>
  <c r="H1367" i="43"/>
  <c r="I1367" i="43" s="1"/>
  <c r="E1367" i="43"/>
  <c r="G1367" i="43" s="1"/>
  <c r="H1366" i="43"/>
  <c r="I1366" i="43" s="1"/>
  <c r="E1366" i="43"/>
  <c r="G1366" i="43" s="1"/>
  <c r="E1365" i="43"/>
  <c r="G1365" i="43" s="1"/>
  <c r="H1365" i="43" s="1"/>
  <c r="I1365" i="43" s="1"/>
  <c r="E1364" i="43"/>
  <c r="G1364" i="43" s="1"/>
  <c r="H1364" i="43" s="1"/>
  <c r="I1364" i="43" s="1"/>
  <c r="H1363" i="43"/>
  <c r="I1363" i="43" s="1"/>
  <c r="E1363" i="43"/>
  <c r="G1363" i="43" s="1"/>
  <c r="H1362" i="43"/>
  <c r="I1362" i="43" s="1"/>
  <c r="E1362" i="43"/>
  <c r="G1362" i="43" s="1"/>
  <c r="E1361" i="43"/>
  <c r="G1361" i="43" s="1"/>
  <c r="H1361" i="43" s="1"/>
  <c r="I1361" i="43" s="1"/>
  <c r="E1360" i="43"/>
  <c r="G1360" i="43" s="1"/>
  <c r="H1360" i="43" s="1"/>
  <c r="I1360" i="43" s="1"/>
  <c r="H1359" i="43"/>
  <c r="I1359" i="43" s="1"/>
  <c r="E1359" i="43"/>
  <c r="G1359" i="43" s="1"/>
  <c r="C1355" i="43"/>
  <c r="H1358" i="43"/>
  <c r="I1358" i="43" s="1"/>
  <c r="E1358" i="43"/>
  <c r="G1358" i="43" s="1"/>
  <c r="H1357" i="43"/>
  <c r="I1357" i="43" s="1"/>
  <c r="E1357" i="43"/>
  <c r="G1357" i="43" s="1"/>
  <c r="H1356" i="43"/>
  <c r="E1356" i="43"/>
  <c r="G1356" i="43" s="1"/>
  <c r="B1355" i="43"/>
  <c r="I1354" i="43"/>
  <c r="H1354" i="43"/>
  <c r="E1354" i="43"/>
  <c r="H1353" i="43"/>
  <c r="I1353" i="43" s="1"/>
  <c r="E1353" i="43"/>
  <c r="I1352" i="43"/>
  <c r="H1352" i="43"/>
  <c r="E1352" i="43"/>
  <c r="H1351" i="43"/>
  <c r="I1351" i="43" s="1"/>
  <c r="E1351" i="43"/>
  <c r="H1350" i="43"/>
  <c r="E1350" i="43"/>
  <c r="E1349" i="43"/>
  <c r="G1349" i="43" s="1"/>
  <c r="G1348" i="43" s="1"/>
  <c r="B1348" i="43"/>
  <c r="H1346" i="43"/>
  <c r="I1346" i="43" s="1"/>
  <c r="E1346" i="43"/>
  <c r="G1346" i="43" s="1"/>
  <c r="E1345" i="43"/>
  <c r="H1344" i="43"/>
  <c r="I1344" i="43" s="1"/>
  <c r="E1344" i="43"/>
  <c r="G1344" i="43" s="1"/>
  <c r="E1343" i="43"/>
  <c r="G1343" i="43" s="1"/>
  <c r="H1343" i="43" s="1"/>
  <c r="I1343" i="43" s="1"/>
  <c r="H1342" i="43"/>
  <c r="I1342" i="43" s="1"/>
  <c r="E1342" i="43"/>
  <c r="G1342" i="43" s="1"/>
  <c r="H1341" i="43"/>
  <c r="I1341" i="43" s="1"/>
  <c r="E1341" i="43"/>
  <c r="G1341" i="43" s="1"/>
  <c r="B1340" i="43"/>
  <c r="E1339" i="43"/>
  <c r="G1339" i="43" s="1"/>
  <c r="H1339" i="43" s="1"/>
  <c r="I1339" i="43" s="1"/>
  <c r="H1338" i="43"/>
  <c r="I1338" i="43" s="1"/>
  <c r="E1338" i="43"/>
  <c r="G1338" i="43" s="1"/>
  <c r="H1337" i="43"/>
  <c r="I1337" i="43" s="1"/>
  <c r="E1337" i="43"/>
  <c r="G1337" i="43" s="1"/>
  <c r="E1336" i="43"/>
  <c r="G1336" i="43" s="1"/>
  <c r="H1336" i="43" s="1"/>
  <c r="I1336" i="43" s="1"/>
  <c r="E1335" i="43"/>
  <c r="G1335" i="43" s="1"/>
  <c r="H1335" i="43" s="1"/>
  <c r="I1335" i="43" s="1"/>
  <c r="H1334" i="43"/>
  <c r="I1334" i="43" s="1"/>
  <c r="E1334" i="43"/>
  <c r="G1334" i="43" s="1"/>
  <c r="H1333" i="43"/>
  <c r="I1333" i="43" s="1"/>
  <c r="E1333" i="43"/>
  <c r="G1333" i="43" s="1"/>
  <c r="E1332" i="43"/>
  <c r="G1332" i="43" s="1"/>
  <c r="H1332" i="43" s="1"/>
  <c r="I1332" i="43" s="1"/>
  <c r="E1331" i="43"/>
  <c r="G1331" i="43" s="1"/>
  <c r="H1331" i="43" s="1"/>
  <c r="I1331" i="43" s="1"/>
  <c r="E1330" i="43"/>
  <c r="B1329" i="43"/>
  <c r="E1328" i="43"/>
  <c r="G1328" i="43" s="1"/>
  <c r="H1328" i="43" s="1"/>
  <c r="I1328" i="43" s="1"/>
  <c r="E1327" i="43"/>
  <c r="G1327" i="43" s="1"/>
  <c r="H1327" i="43" s="1"/>
  <c r="I1327" i="43" s="1"/>
  <c r="H1326" i="43"/>
  <c r="I1326" i="43" s="1"/>
  <c r="E1326" i="43"/>
  <c r="G1326" i="43" s="1"/>
  <c r="H1325" i="43"/>
  <c r="I1325" i="43" s="1"/>
  <c r="E1325" i="43"/>
  <c r="G1325" i="43" s="1"/>
  <c r="E1324" i="43"/>
  <c r="G1324" i="43" s="1"/>
  <c r="H1324" i="43" s="1"/>
  <c r="I1324" i="43" s="1"/>
  <c r="E1323" i="43"/>
  <c r="G1323" i="43" s="1"/>
  <c r="H1323" i="43" s="1"/>
  <c r="I1323" i="43" s="1"/>
  <c r="E1322" i="43"/>
  <c r="G1322" i="43" s="1"/>
  <c r="H1322" i="43" s="1"/>
  <c r="I1322" i="43" s="1"/>
  <c r="B1321" i="43"/>
  <c r="E1319" i="43"/>
  <c r="G1319" i="43" s="1"/>
  <c r="H1319" i="43" s="1"/>
  <c r="I1319" i="43" s="1"/>
  <c r="E1318" i="43"/>
  <c r="G1318" i="43" s="1"/>
  <c r="H1318" i="43" s="1"/>
  <c r="I1318" i="43" s="1"/>
  <c r="E1317" i="43"/>
  <c r="G1317" i="43" s="1"/>
  <c r="H1317" i="43" s="1"/>
  <c r="I1317" i="43" s="1"/>
  <c r="H1316" i="43"/>
  <c r="I1316" i="43" s="1"/>
  <c r="E1316" i="43"/>
  <c r="G1316" i="43" s="1"/>
  <c r="E1315" i="43"/>
  <c r="G1315" i="43" s="1"/>
  <c r="G1314" i="43" s="1"/>
  <c r="B1314" i="43"/>
  <c r="E1313" i="43"/>
  <c r="G1313" i="43" s="1"/>
  <c r="H1313" i="43" s="1"/>
  <c r="I1313" i="43" s="1"/>
  <c r="H1312" i="43"/>
  <c r="I1312" i="43" s="1"/>
  <c r="E1312" i="43"/>
  <c r="G1312" i="43" s="1"/>
  <c r="E1311" i="43"/>
  <c r="G1311" i="43" s="1"/>
  <c r="H1311" i="43" s="1"/>
  <c r="I1311" i="43" s="1"/>
  <c r="E1310" i="43"/>
  <c r="G1310" i="43" s="1"/>
  <c r="H1310" i="43" s="1"/>
  <c r="I1310" i="43" s="1"/>
  <c r="E1309" i="43"/>
  <c r="G1309" i="43" s="1"/>
  <c r="H1309" i="43" s="1"/>
  <c r="I1309" i="43" s="1"/>
  <c r="H1308" i="43"/>
  <c r="I1308" i="43" s="1"/>
  <c r="E1308" i="43"/>
  <c r="G1308" i="43" s="1"/>
  <c r="E1307" i="43"/>
  <c r="G1307" i="43" s="1"/>
  <c r="G1306" i="43" s="1"/>
  <c r="B1306" i="43"/>
  <c r="E1305" i="43"/>
  <c r="G1305" i="43" s="1"/>
  <c r="H1305" i="43" s="1"/>
  <c r="I1305" i="43" s="1"/>
  <c r="H1304" i="43"/>
  <c r="I1304" i="43" s="1"/>
  <c r="E1304" i="43"/>
  <c r="G1304" i="43" s="1"/>
  <c r="E1303" i="43"/>
  <c r="G1303" i="43" s="1"/>
  <c r="H1303" i="43" s="1"/>
  <c r="I1303" i="43" s="1"/>
  <c r="E1302" i="43"/>
  <c r="G1302" i="43" s="1"/>
  <c r="H1302" i="43" s="1"/>
  <c r="I1302" i="43" s="1"/>
  <c r="E1301" i="43"/>
  <c r="G1301" i="43" s="1"/>
  <c r="H1301" i="43" s="1"/>
  <c r="I1301" i="43" s="1"/>
  <c r="H1300" i="43"/>
  <c r="I1300" i="43" s="1"/>
  <c r="E1300" i="43"/>
  <c r="G1300" i="43" s="1"/>
  <c r="E1299" i="43"/>
  <c r="G1299" i="43" s="1"/>
  <c r="H1299" i="43" s="1"/>
  <c r="I1299" i="43" s="1"/>
  <c r="E1298" i="43"/>
  <c r="G1298" i="43" s="1"/>
  <c r="H1298" i="43" s="1"/>
  <c r="I1298" i="43" s="1"/>
  <c r="E1297" i="43"/>
  <c r="G1297" i="43" s="1"/>
  <c r="H1297" i="43" s="1"/>
  <c r="I1297" i="43" s="1"/>
  <c r="I1296" i="43"/>
  <c r="H1296" i="43"/>
  <c r="E1296" i="43"/>
  <c r="G1296" i="43" s="1"/>
  <c r="H1295" i="43"/>
  <c r="I1295" i="43" s="1"/>
  <c r="E1295" i="43"/>
  <c r="G1295" i="43" s="1"/>
  <c r="H1294" i="43"/>
  <c r="I1294" i="43" s="1"/>
  <c r="E1294" i="43"/>
  <c r="G1294" i="43" s="1"/>
  <c r="E1293" i="43"/>
  <c r="G1293" i="43" s="1"/>
  <c r="H1293" i="43" s="1"/>
  <c r="I1293" i="43" s="1"/>
  <c r="H1292" i="43"/>
  <c r="I1292" i="43" s="1"/>
  <c r="E1292" i="43"/>
  <c r="G1292" i="43" s="1"/>
  <c r="H1291" i="43"/>
  <c r="I1291" i="43" s="1"/>
  <c r="E1291" i="43"/>
  <c r="G1291" i="43" s="1"/>
  <c r="E1290" i="43"/>
  <c r="G1290" i="43" s="1"/>
  <c r="H1290" i="43" s="1"/>
  <c r="I1290" i="43" s="1"/>
  <c r="H1289" i="43"/>
  <c r="I1289" i="43" s="1"/>
  <c r="E1289" i="43"/>
  <c r="G1289" i="43" s="1"/>
  <c r="E1288" i="43"/>
  <c r="G1288" i="43" s="1"/>
  <c r="H1288" i="43" s="1"/>
  <c r="I1288" i="43" s="1"/>
  <c r="E1287" i="43"/>
  <c r="G1287" i="43" s="1"/>
  <c r="H1287" i="43" s="1"/>
  <c r="I1287" i="43" s="1"/>
  <c r="E1286" i="43"/>
  <c r="G1286" i="43" s="1"/>
  <c r="H1286" i="43" s="1"/>
  <c r="I1286" i="43" s="1"/>
  <c r="B1285" i="43"/>
  <c r="C1283" i="43"/>
  <c r="B1283" i="43"/>
  <c r="B1282" i="43" s="1"/>
  <c r="E1281" i="43"/>
  <c r="G1281" i="43" s="1"/>
  <c r="H1281" i="43" s="1"/>
  <c r="I1281" i="43" s="1"/>
  <c r="H1280" i="43"/>
  <c r="I1280" i="43" s="1"/>
  <c r="E1280" i="43"/>
  <c r="G1280" i="43" s="1"/>
  <c r="E1279" i="43"/>
  <c r="G1279" i="43" s="1"/>
  <c r="G1266" i="43" s="1"/>
  <c r="G1265" i="43" s="1"/>
  <c r="E1278" i="43"/>
  <c r="G1278" i="43" s="1"/>
  <c r="H1278" i="43" s="1"/>
  <c r="I1278" i="43" s="1"/>
  <c r="E1277" i="43"/>
  <c r="G1277" i="43" s="1"/>
  <c r="H1277" i="43" s="1"/>
  <c r="I1277" i="43" s="1"/>
  <c r="I1276" i="43"/>
  <c r="H1276" i="43"/>
  <c r="E1276" i="43"/>
  <c r="G1276" i="43" s="1"/>
  <c r="H1275" i="43"/>
  <c r="I1275" i="43" s="1"/>
  <c r="E1275" i="43"/>
  <c r="G1275" i="43" s="1"/>
  <c r="H1274" i="43"/>
  <c r="I1274" i="43" s="1"/>
  <c r="E1274" i="43"/>
  <c r="G1274" i="43" s="1"/>
  <c r="E1273" i="43"/>
  <c r="G1273" i="43" s="1"/>
  <c r="H1273" i="43" s="1"/>
  <c r="I1273" i="43" s="1"/>
  <c r="H1272" i="43"/>
  <c r="I1272" i="43" s="1"/>
  <c r="E1272" i="43"/>
  <c r="G1272" i="43" s="1"/>
  <c r="H1271" i="43"/>
  <c r="I1271" i="43" s="1"/>
  <c r="E1271" i="43"/>
  <c r="G1271" i="43" s="1"/>
  <c r="H1270" i="43"/>
  <c r="I1270" i="43" s="1"/>
  <c r="E1270" i="43"/>
  <c r="G1270" i="43" s="1"/>
  <c r="E1269" i="43"/>
  <c r="G1269" i="43" s="1"/>
  <c r="H1269" i="43" s="1"/>
  <c r="I1269" i="43" s="1"/>
  <c r="H1268" i="43"/>
  <c r="I1268" i="43" s="1"/>
  <c r="E1268" i="43"/>
  <c r="G1268" i="43" s="1"/>
  <c r="H1267" i="43"/>
  <c r="I1267" i="43" s="1"/>
  <c r="E1267" i="43"/>
  <c r="G1267" i="43" s="1"/>
  <c r="B1266" i="43"/>
  <c r="B1265" i="43" s="1"/>
  <c r="E1264" i="43"/>
  <c r="G1264" i="43" s="1"/>
  <c r="H1264" i="43" s="1"/>
  <c r="I1264" i="43" s="1"/>
  <c r="H1263" i="43"/>
  <c r="I1263" i="43" s="1"/>
  <c r="E1263" i="43"/>
  <c r="G1263" i="43" s="1"/>
  <c r="H1262" i="43"/>
  <c r="E1262" i="43"/>
  <c r="G1262" i="43" s="1"/>
  <c r="H1261" i="43"/>
  <c r="I1261" i="43" s="1"/>
  <c r="E1261" i="43"/>
  <c r="G1261" i="43" s="1"/>
  <c r="E1260" i="43"/>
  <c r="G1260" i="43" s="1"/>
  <c r="H1260" i="43" s="1"/>
  <c r="I1260" i="43" s="1"/>
  <c r="H1259" i="43"/>
  <c r="I1259" i="43" s="1"/>
  <c r="E1259" i="43"/>
  <c r="G1259" i="43" s="1"/>
  <c r="H1258" i="43"/>
  <c r="I1258" i="43" s="1"/>
  <c r="E1258" i="43"/>
  <c r="G1258" i="43" s="1"/>
  <c r="G1257" i="43"/>
  <c r="B1257" i="43"/>
  <c r="E1256" i="43"/>
  <c r="G1256" i="43" s="1"/>
  <c r="H1256" i="43" s="1"/>
  <c r="I1256" i="43" s="1"/>
  <c r="H1255" i="43"/>
  <c r="I1255" i="43" s="1"/>
  <c r="E1255" i="43"/>
  <c r="G1255" i="43" s="1"/>
  <c r="H1254" i="43"/>
  <c r="I1254" i="43" s="1"/>
  <c r="E1254" i="43"/>
  <c r="G1254" i="43" s="1"/>
  <c r="H1253" i="43"/>
  <c r="I1253" i="43" s="1"/>
  <c r="E1253" i="43"/>
  <c r="G1253" i="43" s="1"/>
  <c r="H1252" i="43"/>
  <c r="E1252" i="43"/>
  <c r="G1252" i="43" s="1"/>
  <c r="I1252" i="43" s="1"/>
  <c r="E1251" i="43"/>
  <c r="G1251" i="43" s="1"/>
  <c r="H1251" i="43" s="1"/>
  <c r="I1251" i="43" s="1"/>
  <c r="E1250" i="43"/>
  <c r="G1250" i="43" s="1"/>
  <c r="H1250" i="43" s="1"/>
  <c r="I1250" i="43" s="1"/>
  <c r="E1249" i="43"/>
  <c r="G1249" i="43" s="1"/>
  <c r="H1249" i="43" s="1"/>
  <c r="I1249" i="43" s="1"/>
  <c r="I1248" i="43"/>
  <c r="H1248" i="43"/>
  <c r="E1248" i="43"/>
  <c r="G1248" i="43" s="1"/>
  <c r="H1247" i="43"/>
  <c r="I1247" i="43" s="1"/>
  <c r="E1247" i="43"/>
  <c r="G1247" i="43" s="1"/>
  <c r="H1246" i="43"/>
  <c r="I1246" i="43" s="1"/>
  <c r="E1246" i="43"/>
  <c r="G1246" i="43" s="1"/>
  <c r="E1245" i="43"/>
  <c r="G1245" i="43" s="1"/>
  <c r="H1245" i="43" s="1"/>
  <c r="I1245" i="43" s="1"/>
  <c r="H1244" i="43"/>
  <c r="I1244" i="43" s="1"/>
  <c r="E1244" i="43"/>
  <c r="G1244" i="43" s="1"/>
  <c r="H1243" i="43"/>
  <c r="I1243" i="43" s="1"/>
  <c r="E1243" i="43"/>
  <c r="G1243" i="43" s="1"/>
  <c r="G1241" i="43" s="1"/>
  <c r="H1242" i="43"/>
  <c r="I1242" i="43" s="1"/>
  <c r="E1242" i="43"/>
  <c r="G1242" i="43" s="1"/>
  <c r="B1241" i="43"/>
  <c r="B1240" i="43" s="1"/>
  <c r="E1239" i="43"/>
  <c r="G1239" i="43" s="1"/>
  <c r="H1239" i="43" s="1"/>
  <c r="I1239" i="43" s="1"/>
  <c r="E1238" i="43"/>
  <c r="G1238" i="43" s="1"/>
  <c r="H1238" i="43" s="1"/>
  <c r="I1238" i="43" s="1"/>
  <c r="E1237" i="43"/>
  <c r="G1237" i="43" s="1"/>
  <c r="H1237" i="43" s="1"/>
  <c r="I1237" i="43" s="1"/>
  <c r="H1236" i="43"/>
  <c r="I1236" i="43" s="1"/>
  <c r="E1236" i="43"/>
  <c r="G1236" i="43" s="1"/>
  <c r="E1235" i="43"/>
  <c r="G1235" i="43" s="1"/>
  <c r="H1235" i="43" s="1"/>
  <c r="I1235" i="43" s="1"/>
  <c r="E1234" i="43"/>
  <c r="G1234" i="43" s="1"/>
  <c r="H1234" i="43" s="1"/>
  <c r="I1234" i="43" s="1"/>
  <c r="E1233" i="43"/>
  <c r="G1233" i="43" s="1"/>
  <c r="H1232" i="43"/>
  <c r="I1232" i="43" s="1"/>
  <c r="E1232" i="43"/>
  <c r="G1232" i="43" s="1"/>
  <c r="H1231" i="43"/>
  <c r="I1231" i="43" s="1"/>
  <c r="E1231" i="43"/>
  <c r="G1231" i="43" s="1"/>
  <c r="H1230" i="43"/>
  <c r="E1230" i="43"/>
  <c r="G1230" i="43" s="1"/>
  <c r="E1229" i="43"/>
  <c r="G1229" i="43" s="1"/>
  <c r="H1229" i="43" s="1"/>
  <c r="I1229" i="43" s="1"/>
  <c r="B1228" i="43"/>
  <c r="H1227" i="43"/>
  <c r="I1227" i="43" s="1"/>
  <c r="E1227" i="43"/>
  <c r="G1227" i="43" s="1"/>
  <c r="H1226" i="43"/>
  <c r="I1226" i="43" s="1"/>
  <c r="E1226" i="43"/>
  <c r="G1226" i="43" s="1"/>
  <c r="E1225" i="43"/>
  <c r="G1225" i="43" s="1"/>
  <c r="H1225" i="43" s="1"/>
  <c r="I1225" i="43" s="1"/>
  <c r="H1224" i="43"/>
  <c r="E1224" i="43"/>
  <c r="G1224" i="43" s="1"/>
  <c r="H1223" i="43"/>
  <c r="I1223" i="43" s="1"/>
  <c r="E1223" i="43"/>
  <c r="G1223" i="43" s="1"/>
  <c r="G1222" i="43"/>
  <c r="B1222" i="43"/>
  <c r="E1221" i="43"/>
  <c r="G1221" i="43" s="1"/>
  <c r="H1221" i="43" s="1"/>
  <c r="I1221" i="43" s="1"/>
  <c r="H1220" i="43"/>
  <c r="I1220" i="43" s="1"/>
  <c r="E1220" i="43"/>
  <c r="G1220" i="43" s="1"/>
  <c r="H1219" i="43"/>
  <c r="I1219" i="43" s="1"/>
  <c r="E1219" i="43"/>
  <c r="G1219" i="43" s="1"/>
  <c r="H1218" i="43"/>
  <c r="I1218" i="43" s="1"/>
  <c r="E1218" i="43"/>
  <c r="G1218" i="43" s="1"/>
  <c r="E1217" i="43"/>
  <c r="G1217" i="43" s="1"/>
  <c r="H1217" i="43" s="1"/>
  <c r="I1217" i="43" s="1"/>
  <c r="H1216" i="43"/>
  <c r="I1216" i="43" s="1"/>
  <c r="E1216" i="43"/>
  <c r="G1216" i="43" s="1"/>
  <c r="H1215" i="43"/>
  <c r="I1215" i="43" s="1"/>
  <c r="E1215" i="43"/>
  <c r="G1215" i="43" s="1"/>
  <c r="H1214" i="43"/>
  <c r="I1214" i="43" s="1"/>
  <c r="E1214" i="43"/>
  <c r="G1214" i="43" s="1"/>
  <c r="E1213" i="43"/>
  <c r="G1213" i="43" s="1"/>
  <c r="H1213" i="43" s="1"/>
  <c r="I1213" i="43" s="1"/>
  <c r="H1212" i="43"/>
  <c r="I1212" i="43" s="1"/>
  <c r="E1212" i="43"/>
  <c r="G1212" i="43" s="1"/>
  <c r="H1211" i="43"/>
  <c r="I1211" i="43" s="1"/>
  <c r="E1211" i="43"/>
  <c r="G1211" i="43" s="1"/>
  <c r="G1209" i="43" s="1"/>
  <c r="H1210" i="43"/>
  <c r="I1210" i="43" s="1"/>
  <c r="E1210" i="43"/>
  <c r="G1210" i="43" s="1"/>
  <c r="B1209" i="43"/>
  <c r="H1208" i="43"/>
  <c r="I1208" i="43" s="1"/>
  <c r="E1208" i="43"/>
  <c r="G1208" i="43" s="1"/>
  <c r="H1207" i="43"/>
  <c r="I1207" i="43" s="1"/>
  <c r="E1207" i="43"/>
  <c r="G1207" i="43" s="1"/>
  <c r="H1206" i="43"/>
  <c r="I1206" i="43" s="1"/>
  <c r="E1206" i="43"/>
  <c r="G1206" i="43" s="1"/>
  <c r="E1205" i="43"/>
  <c r="G1205" i="43" s="1"/>
  <c r="H1205" i="43" s="1"/>
  <c r="I1205" i="43" s="1"/>
  <c r="H1204" i="43"/>
  <c r="I1204" i="43" s="1"/>
  <c r="E1204" i="43"/>
  <c r="G1204" i="43" s="1"/>
  <c r="H1203" i="43"/>
  <c r="I1203" i="43" s="1"/>
  <c r="E1203" i="43"/>
  <c r="G1203" i="43" s="1"/>
  <c r="E1201" i="43"/>
  <c r="G1201" i="43" s="1"/>
  <c r="H1201" i="43" s="1"/>
  <c r="I1201" i="43" s="1"/>
  <c r="H1200" i="43"/>
  <c r="I1200" i="43" s="1"/>
  <c r="E1200" i="43"/>
  <c r="G1200" i="43" s="1"/>
  <c r="B1199" i="43"/>
  <c r="E1197" i="43"/>
  <c r="G1197" i="43" s="1"/>
  <c r="H1197" i="43" s="1"/>
  <c r="I1197" i="43" s="1"/>
  <c r="B1195" i="43"/>
  <c r="H1194" i="43"/>
  <c r="I1194" i="43" s="1"/>
  <c r="E1194" i="43"/>
  <c r="G1194" i="43" s="1"/>
  <c r="H1193" i="43"/>
  <c r="I1193" i="43" s="1"/>
  <c r="E1193" i="43"/>
  <c r="G1193" i="43" s="1"/>
  <c r="H1192" i="43"/>
  <c r="I1192" i="43" s="1"/>
  <c r="E1192" i="43"/>
  <c r="G1192" i="43" s="1"/>
  <c r="G1191" i="43" s="1"/>
  <c r="B1191" i="43"/>
  <c r="B1190" i="43" s="1"/>
  <c r="E1189" i="43"/>
  <c r="G1189" i="43" s="1"/>
  <c r="H1189" i="43" s="1"/>
  <c r="I1189" i="43" s="1"/>
  <c r="E1188" i="43"/>
  <c r="G1188" i="43" s="1"/>
  <c r="H1188" i="43" s="1"/>
  <c r="I1188" i="43" s="1"/>
  <c r="E1187" i="43"/>
  <c r="G1187" i="43" s="1"/>
  <c r="H1187" i="43" s="1"/>
  <c r="I1187" i="43" s="1"/>
  <c r="H1186" i="43"/>
  <c r="I1186" i="43" s="1"/>
  <c r="E1186" i="43"/>
  <c r="G1186" i="43" s="1"/>
  <c r="E1185" i="43"/>
  <c r="G1185" i="43" s="1"/>
  <c r="H1185" i="43" s="1"/>
  <c r="I1185" i="43" s="1"/>
  <c r="E1184" i="43"/>
  <c r="G1184" i="43" s="1"/>
  <c r="H1184" i="43" s="1"/>
  <c r="I1184" i="43" s="1"/>
  <c r="E1183" i="43"/>
  <c r="G1183" i="43" s="1"/>
  <c r="H1183" i="43" s="1"/>
  <c r="I1183" i="43" s="1"/>
  <c r="B1182" i="43"/>
  <c r="E1181" i="43"/>
  <c r="G1181" i="43" s="1"/>
  <c r="G1180" i="43" s="1"/>
  <c r="C1180" i="43"/>
  <c r="B1180" i="43"/>
  <c r="E1179" i="43"/>
  <c r="G1179" i="43" s="1"/>
  <c r="H1179" i="43" s="1"/>
  <c r="I1179" i="43" s="1"/>
  <c r="H1178" i="43"/>
  <c r="I1178" i="43" s="1"/>
  <c r="E1178" i="43"/>
  <c r="G1178" i="43" s="1"/>
  <c r="H1177" i="43"/>
  <c r="I1177" i="43" s="1"/>
  <c r="E1177" i="43"/>
  <c r="G1177" i="43" s="1"/>
  <c r="H1176" i="43"/>
  <c r="I1176" i="43" s="1"/>
  <c r="E1176" i="43"/>
  <c r="G1176" i="43" s="1"/>
  <c r="E1175" i="43"/>
  <c r="G1175" i="43" s="1"/>
  <c r="H1175" i="43" s="1"/>
  <c r="I1175" i="43" s="1"/>
  <c r="H1174" i="43"/>
  <c r="I1174" i="43" s="1"/>
  <c r="E1174" i="43"/>
  <c r="G1174" i="43" s="1"/>
  <c r="H1173" i="43"/>
  <c r="I1173" i="43" s="1"/>
  <c r="E1173" i="43"/>
  <c r="G1173" i="43" s="1"/>
  <c r="H1172" i="43"/>
  <c r="I1172" i="43" s="1"/>
  <c r="E1172" i="43"/>
  <c r="G1172" i="43" s="1"/>
  <c r="E1171" i="43"/>
  <c r="G1171" i="43" s="1"/>
  <c r="H1171" i="43" s="1"/>
  <c r="I1171" i="43" s="1"/>
  <c r="H1170" i="43"/>
  <c r="I1170" i="43" s="1"/>
  <c r="E1170" i="43"/>
  <c r="G1170" i="43" s="1"/>
  <c r="H1169" i="43"/>
  <c r="I1169" i="43" s="1"/>
  <c r="E1169" i="43"/>
  <c r="G1169" i="43" s="1"/>
  <c r="H1168" i="43"/>
  <c r="I1168" i="43" s="1"/>
  <c r="E1168" i="43"/>
  <c r="G1168" i="43" s="1"/>
  <c r="G1167" i="43" s="1"/>
  <c r="B1167" i="43"/>
  <c r="H1166" i="43"/>
  <c r="I1166" i="43" s="1"/>
  <c r="E1166" i="43"/>
  <c r="G1166" i="43" s="1"/>
  <c r="H1165" i="43"/>
  <c r="I1165" i="43" s="1"/>
  <c r="E1165" i="43"/>
  <c r="G1165" i="43" s="1"/>
  <c r="H1164" i="43"/>
  <c r="I1164" i="43" s="1"/>
  <c r="E1164" i="43"/>
  <c r="G1164" i="43" s="1"/>
  <c r="E1163" i="43"/>
  <c r="G1163" i="43" s="1"/>
  <c r="H1163" i="43" s="1"/>
  <c r="I1163" i="43" s="1"/>
  <c r="H1162" i="43"/>
  <c r="I1162" i="43" s="1"/>
  <c r="E1162" i="43"/>
  <c r="G1162" i="43" s="1"/>
  <c r="E1161" i="43"/>
  <c r="G1161" i="43" s="1"/>
  <c r="H1161" i="43" s="1"/>
  <c r="I1161" i="43" s="1"/>
  <c r="H1160" i="43"/>
  <c r="E1160" i="43"/>
  <c r="G1160" i="43" s="1"/>
  <c r="B1159" i="43"/>
  <c r="E1157" i="43"/>
  <c r="G1157" i="43" s="1"/>
  <c r="H1157" i="43" s="1"/>
  <c r="I1157" i="43" s="1"/>
  <c r="E1156" i="43"/>
  <c r="G1156" i="43" s="1"/>
  <c r="H1156" i="43" s="1"/>
  <c r="I1156" i="43" s="1"/>
  <c r="E1155" i="43"/>
  <c r="G1155" i="43" s="1"/>
  <c r="H1155" i="43" s="1"/>
  <c r="I1155" i="43" s="1"/>
  <c r="H1154" i="43"/>
  <c r="I1154" i="43" s="1"/>
  <c r="E1154" i="43"/>
  <c r="G1154" i="43" s="1"/>
  <c r="E1153" i="43"/>
  <c r="G1153" i="43" s="1"/>
  <c r="H1153" i="43" s="1"/>
  <c r="I1153" i="43" s="1"/>
  <c r="E1152" i="43"/>
  <c r="G1152" i="43" s="1"/>
  <c r="H1152" i="43" s="1"/>
  <c r="B1150" i="43"/>
  <c r="H1149" i="43"/>
  <c r="I1149" i="43" s="1"/>
  <c r="E1149" i="43"/>
  <c r="G1149" i="43" s="1"/>
  <c r="G1148" i="43"/>
  <c r="C1148" i="43"/>
  <c r="B1148" i="43"/>
  <c r="E1147" i="43"/>
  <c r="G1147" i="43" s="1"/>
  <c r="H1147" i="43" s="1"/>
  <c r="I1147" i="43" s="1"/>
  <c r="H1146" i="43"/>
  <c r="I1146" i="43" s="1"/>
  <c r="E1146" i="43"/>
  <c r="G1146" i="43" s="1"/>
  <c r="E1145" i="43"/>
  <c r="G1145" i="43" s="1"/>
  <c r="H1145" i="43" s="1"/>
  <c r="I1145" i="43" s="1"/>
  <c r="E1144" i="43"/>
  <c r="G1144" i="43" s="1"/>
  <c r="H1144" i="43" s="1"/>
  <c r="I1144" i="43" s="1"/>
  <c r="E1143" i="43"/>
  <c r="G1143" i="43" s="1"/>
  <c r="H1143" i="43" s="1"/>
  <c r="I1143" i="43" s="1"/>
  <c r="I1142" i="43"/>
  <c r="H1142" i="43"/>
  <c r="E1142" i="43"/>
  <c r="G1142" i="43" s="1"/>
  <c r="H1141" i="43"/>
  <c r="I1141" i="43" s="1"/>
  <c r="E1141" i="43"/>
  <c r="G1141" i="43" s="1"/>
  <c r="H1140" i="43"/>
  <c r="I1140" i="43" s="1"/>
  <c r="E1140" i="43"/>
  <c r="G1140" i="43" s="1"/>
  <c r="E1139" i="43"/>
  <c r="G1139" i="43" s="1"/>
  <c r="H1139" i="43" s="1"/>
  <c r="I1139" i="43" s="1"/>
  <c r="H1138" i="43"/>
  <c r="I1138" i="43" s="1"/>
  <c r="E1138" i="43"/>
  <c r="G1138" i="43" s="1"/>
  <c r="H1137" i="43"/>
  <c r="I1137" i="43" s="1"/>
  <c r="E1137" i="43"/>
  <c r="G1137" i="43" s="1"/>
  <c r="H1136" i="43"/>
  <c r="I1136" i="43" s="1"/>
  <c r="E1136" i="43"/>
  <c r="G1136" i="43" s="1"/>
  <c r="E1135" i="43"/>
  <c r="G1135" i="43" s="1"/>
  <c r="H1135" i="43" s="1"/>
  <c r="B1134" i="43"/>
  <c r="E1132" i="43"/>
  <c r="G1132" i="43" s="1"/>
  <c r="H1132" i="43" s="1"/>
  <c r="I1132" i="43" s="1"/>
  <c r="B1131" i="43"/>
  <c r="H1129" i="43"/>
  <c r="I1129" i="43" s="1"/>
  <c r="E1129" i="43"/>
  <c r="G1129" i="43" s="1"/>
  <c r="E1128" i="43"/>
  <c r="G1128" i="43" s="1"/>
  <c r="G1127" i="43" s="1"/>
  <c r="B1127" i="43"/>
  <c r="E1126" i="43"/>
  <c r="G1126" i="43" s="1"/>
  <c r="H1126" i="43" s="1"/>
  <c r="I1126" i="43" s="1"/>
  <c r="H1125" i="43"/>
  <c r="I1125" i="43" s="1"/>
  <c r="E1125" i="43"/>
  <c r="G1125" i="43" s="1"/>
  <c r="E1124" i="43"/>
  <c r="G1124" i="43" s="1"/>
  <c r="G1123" i="43" s="1"/>
  <c r="B1123" i="43"/>
  <c r="E1121" i="43"/>
  <c r="G1121" i="43" s="1"/>
  <c r="H1121" i="43" s="1"/>
  <c r="I1121" i="43" s="1"/>
  <c r="H1120" i="43"/>
  <c r="I1120" i="43" s="1"/>
  <c r="E1120" i="43"/>
  <c r="G1120" i="43" s="1"/>
  <c r="E1119" i="43"/>
  <c r="G1119" i="43" s="1"/>
  <c r="H1119" i="43" s="1"/>
  <c r="I1119" i="43" s="1"/>
  <c r="E1118" i="43"/>
  <c r="G1118" i="43" s="1"/>
  <c r="H1118" i="43" s="1"/>
  <c r="I1118" i="43" s="1"/>
  <c r="E1117" i="43"/>
  <c r="G1117" i="43" s="1"/>
  <c r="H1117" i="43" s="1"/>
  <c r="I1117" i="43" s="1"/>
  <c r="H1116" i="43"/>
  <c r="E1116" i="43"/>
  <c r="G1116" i="43" s="1"/>
  <c r="E1115" i="43"/>
  <c r="G1115" i="43" s="1"/>
  <c r="G1114" i="43" s="1"/>
  <c r="B1114" i="43"/>
  <c r="E1113" i="43"/>
  <c r="G1113" i="43" s="1"/>
  <c r="H1113" i="43" s="1"/>
  <c r="I1113" i="43" s="1"/>
  <c r="H1112" i="43"/>
  <c r="I1112" i="43" s="1"/>
  <c r="E1112" i="43"/>
  <c r="G1112" i="43" s="1"/>
  <c r="E1111" i="43"/>
  <c r="G1111" i="43" s="1"/>
  <c r="H1111" i="43" s="1"/>
  <c r="I1111" i="43" s="1"/>
  <c r="E1110" i="43"/>
  <c r="G1110" i="43" s="1"/>
  <c r="H1110" i="43" s="1"/>
  <c r="I1110" i="43" s="1"/>
  <c r="E1109" i="43"/>
  <c r="G1109" i="43" s="1"/>
  <c r="H1109" i="43" s="1"/>
  <c r="I1109" i="43" s="1"/>
  <c r="H1108" i="43"/>
  <c r="I1108" i="43" s="1"/>
  <c r="E1108" i="43"/>
  <c r="G1108" i="43" s="1"/>
  <c r="E1107" i="43"/>
  <c r="G1107" i="43" s="1"/>
  <c r="G1102" i="43" s="1"/>
  <c r="E1106" i="43"/>
  <c r="G1106" i="43" s="1"/>
  <c r="H1106" i="43" s="1"/>
  <c r="I1106" i="43" s="1"/>
  <c r="E1105" i="43"/>
  <c r="G1105" i="43" s="1"/>
  <c r="H1104" i="43"/>
  <c r="I1104" i="43" s="1"/>
  <c r="E1104" i="43"/>
  <c r="G1104" i="43" s="1"/>
  <c r="H1103" i="43"/>
  <c r="E1103" i="43"/>
  <c r="G1103" i="43" s="1"/>
  <c r="B1102" i="43"/>
  <c r="E1101" i="43"/>
  <c r="G1101" i="43" s="1"/>
  <c r="H1101" i="43" s="1"/>
  <c r="I1101" i="43" s="1"/>
  <c r="H1100" i="43"/>
  <c r="I1100" i="43" s="1"/>
  <c r="E1100" i="43"/>
  <c r="G1100" i="43" s="1"/>
  <c r="H1099" i="43"/>
  <c r="I1099" i="43" s="1"/>
  <c r="E1099" i="43"/>
  <c r="G1099" i="43" s="1"/>
  <c r="H1098" i="43"/>
  <c r="I1098" i="43" s="1"/>
  <c r="E1098" i="43"/>
  <c r="G1098" i="43" s="1"/>
  <c r="E1097" i="43"/>
  <c r="G1097" i="43" s="1"/>
  <c r="H1097" i="43" s="1"/>
  <c r="I1097" i="43" s="1"/>
  <c r="H1096" i="43"/>
  <c r="I1096" i="43" s="1"/>
  <c r="E1096" i="43"/>
  <c r="G1096" i="43" s="1"/>
  <c r="H1095" i="43"/>
  <c r="I1095" i="43" s="1"/>
  <c r="E1095" i="43"/>
  <c r="G1095" i="43" s="1"/>
  <c r="H1094" i="43"/>
  <c r="I1094" i="43" s="1"/>
  <c r="E1094" i="43"/>
  <c r="G1094" i="43" s="1"/>
  <c r="E1093" i="43"/>
  <c r="G1093" i="43" s="1"/>
  <c r="H1093" i="43" s="1"/>
  <c r="I1093" i="43" s="1"/>
  <c r="H1092" i="43"/>
  <c r="I1092" i="43" s="1"/>
  <c r="E1092" i="43"/>
  <c r="G1092" i="43" s="1"/>
  <c r="H1091" i="43"/>
  <c r="I1091" i="43" s="1"/>
  <c r="E1091" i="43"/>
  <c r="G1091" i="43" s="1"/>
  <c r="H1090" i="43"/>
  <c r="I1090" i="43" s="1"/>
  <c r="E1090" i="43"/>
  <c r="G1090" i="43" s="1"/>
  <c r="E1089" i="43"/>
  <c r="G1089" i="43" s="1"/>
  <c r="H1089" i="43" s="1"/>
  <c r="I1089" i="43" s="1"/>
  <c r="E1088" i="43"/>
  <c r="G1088" i="43" s="1"/>
  <c r="E1087" i="43"/>
  <c r="G1087" i="43" s="1"/>
  <c r="H1087" i="43" s="1"/>
  <c r="I1087" i="43" s="1"/>
  <c r="E1086" i="43"/>
  <c r="G1086" i="43" s="1"/>
  <c r="H1086" i="43" s="1"/>
  <c r="I1086" i="43" s="1"/>
  <c r="H1085" i="43"/>
  <c r="I1085" i="43" s="1"/>
  <c r="E1085" i="43"/>
  <c r="G1085" i="43" s="1"/>
  <c r="E1084" i="43"/>
  <c r="G1084" i="43" s="1"/>
  <c r="H1084" i="43" s="1"/>
  <c r="I1084" i="43" s="1"/>
  <c r="E1083" i="43"/>
  <c r="G1083" i="43" s="1"/>
  <c r="H1083" i="43" s="1"/>
  <c r="E1082" i="43"/>
  <c r="G1082" i="43" s="1"/>
  <c r="H1082" i="43" s="1"/>
  <c r="I1082" i="43" s="1"/>
  <c r="B1081" i="43"/>
  <c r="E1080" i="43"/>
  <c r="G1080" i="43" s="1"/>
  <c r="H1080" i="43" s="1"/>
  <c r="I1080" i="43" s="1"/>
  <c r="E1079" i="43"/>
  <c r="G1079" i="43" s="1"/>
  <c r="H1079" i="43" s="1"/>
  <c r="I1079" i="43" s="1"/>
  <c r="E1078" i="43"/>
  <c r="G1078" i="43" s="1"/>
  <c r="H1078" i="43" s="1"/>
  <c r="I1078" i="43" s="1"/>
  <c r="H1077" i="43"/>
  <c r="I1077" i="43" s="1"/>
  <c r="E1077" i="43"/>
  <c r="G1077" i="43" s="1"/>
  <c r="C1071" i="43"/>
  <c r="E1075" i="43"/>
  <c r="G1075" i="43" s="1"/>
  <c r="H1075" i="43" s="1"/>
  <c r="I1075" i="43" s="1"/>
  <c r="E1074" i="43"/>
  <c r="G1074" i="43" s="1"/>
  <c r="H1074" i="43" s="1"/>
  <c r="I1074" i="43" s="1"/>
  <c r="H1073" i="43"/>
  <c r="I1073" i="43" s="1"/>
  <c r="E1073" i="43"/>
  <c r="G1073" i="43" s="1"/>
  <c r="E1072" i="43"/>
  <c r="G1072" i="43" s="1"/>
  <c r="B1071" i="43"/>
  <c r="B1070" i="43" s="1"/>
  <c r="E1069" i="43"/>
  <c r="G1069" i="43" s="1"/>
  <c r="H1069" i="43" s="1"/>
  <c r="I1069" i="43" s="1"/>
  <c r="H1068" i="43"/>
  <c r="I1068" i="43" s="1"/>
  <c r="E1068" i="43"/>
  <c r="G1068" i="43" s="1"/>
  <c r="E1067" i="43"/>
  <c r="G1067" i="43" s="1"/>
  <c r="H1067" i="43" s="1"/>
  <c r="I1067" i="43" s="1"/>
  <c r="E1066" i="43"/>
  <c r="G1066" i="43" s="1"/>
  <c r="H1066" i="43" s="1"/>
  <c r="I1066" i="43" s="1"/>
  <c r="E1065" i="43"/>
  <c r="G1065" i="43" s="1"/>
  <c r="H1065" i="43" s="1"/>
  <c r="I1065" i="43" s="1"/>
  <c r="H1064" i="43"/>
  <c r="I1064" i="43" s="1"/>
  <c r="E1064" i="43"/>
  <c r="G1064" i="43" s="1"/>
  <c r="E1063" i="43"/>
  <c r="G1063" i="43" s="1"/>
  <c r="G1062" i="43" s="1"/>
  <c r="B1062" i="43"/>
  <c r="E1061" i="43"/>
  <c r="G1061" i="43" s="1"/>
  <c r="H1061" i="43" s="1"/>
  <c r="I1061" i="43" s="1"/>
  <c r="H1060" i="43"/>
  <c r="I1060" i="43" s="1"/>
  <c r="E1060" i="43"/>
  <c r="G1060" i="43" s="1"/>
  <c r="E1059" i="43"/>
  <c r="G1059" i="43" s="1"/>
  <c r="H1059" i="43" s="1"/>
  <c r="I1059" i="43" s="1"/>
  <c r="E1058" i="43"/>
  <c r="G1058" i="43" s="1"/>
  <c r="H1058" i="43" s="1"/>
  <c r="I1058" i="43" s="1"/>
  <c r="E1057" i="43"/>
  <c r="G1057" i="43" s="1"/>
  <c r="H1057" i="43" s="1"/>
  <c r="I1057" i="43" s="1"/>
  <c r="H1056" i="43"/>
  <c r="I1056" i="43" s="1"/>
  <c r="E1056" i="43"/>
  <c r="G1056" i="43" s="1"/>
  <c r="E1055" i="43"/>
  <c r="G1055" i="43" s="1"/>
  <c r="H1055" i="43" s="1"/>
  <c r="I1055" i="43" s="1"/>
  <c r="E1054" i="43"/>
  <c r="G1054" i="43" s="1"/>
  <c r="H1054" i="43" s="1"/>
  <c r="I1054" i="43" s="1"/>
  <c r="E1053" i="43"/>
  <c r="G1053" i="43" s="1"/>
  <c r="H1053" i="43" s="1"/>
  <c r="I1053" i="43" s="1"/>
  <c r="B1052" i="43"/>
  <c r="E1051" i="43"/>
  <c r="G1051" i="43" s="1"/>
  <c r="H1051" i="43" s="1"/>
  <c r="I1051" i="43" s="1"/>
  <c r="E1050" i="43"/>
  <c r="G1050" i="43" s="1"/>
  <c r="H1050" i="43" s="1"/>
  <c r="I1050" i="43" s="1"/>
  <c r="E1049" i="43"/>
  <c r="G1049" i="43" s="1"/>
  <c r="H1049" i="43" s="1"/>
  <c r="I1049" i="43" s="1"/>
  <c r="H1048" i="43"/>
  <c r="I1048" i="43" s="1"/>
  <c r="E1048" i="43"/>
  <c r="G1048" i="43" s="1"/>
  <c r="E1047" i="43"/>
  <c r="G1047" i="43" s="1"/>
  <c r="H1047" i="43" s="1"/>
  <c r="I1047" i="43" s="1"/>
  <c r="E1046" i="43"/>
  <c r="G1046" i="43" s="1"/>
  <c r="H1046" i="43" s="1"/>
  <c r="I1046" i="43" s="1"/>
  <c r="E1045" i="43"/>
  <c r="G1045" i="43" s="1"/>
  <c r="H1045" i="43" s="1"/>
  <c r="I1045" i="43" s="1"/>
  <c r="H1044" i="43"/>
  <c r="I1044" i="43" s="1"/>
  <c r="E1044" i="43"/>
  <c r="G1044" i="43" s="1"/>
  <c r="E1043" i="43"/>
  <c r="G1043" i="43" s="1"/>
  <c r="H1043" i="43" s="1"/>
  <c r="I1043" i="43" s="1"/>
  <c r="E1042" i="43"/>
  <c r="G1042" i="43" s="1"/>
  <c r="H1042" i="43" s="1"/>
  <c r="I1042" i="43" s="1"/>
  <c r="E1041" i="43"/>
  <c r="G1041" i="43" s="1"/>
  <c r="H1041" i="43" s="1"/>
  <c r="I1041" i="43" s="1"/>
  <c r="H1040" i="43"/>
  <c r="I1040" i="43" s="1"/>
  <c r="E1040" i="43"/>
  <c r="G1040" i="43" s="1"/>
  <c r="E1039" i="43"/>
  <c r="G1039" i="43" s="1"/>
  <c r="H1039" i="43" s="1"/>
  <c r="I1039" i="43" s="1"/>
  <c r="E1038" i="43"/>
  <c r="G1038" i="43" s="1"/>
  <c r="H1038" i="43" s="1"/>
  <c r="I1038" i="43" s="1"/>
  <c r="E1037" i="43"/>
  <c r="G1037" i="43" s="1"/>
  <c r="H1037" i="43" s="1"/>
  <c r="I1037" i="43" s="1"/>
  <c r="H1036" i="43"/>
  <c r="I1036" i="43" s="1"/>
  <c r="E1036" i="43"/>
  <c r="G1036" i="43" s="1"/>
  <c r="E1035" i="43"/>
  <c r="G1035" i="43" s="1"/>
  <c r="G1034" i="43" s="1"/>
  <c r="B1034" i="43"/>
  <c r="B1029" i="43" s="1"/>
  <c r="E1033" i="43"/>
  <c r="G1033" i="43" s="1"/>
  <c r="H1033" i="43" s="1"/>
  <c r="I1033" i="43" s="1"/>
  <c r="H1032" i="43"/>
  <c r="I1032" i="43" s="1"/>
  <c r="E1032" i="43"/>
  <c r="G1032" i="43" s="1"/>
  <c r="B1030" i="43"/>
  <c r="H1028" i="43"/>
  <c r="I1028" i="43" s="1"/>
  <c r="E1028" i="43"/>
  <c r="G1028" i="43" s="1"/>
  <c r="E1027" i="43"/>
  <c r="G1027" i="43" s="1"/>
  <c r="H1027" i="43" s="1"/>
  <c r="I1027" i="43" s="1"/>
  <c r="H1026" i="43"/>
  <c r="E1026" i="43"/>
  <c r="G1026" i="43" s="1"/>
  <c r="G1025" i="43"/>
  <c r="C1025" i="43"/>
  <c r="B1025" i="43"/>
  <c r="E1024" i="43"/>
  <c r="G1024" i="43" s="1"/>
  <c r="H1024" i="43" s="1"/>
  <c r="I1024" i="43" s="1"/>
  <c r="H1023" i="43"/>
  <c r="I1023" i="43" s="1"/>
  <c r="E1023" i="43"/>
  <c r="G1023" i="43" s="1"/>
  <c r="G1020" i="43" s="1"/>
  <c r="C1020" i="43"/>
  <c r="H1022" i="43"/>
  <c r="I1022" i="43" s="1"/>
  <c r="E1022" i="43"/>
  <c r="G1022" i="43" s="1"/>
  <c r="H1021" i="43"/>
  <c r="I1021" i="43" s="1"/>
  <c r="E1021" i="43"/>
  <c r="G1021" i="43" s="1"/>
  <c r="B1020" i="43"/>
  <c r="C1018" i="43"/>
  <c r="B1018" i="43"/>
  <c r="H1016" i="43"/>
  <c r="I1016" i="43" s="1"/>
  <c r="E1016" i="43"/>
  <c r="G1016" i="43" s="1"/>
  <c r="E1015" i="43"/>
  <c r="G1015" i="43" s="1"/>
  <c r="H1015" i="43" s="1"/>
  <c r="C1014" i="43"/>
  <c r="C1013" i="43" s="1"/>
  <c r="B1014" i="43"/>
  <c r="B1013" i="43" s="1"/>
  <c r="E1012" i="43"/>
  <c r="G1012" i="43" s="1"/>
  <c r="H1012" i="43" s="1"/>
  <c r="I1012" i="43" s="1"/>
  <c r="E1011" i="43"/>
  <c r="G1011" i="43" s="1"/>
  <c r="H1011" i="43" s="1"/>
  <c r="H1010" i="43"/>
  <c r="I1010" i="43" s="1"/>
  <c r="E1010" i="43"/>
  <c r="G1010" i="43" s="1"/>
  <c r="E1009" i="43"/>
  <c r="G1009" i="43" s="1"/>
  <c r="H1009" i="43" s="1"/>
  <c r="I1009" i="43" s="1"/>
  <c r="E1008" i="43"/>
  <c r="G1008" i="43" s="1"/>
  <c r="H1008" i="43" s="1"/>
  <c r="I1008" i="43" s="1"/>
  <c r="B1007" i="43"/>
  <c r="H1006" i="43"/>
  <c r="I1006" i="43" s="1"/>
  <c r="E1006" i="43"/>
  <c r="G1006" i="43" s="1"/>
  <c r="E1005" i="43"/>
  <c r="G1005" i="43" s="1"/>
  <c r="G1004" i="43" s="1"/>
  <c r="C1004" i="43"/>
  <c r="B1004" i="43"/>
  <c r="E1003" i="43"/>
  <c r="G1003" i="43" s="1"/>
  <c r="H1003" i="43" s="1"/>
  <c r="I1003" i="43" s="1"/>
  <c r="H1002" i="43"/>
  <c r="I1002" i="43" s="1"/>
  <c r="E1002" i="43"/>
  <c r="G1002" i="43" s="1"/>
  <c r="H1001" i="43"/>
  <c r="I1001" i="43" s="1"/>
  <c r="E1001" i="43"/>
  <c r="G1001" i="43" s="1"/>
  <c r="H1000" i="43"/>
  <c r="I1000" i="43" s="1"/>
  <c r="E1000" i="43"/>
  <c r="G1000" i="43" s="1"/>
  <c r="E999" i="43"/>
  <c r="G999" i="43" s="1"/>
  <c r="H999" i="43" s="1"/>
  <c r="I999" i="43" s="1"/>
  <c r="H998" i="43"/>
  <c r="I998" i="43" s="1"/>
  <c r="E998" i="43"/>
  <c r="G998" i="43" s="1"/>
  <c r="H997" i="43"/>
  <c r="I997" i="43" s="1"/>
  <c r="E997" i="43"/>
  <c r="G997" i="43" s="1"/>
  <c r="H996" i="43"/>
  <c r="E996" i="43"/>
  <c r="G996" i="43" s="1"/>
  <c r="B995" i="43"/>
  <c r="H994" i="43"/>
  <c r="I994" i="43" s="1"/>
  <c r="E994" i="43"/>
  <c r="G994" i="43" s="1"/>
  <c r="H993" i="43"/>
  <c r="I993" i="43" s="1"/>
  <c r="E993" i="43"/>
  <c r="G993" i="43" s="1"/>
  <c r="H992" i="43"/>
  <c r="I992" i="43" s="1"/>
  <c r="E992" i="43"/>
  <c r="G992" i="43" s="1"/>
  <c r="G991" i="43"/>
  <c r="B991" i="43"/>
  <c r="H989" i="43"/>
  <c r="I989" i="43" s="1"/>
  <c r="E989" i="43"/>
  <c r="G989" i="43" s="1"/>
  <c r="G988" i="43" s="1"/>
  <c r="C988" i="43"/>
  <c r="B988" i="43"/>
  <c r="E987" i="43"/>
  <c r="G987" i="43" s="1"/>
  <c r="H987" i="43" s="1"/>
  <c r="I987" i="43" s="1"/>
  <c r="H986" i="43"/>
  <c r="I986" i="43" s="1"/>
  <c r="E986" i="43"/>
  <c r="G986" i="43" s="1"/>
  <c r="E985" i="43"/>
  <c r="G985" i="43" s="1"/>
  <c r="H985" i="43" s="1"/>
  <c r="I985" i="43" s="1"/>
  <c r="E984" i="43"/>
  <c r="G984" i="43" s="1"/>
  <c r="H984" i="43" s="1"/>
  <c r="D983" i="43"/>
  <c r="B983" i="43"/>
  <c r="H982" i="43"/>
  <c r="E982" i="43"/>
  <c r="G982" i="43" s="1"/>
  <c r="H981" i="43"/>
  <c r="I981" i="43" s="1"/>
  <c r="E981" i="43"/>
  <c r="G981" i="43" s="1"/>
  <c r="H980" i="43"/>
  <c r="I980" i="43" s="1"/>
  <c r="E980" i="43"/>
  <c r="G980" i="43" s="1"/>
  <c r="E979" i="43"/>
  <c r="G979" i="43" s="1"/>
  <c r="H979" i="43" s="1"/>
  <c r="I979" i="43" s="1"/>
  <c r="H978" i="43"/>
  <c r="I978" i="43" s="1"/>
  <c r="E978" i="43"/>
  <c r="G978" i="43" s="1"/>
  <c r="G977" i="43" s="1"/>
  <c r="C977" i="43"/>
  <c r="B977" i="43"/>
  <c r="E975" i="43"/>
  <c r="G975" i="43" s="1"/>
  <c r="H975" i="43" s="1"/>
  <c r="I975" i="43" s="1"/>
  <c r="H974" i="43"/>
  <c r="I974" i="43" s="1"/>
  <c r="E974" i="43"/>
  <c r="G974" i="43" s="1"/>
  <c r="E973" i="43"/>
  <c r="G973" i="43" s="1"/>
  <c r="G972" i="43" s="1"/>
  <c r="C972" i="43"/>
  <c r="B972" i="43"/>
  <c r="E971" i="43"/>
  <c r="G971" i="43" s="1"/>
  <c r="H971" i="43" s="1"/>
  <c r="I971" i="43" s="1"/>
  <c r="C970" i="43"/>
  <c r="B970" i="43"/>
  <c r="E969" i="43"/>
  <c r="G969" i="43" s="1"/>
  <c r="H969" i="43" s="1"/>
  <c r="I969" i="43" s="1"/>
  <c r="E968" i="43"/>
  <c r="G968" i="43" s="1"/>
  <c r="H968" i="43" s="1"/>
  <c r="I968" i="43" s="1"/>
  <c r="H967" i="43"/>
  <c r="I967" i="43" s="1"/>
  <c r="E967" i="43"/>
  <c r="G967" i="43" s="1"/>
  <c r="E966" i="43"/>
  <c r="G966" i="43" s="1"/>
  <c r="H966" i="43" s="1"/>
  <c r="I966" i="43" s="1"/>
  <c r="E965" i="43"/>
  <c r="G965" i="43" s="1"/>
  <c r="H965" i="43" s="1"/>
  <c r="I965" i="43" s="1"/>
  <c r="E964" i="43"/>
  <c r="G964" i="43" s="1"/>
  <c r="H964" i="43" s="1"/>
  <c r="I964" i="43" s="1"/>
  <c r="H963" i="43"/>
  <c r="I963" i="43" s="1"/>
  <c r="E963" i="43"/>
  <c r="G963" i="43" s="1"/>
  <c r="E962" i="43"/>
  <c r="G962" i="43" s="1"/>
  <c r="H962" i="43" s="1"/>
  <c r="I962" i="43" s="1"/>
  <c r="E961" i="43"/>
  <c r="G961" i="43" s="1"/>
  <c r="H961" i="43" s="1"/>
  <c r="I961" i="43" s="1"/>
  <c r="C960" i="43"/>
  <c r="B960" i="43"/>
  <c r="H959" i="43"/>
  <c r="I959" i="43" s="1"/>
  <c r="E959" i="43"/>
  <c r="G959" i="43" s="1"/>
  <c r="H958" i="43"/>
  <c r="I958" i="43" s="1"/>
  <c r="E958" i="43"/>
  <c r="G958" i="43" s="1"/>
  <c r="H957" i="43"/>
  <c r="I957" i="43" s="1"/>
  <c r="E957" i="43"/>
  <c r="G957" i="43" s="1"/>
  <c r="E956" i="43"/>
  <c r="G956" i="43" s="1"/>
  <c r="H956" i="43" s="1"/>
  <c r="I956" i="43" s="1"/>
  <c r="E955" i="43"/>
  <c r="G955" i="43" s="1"/>
  <c r="H955" i="43" s="1"/>
  <c r="E954" i="43"/>
  <c r="G954" i="43" s="1"/>
  <c r="H954" i="43" s="1"/>
  <c r="I954" i="43" s="1"/>
  <c r="E953" i="43"/>
  <c r="G953" i="43" s="1"/>
  <c r="H953" i="43" s="1"/>
  <c r="H952" i="43"/>
  <c r="I952" i="43" s="1"/>
  <c r="E952" i="43"/>
  <c r="G952" i="43" s="1"/>
  <c r="H951" i="43"/>
  <c r="E951" i="43"/>
  <c r="G951" i="43" s="1"/>
  <c r="I951" i="43" s="1"/>
  <c r="E950" i="43"/>
  <c r="G950" i="43" s="1"/>
  <c r="H950" i="43" s="1"/>
  <c r="I950" i="43" s="1"/>
  <c r="H949" i="43"/>
  <c r="I949" i="43" s="1"/>
  <c r="E949" i="43"/>
  <c r="G949" i="43" s="1"/>
  <c r="H948" i="43"/>
  <c r="I948" i="43" s="1"/>
  <c r="E948" i="43"/>
  <c r="G948" i="43" s="1"/>
  <c r="H947" i="43"/>
  <c r="E947" i="43"/>
  <c r="G947" i="43" s="1"/>
  <c r="I947" i="43" s="1"/>
  <c r="H946" i="43"/>
  <c r="I946" i="43" s="1"/>
  <c r="E946" i="43"/>
  <c r="G946" i="43" s="1"/>
  <c r="E945" i="43"/>
  <c r="G945" i="43" s="1"/>
  <c r="H945" i="43" s="1"/>
  <c r="I945" i="43" s="1"/>
  <c r="E944" i="43"/>
  <c r="G944" i="43" s="1"/>
  <c r="H944" i="43" s="1"/>
  <c r="B943" i="43"/>
  <c r="H941" i="43"/>
  <c r="I941" i="43" s="1"/>
  <c r="E941" i="43"/>
  <c r="G941" i="43" s="1"/>
  <c r="E940" i="43"/>
  <c r="G940" i="43" s="1"/>
  <c r="H940" i="43" s="1"/>
  <c r="I940" i="43" s="1"/>
  <c r="E939" i="43"/>
  <c r="G939" i="43" s="1"/>
  <c r="H939" i="43" s="1"/>
  <c r="I939" i="43" s="1"/>
  <c r="E938" i="43"/>
  <c r="G938" i="43" s="1"/>
  <c r="H938" i="43" s="1"/>
  <c r="I938" i="43" s="1"/>
  <c r="H937" i="43"/>
  <c r="I937" i="43" s="1"/>
  <c r="E937" i="43"/>
  <c r="G937" i="43" s="1"/>
  <c r="E936" i="43"/>
  <c r="G936" i="43" s="1"/>
  <c r="H936" i="43" s="1"/>
  <c r="I936" i="43" s="1"/>
  <c r="E935" i="43"/>
  <c r="G935" i="43" s="1"/>
  <c r="H935" i="43" s="1"/>
  <c r="I935" i="43" s="1"/>
  <c r="E934" i="43"/>
  <c r="G934" i="43" s="1"/>
  <c r="H934" i="43" s="1"/>
  <c r="I934" i="43" s="1"/>
  <c r="B933" i="43"/>
  <c r="E932" i="43"/>
  <c r="G932" i="43" s="1"/>
  <c r="G931" i="43" s="1"/>
  <c r="C931" i="43"/>
  <c r="B931" i="43"/>
  <c r="H930" i="43"/>
  <c r="I930" i="43" s="1"/>
  <c r="E930" i="43"/>
  <c r="G930" i="43" s="1"/>
  <c r="E929" i="43"/>
  <c r="G929" i="43" s="1"/>
  <c r="H929" i="43" s="1"/>
  <c r="I929" i="43" s="1"/>
  <c r="E928" i="43"/>
  <c r="G928" i="43" s="1"/>
  <c r="H928" i="43" s="1"/>
  <c r="I928" i="43" s="1"/>
  <c r="E927" i="43"/>
  <c r="G927" i="43" s="1"/>
  <c r="H927" i="43" s="1"/>
  <c r="I927" i="43" s="1"/>
  <c r="H926" i="43"/>
  <c r="I926" i="43" s="1"/>
  <c r="E926" i="43"/>
  <c r="G926" i="43" s="1"/>
  <c r="E925" i="43"/>
  <c r="G925" i="43" s="1"/>
  <c r="H925" i="43" s="1"/>
  <c r="I925" i="43" s="1"/>
  <c r="E924" i="43"/>
  <c r="G924" i="43" s="1"/>
  <c r="H924" i="43" s="1"/>
  <c r="I924" i="43" s="1"/>
  <c r="E923" i="43"/>
  <c r="G923" i="43" s="1"/>
  <c r="H923" i="43" s="1"/>
  <c r="I923" i="43" s="1"/>
  <c r="H922" i="43"/>
  <c r="I922" i="43" s="1"/>
  <c r="E922" i="43"/>
  <c r="G922" i="43" s="1"/>
  <c r="E921" i="43"/>
  <c r="G921" i="43" s="1"/>
  <c r="H921" i="43" s="1"/>
  <c r="I921" i="43" s="1"/>
  <c r="E920" i="43"/>
  <c r="G920" i="43" s="1"/>
  <c r="H920" i="43" s="1"/>
  <c r="I920" i="43" s="1"/>
  <c r="E919" i="43"/>
  <c r="G919" i="43" s="1"/>
  <c r="H919" i="43" s="1"/>
  <c r="I919" i="43" s="1"/>
  <c r="H918" i="43"/>
  <c r="I918" i="43" s="1"/>
  <c r="E918" i="43"/>
  <c r="G918" i="43" s="1"/>
  <c r="E917" i="43"/>
  <c r="G917" i="43" s="1"/>
  <c r="G916" i="43" s="1"/>
  <c r="B916" i="43"/>
  <c r="E915" i="43"/>
  <c r="G915" i="43" s="1"/>
  <c r="H915" i="43" s="1"/>
  <c r="I915" i="43" s="1"/>
  <c r="H914" i="43"/>
  <c r="I914" i="43" s="1"/>
  <c r="E914" i="43"/>
  <c r="G914" i="43" s="1"/>
  <c r="E913" i="43"/>
  <c r="G913" i="43" s="1"/>
  <c r="H913" i="43" s="1"/>
  <c r="I913" i="43" s="1"/>
  <c r="E912" i="43"/>
  <c r="G912" i="43" s="1"/>
  <c r="H912" i="43" s="1"/>
  <c r="I912" i="43" s="1"/>
  <c r="E911" i="43"/>
  <c r="G911" i="43" s="1"/>
  <c r="H911" i="43" s="1"/>
  <c r="I911" i="43" s="1"/>
  <c r="H910" i="43"/>
  <c r="I910" i="43" s="1"/>
  <c r="E910" i="43"/>
  <c r="G910" i="43" s="1"/>
  <c r="B908" i="43"/>
  <c r="H906" i="43"/>
  <c r="I906" i="43" s="1"/>
  <c r="E906" i="43"/>
  <c r="G906" i="43" s="1"/>
  <c r="E905" i="43"/>
  <c r="G905" i="43" s="1"/>
  <c r="H905" i="43" s="1"/>
  <c r="B904" i="43"/>
  <c r="H903" i="43"/>
  <c r="I903" i="43" s="1"/>
  <c r="E903" i="43"/>
  <c r="G903" i="43" s="1"/>
  <c r="H902" i="43"/>
  <c r="I902" i="43" s="1"/>
  <c r="E902" i="43"/>
  <c r="G902" i="43" s="1"/>
  <c r="E901" i="43"/>
  <c r="G901" i="43" s="1"/>
  <c r="H901" i="43" s="1"/>
  <c r="I901" i="43" s="1"/>
  <c r="H900" i="43"/>
  <c r="I900" i="43" s="1"/>
  <c r="E900" i="43"/>
  <c r="G900" i="43" s="1"/>
  <c r="H899" i="43"/>
  <c r="I899" i="43" s="1"/>
  <c r="E899" i="43"/>
  <c r="G899" i="43" s="1"/>
  <c r="G898" i="43"/>
  <c r="B898" i="43"/>
  <c r="E897" i="43"/>
  <c r="G897" i="43" s="1"/>
  <c r="H897" i="43" s="1"/>
  <c r="I897" i="43" s="1"/>
  <c r="H896" i="43"/>
  <c r="I896" i="43" s="1"/>
  <c r="E896" i="43"/>
  <c r="G896" i="43" s="1"/>
  <c r="H895" i="43"/>
  <c r="I895" i="43" s="1"/>
  <c r="E895" i="43"/>
  <c r="G895" i="43" s="1"/>
  <c r="H894" i="43"/>
  <c r="I894" i="43" s="1"/>
  <c r="E894" i="43"/>
  <c r="G894" i="43" s="1"/>
  <c r="E893" i="43"/>
  <c r="G893" i="43" s="1"/>
  <c r="H893" i="43" s="1"/>
  <c r="I893" i="43" s="1"/>
  <c r="H892" i="43"/>
  <c r="I892" i="43" s="1"/>
  <c r="E892" i="43"/>
  <c r="G892" i="43" s="1"/>
  <c r="H891" i="43"/>
  <c r="I891" i="43" s="1"/>
  <c r="E891" i="43"/>
  <c r="G891" i="43" s="1"/>
  <c r="H890" i="43"/>
  <c r="I890" i="43" s="1"/>
  <c r="E890" i="43"/>
  <c r="G890" i="43" s="1"/>
  <c r="E889" i="43"/>
  <c r="G889" i="43" s="1"/>
  <c r="H889" i="43" s="1"/>
  <c r="I889" i="43" s="1"/>
  <c r="E888" i="43"/>
  <c r="G888" i="43" s="1"/>
  <c r="G887" i="43" s="1"/>
  <c r="B887" i="43"/>
  <c r="E886" i="43"/>
  <c r="G886" i="43" s="1"/>
  <c r="H886" i="43" s="1"/>
  <c r="I886" i="43" s="1"/>
  <c r="H885" i="43"/>
  <c r="I885" i="43" s="1"/>
  <c r="E885" i="43"/>
  <c r="G885" i="43" s="1"/>
  <c r="B883" i="43"/>
  <c r="H881" i="43"/>
  <c r="I881" i="43" s="1"/>
  <c r="E881" i="43"/>
  <c r="G881" i="43" s="1"/>
  <c r="E880" i="43"/>
  <c r="G880" i="43" s="1"/>
  <c r="H880" i="43" s="1"/>
  <c r="I880" i="43" s="1"/>
  <c r="H879" i="43"/>
  <c r="I879" i="43" s="1"/>
  <c r="E879" i="43"/>
  <c r="G879" i="43" s="1"/>
  <c r="H878" i="43"/>
  <c r="I878" i="43" s="1"/>
  <c r="E878" i="43"/>
  <c r="G878" i="43" s="1"/>
  <c r="H877" i="43"/>
  <c r="I877" i="43" s="1"/>
  <c r="E877" i="43"/>
  <c r="G877" i="43" s="1"/>
  <c r="E876" i="43"/>
  <c r="G876" i="43" s="1"/>
  <c r="H876" i="43" s="1"/>
  <c r="I876" i="43" s="1"/>
  <c r="H875" i="43"/>
  <c r="I875" i="43" s="1"/>
  <c r="E875" i="43"/>
  <c r="G875" i="43" s="1"/>
  <c r="H874" i="43"/>
  <c r="I874" i="43" s="1"/>
  <c r="E874" i="43"/>
  <c r="G874" i="43" s="1"/>
  <c r="H873" i="43"/>
  <c r="I873" i="43" s="1"/>
  <c r="E873" i="43"/>
  <c r="G873" i="43" s="1"/>
  <c r="E872" i="43"/>
  <c r="G872" i="43" s="1"/>
  <c r="H872" i="43" s="1"/>
  <c r="I872" i="43" s="1"/>
  <c r="H871" i="43"/>
  <c r="I871" i="43" s="1"/>
  <c r="E871" i="43"/>
  <c r="G871" i="43" s="1"/>
  <c r="H870" i="43"/>
  <c r="I870" i="43" s="1"/>
  <c r="E870" i="43"/>
  <c r="G870" i="43" s="1"/>
  <c r="H869" i="43"/>
  <c r="I869" i="43" s="1"/>
  <c r="E869" i="43"/>
  <c r="G869" i="43" s="1"/>
  <c r="E868" i="43"/>
  <c r="G868" i="43" s="1"/>
  <c r="H868" i="43" s="1"/>
  <c r="I868" i="43" s="1"/>
  <c r="H867" i="43"/>
  <c r="I867" i="43" s="1"/>
  <c r="E867" i="43"/>
  <c r="G867" i="43" s="1"/>
  <c r="H866" i="43"/>
  <c r="I866" i="43" s="1"/>
  <c r="E866" i="43"/>
  <c r="G866" i="43" s="1"/>
  <c r="H865" i="43"/>
  <c r="I865" i="43" s="1"/>
  <c r="E865" i="43"/>
  <c r="G865" i="43" s="1"/>
  <c r="E864" i="43"/>
  <c r="G864" i="43" s="1"/>
  <c r="H864" i="43" s="1"/>
  <c r="I864" i="43" s="1"/>
  <c r="H863" i="43"/>
  <c r="I863" i="43" s="1"/>
  <c r="E863" i="43"/>
  <c r="G863" i="43" s="1"/>
  <c r="H862" i="43"/>
  <c r="I862" i="43" s="1"/>
  <c r="E862" i="43"/>
  <c r="G862" i="43" s="1"/>
  <c r="H861" i="43"/>
  <c r="I861" i="43" s="1"/>
  <c r="E861" i="43"/>
  <c r="G861" i="43" s="1"/>
  <c r="E860" i="43"/>
  <c r="G860" i="43" s="1"/>
  <c r="H860" i="43" s="1"/>
  <c r="I860" i="43" s="1"/>
  <c r="B859" i="43"/>
  <c r="H858" i="43"/>
  <c r="I858" i="43" s="1"/>
  <c r="E858" i="43"/>
  <c r="G858" i="43" s="1"/>
  <c r="H857" i="43"/>
  <c r="I857" i="43" s="1"/>
  <c r="E857" i="43"/>
  <c r="G857" i="43" s="1"/>
  <c r="E856" i="43"/>
  <c r="G856" i="43" s="1"/>
  <c r="H856" i="43" s="1"/>
  <c r="I856" i="43" s="1"/>
  <c r="H855" i="43"/>
  <c r="I855" i="43" s="1"/>
  <c r="E855" i="43"/>
  <c r="G855" i="43" s="1"/>
  <c r="H854" i="43"/>
  <c r="I854" i="43" s="1"/>
  <c r="E854" i="43"/>
  <c r="G854" i="43" s="1"/>
  <c r="H853" i="43"/>
  <c r="I853" i="43" s="1"/>
  <c r="E853" i="43"/>
  <c r="G853" i="43" s="1"/>
  <c r="E852" i="43"/>
  <c r="G852" i="43" s="1"/>
  <c r="H852" i="43" s="1"/>
  <c r="I852" i="43" s="1"/>
  <c r="H851" i="43"/>
  <c r="I851" i="43" s="1"/>
  <c r="E851" i="43"/>
  <c r="G851" i="43" s="1"/>
  <c r="G850" i="43"/>
  <c r="B850" i="43"/>
  <c r="H849" i="43"/>
  <c r="I849" i="43" s="1"/>
  <c r="E849" i="43"/>
  <c r="G849" i="43" s="1"/>
  <c r="E848" i="43"/>
  <c r="G848" i="43" s="1"/>
  <c r="H848" i="43" s="1"/>
  <c r="I848" i="43" s="1"/>
  <c r="H847" i="43"/>
  <c r="I847" i="43" s="1"/>
  <c r="E847" i="43"/>
  <c r="G847" i="43" s="1"/>
  <c r="H846" i="43"/>
  <c r="E846" i="43"/>
  <c r="G846" i="43" s="1"/>
  <c r="I846" i="43" s="1"/>
  <c r="E845" i="43"/>
  <c r="G845" i="43" s="1"/>
  <c r="H845" i="43" s="1"/>
  <c r="E844" i="43"/>
  <c r="G844" i="43" s="1"/>
  <c r="G827" i="43" s="1"/>
  <c r="E843" i="43"/>
  <c r="G843" i="43" s="1"/>
  <c r="H843" i="43" s="1"/>
  <c r="I843" i="43" s="1"/>
  <c r="H842" i="43"/>
  <c r="I842" i="43" s="1"/>
  <c r="E842" i="43"/>
  <c r="G842" i="43" s="1"/>
  <c r="H841" i="43"/>
  <c r="I841" i="43" s="1"/>
  <c r="E841" i="43"/>
  <c r="G841" i="43" s="1"/>
  <c r="E840" i="43"/>
  <c r="G840" i="43" s="1"/>
  <c r="H840" i="43" s="1"/>
  <c r="I840" i="43" s="1"/>
  <c r="H839" i="43"/>
  <c r="I839" i="43" s="1"/>
  <c r="E839" i="43"/>
  <c r="G839" i="43" s="1"/>
  <c r="H838" i="43"/>
  <c r="I838" i="43" s="1"/>
  <c r="E838" i="43"/>
  <c r="G838" i="43" s="1"/>
  <c r="H837" i="43"/>
  <c r="E837" i="43"/>
  <c r="G837" i="43" s="1"/>
  <c r="I837" i="43" s="1"/>
  <c r="E836" i="43"/>
  <c r="G836" i="43" s="1"/>
  <c r="H836" i="43" s="1"/>
  <c r="H835" i="43"/>
  <c r="I835" i="43" s="1"/>
  <c r="E835" i="43"/>
  <c r="G835" i="43" s="1"/>
  <c r="H834" i="43"/>
  <c r="I834" i="43" s="1"/>
  <c r="E834" i="43"/>
  <c r="G834" i="43" s="1"/>
  <c r="H833" i="43"/>
  <c r="I833" i="43" s="1"/>
  <c r="E833" i="43"/>
  <c r="G833" i="43" s="1"/>
  <c r="E832" i="43"/>
  <c r="G832" i="43" s="1"/>
  <c r="H832" i="43" s="1"/>
  <c r="I832" i="43" s="1"/>
  <c r="E831" i="43"/>
  <c r="G831" i="43" s="1"/>
  <c r="H831" i="43" s="1"/>
  <c r="I831" i="43" s="1"/>
  <c r="H830" i="43"/>
  <c r="I830" i="43" s="1"/>
  <c r="E830" i="43"/>
  <c r="G830" i="43" s="1"/>
  <c r="H829" i="43"/>
  <c r="I829" i="43" s="1"/>
  <c r="E829" i="43"/>
  <c r="G829" i="43" s="1"/>
  <c r="H828" i="43"/>
  <c r="E828" i="43"/>
  <c r="G828" i="43" s="1"/>
  <c r="B827" i="43"/>
  <c r="E826" i="43"/>
  <c r="G826" i="43" s="1"/>
  <c r="H826" i="43" s="1"/>
  <c r="I826" i="43" s="1"/>
  <c r="E824" i="43"/>
  <c r="G824" i="43" s="1"/>
  <c r="H824" i="43" s="1"/>
  <c r="I824" i="43" s="1"/>
  <c r="B822" i="43"/>
  <c r="E820" i="43"/>
  <c r="G820" i="43" s="1"/>
  <c r="H820" i="43" s="1"/>
  <c r="I820" i="43" s="1"/>
  <c r="H819" i="43"/>
  <c r="I819" i="43" s="1"/>
  <c r="E819" i="43"/>
  <c r="G819" i="43" s="1"/>
  <c r="H818" i="43"/>
  <c r="I818" i="43" s="1"/>
  <c r="E818" i="43"/>
  <c r="G818" i="43" s="1"/>
  <c r="H817" i="43"/>
  <c r="I817" i="43" s="1"/>
  <c r="E817" i="43"/>
  <c r="G817" i="43" s="1"/>
  <c r="E816" i="43"/>
  <c r="G816" i="43" s="1"/>
  <c r="H816" i="43" s="1"/>
  <c r="I816" i="43" s="1"/>
  <c r="H815" i="43"/>
  <c r="I815" i="43" s="1"/>
  <c r="E815" i="43"/>
  <c r="G815" i="43" s="1"/>
  <c r="H814" i="43"/>
  <c r="E814" i="43"/>
  <c r="G814" i="43" s="1"/>
  <c r="I814" i="43" s="1"/>
  <c r="E813" i="43"/>
  <c r="G813" i="43" s="1"/>
  <c r="H813" i="43" s="1"/>
  <c r="E812" i="43"/>
  <c r="G812" i="43" s="1"/>
  <c r="H812" i="43" s="1"/>
  <c r="B810" i="43"/>
  <c r="E809" i="43"/>
  <c r="G809" i="43" s="1"/>
  <c r="H809" i="43" s="1"/>
  <c r="I809" i="43" s="1"/>
  <c r="H808" i="43"/>
  <c r="I808" i="43" s="1"/>
  <c r="E808" i="43"/>
  <c r="G808" i="43" s="1"/>
  <c r="H807" i="43"/>
  <c r="I807" i="43" s="1"/>
  <c r="E807" i="43"/>
  <c r="G807" i="43" s="1"/>
  <c r="H806" i="43"/>
  <c r="I806" i="43" s="1"/>
  <c r="E806" i="43"/>
  <c r="G806" i="43" s="1"/>
  <c r="H805" i="43"/>
  <c r="E805" i="43"/>
  <c r="G805" i="43" s="1"/>
  <c r="I805" i="43" s="1"/>
  <c r="E804" i="43"/>
  <c r="G804" i="43" s="1"/>
  <c r="H804" i="43" s="1"/>
  <c r="I804" i="43" s="1"/>
  <c r="E803" i="43"/>
  <c r="G803" i="43" s="1"/>
  <c r="H803" i="43" s="1"/>
  <c r="I803" i="43" s="1"/>
  <c r="H802" i="43"/>
  <c r="E802" i="43"/>
  <c r="G802" i="43" s="1"/>
  <c r="B801" i="43"/>
  <c r="E800" i="43"/>
  <c r="G800" i="43" s="1"/>
  <c r="H800" i="43" s="1"/>
  <c r="I800" i="43" s="1"/>
  <c r="E799" i="43"/>
  <c r="G799" i="43" s="1"/>
  <c r="H799" i="43" s="1"/>
  <c r="I799" i="43" s="1"/>
  <c r="E798" i="43"/>
  <c r="G798" i="43" s="1"/>
  <c r="H798" i="43" s="1"/>
  <c r="I798" i="43" s="1"/>
  <c r="H797" i="43"/>
  <c r="I797" i="43" s="1"/>
  <c r="E797" i="43"/>
  <c r="G797" i="43" s="1"/>
  <c r="E796" i="43"/>
  <c r="G796" i="43" s="1"/>
  <c r="H796" i="43" s="1"/>
  <c r="I796" i="43" s="1"/>
  <c r="E795" i="43"/>
  <c r="G795" i="43" s="1"/>
  <c r="H795" i="43" s="1"/>
  <c r="I795" i="43" s="1"/>
  <c r="E794" i="43"/>
  <c r="G794" i="43" s="1"/>
  <c r="H794" i="43" s="1"/>
  <c r="I794" i="43" s="1"/>
  <c r="H793" i="43"/>
  <c r="I793" i="43" s="1"/>
  <c r="E793" i="43"/>
  <c r="G793" i="43" s="1"/>
  <c r="E792" i="43"/>
  <c r="G792" i="43" s="1"/>
  <c r="H792" i="43" s="1"/>
  <c r="I792" i="43" s="1"/>
  <c r="E791" i="43"/>
  <c r="G791" i="43" s="1"/>
  <c r="H791" i="43" s="1"/>
  <c r="I791" i="43" s="1"/>
  <c r="E790" i="43"/>
  <c r="G790" i="43" s="1"/>
  <c r="H790" i="43" s="1"/>
  <c r="I790" i="43" s="1"/>
  <c r="H789" i="43"/>
  <c r="I789" i="43" s="1"/>
  <c r="E789" i="43"/>
  <c r="G789" i="43" s="1"/>
  <c r="E788" i="43"/>
  <c r="G788" i="43" s="1"/>
  <c r="H788" i="43" s="1"/>
  <c r="I788" i="43" s="1"/>
  <c r="E787" i="43"/>
  <c r="G787" i="43" s="1"/>
  <c r="H787" i="43" s="1"/>
  <c r="I787" i="43" s="1"/>
  <c r="E786" i="43"/>
  <c r="G786" i="43" s="1"/>
  <c r="H786" i="43" s="1"/>
  <c r="I786" i="43" s="1"/>
  <c r="H785" i="43"/>
  <c r="I785" i="43" s="1"/>
  <c r="E785" i="43"/>
  <c r="G785" i="43" s="1"/>
  <c r="E784" i="43"/>
  <c r="G784" i="43" s="1"/>
  <c r="H784" i="43" s="1"/>
  <c r="I784" i="43" s="1"/>
  <c r="E783" i="43"/>
  <c r="G783" i="43" s="1"/>
  <c r="H783" i="43" s="1"/>
  <c r="I783" i="43" s="1"/>
  <c r="E782" i="43"/>
  <c r="G782" i="43" s="1"/>
  <c r="H782" i="43" s="1"/>
  <c r="I782" i="43" s="1"/>
  <c r="H781" i="43"/>
  <c r="I781" i="43" s="1"/>
  <c r="E781" i="43"/>
  <c r="G781" i="43" s="1"/>
  <c r="E780" i="43"/>
  <c r="G780" i="43" s="1"/>
  <c r="H780" i="43" s="1"/>
  <c r="I780" i="43" s="1"/>
  <c r="E779" i="43"/>
  <c r="G779" i="43" s="1"/>
  <c r="H779" i="43" s="1"/>
  <c r="I779" i="43" s="1"/>
  <c r="E778" i="43"/>
  <c r="G778" i="43" s="1"/>
  <c r="H778" i="43" s="1"/>
  <c r="I778" i="43" s="1"/>
  <c r="H777" i="43"/>
  <c r="E777" i="43"/>
  <c r="G777" i="43" s="1"/>
  <c r="G776" i="43" s="1"/>
  <c r="B776" i="43"/>
  <c r="E775" i="43"/>
  <c r="G775" i="43" s="1"/>
  <c r="H775" i="43" s="1"/>
  <c r="I775" i="43" s="1"/>
  <c r="E774" i="43"/>
  <c r="G774" i="43" s="1"/>
  <c r="H774" i="43" s="1"/>
  <c r="I774" i="43" s="1"/>
  <c r="H773" i="43"/>
  <c r="E773" i="43"/>
  <c r="G773" i="43" s="1"/>
  <c r="G772" i="43" s="1"/>
  <c r="B772" i="43"/>
  <c r="E770" i="43"/>
  <c r="G770" i="43" s="1"/>
  <c r="H770" i="43" s="1"/>
  <c r="I770" i="43" s="1"/>
  <c r="E769" i="43"/>
  <c r="G769" i="43" s="1"/>
  <c r="H769" i="43" s="1"/>
  <c r="I769" i="43" s="1"/>
  <c r="C763" i="43"/>
  <c r="E767" i="43"/>
  <c r="G767" i="43" s="1"/>
  <c r="H767" i="43" s="1"/>
  <c r="I767" i="43" s="1"/>
  <c r="E766" i="43"/>
  <c r="G766" i="43" s="1"/>
  <c r="H766" i="43" s="1"/>
  <c r="I766" i="43" s="1"/>
  <c r="E765" i="43"/>
  <c r="G765" i="43" s="1"/>
  <c r="H764" i="43"/>
  <c r="E764" i="43"/>
  <c r="G764" i="43" s="1"/>
  <c r="B763" i="43"/>
  <c r="H762" i="43"/>
  <c r="I762" i="43" s="1"/>
  <c r="E762" i="43"/>
  <c r="G762" i="43" s="1"/>
  <c r="E761" i="43"/>
  <c r="G761" i="43" s="1"/>
  <c r="H761" i="43" s="1"/>
  <c r="I761" i="43" s="1"/>
  <c r="H760" i="43"/>
  <c r="I760" i="43" s="1"/>
  <c r="E760" i="43"/>
  <c r="G760" i="43" s="1"/>
  <c r="H759" i="43"/>
  <c r="I759" i="43" s="1"/>
  <c r="E759" i="43"/>
  <c r="G759" i="43" s="1"/>
  <c r="E758" i="43"/>
  <c r="G758" i="43" s="1"/>
  <c r="H758" i="43" s="1"/>
  <c r="I758" i="43" s="1"/>
  <c r="H757" i="43"/>
  <c r="I757" i="43" s="1"/>
  <c r="E757" i="43"/>
  <c r="G757" i="43" s="1"/>
  <c r="G756" i="43" s="1"/>
  <c r="B756" i="43"/>
  <c r="E754" i="43"/>
  <c r="G754" i="43" s="1"/>
  <c r="H754" i="43" s="1"/>
  <c r="I754" i="43" s="1"/>
  <c r="E753" i="43"/>
  <c r="G753" i="43" s="1"/>
  <c r="H753" i="43" s="1"/>
  <c r="I753" i="43" s="1"/>
  <c r="B751" i="43"/>
  <c r="H750" i="43"/>
  <c r="I750" i="43" s="1"/>
  <c r="E750" i="43"/>
  <c r="G750" i="43" s="1"/>
  <c r="H749" i="43"/>
  <c r="I749" i="43" s="1"/>
  <c r="E749" i="43"/>
  <c r="G749" i="43" s="1"/>
  <c r="E748" i="43"/>
  <c r="G748" i="43" s="1"/>
  <c r="H748" i="43" s="1"/>
  <c r="I748" i="43" s="1"/>
  <c r="B746" i="43"/>
  <c r="B745" i="43" s="1"/>
  <c r="E744" i="43"/>
  <c r="G744" i="43" s="1"/>
  <c r="H744" i="43" s="1"/>
  <c r="I744" i="43" s="1"/>
  <c r="E743" i="43"/>
  <c r="G743" i="43" s="1"/>
  <c r="H743" i="43" s="1"/>
  <c r="I743" i="43" s="1"/>
  <c r="H742" i="43"/>
  <c r="I742" i="43" s="1"/>
  <c r="E742" i="43"/>
  <c r="G742" i="43" s="1"/>
  <c r="E741" i="43"/>
  <c r="G741" i="43" s="1"/>
  <c r="H741" i="43" s="1"/>
  <c r="I741" i="43" s="1"/>
  <c r="E740" i="43"/>
  <c r="G740" i="43" s="1"/>
  <c r="H740" i="43" s="1"/>
  <c r="I740" i="43" s="1"/>
  <c r="E739" i="43"/>
  <c r="G739" i="43" s="1"/>
  <c r="H739" i="43" s="1"/>
  <c r="I739" i="43" s="1"/>
  <c r="H738" i="43"/>
  <c r="I738" i="43" s="1"/>
  <c r="E738" i="43"/>
  <c r="G738" i="43" s="1"/>
  <c r="E737" i="43"/>
  <c r="G737" i="43" s="1"/>
  <c r="H737" i="43" s="1"/>
  <c r="I737" i="43" s="1"/>
  <c r="E736" i="43"/>
  <c r="G736" i="43" s="1"/>
  <c r="H736" i="43" s="1"/>
  <c r="I736" i="43" s="1"/>
  <c r="E735" i="43"/>
  <c r="G735" i="43" s="1"/>
  <c r="H735" i="43" s="1"/>
  <c r="I735" i="43" s="1"/>
  <c r="H734" i="43"/>
  <c r="I734" i="43" s="1"/>
  <c r="E734" i="43"/>
  <c r="G734" i="43" s="1"/>
  <c r="E733" i="43"/>
  <c r="G733" i="43" s="1"/>
  <c r="H733" i="43" s="1"/>
  <c r="I733" i="43" s="1"/>
  <c r="E732" i="43"/>
  <c r="G732" i="43" s="1"/>
  <c r="H732" i="43" s="1"/>
  <c r="I732" i="43" s="1"/>
  <c r="E731" i="43"/>
  <c r="G731" i="43" s="1"/>
  <c r="H731" i="43" s="1"/>
  <c r="I731" i="43" s="1"/>
  <c r="H730" i="43"/>
  <c r="I730" i="43" s="1"/>
  <c r="E730" i="43"/>
  <c r="G730" i="43" s="1"/>
  <c r="E729" i="43"/>
  <c r="G729" i="43" s="1"/>
  <c r="H729" i="43" s="1"/>
  <c r="I729" i="43" s="1"/>
  <c r="E728" i="43"/>
  <c r="G728" i="43" s="1"/>
  <c r="H728" i="43" s="1"/>
  <c r="I728" i="43" s="1"/>
  <c r="E727" i="43"/>
  <c r="G727" i="43" s="1"/>
  <c r="H727" i="43" s="1"/>
  <c r="I727" i="43" s="1"/>
  <c r="H726" i="43"/>
  <c r="I726" i="43" s="1"/>
  <c r="E726" i="43"/>
  <c r="G726" i="43" s="1"/>
  <c r="H725" i="43"/>
  <c r="I725" i="43" s="1"/>
  <c r="E725" i="43"/>
  <c r="G725" i="43" s="1"/>
  <c r="H724" i="43"/>
  <c r="E724" i="43"/>
  <c r="G724" i="43" s="1"/>
  <c r="B723" i="43"/>
  <c r="H722" i="43"/>
  <c r="I722" i="43" s="1"/>
  <c r="E722" i="43"/>
  <c r="G722" i="43" s="1"/>
  <c r="H721" i="43"/>
  <c r="I721" i="43" s="1"/>
  <c r="E721" i="43"/>
  <c r="G721" i="43" s="1"/>
  <c r="H720" i="43"/>
  <c r="I720" i="43" s="1"/>
  <c r="E720" i="43"/>
  <c r="G720" i="43" s="1"/>
  <c r="E719" i="43"/>
  <c r="G719" i="43" s="1"/>
  <c r="H719" i="43" s="1"/>
  <c r="I719" i="43" s="1"/>
  <c r="H718" i="43"/>
  <c r="I718" i="43" s="1"/>
  <c r="E718" i="43"/>
  <c r="G718" i="43" s="1"/>
  <c r="H717" i="43"/>
  <c r="I717" i="43" s="1"/>
  <c r="E717" i="43"/>
  <c r="G717" i="43" s="1"/>
  <c r="H716" i="43"/>
  <c r="E716" i="43"/>
  <c r="G716" i="43" s="1"/>
  <c r="B715" i="43"/>
  <c r="H714" i="43"/>
  <c r="I714" i="43" s="1"/>
  <c r="E714" i="43"/>
  <c r="G714" i="43" s="1"/>
  <c r="H713" i="43"/>
  <c r="I713" i="43" s="1"/>
  <c r="E713" i="43"/>
  <c r="G713" i="43" s="1"/>
  <c r="H712" i="43"/>
  <c r="I712" i="43" s="1"/>
  <c r="E712" i="43"/>
  <c r="G712" i="43" s="1"/>
  <c r="E711" i="43"/>
  <c r="G711" i="43" s="1"/>
  <c r="H711" i="43" s="1"/>
  <c r="H710" i="43"/>
  <c r="I710" i="43" s="1"/>
  <c r="E710" i="43"/>
  <c r="G710" i="43" s="1"/>
  <c r="H709" i="43"/>
  <c r="E709" i="43"/>
  <c r="G709" i="43" s="1"/>
  <c r="I709" i="43" s="1"/>
  <c r="E708" i="43"/>
  <c r="G708" i="43" s="1"/>
  <c r="H708" i="43" s="1"/>
  <c r="I708" i="43" s="1"/>
  <c r="H707" i="43"/>
  <c r="I707" i="43" s="1"/>
  <c r="E707" i="43"/>
  <c r="G707" i="43" s="1"/>
  <c r="H706" i="43"/>
  <c r="I706" i="43" s="1"/>
  <c r="E706" i="43"/>
  <c r="G706" i="43" s="1"/>
  <c r="H705" i="43"/>
  <c r="E705" i="43"/>
  <c r="G705" i="43" s="1"/>
  <c r="I705" i="43" s="1"/>
  <c r="H704" i="43"/>
  <c r="I704" i="43" s="1"/>
  <c r="E704" i="43"/>
  <c r="G704" i="43" s="1"/>
  <c r="E703" i="43"/>
  <c r="G703" i="43" s="1"/>
  <c r="H703" i="43" s="1"/>
  <c r="I703" i="43" s="1"/>
  <c r="E702" i="43"/>
  <c r="G702" i="43" s="1"/>
  <c r="H702" i="43" s="1"/>
  <c r="I702" i="43" s="1"/>
  <c r="E701" i="43"/>
  <c r="G701" i="43" s="1"/>
  <c r="H701" i="43" s="1"/>
  <c r="H700" i="43"/>
  <c r="I700" i="43" s="1"/>
  <c r="E700" i="43"/>
  <c r="G700" i="43" s="1"/>
  <c r="H699" i="43"/>
  <c r="I699" i="43" s="1"/>
  <c r="E699" i="43"/>
  <c r="G699" i="43" s="1"/>
  <c r="H698" i="43"/>
  <c r="I698" i="43" s="1"/>
  <c r="E698" i="43"/>
  <c r="G698" i="43" s="1"/>
  <c r="E697" i="43"/>
  <c r="G697" i="43" s="1"/>
  <c r="H697" i="43" s="1"/>
  <c r="I697" i="43" s="1"/>
  <c r="E696" i="43"/>
  <c r="G696" i="43" s="1"/>
  <c r="H696" i="43" s="1"/>
  <c r="I696" i="43" s="1"/>
  <c r="E695" i="43"/>
  <c r="G695" i="43" s="1"/>
  <c r="H695" i="43" s="1"/>
  <c r="I695" i="43" s="1"/>
  <c r="E694" i="43"/>
  <c r="G694" i="43" s="1"/>
  <c r="H694" i="43" s="1"/>
  <c r="I694" i="43" s="1"/>
  <c r="E693" i="43"/>
  <c r="G693" i="43" s="1"/>
  <c r="H693" i="43" s="1"/>
  <c r="E692" i="43"/>
  <c r="G692" i="43" s="1"/>
  <c r="H692" i="43" s="1"/>
  <c r="I692" i="43" s="1"/>
  <c r="E691" i="43"/>
  <c r="G691" i="43" s="1"/>
  <c r="H691" i="43" s="1"/>
  <c r="H690" i="43"/>
  <c r="I690" i="43" s="1"/>
  <c r="E690" i="43"/>
  <c r="G690" i="43" s="1"/>
  <c r="H689" i="43"/>
  <c r="E689" i="43"/>
  <c r="G689" i="43" s="1"/>
  <c r="I689" i="43" s="1"/>
  <c r="E688" i="43"/>
  <c r="G688" i="43" s="1"/>
  <c r="H688" i="43" s="1"/>
  <c r="I688" i="43" s="1"/>
  <c r="H687" i="43"/>
  <c r="I687" i="43" s="1"/>
  <c r="E687" i="43"/>
  <c r="G687" i="43" s="1"/>
  <c r="E686" i="43"/>
  <c r="G686" i="43" s="1"/>
  <c r="H686" i="43" s="1"/>
  <c r="I686" i="43" s="1"/>
  <c r="E685" i="43"/>
  <c r="G685" i="43" s="1"/>
  <c r="H685" i="43" s="1"/>
  <c r="I685" i="43" s="1"/>
  <c r="E684" i="43"/>
  <c r="G684" i="43" s="1"/>
  <c r="H684" i="43" s="1"/>
  <c r="I684" i="43" s="1"/>
  <c r="E683" i="43"/>
  <c r="G683" i="43" s="1"/>
  <c r="E682" i="43"/>
  <c r="G682" i="43" s="1"/>
  <c r="H682" i="43" s="1"/>
  <c r="I682" i="43" s="1"/>
  <c r="E681" i="43"/>
  <c r="G681" i="43" s="1"/>
  <c r="H681" i="43" s="1"/>
  <c r="H680" i="43"/>
  <c r="I680" i="43" s="1"/>
  <c r="E680" i="43"/>
  <c r="G680" i="43" s="1"/>
  <c r="H679" i="43"/>
  <c r="E679" i="43"/>
  <c r="G679" i="43" s="1"/>
  <c r="E678" i="43"/>
  <c r="G678" i="43" s="1"/>
  <c r="H678" i="43" s="1"/>
  <c r="I678" i="43" s="1"/>
  <c r="H677" i="43"/>
  <c r="I677" i="43" s="1"/>
  <c r="E677" i="43"/>
  <c r="G677" i="43" s="1"/>
  <c r="H676" i="43"/>
  <c r="I676" i="43" s="1"/>
  <c r="E676" i="43"/>
  <c r="G676" i="43" s="1"/>
  <c r="H675" i="43"/>
  <c r="E675" i="43"/>
  <c r="G675" i="43" s="1"/>
  <c r="I675" i="43" s="1"/>
  <c r="H674" i="43"/>
  <c r="I674" i="43" s="1"/>
  <c r="E674" i="43"/>
  <c r="G674" i="43" s="1"/>
  <c r="E673" i="43"/>
  <c r="G673" i="43" s="1"/>
  <c r="H673" i="43" s="1"/>
  <c r="I673" i="43" s="1"/>
  <c r="H672" i="43"/>
  <c r="I672" i="43" s="1"/>
  <c r="E672" i="43"/>
  <c r="G672" i="43" s="1"/>
  <c r="E671" i="43"/>
  <c r="G671" i="43" s="1"/>
  <c r="H671" i="43" s="1"/>
  <c r="I671" i="43" s="1"/>
  <c r="H670" i="43"/>
  <c r="I670" i="43" s="1"/>
  <c r="E670" i="43"/>
  <c r="G670" i="43" s="1"/>
  <c r="H669" i="43"/>
  <c r="E669" i="43"/>
  <c r="G669" i="43" s="1"/>
  <c r="E668" i="43"/>
  <c r="G668" i="43" s="1"/>
  <c r="H668" i="43" s="1"/>
  <c r="I668" i="43" s="1"/>
  <c r="B667" i="43"/>
  <c r="E666" i="43"/>
  <c r="G666" i="43" s="1"/>
  <c r="H666" i="43" s="1"/>
  <c r="I666" i="43" s="1"/>
  <c r="E665" i="43"/>
  <c r="G665" i="43" s="1"/>
  <c r="H665" i="43" s="1"/>
  <c r="I665" i="43" s="1"/>
  <c r="E664" i="43"/>
  <c r="G664" i="43" s="1"/>
  <c r="H664" i="43" s="1"/>
  <c r="I664" i="43" s="1"/>
  <c r="H663" i="43"/>
  <c r="I663" i="43" s="1"/>
  <c r="E663" i="43"/>
  <c r="G663" i="43" s="1"/>
  <c r="E662" i="43"/>
  <c r="G662" i="43" s="1"/>
  <c r="H662" i="43" s="1"/>
  <c r="I662" i="43" s="1"/>
  <c r="H661" i="43"/>
  <c r="I661" i="43" s="1"/>
  <c r="E661" i="43"/>
  <c r="G661" i="43" s="1"/>
  <c r="E660" i="43"/>
  <c r="G660" i="43" s="1"/>
  <c r="H660" i="43" s="1"/>
  <c r="I660" i="43" s="1"/>
  <c r="B659" i="43"/>
  <c r="H657" i="43"/>
  <c r="I657" i="43" s="1"/>
  <c r="E657" i="43"/>
  <c r="G657" i="43" s="1"/>
  <c r="H656" i="43"/>
  <c r="I656" i="43" s="1"/>
  <c r="E656" i="43"/>
  <c r="G656" i="43" s="1"/>
  <c r="E655" i="43"/>
  <c r="G655" i="43" s="1"/>
  <c r="H655" i="43" s="1"/>
  <c r="I655" i="43" s="1"/>
  <c r="H654" i="43"/>
  <c r="I654" i="43" s="1"/>
  <c r="E654" i="43"/>
  <c r="G654" i="43" s="1"/>
  <c r="H653" i="43"/>
  <c r="E653" i="43"/>
  <c r="G653" i="43" s="1"/>
  <c r="E652" i="43"/>
  <c r="G652" i="43" s="1"/>
  <c r="H652" i="43" s="1"/>
  <c r="I652" i="43" s="1"/>
  <c r="H651" i="43"/>
  <c r="I651" i="43" s="1"/>
  <c r="E651" i="43"/>
  <c r="G651" i="43" s="1"/>
  <c r="H650" i="43"/>
  <c r="I650" i="43" s="1"/>
  <c r="E650" i="43"/>
  <c r="G650" i="43" s="1"/>
  <c r="H649" i="43"/>
  <c r="E649" i="43"/>
  <c r="G649" i="43" s="1"/>
  <c r="I649" i="43" s="1"/>
  <c r="H648" i="43"/>
  <c r="I648" i="43" s="1"/>
  <c r="E648" i="43"/>
  <c r="G648" i="43" s="1"/>
  <c r="E647" i="43"/>
  <c r="G647" i="43" s="1"/>
  <c r="H647" i="43" s="1"/>
  <c r="I647" i="43" s="1"/>
  <c r="E646" i="43"/>
  <c r="G646" i="43" s="1"/>
  <c r="H646" i="43" s="1"/>
  <c r="I646" i="43" s="1"/>
  <c r="E645" i="43"/>
  <c r="G645" i="43" s="1"/>
  <c r="H645" i="43" s="1"/>
  <c r="I645" i="43" s="1"/>
  <c r="H644" i="43"/>
  <c r="I644" i="43" s="1"/>
  <c r="E644" i="43"/>
  <c r="G644" i="43" s="1"/>
  <c r="E643" i="43"/>
  <c r="G643" i="43" s="1"/>
  <c r="E642" i="43"/>
  <c r="G642" i="43" s="1"/>
  <c r="H642" i="43" s="1"/>
  <c r="I642" i="43" s="1"/>
  <c r="E641" i="43"/>
  <c r="G641" i="43" s="1"/>
  <c r="H641" i="43" s="1"/>
  <c r="I641" i="43" s="1"/>
  <c r="H640" i="43"/>
  <c r="I640" i="43" s="1"/>
  <c r="E640" i="43"/>
  <c r="G640" i="43" s="1"/>
  <c r="E639" i="43"/>
  <c r="G639" i="43" s="1"/>
  <c r="H639" i="43" s="1"/>
  <c r="I639" i="43" s="1"/>
  <c r="H638" i="43"/>
  <c r="I638" i="43" s="1"/>
  <c r="E638" i="43"/>
  <c r="G638" i="43" s="1"/>
  <c r="E637" i="43"/>
  <c r="G637" i="43" s="1"/>
  <c r="H637" i="43" s="1"/>
  <c r="I637" i="43" s="1"/>
  <c r="H636" i="43"/>
  <c r="I636" i="43" s="1"/>
  <c r="E636" i="43"/>
  <c r="G636" i="43" s="1"/>
  <c r="H635" i="43"/>
  <c r="I635" i="43" s="1"/>
  <c r="E635" i="43"/>
  <c r="G635" i="43" s="1"/>
  <c r="B634" i="43"/>
  <c r="E633" i="43"/>
  <c r="G633" i="43" s="1"/>
  <c r="H633" i="43" s="1"/>
  <c r="I633" i="43" s="1"/>
  <c r="H632" i="43"/>
  <c r="I632" i="43" s="1"/>
  <c r="E632" i="43"/>
  <c r="G632" i="43" s="1"/>
  <c r="H631" i="43"/>
  <c r="I631" i="43" s="1"/>
  <c r="E631" i="43"/>
  <c r="G631" i="43" s="1"/>
  <c r="H630" i="43"/>
  <c r="I630" i="43" s="1"/>
  <c r="E630" i="43"/>
  <c r="G630" i="43" s="1"/>
  <c r="E629" i="43"/>
  <c r="G629" i="43" s="1"/>
  <c r="H629" i="43" s="1"/>
  <c r="I629" i="43" s="1"/>
  <c r="H628" i="43"/>
  <c r="I628" i="43" s="1"/>
  <c r="E628" i="43"/>
  <c r="G628" i="43" s="1"/>
  <c r="H627" i="43"/>
  <c r="I627" i="43" s="1"/>
  <c r="E627" i="43"/>
  <c r="G627" i="43" s="1"/>
  <c r="H626" i="43"/>
  <c r="I626" i="43" s="1"/>
  <c r="E626" i="43"/>
  <c r="G626" i="43" s="1"/>
  <c r="E625" i="43"/>
  <c r="G625" i="43" s="1"/>
  <c r="H625" i="43" s="1"/>
  <c r="I625" i="43" s="1"/>
  <c r="H624" i="43"/>
  <c r="I624" i="43" s="1"/>
  <c r="E624" i="43"/>
  <c r="G624" i="43" s="1"/>
  <c r="H623" i="43"/>
  <c r="E623" i="43"/>
  <c r="G623" i="43" s="1"/>
  <c r="E622" i="43"/>
  <c r="G622" i="43" s="1"/>
  <c r="H622" i="43" s="1"/>
  <c r="I622" i="43" s="1"/>
  <c r="H621" i="43"/>
  <c r="I621" i="43" s="1"/>
  <c r="E621" i="43"/>
  <c r="G621" i="43" s="1"/>
  <c r="G620" i="43" s="1"/>
  <c r="B620" i="43"/>
  <c r="E619" i="43"/>
  <c r="G619" i="43" s="1"/>
  <c r="H619" i="43" s="1"/>
  <c r="I619" i="43" s="1"/>
  <c r="E618" i="43"/>
  <c r="G618" i="43" s="1"/>
  <c r="H618" i="43" s="1"/>
  <c r="I618" i="43" s="1"/>
  <c r="H617" i="43"/>
  <c r="I617" i="43" s="1"/>
  <c r="E617" i="43"/>
  <c r="G617" i="43" s="1"/>
  <c r="E616" i="43"/>
  <c r="G616" i="43" s="1"/>
  <c r="H616" i="43" s="1"/>
  <c r="I616" i="43" s="1"/>
  <c r="E615" i="43"/>
  <c r="G615" i="43" s="1"/>
  <c r="H615" i="43" s="1"/>
  <c r="I615" i="43" s="1"/>
  <c r="E614" i="43"/>
  <c r="G614" i="43" s="1"/>
  <c r="H614" i="43" s="1"/>
  <c r="H613" i="43"/>
  <c r="I613" i="43" s="1"/>
  <c r="E613" i="43"/>
  <c r="G613" i="43" s="1"/>
  <c r="H612" i="43"/>
  <c r="I612" i="43" s="1"/>
  <c r="E612" i="43"/>
  <c r="G612" i="43" s="1"/>
  <c r="H611" i="43"/>
  <c r="I611" i="43" s="1"/>
  <c r="E611" i="43"/>
  <c r="G611" i="43" s="1"/>
  <c r="E610" i="43"/>
  <c r="G610" i="43" s="1"/>
  <c r="H610" i="43" s="1"/>
  <c r="I610" i="43" s="1"/>
  <c r="H609" i="43"/>
  <c r="I609" i="43" s="1"/>
  <c r="E609" i="43"/>
  <c r="G609" i="43" s="1"/>
  <c r="H608" i="43"/>
  <c r="I608" i="43" s="1"/>
  <c r="E608" i="43"/>
  <c r="G608" i="43" s="1"/>
  <c r="H607" i="43"/>
  <c r="I607" i="43" s="1"/>
  <c r="E607" i="43"/>
  <c r="G607" i="43" s="1"/>
  <c r="E606" i="43"/>
  <c r="G606" i="43" s="1"/>
  <c r="H606" i="43" s="1"/>
  <c r="I606" i="43" s="1"/>
  <c r="H605" i="43"/>
  <c r="I605" i="43" s="1"/>
  <c r="E605" i="43"/>
  <c r="G605" i="43" s="1"/>
  <c r="H604" i="43"/>
  <c r="I604" i="43" s="1"/>
  <c r="E604" i="43"/>
  <c r="G604" i="43" s="1"/>
  <c r="H603" i="43"/>
  <c r="I603" i="43" s="1"/>
  <c r="E603" i="43"/>
  <c r="G603" i="43" s="1"/>
  <c r="E602" i="43"/>
  <c r="G602" i="43" s="1"/>
  <c r="H602" i="43" s="1"/>
  <c r="I602" i="43" s="1"/>
  <c r="H601" i="43"/>
  <c r="I601" i="43" s="1"/>
  <c r="E601" i="43"/>
  <c r="G601" i="43" s="1"/>
  <c r="H600" i="43"/>
  <c r="E600" i="43"/>
  <c r="G600" i="43" s="1"/>
  <c r="E599" i="43"/>
  <c r="G599" i="43" s="1"/>
  <c r="H599" i="43" s="1"/>
  <c r="I599" i="43" s="1"/>
  <c r="H598" i="43"/>
  <c r="I598" i="43" s="1"/>
  <c r="E598" i="43"/>
  <c r="G598" i="43" s="1"/>
  <c r="E597" i="43"/>
  <c r="G597" i="43" s="1"/>
  <c r="H597" i="43" s="1"/>
  <c r="I597" i="43" s="1"/>
  <c r="E596" i="43"/>
  <c r="G596" i="43" s="1"/>
  <c r="H596" i="43" s="1"/>
  <c r="I596" i="43" s="1"/>
  <c r="E595" i="43"/>
  <c r="G595" i="43" s="1"/>
  <c r="H595" i="43" s="1"/>
  <c r="I595" i="43" s="1"/>
  <c r="H594" i="43"/>
  <c r="I594" i="43" s="1"/>
  <c r="E594" i="43"/>
  <c r="G594" i="43" s="1"/>
  <c r="E593" i="43"/>
  <c r="G593" i="43" s="1"/>
  <c r="H593" i="43" s="1"/>
  <c r="I593" i="43" s="1"/>
  <c r="E592" i="43"/>
  <c r="G592" i="43" s="1"/>
  <c r="H592" i="43" s="1"/>
  <c r="I592" i="43" s="1"/>
  <c r="E591" i="43"/>
  <c r="G591" i="43" s="1"/>
  <c r="H591" i="43" s="1"/>
  <c r="I591" i="43" s="1"/>
  <c r="H590" i="43"/>
  <c r="I590" i="43" s="1"/>
  <c r="E590" i="43"/>
  <c r="G590" i="43" s="1"/>
  <c r="E589" i="43"/>
  <c r="G589" i="43" s="1"/>
  <c r="H589" i="43" s="1"/>
  <c r="I589" i="43" s="1"/>
  <c r="E588" i="43"/>
  <c r="G588" i="43" s="1"/>
  <c r="H588" i="43" s="1"/>
  <c r="I588" i="43" s="1"/>
  <c r="E587" i="43"/>
  <c r="G587" i="43" s="1"/>
  <c r="H587" i="43" s="1"/>
  <c r="I587" i="43" s="1"/>
  <c r="H586" i="43"/>
  <c r="I586" i="43" s="1"/>
  <c r="E586" i="43"/>
  <c r="G586" i="43" s="1"/>
  <c r="H585" i="43"/>
  <c r="I585" i="43" s="1"/>
  <c r="E585" i="43"/>
  <c r="G585" i="43" s="1"/>
  <c r="H584" i="43"/>
  <c r="E584" i="43"/>
  <c r="G584" i="43" s="1"/>
  <c r="I584" i="43" s="1"/>
  <c r="H583" i="43"/>
  <c r="I583" i="43" s="1"/>
  <c r="E583" i="43"/>
  <c r="G583" i="43" s="1"/>
  <c r="I582" i="43"/>
  <c r="E582" i="43"/>
  <c r="G582" i="43" s="1"/>
  <c r="H582" i="43" s="1"/>
  <c r="H581" i="43"/>
  <c r="I581" i="43" s="1"/>
  <c r="E581" i="43"/>
  <c r="G581" i="43" s="1"/>
  <c r="E580" i="43"/>
  <c r="G580" i="43" s="1"/>
  <c r="H580" i="43" s="1"/>
  <c r="I580" i="43" s="1"/>
  <c r="H579" i="43"/>
  <c r="I579" i="43" s="1"/>
  <c r="E579" i="43"/>
  <c r="G579" i="43" s="1"/>
  <c r="H578" i="43"/>
  <c r="I578" i="43" s="1"/>
  <c r="E578" i="43"/>
  <c r="G578" i="43" s="1"/>
  <c r="H577" i="43"/>
  <c r="E577" i="43"/>
  <c r="G577" i="43" s="1"/>
  <c r="E576" i="43"/>
  <c r="G576" i="43" s="1"/>
  <c r="H576" i="43" s="1"/>
  <c r="I576" i="43" s="1"/>
  <c r="B575" i="43"/>
  <c r="H574" i="43"/>
  <c r="I574" i="43" s="1"/>
  <c r="E574" i="43"/>
  <c r="G574" i="43" s="1"/>
  <c r="H573" i="43"/>
  <c r="I573" i="43" s="1"/>
  <c r="E573" i="43"/>
  <c r="G573" i="43" s="1"/>
  <c r="E572" i="43"/>
  <c r="G572" i="43" s="1"/>
  <c r="H572" i="43" s="1"/>
  <c r="I572" i="43" s="1"/>
  <c r="H571" i="43"/>
  <c r="I571" i="43" s="1"/>
  <c r="E571" i="43"/>
  <c r="G571" i="43" s="1"/>
  <c r="H570" i="43"/>
  <c r="E570" i="43"/>
  <c r="G570" i="43" s="1"/>
  <c r="E568" i="43"/>
  <c r="G568" i="43" s="1"/>
  <c r="H568" i="43" s="1"/>
  <c r="I568" i="43" s="1"/>
  <c r="B567" i="43"/>
  <c r="H565" i="43"/>
  <c r="I565" i="43" s="1"/>
  <c r="E565" i="43"/>
  <c r="G565" i="43" s="1"/>
  <c r="B563" i="43"/>
  <c r="H562" i="43"/>
  <c r="I562" i="43" s="1"/>
  <c r="E562" i="43"/>
  <c r="G562" i="43" s="1"/>
  <c r="E561" i="43"/>
  <c r="G561" i="43" s="1"/>
  <c r="H561" i="43" s="1"/>
  <c r="I561" i="43" s="1"/>
  <c r="E560" i="43"/>
  <c r="G560" i="43" s="1"/>
  <c r="H560" i="43" s="1"/>
  <c r="I560" i="43" s="1"/>
  <c r="B559" i="43"/>
  <c r="H557" i="43"/>
  <c r="I557" i="43" s="1"/>
  <c r="E557" i="43"/>
  <c r="G557" i="43" s="1"/>
  <c r="E556" i="43"/>
  <c r="G556" i="43" s="1"/>
  <c r="H556" i="43" s="1"/>
  <c r="I556" i="43" s="1"/>
  <c r="E555" i="43"/>
  <c r="G555" i="43" s="1"/>
  <c r="H555" i="43" s="1"/>
  <c r="I555" i="43" s="1"/>
  <c r="E554" i="43"/>
  <c r="G554" i="43" s="1"/>
  <c r="H554" i="43" s="1"/>
  <c r="I554" i="43" s="1"/>
  <c r="H553" i="43"/>
  <c r="I553" i="43" s="1"/>
  <c r="E553" i="43"/>
  <c r="G553" i="43" s="1"/>
  <c r="E552" i="43"/>
  <c r="G552" i="43" s="1"/>
  <c r="H552" i="43" s="1"/>
  <c r="I552" i="43" s="1"/>
  <c r="E551" i="43"/>
  <c r="G551" i="43" s="1"/>
  <c r="H551" i="43" s="1"/>
  <c r="I551" i="43" s="1"/>
  <c r="E550" i="43"/>
  <c r="G550" i="43" s="1"/>
  <c r="H550" i="43" s="1"/>
  <c r="I550" i="43" s="1"/>
  <c r="H549" i="43"/>
  <c r="I549" i="43" s="1"/>
  <c r="E549" i="43"/>
  <c r="G549" i="43" s="1"/>
  <c r="H548" i="43"/>
  <c r="I548" i="43" s="1"/>
  <c r="E548" i="43"/>
  <c r="G548" i="43" s="1"/>
  <c r="H547" i="43"/>
  <c r="I547" i="43" s="1"/>
  <c r="E547" i="43"/>
  <c r="G547" i="43" s="1"/>
  <c r="E546" i="43"/>
  <c r="G546" i="43" s="1"/>
  <c r="H546" i="43" s="1"/>
  <c r="I546" i="43" s="1"/>
  <c r="E545" i="43"/>
  <c r="G545" i="43" s="1"/>
  <c r="E544" i="43"/>
  <c r="G544" i="43" s="1"/>
  <c r="H544" i="43" s="1"/>
  <c r="I544" i="43" s="1"/>
  <c r="E543" i="43"/>
  <c r="G543" i="43" s="1"/>
  <c r="H543" i="43" s="1"/>
  <c r="I543" i="43" s="1"/>
  <c r="B542" i="43"/>
  <c r="E541" i="43"/>
  <c r="G541" i="43" s="1"/>
  <c r="H541" i="43" s="1"/>
  <c r="I541" i="43" s="1"/>
  <c r="E540" i="43"/>
  <c r="G540" i="43" s="1"/>
  <c r="H540" i="43" s="1"/>
  <c r="I540" i="43" s="1"/>
  <c r="E539" i="43"/>
  <c r="G539" i="43" s="1"/>
  <c r="H539" i="43" s="1"/>
  <c r="I539" i="43" s="1"/>
  <c r="B538" i="43"/>
  <c r="E537" i="43"/>
  <c r="G537" i="43" s="1"/>
  <c r="H537" i="43" s="1"/>
  <c r="I537" i="43" s="1"/>
  <c r="E536" i="43"/>
  <c r="G536" i="43" s="1"/>
  <c r="H536" i="43" s="1"/>
  <c r="I536" i="43" s="1"/>
  <c r="E535" i="43"/>
  <c r="G535" i="43" s="1"/>
  <c r="H535" i="43" s="1"/>
  <c r="I535" i="43" s="1"/>
  <c r="H534" i="43"/>
  <c r="I534" i="43" s="1"/>
  <c r="E534" i="43"/>
  <c r="G534" i="43" s="1"/>
  <c r="E533" i="43"/>
  <c r="G533" i="43" s="1"/>
  <c r="E532" i="43"/>
  <c r="G532" i="43" s="1"/>
  <c r="H532" i="43" s="1"/>
  <c r="I532" i="43" s="1"/>
  <c r="E531" i="43"/>
  <c r="G531" i="43" s="1"/>
  <c r="H531" i="43" s="1"/>
  <c r="I531" i="43" s="1"/>
  <c r="H530" i="43"/>
  <c r="I530" i="43" s="1"/>
  <c r="E530" i="43"/>
  <c r="G530" i="43" s="1"/>
  <c r="H529" i="43"/>
  <c r="I529" i="43" s="1"/>
  <c r="E529" i="43"/>
  <c r="G529" i="43" s="1"/>
  <c r="H528" i="43"/>
  <c r="E528" i="43"/>
  <c r="G528" i="43" s="1"/>
  <c r="I528" i="43" s="1"/>
  <c r="H527" i="43"/>
  <c r="I527" i="43" s="1"/>
  <c r="E527" i="43"/>
  <c r="G527" i="43" s="1"/>
  <c r="E526" i="43"/>
  <c r="G526" i="43" s="1"/>
  <c r="H526" i="43" s="1"/>
  <c r="I526" i="43" s="1"/>
  <c r="H525" i="43"/>
  <c r="I525" i="43" s="1"/>
  <c r="E525" i="43"/>
  <c r="G525" i="43" s="1"/>
  <c r="C524" i="43"/>
  <c r="B524" i="43"/>
  <c r="B522" i="43"/>
  <c r="H520" i="43"/>
  <c r="I520" i="43" s="1"/>
  <c r="E520" i="43"/>
  <c r="G520" i="43" s="1"/>
  <c r="B518" i="43"/>
  <c r="E517" i="43"/>
  <c r="G517" i="43" s="1"/>
  <c r="H517" i="43" s="1"/>
  <c r="I517" i="43" s="1"/>
  <c r="E516" i="43"/>
  <c r="G516" i="43" s="1"/>
  <c r="H516" i="43" s="1"/>
  <c r="I516" i="43" s="1"/>
  <c r="E515" i="43"/>
  <c r="G515" i="43" s="1"/>
  <c r="H515" i="43" s="1"/>
  <c r="I515" i="43" s="1"/>
  <c r="C514" i="43"/>
  <c r="B514" i="43"/>
  <c r="H512" i="43"/>
  <c r="I512" i="43" s="1"/>
  <c r="E512" i="43"/>
  <c r="G512" i="43" s="1"/>
  <c r="H511" i="43"/>
  <c r="I511" i="43" s="1"/>
  <c r="E511" i="43"/>
  <c r="G511" i="43" s="1"/>
  <c r="E510" i="43"/>
  <c r="G510" i="43" s="1"/>
  <c r="H510" i="43" s="1"/>
  <c r="B509" i="43"/>
  <c r="H508" i="43"/>
  <c r="I508" i="43" s="1"/>
  <c r="E508" i="43"/>
  <c r="G508" i="43" s="1"/>
  <c r="H507" i="43"/>
  <c r="I507" i="43" s="1"/>
  <c r="E507" i="43"/>
  <c r="G507" i="43" s="1"/>
  <c r="E506" i="43"/>
  <c r="G506" i="43" s="1"/>
  <c r="H506" i="43" s="1"/>
  <c r="B505" i="43"/>
  <c r="H504" i="43"/>
  <c r="I504" i="43" s="1"/>
  <c r="E504" i="43"/>
  <c r="G504" i="43" s="1"/>
  <c r="H503" i="43"/>
  <c r="I503" i="43" s="1"/>
  <c r="E503" i="43"/>
  <c r="G503" i="43" s="1"/>
  <c r="E502" i="43"/>
  <c r="G502" i="43" s="1"/>
  <c r="H502" i="43" s="1"/>
  <c r="I502" i="43" s="1"/>
  <c r="H501" i="43"/>
  <c r="I501" i="43" s="1"/>
  <c r="E501" i="43"/>
  <c r="G501" i="43" s="1"/>
  <c r="H500" i="43"/>
  <c r="I500" i="43" s="1"/>
  <c r="E500" i="43"/>
  <c r="G500" i="43" s="1"/>
  <c r="H499" i="43"/>
  <c r="I499" i="43" s="1"/>
  <c r="E499" i="43"/>
  <c r="G499" i="43" s="1"/>
  <c r="E498" i="43"/>
  <c r="G498" i="43" s="1"/>
  <c r="H498" i="43" s="1"/>
  <c r="I498" i="43" s="1"/>
  <c r="B497" i="43"/>
  <c r="H495" i="43"/>
  <c r="I495" i="43" s="1"/>
  <c r="E495" i="43"/>
  <c r="G495" i="43" s="1"/>
  <c r="H494" i="43"/>
  <c r="I494" i="43" s="1"/>
  <c r="E494" i="43"/>
  <c r="G494" i="43" s="1"/>
  <c r="E493" i="43"/>
  <c r="G493" i="43" s="1"/>
  <c r="H493" i="43" s="1"/>
  <c r="I493" i="43" s="1"/>
  <c r="H492" i="43"/>
  <c r="I492" i="43" s="1"/>
  <c r="E492" i="43"/>
  <c r="G492" i="43" s="1"/>
  <c r="H491" i="43"/>
  <c r="I491" i="43" s="1"/>
  <c r="E491" i="43"/>
  <c r="G491" i="43" s="1"/>
  <c r="H490" i="43"/>
  <c r="I490" i="43" s="1"/>
  <c r="E490" i="43"/>
  <c r="G490" i="43" s="1"/>
  <c r="C488" i="43"/>
  <c r="H489" i="43"/>
  <c r="I489" i="43" s="1"/>
  <c r="E489" i="43"/>
  <c r="G489" i="43" s="1"/>
  <c r="G488" i="43" s="1"/>
  <c r="B488" i="43"/>
  <c r="E487" i="43"/>
  <c r="G487" i="43" s="1"/>
  <c r="E486" i="43"/>
  <c r="G486" i="43" s="1"/>
  <c r="H486" i="43" s="1"/>
  <c r="I486" i="43" s="1"/>
  <c r="B485" i="43"/>
  <c r="E484" i="43"/>
  <c r="G484" i="43" s="1"/>
  <c r="H484" i="43" s="1"/>
  <c r="I484" i="43" s="1"/>
  <c r="E483" i="43"/>
  <c r="G483" i="43" s="1"/>
  <c r="H483" i="43" s="1"/>
  <c r="I483" i="43" s="1"/>
  <c r="E482" i="43"/>
  <c r="G482" i="43" s="1"/>
  <c r="H482" i="43" s="1"/>
  <c r="I482" i="43" s="1"/>
  <c r="H481" i="43"/>
  <c r="I481" i="43" s="1"/>
  <c r="E481" i="43"/>
  <c r="G481" i="43" s="1"/>
  <c r="E480" i="43"/>
  <c r="G480" i="43" s="1"/>
  <c r="H480" i="43" s="1"/>
  <c r="I480" i="43" s="1"/>
  <c r="H479" i="43"/>
  <c r="I479" i="43" s="1"/>
  <c r="E479" i="43"/>
  <c r="G479" i="43" s="1"/>
  <c r="E478" i="43"/>
  <c r="G478" i="43" s="1"/>
  <c r="H478" i="43" s="1"/>
  <c r="I478" i="43" s="1"/>
  <c r="E477" i="43"/>
  <c r="G477" i="43" s="1"/>
  <c r="H477" i="43" s="1"/>
  <c r="I477" i="43" s="1"/>
  <c r="E476" i="43"/>
  <c r="G476" i="43" s="1"/>
  <c r="H476" i="43" s="1"/>
  <c r="I476" i="43" s="1"/>
  <c r="E475" i="43"/>
  <c r="G475" i="43" s="1"/>
  <c r="H475" i="43" s="1"/>
  <c r="I475" i="43" s="1"/>
  <c r="B474" i="43"/>
  <c r="E473" i="43"/>
  <c r="G473" i="43" s="1"/>
  <c r="E472" i="43"/>
  <c r="G472" i="43" s="1"/>
  <c r="H472" i="43" s="1"/>
  <c r="I472" i="43" s="1"/>
  <c r="H471" i="43"/>
  <c r="I471" i="43" s="1"/>
  <c r="E471" i="43"/>
  <c r="G471" i="43" s="1"/>
  <c r="E470" i="43"/>
  <c r="G470" i="43" s="1"/>
  <c r="H470" i="43" s="1"/>
  <c r="I470" i="43" s="1"/>
  <c r="E469" i="43"/>
  <c r="G469" i="43" s="1"/>
  <c r="B468" i="43"/>
  <c r="H466" i="43"/>
  <c r="I466" i="43" s="1"/>
  <c r="E466" i="43"/>
  <c r="G466" i="43" s="1"/>
  <c r="C461" i="43"/>
  <c r="E464" i="43"/>
  <c r="G464" i="43" s="1"/>
  <c r="H464" i="43" s="1"/>
  <c r="I464" i="43" s="1"/>
  <c r="E463" i="43"/>
  <c r="G463" i="43" s="1"/>
  <c r="H463" i="43" s="1"/>
  <c r="B461" i="43"/>
  <c r="E460" i="43"/>
  <c r="G460" i="43" s="1"/>
  <c r="H460" i="43" s="1"/>
  <c r="I460" i="43" s="1"/>
  <c r="E459" i="43"/>
  <c r="G459" i="43" s="1"/>
  <c r="H459" i="43" s="1"/>
  <c r="C457" i="43"/>
  <c r="H458" i="43"/>
  <c r="I458" i="43" s="1"/>
  <c r="E458" i="43"/>
  <c r="G458" i="43" s="1"/>
  <c r="G457" i="43"/>
  <c r="B457" i="43"/>
  <c r="H455" i="43"/>
  <c r="I455" i="43" s="1"/>
  <c r="E455" i="43"/>
  <c r="G455" i="43" s="1"/>
  <c r="E454" i="43"/>
  <c r="G454" i="43" s="1"/>
  <c r="H454" i="43" s="1"/>
  <c r="I454" i="43" s="1"/>
  <c r="C453" i="43"/>
  <c r="B453" i="43"/>
  <c r="E452" i="43"/>
  <c r="G452" i="43" s="1"/>
  <c r="H452" i="43" s="1"/>
  <c r="I452" i="43" s="1"/>
  <c r="E451" i="43"/>
  <c r="G451" i="43" s="1"/>
  <c r="H451" i="43" s="1"/>
  <c r="I451" i="43" s="1"/>
  <c r="H450" i="43"/>
  <c r="I450" i="43" s="1"/>
  <c r="E450" i="43"/>
  <c r="G450" i="43" s="1"/>
  <c r="E449" i="43"/>
  <c r="G449" i="43" s="1"/>
  <c r="H449" i="43" s="1"/>
  <c r="I449" i="43" s="1"/>
  <c r="E448" i="43"/>
  <c r="G448" i="43" s="1"/>
  <c r="H448" i="43" s="1"/>
  <c r="I448" i="43" s="1"/>
  <c r="E447" i="43"/>
  <c r="G447" i="43" s="1"/>
  <c r="H447" i="43" s="1"/>
  <c r="I447" i="43" s="1"/>
  <c r="H446" i="43"/>
  <c r="I446" i="43" s="1"/>
  <c r="E446" i="43"/>
  <c r="G446" i="43" s="1"/>
  <c r="E445" i="43"/>
  <c r="G445" i="43" s="1"/>
  <c r="H445" i="43" s="1"/>
  <c r="I445" i="43" s="1"/>
  <c r="E444" i="43"/>
  <c r="G444" i="43" s="1"/>
  <c r="H444" i="43" s="1"/>
  <c r="I444" i="43" s="1"/>
  <c r="E443" i="43"/>
  <c r="G443" i="43" s="1"/>
  <c r="H443" i="43" s="1"/>
  <c r="I443" i="43" s="1"/>
  <c r="H442" i="43"/>
  <c r="I442" i="43" s="1"/>
  <c r="E442" i="43"/>
  <c r="G442" i="43" s="1"/>
  <c r="E441" i="43"/>
  <c r="G441" i="43" s="1"/>
  <c r="H441" i="43" s="1"/>
  <c r="I441" i="43" s="1"/>
  <c r="E440" i="43"/>
  <c r="G440" i="43" s="1"/>
  <c r="H440" i="43" s="1"/>
  <c r="I440" i="43" s="1"/>
  <c r="E439" i="43"/>
  <c r="G439" i="43" s="1"/>
  <c r="H439" i="43" s="1"/>
  <c r="I439" i="43" s="1"/>
  <c r="H438" i="43"/>
  <c r="I438" i="43" s="1"/>
  <c r="E438" i="43"/>
  <c r="G438" i="43" s="1"/>
  <c r="E437" i="43"/>
  <c r="G437" i="43" s="1"/>
  <c r="H437" i="43" s="1"/>
  <c r="I437" i="43" s="1"/>
  <c r="E436" i="43"/>
  <c r="G436" i="43" s="1"/>
  <c r="H436" i="43" s="1"/>
  <c r="I436" i="43" s="1"/>
  <c r="E435" i="43"/>
  <c r="G435" i="43" s="1"/>
  <c r="H435" i="43" s="1"/>
  <c r="I435" i="43" s="1"/>
  <c r="H434" i="43"/>
  <c r="I434" i="43" s="1"/>
  <c r="E434" i="43"/>
  <c r="G434" i="43" s="1"/>
  <c r="E433" i="43"/>
  <c r="G433" i="43" s="1"/>
  <c r="H433" i="43" s="1"/>
  <c r="I433" i="43" s="1"/>
  <c r="E432" i="43"/>
  <c r="G432" i="43" s="1"/>
  <c r="H432" i="43" s="1"/>
  <c r="I432" i="43" s="1"/>
  <c r="E431" i="43"/>
  <c r="G431" i="43" s="1"/>
  <c r="H431" i="43" s="1"/>
  <c r="I431" i="43" s="1"/>
  <c r="H430" i="43"/>
  <c r="I430" i="43" s="1"/>
  <c r="E430" i="43"/>
  <c r="G430" i="43" s="1"/>
  <c r="E429" i="43"/>
  <c r="G429" i="43" s="1"/>
  <c r="B428" i="43"/>
  <c r="E427" i="43"/>
  <c r="G427" i="43" s="1"/>
  <c r="H427" i="43" s="1"/>
  <c r="I427" i="43" s="1"/>
  <c r="H426" i="43"/>
  <c r="I426" i="43" s="1"/>
  <c r="E426" i="43"/>
  <c r="G426" i="43" s="1"/>
  <c r="E425" i="43"/>
  <c r="G425" i="43" s="1"/>
  <c r="H425" i="43" s="1"/>
  <c r="I425" i="43" s="1"/>
  <c r="E424" i="43"/>
  <c r="G424" i="43" s="1"/>
  <c r="H424" i="43" s="1"/>
  <c r="I424" i="43" s="1"/>
  <c r="E423" i="43"/>
  <c r="G423" i="43" s="1"/>
  <c r="H423" i="43" s="1"/>
  <c r="I423" i="43" s="1"/>
  <c r="H422" i="43"/>
  <c r="I422" i="43" s="1"/>
  <c r="E422" i="43"/>
  <c r="G422" i="43" s="1"/>
  <c r="E421" i="43"/>
  <c r="G421" i="43" s="1"/>
  <c r="H421" i="43" s="1"/>
  <c r="I421" i="43" s="1"/>
  <c r="E420" i="43"/>
  <c r="G420" i="43" s="1"/>
  <c r="H420" i="43" s="1"/>
  <c r="I420" i="43" s="1"/>
  <c r="E419" i="43"/>
  <c r="G419" i="43" s="1"/>
  <c r="H419" i="43" s="1"/>
  <c r="I419" i="43" s="1"/>
  <c r="E418" i="43"/>
  <c r="G418" i="43" s="1"/>
  <c r="E417" i="43"/>
  <c r="G417" i="43" s="1"/>
  <c r="H417" i="43" s="1"/>
  <c r="I417" i="43" s="1"/>
  <c r="E416" i="43"/>
  <c r="G416" i="43" s="1"/>
  <c r="H416" i="43" s="1"/>
  <c r="H415" i="43"/>
  <c r="I415" i="43" s="1"/>
  <c r="E415" i="43"/>
  <c r="G415" i="43" s="1"/>
  <c r="E414" i="43"/>
  <c r="G414" i="43" s="1"/>
  <c r="E413" i="43"/>
  <c r="G413" i="43" s="1"/>
  <c r="H413" i="43" s="1"/>
  <c r="I413" i="43" s="1"/>
  <c r="H412" i="43"/>
  <c r="I412" i="43" s="1"/>
  <c r="E412" i="43"/>
  <c r="G412" i="43" s="1"/>
  <c r="H411" i="43"/>
  <c r="I411" i="43" s="1"/>
  <c r="E411" i="43"/>
  <c r="G411" i="43" s="1"/>
  <c r="H410" i="43"/>
  <c r="I410" i="43" s="1"/>
  <c r="E410" i="43"/>
  <c r="G410" i="43" s="1"/>
  <c r="E409" i="43"/>
  <c r="G409" i="43" s="1"/>
  <c r="H409" i="43" s="1"/>
  <c r="I409" i="43" s="1"/>
  <c r="H408" i="43"/>
  <c r="I408" i="43" s="1"/>
  <c r="E408" i="43"/>
  <c r="G408" i="43" s="1"/>
  <c r="H407" i="43"/>
  <c r="I407" i="43" s="1"/>
  <c r="E407" i="43"/>
  <c r="G407" i="43" s="1"/>
  <c r="H406" i="43"/>
  <c r="I406" i="43" s="1"/>
  <c r="E406" i="43"/>
  <c r="G406" i="43" s="1"/>
  <c r="E405" i="43"/>
  <c r="G405" i="43" s="1"/>
  <c r="H405" i="43" s="1"/>
  <c r="I405" i="43" s="1"/>
  <c r="E404" i="43"/>
  <c r="G404" i="43" s="1"/>
  <c r="E403" i="43"/>
  <c r="G403" i="43" s="1"/>
  <c r="H403" i="43" s="1"/>
  <c r="I403" i="43" s="1"/>
  <c r="C401" i="43"/>
  <c r="E402" i="43"/>
  <c r="G402" i="43" s="1"/>
  <c r="H402" i="43" s="1"/>
  <c r="I402" i="43" s="1"/>
  <c r="B401" i="43"/>
  <c r="H399" i="43"/>
  <c r="I399" i="43" s="1"/>
  <c r="E399" i="43"/>
  <c r="G399" i="43" s="1"/>
  <c r="H398" i="43"/>
  <c r="I398" i="43" s="1"/>
  <c r="E398" i="43"/>
  <c r="G398" i="43" s="1"/>
  <c r="E397" i="43"/>
  <c r="G397" i="43" s="1"/>
  <c r="C396" i="43"/>
  <c r="B396" i="43"/>
  <c r="E395" i="43"/>
  <c r="G395" i="43" s="1"/>
  <c r="H395" i="43" s="1"/>
  <c r="I395" i="43" s="1"/>
  <c r="E394" i="43"/>
  <c r="G394" i="43" s="1"/>
  <c r="H394" i="43" s="1"/>
  <c r="I394" i="43" s="1"/>
  <c r="H393" i="43"/>
  <c r="I393" i="43" s="1"/>
  <c r="E393" i="43"/>
  <c r="G393" i="43" s="1"/>
  <c r="E392" i="43"/>
  <c r="G392" i="43" s="1"/>
  <c r="H392" i="43" s="1"/>
  <c r="I392" i="43" s="1"/>
  <c r="E391" i="43"/>
  <c r="G391" i="43" s="1"/>
  <c r="B390" i="43"/>
  <c r="H389" i="43"/>
  <c r="I389" i="43" s="1"/>
  <c r="E389" i="43"/>
  <c r="G389" i="43" s="1"/>
  <c r="E388" i="43"/>
  <c r="G388" i="43" s="1"/>
  <c r="H388" i="43" s="1"/>
  <c r="I388" i="43" s="1"/>
  <c r="E387" i="43"/>
  <c r="G387" i="43" s="1"/>
  <c r="H387" i="43" s="1"/>
  <c r="I387" i="43" s="1"/>
  <c r="E386" i="43"/>
  <c r="G386" i="43" s="1"/>
  <c r="H386" i="43" s="1"/>
  <c r="I386" i="43" s="1"/>
  <c r="B385" i="43"/>
  <c r="E383" i="43"/>
  <c r="G383" i="43" s="1"/>
  <c r="H383" i="43" s="1"/>
  <c r="I383" i="43" s="1"/>
  <c r="E382" i="43"/>
  <c r="G382" i="43" s="1"/>
  <c r="C381" i="43"/>
  <c r="B381" i="43"/>
  <c r="H380" i="43"/>
  <c r="I380" i="43" s="1"/>
  <c r="E380" i="43"/>
  <c r="G380" i="43" s="1"/>
  <c r="H379" i="43"/>
  <c r="I379" i="43" s="1"/>
  <c r="E379" i="43"/>
  <c r="G379" i="43" s="1"/>
  <c r="H378" i="43"/>
  <c r="I378" i="43" s="1"/>
  <c r="E378" i="43"/>
  <c r="G378" i="43" s="1"/>
  <c r="I377" i="43"/>
  <c r="E377" i="43"/>
  <c r="G377" i="43" s="1"/>
  <c r="H377" i="43" s="1"/>
  <c r="E376" i="43"/>
  <c r="G376" i="43" s="1"/>
  <c r="H376" i="43" s="1"/>
  <c r="I376" i="43" s="1"/>
  <c r="E375" i="43"/>
  <c r="G375" i="43" s="1"/>
  <c r="H375" i="43" s="1"/>
  <c r="I375" i="43" s="1"/>
  <c r="E374" i="43"/>
  <c r="G374" i="43" s="1"/>
  <c r="H374" i="43" s="1"/>
  <c r="I374" i="43" s="1"/>
  <c r="H373" i="43"/>
  <c r="I373" i="43" s="1"/>
  <c r="E373" i="43"/>
  <c r="G373" i="43" s="1"/>
  <c r="H372" i="43"/>
  <c r="I372" i="43" s="1"/>
  <c r="E372" i="43"/>
  <c r="G372" i="43" s="1"/>
  <c r="H371" i="43"/>
  <c r="E371" i="43"/>
  <c r="G371" i="43" s="1"/>
  <c r="I371" i="43" s="1"/>
  <c r="H370" i="43"/>
  <c r="I370" i="43" s="1"/>
  <c r="E370" i="43"/>
  <c r="G370" i="43" s="1"/>
  <c r="E369" i="43"/>
  <c r="G369" i="43" s="1"/>
  <c r="H369" i="43" s="1"/>
  <c r="I369" i="43" s="1"/>
  <c r="H368" i="43"/>
  <c r="I368" i="43" s="1"/>
  <c r="E368" i="43"/>
  <c r="G368" i="43" s="1"/>
  <c r="E367" i="43"/>
  <c r="G367" i="43" s="1"/>
  <c r="H367" i="43" s="1"/>
  <c r="I367" i="43" s="1"/>
  <c r="H366" i="43"/>
  <c r="I366" i="43" s="1"/>
  <c r="E366" i="43"/>
  <c r="G366" i="43" s="1"/>
  <c r="H365" i="43"/>
  <c r="I365" i="43" s="1"/>
  <c r="E365" i="43"/>
  <c r="G365" i="43" s="1"/>
  <c r="H364" i="43"/>
  <c r="I364" i="43" s="1"/>
  <c r="E364" i="43"/>
  <c r="G364" i="43" s="1"/>
  <c r="I363" i="43"/>
  <c r="E363" i="43"/>
  <c r="G363" i="43" s="1"/>
  <c r="H363" i="43" s="1"/>
  <c r="E362" i="43"/>
  <c r="G362" i="43" s="1"/>
  <c r="H362" i="43" s="1"/>
  <c r="I362" i="43" s="1"/>
  <c r="H361" i="43"/>
  <c r="I361" i="43"/>
  <c r="E361" i="43"/>
  <c r="G361" i="43" s="1"/>
  <c r="E360" i="43"/>
  <c r="G360" i="43" s="1"/>
  <c r="H360" i="43" s="1"/>
  <c r="I360" i="43" s="1"/>
  <c r="H359" i="43"/>
  <c r="I359" i="43" s="1"/>
  <c r="E359" i="43"/>
  <c r="G359" i="43" s="1"/>
  <c r="H358" i="43"/>
  <c r="I358" i="43" s="1"/>
  <c r="E358" i="43"/>
  <c r="G358" i="43" s="1"/>
  <c r="H357" i="43"/>
  <c r="E357" i="43"/>
  <c r="G357" i="43" s="1"/>
  <c r="I357" i="43" s="1"/>
  <c r="H356" i="43"/>
  <c r="I356" i="43" s="1"/>
  <c r="E356" i="43"/>
  <c r="G356" i="43" s="1"/>
  <c r="E355" i="43"/>
  <c r="G355" i="43" s="1"/>
  <c r="B354" i="43"/>
  <c r="E353" i="43"/>
  <c r="G353" i="43" s="1"/>
  <c r="H353" i="43" s="1"/>
  <c r="I353" i="43" s="1"/>
  <c r="H352" i="43"/>
  <c r="I352" i="43" s="1"/>
  <c r="E352" i="43"/>
  <c r="G352" i="43" s="1"/>
  <c r="E351" i="43"/>
  <c r="G351" i="43" s="1"/>
  <c r="H351" i="43" s="1"/>
  <c r="I351" i="43" s="1"/>
  <c r="E350" i="43"/>
  <c r="G350" i="43" s="1"/>
  <c r="H350" i="43" s="1"/>
  <c r="I350" i="43" s="1"/>
  <c r="E349" i="43"/>
  <c r="G349" i="43" s="1"/>
  <c r="H349" i="43" s="1"/>
  <c r="I349" i="43" s="1"/>
  <c r="H348" i="43"/>
  <c r="E348" i="43"/>
  <c r="G348" i="43" s="1"/>
  <c r="G346" i="43" s="1"/>
  <c r="E347" i="43"/>
  <c r="G347" i="43" s="1"/>
  <c r="H347" i="43" s="1"/>
  <c r="I347" i="43" s="1"/>
  <c r="C346" i="43"/>
  <c r="B346" i="43"/>
  <c r="E344" i="43"/>
  <c r="G344" i="43" s="1"/>
  <c r="C343" i="43"/>
  <c r="B343" i="43"/>
  <c r="E342" i="43"/>
  <c r="G342" i="43" s="1"/>
  <c r="H342" i="43" s="1"/>
  <c r="I342" i="43" s="1"/>
  <c r="E341" i="43"/>
  <c r="G341" i="43" s="1"/>
  <c r="H341" i="43" s="1"/>
  <c r="I341" i="43" s="1"/>
  <c r="H340" i="43"/>
  <c r="I340" i="43" s="1"/>
  <c r="E340" i="43"/>
  <c r="G340" i="43" s="1"/>
  <c r="E339" i="43"/>
  <c r="G339" i="43" s="1"/>
  <c r="H339" i="43" s="1"/>
  <c r="I339" i="43" s="1"/>
  <c r="C338" i="43"/>
  <c r="B338" i="43"/>
  <c r="E337" i="43"/>
  <c r="G337" i="43" s="1"/>
  <c r="C336" i="43"/>
  <c r="B336" i="43"/>
  <c r="E334" i="43"/>
  <c r="G334" i="43" s="1"/>
  <c r="C333" i="43"/>
  <c r="B333" i="43"/>
  <c r="H332" i="43"/>
  <c r="I332" i="43" s="1"/>
  <c r="E332" i="43"/>
  <c r="G332" i="43" s="1"/>
  <c r="H331" i="43"/>
  <c r="I331" i="43" s="1"/>
  <c r="E331" i="43"/>
  <c r="G331" i="43" s="1"/>
  <c r="H330" i="43"/>
  <c r="I330" i="43" s="1"/>
  <c r="E330" i="43"/>
  <c r="G330" i="43" s="1"/>
  <c r="I329" i="43"/>
  <c r="E329" i="43"/>
  <c r="G329" i="43" s="1"/>
  <c r="H329" i="43" s="1"/>
  <c r="E328" i="43"/>
  <c r="G328" i="43" s="1"/>
  <c r="H328" i="43" s="1"/>
  <c r="I328" i="43" s="1"/>
  <c r="H327" i="43"/>
  <c r="I327" i="43"/>
  <c r="E327" i="43"/>
  <c r="G327" i="43" s="1"/>
  <c r="E326" i="43"/>
  <c r="G326" i="43" s="1"/>
  <c r="H326" i="43" s="1"/>
  <c r="I326" i="43" s="1"/>
  <c r="H325" i="43"/>
  <c r="I325" i="43" s="1"/>
  <c r="E325" i="43"/>
  <c r="G325" i="43" s="1"/>
  <c r="E324" i="43"/>
  <c r="G324" i="43" s="1"/>
  <c r="B323" i="43"/>
  <c r="H322" i="43"/>
  <c r="I322" i="43" s="1"/>
  <c r="E322" i="43"/>
  <c r="G322" i="43" s="1"/>
  <c r="C321" i="43"/>
  <c r="G321" i="43"/>
  <c r="B321" i="43"/>
  <c r="H319" i="43"/>
  <c r="I319" i="43" s="1"/>
  <c r="E319" i="43"/>
  <c r="G319" i="43" s="1"/>
  <c r="E318" i="43"/>
  <c r="G318" i="43" s="1"/>
  <c r="H318" i="43" s="1"/>
  <c r="I318" i="43" s="1"/>
  <c r="H317" i="43"/>
  <c r="I317" i="43" s="1"/>
  <c r="E317" i="43"/>
  <c r="G317" i="43" s="1"/>
  <c r="H316" i="43"/>
  <c r="E316" i="43"/>
  <c r="G316" i="43" s="1"/>
  <c r="E315" i="43"/>
  <c r="G315" i="43" s="1"/>
  <c r="H315" i="43" s="1"/>
  <c r="I315" i="43" s="1"/>
  <c r="H314" i="43"/>
  <c r="I314" i="43"/>
  <c r="E314" i="43"/>
  <c r="G314" i="43" s="1"/>
  <c r="C312" i="43"/>
  <c r="E313" i="43"/>
  <c r="G313" i="43" s="1"/>
  <c r="B312" i="43"/>
  <c r="E311" i="43"/>
  <c r="G311" i="43" s="1"/>
  <c r="H311" i="43" s="1"/>
  <c r="I311" i="43" s="1"/>
  <c r="E310" i="43"/>
  <c r="G310" i="43" s="1"/>
  <c r="B309" i="43"/>
  <c r="B308" i="43" s="1"/>
  <c r="B306" i="43"/>
  <c r="B305" i="43"/>
  <c r="E304" i="43"/>
  <c r="G304" i="43" s="1"/>
  <c r="H304" i="43" s="1"/>
  <c r="I304" i="43" s="1"/>
  <c r="E303" i="43"/>
  <c r="G303" i="43" s="1"/>
  <c r="B302" i="43"/>
  <c r="H301" i="43"/>
  <c r="I301" i="43" s="1"/>
  <c r="E301" i="43"/>
  <c r="G301" i="43" s="1"/>
  <c r="E300" i="43"/>
  <c r="G300" i="43" s="1"/>
  <c r="H300" i="43" s="1"/>
  <c r="I300" i="43" s="1"/>
  <c r="E299" i="43"/>
  <c r="G299" i="43" s="1"/>
  <c r="H299" i="43" s="1"/>
  <c r="I299" i="43" s="1"/>
  <c r="E298" i="43"/>
  <c r="G298" i="43" s="1"/>
  <c r="H298" i="43" s="1"/>
  <c r="I298" i="43" s="1"/>
  <c r="E297" i="43"/>
  <c r="G297" i="43" s="1"/>
  <c r="H297" i="43" s="1"/>
  <c r="I297" i="43" s="1"/>
  <c r="E296" i="43"/>
  <c r="G296" i="43" s="1"/>
  <c r="H296" i="43" s="1"/>
  <c r="I296" i="43" s="1"/>
  <c r="E295" i="43"/>
  <c r="G295" i="43" s="1"/>
  <c r="H295" i="43" s="1"/>
  <c r="I295" i="43" s="1"/>
  <c r="E294" i="43"/>
  <c r="G294" i="43" s="1"/>
  <c r="H294" i="43" s="1"/>
  <c r="I294" i="43" s="1"/>
  <c r="E293" i="43"/>
  <c r="G293" i="43" s="1"/>
  <c r="H293" i="43" s="1"/>
  <c r="I293" i="43" s="1"/>
  <c r="E292" i="43"/>
  <c r="G292" i="43" s="1"/>
  <c r="H292" i="43" s="1"/>
  <c r="I292" i="43" s="1"/>
  <c r="E291" i="43"/>
  <c r="G291" i="43" s="1"/>
  <c r="H291" i="43" s="1"/>
  <c r="I291" i="43" s="1"/>
  <c r="E290" i="43"/>
  <c r="G290" i="43" s="1"/>
  <c r="H290" i="43" s="1"/>
  <c r="I290" i="43" s="1"/>
  <c r="E289" i="43"/>
  <c r="G289" i="43" s="1"/>
  <c r="H289" i="43" s="1"/>
  <c r="I289" i="43" s="1"/>
  <c r="E288" i="43"/>
  <c r="G288" i="43" s="1"/>
  <c r="H288" i="43" s="1"/>
  <c r="I288" i="43" s="1"/>
  <c r="E287" i="43"/>
  <c r="G287" i="43" s="1"/>
  <c r="H287" i="43" s="1"/>
  <c r="I287" i="43" s="1"/>
  <c r="E286" i="43"/>
  <c r="G286" i="43" s="1"/>
  <c r="H286" i="43" s="1"/>
  <c r="H285" i="43"/>
  <c r="I285" i="43" s="1"/>
  <c r="E285" i="43"/>
  <c r="G285" i="43" s="1"/>
  <c r="E284" i="43"/>
  <c r="G284" i="43" s="1"/>
  <c r="H284" i="43" s="1"/>
  <c r="I284" i="43" s="1"/>
  <c r="E283" i="43"/>
  <c r="G283" i="43" s="1"/>
  <c r="H283" i="43" s="1"/>
  <c r="I283" i="43" s="1"/>
  <c r="E282" i="43"/>
  <c r="G282" i="43" s="1"/>
  <c r="H282" i="43" s="1"/>
  <c r="I282" i="43" s="1"/>
  <c r="E281" i="43"/>
  <c r="G281" i="43" s="1"/>
  <c r="H281" i="43" s="1"/>
  <c r="I281" i="43" s="1"/>
  <c r="E280" i="43"/>
  <c r="G280" i="43" s="1"/>
  <c r="B279" i="43"/>
  <c r="E278" i="43"/>
  <c r="G278" i="43" s="1"/>
  <c r="H278" i="43" s="1"/>
  <c r="I278" i="43" s="1"/>
  <c r="H277" i="43"/>
  <c r="I277" i="43" s="1"/>
  <c r="E277" i="43"/>
  <c r="G277" i="43" s="1"/>
  <c r="E276" i="43"/>
  <c r="G276" i="43" s="1"/>
  <c r="H276" i="43" s="1"/>
  <c r="I276" i="43" s="1"/>
  <c r="E275" i="43"/>
  <c r="G275" i="43" s="1"/>
  <c r="C274" i="43"/>
  <c r="B274" i="43"/>
  <c r="H272" i="43"/>
  <c r="I272" i="43" s="1"/>
  <c r="E272" i="43"/>
  <c r="G272" i="43" s="1"/>
  <c r="B269" i="43"/>
  <c r="B268" i="43"/>
  <c r="E267" i="43"/>
  <c r="G267" i="43" s="1"/>
  <c r="H267" i="43" s="1"/>
  <c r="I267" i="43" s="1"/>
  <c r="E266" i="43"/>
  <c r="G266" i="43" s="1"/>
  <c r="H266" i="43" s="1"/>
  <c r="I266" i="43" s="1"/>
  <c r="E265" i="43"/>
  <c r="G265" i="43" s="1"/>
  <c r="H265" i="43" s="1"/>
  <c r="I265" i="43" s="1"/>
  <c r="E264" i="43"/>
  <c r="G264" i="43" s="1"/>
  <c r="H264" i="43" s="1"/>
  <c r="I264" i="43" s="1"/>
  <c r="E263" i="43"/>
  <c r="G263" i="43" s="1"/>
  <c r="H263" i="43" s="1"/>
  <c r="I263" i="43" s="1"/>
  <c r="E262" i="43"/>
  <c r="G262" i="43" s="1"/>
  <c r="H262" i="43" s="1"/>
  <c r="I262" i="43" s="1"/>
  <c r="E261" i="43"/>
  <c r="G261" i="43" s="1"/>
  <c r="H261" i="43" s="1"/>
  <c r="I261" i="43" s="1"/>
  <c r="E260" i="43"/>
  <c r="G260" i="43" s="1"/>
  <c r="H260" i="43" s="1"/>
  <c r="I260" i="43" s="1"/>
  <c r="H259" i="43"/>
  <c r="I259" i="43" s="1"/>
  <c r="E259" i="43"/>
  <c r="G259" i="43" s="1"/>
  <c r="E258" i="43"/>
  <c r="G258" i="43" s="1"/>
  <c r="H258" i="43" s="1"/>
  <c r="I258" i="43" s="1"/>
  <c r="E257" i="43"/>
  <c r="G257" i="43" s="1"/>
  <c r="H257" i="43" s="1"/>
  <c r="I257" i="43" s="1"/>
  <c r="E256" i="43"/>
  <c r="G256" i="43" s="1"/>
  <c r="H256" i="43" s="1"/>
  <c r="I256" i="43" s="1"/>
  <c r="H255" i="43"/>
  <c r="I255" i="43"/>
  <c r="E255" i="43"/>
  <c r="G255" i="43" s="1"/>
  <c r="H254" i="43"/>
  <c r="I254" i="43" s="1"/>
  <c r="E254" i="43"/>
  <c r="G254" i="43" s="1"/>
  <c r="H253" i="43"/>
  <c r="E253" i="43"/>
  <c r="G253" i="43" s="1"/>
  <c r="B252" i="43"/>
  <c r="B251" i="43" s="1"/>
  <c r="H250" i="43"/>
  <c r="I250" i="43" s="1"/>
  <c r="E250" i="43"/>
  <c r="G250" i="43" s="1"/>
  <c r="B248" i="43"/>
  <c r="B247" i="43" s="1"/>
  <c r="E246" i="43"/>
  <c r="G246" i="43" s="1"/>
  <c r="H246" i="43" s="1"/>
  <c r="I246" i="43" s="1"/>
  <c r="E245" i="43"/>
  <c r="G245" i="43" s="1"/>
  <c r="H245" i="43" s="1"/>
  <c r="I245" i="43" s="1"/>
  <c r="E244" i="43"/>
  <c r="G244" i="43" s="1"/>
  <c r="H244" i="43" s="1"/>
  <c r="H243" i="43"/>
  <c r="I243" i="43" s="1"/>
  <c r="E243" i="43"/>
  <c r="G243" i="43" s="1"/>
  <c r="H242" i="43"/>
  <c r="I242" i="43" s="1"/>
  <c r="E242" i="43"/>
  <c r="G242" i="43" s="1"/>
  <c r="E241" i="43"/>
  <c r="G241" i="43" s="1"/>
  <c r="H241" i="43" s="1"/>
  <c r="I241" i="43" s="1"/>
  <c r="H240" i="43"/>
  <c r="I240" i="43" s="1"/>
  <c r="E240" i="43"/>
  <c r="G240" i="43" s="1"/>
  <c r="B239" i="43"/>
  <c r="B237" i="43"/>
  <c r="H235" i="43"/>
  <c r="I235" i="43" s="1"/>
  <c r="E235" i="43"/>
  <c r="G235" i="43" s="1"/>
  <c r="E234" i="43"/>
  <c r="G234" i="43" s="1"/>
  <c r="H234" i="43" s="1"/>
  <c r="I234" i="43" s="1"/>
  <c r="H233" i="43"/>
  <c r="I233" i="43" s="1"/>
  <c r="E233" i="43"/>
  <c r="G233" i="43" s="1"/>
  <c r="H232" i="43"/>
  <c r="I232" i="43" s="1"/>
  <c r="E232" i="43"/>
  <c r="G232" i="43" s="1"/>
  <c r="H231" i="43"/>
  <c r="I231" i="43" s="1"/>
  <c r="E231" i="43"/>
  <c r="G231" i="43" s="1"/>
  <c r="E230" i="43"/>
  <c r="G230" i="43" s="1"/>
  <c r="H230" i="43" s="1"/>
  <c r="I230" i="43" s="1"/>
  <c r="H229" i="43"/>
  <c r="I229" i="43" s="1"/>
  <c r="E229" i="43"/>
  <c r="G229" i="43" s="1"/>
  <c r="C228" i="43"/>
  <c r="C227" i="43" s="1"/>
  <c r="B228" i="43"/>
  <c r="B227" i="43" s="1"/>
  <c r="E226" i="43"/>
  <c r="G226" i="43" s="1"/>
  <c r="H226" i="43" s="1"/>
  <c r="I226" i="43" s="1"/>
  <c r="C224" i="43"/>
  <c r="B224" i="43"/>
  <c r="E223" i="43"/>
  <c r="G223" i="43" s="1"/>
  <c r="H223" i="43" s="1"/>
  <c r="I223" i="43" s="1"/>
  <c r="E222" i="43"/>
  <c r="G222" i="43" s="1"/>
  <c r="H222" i="43" s="1"/>
  <c r="I222" i="43" s="1"/>
  <c r="C221" i="43"/>
  <c r="B221" i="43"/>
  <c r="H219" i="43"/>
  <c r="I219" i="43" s="1"/>
  <c r="E219" i="43"/>
  <c r="G219" i="43" s="1"/>
  <c r="E217" i="43"/>
  <c r="G217" i="43" s="1"/>
  <c r="H217" i="43" s="1"/>
  <c r="I217" i="43" s="1"/>
  <c r="B216" i="43"/>
  <c r="B210" i="43" s="1"/>
  <c r="E215" i="43"/>
  <c r="G215" i="43" s="1"/>
  <c r="H215" i="43" s="1"/>
  <c r="I215" i="43" s="1"/>
  <c r="E214" i="43"/>
  <c r="G214" i="43" s="1"/>
  <c r="H214" i="43" s="1"/>
  <c r="I214" i="43" s="1"/>
  <c r="E213" i="43"/>
  <c r="G213" i="43" s="1"/>
  <c r="H213" i="43" s="1"/>
  <c r="I213" i="43" s="1"/>
  <c r="H212" i="43"/>
  <c r="E212" i="43"/>
  <c r="G212" i="43" s="1"/>
  <c r="G211" i="43"/>
  <c r="B211" i="43"/>
  <c r="E209" i="43"/>
  <c r="G209" i="43" s="1"/>
  <c r="H209" i="43" s="1"/>
  <c r="I209" i="43" s="1"/>
  <c r="E208" i="43"/>
  <c r="G208" i="43" s="1"/>
  <c r="H208" i="43" s="1"/>
  <c r="B207" i="43"/>
  <c r="E206" i="43"/>
  <c r="G206" i="43" s="1"/>
  <c r="H206" i="43" s="1"/>
  <c r="I206" i="43" s="1"/>
  <c r="E205" i="43"/>
  <c r="G205" i="43" s="1"/>
  <c r="H205" i="43" s="1"/>
  <c r="I205" i="43" s="1"/>
  <c r="E204" i="43"/>
  <c r="G204" i="43" s="1"/>
  <c r="H204" i="43" s="1"/>
  <c r="I204" i="43" s="1"/>
  <c r="E203" i="43"/>
  <c r="G203" i="43" s="1"/>
  <c r="H203" i="43" s="1"/>
  <c r="I203" i="43" s="1"/>
  <c r="E202" i="43"/>
  <c r="G202" i="43" s="1"/>
  <c r="H202" i="43" s="1"/>
  <c r="E201" i="43"/>
  <c r="G201" i="43" s="1"/>
  <c r="H201" i="43" s="1"/>
  <c r="I201" i="43" s="1"/>
  <c r="B200" i="43"/>
  <c r="H198" i="43"/>
  <c r="E198" i="43"/>
  <c r="G198" i="43" s="1"/>
  <c r="I198" i="43" s="1"/>
  <c r="H197" i="43"/>
  <c r="I197" i="43" s="1"/>
  <c r="E197" i="43"/>
  <c r="G197" i="43" s="1"/>
  <c r="E196" i="43"/>
  <c r="G196" i="43" s="1"/>
  <c r="H196" i="43" s="1"/>
  <c r="I196" i="43" s="1"/>
  <c r="H195" i="43"/>
  <c r="I195" i="43" s="1"/>
  <c r="E195" i="43"/>
  <c r="G195" i="43" s="1"/>
  <c r="H194" i="43"/>
  <c r="I194" i="43" s="1"/>
  <c r="E194" i="43"/>
  <c r="G194" i="43" s="1"/>
  <c r="H193" i="43"/>
  <c r="I193" i="43" s="1"/>
  <c r="E193" i="43"/>
  <c r="G193" i="43" s="1"/>
  <c r="E192" i="43"/>
  <c r="G192" i="43" s="1"/>
  <c r="H192" i="43" s="1"/>
  <c r="I192" i="43" s="1"/>
  <c r="H191" i="43"/>
  <c r="I191" i="43" s="1"/>
  <c r="E191" i="43"/>
  <c r="G191" i="43" s="1"/>
  <c r="H190" i="43"/>
  <c r="I190" i="43" s="1"/>
  <c r="E190" i="43"/>
  <c r="G190" i="43" s="1"/>
  <c r="H189" i="43"/>
  <c r="I189" i="43" s="1"/>
  <c r="E189" i="43"/>
  <c r="G189" i="43" s="1"/>
  <c r="E188" i="43"/>
  <c r="G188" i="43" s="1"/>
  <c r="H188" i="43" s="1"/>
  <c r="I188" i="43" s="1"/>
  <c r="H187" i="43"/>
  <c r="I187" i="43" s="1"/>
  <c r="E187" i="43"/>
  <c r="G187" i="43" s="1"/>
  <c r="H186" i="43"/>
  <c r="I186" i="43" s="1"/>
  <c r="E186" i="43"/>
  <c r="G186" i="43" s="1"/>
  <c r="H185" i="43"/>
  <c r="I185" i="43" s="1"/>
  <c r="E185" i="43"/>
  <c r="G185" i="43" s="1"/>
  <c r="E184" i="43"/>
  <c r="G184" i="43" s="1"/>
  <c r="E183" i="43"/>
  <c r="G183" i="43" s="1"/>
  <c r="H183" i="43" s="1"/>
  <c r="I183" i="43" s="1"/>
  <c r="H182" i="43"/>
  <c r="I182" i="43" s="1"/>
  <c r="E182" i="43"/>
  <c r="G182" i="43" s="1"/>
  <c r="E181" i="43"/>
  <c r="G181" i="43" s="1"/>
  <c r="H181" i="43" s="1"/>
  <c r="I181" i="43" s="1"/>
  <c r="C180" i="43"/>
  <c r="B180" i="43"/>
  <c r="B169" i="43" s="1"/>
  <c r="E179" i="43"/>
  <c r="G179" i="43" s="1"/>
  <c r="H179" i="43" s="1"/>
  <c r="I179" i="43" s="1"/>
  <c r="E178" i="43"/>
  <c r="G178" i="43" s="1"/>
  <c r="H178" i="43" s="1"/>
  <c r="I178" i="43" s="1"/>
  <c r="E177" i="43"/>
  <c r="G177" i="43" s="1"/>
  <c r="H177" i="43" s="1"/>
  <c r="I177" i="43" s="1"/>
  <c r="E176" i="43"/>
  <c r="G176" i="43" s="1"/>
  <c r="H176" i="43" s="1"/>
  <c r="I176" i="43" s="1"/>
  <c r="E175" i="43"/>
  <c r="G175" i="43" s="1"/>
  <c r="H175" i="43" s="1"/>
  <c r="I175" i="43" s="1"/>
  <c r="E174" i="43"/>
  <c r="G174" i="43" s="1"/>
  <c r="H174" i="43" s="1"/>
  <c r="I174" i="43" s="1"/>
  <c r="E173" i="43"/>
  <c r="G173" i="43" s="1"/>
  <c r="H173" i="43" s="1"/>
  <c r="I173" i="43" s="1"/>
  <c r="E172" i="43"/>
  <c r="G172" i="43" s="1"/>
  <c r="H172" i="43" s="1"/>
  <c r="I172" i="43" s="1"/>
  <c r="E171" i="43"/>
  <c r="G171" i="43" s="1"/>
  <c r="H171" i="43" s="1"/>
  <c r="I171" i="43" s="1"/>
  <c r="C170" i="43"/>
  <c r="B170" i="43"/>
  <c r="E168" i="43"/>
  <c r="G168" i="43" s="1"/>
  <c r="H168" i="43" s="1"/>
  <c r="I168" i="43" s="1"/>
  <c r="E167" i="43"/>
  <c r="G167" i="43" s="1"/>
  <c r="H167" i="43" s="1"/>
  <c r="I167" i="43" s="1"/>
  <c r="E166" i="43"/>
  <c r="G166" i="43" s="1"/>
  <c r="H166" i="43" s="1"/>
  <c r="I166" i="43" s="1"/>
  <c r="E165" i="43"/>
  <c r="G165" i="43" s="1"/>
  <c r="H165" i="43" s="1"/>
  <c r="I165" i="43" s="1"/>
  <c r="E164" i="43"/>
  <c r="G164" i="43" s="1"/>
  <c r="H164" i="43" s="1"/>
  <c r="I164" i="43" s="1"/>
  <c r="E163" i="43"/>
  <c r="G163" i="43" s="1"/>
  <c r="H163" i="43" s="1"/>
  <c r="I163" i="43" s="1"/>
  <c r="E162" i="43"/>
  <c r="G162" i="43" s="1"/>
  <c r="H162" i="43" s="1"/>
  <c r="B161" i="43"/>
  <c r="E160" i="43"/>
  <c r="G160" i="43" s="1"/>
  <c r="H160" i="43" s="1"/>
  <c r="I160" i="43" s="1"/>
  <c r="E159" i="43"/>
  <c r="G159" i="43" s="1"/>
  <c r="H159" i="43" s="1"/>
  <c r="I159" i="43" s="1"/>
  <c r="E158" i="43"/>
  <c r="G158" i="43" s="1"/>
  <c r="H158" i="43" s="1"/>
  <c r="I158" i="43" s="1"/>
  <c r="E157" i="43"/>
  <c r="G157" i="43" s="1"/>
  <c r="H157" i="43" s="1"/>
  <c r="I157" i="43" s="1"/>
  <c r="E156" i="43"/>
  <c r="G156" i="43" s="1"/>
  <c r="H156" i="43" s="1"/>
  <c r="I156" i="43" s="1"/>
  <c r="E155" i="43"/>
  <c r="G155" i="43" s="1"/>
  <c r="H155" i="43" s="1"/>
  <c r="I155" i="43" s="1"/>
  <c r="E154" i="43"/>
  <c r="G154" i="43" s="1"/>
  <c r="H154" i="43" s="1"/>
  <c r="I154" i="43" s="1"/>
  <c r="E153" i="43"/>
  <c r="G153" i="43" s="1"/>
  <c r="H153" i="43" s="1"/>
  <c r="I153" i="43" s="1"/>
  <c r="E152" i="43"/>
  <c r="G152" i="43" s="1"/>
  <c r="H152" i="43" s="1"/>
  <c r="I152" i="43" s="1"/>
  <c r="E151" i="43"/>
  <c r="G151" i="43" s="1"/>
  <c r="H151" i="43" s="1"/>
  <c r="I151" i="43" s="1"/>
  <c r="E150" i="43"/>
  <c r="G150" i="43" s="1"/>
  <c r="H150" i="43" s="1"/>
  <c r="I150" i="43" s="1"/>
  <c r="B149" i="43"/>
  <c r="E147" i="43"/>
  <c r="G147" i="43" s="1"/>
  <c r="H147" i="43" s="1"/>
  <c r="I147" i="43" s="1"/>
  <c r="E146" i="43"/>
  <c r="G146" i="43" s="1"/>
  <c r="H146" i="43" s="1"/>
  <c r="I146" i="43" s="1"/>
  <c r="E145" i="43"/>
  <c r="G145" i="43" s="1"/>
  <c r="H145" i="43" s="1"/>
  <c r="I145" i="43" s="1"/>
  <c r="E144" i="43"/>
  <c r="G144" i="43" s="1"/>
  <c r="H144" i="43" s="1"/>
  <c r="I144" i="43" s="1"/>
  <c r="E143" i="43"/>
  <c r="G143" i="43" s="1"/>
  <c r="H143" i="43" s="1"/>
  <c r="I143" i="43" s="1"/>
  <c r="E142" i="43"/>
  <c r="G142" i="43" s="1"/>
  <c r="H142" i="43" s="1"/>
  <c r="B141" i="43"/>
  <c r="E140" i="43"/>
  <c r="G140" i="43" s="1"/>
  <c r="H140" i="43" s="1"/>
  <c r="I140" i="43" s="1"/>
  <c r="E139" i="43"/>
  <c r="G139" i="43" s="1"/>
  <c r="H139" i="43" s="1"/>
  <c r="I139" i="43" s="1"/>
  <c r="E138" i="43"/>
  <c r="G138" i="43" s="1"/>
  <c r="H138" i="43" s="1"/>
  <c r="I138" i="43" s="1"/>
  <c r="E137" i="43"/>
  <c r="G137" i="43" s="1"/>
  <c r="H137" i="43" s="1"/>
  <c r="I137" i="43" s="1"/>
  <c r="E136" i="43"/>
  <c r="G136" i="43" s="1"/>
  <c r="G133" i="43" s="1"/>
  <c r="C133" i="43"/>
  <c r="H135" i="43"/>
  <c r="I135" i="43" s="1"/>
  <c r="E135" i="43"/>
  <c r="G135" i="43" s="1"/>
  <c r="H134" i="43"/>
  <c r="E134" i="43"/>
  <c r="G134" i="43" s="1"/>
  <c r="B133" i="43"/>
  <c r="B132" i="43"/>
  <c r="E131" i="43"/>
  <c r="G131" i="43" s="1"/>
  <c r="H131" i="43" s="1"/>
  <c r="I131" i="43" s="1"/>
  <c r="E130" i="43"/>
  <c r="G130" i="43" s="1"/>
  <c r="H130" i="43" s="1"/>
  <c r="I130" i="43" s="1"/>
  <c r="E129" i="43"/>
  <c r="G129" i="43" s="1"/>
  <c r="H129" i="43" s="1"/>
  <c r="I129" i="43" s="1"/>
  <c r="E128" i="43"/>
  <c r="G128" i="43" s="1"/>
  <c r="H128" i="43" s="1"/>
  <c r="I128" i="43" s="1"/>
  <c r="E127" i="43"/>
  <c r="G127" i="43" s="1"/>
  <c r="H127" i="43" s="1"/>
  <c r="E126" i="43"/>
  <c r="G126" i="43" s="1"/>
  <c r="H126" i="43" s="1"/>
  <c r="I126" i="43" s="1"/>
  <c r="B125" i="43"/>
  <c r="E124" i="43"/>
  <c r="G124" i="43" s="1"/>
  <c r="H124" i="43" s="1"/>
  <c r="I124" i="43" s="1"/>
  <c r="E123" i="43"/>
  <c r="G123" i="43" s="1"/>
  <c r="H123" i="43" s="1"/>
  <c r="I123" i="43" s="1"/>
  <c r="E122" i="43"/>
  <c r="G122" i="43" s="1"/>
  <c r="H122" i="43" s="1"/>
  <c r="I122" i="43" s="1"/>
  <c r="E121" i="43"/>
  <c r="G121" i="43" s="1"/>
  <c r="H121" i="43" s="1"/>
  <c r="I121" i="43" s="1"/>
  <c r="E120" i="43"/>
  <c r="G120" i="43" s="1"/>
  <c r="H120" i="43" s="1"/>
  <c r="I120" i="43" s="1"/>
  <c r="E119" i="43"/>
  <c r="G119" i="43" s="1"/>
  <c r="G118" i="43" s="1"/>
  <c r="B118" i="43"/>
  <c r="E116" i="43"/>
  <c r="G116" i="43" s="1"/>
  <c r="H116" i="43" s="1"/>
  <c r="I116" i="43" s="1"/>
  <c r="E115" i="43"/>
  <c r="G115" i="43" s="1"/>
  <c r="H115" i="43" s="1"/>
  <c r="I115" i="43" s="1"/>
  <c r="E114" i="43"/>
  <c r="G114" i="43" s="1"/>
  <c r="H114" i="43" s="1"/>
  <c r="I114" i="43" s="1"/>
  <c r="E113" i="43"/>
  <c r="G113" i="43" s="1"/>
  <c r="H113" i="43" s="1"/>
  <c r="I113" i="43" s="1"/>
  <c r="E112" i="43"/>
  <c r="G112" i="43" s="1"/>
  <c r="H112" i="43" s="1"/>
  <c r="I112" i="43" s="1"/>
  <c r="E111" i="43"/>
  <c r="G111" i="43" s="1"/>
  <c r="H111" i="43" s="1"/>
  <c r="I111" i="43" s="1"/>
  <c r="E110" i="43"/>
  <c r="G110" i="43" s="1"/>
  <c r="H110" i="43" s="1"/>
  <c r="I110" i="43" s="1"/>
  <c r="E109" i="43"/>
  <c r="G109" i="43" s="1"/>
  <c r="H109" i="43" s="1"/>
  <c r="I109" i="43" s="1"/>
  <c r="E108" i="43"/>
  <c r="G108" i="43" s="1"/>
  <c r="H108" i="43" s="1"/>
  <c r="I108" i="43" s="1"/>
  <c r="E107" i="43"/>
  <c r="G107" i="43" s="1"/>
  <c r="H107" i="43" s="1"/>
  <c r="I107" i="43" s="1"/>
  <c r="E106" i="43"/>
  <c r="G106" i="43" s="1"/>
  <c r="H106" i="43" s="1"/>
  <c r="I106" i="43" s="1"/>
  <c r="E105" i="43"/>
  <c r="G105" i="43" s="1"/>
  <c r="H105" i="43" s="1"/>
  <c r="I105" i="43" s="1"/>
  <c r="E104" i="43"/>
  <c r="G104" i="43" s="1"/>
  <c r="H104" i="43" s="1"/>
  <c r="I104" i="43" s="1"/>
  <c r="H103" i="43"/>
  <c r="I103" i="43" s="1"/>
  <c r="E103" i="43"/>
  <c r="G103" i="43" s="1"/>
  <c r="H102" i="43"/>
  <c r="I102" i="43" s="1"/>
  <c r="E102" i="43"/>
  <c r="G102" i="43" s="1"/>
  <c r="H101" i="43"/>
  <c r="E101" i="43"/>
  <c r="G101" i="43" s="1"/>
  <c r="B100" i="43"/>
  <c r="H99" i="43"/>
  <c r="I99" i="43" s="1"/>
  <c r="E99" i="43"/>
  <c r="G99" i="43" s="1"/>
  <c r="H98" i="43"/>
  <c r="I98" i="43" s="1"/>
  <c r="E98" i="43"/>
  <c r="G98" i="43" s="1"/>
  <c r="H97" i="43"/>
  <c r="I97" i="43" s="1"/>
  <c r="E97" i="43"/>
  <c r="G97" i="43" s="1"/>
  <c r="H96" i="43"/>
  <c r="I96" i="43" s="1"/>
  <c r="E96" i="43"/>
  <c r="G96" i="43" s="1"/>
  <c r="H95" i="43"/>
  <c r="I95" i="43" s="1"/>
  <c r="E95" i="43"/>
  <c r="G95" i="43" s="1"/>
  <c r="G94" i="43"/>
  <c r="B94" i="43"/>
  <c r="H92" i="43"/>
  <c r="I92" i="43" s="1"/>
  <c r="E92" i="43"/>
  <c r="G92" i="43" s="1"/>
  <c r="H91" i="43"/>
  <c r="I91" i="43" s="1"/>
  <c r="E91" i="43"/>
  <c r="G91" i="43" s="1"/>
  <c r="H90" i="43"/>
  <c r="I90" i="43" s="1"/>
  <c r="E90" i="43"/>
  <c r="G90" i="43" s="1"/>
  <c r="E89" i="43"/>
  <c r="C88" i="43"/>
  <c r="B88" i="43"/>
  <c r="B82" i="43" s="1"/>
  <c r="E87" i="43"/>
  <c r="G87" i="43" s="1"/>
  <c r="H87" i="43" s="1"/>
  <c r="I87" i="43" s="1"/>
  <c r="E86" i="43"/>
  <c r="G86" i="43" s="1"/>
  <c r="H86" i="43" s="1"/>
  <c r="I86" i="43" s="1"/>
  <c r="E85" i="43"/>
  <c r="G85" i="43" s="1"/>
  <c r="H85" i="43" s="1"/>
  <c r="I85" i="43" s="1"/>
  <c r="E84" i="43"/>
  <c r="C83" i="43"/>
  <c r="B83" i="43"/>
  <c r="H81" i="43"/>
  <c r="I81" i="43" s="1"/>
  <c r="E81" i="43"/>
  <c r="G81" i="43" s="1"/>
  <c r="H80" i="43"/>
  <c r="I80" i="43" s="1"/>
  <c r="E80" i="43"/>
  <c r="G80" i="43" s="1"/>
  <c r="H79" i="43"/>
  <c r="I79" i="43" s="1"/>
  <c r="E79" i="43"/>
  <c r="G79" i="43" s="1"/>
  <c r="H78" i="43"/>
  <c r="I78" i="43" s="1"/>
  <c r="E78" i="43"/>
  <c r="G78" i="43" s="1"/>
  <c r="H77" i="43"/>
  <c r="I77" i="43" s="1"/>
  <c r="E77" i="43"/>
  <c r="G77" i="43" s="1"/>
  <c r="H76" i="43"/>
  <c r="I76" i="43" s="1"/>
  <c r="E76" i="43"/>
  <c r="G76" i="43" s="1"/>
  <c r="H75" i="43"/>
  <c r="I75" i="43" s="1"/>
  <c r="E75" i="43"/>
  <c r="G75" i="43" s="1"/>
  <c r="H74" i="43"/>
  <c r="I74" i="43" s="1"/>
  <c r="E74" i="43"/>
  <c r="G74" i="43" s="1"/>
  <c r="H73" i="43"/>
  <c r="E73" i="43"/>
  <c r="G73" i="43" s="1"/>
  <c r="G72" i="43"/>
  <c r="B72" i="43"/>
  <c r="H71" i="43"/>
  <c r="I71" i="43" s="1"/>
  <c r="E71" i="43"/>
  <c r="G71" i="43" s="1"/>
  <c r="E69" i="43"/>
  <c r="G69" i="43" s="1"/>
  <c r="H69" i="43" s="1"/>
  <c r="I69" i="43" s="1"/>
  <c r="E68" i="43"/>
  <c r="G68" i="43" s="1"/>
  <c r="H68" i="43" s="1"/>
  <c r="B67" i="43"/>
  <c r="E65" i="43"/>
  <c r="G65" i="43" s="1"/>
  <c r="H65" i="43" s="1"/>
  <c r="I65" i="43" s="1"/>
  <c r="E64" i="43"/>
  <c r="G64" i="43" s="1"/>
  <c r="H64" i="43" s="1"/>
  <c r="I64" i="43" s="1"/>
  <c r="E63" i="43"/>
  <c r="G63" i="43" s="1"/>
  <c r="H63" i="43" s="1"/>
  <c r="I63" i="43" s="1"/>
  <c r="E62" i="43"/>
  <c r="G62" i="43" s="1"/>
  <c r="H62" i="43" s="1"/>
  <c r="I62" i="43" s="1"/>
  <c r="E61" i="43"/>
  <c r="G61" i="43" s="1"/>
  <c r="H61" i="43" s="1"/>
  <c r="I61" i="43" s="1"/>
  <c r="E60" i="43"/>
  <c r="G60" i="43" s="1"/>
  <c r="H60" i="43" s="1"/>
  <c r="I60" i="43" s="1"/>
  <c r="E59" i="43"/>
  <c r="G59" i="43" s="1"/>
  <c r="H59" i="43" s="1"/>
  <c r="I59" i="43" s="1"/>
  <c r="E58" i="43"/>
  <c r="G58" i="43" s="1"/>
  <c r="H58" i="43" s="1"/>
  <c r="I58" i="43" s="1"/>
  <c r="B57" i="43"/>
  <c r="E56" i="43"/>
  <c r="G56" i="43" s="1"/>
  <c r="H56" i="43" s="1"/>
  <c r="I56" i="43" s="1"/>
  <c r="E55" i="43"/>
  <c r="G55" i="43" s="1"/>
  <c r="H55" i="43" s="1"/>
  <c r="I55" i="43" s="1"/>
  <c r="E54" i="43"/>
  <c r="G54" i="43" s="1"/>
  <c r="H54" i="43" s="1"/>
  <c r="I54" i="43" s="1"/>
  <c r="E53" i="43"/>
  <c r="G53" i="43" s="1"/>
  <c r="H53" i="43" s="1"/>
  <c r="I53" i="43" s="1"/>
  <c r="E52" i="43"/>
  <c r="G52" i="43" s="1"/>
  <c r="H52" i="43" s="1"/>
  <c r="I52" i="43" s="1"/>
  <c r="E51" i="43"/>
  <c r="G51" i="43" s="1"/>
  <c r="H51" i="43" s="1"/>
  <c r="I51" i="43" s="1"/>
  <c r="C50" i="43"/>
  <c r="B50" i="43"/>
  <c r="H48" i="43"/>
  <c r="I48" i="43" s="1"/>
  <c r="E48" i="43"/>
  <c r="G48" i="43" s="1"/>
  <c r="H47" i="43"/>
  <c r="I47" i="43" s="1"/>
  <c r="E47" i="43"/>
  <c r="G47" i="43" s="1"/>
  <c r="H46" i="43"/>
  <c r="I46" i="43" s="1"/>
  <c r="E46" i="43"/>
  <c r="G46" i="43" s="1"/>
  <c r="H45" i="43"/>
  <c r="I45" i="43" s="1"/>
  <c r="E45" i="43"/>
  <c r="G45" i="43" s="1"/>
  <c r="H44" i="43"/>
  <c r="I44" i="43" s="1"/>
  <c r="E44" i="43"/>
  <c r="G44" i="43" s="1"/>
  <c r="H43" i="43"/>
  <c r="I43" i="43" s="1"/>
  <c r="E43" i="43"/>
  <c r="G43" i="43" s="1"/>
  <c r="H42" i="43"/>
  <c r="I42" i="43" s="1"/>
  <c r="E42" i="43"/>
  <c r="G42" i="43" s="1"/>
  <c r="H41" i="43"/>
  <c r="I41" i="43" s="1"/>
  <c r="E41" i="43"/>
  <c r="G41" i="43" s="1"/>
  <c r="H40" i="43"/>
  <c r="I40" i="43" s="1"/>
  <c r="E40" i="43"/>
  <c r="G40" i="43" s="1"/>
  <c r="H39" i="43"/>
  <c r="I39" i="43" s="1"/>
  <c r="E39" i="43"/>
  <c r="G39" i="43" s="1"/>
  <c r="H38" i="43"/>
  <c r="I38" i="43" s="1"/>
  <c r="E38" i="43"/>
  <c r="G38" i="43" s="1"/>
  <c r="H37" i="43"/>
  <c r="I37" i="43" s="1"/>
  <c r="E37" i="43"/>
  <c r="G37" i="43" s="1"/>
  <c r="H36" i="43"/>
  <c r="I36" i="43" s="1"/>
  <c r="E36" i="43"/>
  <c r="G36" i="43" s="1"/>
  <c r="H35" i="43"/>
  <c r="I35" i="43" s="1"/>
  <c r="E35" i="43"/>
  <c r="G35" i="43" s="1"/>
  <c r="H34" i="43"/>
  <c r="I34" i="43" s="1"/>
  <c r="E34" i="43"/>
  <c r="G34" i="43" s="1"/>
  <c r="H33" i="43"/>
  <c r="I33" i="43" s="1"/>
  <c r="E33" i="43"/>
  <c r="G33" i="43" s="1"/>
  <c r="H32" i="43"/>
  <c r="E32" i="43"/>
  <c r="G32" i="43" s="1"/>
  <c r="H31" i="43"/>
  <c r="I31" i="43" s="1"/>
  <c r="E31" i="43"/>
  <c r="G31" i="43" s="1"/>
  <c r="G30" i="43"/>
  <c r="B30" i="43"/>
  <c r="H29" i="43"/>
  <c r="I29" i="43" s="1"/>
  <c r="E29" i="43"/>
  <c r="G29" i="43" s="1"/>
  <c r="H28" i="43"/>
  <c r="I28" i="43" s="1"/>
  <c r="E28" i="43"/>
  <c r="G28" i="43" s="1"/>
  <c r="H27" i="43"/>
  <c r="I27" i="43" s="1"/>
  <c r="E27" i="43"/>
  <c r="G27" i="43" s="1"/>
  <c r="H26" i="43"/>
  <c r="I26" i="43" s="1"/>
  <c r="E26" i="43"/>
  <c r="G26" i="43" s="1"/>
  <c r="H25" i="43"/>
  <c r="I25" i="43" s="1"/>
  <c r="E25" i="43"/>
  <c r="G25" i="43" s="1"/>
  <c r="H24" i="43"/>
  <c r="I24" i="43" s="1"/>
  <c r="E24" i="43"/>
  <c r="G24" i="43" s="1"/>
  <c r="H23" i="43"/>
  <c r="I23" i="43" s="1"/>
  <c r="E23" i="43"/>
  <c r="G23" i="43" s="1"/>
  <c r="H22" i="43"/>
  <c r="I22" i="43" s="1"/>
  <c r="E22" i="43"/>
  <c r="G22" i="43" s="1"/>
  <c r="H21" i="43"/>
  <c r="I21" i="43" s="1"/>
  <c r="E21" i="43"/>
  <c r="G21" i="43" s="1"/>
  <c r="H20" i="43"/>
  <c r="I20" i="43" s="1"/>
  <c r="E20" i="43"/>
  <c r="G20" i="43" s="1"/>
  <c r="H19" i="43"/>
  <c r="I19" i="43" s="1"/>
  <c r="E19" i="43"/>
  <c r="G19" i="43" s="1"/>
  <c r="H18" i="43"/>
  <c r="I18" i="43" s="1"/>
  <c r="E18" i="43"/>
  <c r="G18" i="43" s="1"/>
  <c r="H17" i="43"/>
  <c r="I17" i="43" s="1"/>
  <c r="E17" i="43"/>
  <c r="G17" i="43" s="1"/>
  <c r="H16" i="43"/>
  <c r="I16" i="43" s="1"/>
  <c r="E16" i="43"/>
  <c r="G16" i="43" s="1"/>
  <c r="G15" i="43"/>
  <c r="B15" i="43"/>
  <c r="E14" i="43"/>
  <c r="G14" i="43" s="1"/>
  <c r="H13" i="43"/>
  <c r="I13" i="43" s="1"/>
  <c r="B11" i="43"/>
  <c r="B10" i="43" s="1"/>
  <c r="E238" i="43"/>
  <c r="G238" i="43" s="1"/>
  <c r="H238" i="43" s="1"/>
  <c r="C237" i="43"/>
  <c r="E249" i="43"/>
  <c r="G249" i="43" s="1"/>
  <c r="G248" i="43" s="1"/>
  <c r="G247" i="43" s="1"/>
  <c r="C248" i="43"/>
  <c r="C247" i="43" s="1"/>
  <c r="H228" i="43"/>
  <c r="H227" i="43" s="1"/>
  <c r="E270" i="43"/>
  <c r="G270" i="43" s="1"/>
  <c r="H270" i="43" s="1"/>
  <c r="E307" i="43"/>
  <c r="G307" i="43" s="1"/>
  <c r="C306" i="43"/>
  <c r="C305" i="43" s="1"/>
  <c r="C309" i="43"/>
  <c r="H321" i="43"/>
  <c r="H453" i="43"/>
  <c r="C474" i="43"/>
  <c r="C485" i="43"/>
  <c r="C509" i="43"/>
  <c r="E519" i="43"/>
  <c r="G519" i="43" s="1"/>
  <c r="C518" i="43"/>
  <c r="E523" i="43"/>
  <c r="G523" i="43" s="1"/>
  <c r="H523" i="43" s="1"/>
  <c r="I523" i="43" s="1"/>
  <c r="C522" i="43"/>
  <c r="H538" i="43"/>
  <c r="E462" i="43"/>
  <c r="G462" i="43" s="1"/>
  <c r="E564" i="43"/>
  <c r="G564" i="43" s="1"/>
  <c r="C659" i="43"/>
  <c r="E823" i="43"/>
  <c r="G823" i="43" s="1"/>
  <c r="C827" i="43"/>
  <c r="H850" i="43"/>
  <c r="H859" i="43"/>
  <c r="E884" i="43"/>
  <c r="G884" i="43" s="1"/>
  <c r="C883" i="43"/>
  <c r="H898" i="43"/>
  <c r="C904" i="43"/>
  <c r="E909" i="43"/>
  <c r="G909" i="43" s="1"/>
  <c r="C916" i="43"/>
  <c r="C933" i="43"/>
  <c r="H1522" i="43"/>
  <c r="C1531" i="43"/>
  <c r="I1531" i="43"/>
  <c r="C1542" i="43"/>
  <c r="C1562" i="43"/>
  <c r="E1571" i="43"/>
  <c r="G1571" i="43" s="1"/>
  <c r="C1570" i="43"/>
  <c r="C1573" i="43"/>
  <c r="C1601" i="43"/>
  <c r="C1604" i="43"/>
  <c r="C1645" i="43"/>
  <c r="H1695" i="43"/>
  <c r="H1710" i="43"/>
  <c r="C1731" i="43"/>
  <c r="C991" i="43"/>
  <c r="E1528" i="43"/>
  <c r="G1528" i="43" s="1"/>
  <c r="C1527" i="43"/>
  <c r="H2221" i="43"/>
  <c r="H2224" i="43"/>
  <c r="C2227" i="43"/>
  <c r="C2226" i="43" s="1"/>
  <c r="E2240" i="43"/>
  <c r="G2240" i="43" s="1"/>
  <c r="C2239" i="43"/>
  <c r="C2244" i="43"/>
  <c r="I2244" i="43"/>
  <c r="H2251" i="43"/>
  <c r="H2255" i="43"/>
  <c r="H2263" i="43"/>
  <c r="H2262" i="43" s="1"/>
  <c r="C2270" i="43"/>
  <c r="H2290" i="43"/>
  <c r="H2295" i="43"/>
  <c r="I2324" i="43"/>
  <c r="H2323" i="43"/>
  <c r="C2088" i="43"/>
  <c r="C2077" i="43" s="1"/>
  <c r="C2093" i="43"/>
  <c r="C2092" i="43" s="1"/>
  <c r="C2100" i="43"/>
  <c r="C2099" i="43" s="1"/>
  <c r="E2287" i="43"/>
  <c r="G2287" i="43" s="1"/>
  <c r="C2286" i="43"/>
  <c r="C2311" i="43"/>
  <c r="C2330" i="43"/>
  <c r="H2339" i="43"/>
  <c r="H2352" i="43"/>
  <c r="H2360" i="43"/>
  <c r="H2367" i="43"/>
  <c r="C2379" i="43"/>
  <c r="C2388" i="43"/>
  <c r="I2388" i="43"/>
  <c r="C2392" i="43"/>
  <c r="E2336" i="43"/>
  <c r="G2336" i="43" s="1"/>
  <c r="C2335" i="43"/>
  <c r="H2675" i="43"/>
  <c r="H2674" i="43" s="1"/>
  <c r="C2421" i="43"/>
  <c r="C2453" i="43"/>
  <c r="C2457" i="43"/>
  <c r="C2491" i="43"/>
  <c r="C2527" i="43"/>
  <c r="C2530" i="43"/>
  <c r="C2537" i="43"/>
  <c r="C2542" i="43"/>
  <c r="C2541" i="43" s="1"/>
  <c r="C2811" i="43"/>
  <c r="C2810" i="43" s="1"/>
  <c r="C2821" i="43"/>
  <c r="C2820" i="43" s="1"/>
  <c r="E2931" i="43"/>
  <c r="G2931" i="43" s="1"/>
  <c r="C2930" i="43"/>
  <c r="C2929" i="43" s="1"/>
  <c r="E2944" i="43"/>
  <c r="G2944" i="43" s="1"/>
  <c r="C2943" i="43"/>
  <c r="C2942" i="43" s="1"/>
  <c r="E2956" i="43"/>
  <c r="G2956" i="43" s="1"/>
  <c r="C2955" i="43"/>
  <c r="C2954" i="43" s="1"/>
  <c r="E3005" i="43"/>
  <c r="G3005" i="43" s="1"/>
  <c r="C3004" i="43"/>
  <c r="C3003" i="43" s="1"/>
  <c r="C3013" i="43"/>
  <c r="C3012" i="43" s="1"/>
  <c r="C3016" i="43"/>
  <c r="C3015" i="43" s="1"/>
  <c r="C1772" i="42"/>
  <c r="E1772" i="42" s="1"/>
  <c r="G1772" i="42" s="1"/>
  <c r="H1772" i="42" s="1"/>
  <c r="I1772" i="42" s="1"/>
  <c r="C1771" i="42"/>
  <c r="E1771" i="42" s="1"/>
  <c r="G1771" i="42" s="1"/>
  <c r="C1770" i="42"/>
  <c r="E1770" i="42" s="1"/>
  <c r="G1770" i="42" s="1"/>
  <c r="H1770" i="42" s="1"/>
  <c r="I1770" i="42" s="1"/>
  <c r="B1769" i="42"/>
  <c r="B1768" i="42" s="1"/>
  <c r="C1767" i="42"/>
  <c r="E1767" i="42" s="1"/>
  <c r="G1767" i="42" s="1"/>
  <c r="C1766" i="42"/>
  <c r="E1766" i="42" s="1"/>
  <c r="G1766" i="42" s="1"/>
  <c r="H1766" i="42" s="1"/>
  <c r="I1766" i="42" s="1"/>
  <c r="C1765" i="42"/>
  <c r="E1765" i="42" s="1"/>
  <c r="G1765" i="42" s="1"/>
  <c r="H1765" i="42" s="1"/>
  <c r="I1765" i="42" s="1"/>
  <c r="C1764" i="42"/>
  <c r="E1764" i="42" s="1"/>
  <c r="G1764" i="42" s="1"/>
  <c r="C1763" i="42"/>
  <c r="E1763" i="42" s="1"/>
  <c r="G1763" i="42" s="1"/>
  <c r="C1762" i="42"/>
  <c r="E1762" i="42" s="1"/>
  <c r="G1762" i="42" s="1"/>
  <c r="B1761" i="42"/>
  <c r="C1760" i="42"/>
  <c r="C1759" i="42" s="1"/>
  <c r="B1759" i="42"/>
  <c r="C1758" i="42"/>
  <c r="E1758" i="42" s="1"/>
  <c r="G1758" i="42" s="1"/>
  <c r="C1757" i="42"/>
  <c r="C1756" i="42"/>
  <c r="E1756" i="42" s="1"/>
  <c r="G1756" i="42" s="1"/>
  <c r="B1755" i="42"/>
  <c r="C1753" i="42"/>
  <c r="E1753" i="42" s="1"/>
  <c r="G1753" i="42" s="1"/>
  <c r="C1752" i="42"/>
  <c r="E1752" i="42" s="1"/>
  <c r="G1752" i="42" s="1"/>
  <c r="C1751" i="42"/>
  <c r="E1751" i="42" s="1"/>
  <c r="G1751" i="42" s="1"/>
  <c r="C1750" i="42"/>
  <c r="E1750" i="42" s="1"/>
  <c r="G1750" i="42" s="1"/>
  <c r="H1750" i="42" s="1"/>
  <c r="I1750" i="42" s="1"/>
  <c r="C1749" i="42"/>
  <c r="E1749" i="42" s="1"/>
  <c r="G1749" i="42" s="1"/>
  <c r="H1749" i="42" s="1"/>
  <c r="I1749" i="42" s="1"/>
  <c r="C1748" i="42"/>
  <c r="E1748" i="42" s="1"/>
  <c r="G1748" i="42" s="1"/>
  <c r="C1747" i="42"/>
  <c r="E1747" i="42" s="1"/>
  <c r="G1747" i="42" s="1"/>
  <c r="C1746" i="42"/>
  <c r="E1746" i="42" s="1"/>
  <c r="G1746" i="42" s="1"/>
  <c r="H1746" i="42" s="1"/>
  <c r="I1746" i="42" s="1"/>
  <c r="C1745" i="42"/>
  <c r="E1745" i="42" s="1"/>
  <c r="G1745" i="42" s="1"/>
  <c r="C1744" i="42"/>
  <c r="E1744" i="42" s="1"/>
  <c r="G1744" i="42" s="1"/>
  <c r="C1743" i="42"/>
  <c r="E1743" i="42" s="1"/>
  <c r="G1743" i="42" s="1"/>
  <c r="C1742" i="42"/>
  <c r="E1742" i="42" s="1"/>
  <c r="G1742" i="42" s="1"/>
  <c r="H1742" i="42" s="1"/>
  <c r="I1742" i="42" s="1"/>
  <c r="C1741" i="42"/>
  <c r="E1741" i="42" s="1"/>
  <c r="G1741" i="42" s="1"/>
  <c r="H1741" i="42" s="1"/>
  <c r="I1741" i="42" s="1"/>
  <c r="C1740" i="42"/>
  <c r="E1740" i="42" s="1"/>
  <c r="G1740" i="42" s="1"/>
  <c r="C1739" i="42"/>
  <c r="E1739" i="42" s="1"/>
  <c r="G1739" i="42" s="1"/>
  <c r="C1738" i="42"/>
  <c r="E1738" i="42" s="1"/>
  <c r="G1738" i="42" s="1"/>
  <c r="H1738" i="42" s="1"/>
  <c r="I1738" i="42" s="1"/>
  <c r="C1737" i="42"/>
  <c r="E1737" i="42" s="1"/>
  <c r="G1737" i="42" s="1"/>
  <c r="C1736" i="42"/>
  <c r="E1736" i="42" s="1"/>
  <c r="G1736" i="42" s="1"/>
  <c r="C1735" i="42"/>
  <c r="E1735" i="42" s="1"/>
  <c r="G1735" i="42" s="1"/>
  <c r="C1734" i="42"/>
  <c r="E1734" i="42" s="1"/>
  <c r="G1734" i="42" s="1"/>
  <c r="H1734" i="42" s="1"/>
  <c r="I1734" i="42" s="1"/>
  <c r="C1733" i="42"/>
  <c r="E1733" i="42" s="1"/>
  <c r="G1733" i="42" s="1"/>
  <c r="H1733" i="42" s="1"/>
  <c r="I1733" i="42" s="1"/>
  <c r="C1732" i="42"/>
  <c r="E1732" i="42" s="1"/>
  <c r="G1732" i="42" s="1"/>
  <c r="C1731" i="42"/>
  <c r="E1731" i="42" s="1"/>
  <c r="G1731" i="42" s="1"/>
  <c r="C1730" i="42"/>
  <c r="E1730" i="42" s="1"/>
  <c r="G1730" i="42" s="1"/>
  <c r="H1730" i="42" s="1"/>
  <c r="I1730" i="42" s="1"/>
  <c r="C1729" i="42"/>
  <c r="E1729" i="42" s="1"/>
  <c r="G1729" i="42" s="1"/>
  <c r="C1728" i="42"/>
  <c r="E1728" i="42" s="1"/>
  <c r="G1728" i="42" s="1"/>
  <c r="C1727" i="42"/>
  <c r="E1727" i="42" s="1"/>
  <c r="G1727" i="42" s="1"/>
  <c r="C1726" i="42"/>
  <c r="E1726" i="42" s="1"/>
  <c r="G1726" i="42" s="1"/>
  <c r="H1726" i="42" s="1"/>
  <c r="I1726" i="42" s="1"/>
  <c r="C1725" i="42"/>
  <c r="E1725" i="42" s="1"/>
  <c r="G1725" i="42" s="1"/>
  <c r="H1725" i="42" s="1"/>
  <c r="I1725" i="42" s="1"/>
  <c r="C1724" i="42"/>
  <c r="E1724" i="42" s="1"/>
  <c r="G1724" i="42" s="1"/>
  <c r="C1723" i="42"/>
  <c r="E1723" i="42" s="1"/>
  <c r="G1723" i="42" s="1"/>
  <c r="C1722" i="42"/>
  <c r="E1722" i="42" s="1"/>
  <c r="G1722" i="42" s="1"/>
  <c r="H1722" i="42" s="1"/>
  <c r="I1722" i="42" s="1"/>
  <c r="C1721" i="42"/>
  <c r="E1721" i="42" s="1"/>
  <c r="G1721" i="42" s="1"/>
  <c r="C1720" i="42"/>
  <c r="E1720" i="42" s="1"/>
  <c r="G1720" i="42" s="1"/>
  <c r="C1719" i="42"/>
  <c r="E1719" i="42" s="1"/>
  <c r="G1719" i="42" s="1"/>
  <c r="C1718" i="42"/>
  <c r="E1718" i="42" s="1"/>
  <c r="G1718" i="42" s="1"/>
  <c r="H1718" i="42" s="1"/>
  <c r="I1718" i="42" s="1"/>
  <c r="C1717" i="42"/>
  <c r="E1717" i="42" s="1"/>
  <c r="G1717" i="42" s="1"/>
  <c r="H1717" i="42" s="1"/>
  <c r="I1717" i="42" s="1"/>
  <c r="C1716" i="42"/>
  <c r="E1716" i="42" s="1"/>
  <c r="G1716" i="42" s="1"/>
  <c r="C1715" i="42"/>
  <c r="E1715" i="42" s="1"/>
  <c r="G1715" i="42" s="1"/>
  <c r="C1714" i="42"/>
  <c r="E1714" i="42" s="1"/>
  <c r="G1714" i="42" s="1"/>
  <c r="H1714" i="42" s="1"/>
  <c r="I1714" i="42" s="1"/>
  <c r="C1713" i="42"/>
  <c r="E1713" i="42" s="1"/>
  <c r="G1713" i="42" s="1"/>
  <c r="C1712" i="42"/>
  <c r="E1712" i="42" s="1"/>
  <c r="G1712" i="42" s="1"/>
  <c r="C1711" i="42"/>
  <c r="E1711" i="42" s="1"/>
  <c r="G1711" i="42" s="1"/>
  <c r="C1710" i="42"/>
  <c r="C1709" i="42"/>
  <c r="E1709" i="42" s="1"/>
  <c r="G1709" i="42" s="1"/>
  <c r="H1709" i="42" s="1"/>
  <c r="I1709" i="42" s="1"/>
  <c r="C1708" i="42"/>
  <c r="E1708" i="42" s="1"/>
  <c r="G1708" i="42" s="1"/>
  <c r="C1707" i="42"/>
  <c r="E1707" i="42" s="1"/>
  <c r="G1707" i="42" s="1"/>
  <c r="C1706" i="42"/>
  <c r="E1706" i="42" s="1"/>
  <c r="G1706" i="42" s="1"/>
  <c r="H1706" i="42" s="1"/>
  <c r="I1706" i="42" s="1"/>
  <c r="C1705" i="42"/>
  <c r="E1705" i="42" s="1"/>
  <c r="G1705" i="42" s="1"/>
  <c r="C1704" i="42"/>
  <c r="E1704" i="42" s="1"/>
  <c r="G1704" i="42" s="1"/>
  <c r="C1703" i="42"/>
  <c r="E1703" i="42" s="1"/>
  <c r="G1703" i="42" s="1"/>
  <c r="C1702" i="42"/>
  <c r="E1702" i="42" s="1"/>
  <c r="G1702" i="42" s="1"/>
  <c r="H1702" i="42" s="1"/>
  <c r="I1702" i="42" s="1"/>
  <c r="C1701" i="42"/>
  <c r="E1701" i="42" s="1"/>
  <c r="G1701" i="42" s="1"/>
  <c r="H1701" i="42" s="1"/>
  <c r="I1701" i="42" s="1"/>
  <c r="C1700" i="42"/>
  <c r="E1700" i="42" s="1"/>
  <c r="G1700" i="42" s="1"/>
  <c r="H1700" i="42" s="1"/>
  <c r="I1700" i="42" s="1"/>
  <c r="B1699" i="42"/>
  <c r="B1698" i="42" s="1"/>
  <c r="C1697" i="42"/>
  <c r="E1697" i="42" s="1"/>
  <c r="G1697" i="42" s="1"/>
  <c r="C1696" i="42"/>
  <c r="E1696" i="42" s="1"/>
  <c r="G1696" i="42" s="1"/>
  <c r="H1696" i="42" s="1"/>
  <c r="I1696" i="42" s="1"/>
  <c r="C1695" i="42"/>
  <c r="E1695" i="42" s="1"/>
  <c r="G1695" i="42" s="1"/>
  <c r="H1695" i="42" s="1"/>
  <c r="I1695" i="42" s="1"/>
  <c r="C1694" i="42"/>
  <c r="E1694" i="42" s="1"/>
  <c r="G1694" i="42" s="1"/>
  <c r="H1694" i="42" s="1"/>
  <c r="I1694" i="42" s="1"/>
  <c r="C1693" i="42"/>
  <c r="E1693" i="42" s="1"/>
  <c r="G1693" i="42" s="1"/>
  <c r="C1692" i="42"/>
  <c r="E1692" i="42" s="1"/>
  <c r="G1692" i="42" s="1"/>
  <c r="B1691" i="42"/>
  <c r="B1690" i="42" s="1"/>
  <c r="C1689" i="42"/>
  <c r="E1689" i="42" s="1"/>
  <c r="G1689" i="42" s="1"/>
  <c r="H1689" i="42" s="1"/>
  <c r="I1689" i="42" s="1"/>
  <c r="B1688" i="42"/>
  <c r="C1687" i="42"/>
  <c r="C1686" i="42" s="1"/>
  <c r="B1686" i="42"/>
  <c r="C1684" i="42"/>
  <c r="E1684" i="42" s="1"/>
  <c r="G1684" i="42" s="1"/>
  <c r="H1684" i="42" s="1"/>
  <c r="I1684" i="42" s="1"/>
  <c r="B1683" i="42"/>
  <c r="B1682" i="42" s="1"/>
  <c r="C1681" i="42"/>
  <c r="E1681" i="42" s="1"/>
  <c r="G1681" i="42" s="1"/>
  <c r="H1681" i="42" s="1"/>
  <c r="I1681" i="42" s="1"/>
  <c r="C1680" i="42"/>
  <c r="E1680" i="42" s="1"/>
  <c r="G1680" i="42" s="1"/>
  <c r="C1679" i="42"/>
  <c r="E1679" i="42" s="1"/>
  <c r="G1679" i="42" s="1"/>
  <c r="C1678" i="42"/>
  <c r="E1678" i="42" s="1"/>
  <c r="G1678" i="42" s="1"/>
  <c r="H1678" i="42" s="1"/>
  <c r="I1678" i="42" s="1"/>
  <c r="C1677" i="42"/>
  <c r="E1677" i="42" s="1"/>
  <c r="G1677" i="42" s="1"/>
  <c r="H1677" i="42" s="1"/>
  <c r="I1677" i="42" s="1"/>
  <c r="C1676" i="42"/>
  <c r="E1676" i="42" s="1"/>
  <c r="G1676" i="42" s="1"/>
  <c r="H1676" i="42" s="1"/>
  <c r="I1676" i="42" s="1"/>
  <c r="C1675" i="42"/>
  <c r="E1675" i="42" s="1"/>
  <c r="G1675" i="42" s="1"/>
  <c r="C1674" i="42"/>
  <c r="E1674" i="42" s="1"/>
  <c r="G1674" i="42" s="1"/>
  <c r="H1674" i="42" s="1"/>
  <c r="I1674" i="42" s="1"/>
  <c r="B1673" i="42"/>
  <c r="B1672" i="42" s="1"/>
  <c r="C1671" i="42"/>
  <c r="E1671" i="42" s="1"/>
  <c r="G1671" i="42" s="1"/>
  <c r="C1670" i="42"/>
  <c r="E1670" i="42" s="1"/>
  <c r="G1670" i="42" s="1"/>
  <c r="C1669" i="42"/>
  <c r="E1669" i="42" s="1"/>
  <c r="G1669" i="42" s="1"/>
  <c r="H1669" i="42" s="1"/>
  <c r="I1669" i="42" s="1"/>
  <c r="C1668" i="42"/>
  <c r="E1668" i="42" s="1"/>
  <c r="G1668" i="42" s="1"/>
  <c r="H1668" i="42" s="1"/>
  <c r="I1668" i="42" s="1"/>
  <c r="C1667" i="42"/>
  <c r="E1667" i="42" s="1"/>
  <c r="G1667" i="42" s="1"/>
  <c r="H1667" i="42" s="1"/>
  <c r="I1667" i="42" s="1"/>
  <c r="C1666" i="42"/>
  <c r="E1666" i="42" s="1"/>
  <c r="G1666" i="42" s="1"/>
  <c r="C1665" i="42"/>
  <c r="E1665" i="42" s="1"/>
  <c r="G1665" i="42" s="1"/>
  <c r="H1665" i="42" s="1"/>
  <c r="I1665" i="42" s="1"/>
  <c r="B1664" i="42"/>
  <c r="B1663" i="42" s="1"/>
  <c r="C1662" i="42"/>
  <c r="E1662" i="42" s="1"/>
  <c r="G1662" i="42" s="1"/>
  <c r="H1662" i="42" s="1"/>
  <c r="I1662" i="42" s="1"/>
  <c r="C1661" i="42"/>
  <c r="E1661" i="42" s="1"/>
  <c r="G1661" i="42" s="1"/>
  <c r="C1660" i="42"/>
  <c r="E1660" i="42" s="1"/>
  <c r="G1660" i="42" s="1"/>
  <c r="C1659" i="42"/>
  <c r="E1659" i="42" s="1"/>
  <c r="G1659" i="42" s="1"/>
  <c r="H1659" i="42" s="1"/>
  <c r="I1659" i="42" s="1"/>
  <c r="C1658" i="42"/>
  <c r="E1658" i="42" s="1"/>
  <c r="G1658" i="42" s="1"/>
  <c r="C1657" i="42"/>
  <c r="E1657" i="42" s="1"/>
  <c r="G1657" i="42" s="1"/>
  <c r="C1656" i="42"/>
  <c r="E1656" i="42" s="1"/>
  <c r="G1656" i="42" s="1"/>
  <c r="C1655" i="42"/>
  <c r="E1655" i="42" s="1"/>
  <c r="G1655" i="42" s="1"/>
  <c r="H1655" i="42" s="1"/>
  <c r="I1655" i="42" s="1"/>
  <c r="C1654" i="42"/>
  <c r="E1654" i="42" s="1"/>
  <c r="G1654" i="42" s="1"/>
  <c r="H1654" i="42" s="1"/>
  <c r="I1654" i="42" s="1"/>
  <c r="C1653" i="42"/>
  <c r="E1653" i="42" s="1"/>
  <c r="G1653" i="42" s="1"/>
  <c r="C1652" i="42"/>
  <c r="E1652" i="42" s="1"/>
  <c r="G1652" i="42" s="1"/>
  <c r="C1651" i="42"/>
  <c r="E1651" i="42" s="1"/>
  <c r="G1651" i="42" s="1"/>
  <c r="H1651" i="42" s="1"/>
  <c r="I1651" i="42" s="1"/>
  <c r="C1650" i="42"/>
  <c r="E1650" i="42" s="1"/>
  <c r="G1650" i="42" s="1"/>
  <c r="C1649" i="42"/>
  <c r="E1649" i="42" s="1"/>
  <c r="G1649" i="42" s="1"/>
  <c r="C1648" i="42"/>
  <c r="E1648" i="42" s="1"/>
  <c r="G1648" i="42" s="1"/>
  <c r="C1647" i="42"/>
  <c r="E1647" i="42" s="1"/>
  <c r="G1647" i="42" s="1"/>
  <c r="H1647" i="42" s="1"/>
  <c r="I1647" i="42" s="1"/>
  <c r="C1646" i="42"/>
  <c r="E1646" i="42" s="1"/>
  <c r="G1646" i="42" s="1"/>
  <c r="C1645" i="42"/>
  <c r="E1645" i="42" s="1"/>
  <c r="G1645" i="42" s="1"/>
  <c r="C1644" i="42"/>
  <c r="E1644" i="42" s="1"/>
  <c r="G1644" i="42" s="1"/>
  <c r="C1643" i="42"/>
  <c r="E1643" i="42" s="1"/>
  <c r="G1643" i="42" s="1"/>
  <c r="H1643" i="42" s="1"/>
  <c r="I1643" i="42" s="1"/>
  <c r="C1642" i="42"/>
  <c r="E1642" i="42" s="1"/>
  <c r="G1642" i="42" s="1"/>
  <c r="C1641" i="42"/>
  <c r="E1641" i="42" s="1"/>
  <c r="G1641" i="42" s="1"/>
  <c r="C1640" i="42"/>
  <c r="E1640" i="42" s="1"/>
  <c r="G1640" i="42" s="1"/>
  <c r="C1639" i="42"/>
  <c r="E1639" i="42" s="1"/>
  <c r="G1639" i="42" s="1"/>
  <c r="H1639" i="42" s="1"/>
  <c r="I1639" i="42" s="1"/>
  <c r="C1638" i="42"/>
  <c r="E1638" i="42" s="1"/>
  <c r="G1638" i="42" s="1"/>
  <c r="C1637" i="42"/>
  <c r="E1637" i="42" s="1"/>
  <c r="G1637" i="42" s="1"/>
  <c r="C1636" i="42"/>
  <c r="E1636" i="42" s="1"/>
  <c r="G1636" i="42" s="1"/>
  <c r="C1635" i="42"/>
  <c r="E1635" i="42" s="1"/>
  <c r="G1635" i="42" s="1"/>
  <c r="H1635" i="42" s="1"/>
  <c r="I1635" i="42" s="1"/>
  <c r="C1634" i="42"/>
  <c r="E1634" i="42" s="1"/>
  <c r="G1634" i="42" s="1"/>
  <c r="C1633" i="42"/>
  <c r="E1633" i="42" s="1"/>
  <c r="G1633" i="42" s="1"/>
  <c r="H1633" i="42" s="1"/>
  <c r="I1633" i="42" s="1"/>
  <c r="C1632" i="42"/>
  <c r="E1632" i="42" s="1"/>
  <c r="G1632" i="42" s="1"/>
  <c r="C1631" i="42"/>
  <c r="E1631" i="42" s="1"/>
  <c r="G1631" i="42" s="1"/>
  <c r="H1631" i="42" s="1"/>
  <c r="I1631" i="42" s="1"/>
  <c r="C1630" i="42"/>
  <c r="E1630" i="42" s="1"/>
  <c r="G1630" i="42" s="1"/>
  <c r="C1629" i="42"/>
  <c r="E1629" i="42" s="1"/>
  <c r="G1629" i="42" s="1"/>
  <c r="H1629" i="42" s="1"/>
  <c r="I1629" i="42" s="1"/>
  <c r="C1628" i="42"/>
  <c r="E1628" i="42" s="1"/>
  <c r="G1628" i="42" s="1"/>
  <c r="C1627" i="42"/>
  <c r="E1627" i="42" s="1"/>
  <c r="G1627" i="42" s="1"/>
  <c r="H1627" i="42" s="1"/>
  <c r="I1627" i="42" s="1"/>
  <c r="C1626" i="42"/>
  <c r="E1626" i="42" s="1"/>
  <c r="G1626" i="42" s="1"/>
  <c r="C1625" i="42"/>
  <c r="E1625" i="42" s="1"/>
  <c r="G1625" i="42" s="1"/>
  <c r="C1624" i="42"/>
  <c r="E1624" i="42" s="1"/>
  <c r="G1624" i="42" s="1"/>
  <c r="C1623" i="42"/>
  <c r="E1623" i="42" s="1"/>
  <c r="G1623" i="42" s="1"/>
  <c r="H1623" i="42" s="1"/>
  <c r="I1623" i="42" s="1"/>
  <c r="C1622" i="42"/>
  <c r="E1622" i="42" s="1"/>
  <c r="G1622" i="42" s="1"/>
  <c r="C1621" i="42"/>
  <c r="E1621" i="42" s="1"/>
  <c r="G1621" i="42" s="1"/>
  <c r="H1621" i="42" s="1"/>
  <c r="I1621" i="42" s="1"/>
  <c r="C1620" i="42"/>
  <c r="E1620" i="42" s="1"/>
  <c r="G1620" i="42" s="1"/>
  <c r="C1619" i="42"/>
  <c r="E1619" i="42" s="1"/>
  <c r="G1619" i="42" s="1"/>
  <c r="H1619" i="42" s="1"/>
  <c r="I1619" i="42" s="1"/>
  <c r="C1618" i="42"/>
  <c r="E1618" i="42" s="1"/>
  <c r="G1618" i="42" s="1"/>
  <c r="C1617" i="42"/>
  <c r="E1617" i="42" s="1"/>
  <c r="G1617" i="42" s="1"/>
  <c r="H1617" i="42" s="1"/>
  <c r="I1617" i="42" s="1"/>
  <c r="C1616" i="42"/>
  <c r="E1616" i="42" s="1"/>
  <c r="G1616" i="42" s="1"/>
  <c r="C1615" i="42"/>
  <c r="E1615" i="42" s="1"/>
  <c r="G1615" i="42" s="1"/>
  <c r="C1614" i="42"/>
  <c r="E1614" i="42" s="1"/>
  <c r="G1614" i="42" s="1"/>
  <c r="C1613" i="42"/>
  <c r="E1613" i="42" s="1"/>
  <c r="G1613" i="42" s="1"/>
  <c r="H1613" i="42" s="1"/>
  <c r="I1613" i="42" s="1"/>
  <c r="C1612" i="42"/>
  <c r="E1612" i="42" s="1"/>
  <c r="G1612" i="42" s="1"/>
  <c r="C1611" i="42"/>
  <c r="E1611" i="42" s="1"/>
  <c r="G1611" i="42" s="1"/>
  <c r="H1611" i="42" s="1"/>
  <c r="I1611" i="42" s="1"/>
  <c r="C1610" i="42"/>
  <c r="E1610" i="42" s="1"/>
  <c r="G1610" i="42" s="1"/>
  <c r="C1609" i="42"/>
  <c r="E1609" i="42" s="1"/>
  <c r="G1609" i="42" s="1"/>
  <c r="C1608" i="42"/>
  <c r="E1608" i="42" s="1"/>
  <c r="G1608" i="42" s="1"/>
  <c r="C1607" i="42"/>
  <c r="E1607" i="42" s="1"/>
  <c r="G1607" i="42" s="1"/>
  <c r="C1606" i="42"/>
  <c r="E1606" i="42" s="1"/>
  <c r="G1606" i="42" s="1"/>
  <c r="C1605" i="42"/>
  <c r="E1605" i="42" s="1"/>
  <c r="G1605" i="42" s="1"/>
  <c r="H1605" i="42" s="1"/>
  <c r="I1605" i="42" s="1"/>
  <c r="C1604" i="42"/>
  <c r="E1604" i="42" s="1"/>
  <c r="G1604" i="42" s="1"/>
  <c r="C1603" i="42"/>
  <c r="E1603" i="42" s="1"/>
  <c r="G1603" i="42" s="1"/>
  <c r="H1603" i="42" s="1"/>
  <c r="I1603" i="42" s="1"/>
  <c r="C1602" i="42"/>
  <c r="E1602" i="42" s="1"/>
  <c r="G1602" i="42" s="1"/>
  <c r="C1601" i="42"/>
  <c r="E1601" i="42" s="1"/>
  <c r="G1601" i="42" s="1"/>
  <c r="C1600" i="42"/>
  <c r="E1600" i="42" s="1"/>
  <c r="G1600" i="42" s="1"/>
  <c r="C1599" i="42"/>
  <c r="E1599" i="42" s="1"/>
  <c r="G1599" i="42" s="1"/>
  <c r="C1598" i="42"/>
  <c r="E1598" i="42" s="1"/>
  <c r="G1598" i="42" s="1"/>
  <c r="C1597" i="42"/>
  <c r="E1597" i="42" s="1"/>
  <c r="G1597" i="42" s="1"/>
  <c r="H1597" i="42" s="1"/>
  <c r="I1597" i="42" s="1"/>
  <c r="C1596" i="42"/>
  <c r="E1596" i="42" s="1"/>
  <c r="G1596" i="42" s="1"/>
  <c r="C1595" i="42"/>
  <c r="E1595" i="42" s="1"/>
  <c r="G1595" i="42" s="1"/>
  <c r="H1595" i="42" s="1"/>
  <c r="I1595" i="42" s="1"/>
  <c r="C1594" i="42"/>
  <c r="E1594" i="42" s="1"/>
  <c r="G1594" i="42" s="1"/>
  <c r="C1593" i="42"/>
  <c r="E1593" i="42" s="1"/>
  <c r="G1593" i="42" s="1"/>
  <c r="H1593" i="42" s="1"/>
  <c r="I1593" i="42" s="1"/>
  <c r="C1592" i="42"/>
  <c r="E1592" i="42" s="1"/>
  <c r="G1592" i="42" s="1"/>
  <c r="C1591" i="42"/>
  <c r="E1591" i="42" s="1"/>
  <c r="G1591" i="42" s="1"/>
  <c r="C1590" i="42"/>
  <c r="E1590" i="42" s="1"/>
  <c r="G1590" i="42" s="1"/>
  <c r="H1590" i="42" s="1"/>
  <c r="I1590" i="42" s="1"/>
  <c r="C1589" i="42"/>
  <c r="E1589" i="42" s="1"/>
  <c r="G1589" i="42" s="1"/>
  <c r="H1589" i="42" s="1"/>
  <c r="I1589" i="42" s="1"/>
  <c r="C1588" i="42"/>
  <c r="E1588" i="42" s="1"/>
  <c r="G1588" i="42" s="1"/>
  <c r="H1588" i="42" s="1"/>
  <c r="I1588" i="42" s="1"/>
  <c r="C1587" i="42"/>
  <c r="E1587" i="42" s="1"/>
  <c r="G1587" i="42" s="1"/>
  <c r="H1587" i="42" s="1"/>
  <c r="I1587" i="42" s="1"/>
  <c r="C1586" i="42"/>
  <c r="E1586" i="42" s="1"/>
  <c r="G1586" i="42" s="1"/>
  <c r="C1585" i="42"/>
  <c r="E1585" i="42" s="1"/>
  <c r="G1585" i="42" s="1"/>
  <c r="C1584" i="42"/>
  <c r="E1584" i="42" s="1"/>
  <c r="G1584" i="42" s="1"/>
  <c r="C1583" i="42"/>
  <c r="E1583" i="42" s="1"/>
  <c r="G1583" i="42" s="1"/>
  <c r="C1582" i="42"/>
  <c r="E1582" i="42" s="1"/>
  <c r="G1582" i="42" s="1"/>
  <c r="H1582" i="42" s="1"/>
  <c r="I1582" i="42" s="1"/>
  <c r="C1581" i="42"/>
  <c r="E1581" i="42" s="1"/>
  <c r="G1581" i="42" s="1"/>
  <c r="H1581" i="42" s="1"/>
  <c r="I1581" i="42" s="1"/>
  <c r="C1580" i="42"/>
  <c r="E1580" i="42" s="1"/>
  <c r="G1580" i="42" s="1"/>
  <c r="H1580" i="42" s="1"/>
  <c r="I1580" i="42" s="1"/>
  <c r="C1579" i="42"/>
  <c r="E1579" i="42" s="1"/>
  <c r="G1579" i="42" s="1"/>
  <c r="H1579" i="42" s="1"/>
  <c r="I1579" i="42" s="1"/>
  <c r="C1578" i="42"/>
  <c r="E1578" i="42" s="1"/>
  <c r="G1578" i="42" s="1"/>
  <c r="C1577" i="42"/>
  <c r="E1577" i="42" s="1"/>
  <c r="G1577" i="42" s="1"/>
  <c r="C1576" i="42"/>
  <c r="E1576" i="42" s="1"/>
  <c r="G1576" i="42" s="1"/>
  <c r="C1575" i="42"/>
  <c r="E1575" i="42" s="1"/>
  <c r="G1575" i="42" s="1"/>
  <c r="C1574" i="42"/>
  <c r="E1574" i="42" s="1"/>
  <c r="G1574" i="42" s="1"/>
  <c r="H1574" i="42" s="1"/>
  <c r="I1574" i="42" s="1"/>
  <c r="C1573" i="42"/>
  <c r="E1573" i="42" s="1"/>
  <c r="G1573" i="42" s="1"/>
  <c r="H1573" i="42" s="1"/>
  <c r="I1573" i="42" s="1"/>
  <c r="C1572" i="42"/>
  <c r="E1572" i="42" s="1"/>
  <c r="G1572" i="42" s="1"/>
  <c r="H1572" i="42" s="1"/>
  <c r="I1572" i="42" s="1"/>
  <c r="C1571" i="42"/>
  <c r="E1571" i="42" s="1"/>
  <c r="G1571" i="42" s="1"/>
  <c r="H1571" i="42" s="1"/>
  <c r="I1571" i="42" s="1"/>
  <c r="C1570" i="42"/>
  <c r="E1570" i="42" s="1"/>
  <c r="G1570" i="42" s="1"/>
  <c r="C1569" i="42"/>
  <c r="E1569" i="42" s="1"/>
  <c r="G1569" i="42" s="1"/>
  <c r="H1569" i="42" s="1"/>
  <c r="I1569" i="42" s="1"/>
  <c r="C1568" i="42"/>
  <c r="E1568" i="42" s="1"/>
  <c r="G1568" i="42" s="1"/>
  <c r="C1567" i="42"/>
  <c r="E1567" i="42" s="1"/>
  <c r="G1567" i="42" s="1"/>
  <c r="C1566" i="42"/>
  <c r="E1566" i="42" s="1"/>
  <c r="G1566" i="42" s="1"/>
  <c r="H1566" i="42" s="1"/>
  <c r="I1566" i="42" s="1"/>
  <c r="C1565" i="42"/>
  <c r="E1565" i="42" s="1"/>
  <c r="G1565" i="42" s="1"/>
  <c r="H1565" i="42" s="1"/>
  <c r="I1565" i="42" s="1"/>
  <c r="C1564" i="42"/>
  <c r="E1564" i="42" s="1"/>
  <c r="G1564" i="42" s="1"/>
  <c r="H1564" i="42" s="1"/>
  <c r="I1564" i="42" s="1"/>
  <c r="C1563" i="42"/>
  <c r="E1563" i="42" s="1"/>
  <c r="G1563" i="42" s="1"/>
  <c r="H1563" i="42" s="1"/>
  <c r="I1563" i="42" s="1"/>
  <c r="C1562" i="42"/>
  <c r="E1562" i="42" s="1"/>
  <c r="G1562" i="42" s="1"/>
  <c r="C1561" i="42"/>
  <c r="E1561" i="42" s="1"/>
  <c r="G1561" i="42" s="1"/>
  <c r="C1560" i="42"/>
  <c r="E1560" i="42" s="1"/>
  <c r="G1560" i="42" s="1"/>
  <c r="C1559" i="42"/>
  <c r="E1559" i="42" s="1"/>
  <c r="G1559" i="42" s="1"/>
  <c r="C1558" i="42"/>
  <c r="E1558" i="42" s="1"/>
  <c r="G1558" i="42" s="1"/>
  <c r="H1558" i="42" s="1"/>
  <c r="I1558" i="42" s="1"/>
  <c r="C1557" i="42"/>
  <c r="E1557" i="42" s="1"/>
  <c r="G1557" i="42" s="1"/>
  <c r="H1557" i="42" s="1"/>
  <c r="I1557" i="42" s="1"/>
  <c r="C1556" i="42"/>
  <c r="E1556" i="42" s="1"/>
  <c r="G1556" i="42" s="1"/>
  <c r="H1556" i="42" s="1"/>
  <c r="I1556" i="42" s="1"/>
  <c r="C1555" i="42"/>
  <c r="E1555" i="42" s="1"/>
  <c r="G1555" i="42" s="1"/>
  <c r="C1554" i="42"/>
  <c r="E1554" i="42" s="1"/>
  <c r="G1554" i="42" s="1"/>
  <c r="C1553" i="42"/>
  <c r="E1553" i="42" s="1"/>
  <c r="G1553" i="42" s="1"/>
  <c r="H1553" i="42" s="1"/>
  <c r="I1553" i="42" s="1"/>
  <c r="C1552" i="42"/>
  <c r="E1552" i="42" s="1"/>
  <c r="G1552" i="42" s="1"/>
  <c r="C1551" i="42"/>
  <c r="E1551" i="42" s="1"/>
  <c r="G1551" i="42" s="1"/>
  <c r="C1550" i="42"/>
  <c r="E1550" i="42" s="1"/>
  <c r="G1550" i="42" s="1"/>
  <c r="H1550" i="42" s="1"/>
  <c r="I1550" i="42" s="1"/>
  <c r="C1549" i="42"/>
  <c r="E1549" i="42" s="1"/>
  <c r="G1549" i="42" s="1"/>
  <c r="H1549" i="42" s="1"/>
  <c r="I1549" i="42" s="1"/>
  <c r="C1548" i="42"/>
  <c r="E1548" i="42" s="1"/>
  <c r="G1548" i="42" s="1"/>
  <c r="H1548" i="42" s="1"/>
  <c r="I1548" i="42" s="1"/>
  <c r="C1547" i="42"/>
  <c r="E1547" i="42" s="1"/>
  <c r="G1547" i="42" s="1"/>
  <c r="H1547" i="42" s="1"/>
  <c r="I1547" i="42" s="1"/>
  <c r="C1546" i="42"/>
  <c r="E1546" i="42" s="1"/>
  <c r="G1546" i="42" s="1"/>
  <c r="C1545" i="42"/>
  <c r="E1545" i="42" s="1"/>
  <c r="G1545" i="42" s="1"/>
  <c r="C1544" i="42"/>
  <c r="E1544" i="42" s="1"/>
  <c r="G1544" i="42" s="1"/>
  <c r="C1543" i="42"/>
  <c r="E1543" i="42" s="1"/>
  <c r="G1543" i="42" s="1"/>
  <c r="C1542" i="42"/>
  <c r="E1542" i="42" s="1"/>
  <c r="G1542" i="42" s="1"/>
  <c r="H1542" i="42" s="1"/>
  <c r="I1542" i="42" s="1"/>
  <c r="B1541" i="42"/>
  <c r="B1540" i="42" s="1"/>
  <c r="C1539" i="42"/>
  <c r="E1539" i="42" s="1"/>
  <c r="G1539" i="42" s="1"/>
  <c r="C1538" i="42"/>
  <c r="E1538" i="42" s="1"/>
  <c r="G1538" i="42" s="1"/>
  <c r="C1537" i="42"/>
  <c r="E1537" i="42" s="1"/>
  <c r="G1537" i="42" s="1"/>
  <c r="H1537" i="42" s="1"/>
  <c r="I1537" i="42" s="1"/>
  <c r="B1536" i="42"/>
  <c r="B1535" i="42" s="1"/>
  <c r="C1534" i="42"/>
  <c r="E1534" i="42" s="1"/>
  <c r="G1534" i="42" s="1"/>
  <c r="C1533" i="42"/>
  <c r="E1533" i="42" s="1"/>
  <c r="G1533" i="42" s="1"/>
  <c r="C1532" i="42"/>
  <c r="E1532" i="42" s="1"/>
  <c r="G1532" i="42" s="1"/>
  <c r="C1531" i="42"/>
  <c r="E1531" i="42" s="1"/>
  <c r="G1531" i="42" s="1"/>
  <c r="H1531" i="42" s="1"/>
  <c r="I1531" i="42" s="1"/>
  <c r="C1530" i="42"/>
  <c r="E1530" i="42" s="1"/>
  <c r="G1530" i="42" s="1"/>
  <c r="C1529" i="42"/>
  <c r="E1529" i="42" s="1"/>
  <c r="G1529" i="42" s="1"/>
  <c r="C1528" i="42"/>
  <c r="E1528" i="42" s="1"/>
  <c r="G1528" i="42" s="1"/>
  <c r="C1527" i="42"/>
  <c r="E1527" i="42" s="1"/>
  <c r="G1527" i="42" s="1"/>
  <c r="H1527" i="42" s="1"/>
  <c r="I1527" i="42" s="1"/>
  <c r="C1526" i="42"/>
  <c r="E1526" i="42" s="1"/>
  <c r="G1526" i="42" s="1"/>
  <c r="C1525" i="42"/>
  <c r="E1525" i="42" s="1"/>
  <c r="G1525" i="42" s="1"/>
  <c r="C1524" i="42"/>
  <c r="E1524" i="42" s="1"/>
  <c r="G1524" i="42" s="1"/>
  <c r="C1523" i="42"/>
  <c r="C1522" i="42"/>
  <c r="E1522" i="42" s="1"/>
  <c r="G1522" i="42" s="1"/>
  <c r="C1521" i="42"/>
  <c r="E1521" i="42" s="1"/>
  <c r="G1521" i="42" s="1"/>
  <c r="B1520" i="42"/>
  <c r="B1519" i="42" s="1"/>
  <c r="C1518" i="42"/>
  <c r="E1518" i="42" s="1"/>
  <c r="G1518" i="42" s="1"/>
  <c r="H1518" i="42" s="1"/>
  <c r="I1518" i="42" s="1"/>
  <c r="B1517" i="42"/>
  <c r="B1516" i="42" s="1"/>
  <c r="C1515" i="42"/>
  <c r="E1515" i="42" s="1"/>
  <c r="G1515" i="42" s="1"/>
  <c r="C1514" i="42"/>
  <c r="B1513" i="42"/>
  <c r="B1512" i="42" s="1"/>
  <c r="C1511" i="42"/>
  <c r="E1511" i="42" s="1"/>
  <c r="G1511" i="42" s="1"/>
  <c r="C1510" i="42"/>
  <c r="E1510" i="42" s="1"/>
  <c r="G1510" i="42" s="1"/>
  <c r="C1509" i="42"/>
  <c r="E1509" i="42" s="1"/>
  <c r="G1509" i="42" s="1"/>
  <c r="C1508" i="42"/>
  <c r="E1508" i="42" s="1"/>
  <c r="G1508" i="42" s="1"/>
  <c r="C1507" i="42"/>
  <c r="E1507" i="42" s="1"/>
  <c r="G1507" i="42" s="1"/>
  <c r="C1506" i="42"/>
  <c r="E1506" i="42" s="1"/>
  <c r="G1506" i="42" s="1"/>
  <c r="H1506" i="42" s="1"/>
  <c r="I1506" i="42" s="1"/>
  <c r="C1505" i="42"/>
  <c r="E1505" i="42" s="1"/>
  <c r="G1505" i="42" s="1"/>
  <c r="C1504" i="42"/>
  <c r="E1504" i="42" s="1"/>
  <c r="G1504" i="42" s="1"/>
  <c r="C1503" i="42"/>
  <c r="E1503" i="42" s="1"/>
  <c r="G1503" i="42" s="1"/>
  <c r="C1502" i="42"/>
  <c r="E1502" i="42" s="1"/>
  <c r="G1502" i="42" s="1"/>
  <c r="C1501" i="42"/>
  <c r="E1501" i="42" s="1"/>
  <c r="G1501" i="42" s="1"/>
  <c r="C1500" i="42"/>
  <c r="E1500" i="42" s="1"/>
  <c r="G1500" i="42" s="1"/>
  <c r="C1499" i="42"/>
  <c r="E1499" i="42" s="1"/>
  <c r="G1499" i="42" s="1"/>
  <c r="C1498" i="42"/>
  <c r="E1498" i="42" s="1"/>
  <c r="G1498" i="42" s="1"/>
  <c r="H1498" i="42" s="1"/>
  <c r="I1498" i="42" s="1"/>
  <c r="C1497" i="42"/>
  <c r="E1497" i="42" s="1"/>
  <c r="G1497" i="42" s="1"/>
  <c r="C1496" i="42"/>
  <c r="E1496" i="42" s="1"/>
  <c r="G1496" i="42" s="1"/>
  <c r="H1496" i="42" s="1"/>
  <c r="I1496" i="42" s="1"/>
  <c r="B1495" i="42"/>
  <c r="B1494" i="42" s="1"/>
  <c r="C1493" i="42"/>
  <c r="E1493" i="42" s="1"/>
  <c r="G1493" i="42" s="1"/>
  <c r="C1492" i="42"/>
  <c r="B1491" i="42"/>
  <c r="C1490" i="42"/>
  <c r="E1490" i="42" s="1"/>
  <c r="G1490" i="42" s="1"/>
  <c r="H1490" i="42" s="1"/>
  <c r="I1490" i="42" s="1"/>
  <c r="C1489" i="42"/>
  <c r="B1488" i="42"/>
  <c r="C1486" i="42"/>
  <c r="E1486" i="42" s="1"/>
  <c r="G1486" i="42" s="1"/>
  <c r="C1485" i="42"/>
  <c r="E1485" i="42" s="1"/>
  <c r="G1485" i="42" s="1"/>
  <c r="C1484" i="42"/>
  <c r="B1483" i="42"/>
  <c r="C1482" i="42"/>
  <c r="E1482" i="42" s="1"/>
  <c r="G1482" i="42" s="1"/>
  <c r="H1482" i="42" s="1"/>
  <c r="I1482" i="42" s="1"/>
  <c r="C1481" i="42"/>
  <c r="C1480" i="42"/>
  <c r="E1480" i="42" s="1"/>
  <c r="G1480" i="42" s="1"/>
  <c r="H1480" i="42" s="1"/>
  <c r="I1480" i="42" s="1"/>
  <c r="B1479" i="42"/>
  <c r="C1477" i="42"/>
  <c r="E1477" i="42" s="1"/>
  <c r="G1477" i="42" s="1"/>
  <c r="C1476" i="42"/>
  <c r="E1476" i="42" s="1"/>
  <c r="G1476" i="42" s="1"/>
  <c r="H1476" i="42" s="1"/>
  <c r="I1476" i="42" s="1"/>
  <c r="C1475" i="42"/>
  <c r="E1475" i="42" s="1"/>
  <c r="G1475" i="42" s="1"/>
  <c r="C1474" i="42"/>
  <c r="E1474" i="42" s="1"/>
  <c r="G1474" i="42" s="1"/>
  <c r="H1474" i="42" s="1"/>
  <c r="I1474" i="42" s="1"/>
  <c r="B1473" i="42"/>
  <c r="C1472" i="42"/>
  <c r="E1472" i="42" s="1"/>
  <c r="G1472" i="42" s="1"/>
  <c r="H1472" i="42" s="1"/>
  <c r="I1472" i="42" s="1"/>
  <c r="C1471" i="42"/>
  <c r="E1471" i="42" s="1"/>
  <c r="G1471" i="42" s="1"/>
  <c r="C1470" i="42"/>
  <c r="E1470" i="42" s="1"/>
  <c r="G1470" i="42" s="1"/>
  <c r="H1470" i="42" s="1"/>
  <c r="I1470" i="42" s="1"/>
  <c r="B1469" i="42"/>
  <c r="C1468" i="42"/>
  <c r="E1468" i="42" s="1"/>
  <c r="G1468" i="42" s="1"/>
  <c r="C1467" i="42"/>
  <c r="E1467" i="42" s="1"/>
  <c r="G1467" i="42" s="1"/>
  <c r="H1467" i="42" s="1"/>
  <c r="I1467" i="42" s="1"/>
  <c r="C1466" i="42"/>
  <c r="E1466" i="42" s="1"/>
  <c r="G1466" i="42" s="1"/>
  <c r="H1466" i="42" s="1"/>
  <c r="I1466" i="42" s="1"/>
  <c r="C1465" i="42"/>
  <c r="C1464" i="42"/>
  <c r="E1464" i="42" s="1"/>
  <c r="G1464" i="42" s="1"/>
  <c r="C1463" i="42"/>
  <c r="E1463" i="42" s="1"/>
  <c r="G1463" i="42" s="1"/>
  <c r="C1462" i="42"/>
  <c r="E1462" i="42" s="1"/>
  <c r="G1462" i="42" s="1"/>
  <c r="H1462" i="42" s="1"/>
  <c r="I1462" i="42" s="1"/>
  <c r="B1461" i="42"/>
  <c r="C1459" i="42"/>
  <c r="E1459" i="42" s="1"/>
  <c r="G1459" i="42" s="1"/>
  <c r="C1458" i="42"/>
  <c r="E1458" i="42" s="1"/>
  <c r="G1458" i="42" s="1"/>
  <c r="C1457" i="42"/>
  <c r="E1457" i="42" s="1"/>
  <c r="G1457" i="42" s="1"/>
  <c r="H1457" i="42" s="1"/>
  <c r="I1457" i="42" s="1"/>
  <c r="B1456" i="42"/>
  <c r="C1455" i="42"/>
  <c r="E1455" i="42" s="1"/>
  <c r="G1455" i="42" s="1"/>
  <c r="H1455" i="42" s="1"/>
  <c r="I1455" i="42" s="1"/>
  <c r="C1454" i="42"/>
  <c r="E1454" i="42" s="1"/>
  <c r="G1454" i="42" s="1"/>
  <c r="C1453" i="42"/>
  <c r="C1452" i="42"/>
  <c r="E1452" i="42" s="1"/>
  <c r="G1452" i="42" s="1"/>
  <c r="C1451" i="42"/>
  <c r="E1451" i="42" s="1"/>
  <c r="G1451" i="42" s="1"/>
  <c r="H1451" i="42" s="1"/>
  <c r="I1451" i="42" s="1"/>
  <c r="B1450" i="42"/>
  <c r="C1449" i="42"/>
  <c r="E1449" i="42" s="1"/>
  <c r="G1449" i="42" s="1"/>
  <c r="C1448" i="42"/>
  <c r="E1448" i="42" s="1"/>
  <c r="G1448" i="42" s="1"/>
  <c r="H1448" i="42" s="1"/>
  <c r="I1448" i="42" s="1"/>
  <c r="C1447" i="42"/>
  <c r="E1447" i="42" s="1"/>
  <c r="G1447" i="42" s="1"/>
  <c r="C1446" i="42"/>
  <c r="E1446" i="42" s="1"/>
  <c r="G1446" i="42" s="1"/>
  <c r="H1446" i="42" s="1"/>
  <c r="I1446" i="42" s="1"/>
  <c r="C1445" i="42"/>
  <c r="E1445" i="42" s="1"/>
  <c r="G1445" i="42" s="1"/>
  <c r="H1445" i="42" s="1"/>
  <c r="I1445" i="42" s="1"/>
  <c r="C1444" i="42"/>
  <c r="E1444" i="42" s="1"/>
  <c r="G1444" i="42" s="1"/>
  <c r="H1444" i="42" s="1"/>
  <c r="I1444" i="42" s="1"/>
  <c r="C1443" i="42"/>
  <c r="E1443" i="42" s="1"/>
  <c r="G1443" i="42" s="1"/>
  <c r="H1443" i="42" s="1"/>
  <c r="I1443" i="42" s="1"/>
  <c r="B1442" i="42"/>
  <c r="C1440" i="42"/>
  <c r="E1440" i="42" s="1"/>
  <c r="G1440" i="42" s="1"/>
  <c r="H1440" i="42" s="1"/>
  <c r="I1440" i="42" s="1"/>
  <c r="C1439" i="42"/>
  <c r="E1439" i="42" s="1"/>
  <c r="G1439" i="42" s="1"/>
  <c r="H1439" i="42" s="1"/>
  <c r="I1439" i="42" s="1"/>
  <c r="C1438" i="42"/>
  <c r="E1438" i="42" s="1"/>
  <c r="G1438" i="42" s="1"/>
  <c r="C1437" i="42"/>
  <c r="E1437" i="42" s="1"/>
  <c r="G1437" i="42" s="1"/>
  <c r="H1437" i="42" s="1"/>
  <c r="I1437" i="42" s="1"/>
  <c r="B1436" i="42"/>
  <c r="B1435" i="42" s="1"/>
  <c r="C1434" i="42"/>
  <c r="E1434" i="42" s="1"/>
  <c r="G1434" i="42" s="1"/>
  <c r="H1434" i="42" s="1"/>
  <c r="I1434" i="42" s="1"/>
  <c r="C1433" i="42"/>
  <c r="E1433" i="42" s="1"/>
  <c r="G1433" i="42" s="1"/>
  <c r="C1432" i="42"/>
  <c r="E1432" i="42" s="1"/>
  <c r="G1432" i="42" s="1"/>
  <c r="C1431" i="42"/>
  <c r="E1431" i="42" s="1"/>
  <c r="G1431" i="42" s="1"/>
  <c r="C1430" i="42"/>
  <c r="E1430" i="42" s="1"/>
  <c r="G1430" i="42" s="1"/>
  <c r="C1429" i="42"/>
  <c r="E1429" i="42" s="1"/>
  <c r="G1429" i="42" s="1"/>
  <c r="C1428" i="42"/>
  <c r="E1428" i="42" s="1"/>
  <c r="G1428" i="42" s="1"/>
  <c r="H1428" i="42" s="1"/>
  <c r="I1428" i="42" s="1"/>
  <c r="C1427" i="42"/>
  <c r="E1427" i="42" s="1"/>
  <c r="G1427" i="42" s="1"/>
  <c r="H1427" i="42" s="1"/>
  <c r="I1427" i="42" s="1"/>
  <c r="C1426" i="42"/>
  <c r="E1426" i="42" s="1"/>
  <c r="G1426" i="42" s="1"/>
  <c r="C1425" i="42"/>
  <c r="E1425" i="42" s="1"/>
  <c r="G1425" i="42" s="1"/>
  <c r="C1424" i="42"/>
  <c r="E1424" i="42" s="1"/>
  <c r="G1424" i="42" s="1"/>
  <c r="C1423" i="42"/>
  <c r="E1423" i="42" s="1"/>
  <c r="G1423" i="42" s="1"/>
  <c r="C1422" i="42"/>
  <c r="E1422" i="42" s="1"/>
  <c r="G1422" i="42" s="1"/>
  <c r="C1421" i="42"/>
  <c r="E1421" i="42" s="1"/>
  <c r="G1421" i="42" s="1"/>
  <c r="C1420" i="42"/>
  <c r="E1420" i="42" s="1"/>
  <c r="G1420" i="42" s="1"/>
  <c r="H1420" i="42" s="1"/>
  <c r="I1420" i="42" s="1"/>
  <c r="C1419" i="42"/>
  <c r="E1419" i="42" s="1"/>
  <c r="G1419" i="42" s="1"/>
  <c r="H1419" i="42" s="1"/>
  <c r="I1419" i="42" s="1"/>
  <c r="C1418" i="42"/>
  <c r="E1418" i="42" s="1"/>
  <c r="G1418" i="42" s="1"/>
  <c r="C1417" i="42"/>
  <c r="E1417" i="42" s="1"/>
  <c r="G1417" i="42" s="1"/>
  <c r="C1416" i="42"/>
  <c r="E1416" i="42" s="1"/>
  <c r="G1416" i="42" s="1"/>
  <c r="C1415" i="42"/>
  <c r="E1415" i="42" s="1"/>
  <c r="G1415" i="42" s="1"/>
  <c r="C1414" i="42"/>
  <c r="E1414" i="42" s="1"/>
  <c r="G1414" i="42" s="1"/>
  <c r="C1413" i="42"/>
  <c r="E1413" i="42" s="1"/>
  <c r="G1413" i="42" s="1"/>
  <c r="C1412" i="42"/>
  <c r="E1412" i="42" s="1"/>
  <c r="G1412" i="42" s="1"/>
  <c r="H1412" i="42" s="1"/>
  <c r="I1412" i="42" s="1"/>
  <c r="C1411" i="42"/>
  <c r="E1411" i="42" s="1"/>
  <c r="G1411" i="42" s="1"/>
  <c r="H1411" i="42" s="1"/>
  <c r="I1411" i="42" s="1"/>
  <c r="C1410" i="42"/>
  <c r="E1410" i="42" s="1"/>
  <c r="G1410" i="42" s="1"/>
  <c r="C1409" i="42"/>
  <c r="E1409" i="42" s="1"/>
  <c r="G1409" i="42" s="1"/>
  <c r="C1408" i="42"/>
  <c r="E1408" i="42" s="1"/>
  <c r="G1408" i="42" s="1"/>
  <c r="C1407" i="42"/>
  <c r="E1407" i="42" s="1"/>
  <c r="G1407" i="42" s="1"/>
  <c r="C1406" i="42"/>
  <c r="E1406" i="42" s="1"/>
  <c r="G1406" i="42" s="1"/>
  <c r="C1405" i="42"/>
  <c r="E1405" i="42" s="1"/>
  <c r="G1405" i="42" s="1"/>
  <c r="C1404" i="42"/>
  <c r="E1404" i="42" s="1"/>
  <c r="G1404" i="42" s="1"/>
  <c r="H1404" i="42" s="1"/>
  <c r="I1404" i="42" s="1"/>
  <c r="C1403" i="42"/>
  <c r="E1403" i="42" s="1"/>
  <c r="G1403" i="42" s="1"/>
  <c r="H1403" i="42" s="1"/>
  <c r="I1403" i="42" s="1"/>
  <c r="C1402" i="42"/>
  <c r="E1402" i="42" s="1"/>
  <c r="G1402" i="42" s="1"/>
  <c r="C1401" i="42"/>
  <c r="E1401" i="42" s="1"/>
  <c r="G1401" i="42" s="1"/>
  <c r="C1400" i="42"/>
  <c r="E1400" i="42" s="1"/>
  <c r="G1400" i="42" s="1"/>
  <c r="C1399" i="42"/>
  <c r="E1399" i="42" s="1"/>
  <c r="G1399" i="42" s="1"/>
  <c r="C1398" i="42"/>
  <c r="E1398" i="42" s="1"/>
  <c r="G1398" i="42" s="1"/>
  <c r="C1397" i="42"/>
  <c r="E1397" i="42" s="1"/>
  <c r="G1397" i="42" s="1"/>
  <c r="C1396" i="42"/>
  <c r="E1396" i="42" s="1"/>
  <c r="G1396" i="42" s="1"/>
  <c r="H1396" i="42" s="1"/>
  <c r="I1396" i="42" s="1"/>
  <c r="C1395" i="42"/>
  <c r="E1395" i="42" s="1"/>
  <c r="G1395" i="42" s="1"/>
  <c r="C1394" i="42"/>
  <c r="E1394" i="42" s="1"/>
  <c r="G1394" i="42" s="1"/>
  <c r="C1393" i="42"/>
  <c r="E1393" i="42" s="1"/>
  <c r="G1393" i="42" s="1"/>
  <c r="C1392" i="42"/>
  <c r="E1392" i="42" s="1"/>
  <c r="G1392" i="42" s="1"/>
  <c r="C1391" i="42"/>
  <c r="E1391" i="42" s="1"/>
  <c r="G1391" i="42" s="1"/>
  <c r="C1390" i="42"/>
  <c r="E1390" i="42" s="1"/>
  <c r="G1390" i="42" s="1"/>
  <c r="C1389" i="42"/>
  <c r="E1389" i="42" s="1"/>
  <c r="G1389" i="42" s="1"/>
  <c r="H1389" i="42" s="1"/>
  <c r="I1389" i="42" s="1"/>
  <c r="C1388" i="42"/>
  <c r="E1388" i="42" s="1"/>
  <c r="G1388" i="42" s="1"/>
  <c r="H1388" i="42" s="1"/>
  <c r="I1388" i="42" s="1"/>
  <c r="C1387" i="42"/>
  <c r="E1387" i="42" s="1"/>
  <c r="G1387" i="42" s="1"/>
  <c r="C1386" i="42"/>
  <c r="E1386" i="42" s="1"/>
  <c r="G1386" i="42" s="1"/>
  <c r="C1385" i="42"/>
  <c r="E1385" i="42" s="1"/>
  <c r="G1385" i="42" s="1"/>
  <c r="C1384" i="42"/>
  <c r="E1384" i="42" s="1"/>
  <c r="G1384" i="42" s="1"/>
  <c r="C1383" i="42"/>
  <c r="E1383" i="42" s="1"/>
  <c r="G1383" i="42" s="1"/>
  <c r="C1382" i="42"/>
  <c r="E1382" i="42" s="1"/>
  <c r="G1382" i="42" s="1"/>
  <c r="C1381" i="42"/>
  <c r="E1381" i="42" s="1"/>
  <c r="G1381" i="42" s="1"/>
  <c r="H1381" i="42" s="1"/>
  <c r="I1381" i="42" s="1"/>
  <c r="C1380" i="42"/>
  <c r="E1380" i="42" s="1"/>
  <c r="G1380" i="42" s="1"/>
  <c r="H1380" i="42" s="1"/>
  <c r="I1380" i="42" s="1"/>
  <c r="C1379" i="42"/>
  <c r="E1379" i="42" s="1"/>
  <c r="G1379" i="42" s="1"/>
  <c r="C1378" i="42"/>
  <c r="E1378" i="42" s="1"/>
  <c r="G1378" i="42" s="1"/>
  <c r="C1377" i="42"/>
  <c r="E1377" i="42" s="1"/>
  <c r="G1377" i="42" s="1"/>
  <c r="C1376" i="42"/>
  <c r="E1376" i="42" s="1"/>
  <c r="G1376" i="42" s="1"/>
  <c r="C1375" i="42"/>
  <c r="E1375" i="42" s="1"/>
  <c r="G1375" i="42" s="1"/>
  <c r="C1374" i="42"/>
  <c r="E1374" i="42" s="1"/>
  <c r="G1374" i="42" s="1"/>
  <c r="C1373" i="42"/>
  <c r="E1373" i="42" s="1"/>
  <c r="G1373" i="42" s="1"/>
  <c r="H1373" i="42" s="1"/>
  <c r="I1373" i="42" s="1"/>
  <c r="C1372" i="42"/>
  <c r="E1372" i="42" s="1"/>
  <c r="G1372" i="42" s="1"/>
  <c r="H1372" i="42" s="1"/>
  <c r="I1372" i="42" s="1"/>
  <c r="C1371" i="42"/>
  <c r="E1371" i="42" s="1"/>
  <c r="G1371" i="42" s="1"/>
  <c r="H1371" i="42" s="1"/>
  <c r="I1371" i="42" s="1"/>
  <c r="C1370" i="42"/>
  <c r="E1370" i="42" s="1"/>
  <c r="G1370" i="42" s="1"/>
  <c r="H1370" i="42" s="1"/>
  <c r="I1370" i="42" s="1"/>
  <c r="B1369" i="42"/>
  <c r="C1368" i="42"/>
  <c r="E1368" i="42" s="1"/>
  <c r="G1368" i="42" s="1"/>
  <c r="H1368" i="42" s="1"/>
  <c r="I1368" i="42" s="1"/>
  <c r="C1367" i="42"/>
  <c r="E1367" i="42" s="1"/>
  <c r="G1367" i="42" s="1"/>
  <c r="H1367" i="42" s="1"/>
  <c r="I1367" i="42" s="1"/>
  <c r="C1366" i="42"/>
  <c r="E1366" i="42" s="1"/>
  <c r="G1366" i="42" s="1"/>
  <c r="C1365" i="42"/>
  <c r="E1365" i="42" s="1"/>
  <c r="G1365" i="42" s="1"/>
  <c r="C1364" i="42"/>
  <c r="E1364" i="42" s="1"/>
  <c r="G1364" i="42" s="1"/>
  <c r="H1364" i="42" s="1"/>
  <c r="I1364" i="42" s="1"/>
  <c r="C1363" i="42"/>
  <c r="E1363" i="42" s="1"/>
  <c r="G1363" i="42" s="1"/>
  <c r="H1363" i="42" s="1"/>
  <c r="I1363" i="42" s="1"/>
  <c r="C1362" i="42"/>
  <c r="E1362" i="42" s="1"/>
  <c r="G1362" i="42" s="1"/>
  <c r="H1362" i="42" s="1"/>
  <c r="I1362" i="42" s="1"/>
  <c r="C1361" i="42"/>
  <c r="E1361" i="42" s="1"/>
  <c r="G1361" i="42" s="1"/>
  <c r="C1360" i="42"/>
  <c r="E1360" i="42" s="1"/>
  <c r="G1360" i="42" s="1"/>
  <c r="H1360" i="42" s="1"/>
  <c r="I1360" i="42" s="1"/>
  <c r="B1359" i="42"/>
  <c r="C1358" i="42"/>
  <c r="E1358" i="42" s="1"/>
  <c r="G1358" i="42" s="1"/>
  <c r="H1358" i="42" s="1"/>
  <c r="I1358" i="42" s="1"/>
  <c r="C1357" i="42"/>
  <c r="E1357" i="42" s="1"/>
  <c r="G1357" i="42" s="1"/>
  <c r="C1356" i="42"/>
  <c r="E1356" i="42" s="1"/>
  <c r="G1356" i="42" s="1"/>
  <c r="C1355" i="42"/>
  <c r="E1355" i="42" s="1"/>
  <c r="G1355" i="42" s="1"/>
  <c r="C1354" i="42"/>
  <c r="E1354" i="42" s="1"/>
  <c r="G1354" i="42" s="1"/>
  <c r="C1353" i="42"/>
  <c r="E1353" i="42" s="1"/>
  <c r="G1353" i="42" s="1"/>
  <c r="C1352" i="42"/>
  <c r="E1352" i="42" s="1"/>
  <c r="G1352" i="42" s="1"/>
  <c r="C1351" i="42"/>
  <c r="E1351" i="42" s="1"/>
  <c r="G1351" i="42" s="1"/>
  <c r="H1351" i="42" s="1"/>
  <c r="I1351" i="42" s="1"/>
  <c r="C1350" i="42"/>
  <c r="E1350" i="42" s="1"/>
  <c r="G1350" i="42" s="1"/>
  <c r="H1350" i="42" s="1"/>
  <c r="I1350" i="42" s="1"/>
  <c r="C1349" i="42"/>
  <c r="E1349" i="42" s="1"/>
  <c r="G1349" i="42" s="1"/>
  <c r="C1348" i="42"/>
  <c r="E1348" i="42" s="1"/>
  <c r="G1348" i="42" s="1"/>
  <c r="C1347" i="42"/>
  <c r="E1347" i="42" s="1"/>
  <c r="G1347" i="42" s="1"/>
  <c r="C1346" i="42"/>
  <c r="E1346" i="42" s="1"/>
  <c r="G1346" i="42" s="1"/>
  <c r="C1345" i="42"/>
  <c r="E1345" i="42" s="1"/>
  <c r="G1345" i="42" s="1"/>
  <c r="C1344" i="42"/>
  <c r="E1344" i="42" s="1"/>
  <c r="G1344" i="42" s="1"/>
  <c r="C1343" i="42"/>
  <c r="E1343" i="42" s="1"/>
  <c r="G1343" i="42" s="1"/>
  <c r="H1343" i="42" s="1"/>
  <c r="I1343" i="42" s="1"/>
  <c r="C1342" i="42"/>
  <c r="E1342" i="42" s="1"/>
  <c r="G1342" i="42" s="1"/>
  <c r="H1342" i="42" s="1"/>
  <c r="I1342" i="42" s="1"/>
  <c r="C1341" i="42"/>
  <c r="E1341" i="42" s="1"/>
  <c r="G1341" i="42" s="1"/>
  <c r="C1340" i="42"/>
  <c r="E1340" i="42" s="1"/>
  <c r="G1340" i="42" s="1"/>
  <c r="C1339" i="42"/>
  <c r="E1339" i="42" s="1"/>
  <c r="G1339" i="42" s="1"/>
  <c r="C1338" i="42"/>
  <c r="E1338" i="42" s="1"/>
  <c r="G1338" i="42" s="1"/>
  <c r="C1337" i="42"/>
  <c r="E1337" i="42" s="1"/>
  <c r="G1337" i="42" s="1"/>
  <c r="C1336" i="42"/>
  <c r="E1336" i="42" s="1"/>
  <c r="G1336" i="42" s="1"/>
  <c r="H1336" i="42" s="1"/>
  <c r="I1336" i="42" s="1"/>
  <c r="C1335" i="42"/>
  <c r="E1335" i="42" s="1"/>
  <c r="G1335" i="42" s="1"/>
  <c r="H1335" i="42" s="1"/>
  <c r="I1335" i="42" s="1"/>
  <c r="C1334" i="42"/>
  <c r="E1334" i="42" s="1"/>
  <c r="G1334" i="42" s="1"/>
  <c r="C1333" i="42"/>
  <c r="E1333" i="42" s="1"/>
  <c r="G1333" i="42" s="1"/>
  <c r="C1332" i="42"/>
  <c r="E1332" i="42" s="1"/>
  <c r="G1332" i="42" s="1"/>
  <c r="C1331" i="42"/>
  <c r="E1331" i="42" s="1"/>
  <c r="G1331" i="42" s="1"/>
  <c r="C1330" i="42"/>
  <c r="E1330" i="42" s="1"/>
  <c r="G1330" i="42" s="1"/>
  <c r="C1329" i="42"/>
  <c r="E1329" i="42" s="1"/>
  <c r="G1329" i="42" s="1"/>
  <c r="C1328" i="42"/>
  <c r="E1328" i="42" s="1"/>
  <c r="G1328" i="42" s="1"/>
  <c r="H1328" i="42" s="1"/>
  <c r="I1328" i="42" s="1"/>
  <c r="C1327" i="42"/>
  <c r="E1327" i="42" s="1"/>
  <c r="G1327" i="42" s="1"/>
  <c r="H1327" i="42" s="1"/>
  <c r="I1327" i="42" s="1"/>
  <c r="C1326" i="42"/>
  <c r="E1326" i="42" s="1"/>
  <c r="G1326" i="42" s="1"/>
  <c r="C1325" i="42"/>
  <c r="E1325" i="42" s="1"/>
  <c r="G1325" i="42" s="1"/>
  <c r="C1324" i="42"/>
  <c r="E1324" i="42" s="1"/>
  <c r="G1324" i="42" s="1"/>
  <c r="C1323" i="42"/>
  <c r="E1323" i="42" s="1"/>
  <c r="G1323" i="42" s="1"/>
  <c r="C1322" i="42"/>
  <c r="E1322" i="42" s="1"/>
  <c r="G1322" i="42" s="1"/>
  <c r="C1321" i="42"/>
  <c r="E1321" i="42" s="1"/>
  <c r="G1321" i="42" s="1"/>
  <c r="C1320" i="42"/>
  <c r="E1320" i="42" s="1"/>
  <c r="G1320" i="42" s="1"/>
  <c r="H1320" i="42" s="1"/>
  <c r="I1320" i="42" s="1"/>
  <c r="C1319" i="42"/>
  <c r="E1319" i="42" s="1"/>
  <c r="G1319" i="42" s="1"/>
  <c r="H1319" i="42" s="1"/>
  <c r="I1319" i="42" s="1"/>
  <c r="C1318" i="42"/>
  <c r="E1318" i="42" s="1"/>
  <c r="G1318" i="42" s="1"/>
  <c r="C1317" i="42"/>
  <c r="E1317" i="42" s="1"/>
  <c r="G1317" i="42" s="1"/>
  <c r="C1316" i="42"/>
  <c r="E1316" i="42" s="1"/>
  <c r="G1316" i="42" s="1"/>
  <c r="C1315" i="42"/>
  <c r="E1315" i="42" s="1"/>
  <c r="G1315" i="42" s="1"/>
  <c r="C1314" i="42"/>
  <c r="E1314" i="42" s="1"/>
  <c r="G1314" i="42" s="1"/>
  <c r="C1313" i="42"/>
  <c r="E1313" i="42" s="1"/>
  <c r="G1313" i="42" s="1"/>
  <c r="C1312" i="42"/>
  <c r="E1312" i="42" s="1"/>
  <c r="G1312" i="42" s="1"/>
  <c r="H1312" i="42" s="1"/>
  <c r="I1312" i="42" s="1"/>
  <c r="C1311" i="42"/>
  <c r="E1311" i="42" s="1"/>
  <c r="G1311" i="42" s="1"/>
  <c r="H1311" i="42" s="1"/>
  <c r="I1311" i="42" s="1"/>
  <c r="C1310" i="42"/>
  <c r="E1310" i="42" s="1"/>
  <c r="G1310" i="42" s="1"/>
  <c r="C1309" i="42"/>
  <c r="E1309" i="42" s="1"/>
  <c r="G1309" i="42" s="1"/>
  <c r="C1308" i="42"/>
  <c r="E1308" i="42" s="1"/>
  <c r="G1308" i="42" s="1"/>
  <c r="C1307" i="42"/>
  <c r="C1306" i="42"/>
  <c r="E1306" i="42" s="1"/>
  <c r="G1306" i="42" s="1"/>
  <c r="C1305" i="42"/>
  <c r="E1305" i="42" s="1"/>
  <c r="G1305" i="42" s="1"/>
  <c r="C1304" i="42"/>
  <c r="E1304" i="42" s="1"/>
  <c r="G1304" i="42" s="1"/>
  <c r="H1304" i="42" s="1"/>
  <c r="I1304" i="42" s="1"/>
  <c r="C1303" i="42"/>
  <c r="E1303" i="42" s="1"/>
  <c r="G1303" i="42" s="1"/>
  <c r="H1303" i="42" s="1"/>
  <c r="I1303" i="42" s="1"/>
  <c r="C1302" i="42"/>
  <c r="E1302" i="42" s="1"/>
  <c r="G1302" i="42" s="1"/>
  <c r="C1301" i="42"/>
  <c r="E1301" i="42" s="1"/>
  <c r="G1301" i="42" s="1"/>
  <c r="C1300" i="42"/>
  <c r="E1300" i="42" s="1"/>
  <c r="G1300" i="42" s="1"/>
  <c r="C1299" i="42"/>
  <c r="E1299" i="42" s="1"/>
  <c r="G1299" i="42" s="1"/>
  <c r="C1298" i="42"/>
  <c r="E1298" i="42" s="1"/>
  <c r="G1298" i="42" s="1"/>
  <c r="C1297" i="42"/>
  <c r="E1297" i="42" s="1"/>
  <c r="G1297" i="42" s="1"/>
  <c r="C1296" i="42"/>
  <c r="E1296" i="42" s="1"/>
  <c r="G1296" i="42" s="1"/>
  <c r="H1296" i="42" s="1"/>
  <c r="I1296" i="42" s="1"/>
  <c r="C1295" i="42"/>
  <c r="E1295" i="42" s="1"/>
  <c r="G1295" i="42" s="1"/>
  <c r="H1295" i="42" s="1"/>
  <c r="I1295" i="42" s="1"/>
  <c r="C1294" i="42"/>
  <c r="E1294" i="42" s="1"/>
  <c r="G1294" i="42" s="1"/>
  <c r="H1294" i="42" s="1"/>
  <c r="I1294" i="42" s="1"/>
  <c r="B1293" i="42"/>
  <c r="C1292" i="42"/>
  <c r="E1292" i="42" s="1"/>
  <c r="G1292" i="42" s="1"/>
  <c r="C1291" i="42"/>
  <c r="E1291" i="42" s="1"/>
  <c r="G1291" i="42" s="1"/>
  <c r="C1290" i="42"/>
  <c r="E1290" i="42" s="1"/>
  <c r="G1290" i="42" s="1"/>
  <c r="C1289" i="42"/>
  <c r="E1289" i="42" s="1"/>
  <c r="G1289" i="42" s="1"/>
  <c r="C1288" i="42"/>
  <c r="C1287" i="42"/>
  <c r="E1287" i="42" s="1"/>
  <c r="G1287" i="42" s="1"/>
  <c r="C1286" i="42"/>
  <c r="E1286" i="42" s="1"/>
  <c r="G1286" i="42" s="1"/>
  <c r="C1285" i="42"/>
  <c r="E1285" i="42" s="1"/>
  <c r="G1285" i="42" s="1"/>
  <c r="C1284" i="42"/>
  <c r="E1284" i="42" s="1"/>
  <c r="G1284" i="42" s="1"/>
  <c r="C1283" i="42"/>
  <c r="E1283" i="42" s="1"/>
  <c r="G1283" i="42" s="1"/>
  <c r="C1282" i="42"/>
  <c r="E1282" i="42" s="1"/>
  <c r="G1282" i="42" s="1"/>
  <c r="C1281" i="42"/>
  <c r="E1281" i="42" s="1"/>
  <c r="G1281" i="42" s="1"/>
  <c r="C1280" i="42"/>
  <c r="E1280" i="42" s="1"/>
  <c r="G1280" i="42" s="1"/>
  <c r="C1279" i="42"/>
  <c r="E1279" i="42" s="1"/>
  <c r="G1279" i="42" s="1"/>
  <c r="C1278" i="42"/>
  <c r="E1278" i="42" s="1"/>
  <c r="G1278" i="42" s="1"/>
  <c r="C1277" i="42"/>
  <c r="E1277" i="42" s="1"/>
  <c r="G1277" i="42" s="1"/>
  <c r="C1276" i="42"/>
  <c r="E1276" i="42" s="1"/>
  <c r="G1276" i="42" s="1"/>
  <c r="C1275" i="42"/>
  <c r="E1275" i="42" s="1"/>
  <c r="G1275" i="42" s="1"/>
  <c r="C1274" i="42"/>
  <c r="E1274" i="42" s="1"/>
  <c r="G1274" i="42" s="1"/>
  <c r="C1273" i="42"/>
  <c r="E1273" i="42" s="1"/>
  <c r="G1273" i="42" s="1"/>
  <c r="H1273" i="42" s="1"/>
  <c r="I1273" i="42" s="1"/>
  <c r="C1272" i="42"/>
  <c r="E1272" i="42" s="1"/>
  <c r="G1272" i="42" s="1"/>
  <c r="C1271" i="42"/>
  <c r="E1271" i="42" s="1"/>
  <c r="G1271" i="42" s="1"/>
  <c r="C1270" i="42"/>
  <c r="E1270" i="42" s="1"/>
  <c r="G1270" i="42" s="1"/>
  <c r="C1269" i="42"/>
  <c r="E1269" i="42" s="1"/>
  <c r="G1269" i="42" s="1"/>
  <c r="C1268" i="42"/>
  <c r="E1268" i="42" s="1"/>
  <c r="G1268" i="42" s="1"/>
  <c r="C1267" i="42"/>
  <c r="E1267" i="42" s="1"/>
  <c r="G1267" i="42" s="1"/>
  <c r="C1266" i="42"/>
  <c r="E1266" i="42" s="1"/>
  <c r="G1266" i="42" s="1"/>
  <c r="C1265" i="42"/>
  <c r="E1265" i="42" s="1"/>
  <c r="G1265" i="42" s="1"/>
  <c r="H1265" i="42" s="1"/>
  <c r="I1265" i="42" s="1"/>
  <c r="C1264" i="42"/>
  <c r="E1264" i="42" s="1"/>
  <c r="G1264" i="42" s="1"/>
  <c r="C1263" i="42"/>
  <c r="E1263" i="42" s="1"/>
  <c r="G1263" i="42" s="1"/>
  <c r="B1262" i="42"/>
  <c r="C1260" i="42"/>
  <c r="E1260" i="42" s="1"/>
  <c r="G1260" i="42" s="1"/>
  <c r="C1259" i="42"/>
  <c r="E1259" i="42" s="1"/>
  <c r="G1259" i="42" s="1"/>
  <c r="C1258" i="42"/>
  <c r="E1258" i="42" s="1"/>
  <c r="G1258" i="42" s="1"/>
  <c r="C1257" i="42"/>
  <c r="E1257" i="42" s="1"/>
  <c r="G1257" i="42" s="1"/>
  <c r="C1256" i="42"/>
  <c r="E1256" i="42" s="1"/>
  <c r="G1256" i="42" s="1"/>
  <c r="H1256" i="42" s="1"/>
  <c r="I1256" i="42" s="1"/>
  <c r="C1255" i="42"/>
  <c r="E1255" i="42" s="1"/>
  <c r="G1255" i="42" s="1"/>
  <c r="H1255" i="42" s="1"/>
  <c r="I1255" i="42" s="1"/>
  <c r="C1254" i="42"/>
  <c r="E1254" i="42" s="1"/>
  <c r="G1254" i="42" s="1"/>
  <c r="C1253" i="42"/>
  <c r="E1253" i="42" s="1"/>
  <c r="G1253" i="42" s="1"/>
  <c r="C1252" i="42"/>
  <c r="E1252" i="42" s="1"/>
  <c r="G1252" i="42" s="1"/>
  <c r="C1251" i="42"/>
  <c r="E1251" i="42" s="1"/>
  <c r="G1251" i="42" s="1"/>
  <c r="C1250" i="42"/>
  <c r="E1250" i="42" s="1"/>
  <c r="G1250" i="42" s="1"/>
  <c r="C1249" i="42"/>
  <c r="E1249" i="42" s="1"/>
  <c r="G1249" i="42" s="1"/>
  <c r="C1248" i="42"/>
  <c r="E1248" i="42" s="1"/>
  <c r="G1248" i="42" s="1"/>
  <c r="H1248" i="42" s="1"/>
  <c r="I1248" i="42" s="1"/>
  <c r="C1247" i="42"/>
  <c r="E1247" i="42" s="1"/>
  <c r="G1247" i="42" s="1"/>
  <c r="H1247" i="42" s="1"/>
  <c r="I1247" i="42" s="1"/>
  <c r="C1246" i="42"/>
  <c r="E1246" i="42" s="1"/>
  <c r="G1246" i="42" s="1"/>
  <c r="B1245" i="42"/>
  <c r="B1244" i="42" s="1"/>
  <c r="C1243" i="42"/>
  <c r="E1243" i="42" s="1"/>
  <c r="G1243" i="42" s="1"/>
  <c r="H1243" i="42" s="1"/>
  <c r="I1243" i="42" s="1"/>
  <c r="B1242" i="42"/>
  <c r="B1241" i="42" s="1"/>
  <c r="C1240" i="42"/>
  <c r="E1240" i="42" s="1"/>
  <c r="G1240" i="42" s="1"/>
  <c r="C1239" i="42"/>
  <c r="E1239" i="42" s="1"/>
  <c r="G1239" i="42" s="1"/>
  <c r="C1238" i="42"/>
  <c r="E1238" i="42" s="1"/>
  <c r="G1238" i="42" s="1"/>
  <c r="H1238" i="42" s="1"/>
  <c r="I1238" i="42" s="1"/>
  <c r="B1237" i="42"/>
  <c r="B1236" i="42" s="1"/>
  <c r="C1235" i="42"/>
  <c r="E1235" i="42" s="1"/>
  <c r="G1235" i="42" s="1"/>
  <c r="C1234" i="42"/>
  <c r="E1234" i="42" s="1"/>
  <c r="G1234" i="42" s="1"/>
  <c r="C1233" i="42"/>
  <c r="E1233" i="42" s="1"/>
  <c r="G1233" i="42" s="1"/>
  <c r="H1233" i="42" s="1"/>
  <c r="I1233" i="42" s="1"/>
  <c r="C1232" i="42"/>
  <c r="E1232" i="42" s="1"/>
  <c r="G1232" i="42" s="1"/>
  <c r="H1232" i="42" s="1"/>
  <c r="I1232" i="42" s="1"/>
  <c r="C1231" i="42"/>
  <c r="E1231" i="42" s="1"/>
  <c r="G1231" i="42" s="1"/>
  <c r="C1230" i="42"/>
  <c r="E1230" i="42" s="1"/>
  <c r="G1230" i="42" s="1"/>
  <c r="C1229" i="42"/>
  <c r="E1229" i="42" s="1"/>
  <c r="G1229" i="42" s="1"/>
  <c r="C1228" i="42"/>
  <c r="E1228" i="42" s="1"/>
  <c r="G1228" i="42" s="1"/>
  <c r="C1227" i="42"/>
  <c r="E1227" i="42" s="1"/>
  <c r="G1227" i="42" s="1"/>
  <c r="C1226" i="42"/>
  <c r="E1226" i="42" s="1"/>
  <c r="G1226" i="42" s="1"/>
  <c r="C1225" i="42"/>
  <c r="E1225" i="42" s="1"/>
  <c r="G1225" i="42" s="1"/>
  <c r="H1225" i="42" s="1"/>
  <c r="I1225" i="42" s="1"/>
  <c r="C1224" i="42"/>
  <c r="E1224" i="42" s="1"/>
  <c r="G1224" i="42" s="1"/>
  <c r="H1224" i="42" s="1"/>
  <c r="I1224" i="42" s="1"/>
  <c r="C1223" i="42"/>
  <c r="E1223" i="42" s="1"/>
  <c r="G1223" i="42" s="1"/>
  <c r="C1222" i="42"/>
  <c r="E1222" i="42" s="1"/>
  <c r="G1222" i="42" s="1"/>
  <c r="C1221" i="42"/>
  <c r="E1221" i="42" s="1"/>
  <c r="G1221" i="42" s="1"/>
  <c r="C1220" i="42"/>
  <c r="E1220" i="42" s="1"/>
  <c r="G1220" i="42" s="1"/>
  <c r="C1219" i="42"/>
  <c r="E1219" i="42" s="1"/>
  <c r="G1219" i="42" s="1"/>
  <c r="C1218" i="42"/>
  <c r="C1217" i="42"/>
  <c r="E1217" i="42" s="1"/>
  <c r="G1217" i="42" s="1"/>
  <c r="H1217" i="42" s="1"/>
  <c r="I1217" i="42" s="1"/>
  <c r="C1216" i="42"/>
  <c r="E1216" i="42" s="1"/>
  <c r="G1216" i="42" s="1"/>
  <c r="C1215" i="42"/>
  <c r="E1215" i="42" s="1"/>
  <c r="G1215" i="42" s="1"/>
  <c r="H1215" i="42" s="1"/>
  <c r="I1215" i="42" s="1"/>
  <c r="B1214" i="42"/>
  <c r="B1213" i="42" s="1"/>
  <c r="C1212" i="42"/>
  <c r="E1212" i="42" s="1"/>
  <c r="G1212" i="42" s="1"/>
  <c r="C1211" i="42"/>
  <c r="E1211" i="42" s="1"/>
  <c r="G1211" i="42" s="1"/>
  <c r="H1211" i="42" s="1"/>
  <c r="I1211" i="42" s="1"/>
  <c r="B1210" i="42"/>
  <c r="B1209" i="42" s="1"/>
  <c r="C1208" i="42"/>
  <c r="E1208" i="42" s="1"/>
  <c r="G1208" i="42" s="1"/>
  <c r="H1208" i="42" s="1"/>
  <c r="I1208" i="42" s="1"/>
  <c r="C1207" i="42"/>
  <c r="E1207" i="42" s="1"/>
  <c r="G1207" i="42" s="1"/>
  <c r="H1207" i="42" s="1"/>
  <c r="I1207" i="42" s="1"/>
  <c r="C1206" i="42"/>
  <c r="E1206" i="42" s="1"/>
  <c r="G1206" i="42" s="1"/>
  <c r="H1206" i="42" s="1"/>
  <c r="I1206" i="42" s="1"/>
  <c r="C1205" i="42"/>
  <c r="E1205" i="42" s="1"/>
  <c r="G1205" i="42" s="1"/>
  <c r="C1204" i="42"/>
  <c r="E1204" i="42" s="1"/>
  <c r="G1204" i="42" s="1"/>
  <c r="C1203" i="42"/>
  <c r="E1203" i="42" s="1"/>
  <c r="G1203" i="42" s="1"/>
  <c r="C1202" i="42"/>
  <c r="E1202" i="42" s="1"/>
  <c r="G1202" i="42" s="1"/>
  <c r="C1201" i="42"/>
  <c r="E1201" i="42" s="1"/>
  <c r="G1201" i="42" s="1"/>
  <c r="C1200" i="42"/>
  <c r="E1200" i="42" s="1"/>
  <c r="G1200" i="42" s="1"/>
  <c r="H1200" i="42" s="1"/>
  <c r="I1200" i="42" s="1"/>
  <c r="C1199" i="42"/>
  <c r="E1199" i="42" s="1"/>
  <c r="G1199" i="42" s="1"/>
  <c r="H1199" i="42" s="1"/>
  <c r="I1199" i="42" s="1"/>
  <c r="C1198" i="42"/>
  <c r="E1198" i="42" s="1"/>
  <c r="G1198" i="42" s="1"/>
  <c r="H1198" i="42" s="1"/>
  <c r="I1198" i="42" s="1"/>
  <c r="C1197" i="42"/>
  <c r="E1197" i="42" s="1"/>
  <c r="G1197" i="42" s="1"/>
  <c r="C1196" i="42"/>
  <c r="E1196" i="42" s="1"/>
  <c r="G1196" i="42" s="1"/>
  <c r="C1195" i="42"/>
  <c r="E1195" i="42" s="1"/>
  <c r="G1195" i="42" s="1"/>
  <c r="C1194" i="42"/>
  <c r="E1194" i="42" s="1"/>
  <c r="G1194" i="42" s="1"/>
  <c r="C1193" i="42"/>
  <c r="E1193" i="42" s="1"/>
  <c r="G1193" i="42" s="1"/>
  <c r="C1192" i="42"/>
  <c r="E1192" i="42" s="1"/>
  <c r="G1192" i="42" s="1"/>
  <c r="H1192" i="42" s="1"/>
  <c r="I1192" i="42" s="1"/>
  <c r="C1191" i="42"/>
  <c r="E1191" i="42" s="1"/>
  <c r="G1191" i="42" s="1"/>
  <c r="C1190" i="42"/>
  <c r="E1190" i="42" s="1"/>
  <c r="G1190" i="42" s="1"/>
  <c r="H1190" i="42" s="1"/>
  <c r="I1190" i="42" s="1"/>
  <c r="C1189" i="42"/>
  <c r="E1189" i="42" s="1"/>
  <c r="G1189" i="42" s="1"/>
  <c r="C1188" i="42"/>
  <c r="E1188" i="42" s="1"/>
  <c r="G1188" i="42" s="1"/>
  <c r="C1187" i="42"/>
  <c r="E1187" i="42" s="1"/>
  <c r="G1187" i="42" s="1"/>
  <c r="C1186" i="42"/>
  <c r="E1186" i="42" s="1"/>
  <c r="G1186" i="42" s="1"/>
  <c r="C1185" i="42"/>
  <c r="E1185" i="42" s="1"/>
  <c r="G1185" i="42" s="1"/>
  <c r="C1184" i="42"/>
  <c r="E1184" i="42" s="1"/>
  <c r="G1184" i="42" s="1"/>
  <c r="H1184" i="42" s="1"/>
  <c r="I1184" i="42" s="1"/>
  <c r="C1183" i="42"/>
  <c r="E1183" i="42" s="1"/>
  <c r="G1183" i="42" s="1"/>
  <c r="H1183" i="42" s="1"/>
  <c r="I1183" i="42" s="1"/>
  <c r="C1182" i="42"/>
  <c r="E1182" i="42" s="1"/>
  <c r="G1182" i="42" s="1"/>
  <c r="H1182" i="42" s="1"/>
  <c r="I1182" i="42" s="1"/>
  <c r="C1181" i="42"/>
  <c r="E1181" i="42" s="1"/>
  <c r="G1181" i="42" s="1"/>
  <c r="C1180" i="42"/>
  <c r="E1180" i="42" s="1"/>
  <c r="G1180" i="42" s="1"/>
  <c r="C1179" i="42"/>
  <c r="E1179" i="42" s="1"/>
  <c r="G1179" i="42" s="1"/>
  <c r="C1178" i="42"/>
  <c r="E1178" i="42" s="1"/>
  <c r="G1178" i="42" s="1"/>
  <c r="C1177" i="42"/>
  <c r="E1177" i="42" s="1"/>
  <c r="G1177" i="42" s="1"/>
  <c r="C1176" i="42"/>
  <c r="E1176" i="42" s="1"/>
  <c r="G1176" i="42" s="1"/>
  <c r="H1176" i="42" s="1"/>
  <c r="I1176" i="42" s="1"/>
  <c r="C1175" i="42"/>
  <c r="E1175" i="42" s="1"/>
  <c r="G1175" i="42" s="1"/>
  <c r="C1174" i="42"/>
  <c r="E1174" i="42" s="1"/>
  <c r="G1174" i="42" s="1"/>
  <c r="H1174" i="42" s="1"/>
  <c r="I1174" i="42" s="1"/>
  <c r="C1173" i="42"/>
  <c r="E1173" i="42" s="1"/>
  <c r="G1173" i="42" s="1"/>
  <c r="C1172" i="42"/>
  <c r="C1171" i="42"/>
  <c r="E1171" i="42" s="1"/>
  <c r="G1171" i="42" s="1"/>
  <c r="C1170" i="42"/>
  <c r="E1170" i="42" s="1"/>
  <c r="G1170" i="42" s="1"/>
  <c r="C1169" i="42"/>
  <c r="E1169" i="42" s="1"/>
  <c r="G1169" i="42" s="1"/>
  <c r="C1168" i="42"/>
  <c r="E1168" i="42" s="1"/>
  <c r="G1168" i="42" s="1"/>
  <c r="H1168" i="42" s="1"/>
  <c r="I1168" i="42" s="1"/>
  <c r="C1167" i="42"/>
  <c r="E1167" i="42" s="1"/>
  <c r="G1167" i="42" s="1"/>
  <c r="C1166" i="42"/>
  <c r="E1166" i="42" s="1"/>
  <c r="G1166" i="42" s="1"/>
  <c r="H1166" i="42" s="1"/>
  <c r="I1166" i="42" s="1"/>
  <c r="C1165" i="42"/>
  <c r="E1165" i="42" s="1"/>
  <c r="G1165" i="42" s="1"/>
  <c r="C1164" i="42"/>
  <c r="E1164" i="42" s="1"/>
  <c r="G1164" i="42" s="1"/>
  <c r="C1163" i="42"/>
  <c r="E1163" i="42" s="1"/>
  <c r="G1163" i="42" s="1"/>
  <c r="C1162" i="42"/>
  <c r="E1162" i="42" s="1"/>
  <c r="G1162" i="42" s="1"/>
  <c r="C1161" i="42"/>
  <c r="E1161" i="42" s="1"/>
  <c r="G1161" i="42" s="1"/>
  <c r="C1160" i="42"/>
  <c r="E1160" i="42" s="1"/>
  <c r="G1160" i="42" s="1"/>
  <c r="H1160" i="42" s="1"/>
  <c r="I1160" i="42" s="1"/>
  <c r="C1159" i="42"/>
  <c r="E1159" i="42" s="1"/>
  <c r="G1159" i="42" s="1"/>
  <c r="C1158" i="42"/>
  <c r="E1158" i="42" s="1"/>
  <c r="G1158" i="42" s="1"/>
  <c r="H1158" i="42" s="1"/>
  <c r="I1158" i="42" s="1"/>
  <c r="C1157" i="42"/>
  <c r="E1157" i="42" s="1"/>
  <c r="G1157" i="42" s="1"/>
  <c r="H1157" i="42" s="1"/>
  <c r="I1157" i="42" s="1"/>
  <c r="B1156" i="42"/>
  <c r="B1155" i="42" s="1"/>
  <c r="C1154" i="42"/>
  <c r="C1153" i="42"/>
  <c r="E1153" i="42" s="1"/>
  <c r="G1153" i="42" s="1"/>
  <c r="H1153" i="42" s="1"/>
  <c r="I1153" i="42" s="1"/>
  <c r="B1152" i="42"/>
  <c r="B1151" i="42" s="1"/>
  <c r="C1150" i="42"/>
  <c r="E1150" i="42" s="1"/>
  <c r="G1150" i="42" s="1"/>
  <c r="H1150" i="42" s="1"/>
  <c r="I1150" i="42" s="1"/>
  <c r="B1149" i="42"/>
  <c r="B1148" i="42" s="1"/>
  <c r="C1147" i="42"/>
  <c r="E1147" i="42" s="1"/>
  <c r="G1147" i="42" s="1"/>
  <c r="H1147" i="42" s="1"/>
  <c r="I1147" i="42" s="1"/>
  <c r="C1146" i="42"/>
  <c r="E1146" i="42" s="1"/>
  <c r="G1146" i="42" s="1"/>
  <c r="H1146" i="42" s="1"/>
  <c r="I1146" i="42" s="1"/>
  <c r="C1145" i="42"/>
  <c r="E1145" i="42" s="1"/>
  <c r="G1145" i="42" s="1"/>
  <c r="H1145" i="42" s="1"/>
  <c r="I1145" i="42" s="1"/>
  <c r="B1144" i="42"/>
  <c r="C1143" i="42"/>
  <c r="E1143" i="42" s="1"/>
  <c r="G1143" i="42" s="1"/>
  <c r="C1142" i="42"/>
  <c r="E1142" i="42" s="1"/>
  <c r="G1142" i="42" s="1"/>
  <c r="C1141" i="42"/>
  <c r="E1141" i="42" s="1"/>
  <c r="G1141" i="42" s="1"/>
  <c r="C1140" i="42"/>
  <c r="E1140" i="42" s="1"/>
  <c r="G1140" i="42" s="1"/>
  <c r="H1140" i="42" s="1"/>
  <c r="I1140" i="42" s="1"/>
  <c r="C1139" i="42"/>
  <c r="E1139" i="42" s="1"/>
  <c r="G1139" i="42" s="1"/>
  <c r="C1138" i="42"/>
  <c r="E1138" i="42" s="1"/>
  <c r="G1138" i="42" s="1"/>
  <c r="C1137" i="42"/>
  <c r="E1137" i="42" s="1"/>
  <c r="G1137" i="42" s="1"/>
  <c r="H1137" i="42" s="1"/>
  <c r="I1137" i="42" s="1"/>
  <c r="B1136" i="42"/>
  <c r="C1135" i="42"/>
  <c r="C1134" i="42"/>
  <c r="E1134" i="42" s="1"/>
  <c r="G1134" i="42" s="1"/>
  <c r="C1133" i="42"/>
  <c r="E1133" i="42" s="1"/>
  <c r="G1133" i="42" s="1"/>
  <c r="H1133" i="42" s="1"/>
  <c r="I1133" i="42" s="1"/>
  <c r="C1132" i="42"/>
  <c r="E1132" i="42" s="1"/>
  <c r="G1132" i="42" s="1"/>
  <c r="C1131" i="42"/>
  <c r="E1131" i="42" s="1"/>
  <c r="G1131" i="42" s="1"/>
  <c r="H1131" i="42" s="1"/>
  <c r="I1131" i="42" s="1"/>
  <c r="B1130" i="42"/>
  <c r="C1128" i="42"/>
  <c r="B1127" i="42"/>
  <c r="C1126" i="42"/>
  <c r="E1126" i="42" s="1"/>
  <c r="G1126" i="42" s="1"/>
  <c r="H1126" i="42" s="1"/>
  <c r="I1126" i="42" s="1"/>
  <c r="C1125" i="42"/>
  <c r="E1125" i="42" s="1"/>
  <c r="G1125" i="42" s="1"/>
  <c r="H1125" i="42" s="1"/>
  <c r="I1125" i="42" s="1"/>
  <c r="B1124" i="42"/>
  <c r="C1122" i="42"/>
  <c r="E1122" i="42" s="1"/>
  <c r="G1122" i="42" s="1"/>
  <c r="H1122" i="42" s="1"/>
  <c r="I1122" i="42" s="1"/>
  <c r="C1121" i="42"/>
  <c r="E1121" i="42" s="1"/>
  <c r="G1121" i="42" s="1"/>
  <c r="C1120" i="42"/>
  <c r="B1119" i="42"/>
  <c r="B1118" i="42" s="1"/>
  <c r="C1117" i="42"/>
  <c r="E1117" i="42" s="1"/>
  <c r="G1117" i="42" s="1"/>
  <c r="C1116" i="42"/>
  <c r="E1116" i="42" s="1"/>
  <c r="G1116" i="42" s="1"/>
  <c r="H1116" i="42" s="1"/>
  <c r="I1116" i="42" s="1"/>
  <c r="C1115" i="42"/>
  <c r="E1115" i="42" s="1"/>
  <c r="G1115" i="42" s="1"/>
  <c r="C1114" i="42"/>
  <c r="E1114" i="42" s="1"/>
  <c r="G1114" i="42" s="1"/>
  <c r="H1114" i="42" s="1"/>
  <c r="I1114" i="42" s="1"/>
  <c r="C1113" i="42"/>
  <c r="E1113" i="42" s="1"/>
  <c r="G1113" i="42" s="1"/>
  <c r="H1113" i="42" s="1"/>
  <c r="I1113" i="42" s="1"/>
  <c r="C1112" i="42"/>
  <c r="E1112" i="42" s="1"/>
  <c r="G1112" i="42" s="1"/>
  <c r="C1111" i="42"/>
  <c r="E1111" i="42" s="1"/>
  <c r="G1111" i="42" s="1"/>
  <c r="H1111" i="42" s="1"/>
  <c r="I1111" i="42" s="1"/>
  <c r="C1110" i="42"/>
  <c r="E1110" i="42" s="1"/>
  <c r="G1110" i="42" s="1"/>
  <c r="C1109" i="42"/>
  <c r="E1109" i="42" s="1"/>
  <c r="G1109" i="42" s="1"/>
  <c r="H1109" i="42" s="1"/>
  <c r="I1109" i="42" s="1"/>
  <c r="B1108" i="42"/>
  <c r="C1107" i="42"/>
  <c r="E1107" i="42" s="1"/>
  <c r="G1107" i="42" s="1"/>
  <c r="C1106" i="42"/>
  <c r="E1106" i="42" s="1"/>
  <c r="G1106" i="42" s="1"/>
  <c r="C1105" i="42"/>
  <c r="E1105" i="42" s="1"/>
  <c r="G1105" i="42" s="1"/>
  <c r="H1105" i="42" s="1"/>
  <c r="I1105" i="42" s="1"/>
  <c r="C1104" i="42"/>
  <c r="E1104" i="42" s="1"/>
  <c r="G1104" i="42" s="1"/>
  <c r="C1103" i="42"/>
  <c r="E1103" i="42" s="1"/>
  <c r="G1103" i="42" s="1"/>
  <c r="H1103" i="42" s="1"/>
  <c r="I1103" i="42" s="1"/>
  <c r="C1102" i="42"/>
  <c r="E1102" i="42" s="1"/>
  <c r="G1102" i="42" s="1"/>
  <c r="H1102" i="42" s="1"/>
  <c r="I1102" i="42" s="1"/>
  <c r="C1101" i="42"/>
  <c r="E1101" i="42" s="1"/>
  <c r="G1101" i="42" s="1"/>
  <c r="C1100" i="42"/>
  <c r="E1100" i="42" s="1"/>
  <c r="G1100" i="42" s="1"/>
  <c r="H1100" i="42" s="1"/>
  <c r="I1100" i="42" s="1"/>
  <c r="C1099" i="42"/>
  <c r="E1099" i="42" s="1"/>
  <c r="G1099" i="42" s="1"/>
  <c r="C1098" i="42"/>
  <c r="E1098" i="42" s="1"/>
  <c r="G1098" i="42" s="1"/>
  <c r="C1097" i="42"/>
  <c r="E1097" i="42" s="1"/>
  <c r="G1097" i="42" s="1"/>
  <c r="H1097" i="42" s="1"/>
  <c r="I1097" i="42" s="1"/>
  <c r="C1096" i="42"/>
  <c r="E1096" i="42" s="1"/>
  <c r="G1096" i="42" s="1"/>
  <c r="C1095" i="42"/>
  <c r="E1095" i="42" s="1"/>
  <c r="G1095" i="42" s="1"/>
  <c r="H1095" i="42" s="1"/>
  <c r="I1095" i="42" s="1"/>
  <c r="C1094" i="42"/>
  <c r="E1094" i="42" s="1"/>
  <c r="G1094" i="42" s="1"/>
  <c r="H1094" i="42" s="1"/>
  <c r="I1094" i="42" s="1"/>
  <c r="C1093" i="42"/>
  <c r="E1093" i="42" s="1"/>
  <c r="G1093" i="42" s="1"/>
  <c r="H1093" i="42" s="1"/>
  <c r="I1093" i="42" s="1"/>
  <c r="B1092" i="42"/>
  <c r="C1091" i="42"/>
  <c r="E1091" i="42" s="1"/>
  <c r="G1091" i="42" s="1"/>
  <c r="H1091" i="42" s="1"/>
  <c r="I1091" i="42" s="1"/>
  <c r="C1090" i="42"/>
  <c r="E1090" i="42" s="1"/>
  <c r="G1090" i="42" s="1"/>
  <c r="H1090" i="42" s="1"/>
  <c r="I1090" i="42" s="1"/>
  <c r="C1089" i="42"/>
  <c r="E1089" i="42" s="1"/>
  <c r="G1089" i="42" s="1"/>
  <c r="C1088" i="42"/>
  <c r="E1088" i="42" s="1"/>
  <c r="G1088" i="42" s="1"/>
  <c r="C1087" i="42"/>
  <c r="E1087" i="42" s="1"/>
  <c r="G1087" i="42" s="1"/>
  <c r="C1086" i="42"/>
  <c r="E1086" i="42" s="1"/>
  <c r="G1086" i="42" s="1"/>
  <c r="C1085" i="42"/>
  <c r="E1085" i="42" s="1"/>
  <c r="G1085" i="42" s="1"/>
  <c r="C1084" i="42"/>
  <c r="E1084" i="42" s="1"/>
  <c r="G1084" i="42" s="1"/>
  <c r="C1083" i="42"/>
  <c r="E1083" i="42" s="1"/>
  <c r="G1083" i="42" s="1"/>
  <c r="H1083" i="42" s="1"/>
  <c r="I1083" i="42" s="1"/>
  <c r="C1082" i="42"/>
  <c r="E1082" i="42" s="1"/>
  <c r="G1082" i="42" s="1"/>
  <c r="H1082" i="42" s="1"/>
  <c r="I1082" i="42" s="1"/>
  <c r="C1081" i="42"/>
  <c r="E1081" i="42" s="1"/>
  <c r="G1081" i="42" s="1"/>
  <c r="C1080" i="42"/>
  <c r="E1080" i="42" s="1"/>
  <c r="G1080" i="42" s="1"/>
  <c r="C1079" i="42"/>
  <c r="E1079" i="42" s="1"/>
  <c r="G1079" i="42" s="1"/>
  <c r="C1078" i="42"/>
  <c r="E1078" i="42" s="1"/>
  <c r="G1078" i="42" s="1"/>
  <c r="C1077" i="42"/>
  <c r="E1077" i="42" s="1"/>
  <c r="G1077" i="42" s="1"/>
  <c r="C1076" i="42"/>
  <c r="E1076" i="42" s="1"/>
  <c r="G1076" i="42" s="1"/>
  <c r="C1075" i="42"/>
  <c r="E1075" i="42" s="1"/>
  <c r="G1075" i="42" s="1"/>
  <c r="H1075" i="42" s="1"/>
  <c r="I1075" i="42" s="1"/>
  <c r="C1074" i="42"/>
  <c r="E1074" i="42" s="1"/>
  <c r="G1074" i="42" s="1"/>
  <c r="H1074" i="42" s="1"/>
  <c r="I1074" i="42" s="1"/>
  <c r="C1073" i="42"/>
  <c r="E1073" i="42" s="1"/>
  <c r="G1073" i="42" s="1"/>
  <c r="C1072" i="42"/>
  <c r="E1072" i="42" s="1"/>
  <c r="G1072" i="42" s="1"/>
  <c r="C1071" i="42"/>
  <c r="E1071" i="42" s="1"/>
  <c r="G1071" i="42" s="1"/>
  <c r="C1070" i="42"/>
  <c r="E1070" i="42" s="1"/>
  <c r="G1070" i="42" s="1"/>
  <c r="C1069" i="42"/>
  <c r="E1069" i="42" s="1"/>
  <c r="G1069" i="42" s="1"/>
  <c r="C1068" i="42"/>
  <c r="E1068" i="42" s="1"/>
  <c r="G1068" i="42" s="1"/>
  <c r="C1067" i="42"/>
  <c r="E1067" i="42" s="1"/>
  <c r="G1067" i="42" s="1"/>
  <c r="H1067" i="42" s="1"/>
  <c r="I1067" i="42" s="1"/>
  <c r="C1066" i="42"/>
  <c r="E1066" i="42" s="1"/>
  <c r="G1066" i="42" s="1"/>
  <c r="H1066" i="42" s="1"/>
  <c r="I1066" i="42" s="1"/>
  <c r="C1065" i="42"/>
  <c r="E1065" i="42" s="1"/>
  <c r="G1065" i="42" s="1"/>
  <c r="C1064" i="42"/>
  <c r="E1064" i="42" s="1"/>
  <c r="G1064" i="42" s="1"/>
  <c r="C1063" i="42"/>
  <c r="E1063" i="42" s="1"/>
  <c r="G1063" i="42" s="1"/>
  <c r="C1062" i="42"/>
  <c r="E1062" i="42" s="1"/>
  <c r="G1062" i="42" s="1"/>
  <c r="C1061" i="42"/>
  <c r="E1061" i="42" s="1"/>
  <c r="G1061" i="42" s="1"/>
  <c r="C1060" i="42"/>
  <c r="E1060" i="42" s="1"/>
  <c r="G1060" i="42" s="1"/>
  <c r="C1059" i="42"/>
  <c r="E1059" i="42" s="1"/>
  <c r="G1059" i="42" s="1"/>
  <c r="H1059" i="42" s="1"/>
  <c r="I1059" i="42" s="1"/>
  <c r="C1058" i="42"/>
  <c r="E1058" i="42" s="1"/>
  <c r="G1058" i="42" s="1"/>
  <c r="H1058" i="42" s="1"/>
  <c r="I1058" i="42" s="1"/>
  <c r="C1057" i="42"/>
  <c r="E1057" i="42" s="1"/>
  <c r="G1057" i="42" s="1"/>
  <c r="C1056" i="42"/>
  <c r="E1056" i="42" s="1"/>
  <c r="G1056" i="42" s="1"/>
  <c r="C1055" i="42"/>
  <c r="E1055" i="42" s="1"/>
  <c r="G1055" i="42" s="1"/>
  <c r="C1054" i="42"/>
  <c r="E1054" i="42" s="1"/>
  <c r="G1054" i="42" s="1"/>
  <c r="C1053" i="42"/>
  <c r="E1053" i="42" s="1"/>
  <c r="G1053" i="42" s="1"/>
  <c r="C1052" i="42"/>
  <c r="E1052" i="42" s="1"/>
  <c r="G1052" i="42" s="1"/>
  <c r="C1051" i="42"/>
  <c r="E1051" i="42" s="1"/>
  <c r="G1051" i="42" s="1"/>
  <c r="H1051" i="42" s="1"/>
  <c r="I1051" i="42" s="1"/>
  <c r="C1050" i="42"/>
  <c r="E1050" i="42" s="1"/>
  <c r="G1050" i="42" s="1"/>
  <c r="C1049" i="42"/>
  <c r="E1049" i="42" s="1"/>
  <c r="G1049" i="42" s="1"/>
  <c r="H1049" i="42" s="1"/>
  <c r="I1049" i="42" s="1"/>
  <c r="B1048" i="42"/>
  <c r="C1047" i="42"/>
  <c r="E1047" i="42" s="1"/>
  <c r="G1047" i="42" s="1"/>
  <c r="C1046" i="42"/>
  <c r="E1046" i="42" s="1"/>
  <c r="G1046" i="42" s="1"/>
  <c r="C1045" i="42"/>
  <c r="E1045" i="42" s="1"/>
  <c r="G1045" i="42" s="1"/>
  <c r="C1044" i="42"/>
  <c r="E1044" i="42" s="1"/>
  <c r="G1044" i="42" s="1"/>
  <c r="C1043" i="42"/>
  <c r="E1043" i="42" s="1"/>
  <c r="G1043" i="42" s="1"/>
  <c r="C1042" i="42"/>
  <c r="E1042" i="42" s="1"/>
  <c r="G1042" i="42" s="1"/>
  <c r="C1041" i="42"/>
  <c r="E1041" i="42" s="1"/>
  <c r="G1041" i="42" s="1"/>
  <c r="H1041" i="42" s="1"/>
  <c r="I1041" i="42" s="1"/>
  <c r="C1040" i="42"/>
  <c r="E1040" i="42" s="1"/>
  <c r="G1040" i="42" s="1"/>
  <c r="H1040" i="42" s="1"/>
  <c r="I1040" i="42" s="1"/>
  <c r="C1039" i="42"/>
  <c r="E1039" i="42" s="1"/>
  <c r="G1039" i="42" s="1"/>
  <c r="C1038" i="42"/>
  <c r="E1038" i="42" s="1"/>
  <c r="G1038" i="42" s="1"/>
  <c r="C1037" i="42"/>
  <c r="E1037" i="42" s="1"/>
  <c r="G1037" i="42" s="1"/>
  <c r="C1036" i="42"/>
  <c r="E1036" i="42" s="1"/>
  <c r="G1036" i="42" s="1"/>
  <c r="C1035" i="42"/>
  <c r="E1035" i="42" s="1"/>
  <c r="G1035" i="42" s="1"/>
  <c r="H1035" i="42" s="1"/>
  <c r="I1035" i="42" s="1"/>
  <c r="C1034" i="42"/>
  <c r="E1034" i="42" s="1"/>
  <c r="G1034" i="42" s="1"/>
  <c r="C1033" i="42"/>
  <c r="E1033" i="42" s="1"/>
  <c r="G1033" i="42" s="1"/>
  <c r="H1033" i="42" s="1"/>
  <c r="I1033" i="42" s="1"/>
  <c r="C1032" i="42"/>
  <c r="E1032" i="42" s="1"/>
  <c r="G1032" i="42" s="1"/>
  <c r="H1032" i="42" s="1"/>
  <c r="I1032" i="42" s="1"/>
  <c r="C1031" i="42"/>
  <c r="E1031" i="42" s="1"/>
  <c r="G1031" i="42" s="1"/>
  <c r="B1030" i="42"/>
  <c r="C1028" i="42"/>
  <c r="E1028" i="42" s="1"/>
  <c r="G1028" i="42" s="1"/>
  <c r="H1028" i="42" s="1"/>
  <c r="I1028" i="42" s="1"/>
  <c r="C1027" i="42"/>
  <c r="C1026" i="42"/>
  <c r="E1026" i="42" s="1"/>
  <c r="G1026" i="42" s="1"/>
  <c r="H1026" i="42" s="1"/>
  <c r="I1026" i="42" s="1"/>
  <c r="C1025" i="42"/>
  <c r="E1025" i="42" s="1"/>
  <c r="G1025" i="42" s="1"/>
  <c r="C1024" i="42"/>
  <c r="E1024" i="42" s="1"/>
  <c r="G1024" i="42" s="1"/>
  <c r="H1024" i="42" s="1"/>
  <c r="I1024" i="42" s="1"/>
  <c r="B1023" i="42"/>
  <c r="C1022" i="42"/>
  <c r="E1022" i="42" s="1"/>
  <c r="G1022" i="42" s="1"/>
  <c r="H1022" i="42" s="1"/>
  <c r="I1022" i="42" s="1"/>
  <c r="C1021" i="42"/>
  <c r="E1021" i="42" s="1"/>
  <c r="G1021" i="42" s="1"/>
  <c r="C1020" i="42"/>
  <c r="E1020" i="42" s="1"/>
  <c r="G1020" i="42" s="1"/>
  <c r="C1019" i="42"/>
  <c r="E1019" i="42" s="1"/>
  <c r="G1019" i="42" s="1"/>
  <c r="H1019" i="42" s="1"/>
  <c r="I1019" i="42" s="1"/>
  <c r="C1018" i="42"/>
  <c r="E1018" i="42" s="1"/>
  <c r="G1018" i="42" s="1"/>
  <c r="H1018" i="42" s="1"/>
  <c r="I1018" i="42" s="1"/>
  <c r="C1017" i="42"/>
  <c r="E1017" i="42" s="1"/>
  <c r="G1017" i="42" s="1"/>
  <c r="C1016" i="42"/>
  <c r="E1016" i="42" s="1"/>
  <c r="G1016" i="42" s="1"/>
  <c r="H1016" i="42" s="1"/>
  <c r="I1016" i="42" s="1"/>
  <c r="B1015" i="42"/>
  <c r="C1014" i="42"/>
  <c r="E1014" i="42" s="1"/>
  <c r="G1014" i="42" s="1"/>
  <c r="H1014" i="42" s="1"/>
  <c r="I1014" i="42" s="1"/>
  <c r="C1013" i="42"/>
  <c r="E1013" i="42" s="1"/>
  <c r="G1013" i="42" s="1"/>
  <c r="C1012" i="42"/>
  <c r="E1012" i="42" s="1"/>
  <c r="G1012" i="42" s="1"/>
  <c r="C1011" i="42"/>
  <c r="E1011" i="42" s="1"/>
  <c r="G1011" i="42" s="1"/>
  <c r="H1011" i="42" s="1"/>
  <c r="I1011" i="42" s="1"/>
  <c r="C1010" i="42"/>
  <c r="E1010" i="42" s="1"/>
  <c r="G1010" i="42" s="1"/>
  <c r="H1010" i="42" s="1"/>
  <c r="I1010" i="42" s="1"/>
  <c r="C1009" i="42"/>
  <c r="E1009" i="42" s="1"/>
  <c r="G1009" i="42" s="1"/>
  <c r="H1009" i="42" s="1"/>
  <c r="I1009" i="42" s="1"/>
  <c r="C1008" i="42"/>
  <c r="E1008" i="42" s="1"/>
  <c r="G1008" i="42" s="1"/>
  <c r="C1007" i="42"/>
  <c r="E1007" i="42" s="1"/>
  <c r="G1007" i="42" s="1"/>
  <c r="H1007" i="42" s="1"/>
  <c r="I1007" i="42" s="1"/>
  <c r="B1006" i="42"/>
  <c r="C1005" i="42"/>
  <c r="E1005" i="42" s="1"/>
  <c r="G1005" i="42" s="1"/>
  <c r="C1004" i="42"/>
  <c r="E1004" i="42" s="1"/>
  <c r="G1004" i="42" s="1"/>
  <c r="C1003" i="42"/>
  <c r="E1003" i="42" s="1"/>
  <c r="G1003" i="42" s="1"/>
  <c r="C1002" i="42"/>
  <c r="E1002" i="42" s="1"/>
  <c r="G1002" i="42" s="1"/>
  <c r="C1001" i="42"/>
  <c r="E1001" i="42" s="1"/>
  <c r="G1001" i="42" s="1"/>
  <c r="C1000" i="42"/>
  <c r="E1000" i="42" s="1"/>
  <c r="G1000" i="42" s="1"/>
  <c r="C999" i="42"/>
  <c r="E999" i="42" s="1"/>
  <c r="G999" i="42" s="1"/>
  <c r="C998" i="42"/>
  <c r="E998" i="42" s="1"/>
  <c r="G998" i="42" s="1"/>
  <c r="H998" i="42" s="1"/>
  <c r="I998" i="42" s="1"/>
  <c r="C997" i="42"/>
  <c r="E997" i="42" s="1"/>
  <c r="G997" i="42" s="1"/>
  <c r="C996" i="42"/>
  <c r="E996" i="42" s="1"/>
  <c r="G996" i="42" s="1"/>
  <c r="C995" i="42"/>
  <c r="E995" i="42" s="1"/>
  <c r="G995" i="42" s="1"/>
  <c r="C994" i="42"/>
  <c r="E994" i="42" s="1"/>
  <c r="G994" i="42" s="1"/>
  <c r="C993" i="42"/>
  <c r="E993" i="42" s="1"/>
  <c r="G993" i="42" s="1"/>
  <c r="C992" i="42"/>
  <c r="E992" i="42" s="1"/>
  <c r="G992" i="42" s="1"/>
  <c r="C991" i="42"/>
  <c r="E991" i="42" s="1"/>
  <c r="G991" i="42" s="1"/>
  <c r="C990" i="42"/>
  <c r="E990" i="42" s="1"/>
  <c r="G990" i="42" s="1"/>
  <c r="H990" i="42" s="1"/>
  <c r="I990" i="42" s="1"/>
  <c r="C989" i="42"/>
  <c r="E989" i="42" s="1"/>
  <c r="G989" i="42" s="1"/>
  <c r="H989" i="42" s="1"/>
  <c r="I989" i="42" s="1"/>
  <c r="C988" i="42"/>
  <c r="E988" i="42" s="1"/>
  <c r="G988" i="42" s="1"/>
  <c r="H988" i="42" s="1"/>
  <c r="I988" i="42" s="1"/>
  <c r="B987" i="42"/>
  <c r="C985" i="42"/>
  <c r="E985" i="42" s="1"/>
  <c r="G985" i="42" s="1"/>
  <c r="H985" i="42" s="1"/>
  <c r="I985" i="42" s="1"/>
  <c r="B984" i="42"/>
  <c r="B983" i="42" s="1"/>
  <c r="C982" i="42"/>
  <c r="E982" i="42" s="1"/>
  <c r="G982" i="42" s="1"/>
  <c r="H982" i="42" s="1"/>
  <c r="I982" i="42" s="1"/>
  <c r="C981" i="42"/>
  <c r="C980" i="42"/>
  <c r="E980" i="42" s="1"/>
  <c r="G980" i="42" s="1"/>
  <c r="H980" i="42" s="1"/>
  <c r="I980" i="42" s="1"/>
  <c r="B979" i="42"/>
  <c r="C978" i="42"/>
  <c r="E978" i="42" s="1"/>
  <c r="G978" i="42" s="1"/>
  <c r="C977" i="42"/>
  <c r="E977" i="42" s="1"/>
  <c r="G977" i="42" s="1"/>
  <c r="C976" i="42"/>
  <c r="E976" i="42" s="1"/>
  <c r="G976" i="42" s="1"/>
  <c r="C975" i="42"/>
  <c r="E975" i="42" s="1"/>
  <c r="G975" i="42" s="1"/>
  <c r="H975" i="42" s="1"/>
  <c r="I975" i="42" s="1"/>
  <c r="B974" i="42"/>
  <c r="C972" i="42"/>
  <c r="E972" i="42" s="1"/>
  <c r="G972" i="42" s="1"/>
  <c r="C971" i="42"/>
  <c r="E971" i="42" s="1"/>
  <c r="G971" i="42" s="1"/>
  <c r="C970" i="42"/>
  <c r="E970" i="42" s="1"/>
  <c r="G970" i="42" s="1"/>
  <c r="H970" i="42" s="1"/>
  <c r="I970" i="42" s="1"/>
  <c r="B969" i="42"/>
  <c r="B968" i="42" s="1"/>
  <c r="C967" i="42"/>
  <c r="E967" i="42" s="1"/>
  <c r="G967" i="42" s="1"/>
  <c r="C966" i="42"/>
  <c r="E966" i="42" s="1"/>
  <c r="G966" i="42" s="1"/>
  <c r="C965" i="42"/>
  <c r="E965" i="42" s="1"/>
  <c r="G965" i="42" s="1"/>
  <c r="H965" i="42" s="1"/>
  <c r="I965" i="42" s="1"/>
  <c r="B964" i="42"/>
  <c r="B963" i="42" s="1"/>
  <c r="C962" i="42"/>
  <c r="E962" i="42" s="1"/>
  <c r="B961" i="42"/>
  <c r="B960" i="42" s="1"/>
  <c r="C959" i="42"/>
  <c r="E959" i="42" s="1"/>
  <c r="G959" i="42" s="1"/>
  <c r="C958" i="42"/>
  <c r="E958" i="42" s="1"/>
  <c r="G958" i="42" s="1"/>
  <c r="C957" i="42"/>
  <c r="E957" i="42" s="1"/>
  <c r="G957" i="42" s="1"/>
  <c r="H957" i="42" s="1"/>
  <c r="I957" i="42" s="1"/>
  <c r="C956" i="42"/>
  <c r="E956" i="42" s="1"/>
  <c r="G956" i="42" s="1"/>
  <c r="C955" i="42"/>
  <c r="E955" i="42" s="1"/>
  <c r="G955" i="42" s="1"/>
  <c r="C954" i="42"/>
  <c r="E954" i="42" s="1"/>
  <c r="G954" i="42" s="1"/>
  <c r="C953" i="42"/>
  <c r="E953" i="42" s="1"/>
  <c r="G953" i="42" s="1"/>
  <c r="C952" i="42"/>
  <c r="C951" i="42"/>
  <c r="E951" i="42" s="1"/>
  <c r="G951" i="42" s="1"/>
  <c r="C950" i="42"/>
  <c r="E950" i="42" s="1"/>
  <c r="G950" i="42" s="1"/>
  <c r="C949" i="42"/>
  <c r="E949" i="42" s="1"/>
  <c r="G949" i="42" s="1"/>
  <c r="H949" i="42" s="1"/>
  <c r="I949" i="42" s="1"/>
  <c r="C948" i="42"/>
  <c r="E948" i="42" s="1"/>
  <c r="G948" i="42" s="1"/>
  <c r="C947" i="42"/>
  <c r="E947" i="42" s="1"/>
  <c r="G947" i="42" s="1"/>
  <c r="C946" i="42"/>
  <c r="E946" i="42" s="1"/>
  <c r="G946" i="42" s="1"/>
  <c r="C945" i="42"/>
  <c r="E945" i="42" s="1"/>
  <c r="G945" i="42" s="1"/>
  <c r="B944" i="42"/>
  <c r="B943" i="42" s="1"/>
  <c r="C942" i="42"/>
  <c r="E942" i="42" s="1"/>
  <c r="B941" i="42"/>
  <c r="B940" i="42" s="1"/>
  <c r="C939" i="42"/>
  <c r="E939" i="42" s="1"/>
  <c r="G939" i="42" s="1"/>
  <c r="C938" i="42"/>
  <c r="E938" i="42" s="1"/>
  <c r="G938" i="42" s="1"/>
  <c r="C937" i="42"/>
  <c r="E937" i="42" s="1"/>
  <c r="G937" i="42" s="1"/>
  <c r="H937" i="42" s="1"/>
  <c r="I937" i="42" s="1"/>
  <c r="B936" i="42"/>
  <c r="C935" i="42"/>
  <c r="E935" i="42" s="1"/>
  <c r="G935" i="42" s="1"/>
  <c r="C934" i="42"/>
  <c r="E934" i="42" s="1"/>
  <c r="G934" i="42" s="1"/>
  <c r="C933" i="42"/>
  <c r="E933" i="42" s="1"/>
  <c r="G933" i="42" s="1"/>
  <c r="H933" i="42" s="1"/>
  <c r="I933" i="42" s="1"/>
  <c r="B932" i="42"/>
  <c r="C931" i="42"/>
  <c r="E931" i="42" s="1"/>
  <c r="G931" i="42" s="1"/>
  <c r="C930" i="42"/>
  <c r="E930" i="42" s="1"/>
  <c r="G930" i="42" s="1"/>
  <c r="C929" i="42"/>
  <c r="E929" i="42" s="1"/>
  <c r="G929" i="42" s="1"/>
  <c r="C928" i="42"/>
  <c r="E928" i="42" s="1"/>
  <c r="G928" i="42" s="1"/>
  <c r="C927" i="42"/>
  <c r="E927" i="42" s="1"/>
  <c r="G927" i="42" s="1"/>
  <c r="H927" i="42" s="1"/>
  <c r="I927" i="42" s="1"/>
  <c r="C926" i="42"/>
  <c r="E926" i="42" s="1"/>
  <c r="G926" i="42" s="1"/>
  <c r="H926" i="42" s="1"/>
  <c r="I926" i="42" s="1"/>
  <c r="C925" i="42"/>
  <c r="E925" i="42" s="1"/>
  <c r="G925" i="42" s="1"/>
  <c r="H925" i="42" s="1"/>
  <c r="I925" i="42" s="1"/>
  <c r="C924" i="42"/>
  <c r="E924" i="42" s="1"/>
  <c r="G924" i="42" s="1"/>
  <c r="C923" i="42"/>
  <c r="E923" i="42" s="1"/>
  <c r="G923" i="42" s="1"/>
  <c r="C922" i="42"/>
  <c r="E922" i="42" s="1"/>
  <c r="G922" i="42" s="1"/>
  <c r="H922" i="42" s="1"/>
  <c r="I922" i="42" s="1"/>
  <c r="C921" i="42"/>
  <c r="E921" i="42" s="1"/>
  <c r="G921" i="42" s="1"/>
  <c r="C920" i="42"/>
  <c r="E920" i="42" s="1"/>
  <c r="G920" i="42" s="1"/>
  <c r="C919" i="42"/>
  <c r="E919" i="42" s="1"/>
  <c r="G919" i="42" s="1"/>
  <c r="H919" i="42" s="1"/>
  <c r="I919" i="42" s="1"/>
  <c r="C918" i="42"/>
  <c r="E918" i="42" s="1"/>
  <c r="G918" i="42" s="1"/>
  <c r="H918" i="42" s="1"/>
  <c r="I918" i="42" s="1"/>
  <c r="C917" i="42"/>
  <c r="E917" i="42" s="1"/>
  <c r="G917" i="42" s="1"/>
  <c r="H917" i="42" s="1"/>
  <c r="I917" i="42" s="1"/>
  <c r="C916" i="42"/>
  <c r="E916" i="42" s="1"/>
  <c r="G916" i="42" s="1"/>
  <c r="C915" i="42"/>
  <c r="E915" i="42" s="1"/>
  <c r="G915" i="42" s="1"/>
  <c r="B914" i="42"/>
  <c r="C913" i="42"/>
  <c r="E913" i="42" s="1"/>
  <c r="G913" i="42" s="1"/>
  <c r="C912" i="42"/>
  <c r="E912" i="42" s="1"/>
  <c r="G912" i="42" s="1"/>
  <c r="H912" i="42" s="1"/>
  <c r="I912" i="42" s="1"/>
  <c r="C911" i="42"/>
  <c r="E911" i="42" s="1"/>
  <c r="G911" i="42" s="1"/>
  <c r="H911" i="42" s="1"/>
  <c r="I911" i="42" s="1"/>
  <c r="C910" i="42"/>
  <c r="E910" i="42" s="1"/>
  <c r="G910" i="42" s="1"/>
  <c r="C909" i="42"/>
  <c r="E909" i="42" s="1"/>
  <c r="G909" i="42" s="1"/>
  <c r="H909" i="42" s="1"/>
  <c r="I909" i="42" s="1"/>
  <c r="C908" i="42"/>
  <c r="E908" i="42" s="1"/>
  <c r="G908" i="42" s="1"/>
  <c r="H908" i="42" s="1"/>
  <c r="I908" i="42" s="1"/>
  <c r="C907" i="42"/>
  <c r="E907" i="42" s="1"/>
  <c r="G907" i="42" s="1"/>
  <c r="C906" i="42"/>
  <c r="E906" i="42" s="1"/>
  <c r="G906" i="42" s="1"/>
  <c r="H906" i="42" s="1"/>
  <c r="I906" i="42" s="1"/>
  <c r="C905" i="42"/>
  <c r="E905" i="42" s="1"/>
  <c r="G905" i="42" s="1"/>
  <c r="C904" i="42"/>
  <c r="E904" i="42" s="1"/>
  <c r="G904" i="42" s="1"/>
  <c r="H904" i="42" s="1"/>
  <c r="I904" i="42" s="1"/>
  <c r="C903" i="42"/>
  <c r="E903" i="42" s="1"/>
  <c r="G903" i="42" s="1"/>
  <c r="H903" i="42" s="1"/>
  <c r="I903" i="42" s="1"/>
  <c r="C902" i="42"/>
  <c r="E902" i="42" s="1"/>
  <c r="G902" i="42" s="1"/>
  <c r="C901" i="42"/>
  <c r="E901" i="42" s="1"/>
  <c r="G901" i="42" s="1"/>
  <c r="H901" i="42" s="1"/>
  <c r="I901" i="42" s="1"/>
  <c r="C900" i="42"/>
  <c r="E900" i="42" s="1"/>
  <c r="G900" i="42" s="1"/>
  <c r="C899" i="42"/>
  <c r="E899" i="42" s="1"/>
  <c r="G899" i="42" s="1"/>
  <c r="H899" i="42" s="1"/>
  <c r="I899" i="42" s="1"/>
  <c r="B898" i="42"/>
  <c r="C896" i="42"/>
  <c r="E896" i="42" s="1"/>
  <c r="G896" i="42" s="1"/>
  <c r="C895" i="42"/>
  <c r="E895" i="42" s="1"/>
  <c r="G895" i="42" s="1"/>
  <c r="C894" i="42"/>
  <c r="B893" i="42"/>
  <c r="B892" i="42" s="1"/>
  <c r="C891" i="42"/>
  <c r="E891" i="42" s="1"/>
  <c r="G891" i="42" s="1"/>
  <c r="H891" i="42" s="1"/>
  <c r="I891" i="42" s="1"/>
  <c r="C890" i="42"/>
  <c r="E890" i="42" s="1"/>
  <c r="G890" i="42" s="1"/>
  <c r="C889" i="42"/>
  <c r="E889" i="42" s="1"/>
  <c r="G889" i="42" s="1"/>
  <c r="B888" i="42"/>
  <c r="B887" i="42" s="1"/>
  <c r="C886" i="42"/>
  <c r="E886" i="42" s="1"/>
  <c r="G886" i="42" s="1"/>
  <c r="C885" i="42"/>
  <c r="B884" i="42"/>
  <c r="B883" i="42" s="1"/>
  <c r="C882" i="42"/>
  <c r="E882" i="42" s="1"/>
  <c r="G882" i="42" s="1"/>
  <c r="C881" i="42"/>
  <c r="E881" i="42" s="1"/>
  <c r="G881" i="42" s="1"/>
  <c r="H881" i="42" s="1"/>
  <c r="I881" i="42" s="1"/>
  <c r="C880" i="42"/>
  <c r="E880" i="42" s="1"/>
  <c r="G880" i="42" s="1"/>
  <c r="C879" i="42"/>
  <c r="E879" i="42" s="1"/>
  <c r="G879" i="42" s="1"/>
  <c r="H879" i="42" s="1"/>
  <c r="I879" i="42" s="1"/>
  <c r="B878" i="42"/>
  <c r="C877" i="42"/>
  <c r="E877" i="42" s="1"/>
  <c r="B876" i="42"/>
  <c r="C874" i="42"/>
  <c r="E874" i="42" s="1"/>
  <c r="G874" i="42" s="1"/>
  <c r="H874" i="42" s="1"/>
  <c r="I874" i="42" s="1"/>
  <c r="C873" i="42"/>
  <c r="E873" i="42" s="1"/>
  <c r="G873" i="42" s="1"/>
  <c r="C872" i="42"/>
  <c r="E872" i="42" s="1"/>
  <c r="G872" i="42" s="1"/>
  <c r="H872" i="42" s="1"/>
  <c r="I872" i="42" s="1"/>
  <c r="B871" i="42"/>
  <c r="C870" i="42"/>
  <c r="E870" i="42" s="1"/>
  <c r="G870" i="42" s="1"/>
  <c r="C869" i="42"/>
  <c r="E869" i="42" s="1"/>
  <c r="G869" i="42" s="1"/>
  <c r="C868" i="42"/>
  <c r="E868" i="42" s="1"/>
  <c r="G868" i="42" s="1"/>
  <c r="C867" i="42"/>
  <c r="E867" i="42" s="1"/>
  <c r="G867" i="42" s="1"/>
  <c r="C866" i="42"/>
  <c r="E866" i="42" s="1"/>
  <c r="G866" i="42" s="1"/>
  <c r="C865" i="42"/>
  <c r="E865" i="42" s="1"/>
  <c r="G865" i="42" s="1"/>
  <c r="C864" i="42"/>
  <c r="E864" i="42" s="1"/>
  <c r="G864" i="42" s="1"/>
  <c r="H864" i="42" s="1"/>
  <c r="I864" i="42" s="1"/>
  <c r="C863" i="42"/>
  <c r="E863" i="42" s="1"/>
  <c r="G863" i="42" s="1"/>
  <c r="H863" i="42" s="1"/>
  <c r="I863" i="42" s="1"/>
  <c r="C862" i="42"/>
  <c r="E862" i="42" s="1"/>
  <c r="G862" i="42" s="1"/>
  <c r="C861" i="42"/>
  <c r="E861" i="42" s="1"/>
  <c r="G861" i="42" s="1"/>
  <c r="C860" i="42"/>
  <c r="E860" i="42" s="1"/>
  <c r="G860" i="42" s="1"/>
  <c r="C859" i="42"/>
  <c r="E859" i="42" s="1"/>
  <c r="G859" i="42" s="1"/>
  <c r="C858" i="42"/>
  <c r="E858" i="42" s="1"/>
  <c r="G858" i="42" s="1"/>
  <c r="H858" i="42" s="1"/>
  <c r="I858" i="42" s="1"/>
  <c r="C857" i="42"/>
  <c r="E857" i="42" s="1"/>
  <c r="G857" i="42" s="1"/>
  <c r="C856" i="42"/>
  <c r="E856" i="42" s="1"/>
  <c r="G856" i="42" s="1"/>
  <c r="H856" i="42" s="1"/>
  <c r="I856" i="42" s="1"/>
  <c r="C855" i="42"/>
  <c r="E855" i="42" s="1"/>
  <c r="G855" i="42" s="1"/>
  <c r="H855" i="42" s="1"/>
  <c r="I855" i="42" s="1"/>
  <c r="C854" i="42"/>
  <c r="E854" i="42" s="1"/>
  <c r="G854" i="42" s="1"/>
  <c r="B853" i="42"/>
  <c r="C852" i="42"/>
  <c r="E852" i="42" s="1"/>
  <c r="G852" i="42" s="1"/>
  <c r="C851" i="42"/>
  <c r="E851" i="42" s="1"/>
  <c r="G851" i="42" s="1"/>
  <c r="H851" i="42" s="1"/>
  <c r="I851" i="42" s="1"/>
  <c r="B850" i="42"/>
  <c r="C848" i="42"/>
  <c r="E848" i="42" s="1"/>
  <c r="G848" i="42" s="1"/>
  <c r="C847" i="42"/>
  <c r="E847" i="42" s="1"/>
  <c r="G847" i="42" s="1"/>
  <c r="H847" i="42" s="1"/>
  <c r="I847" i="42" s="1"/>
  <c r="C846" i="42"/>
  <c r="E846" i="42" s="1"/>
  <c r="G846" i="42" s="1"/>
  <c r="H846" i="42" s="1"/>
  <c r="I846" i="42" s="1"/>
  <c r="C845" i="42"/>
  <c r="E845" i="42" s="1"/>
  <c r="G845" i="42" s="1"/>
  <c r="H845" i="42" s="1"/>
  <c r="I845" i="42" s="1"/>
  <c r="C844" i="42"/>
  <c r="E844" i="42" s="1"/>
  <c r="G844" i="42" s="1"/>
  <c r="C843" i="42"/>
  <c r="B842" i="42"/>
  <c r="B841" i="42" s="1"/>
  <c r="C840" i="42"/>
  <c r="B839" i="42"/>
  <c r="B838" i="42" s="1"/>
  <c r="C837" i="42"/>
  <c r="E837" i="42" s="1"/>
  <c r="G837" i="42" s="1"/>
  <c r="H837" i="42" s="1"/>
  <c r="I837" i="42" s="1"/>
  <c r="C836" i="42"/>
  <c r="E836" i="42" s="1"/>
  <c r="G836" i="42" s="1"/>
  <c r="C835" i="42"/>
  <c r="E835" i="42" s="1"/>
  <c r="G835" i="42" s="1"/>
  <c r="C834" i="42"/>
  <c r="E834" i="42" s="1"/>
  <c r="G834" i="42" s="1"/>
  <c r="C833" i="42"/>
  <c r="E833" i="42" s="1"/>
  <c r="G833" i="42" s="1"/>
  <c r="C832" i="42"/>
  <c r="E832" i="42" s="1"/>
  <c r="G832" i="42" s="1"/>
  <c r="C831" i="42"/>
  <c r="E831" i="42" s="1"/>
  <c r="G831" i="42" s="1"/>
  <c r="C830" i="42"/>
  <c r="E830" i="42" s="1"/>
  <c r="G830" i="42" s="1"/>
  <c r="H830" i="42" s="1"/>
  <c r="I830" i="42" s="1"/>
  <c r="C829" i="42"/>
  <c r="E829" i="42" s="1"/>
  <c r="G829" i="42" s="1"/>
  <c r="H829" i="42" s="1"/>
  <c r="I829" i="42" s="1"/>
  <c r="C828" i="42"/>
  <c r="E828" i="42" s="1"/>
  <c r="G828" i="42" s="1"/>
  <c r="C827" i="42"/>
  <c r="E827" i="42" s="1"/>
  <c r="G827" i="42" s="1"/>
  <c r="H827" i="42" s="1"/>
  <c r="I827" i="42" s="1"/>
  <c r="C826" i="42"/>
  <c r="E826" i="42" s="1"/>
  <c r="G826" i="42" s="1"/>
  <c r="C825" i="42"/>
  <c r="E825" i="42" s="1"/>
  <c r="G825" i="42" s="1"/>
  <c r="C824" i="42"/>
  <c r="E824" i="42" s="1"/>
  <c r="G824" i="42" s="1"/>
  <c r="H824" i="42" s="1"/>
  <c r="I824" i="42" s="1"/>
  <c r="C823" i="42"/>
  <c r="E823" i="42" s="1"/>
  <c r="G823" i="42" s="1"/>
  <c r="C822" i="42"/>
  <c r="E822" i="42" s="1"/>
  <c r="G822" i="42" s="1"/>
  <c r="C821" i="42"/>
  <c r="E821" i="42" s="1"/>
  <c r="G821" i="42" s="1"/>
  <c r="B820" i="42"/>
  <c r="C819" i="42"/>
  <c r="E819" i="42" s="1"/>
  <c r="G819" i="42" s="1"/>
  <c r="C818" i="42"/>
  <c r="E818" i="42" s="1"/>
  <c r="G818" i="42" s="1"/>
  <c r="C817" i="42"/>
  <c r="E817" i="42" s="1"/>
  <c r="G817" i="42" s="1"/>
  <c r="H817" i="42" s="1"/>
  <c r="I817" i="42" s="1"/>
  <c r="C816" i="42"/>
  <c r="E816" i="42" s="1"/>
  <c r="G816" i="42" s="1"/>
  <c r="C815" i="42"/>
  <c r="E815" i="42" s="1"/>
  <c r="G815" i="42" s="1"/>
  <c r="C814" i="42"/>
  <c r="E814" i="42" s="1"/>
  <c r="G814" i="42" s="1"/>
  <c r="C813" i="42"/>
  <c r="E813" i="42" s="1"/>
  <c r="G813" i="42" s="1"/>
  <c r="H813" i="42" s="1"/>
  <c r="I813" i="42" s="1"/>
  <c r="C812" i="42"/>
  <c r="E812" i="42" s="1"/>
  <c r="G812" i="42" s="1"/>
  <c r="C811" i="42"/>
  <c r="C810" i="42"/>
  <c r="E810" i="42" s="1"/>
  <c r="G810" i="42" s="1"/>
  <c r="C809" i="42"/>
  <c r="E809" i="42" s="1"/>
  <c r="G809" i="42" s="1"/>
  <c r="H809" i="42" s="1"/>
  <c r="I809" i="42" s="1"/>
  <c r="C808" i="42"/>
  <c r="E808" i="42" s="1"/>
  <c r="G808" i="42" s="1"/>
  <c r="C807" i="42"/>
  <c r="E807" i="42" s="1"/>
  <c r="G807" i="42" s="1"/>
  <c r="C806" i="42"/>
  <c r="E806" i="42" s="1"/>
  <c r="G806" i="42" s="1"/>
  <c r="C805" i="42"/>
  <c r="E805" i="42" s="1"/>
  <c r="G805" i="42" s="1"/>
  <c r="B804" i="42"/>
  <c r="B803" i="42" s="1"/>
  <c r="C802" i="42"/>
  <c r="E802" i="42" s="1"/>
  <c r="B801" i="42"/>
  <c r="C800" i="42"/>
  <c r="C799" i="42"/>
  <c r="E799" i="42" s="1"/>
  <c r="G799" i="42" s="1"/>
  <c r="H799" i="42" s="1"/>
  <c r="I799" i="42" s="1"/>
  <c r="B798" i="42"/>
  <c r="C796" i="42"/>
  <c r="E796" i="42" s="1"/>
  <c r="G796" i="42" s="1"/>
  <c r="C795" i="42"/>
  <c r="E795" i="42" s="1"/>
  <c r="G795" i="42" s="1"/>
  <c r="C794" i="42"/>
  <c r="E794" i="42" s="1"/>
  <c r="G794" i="42" s="1"/>
  <c r="C793" i="42"/>
  <c r="B792" i="42"/>
  <c r="B791" i="42" s="1"/>
  <c r="C790" i="42"/>
  <c r="E790" i="42" s="1"/>
  <c r="G790" i="42" s="1"/>
  <c r="C789" i="42"/>
  <c r="E789" i="42" s="1"/>
  <c r="G789" i="42" s="1"/>
  <c r="C788" i="42"/>
  <c r="E788" i="42" s="1"/>
  <c r="G788" i="42" s="1"/>
  <c r="H788" i="42" s="1"/>
  <c r="I788" i="42" s="1"/>
  <c r="B787" i="42"/>
  <c r="C786" i="42"/>
  <c r="E786" i="42" s="1"/>
  <c r="G786" i="42" s="1"/>
  <c r="C785" i="42"/>
  <c r="E785" i="42" s="1"/>
  <c r="G785" i="42" s="1"/>
  <c r="C784" i="42"/>
  <c r="E784" i="42" s="1"/>
  <c r="G784" i="42" s="1"/>
  <c r="H784" i="42" s="1"/>
  <c r="I784" i="42" s="1"/>
  <c r="C783" i="42"/>
  <c r="E783" i="42" s="1"/>
  <c r="G783" i="42" s="1"/>
  <c r="C782" i="42"/>
  <c r="E782" i="42" s="1"/>
  <c r="G782" i="42" s="1"/>
  <c r="C781" i="42"/>
  <c r="E781" i="42" s="1"/>
  <c r="G781" i="42" s="1"/>
  <c r="H781" i="42" s="1"/>
  <c r="I781" i="42" s="1"/>
  <c r="B780" i="42"/>
  <c r="C779" i="42"/>
  <c r="E779" i="42" s="1"/>
  <c r="G779" i="42" s="1"/>
  <c r="H779" i="42" s="1"/>
  <c r="I779" i="42" s="1"/>
  <c r="C778" i="42"/>
  <c r="E778" i="42" s="1"/>
  <c r="G778" i="42" s="1"/>
  <c r="C777" i="42"/>
  <c r="E777" i="42" s="1"/>
  <c r="G777" i="42" s="1"/>
  <c r="C776" i="42"/>
  <c r="E776" i="42" s="1"/>
  <c r="G776" i="42" s="1"/>
  <c r="C775" i="42"/>
  <c r="E775" i="42" s="1"/>
  <c r="G775" i="42" s="1"/>
  <c r="C774" i="42"/>
  <c r="E774" i="42" s="1"/>
  <c r="G774" i="42" s="1"/>
  <c r="H774" i="42" s="1"/>
  <c r="I774" i="42" s="1"/>
  <c r="C773" i="42"/>
  <c r="E773" i="42" s="1"/>
  <c r="G773" i="42" s="1"/>
  <c r="C772" i="42"/>
  <c r="E772" i="42" s="1"/>
  <c r="G772" i="42" s="1"/>
  <c r="C771" i="42"/>
  <c r="B770" i="42"/>
  <c r="C769" i="42"/>
  <c r="E769" i="42" s="1"/>
  <c r="G769" i="42" s="1"/>
  <c r="H769" i="42" s="1"/>
  <c r="I769" i="42" s="1"/>
  <c r="C768" i="42"/>
  <c r="E768" i="42" s="1"/>
  <c r="G768" i="42" s="1"/>
  <c r="H768" i="42" s="1"/>
  <c r="I768" i="42" s="1"/>
  <c r="C767" i="42"/>
  <c r="E767" i="42" s="1"/>
  <c r="G767" i="42" s="1"/>
  <c r="C766" i="42"/>
  <c r="E766" i="42" s="1"/>
  <c r="G766" i="42" s="1"/>
  <c r="C765" i="42"/>
  <c r="E765" i="42" s="1"/>
  <c r="G765" i="42" s="1"/>
  <c r="H765" i="42" s="1"/>
  <c r="I765" i="42" s="1"/>
  <c r="B764" i="42"/>
  <c r="C762" i="42"/>
  <c r="E762" i="42" s="1"/>
  <c r="G762" i="42" s="1"/>
  <c r="H762" i="42" s="1"/>
  <c r="I762" i="42" s="1"/>
  <c r="B761" i="42"/>
  <c r="C760" i="42"/>
  <c r="E760" i="42" s="1"/>
  <c r="G760" i="42" s="1"/>
  <c r="C759" i="42"/>
  <c r="E759" i="42" s="1"/>
  <c r="G759" i="42" s="1"/>
  <c r="C758" i="42"/>
  <c r="E758" i="42" s="1"/>
  <c r="G758" i="42" s="1"/>
  <c r="H758" i="42" s="1"/>
  <c r="I758" i="42" s="1"/>
  <c r="C757" i="42"/>
  <c r="E757" i="42" s="1"/>
  <c r="G757" i="42" s="1"/>
  <c r="H757" i="42" s="1"/>
  <c r="I757" i="42" s="1"/>
  <c r="C756" i="42"/>
  <c r="E756" i="42" s="1"/>
  <c r="G756" i="42" s="1"/>
  <c r="H756" i="42" s="1"/>
  <c r="I756" i="42" s="1"/>
  <c r="C755" i="42"/>
  <c r="E755" i="42" s="1"/>
  <c r="G755" i="42" s="1"/>
  <c r="C754" i="42"/>
  <c r="C753" i="42"/>
  <c r="E753" i="42" s="1"/>
  <c r="G753" i="42" s="1"/>
  <c r="H753" i="42" s="1"/>
  <c r="I753" i="42" s="1"/>
  <c r="B752" i="42"/>
  <c r="C751" i="42"/>
  <c r="E751" i="42" s="1"/>
  <c r="G751" i="42" s="1"/>
  <c r="C750" i="42"/>
  <c r="E750" i="42" s="1"/>
  <c r="G750" i="42" s="1"/>
  <c r="C749" i="42"/>
  <c r="C748" i="42"/>
  <c r="E748" i="42" s="1"/>
  <c r="G748" i="42" s="1"/>
  <c r="H748" i="42" s="1"/>
  <c r="I748" i="42" s="1"/>
  <c r="C747" i="42"/>
  <c r="E747" i="42" s="1"/>
  <c r="G747" i="42" s="1"/>
  <c r="C746" i="42"/>
  <c r="E746" i="42" s="1"/>
  <c r="G746" i="42" s="1"/>
  <c r="C745" i="42"/>
  <c r="E745" i="42" s="1"/>
  <c r="G745" i="42" s="1"/>
  <c r="B744" i="42"/>
  <c r="C742" i="42"/>
  <c r="E742" i="42" s="1"/>
  <c r="G742" i="42" s="1"/>
  <c r="H742" i="42" s="1"/>
  <c r="I742" i="42" s="1"/>
  <c r="C741" i="42"/>
  <c r="E741" i="42" s="1"/>
  <c r="G741" i="42" s="1"/>
  <c r="C740" i="42"/>
  <c r="E740" i="42" s="1"/>
  <c r="G740" i="42" s="1"/>
  <c r="H740" i="42" s="1"/>
  <c r="I740" i="42" s="1"/>
  <c r="C739" i="42"/>
  <c r="E739" i="42" s="1"/>
  <c r="G739" i="42" s="1"/>
  <c r="C738" i="42"/>
  <c r="E738" i="42" s="1"/>
  <c r="G738" i="42" s="1"/>
  <c r="H738" i="42" s="1"/>
  <c r="I738" i="42" s="1"/>
  <c r="B737" i="42"/>
  <c r="C736" i="42"/>
  <c r="E736" i="42" s="1"/>
  <c r="G736" i="42" s="1"/>
  <c r="C735" i="42"/>
  <c r="E735" i="42" s="1"/>
  <c r="G735" i="42" s="1"/>
  <c r="C734" i="42"/>
  <c r="E734" i="42" s="1"/>
  <c r="G734" i="42" s="1"/>
  <c r="H734" i="42" s="1"/>
  <c r="I734" i="42" s="1"/>
  <c r="C733" i="42"/>
  <c r="E733" i="42" s="1"/>
  <c r="G733" i="42" s="1"/>
  <c r="C732" i="42"/>
  <c r="E732" i="42" s="1"/>
  <c r="G732" i="42" s="1"/>
  <c r="H732" i="42" s="1"/>
  <c r="I732" i="42" s="1"/>
  <c r="B731" i="42"/>
  <c r="C730" i="42"/>
  <c r="E730" i="42" s="1"/>
  <c r="G730" i="42" s="1"/>
  <c r="C729" i="42"/>
  <c r="E729" i="42" s="1"/>
  <c r="G729" i="42" s="1"/>
  <c r="C728" i="42"/>
  <c r="E728" i="42" s="1"/>
  <c r="G728" i="42" s="1"/>
  <c r="C727" i="42"/>
  <c r="E727" i="42" s="1"/>
  <c r="G727" i="42" s="1"/>
  <c r="H727" i="42" s="1"/>
  <c r="I727" i="42" s="1"/>
  <c r="C726" i="42"/>
  <c r="E726" i="42" s="1"/>
  <c r="G726" i="42" s="1"/>
  <c r="C725" i="42"/>
  <c r="E725" i="42" s="1"/>
  <c r="G725" i="42" s="1"/>
  <c r="H725" i="42" s="1"/>
  <c r="I725" i="42" s="1"/>
  <c r="C724" i="42"/>
  <c r="E724" i="42" s="1"/>
  <c r="G724" i="42" s="1"/>
  <c r="C723" i="42"/>
  <c r="B722" i="42"/>
  <c r="C721" i="42"/>
  <c r="E721" i="42" s="1"/>
  <c r="G721" i="42" s="1"/>
  <c r="C720" i="42"/>
  <c r="E720" i="42" s="1"/>
  <c r="G720" i="42" s="1"/>
  <c r="C719" i="42"/>
  <c r="E719" i="42" s="1"/>
  <c r="G719" i="42" s="1"/>
  <c r="H719" i="42" s="1"/>
  <c r="I719" i="42" s="1"/>
  <c r="C718" i="42"/>
  <c r="E718" i="42" s="1"/>
  <c r="G718" i="42" s="1"/>
  <c r="H718" i="42" s="1"/>
  <c r="I718" i="42" s="1"/>
  <c r="C717" i="42"/>
  <c r="E717" i="42" s="1"/>
  <c r="G717" i="42" s="1"/>
  <c r="C716" i="42"/>
  <c r="B715" i="42"/>
  <c r="C713" i="42"/>
  <c r="E713" i="42" s="1"/>
  <c r="G713" i="42" s="1"/>
  <c r="H713" i="42" s="1"/>
  <c r="I713" i="42" s="1"/>
  <c r="C712" i="42"/>
  <c r="E712" i="42" s="1"/>
  <c r="G712" i="42" s="1"/>
  <c r="C711" i="42"/>
  <c r="E711" i="42" s="1"/>
  <c r="G711" i="42" s="1"/>
  <c r="C710" i="42"/>
  <c r="E710" i="42" s="1"/>
  <c r="G710" i="42" s="1"/>
  <c r="C709" i="42"/>
  <c r="E709" i="42" s="1"/>
  <c r="G709" i="42" s="1"/>
  <c r="C708" i="42"/>
  <c r="E708" i="42" s="1"/>
  <c r="G708" i="42" s="1"/>
  <c r="C707" i="42"/>
  <c r="E707" i="42" s="1"/>
  <c r="G707" i="42" s="1"/>
  <c r="C706" i="42"/>
  <c r="E706" i="42" s="1"/>
  <c r="G706" i="42" s="1"/>
  <c r="C705" i="42"/>
  <c r="E705" i="42" s="1"/>
  <c r="G705" i="42" s="1"/>
  <c r="H705" i="42" s="1"/>
  <c r="I705" i="42" s="1"/>
  <c r="C704" i="42"/>
  <c r="E704" i="42" s="1"/>
  <c r="G704" i="42" s="1"/>
  <c r="C703" i="42"/>
  <c r="E703" i="42" s="1"/>
  <c r="G703" i="42" s="1"/>
  <c r="C702" i="42"/>
  <c r="E702" i="42" s="1"/>
  <c r="G702" i="42" s="1"/>
  <c r="C701" i="42"/>
  <c r="E701" i="42" s="1"/>
  <c r="G701" i="42" s="1"/>
  <c r="C700" i="42"/>
  <c r="E700" i="42" s="1"/>
  <c r="G700" i="42" s="1"/>
  <c r="C699" i="42"/>
  <c r="E699" i="42" s="1"/>
  <c r="G699" i="42" s="1"/>
  <c r="C698" i="42"/>
  <c r="E698" i="42" s="1"/>
  <c r="G698" i="42" s="1"/>
  <c r="C697" i="42"/>
  <c r="C696" i="42"/>
  <c r="E696" i="42" s="1"/>
  <c r="G696" i="42" s="1"/>
  <c r="C695" i="42"/>
  <c r="E695" i="42" s="1"/>
  <c r="G695" i="42" s="1"/>
  <c r="B694" i="42"/>
  <c r="C693" i="42"/>
  <c r="E693" i="42" s="1"/>
  <c r="G693" i="42" s="1"/>
  <c r="H693" i="42" s="1"/>
  <c r="I693" i="42" s="1"/>
  <c r="C692" i="42"/>
  <c r="E692" i="42" s="1"/>
  <c r="G692" i="42" s="1"/>
  <c r="C691" i="42"/>
  <c r="E691" i="42" s="1"/>
  <c r="G691" i="42" s="1"/>
  <c r="H691" i="42" s="1"/>
  <c r="I691" i="42" s="1"/>
  <c r="B690" i="42"/>
  <c r="C689" i="42"/>
  <c r="E689" i="42" s="1"/>
  <c r="G689" i="42" s="1"/>
  <c r="C688" i="42"/>
  <c r="E688" i="42" s="1"/>
  <c r="G688" i="42" s="1"/>
  <c r="H688" i="42" s="1"/>
  <c r="I688" i="42" s="1"/>
  <c r="C687" i="42"/>
  <c r="E687" i="42" s="1"/>
  <c r="G687" i="42" s="1"/>
  <c r="C686" i="42"/>
  <c r="E686" i="42" s="1"/>
  <c r="G686" i="42" s="1"/>
  <c r="C685" i="42"/>
  <c r="E685" i="42" s="1"/>
  <c r="G685" i="42" s="1"/>
  <c r="H685" i="42" s="1"/>
  <c r="I685" i="42" s="1"/>
  <c r="C684" i="42"/>
  <c r="E684" i="42" s="1"/>
  <c r="G684" i="42" s="1"/>
  <c r="C683" i="42"/>
  <c r="E683" i="42" s="1"/>
  <c r="G683" i="42" s="1"/>
  <c r="H683" i="42" s="1"/>
  <c r="I683" i="42" s="1"/>
  <c r="C682" i="42"/>
  <c r="C681" i="42"/>
  <c r="E681" i="42" s="1"/>
  <c r="G681" i="42" s="1"/>
  <c r="C680" i="42"/>
  <c r="E680" i="42" s="1"/>
  <c r="G680" i="42" s="1"/>
  <c r="H680" i="42" s="1"/>
  <c r="I680" i="42" s="1"/>
  <c r="C679" i="42"/>
  <c r="E679" i="42" s="1"/>
  <c r="G679" i="42" s="1"/>
  <c r="C678" i="42"/>
  <c r="E678" i="42" s="1"/>
  <c r="G678" i="42" s="1"/>
  <c r="C677" i="42"/>
  <c r="E677" i="42" s="1"/>
  <c r="G677" i="42" s="1"/>
  <c r="H677" i="42" s="1"/>
  <c r="I677" i="42" s="1"/>
  <c r="C676" i="42"/>
  <c r="E676" i="42" s="1"/>
  <c r="G676" i="42" s="1"/>
  <c r="C675" i="42"/>
  <c r="E675" i="42" s="1"/>
  <c r="G675" i="42" s="1"/>
  <c r="H675" i="42" s="1"/>
  <c r="I675" i="42" s="1"/>
  <c r="C674" i="42"/>
  <c r="E674" i="42" s="1"/>
  <c r="G674" i="42" s="1"/>
  <c r="H674" i="42" s="1"/>
  <c r="I674" i="42" s="1"/>
  <c r="B673" i="42"/>
  <c r="C672" i="42"/>
  <c r="E672" i="42" s="1"/>
  <c r="G672" i="42" s="1"/>
  <c r="C671" i="42"/>
  <c r="E671" i="42" s="1"/>
  <c r="G671" i="42" s="1"/>
  <c r="H671" i="42" s="1"/>
  <c r="I671" i="42" s="1"/>
  <c r="C670" i="42"/>
  <c r="E670" i="42" s="1"/>
  <c r="G670" i="42" s="1"/>
  <c r="C669" i="42"/>
  <c r="E669" i="42" s="1"/>
  <c r="G669" i="42" s="1"/>
  <c r="C668" i="42"/>
  <c r="E668" i="42" s="1"/>
  <c r="G668" i="42" s="1"/>
  <c r="C667" i="42"/>
  <c r="E667" i="42" s="1"/>
  <c r="G667" i="42" s="1"/>
  <c r="C666" i="42"/>
  <c r="E666" i="42" s="1"/>
  <c r="G666" i="42" s="1"/>
  <c r="H666" i="42" s="1"/>
  <c r="I666" i="42" s="1"/>
  <c r="C665" i="42"/>
  <c r="E665" i="42" s="1"/>
  <c r="G665" i="42" s="1"/>
  <c r="C664" i="42"/>
  <c r="E664" i="42" s="1"/>
  <c r="G664" i="42" s="1"/>
  <c r="H664" i="42" s="1"/>
  <c r="I664" i="42" s="1"/>
  <c r="C663" i="42"/>
  <c r="E663" i="42" s="1"/>
  <c r="G663" i="42" s="1"/>
  <c r="H663" i="42" s="1"/>
  <c r="I663" i="42" s="1"/>
  <c r="C662" i="42"/>
  <c r="E662" i="42" s="1"/>
  <c r="G662" i="42" s="1"/>
  <c r="C661" i="42"/>
  <c r="C660" i="42"/>
  <c r="E660" i="42" s="1"/>
  <c r="G660" i="42" s="1"/>
  <c r="C659" i="42"/>
  <c r="E659" i="42" s="1"/>
  <c r="G659" i="42" s="1"/>
  <c r="H659" i="42" s="1"/>
  <c r="I659" i="42" s="1"/>
  <c r="B658" i="42"/>
  <c r="C656" i="42"/>
  <c r="E656" i="42" s="1"/>
  <c r="G656" i="42" s="1"/>
  <c r="C655" i="42"/>
  <c r="E655" i="42" s="1"/>
  <c r="G655" i="42" s="1"/>
  <c r="C654" i="42"/>
  <c r="E654" i="42" s="1"/>
  <c r="G654" i="42" s="1"/>
  <c r="C653" i="42"/>
  <c r="B652" i="42"/>
  <c r="C651" i="42"/>
  <c r="E651" i="42" s="1"/>
  <c r="G651" i="42" s="1"/>
  <c r="C650" i="42"/>
  <c r="E650" i="42" s="1"/>
  <c r="G650" i="42" s="1"/>
  <c r="C649" i="42"/>
  <c r="E649" i="42" s="1"/>
  <c r="G649" i="42" s="1"/>
  <c r="C648" i="42"/>
  <c r="C647" i="42"/>
  <c r="E647" i="42" s="1"/>
  <c r="G647" i="42" s="1"/>
  <c r="H647" i="42" s="1"/>
  <c r="I647" i="42" s="1"/>
  <c r="C646" i="42"/>
  <c r="E646" i="42" s="1"/>
  <c r="G646" i="42" s="1"/>
  <c r="C645" i="42"/>
  <c r="E645" i="42" s="1"/>
  <c r="G645" i="42" s="1"/>
  <c r="H645" i="42" s="1"/>
  <c r="I645" i="42" s="1"/>
  <c r="C644" i="42"/>
  <c r="E644" i="42" s="1"/>
  <c r="G644" i="42" s="1"/>
  <c r="C643" i="42"/>
  <c r="E643" i="42" s="1"/>
  <c r="G643" i="42" s="1"/>
  <c r="C642" i="42"/>
  <c r="E642" i="42" s="1"/>
  <c r="G642" i="42" s="1"/>
  <c r="H642" i="42" s="1"/>
  <c r="I642" i="42" s="1"/>
  <c r="B641" i="42"/>
  <c r="C640" i="42"/>
  <c r="E640" i="42" s="1"/>
  <c r="G640" i="42" s="1"/>
  <c r="C639" i="42"/>
  <c r="E639" i="42" s="1"/>
  <c r="G639" i="42" s="1"/>
  <c r="H639" i="42" s="1"/>
  <c r="I639" i="42" s="1"/>
  <c r="C638" i="42"/>
  <c r="E638" i="42" s="1"/>
  <c r="G638" i="42" s="1"/>
  <c r="C637" i="42"/>
  <c r="E637" i="42" s="1"/>
  <c r="G637" i="42" s="1"/>
  <c r="H637" i="42" s="1"/>
  <c r="I637" i="42" s="1"/>
  <c r="B636" i="42"/>
  <c r="C634" i="42"/>
  <c r="E634" i="42" s="1"/>
  <c r="G634" i="42" s="1"/>
  <c r="C633" i="42"/>
  <c r="E633" i="42" s="1"/>
  <c r="G633" i="42" s="1"/>
  <c r="H633" i="42" s="1"/>
  <c r="I633" i="42" s="1"/>
  <c r="B632" i="42"/>
  <c r="B631" i="42" s="1"/>
  <c r="C630" i="42"/>
  <c r="E630" i="42" s="1"/>
  <c r="G630" i="42" s="1"/>
  <c r="C629" i="42"/>
  <c r="E629" i="42" s="1"/>
  <c r="G629" i="42" s="1"/>
  <c r="C628" i="42"/>
  <c r="E628" i="42" s="1"/>
  <c r="G628" i="42" s="1"/>
  <c r="C627" i="42"/>
  <c r="E627" i="42" s="1"/>
  <c r="G627" i="42" s="1"/>
  <c r="H627" i="42" s="1"/>
  <c r="I627" i="42" s="1"/>
  <c r="C626" i="42"/>
  <c r="E626" i="42" s="1"/>
  <c r="G626" i="42" s="1"/>
  <c r="H626" i="42" s="1"/>
  <c r="I626" i="42" s="1"/>
  <c r="C625" i="42"/>
  <c r="C624" i="42"/>
  <c r="E624" i="42" s="1"/>
  <c r="G624" i="42" s="1"/>
  <c r="H624" i="42" s="1"/>
  <c r="I624" i="42" s="1"/>
  <c r="B623" i="42"/>
  <c r="C622" i="42"/>
  <c r="E622" i="42" s="1"/>
  <c r="G622" i="42" s="1"/>
  <c r="H622" i="42" s="1"/>
  <c r="I622" i="42" s="1"/>
  <c r="B621" i="42"/>
  <c r="C620" i="42"/>
  <c r="E620" i="42" s="1"/>
  <c r="G620" i="42" s="1"/>
  <c r="C619" i="42"/>
  <c r="E619" i="42" s="1"/>
  <c r="G619" i="42" s="1"/>
  <c r="H619" i="42" s="1"/>
  <c r="I619" i="42" s="1"/>
  <c r="C618" i="42"/>
  <c r="E618" i="42" s="1"/>
  <c r="G618" i="42" s="1"/>
  <c r="C617" i="42"/>
  <c r="E617" i="42" s="1"/>
  <c r="G617" i="42" s="1"/>
  <c r="H617" i="42" s="1"/>
  <c r="I617" i="42" s="1"/>
  <c r="C616" i="42"/>
  <c r="C615" i="42"/>
  <c r="E615" i="42" s="1"/>
  <c r="G615" i="42" s="1"/>
  <c r="C614" i="42"/>
  <c r="E614" i="42" s="1"/>
  <c r="G614" i="42" s="1"/>
  <c r="H614" i="42" s="1"/>
  <c r="I614" i="42" s="1"/>
  <c r="B613" i="42"/>
  <c r="C612" i="42"/>
  <c r="C611" i="42"/>
  <c r="E611" i="42" s="1"/>
  <c r="G611" i="42" s="1"/>
  <c r="H611" i="42" s="1"/>
  <c r="I611" i="42" s="1"/>
  <c r="B610" i="42"/>
  <c r="C608" i="42"/>
  <c r="E608" i="42" s="1"/>
  <c r="G608" i="42" s="1"/>
  <c r="C607" i="42"/>
  <c r="E607" i="42" s="1"/>
  <c r="G607" i="42" s="1"/>
  <c r="H607" i="42" s="1"/>
  <c r="I607" i="42" s="1"/>
  <c r="C606" i="42"/>
  <c r="E606" i="42" s="1"/>
  <c r="G606" i="42" s="1"/>
  <c r="C605" i="42"/>
  <c r="E605" i="42" s="1"/>
  <c r="G605" i="42" s="1"/>
  <c r="C604" i="42"/>
  <c r="B603" i="42"/>
  <c r="C602" i="42"/>
  <c r="E602" i="42" s="1"/>
  <c r="G602" i="42" s="1"/>
  <c r="H602" i="42" s="1"/>
  <c r="I602" i="42" s="1"/>
  <c r="C601" i="42"/>
  <c r="E601" i="42" s="1"/>
  <c r="G601" i="42" s="1"/>
  <c r="H601" i="42" s="1"/>
  <c r="I601" i="42" s="1"/>
  <c r="C600" i="42"/>
  <c r="E600" i="42" s="1"/>
  <c r="G600" i="42" s="1"/>
  <c r="C599" i="42"/>
  <c r="B598" i="42"/>
  <c r="C597" i="42"/>
  <c r="E597" i="42" s="1"/>
  <c r="G597" i="42" s="1"/>
  <c r="H597" i="42" s="1"/>
  <c r="I597" i="42" s="1"/>
  <c r="C596" i="42"/>
  <c r="E596" i="42" s="1"/>
  <c r="G596" i="42" s="1"/>
  <c r="H596" i="42" s="1"/>
  <c r="I596" i="42" s="1"/>
  <c r="C595" i="42"/>
  <c r="E595" i="42" s="1"/>
  <c r="G595" i="42" s="1"/>
  <c r="H595" i="42" s="1"/>
  <c r="I595" i="42" s="1"/>
  <c r="C594" i="42"/>
  <c r="E594" i="42" s="1"/>
  <c r="G594" i="42" s="1"/>
  <c r="C593" i="42"/>
  <c r="E593" i="42" s="1"/>
  <c r="G593" i="42" s="1"/>
  <c r="C592" i="42"/>
  <c r="E592" i="42" s="1"/>
  <c r="G592" i="42" s="1"/>
  <c r="C591" i="42"/>
  <c r="E591" i="42" s="1"/>
  <c r="G591" i="42" s="1"/>
  <c r="C590" i="42"/>
  <c r="E590" i="42" s="1"/>
  <c r="G590" i="42" s="1"/>
  <c r="H590" i="42" s="1"/>
  <c r="I590" i="42" s="1"/>
  <c r="C589" i="42"/>
  <c r="E589" i="42" s="1"/>
  <c r="G589" i="42" s="1"/>
  <c r="H589" i="42" s="1"/>
  <c r="I589" i="42" s="1"/>
  <c r="C588" i="42"/>
  <c r="E588" i="42" s="1"/>
  <c r="G588" i="42" s="1"/>
  <c r="C587" i="42"/>
  <c r="B586" i="42"/>
  <c r="C584" i="42"/>
  <c r="E584" i="42" s="1"/>
  <c r="G584" i="42" s="1"/>
  <c r="C583" i="42"/>
  <c r="E583" i="42" s="1"/>
  <c r="G583" i="42" s="1"/>
  <c r="C582" i="42"/>
  <c r="E582" i="42" s="1"/>
  <c r="G582" i="42" s="1"/>
  <c r="C581" i="42"/>
  <c r="E581" i="42" s="1"/>
  <c r="G581" i="42" s="1"/>
  <c r="H581" i="42" s="1"/>
  <c r="I581" i="42" s="1"/>
  <c r="C580" i="42"/>
  <c r="E580" i="42" s="1"/>
  <c r="G580" i="42" s="1"/>
  <c r="H580" i="42" s="1"/>
  <c r="I580" i="42" s="1"/>
  <c r="C579" i="42"/>
  <c r="E579" i="42" s="1"/>
  <c r="G579" i="42" s="1"/>
  <c r="C578" i="42"/>
  <c r="E578" i="42" s="1"/>
  <c r="G578" i="42" s="1"/>
  <c r="C577" i="42"/>
  <c r="E577" i="42" s="1"/>
  <c r="G577" i="42" s="1"/>
  <c r="H577" i="42" s="1"/>
  <c r="I577" i="42" s="1"/>
  <c r="B576" i="42"/>
  <c r="C575" i="42"/>
  <c r="E575" i="42" s="1"/>
  <c r="G575" i="42" s="1"/>
  <c r="H575" i="42" s="1"/>
  <c r="I575" i="42" s="1"/>
  <c r="C574" i="42"/>
  <c r="E574" i="42" s="1"/>
  <c r="G574" i="42" s="1"/>
  <c r="C573" i="42"/>
  <c r="E573" i="42" s="1"/>
  <c r="G573" i="42" s="1"/>
  <c r="C572" i="42"/>
  <c r="B571" i="42"/>
  <c r="C570" i="42"/>
  <c r="E570" i="42" s="1"/>
  <c r="G570" i="42" s="1"/>
  <c r="C569" i="42"/>
  <c r="E569" i="42" s="1"/>
  <c r="G569" i="42" s="1"/>
  <c r="H569" i="42" s="1"/>
  <c r="I569" i="42" s="1"/>
  <c r="C568" i="42"/>
  <c r="E568" i="42" s="1"/>
  <c r="G568" i="42" s="1"/>
  <c r="C567" i="42"/>
  <c r="E567" i="42" s="1"/>
  <c r="G567" i="42" s="1"/>
  <c r="H567" i="42" s="1"/>
  <c r="I567" i="42" s="1"/>
  <c r="C566" i="42"/>
  <c r="E566" i="42" s="1"/>
  <c r="G566" i="42" s="1"/>
  <c r="H566" i="42" s="1"/>
  <c r="I566" i="42" s="1"/>
  <c r="C565" i="42"/>
  <c r="E565" i="42" s="1"/>
  <c r="G565" i="42" s="1"/>
  <c r="C564" i="42"/>
  <c r="E564" i="42" s="1"/>
  <c r="G564" i="42" s="1"/>
  <c r="C563" i="42"/>
  <c r="C562" i="42"/>
  <c r="E562" i="42" s="1"/>
  <c r="G562" i="42" s="1"/>
  <c r="C561" i="42"/>
  <c r="E561" i="42" s="1"/>
  <c r="G561" i="42" s="1"/>
  <c r="H561" i="42" s="1"/>
  <c r="I561" i="42" s="1"/>
  <c r="C560" i="42"/>
  <c r="E560" i="42" s="1"/>
  <c r="G560" i="42" s="1"/>
  <c r="H560" i="42" s="1"/>
  <c r="I560" i="42" s="1"/>
  <c r="C559" i="42"/>
  <c r="E559" i="42" s="1"/>
  <c r="G559" i="42" s="1"/>
  <c r="C558" i="42"/>
  <c r="E558" i="42" s="1"/>
  <c r="G558" i="42" s="1"/>
  <c r="B557" i="42"/>
  <c r="C555" i="42"/>
  <c r="E555" i="42" s="1"/>
  <c r="G555" i="42" s="1"/>
  <c r="C554" i="42"/>
  <c r="E554" i="42" s="1"/>
  <c r="G554" i="42" s="1"/>
  <c r="H554" i="42" s="1"/>
  <c r="I554" i="42" s="1"/>
  <c r="C553" i="42"/>
  <c r="E553" i="42" s="1"/>
  <c r="G553" i="42" s="1"/>
  <c r="C552" i="42"/>
  <c r="E552" i="42" s="1"/>
  <c r="G552" i="42" s="1"/>
  <c r="C551" i="42"/>
  <c r="E551" i="42" s="1"/>
  <c r="G551" i="42" s="1"/>
  <c r="C550" i="42"/>
  <c r="E550" i="42" s="1"/>
  <c r="G550" i="42" s="1"/>
  <c r="H550" i="42" s="1"/>
  <c r="I550" i="42" s="1"/>
  <c r="B549" i="42"/>
  <c r="C548" i="42"/>
  <c r="E548" i="42" s="1"/>
  <c r="G548" i="42" s="1"/>
  <c r="C547" i="42"/>
  <c r="B546" i="42"/>
  <c r="C545" i="42"/>
  <c r="E545" i="42" s="1"/>
  <c r="G545" i="42" s="1"/>
  <c r="H545" i="42" s="1"/>
  <c r="I545" i="42" s="1"/>
  <c r="C544" i="42"/>
  <c r="E544" i="42" s="1"/>
  <c r="G544" i="42" s="1"/>
  <c r="H544" i="42" s="1"/>
  <c r="I544" i="42" s="1"/>
  <c r="C543" i="42"/>
  <c r="E543" i="42" s="1"/>
  <c r="G543" i="42" s="1"/>
  <c r="H543" i="42" s="1"/>
  <c r="I543" i="42" s="1"/>
  <c r="C542" i="42"/>
  <c r="C541" i="42"/>
  <c r="E541" i="42" s="1"/>
  <c r="G541" i="42" s="1"/>
  <c r="C540" i="42"/>
  <c r="E540" i="42" s="1"/>
  <c r="G540" i="42" s="1"/>
  <c r="H540" i="42" s="1"/>
  <c r="I540" i="42" s="1"/>
  <c r="B539" i="42"/>
  <c r="C537" i="42"/>
  <c r="C536" i="42" s="1"/>
  <c r="B536" i="42"/>
  <c r="C535" i="42"/>
  <c r="E535" i="42" s="1"/>
  <c r="G535" i="42" s="1"/>
  <c r="H535" i="42" s="1"/>
  <c r="I535" i="42" s="1"/>
  <c r="C534" i="42"/>
  <c r="E534" i="42" s="1"/>
  <c r="G534" i="42" s="1"/>
  <c r="C533" i="42"/>
  <c r="E533" i="42" s="1"/>
  <c r="G533" i="42" s="1"/>
  <c r="C532" i="42"/>
  <c r="E532" i="42" s="1"/>
  <c r="G532" i="42" s="1"/>
  <c r="H532" i="42" s="1"/>
  <c r="I532" i="42" s="1"/>
  <c r="B531" i="42"/>
  <c r="C530" i="42"/>
  <c r="E530" i="42" s="1"/>
  <c r="G530" i="42" s="1"/>
  <c r="H530" i="42" s="1"/>
  <c r="I530" i="42" s="1"/>
  <c r="C529" i="42"/>
  <c r="E529" i="42" s="1"/>
  <c r="G529" i="42" s="1"/>
  <c r="H529" i="42" s="1"/>
  <c r="I529" i="42" s="1"/>
  <c r="C528" i="42"/>
  <c r="E528" i="42" s="1"/>
  <c r="G528" i="42" s="1"/>
  <c r="C527" i="42"/>
  <c r="E527" i="42" s="1"/>
  <c r="G527" i="42" s="1"/>
  <c r="H527" i="42" s="1"/>
  <c r="I527" i="42" s="1"/>
  <c r="C526" i="42"/>
  <c r="E526" i="42" s="1"/>
  <c r="G526" i="42" s="1"/>
  <c r="H526" i="42" s="1"/>
  <c r="I526" i="42" s="1"/>
  <c r="C525" i="42"/>
  <c r="E525" i="42" s="1"/>
  <c r="G525" i="42" s="1"/>
  <c r="C524" i="42"/>
  <c r="E524" i="42" s="1"/>
  <c r="G524" i="42" s="1"/>
  <c r="B523" i="42"/>
  <c r="C522" i="42"/>
  <c r="E522" i="42" s="1"/>
  <c r="G522" i="42" s="1"/>
  <c r="C521" i="42"/>
  <c r="E521" i="42" s="1"/>
  <c r="G521" i="42" s="1"/>
  <c r="H521" i="42" s="1"/>
  <c r="I521" i="42" s="1"/>
  <c r="B520" i="42"/>
  <c r="C518" i="42"/>
  <c r="B517" i="42"/>
  <c r="B516" i="42" s="1"/>
  <c r="C515" i="42"/>
  <c r="E515" i="42" s="1"/>
  <c r="G515" i="42" s="1"/>
  <c r="C514" i="42"/>
  <c r="E514" i="42" s="1"/>
  <c r="G514" i="42" s="1"/>
  <c r="H514" i="42" s="1"/>
  <c r="I514" i="42" s="1"/>
  <c r="C513" i="42"/>
  <c r="E513" i="42" s="1"/>
  <c r="G513" i="42" s="1"/>
  <c r="C512" i="42"/>
  <c r="E512" i="42" s="1"/>
  <c r="G512" i="42" s="1"/>
  <c r="C511" i="42"/>
  <c r="E511" i="42" s="1"/>
  <c r="G511" i="42" s="1"/>
  <c r="C510" i="42"/>
  <c r="E510" i="42" s="1"/>
  <c r="G510" i="42" s="1"/>
  <c r="C509" i="42"/>
  <c r="E509" i="42" s="1"/>
  <c r="G509" i="42" s="1"/>
  <c r="C508" i="42"/>
  <c r="E508" i="42" s="1"/>
  <c r="G508" i="42" s="1"/>
  <c r="H508" i="42" s="1"/>
  <c r="I508" i="42" s="1"/>
  <c r="C507" i="42"/>
  <c r="E507" i="42" s="1"/>
  <c r="G507" i="42" s="1"/>
  <c r="C506" i="42"/>
  <c r="E506" i="42" s="1"/>
  <c r="G506" i="42" s="1"/>
  <c r="H506" i="42" s="1"/>
  <c r="I506" i="42" s="1"/>
  <c r="B505" i="42"/>
  <c r="C504" i="42"/>
  <c r="C503" i="42"/>
  <c r="E503" i="42" s="1"/>
  <c r="G503" i="42" s="1"/>
  <c r="C502" i="42"/>
  <c r="E502" i="42" s="1"/>
  <c r="G502" i="42" s="1"/>
  <c r="C501" i="42"/>
  <c r="E501" i="42" s="1"/>
  <c r="G501" i="42" s="1"/>
  <c r="H501" i="42" s="1"/>
  <c r="I501" i="42" s="1"/>
  <c r="B500" i="42"/>
  <c r="C499" i="42"/>
  <c r="E499" i="42" s="1"/>
  <c r="G499" i="42" s="1"/>
  <c r="C498" i="42"/>
  <c r="E498" i="42" s="1"/>
  <c r="G498" i="42" s="1"/>
  <c r="C497" i="42"/>
  <c r="E497" i="42" s="1"/>
  <c r="G497" i="42" s="1"/>
  <c r="C496" i="42"/>
  <c r="E496" i="42" s="1"/>
  <c r="G496" i="42" s="1"/>
  <c r="C495" i="42"/>
  <c r="E495" i="42" s="1"/>
  <c r="G495" i="42" s="1"/>
  <c r="C494" i="42"/>
  <c r="E494" i="42" s="1"/>
  <c r="G494" i="42" s="1"/>
  <c r="H494" i="42" s="1"/>
  <c r="I494" i="42" s="1"/>
  <c r="C493" i="42"/>
  <c r="E493" i="42" s="1"/>
  <c r="G493" i="42" s="1"/>
  <c r="H493" i="42" s="1"/>
  <c r="I493" i="42" s="1"/>
  <c r="C492" i="42"/>
  <c r="E492" i="42" s="1"/>
  <c r="G492" i="42" s="1"/>
  <c r="C491" i="42"/>
  <c r="E491" i="42" s="1"/>
  <c r="G491" i="42" s="1"/>
  <c r="C490" i="42"/>
  <c r="E490" i="42" s="1"/>
  <c r="G490" i="42" s="1"/>
  <c r="C489" i="42"/>
  <c r="E489" i="42" s="1"/>
  <c r="G489" i="42" s="1"/>
  <c r="C488" i="42"/>
  <c r="E488" i="42" s="1"/>
  <c r="G488" i="42" s="1"/>
  <c r="C487" i="42"/>
  <c r="E487" i="42" s="1"/>
  <c r="G487" i="42" s="1"/>
  <c r="C486" i="42"/>
  <c r="E486" i="42" s="1"/>
  <c r="G486" i="42" s="1"/>
  <c r="H486" i="42" s="1"/>
  <c r="I486" i="42" s="1"/>
  <c r="C485" i="42"/>
  <c r="E485" i="42" s="1"/>
  <c r="G485" i="42" s="1"/>
  <c r="H485" i="42" s="1"/>
  <c r="I485" i="42" s="1"/>
  <c r="C484" i="42"/>
  <c r="B483" i="42"/>
  <c r="C482" i="42"/>
  <c r="E482" i="42" s="1"/>
  <c r="G482" i="42" s="1"/>
  <c r="C481" i="42"/>
  <c r="E481" i="42" s="1"/>
  <c r="G481" i="42" s="1"/>
  <c r="H481" i="42" s="1"/>
  <c r="I481" i="42" s="1"/>
  <c r="B480" i="42"/>
  <c r="C478" i="42"/>
  <c r="E478" i="42" s="1"/>
  <c r="G478" i="42" s="1"/>
  <c r="C477" i="42"/>
  <c r="E477" i="42" s="1"/>
  <c r="G477" i="42" s="1"/>
  <c r="C476" i="42"/>
  <c r="E476" i="42" s="1"/>
  <c r="G476" i="42" s="1"/>
  <c r="C475" i="42"/>
  <c r="E475" i="42" s="1"/>
  <c r="G475" i="42" s="1"/>
  <c r="C474" i="42"/>
  <c r="E474" i="42" s="1"/>
  <c r="G474" i="42" s="1"/>
  <c r="C473" i="42"/>
  <c r="E473" i="42" s="1"/>
  <c r="G473" i="42" s="1"/>
  <c r="C472" i="42"/>
  <c r="E472" i="42" s="1"/>
  <c r="G472" i="42" s="1"/>
  <c r="H472" i="42" s="1"/>
  <c r="I472" i="42" s="1"/>
  <c r="C471" i="42"/>
  <c r="E471" i="42" s="1"/>
  <c r="G471" i="42" s="1"/>
  <c r="C470" i="42"/>
  <c r="E470" i="42" s="1"/>
  <c r="G470" i="42" s="1"/>
  <c r="C469" i="42"/>
  <c r="E469" i="42" s="1"/>
  <c r="G469" i="42" s="1"/>
  <c r="C468" i="42"/>
  <c r="E468" i="42" s="1"/>
  <c r="G468" i="42" s="1"/>
  <c r="H468" i="42" s="1"/>
  <c r="I468" i="42" s="1"/>
  <c r="B467" i="42"/>
  <c r="C466" i="42"/>
  <c r="B465" i="42"/>
  <c r="C464" i="42"/>
  <c r="E464" i="42" s="1"/>
  <c r="G464" i="42" s="1"/>
  <c r="C463" i="42"/>
  <c r="E463" i="42" s="1"/>
  <c r="G463" i="42" s="1"/>
  <c r="C462" i="42"/>
  <c r="E462" i="42" s="1"/>
  <c r="G462" i="42" s="1"/>
  <c r="H462" i="42" s="1"/>
  <c r="I462" i="42" s="1"/>
  <c r="C461" i="42"/>
  <c r="E461" i="42" s="1"/>
  <c r="G461" i="42" s="1"/>
  <c r="H461" i="42" s="1"/>
  <c r="I461" i="42" s="1"/>
  <c r="C460" i="42"/>
  <c r="E460" i="42" s="1"/>
  <c r="G460" i="42" s="1"/>
  <c r="C459" i="42"/>
  <c r="E459" i="42" s="1"/>
  <c r="G459" i="42" s="1"/>
  <c r="C458" i="42"/>
  <c r="E458" i="42" s="1"/>
  <c r="G458" i="42" s="1"/>
  <c r="C457" i="42"/>
  <c r="E457" i="42" s="1"/>
  <c r="G457" i="42" s="1"/>
  <c r="C456" i="42"/>
  <c r="E456" i="42" s="1"/>
  <c r="G456" i="42" s="1"/>
  <c r="C455" i="42"/>
  <c r="E455" i="42" s="1"/>
  <c r="G455" i="42" s="1"/>
  <c r="C454" i="42"/>
  <c r="E454" i="42" s="1"/>
  <c r="G454" i="42" s="1"/>
  <c r="H454" i="42" s="1"/>
  <c r="I454" i="42" s="1"/>
  <c r="C453" i="42"/>
  <c r="E453" i="42" s="1"/>
  <c r="G453" i="42" s="1"/>
  <c r="H453" i="42" s="1"/>
  <c r="I453" i="42" s="1"/>
  <c r="C452" i="42"/>
  <c r="E452" i="42" s="1"/>
  <c r="G452" i="42" s="1"/>
  <c r="C451" i="42"/>
  <c r="E451" i="42" s="1"/>
  <c r="G451" i="42" s="1"/>
  <c r="C450" i="42"/>
  <c r="E450" i="42" s="1"/>
  <c r="G450" i="42" s="1"/>
  <c r="C449" i="42"/>
  <c r="E449" i="42" s="1"/>
  <c r="G449" i="42" s="1"/>
  <c r="C448" i="42"/>
  <c r="E448" i="42" s="1"/>
  <c r="G448" i="42" s="1"/>
  <c r="C447" i="42"/>
  <c r="E447" i="42" s="1"/>
  <c r="G447" i="42" s="1"/>
  <c r="C446" i="42"/>
  <c r="E446" i="42" s="1"/>
  <c r="G446" i="42" s="1"/>
  <c r="H446" i="42" s="1"/>
  <c r="I446" i="42" s="1"/>
  <c r="C445" i="42"/>
  <c r="E445" i="42" s="1"/>
  <c r="G445" i="42" s="1"/>
  <c r="H445" i="42" s="1"/>
  <c r="I445" i="42" s="1"/>
  <c r="C444" i="42"/>
  <c r="B443" i="42"/>
  <c r="C442" i="42"/>
  <c r="E442" i="42" s="1"/>
  <c r="G442" i="42" s="1"/>
  <c r="C441" i="42"/>
  <c r="E441" i="42" s="1"/>
  <c r="G441" i="42" s="1"/>
  <c r="H441" i="42" s="1"/>
  <c r="I441" i="42" s="1"/>
  <c r="C440" i="42"/>
  <c r="E440" i="42" s="1"/>
  <c r="G440" i="42" s="1"/>
  <c r="C439" i="42"/>
  <c r="E439" i="42" s="1"/>
  <c r="G439" i="42" s="1"/>
  <c r="C438" i="42"/>
  <c r="E438" i="42" s="1"/>
  <c r="G438" i="42" s="1"/>
  <c r="H438" i="42" s="1"/>
  <c r="I438" i="42" s="1"/>
  <c r="C437" i="42"/>
  <c r="E437" i="42" s="1"/>
  <c r="G437" i="42" s="1"/>
  <c r="H437" i="42" s="1"/>
  <c r="I437" i="42" s="1"/>
  <c r="C436" i="42"/>
  <c r="E436" i="42" s="1"/>
  <c r="G436" i="42" s="1"/>
  <c r="C435" i="42"/>
  <c r="E435" i="42" s="1"/>
  <c r="G435" i="42" s="1"/>
  <c r="H435" i="42" s="1"/>
  <c r="I435" i="42" s="1"/>
  <c r="C434" i="42"/>
  <c r="E434" i="42" s="1"/>
  <c r="G434" i="42" s="1"/>
  <c r="C433" i="42"/>
  <c r="E433" i="42" s="1"/>
  <c r="G433" i="42" s="1"/>
  <c r="C432" i="42"/>
  <c r="E432" i="42" s="1"/>
  <c r="G432" i="42" s="1"/>
  <c r="C431" i="42"/>
  <c r="E431" i="42" s="1"/>
  <c r="G431" i="42" s="1"/>
  <c r="C430" i="42"/>
  <c r="E430" i="42" s="1"/>
  <c r="G430" i="42" s="1"/>
  <c r="H430" i="42" s="1"/>
  <c r="I430" i="42" s="1"/>
  <c r="C429" i="42"/>
  <c r="E429" i="42" s="1"/>
  <c r="G429" i="42" s="1"/>
  <c r="H429" i="42" s="1"/>
  <c r="I429" i="42" s="1"/>
  <c r="C428" i="42"/>
  <c r="E428" i="42" s="1"/>
  <c r="G428" i="42" s="1"/>
  <c r="C427" i="42"/>
  <c r="E427" i="42" s="1"/>
  <c r="G427" i="42" s="1"/>
  <c r="H427" i="42" s="1"/>
  <c r="I427" i="42" s="1"/>
  <c r="C426" i="42"/>
  <c r="E426" i="42" s="1"/>
  <c r="G426" i="42" s="1"/>
  <c r="C425" i="42"/>
  <c r="E425" i="42" s="1"/>
  <c r="G425" i="42" s="1"/>
  <c r="C424" i="42"/>
  <c r="E424" i="42" s="1"/>
  <c r="G424" i="42" s="1"/>
  <c r="C423" i="42"/>
  <c r="E423" i="42" s="1"/>
  <c r="G423" i="42" s="1"/>
  <c r="C422" i="42"/>
  <c r="E422" i="42" s="1"/>
  <c r="G422" i="42" s="1"/>
  <c r="H422" i="42" s="1"/>
  <c r="I422" i="42" s="1"/>
  <c r="B421" i="42"/>
  <c r="C419" i="42"/>
  <c r="C418" i="42"/>
  <c r="E418" i="42" s="1"/>
  <c r="G418" i="42" s="1"/>
  <c r="C417" i="42"/>
  <c r="E417" i="42" s="1"/>
  <c r="G417" i="42" s="1"/>
  <c r="H417" i="42" s="1"/>
  <c r="I417" i="42" s="1"/>
  <c r="B416" i="42"/>
  <c r="C415" i="42"/>
  <c r="E415" i="42" s="1"/>
  <c r="G415" i="42" s="1"/>
  <c r="H415" i="42" s="1"/>
  <c r="I415" i="42" s="1"/>
  <c r="B414" i="42"/>
  <c r="C412" i="42"/>
  <c r="E412" i="42" s="1"/>
  <c r="G412" i="42" s="1"/>
  <c r="C411" i="42"/>
  <c r="E411" i="42" s="1"/>
  <c r="G411" i="42" s="1"/>
  <c r="C410" i="42"/>
  <c r="E410" i="42" s="1"/>
  <c r="G410" i="42" s="1"/>
  <c r="C409" i="42"/>
  <c r="C408" i="42"/>
  <c r="E408" i="42" s="1"/>
  <c r="G408" i="42" s="1"/>
  <c r="H408" i="42" s="1"/>
  <c r="I408" i="42" s="1"/>
  <c r="C407" i="42"/>
  <c r="E407" i="42" s="1"/>
  <c r="G407" i="42" s="1"/>
  <c r="H407" i="42" s="1"/>
  <c r="I407" i="42" s="1"/>
  <c r="C406" i="42"/>
  <c r="E406" i="42" s="1"/>
  <c r="G406" i="42" s="1"/>
  <c r="C405" i="42"/>
  <c r="E405" i="42" s="1"/>
  <c r="G405" i="42" s="1"/>
  <c r="C404" i="42"/>
  <c r="E404" i="42" s="1"/>
  <c r="G404" i="42" s="1"/>
  <c r="H404" i="42" s="1"/>
  <c r="I404" i="42" s="1"/>
  <c r="B403" i="42"/>
  <c r="C402" i="42"/>
  <c r="E402" i="42" s="1"/>
  <c r="G402" i="42" s="1"/>
  <c r="C401" i="42"/>
  <c r="E401" i="42" s="1"/>
  <c r="G401" i="42" s="1"/>
  <c r="H401" i="42" s="1"/>
  <c r="I401" i="42" s="1"/>
  <c r="C400" i="42"/>
  <c r="E400" i="42" s="1"/>
  <c r="G400" i="42" s="1"/>
  <c r="C399" i="42"/>
  <c r="B398" i="42"/>
  <c r="C397" i="42"/>
  <c r="E397" i="42" s="1"/>
  <c r="G397" i="42" s="1"/>
  <c r="H397" i="42" s="1"/>
  <c r="I397" i="42" s="1"/>
  <c r="C396" i="42"/>
  <c r="E396" i="42" s="1"/>
  <c r="G396" i="42" s="1"/>
  <c r="H396" i="42" s="1"/>
  <c r="I396" i="42" s="1"/>
  <c r="C395" i="42"/>
  <c r="E395" i="42" s="1"/>
  <c r="G395" i="42" s="1"/>
  <c r="C394" i="42"/>
  <c r="E394" i="42" s="1"/>
  <c r="G394" i="42" s="1"/>
  <c r="C393" i="42"/>
  <c r="E393" i="42" s="1"/>
  <c r="G393" i="42" s="1"/>
  <c r="C392" i="42"/>
  <c r="E392" i="42" s="1"/>
  <c r="G392" i="42" s="1"/>
  <c r="C391" i="42"/>
  <c r="E391" i="42" s="1"/>
  <c r="G391" i="42" s="1"/>
  <c r="C390" i="42"/>
  <c r="E390" i="42" s="1"/>
  <c r="G390" i="42" s="1"/>
  <c r="C389" i="42"/>
  <c r="E389" i="42" s="1"/>
  <c r="G389" i="42" s="1"/>
  <c r="H389" i="42" s="1"/>
  <c r="I389" i="42" s="1"/>
  <c r="C388" i="42"/>
  <c r="E388" i="42" s="1"/>
  <c r="G388" i="42" s="1"/>
  <c r="H388" i="42" s="1"/>
  <c r="I388" i="42" s="1"/>
  <c r="C387" i="42"/>
  <c r="E387" i="42" s="1"/>
  <c r="G387" i="42" s="1"/>
  <c r="C386" i="42"/>
  <c r="E386" i="42" s="1"/>
  <c r="G386" i="42" s="1"/>
  <c r="C385" i="42"/>
  <c r="E385" i="42" s="1"/>
  <c r="G385" i="42" s="1"/>
  <c r="C384" i="42"/>
  <c r="C383" i="42"/>
  <c r="E383" i="42" s="1"/>
  <c r="G383" i="42" s="1"/>
  <c r="H383" i="42" s="1"/>
  <c r="I383" i="42" s="1"/>
  <c r="C382" i="42"/>
  <c r="E382" i="42" s="1"/>
  <c r="G382" i="42" s="1"/>
  <c r="H382" i="42" s="1"/>
  <c r="I382" i="42" s="1"/>
  <c r="C381" i="42"/>
  <c r="E381" i="42" s="1"/>
  <c r="G381" i="42" s="1"/>
  <c r="H381" i="42" s="1"/>
  <c r="I381" i="42" s="1"/>
  <c r="C380" i="42"/>
  <c r="E380" i="42" s="1"/>
  <c r="G380" i="42" s="1"/>
  <c r="H380" i="42" s="1"/>
  <c r="I380" i="42" s="1"/>
  <c r="C379" i="42"/>
  <c r="E379" i="42" s="1"/>
  <c r="G379" i="42" s="1"/>
  <c r="H379" i="42" s="1"/>
  <c r="I379" i="42" s="1"/>
  <c r="B378" i="42"/>
  <c r="C377" i="42"/>
  <c r="E377" i="42" s="1"/>
  <c r="G377" i="42" s="1"/>
  <c r="H377" i="42" s="1"/>
  <c r="I377" i="42" s="1"/>
  <c r="C376" i="42"/>
  <c r="E376" i="42" s="1"/>
  <c r="G376" i="42" s="1"/>
  <c r="C375" i="42"/>
  <c r="E375" i="42" s="1"/>
  <c r="G375" i="42" s="1"/>
  <c r="C374" i="42"/>
  <c r="E374" i="42" s="1"/>
  <c r="G374" i="42" s="1"/>
  <c r="C373" i="42"/>
  <c r="E373" i="42" s="1"/>
  <c r="G373" i="42" s="1"/>
  <c r="H373" i="42" s="1"/>
  <c r="I373" i="42" s="1"/>
  <c r="C372" i="42"/>
  <c r="C371" i="42"/>
  <c r="E371" i="42" s="1"/>
  <c r="G371" i="42" s="1"/>
  <c r="H371" i="42" s="1"/>
  <c r="I371" i="42" s="1"/>
  <c r="C370" i="42"/>
  <c r="E370" i="42" s="1"/>
  <c r="G370" i="42" s="1"/>
  <c r="C369" i="42"/>
  <c r="E369" i="42" s="1"/>
  <c r="G369" i="42" s="1"/>
  <c r="B368" i="42"/>
  <c r="C366" i="42"/>
  <c r="E366" i="42" s="1"/>
  <c r="G366" i="42" s="1"/>
  <c r="C365" i="42"/>
  <c r="E365" i="42" s="1"/>
  <c r="G365" i="42" s="1"/>
  <c r="C364" i="42"/>
  <c r="C363" i="42"/>
  <c r="E363" i="42" s="1"/>
  <c r="G363" i="42" s="1"/>
  <c r="H363" i="42" s="1"/>
  <c r="I363" i="42" s="1"/>
  <c r="C362" i="42"/>
  <c r="E362" i="42" s="1"/>
  <c r="G362" i="42" s="1"/>
  <c r="H362" i="42" s="1"/>
  <c r="I362" i="42" s="1"/>
  <c r="C361" i="42"/>
  <c r="E361" i="42" s="1"/>
  <c r="G361" i="42" s="1"/>
  <c r="C360" i="42"/>
  <c r="E360" i="42" s="1"/>
  <c r="G360" i="42" s="1"/>
  <c r="B359" i="42"/>
  <c r="B358" i="42" s="1"/>
  <c r="C357" i="42"/>
  <c r="E357" i="42" s="1"/>
  <c r="G357" i="42" s="1"/>
  <c r="H357" i="42" s="1"/>
  <c r="I357" i="42" s="1"/>
  <c r="C356" i="42"/>
  <c r="E356" i="42" s="1"/>
  <c r="G356" i="42" s="1"/>
  <c r="H356" i="42" s="1"/>
  <c r="I356" i="42" s="1"/>
  <c r="C355" i="42"/>
  <c r="C354" i="42"/>
  <c r="E354" i="42" s="1"/>
  <c r="G354" i="42" s="1"/>
  <c r="C353" i="42"/>
  <c r="E353" i="42" s="1"/>
  <c r="G353" i="42" s="1"/>
  <c r="B352" i="42"/>
  <c r="C351" i="42"/>
  <c r="E351" i="42" s="1"/>
  <c r="G351" i="42" s="1"/>
  <c r="H351" i="42" s="1"/>
  <c r="I351" i="42" s="1"/>
  <c r="C350" i="42"/>
  <c r="E350" i="42" s="1"/>
  <c r="G350" i="42" s="1"/>
  <c r="C349" i="42"/>
  <c r="E349" i="42" s="1"/>
  <c r="G349" i="42" s="1"/>
  <c r="B348" i="42"/>
  <c r="C347" i="42"/>
  <c r="E347" i="42" s="1"/>
  <c r="G347" i="42" s="1"/>
  <c r="C346" i="42"/>
  <c r="E346" i="42" s="1"/>
  <c r="G346" i="42" s="1"/>
  <c r="C345" i="42"/>
  <c r="E345" i="42" s="1"/>
  <c r="G345" i="42" s="1"/>
  <c r="C344" i="42"/>
  <c r="E344" i="42" s="1"/>
  <c r="G344" i="42" s="1"/>
  <c r="C343" i="42"/>
  <c r="E343" i="42" s="1"/>
  <c r="G343" i="42" s="1"/>
  <c r="C342" i="42"/>
  <c r="E342" i="42" s="1"/>
  <c r="G342" i="42" s="1"/>
  <c r="H342" i="42" s="1"/>
  <c r="I342" i="42" s="1"/>
  <c r="C341" i="42"/>
  <c r="E341" i="42" s="1"/>
  <c r="G341" i="42" s="1"/>
  <c r="C340" i="42"/>
  <c r="C339" i="42"/>
  <c r="E339" i="42" s="1"/>
  <c r="G339" i="42" s="1"/>
  <c r="C338" i="42"/>
  <c r="E338" i="42" s="1"/>
  <c r="G338" i="42" s="1"/>
  <c r="H338" i="42" s="1"/>
  <c r="I338" i="42" s="1"/>
  <c r="B337" i="42"/>
  <c r="C336" i="42"/>
  <c r="E336" i="42" s="1"/>
  <c r="G336" i="42" s="1"/>
  <c r="H336" i="42" s="1"/>
  <c r="I336" i="42" s="1"/>
  <c r="C335" i="42"/>
  <c r="E335" i="42" s="1"/>
  <c r="G335" i="42" s="1"/>
  <c r="H335" i="42" s="1"/>
  <c r="I335" i="42" s="1"/>
  <c r="C334" i="42"/>
  <c r="C333" i="42"/>
  <c r="E333" i="42" s="1"/>
  <c r="G333" i="42" s="1"/>
  <c r="C332" i="42"/>
  <c r="E332" i="42" s="1"/>
  <c r="G332" i="42" s="1"/>
  <c r="H332" i="42" s="1"/>
  <c r="I332" i="42" s="1"/>
  <c r="B331" i="42"/>
  <c r="C329" i="42"/>
  <c r="E329" i="42" s="1"/>
  <c r="G329" i="42" s="1"/>
  <c r="H329" i="42" s="1"/>
  <c r="I329" i="42" s="1"/>
  <c r="C328" i="42"/>
  <c r="E328" i="42" s="1"/>
  <c r="G328" i="42" s="1"/>
  <c r="H328" i="42" s="1"/>
  <c r="I328" i="42" s="1"/>
  <c r="C327" i="42"/>
  <c r="E327" i="42" s="1"/>
  <c r="G327" i="42" s="1"/>
  <c r="C326" i="42"/>
  <c r="E326" i="42" s="1"/>
  <c r="G326" i="42" s="1"/>
  <c r="B325" i="42"/>
  <c r="C324" i="42"/>
  <c r="E324" i="42" s="1"/>
  <c r="G324" i="42" s="1"/>
  <c r="B323" i="42"/>
  <c r="C322" i="42"/>
  <c r="E322" i="42" s="1"/>
  <c r="G322" i="42" s="1"/>
  <c r="H322" i="42" s="1"/>
  <c r="I322" i="42" s="1"/>
  <c r="C321" i="42"/>
  <c r="E321" i="42" s="1"/>
  <c r="G321" i="42" s="1"/>
  <c r="C320" i="42"/>
  <c r="E320" i="42" s="1"/>
  <c r="G320" i="42" s="1"/>
  <c r="C319" i="42"/>
  <c r="E319" i="42" s="1"/>
  <c r="G319" i="42" s="1"/>
  <c r="H319" i="42" s="1"/>
  <c r="I319" i="42" s="1"/>
  <c r="C318" i="42"/>
  <c r="E318" i="42" s="1"/>
  <c r="G318" i="42" s="1"/>
  <c r="H318" i="42" s="1"/>
  <c r="I318" i="42" s="1"/>
  <c r="C317" i="42"/>
  <c r="E317" i="42" s="1"/>
  <c r="G317" i="42" s="1"/>
  <c r="H317" i="42" s="1"/>
  <c r="I317" i="42" s="1"/>
  <c r="C316" i="42"/>
  <c r="E316" i="42" s="1"/>
  <c r="G316" i="42" s="1"/>
  <c r="C315" i="42"/>
  <c r="B314" i="42"/>
  <c r="C312" i="42"/>
  <c r="E312" i="42" s="1"/>
  <c r="G312" i="42" s="1"/>
  <c r="C311" i="42"/>
  <c r="E311" i="42" s="1"/>
  <c r="G311" i="42" s="1"/>
  <c r="C310" i="42"/>
  <c r="E310" i="42" s="1"/>
  <c r="G310" i="42" s="1"/>
  <c r="C309" i="42"/>
  <c r="E309" i="42" s="1"/>
  <c r="G309" i="42" s="1"/>
  <c r="H309" i="42" s="1"/>
  <c r="I309" i="42" s="1"/>
  <c r="C308" i="42"/>
  <c r="E308" i="42" s="1"/>
  <c r="G308" i="42" s="1"/>
  <c r="C307" i="42"/>
  <c r="E307" i="42" s="1"/>
  <c r="G307" i="42" s="1"/>
  <c r="C306" i="42"/>
  <c r="E306" i="42" s="1"/>
  <c r="G306" i="42" s="1"/>
  <c r="H306" i="42" s="1"/>
  <c r="I306" i="42" s="1"/>
  <c r="C305" i="42"/>
  <c r="E305" i="42" s="1"/>
  <c r="G305" i="42" s="1"/>
  <c r="C304" i="42"/>
  <c r="E304" i="42" s="1"/>
  <c r="G304" i="42" s="1"/>
  <c r="C303" i="42"/>
  <c r="E303" i="42" s="1"/>
  <c r="G303" i="42" s="1"/>
  <c r="C302" i="42"/>
  <c r="E302" i="42" s="1"/>
  <c r="G302" i="42" s="1"/>
  <c r="C301" i="42"/>
  <c r="E301" i="42" s="1"/>
  <c r="G301" i="42" s="1"/>
  <c r="H301" i="42" s="1"/>
  <c r="I301" i="42" s="1"/>
  <c r="C300" i="42"/>
  <c r="E300" i="42" s="1"/>
  <c r="G300" i="42" s="1"/>
  <c r="C299" i="42"/>
  <c r="E299" i="42" s="1"/>
  <c r="G299" i="42" s="1"/>
  <c r="C298" i="42"/>
  <c r="E298" i="42" s="1"/>
  <c r="G298" i="42" s="1"/>
  <c r="H298" i="42" s="1"/>
  <c r="I298" i="42" s="1"/>
  <c r="C297" i="42"/>
  <c r="E297" i="42" s="1"/>
  <c r="G297" i="42" s="1"/>
  <c r="B296" i="42"/>
  <c r="C295" i="42"/>
  <c r="E295" i="42" s="1"/>
  <c r="G295" i="42" s="1"/>
  <c r="C294" i="42"/>
  <c r="E294" i="42" s="1"/>
  <c r="G294" i="42" s="1"/>
  <c r="C293" i="42"/>
  <c r="C292" i="42"/>
  <c r="E292" i="42" s="1"/>
  <c r="G292" i="42" s="1"/>
  <c r="C291" i="42"/>
  <c r="E291" i="42" s="1"/>
  <c r="G291" i="42" s="1"/>
  <c r="H291" i="42" s="1"/>
  <c r="I291" i="42" s="1"/>
  <c r="C290" i="42"/>
  <c r="E290" i="42" s="1"/>
  <c r="G290" i="42" s="1"/>
  <c r="H290" i="42" s="1"/>
  <c r="I290" i="42" s="1"/>
  <c r="C289" i="42"/>
  <c r="E289" i="42" s="1"/>
  <c r="G289" i="42" s="1"/>
  <c r="C288" i="42"/>
  <c r="E288" i="42" s="1"/>
  <c r="G288" i="42" s="1"/>
  <c r="C287" i="42"/>
  <c r="E287" i="42" s="1"/>
  <c r="G287" i="42" s="1"/>
  <c r="C286" i="42"/>
  <c r="E286" i="42" s="1"/>
  <c r="G286" i="42" s="1"/>
  <c r="C285" i="42"/>
  <c r="E285" i="42" s="1"/>
  <c r="G285" i="42" s="1"/>
  <c r="H285" i="42" s="1"/>
  <c r="I285" i="42" s="1"/>
  <c r="C284" i="42"/>
  <c r="E284" i="42" s="1"/>
  <c r="G284" i="42" s="1"/>
  <c r="C283" i="42"/>
  <c r="E283" i="42" s="1"/>
  <c r="G283" i="42" s="1"/>
  <c r="H283" i="42" s="1"/>
  <c r="I283" i="42" s="1"/>
  <c r="C282" i="42"/>
  <c r="E282" i="42" s="1"/>
  <c r="G282" i="42" s="1"/>
  <c r="H282" i="42" s="1"/>
  <c r="I282" i="42" s="1"/>
  <c r="B281" i="42"/>
  <c r="C280" i="42"/>
  <c r="E280" i="42" s="1"/>
  <c r="G280" i="42" s="1"/>
  <c r="C279" i="42"/>
  <c r="E279" i="42" s="1"/>
  <c r="G279" i="42" s="1"/>
  <c r="C278" i="42"/>
  <c r="E278" i="42" s="1"/>
  <c r="G278" i="42" s="1"/>
  <c r="C277" i="42"/>
  <c r="E277" i="42" s="1"/>
  <c r="G277" i="42" s="1"/>
  <c r="C276" i="42"/>
  <c r="E276" i="42" s="1"/>
  <c r="G276" i="42" s="1"/>
  <c r="C275" i="42"/>
  <c r="E275" i="42" s="1"/>
  <c r="G275" i="42" s="1"/>
  <c r="C274" i="42"/>
  <c r="E274" i="42" s="1"/>
  <c r="G274" i="42" s="1"/>
  <c r="C273" i="42"/>
  <c r="E273" i="42" s="1"/>
  <c r="G273" i="42" s="1"/>
  <c r="C272" i="42"/>
  <c r="E272" i="42" s="1"/>
  <c r="G272" i="42" s="1"/>
  <c r="H272" i="42" s="1"/>
  <c r="I272" i="42" s="1"/>
  <c r="C271" i="42"/>
  <c r="E271" i="42" s="1"/>
  <c r="G271" i="42" s="1"/>
  <c r="C270" i="42"/>
  <c r="E270" i="42" s="1"/>
  <c r="G270" i="42" s="1"/>
  <c r="C269" i="42"/>
  <c r="E269" i="42" s="1"/>
  <c r="G269" i="42" s="1"/>
  <c r="C268" i="42"/>
  <c r="E268" i="42" s="1"/>
  <c r="G268" i="42" s="1"/>
  <c r="C267" i="42"/>
  <c r="E267" i="42" s="1"/>
  <c r="G267" i="42" s="1"/>
  <c r="C266" i="42"/>
  <c r="E266" i="42" s="1"/>
  <c r="G266" i="42" s="1"/>
  <c r="C265" i="42"/>
  <c r="E265" i="42" s="1"/>
  <c r="G265" i="42" s="1"/>
  <c r="C264" i="42"/>
  <c r="E264" i="42" s="1"/>
  <c r="G264" i="42" s="1"/>
  <c r="H264" i="42" s="1"/>
  <c r="I264" i="42" s="1"/>
  <c r="C263" i="42"/>
  <c r="E263" i="42" s="1"/>
  <c r="G263" i="42" s="1"/>
  <c r="C262" i="42"/>
  <c r="E262" i="42" s="1"/>
  <c r="G262" i="42" s="1"/>
  <c r="C261" i="42"/>
  <c r="E261" i="42" s="1"/>
  <c r="G261" i="42" s="1"/>
  <c r="C260" i="42"/>
  <c r="E260" i="42" s="1"/>
  <c r="G260" i="42" s="1"/>
  <c r="C259" i="42"/>
  <c r="E259" i="42" s="1"/>
  <c r="G259" i="42" s="1"/>
  <c r="C258" i="42"/>
  <c r="E258" i="42" s="1"/>
  <c r="G258" i="42" s="1"/>
  <c r="C257" i="42"/>
  <c r="E257" i="42" s="1"/>
  <c r="G257" i="42" s="1"/>
  <c r="C256" i="42"/>
  <c r="E256" i="42" s="1"/>
  <c r="G256" i="42" s="1"/>
  <c r="H256" i="42" s="1"/>
  <c r="I256" i="42" s="1"/>
  <c r="C255" i="42"/>
  <c r="E255" i="42" s="1"/>
  <c r="G255" i="42" s="1"/>
  <c r="C254" i="42"/>
  <c r="E254" i="42" s="1"/>
  <c r="G254" i="42" s="1"/>
  <c r="C253" i="42"/>
  <c r="E253" i="42" s="1"/>
  <c r="G253" i="42" s="1"/>
  <c r="C252" i="42"/>
  <c r="C251" i="42"/>
  <c r="E251" i="42" s="1"/>
  <c r="G251" i="42" s="1"/>
  <c r="H251" i="42" s="1"/>
  <c r="I251" i="42" s="1"/>
  <c r="B250" i="42"/>
  <c r="C249" i="42"/>
  <c r="E249" i="42" s="1"/>
  <c r="G249" i="42" s="1"/>
  <c r="C248" i="42"/>
  <c r="E248" i="42" s="1"/>
  <c r="G248" i="42" s="1"/>
  <c r="H248" i="42" s="1"/>
  <c r="I248" i="42" s="1"/>
  <c r="C247" i="42"/>
  <c r="E247" i="42" s="1"/>
  <c r="G247" i="42" s="1"/>
  <c r="H247" i="42" s="1"/>
  <c r="I247" i="42" s="1"/>
  <c r="C246" i="42"/>
  <c r="E246" i="42" s="1"/>
  <c r="G246" i="42" s="1"/>
  <c r="H246" i="42" s="1"/>
  <c r="I246" i="42" s="1"/>
  <c r="C245" i="42"/>
  <c r="E245" i="42" s="1"/>
  <c r="G245" i="42" s="1"/>
  <c r="C244" i="42"/>
  <c r="E244" i="42" s="1"/>
  <c r="G244" i="42" s="1"/>
  <c r="C243" i="42"/>
  <c r="E243" i="42" s="1"/>
  <c r="G243" i="42" s="1"/>
  <c r="H243" i="42" s="1"/>
  <c r="I243" i="42" s="1"/>
  <c r="C242" i="42"/>
  <c r="E242" i="42" s="1"/>
  <c r="G242" i="42" s="1"/>
  <c r="C241" i="42"/>
  <c r="E241" i="42" s="1"/>
  <c r="G241" i="42" s="1"/>
  <c r="C240" i="42"/>
  <c r="E240" i="42" s="1"/>
  <c r="G240" i="42" s="1"/>
  <c r="H240" i="42" s="1"/>
  <c r="I240" i="42" s="1"/>
  <c r="C239" i="42"/>
  <c r="E239" i="42" s="1"/>
  <c r="G239" i="42" s="1"/>
  <c r="H239" i="42" s="1"/>
  <c r="I239" i="42" s="1"/>
  <c r="C238" i="42"/>
  <c r="E238" i="42" s="1"/>
  <c r="G238" i="42" s="1"/>
  <c r="H238" i="42" s="1"/>
  <c r="I238" i="42" s="1"/>
  <c r="C237" i="42"/>
  <c r="E237" i="42" s="1"/>
  <c r="G237" i="42" s="1"/>
  <c r="C236" i="42"/>
  <c r="E236" i="42" s="1"/>
  <c r="G236" i="42" s="1"/>
  <c r="C235" i="42"/>
  <c r="E235" i="42" s="1"/>
  <c r="G235" i="42" s="1"/>
  <c r="H235" i="42" s="1"/>
  <c r="I235" i="42" s="1"/>
  <c r="C234" i="42"/>
  <c r="E234" i="42" s="1"/>
  <c r="G234" i="42" s="1"/>
  <c r="C233" i="42"/>
  <c r="E233" i="42" s="1"/>
  <c r="G233" i="42" s="1"/>
  <c r="C232" i="42"/>
  <c r="E232" i="42" s="1"/>
  <c r="G232" i="42" s="1"/>
  <c r="C231" i="42"/>
  <c r="E231" i="42" s="1"/>
  <c r="G231" i="42" s="1"/>
  <c r="H231" i="42" s="1"/>
  <c r="I231" i="42" s="1"/>
  <c r="C230" i="42"/>
  <c r="E230" i="42" s="1"/>
  <c r="G230" i="42" s="1"/>
  <c r="H230" i="42" s="1"/>
  <c r="I230" i="42" s="1"/>
  <c r="C229" i="42"/>
  <c r="E229" i="42" s="1"/>
  <c r="G229" i="42" s="1"/>
  <c r="C228" i="42"/>
  <c r="E228" i="42" s="1"/>
  <c r="G228" i="42" s="1"/>
  <c r="C227" i="42"/>
  <c r="B226" i="42"/>
  <c r="C224" i="42"/>
  <c r="E224" i="42" s="1"/>
  <c r="G224" i="42" s="1"/>
  <c r="C223" i="42"/>
  <c r="E223" i="42" s="1"/>
  <c r="G223" i="42" s="1"/>
  <c r="H223" i="42" s="1"/>
  <c r="I223" i="42" s="1"/>
  <c r="B222" i="42"/>
  <c r="B221" i="42" s="1"/>
  <c r="C220" i="42"/>
  <c r="E220" i="42" s="1"/>
  <c r="G220" i="42" s="1"/>
  <c r="C219" i="42"/>
  <c r="E219" i="42" s="1"/>
  <c r="G219" i="42" s="1"/>
  <c r="H219" i="42" s="1"/>
  <c r="I219" i="42" s="1"/>
  <c r="C218" i="42"/>
  <c r="C217" i="42"/>
  <c r="E217" i="42" s="1"/>
  <c r="G217" i="42" s="1"/>
  <c r="H217" i="42" s="1"/>
  <c r="I217" i="42" s="1"/>
  <c r="B216" i="42"/>
  <c r="C215" i="42"/>
  <c r="C214" i="42"/>
  <c r="E214" i="42" s="1"/>
  <c r="G214" i="42" s="1"/>
  <c r="C213" i="42"/>
  <c r="E213" i="42" s="1"/>
  <c r="G213" i="42" s="1"/>
  <c r="H213" i="42" s="1"/>
  <c r="I213" i="42" s="1"/>
  <c r="C212" i="42"/>
  <c r="E212" i="42" s="1"/>
  <c r="G212" i="42" s="1"/>
  <c r="H212" i="42" s="1"/>
  <c r="I212" i="42" s="1"/>
  <c r="C211" i="42"/>
  <c r="E211" i="42" s="1"/>
  <c r="G211" i="42" s="1"/>
  <c r="H211" i="42" s="1"/>
  <c r="I211" i="42" s="1"/>
  <c r="B210" i="42"/>
  <c r="C209" i="42"/>
  <c r="E209" i="42" s="1"/>
  <c r="G209" i="42" s="1"/>
  <c r="C208" i="42"/>
  <c r="E208" i="42" s="1"/>
  <c r="G208" i="42" s="1"/>
  <c r="H208" i="42" s="1"/>
  <c r="I208" i="42" s="1"/>
  <c r="C207" i="42"/>
  <c r="E207" i="42" s="1"/>
  <c r="G207" i="42" s="1"/>
  <c r="C206" i="42"/>
  <c r="E206" i="42" s="1"/>
  <c r="G206" i="42" s="1"/>
  <c r="C205" i="42"/>
  <c r="E205" i="42" s="1"/>
  <c r="G205" i="42" s="1"/>
  <c r="C204" i="42"/>
  <c r="E204" i="42" s="1"/>
  <c r="G204" i="42" s="1"/>
  <c r="C203" i="42"/>
  <c r="E203" i="42" s="1"/>
  <c r="G203" i="42" s="1"/>
  <c r="H203" i="42" s="1"/>
  <c r="I203" i="42" s="1"/>
  <c r="C202" i="42"/>
  <c r="E202" i="42" s="1"/>
  <c r="G202" i="42" s="1"/>
  <c r="H202" i="42" s="1"/>
  <c r="I202" i="42" s="1"/>
  <c r="C201" i="42"/>
  <c r="E201" i="42" s="1"/>
  <c r="G201" i="42" s="1"/>
  <c r="C200" i="42"/>
  <c r="E200" i="42" s="1"/>
  <c r="G200" i="42" s="1"/>
  <c r="H200" i="42" s="1"/>
  <c r="I200" i="42" s="1"/>
  <c r="C199" i="42"/>
  <c r="E199" i="42" s="1"/>
  <c r="G199" i="42" s="1"/>
  <c r="C198" i="42"/>
  <c r="E198" i="42" s="1"/>
  <c r="G198" i="42" s="1"/>
  <c r="C197" i="42"/>
  <c r="E197" i="42" s="1"/>
  <c r="G197" i="42" s="1"/>
  <c r="C196" i="42"/>
  <c r="E196" i="42" s="1"/>
  <c r="G196" i="42" s="1"/>
  <c r="C195" i="42"/>
  <c r="E195" i="42" s="1"/>
  <c r="G195" i="42" s="1"/>
  <c r="H195" i="42" s="1"/>
  <c r="I195" i="42" s="1"/>
  <c r="C194" i="42"/>
  <c r="E194" i="42" s="1"/>
  <c r="G194" i="42" s="1"/>
  <c r="H194" i="42" s="1"/>
  <c r="I194" i="42" s="1"/>
  <c r="C193" i="42"/>
  <c r="E193" i="42" s="1"/>
  <c r="G193" i="42" s="1"/>
  <c r="C192" i="42"/>
  <c r="E192" i="42" s="1"/>
  <c r="G192" i="42" s="1"/>
  <c r="H192" i="42" s="1"/>
  <c r="I192" i="42" s="1"/>
  <c r="C191" i="42"/>
  <c r="E191" i="42" s="1"/>
  <c r="G191" i="42" s="1"/>
  <c r="C190" i="42"/>
  <c r="E190" i="42" s="1"/>
  <c r="G190" i="42" s="1"/>
  <c r="C189" i="42"/>
  <c r="B188" i="42"/>
  <c r="C187" i="42"/>
  <c r="E187" i="42" s="1"/>
  <c r="G187" i="42" s="1"/>
  <c r="H187" i="42" s="1"/>
  <c r="I187" i="42" s="1"/>
  <c r="C186" i="42"/>
  <c r="E186" i="42" s="1"/>
  <c r="G186" i="42" s="1"/>
  <c r="H186" i="42" s="1"/>
  <c r="I186" i="42" s="1"/>
  <c r="C185" i="42"/>
  <c r="E185" i="42" s="1"/>
  <c r="G185" i="42" s="1"/>
  <c r="C184" i="42"/>
  <c r="E184" i="42" s="1"/>
  <c r="G184" i="42" s="1"/>
  <c r="C183" i="42"/>
  <c r="E183" i="42" s="1"/>
  <c r="G183" i="42" s="1"/>
  <c r="C182" i="42"/>
  <c r="C181" i="42"/>
  <c r="E181" i="42" s="1"/>
  <c r="G181" i="42" s="1"/>
  <c r="H181" i="42" s="1"/>
  <c r="I181" i="42" s="1"/>
  <c r="C180" i="42"/>
  <c r="E180" i="42" s="1"/>
  <c r="G180" i="42" s="1"/>
  <c r="C179" i="42"/>
  <c r="E179" i="42" s="1"/>
  <c r="G179" i="42" s="1"/>
  <c r="H179" i="42" s="1"/>
  <c r="I179" i="42" s="1"/>
  <c r="B178" i="42"/>
  <c r="C176" i="42"/>
  <c r="E176" i="42" s="1"/>
  <c r="G176" i="42" s="1"/>
  <c r="C175" i="42"/>
  <c r="E175" i="42" s="1"/>
  <c r="G175" i="42" s="1"/>
  <c r="H175" i="42" s="1"/>
  <c r="I175" i="42" s="1"/>
  <c r="C174" i="42"/>
  <c r="E174" i="42" s="1"/>
  <c r="G174" i="42" s="1"/>
  <c r="C173" i="42"/>
  <c r="B172" i="42"/>
  <c r="C171" i="42"/>
  <c r="E171" i="42" s="1"/>
  <c r="G171" i="42" s="1"/>
  <c r="H171" i="42" s="1"/>
  <c r="I171" i="42" s="1"/>
  <c r="C170" i="42"/>
  <c r="E170" i="42" s="1"/>
  <c r="G170" i="42" s="1"/>
  <c r="C169" i="42"/>
  <c r="E169" i="42" s="1"/>
  <c r="G169" i="42" s="1"/>
  <c r="C168" i="42"/>
  <c r="B167" i="42"/>
  <c r="C166" i="42"/>
  <c r="E166" i="42" s="1"/>
  <c r="G166" i="42" s="1"/>
  <c r="H166" i="42" s="1"/>
  <c r="I166" i="42" s="1"/>
  <c r="C165" i="42"/>
  <c r="E165" i="42" s="1"/>
  <c r="G165" i="42" s="1"/>
  <c r="C164" i="42"/>
  <c r="E164" i="42" s="1"/>
  <c r="G164" i="42" s="1"/>
  <c r="C163" i="42"/>
  <c r="E163" i="42" s="1"/>
  <c r="G163" i="42" s="1"/>
  <c r="B162" i="42"/>
  <c r="C160" i="42"/>
  <c r="E160" i="42" s="1"/>
  <c r="G160" i="42" s="1"/>
  <c r="H160" i="42" s="1"/>
  <c r="I160" i="42" s="1"/>
  <c r="C159" i="42"/>
  <c r="C158" i="42"/>
  <c r="E158" i="42" s="1"/>
  <c r="G158" i="42" s="1"/>
  <c r="C157" i="42"/>
  <c r="E157" i="42" s="1"/>
  <c r="G157" i="42" s="1"/>
  <c r="B156" i="42"/>
  <c r="C155" i="42"/>
  <c r="B154" i="42"/>
  <c r="C153" i="42"/>
  <c r="E153" i="42" s="1"/>
  <c r="G153" i="42" s="1"/>
  <c r="C152" i="42"/>
  <c r="E152" i="42" s="1"/>
  <c r="G152" i="42" s="1"/>
  <c r="H152" i="42" s="1"/>
  <c r="I152" i="42" s="1"/>
  <c r="C151" i="42"/>
  <c r="C150" i="42"/>
  <c r="E150" i="42" s="1"/>
  <c r="G150" i="42" s="1"/>
  <c r="C149" i="42"/>
  <c r="E149" i="42" s="1"/>
  <c r="G149" i="42" s="1"/>
  <c r="H149" i="42" s="1"/>
  <c r="I149" i="42" s="1"/>
  <c r="B148" i="42"/>
  <c r="C146" i="42"/>
  <c r="E146" i="42" s="1"/>
  <c r="G146" i="42" s="1"/>
  <c r="C145" i="42"/>
  <c r="E145" i="42" s="1"/>
  <c r="G145" i="42" s="1"/>
  <c r="C144" i="42"/>
  <c r="E144" i="42" s="1"/>
  <c r="G144" i="42" s="1"/>
  <c r="H144" i="42" s="1"/>
  <c r="I144" i="42" s="1"/>
  <c r="C143" i="42"/>
  <c r="E143" i="42" s="1"/>
  <c r="G143" i="42" s="1"/>
  <c r="C142" i="42"/>
  <c r="E142" i="42" s="1"/>
  <c r="G142" i="42" s="1"/>
  <c r="C141" i="42"/>
  <c r="E141" i="42" s="1"/>
  <c r="G141" i="42" s="1"/>
  <c r="C140" i="42"/>
  <c r="E140" i="42" s="1"/>
  <c r="G140" i="42" s="1"/>
  <c r="H140" i="42" s="1"/>
  <c r="I140" i="42" s="1"/>
  <c r="C139" i="42"/>
  <c r="E139" i="42" s="1"/>
  <c r="G139" i="42" s="1"/>
  <c r="C138" i="42"/>
  <c r="E138" i="42" s="1"/>
  <c r="G138" i="42" s="1"/>
  <c r="C137" i="42"/>
  <c r="E137" i="42" s="1"/>
  <c r="G137" i="42" s="1"/>
  <c r="C136" i="42"/>
  <c r="E136" i="42" s="1"/>
  <c r="G136" i="42" s="1"/>
  <c r="H136" i="42" s="1"/>
  <c r="I136" i="42" s="1"/>
  <c r="C135" i="42"/>
  <c r="E135" i="42" s="1"/>
  <c r="G135" i="42" s="1"/>
  <c r="C134" i="42"/>
  <c r="E134" i="42" s="1"/>
  <c r="G134" i="42" s="1"/>
  <c r="C133" i="42"/>
  <c r="E133" i="42" s="1"/>
  <c r="G133" i="42" s="1"/>
  <c r="C132" i="42"/>
  <c r="E132" i="42" s="1"/>
  <c r="G132" i="42" s="1"/>
  <c r="H132" i="42" s="1"/>
  <c r="I132" i="42" s="1"/>
  <c r="C131" i="42"/>
  <c r="E131" i="42" s="1"/>
  <c r="G131" i="42" s="1"/>
  <c r="C130" i="42"/>
  <c r="E130" i="42" s="1"/>
  <c r="G130" i="42" s="1"/>
  <c r="C129" i="42"/>
  <c r="E129" i="42" s="1"/>
  <c r="G129" i="42" s="1"/>
  <c r="C128" i="42"/>
  <c r="E128" i="42" s="1"/>
  <c r="G128" i="42" s="1"/>
  <c r="H128" i="42" s="1"/>
  <c r="I128" i="42" s="1"/>
  <c r="C127" i="42"/>
  <c r="E127" i="42" s="1"/>
  <c r="G127" i="42" s="1"/>
  <c r="C126" i="42"/>
  <c r="E126" i="42" s="1"/>
  <c r="G126" i="42" s="1"/>
  <c r="B125" i="42"/>
  <c r="C124" i="42"/>
  <c r="E124" i="42" s="1"/>
  <c r="G124" i="42" s="1"/>
  <c r="C123" i="42"/>
  <c r="E123" i="42" s="1"/>
  <c r="G123" i="42" s="1"/>
  <c r="C122" i="42"/>
  <c r="E122" i="42" s="1"/>
  <c r="G122" i="42" s="1"/>
  <c r="H122" i="42" s="1"/>
  <c r="I122" i="42" s="1"/>
  <c r="C121" i="42"/>
  <c r="E121" i="42" s="1"/>
  <c r="G121" i="42" s="1"/>
  <c r="H121" i="42" s="1"/>
  <c r="I121" i="42" s="1"/>
  <c r="C120" i="42"/>
  <c r="E120" i="42" s="1"/>
  <c r="G120" i="42" s="1"/>
  <c r="C119" i="42"/>
  <c r="C118" i="42"/>
  <c r="E118" i="42" s="1"/>
  <c r="G118" i="42" s="1"/>
  <c r="B117" i="42"/>
  <c r="C116" i="42"/>
  <c r="E116" i="42" s="1"/>
  <c r="G116" i="42" s="1"/>
  <c r="C115" i="42"/>
  <c r="E115" i="42" s="1"/>
  <c r="G115" i="42" s="1"/>
  <c r="C114" i="42"/>
  <c r="E114" i="42" s="1"/>
  <c r="G114" i="42" s="1"/>
  <c r="C113" i="42"/>
  <c r="E113" i="42" s="1"/>
  <c r="G113" i="42" s="1"/>
  <c r="H113" i="42" s="1"/>
  <c r="I113" i="42" s="1"/>
  <c r="C112" i="42"/>
  <c r="E112" i="42" s="1"/>
  <c r="G112" i="42" s="1"/>
  <c r="C111" i="42"/>
  <c r="E111" i="42" s="1"/>
  <c r="G111" i="42" s="1"/>
  <c r="C110" i="42"/>
  <c r="E110" i="42" s="1"/>
  <c r="G110" i="42" s="1"/>
  <c r="C109" i="42"/>
  <c r="E109" i="42" s="1"/>
  <c r="G109" i="42" s="1"/>
  <c r="C108" i="42"/>
  <c r="E108" i="42" s="1"/>
  <c r="G108" i="42" s="1"/>
  <c r="C107" i="42"/>
  <c r="E107" i="42" s="1"/>
  <c r="G107" i="42" s="1"/>
  <c r="C106" i="42"/>
  <c r="E106" i="42" s="1"/>
  <c r="G106" i="42" s="1"/>
  <c r="H106" i="42" s="1"/>
  <c r="I106" i="42" s="1"/>
  <c r="C105" i="42"/>
  <c r="E105" i="42" s="1"/>
  <c r="G105" i="42" s="1"/>
  <c r="H105" i="42" s="1"/>
  <c r="I105" i="42" s="1"/>
  <c r="C104" i="42"/>
  <c r="E104" i="42" s="1"/>
  <c r="G104" i="42" s="1"/>
  <c r="C103" i="42"/>
  <c r="E103" i="42" s="1"/>
  <c r="G103" i="42" s="1"/>
  <c r="C102" i="42"/>
  <c r="E102" i="42" s="1"/>
  <c r="G102" i="42" s="1"/>
  <c r="C101" i="42"/>
  <c r="E101" i="42" s="1"/>
  <c r="G101" i="42" s="1"/>
  <c r="C100" i="42"/>
  <c r="E100" i="42" s="1"/>
  <c r="G100" i="42" s="1"/>
  <c r="H100" i="42" s="1"/>
  <c r="I100" i="42" s="1"/>
  <c r="C99" i="42"/>
  <c r="E99" i="42" s="1"/>
  <c r="G99" i="42" s="1"/>
  <c r="C98" i="42"/>
  <c r="E98" i="42" s="1"/>
  <c r="G98" i="42" s="1"/>
  <c r="H98" i="42" s="1"/>
  <c r="I98" i="42" s="1"/>
  <c r="C97" i="42"/>
  <c r="E97" i="42" s="1"/>
  <c r="G97" i="42" s="1"/>
  <c r="C96" i="42"/>
  <c r="E96" i="42" s="1"/>
  <c r="G96" i="42" s="1"/>
  <c r="H96" i="42" s="1"/>
  <c r="I96" i="42" s="1"/>
  <c r="C95" i="42"/>
  <c r="E95" i="42" s="1"/>
  <c r="G95" i="42" s="1"/>
  <c r="C94" i="42"/>
  <c r="E94" i="42" s="1"/>
  <c r="G94" i="42" s="1"/>
  <c r="H94" i="42" s="1"/>
  <c r="I94" i="42" s="1"/>
  <c r="C93" i="42"/>
  <c r="E93" i="42" s="1"/>
  <c r="G93" i="42" s="1"/>
  <c r="H93" i="42" s="1"/>
  <c r="I93" i="42" s="1"/>
  <c r="C92" i="42"/>
  <c r="E92" i="42" s="1"/>
  <c r="G92" i="42" s="1"/>
  <c r="C91" i="42"/>
  <c r="E91" i="42" s="1"/>
  <c r="G91" i="42" s="1"/>
  <c r="C90" i="42"/>
  <c r="E90" i="42" s="1"/>
  <c r="G90" i="42" s="1"/>
  <c r="C89" i="42"/>
  <c r="E89" i="42" s="1"/>
  <c r="G89" i="42" s="1"/>
  <c r="C88" i="42"/>
  <c r="E88" i="42" s="1"/>
  <c r="G88" i="42" s="1"/>
  <c r="H88" i="42" s="1"/>
  <c r="I88" i="42" s="1"/>
  <c r="C87" i="42"/>
  <c r="E87" i="42" s="1"/>
  <c r="G87" i="42" s="1"/>
  <c r="C86" i="42"/>
  <c r="E86" i="42" s="1"/>
  <c r="G86" i="42" s="1"/>
  <c r="H86" i="42" s="1"/>
  <c r="I86" i="42" s="1"/>
  <c r="C85" i="42"/>
  <c r="E85" i="42" s="1"/>
  <c r="G85" i="42" s="1"/>
  <c r="B84" i="42"/>
  <c r="C83" i="42"/>
  <c r="E83" i="42" s="1"/>
  <c r="G83" i="42" s="1"/>
  <c r="C82" i="42"/>
  <c r="E82" i="42" s="1"/>
  <c r="G82" i="42" s="1"/>
  <c r="C81" i="42"/>
  <c r="E81" i="42" s="1"/>
  <c r="G81" i="42" s="1"/>
  <c r="C80" i="42"/>
  <c r="E80" i="42" s="1"/>
  <c r="G80" i="42" s="1"/>
  <c r="H80" i="42" s="1"/>
  <c r="I80" i="42" s="1"/>
  <c r="C79" i="42"/>
  <c r="E79" i="42" s="1"/>
  <c r="G79" i="42" s="1"/>
  <c r="H79" i="42" s="1"/>
  <c r="I79" i="42" s="1"/>
  <c r="C78" i="42"/>
  <c r="E78" i="42" s="1"/>
  <c r="G78" i="42" s="1"/>
  <c r="C77" i="42"/>
  <c r="E77" i="42" s="1"/>
  <c r="G77" i="42" s="1"/>
  <c r="C76" i="42"/>
  <c r="E76" i="42" s="1"/>
  <c r="G76" i="42" s="1"/>
  <c r="C75" i="42"/>
  <c r="E75" i="42" s="1"/>
  <c r="G75" i="42" s="1"/>
  <c r="C74" i="42"/>
  <c r="E74" i="42" s="1"/>
  <c r="G74" i="42" s="1"/>
  <c r="C73" i="42"/>
  <c r="E73" i="42" s="1"/>
  <c r="G73" i="42" s="1"/>
  <c r="C72" i="42"/>
  <c r="E72" i="42" s="1"/>
  <c r="G72" i="42" s="1"/>
  <c r="H72" i="42" s="1"/>
  <c r="I72" i="42" s="1"/>
  <c r="C71" i="42"/>
  <c r="E71" i="42" s="1"/>
  <c r="G71" i="42" s="1"/>
  <c r="H71" i="42" s="1"/>
  <c r="I71" i="42" s="1"/>
  <c r="C70" i="42"/>
  <c r="E70" i="42" s="1"/>
  <c r="G70" i="42" s="1"/>
  <c r="H70" i="42" s="1"/>
  <c r="I70" i="42" s="1"/>
  <c r="B69" i="42"/>
  <c r="C67" i="42"/>
  <c r="E67" i="42" s="1"/>
  <c r="G67" i="42" s="1"/>
  <c r="H67" i="42" s="1"/>
  <c r="I67" i="42" s="1"/>
  <c r="C66" i="42"/>
  <c r="E66" i="42" s="1"/>
  <c r="G66" i="42" s="1"/>
  <c r="C65" i="42"/>
  <c r="E65" i="42" s="1"/>
  <c r="G65" i="42" s="1"/>
  <c r="C64" i="42"/>
  <c r="E64" i="42" s="1"/>
  <c r="G64" i="42" s="1"/>
  <c r="H64" i="42" s="1"/>
  <c r="I64" i="42" s="1"/>
  <c r="B63" i="42"/>
  <c r="C62" i="42"/>
  <c r="E62" i="42" s="1"/>
  <c r="G62" i="42" s="1"/>
  <c r="H62" i="42" s="1"/>
  <c r="I62" i="42" s="1"/>
  <c r="C61" i="42"/>
  <c r="E61" i="42" s="1"/>
  <c r="G61" i="42" s="1"/>
  <c r="C60" i="42"/>
  <c r="E60" i="42" s="1"/>
  <c r="G60" i="42" s="1"/>
  <c r="C59" i="42"/>
  <c r="E59" i="42" s="1"/>
  <c r="G59" i="42" s="1"/>
  <c r="H59" i="42" s="1"/>
  <c r="I59" i="42" s="1"/>
  <c r="C58" i="42"/>
  <c r="E58" i="42" s="1"/>
  <c r="G58" i="42" s="1"/>
  <c r="C57" i="42"/>
  <c r="E57" i="42" s="1"/>
  <c r="G57" i="42" s="1"/>
  <c r="C56" i="42"/>
  <c r="E56" i="42" s="1"/>
  <c r="G56" i="42" s="1"/>
  <c r="H56" i="42" s="1"/>
  <c r="I56" i="42" s="1"/>
  <c r="C55" i="42"/>
  <c r="E55" i="42" s="1"/>
  <c r="G55" i="42" s="1"/>
  <c r="H55" i="42" s="1"/>
  <c r="I55" i="42" s="1"/>
  <c r="C54" i="42"/>
  <c r="E54" i="42" s="1"/>
  <c r="G54" i="42" s="1"/>
  <c r="H54" i="42" s="1"/>
  <c r="I54" i="42" s="1"/>
  <c r="C53" i="42"/>
  <c r="C52" i="42"/>
  <c r="E52" i="42" s="1"/>
  <c r="G52" i="42" s="1"/>
  <c r="H52" i="42" s="1"/>
  <c r="I52" i="42" s="1"/>
  <c r="B51" i="42"/>
  <c r="C50" i="42"/>
  <c r="E50" i="42" s="1"/>
  <c r="G50" i="42" s="1"/>
  <c r="C49" i="42"/>
  <c r="C48" i="42"/>
  <c r="E48" i="42" s="1"/>
  <c r="G48" i="42" s="1"/>
  <c r="H48" i="42" s="1"/>
  <c r="I48" i="42" s="1"/>
  <c r="B47" i="42"/>
  <c r="C45" i="42"/>
  <c r="E45" i="42" s="1"/>
  <c r="G45" i="42" s="1"/>
  <c r="C44" i="42"/>
  <c r="E44" i="42" s="1"/>
  <c r="G44" i="42" s="1"/>
  <c r="H44" i="42" s="1"/>
  <c r="I44" i="42" s="1"/>
  <c r="C43" i="42"/>
  <c r="E43" i="42" s="1"/>
  <c r="G43" i="42" s="1"/>
  <c r="H43" i="42" s="1"/>
  <c r="I43" i="42" s="1"/>
  <c r="C42" i="42"/>
  <c r="E42" i="42" s="1"/>
  <c r="G42" i="42" s="1"/>
  <c r="C41" i="42"/>
  <c r="E41" i="42" s="1"/>
  <c r="G41" i="42" s="1"/>
  <c r="C40" i="42"/>
  <c r="E40" i="42" s="1"/>
  <c r="G40" i="42" s="1"/>
  <c r="H40" i="42" s="1"/>
  <c r="I40" i="42" s="1"/>
  <c r="B39" i="42"/>
  <c r="C38" i="42"/>
  <c r="E38" i="42" s="1"/>
  <c r="G38" i="42" s="1"/>
  <c r="C37" i="42"/>
  <c r="E37" i="42" s="1"/>
  <c r="G37" i="42" s="1"/>
  <c r="C36" i="42"/>
  <c r="E36" i="42" s="1"/>
  <c r="G36" i="42" s="1"/>
  <c r="H36" i="42" s="1"/>
  <c r="I36" i="42" s="1"/>
  <c r="C35" i="42"/>
  <c r="E35" i="42" s="1"/>
  <c r="G35" i="42" s="1"/>
  <c r="C34" i="42"/>
  <c r="E34" i="42" s="1"/>
  <c r="G34" i="42" s="1"/>
  <c r="H34" i="42" s="1"/>
  <c r="I34" i="42" s="1"/>
  <c r="C33" i="42"/>
  <c r="E33" i="42" s="1"/>
  <c r="G33" i="42" s="1"/>
  <c r="C32" i="42"/>
  <c r="B31" i="42"/>
  <c r="C30" i="42"/>
  <c r="E30" i="42" s="1"/>
  <c r="G30" i="42" s="1"/>
  <c r="H30" i="42" s="1"/>
  <c r="I30" i="42" s="1"/>
  <c r="C29" i="42"/>
  <c r="E29" i="42" s="1"/>
  <c r="G29" i="42" s="1"/>
  <c r="C28" i="42"/>
  <c r="E28" i="42" s="1"/>
  <c r="G28" i="42" s="1"/>
  <c r="C27" i="42"/>
  <c r="E27" i="42" s="1"/>
  <c r="G27" i="42" s="1"/>
  <c r="C26" i="42"/>
  <c r="E26" i="42" s="1"/>
  <c r="G26" i="42" s="1"/>
  <c r="H26" i="42" s="1"/>
  <c r="I26" i="42" s="1"/>
  <c r="C25" i="42"/>
  <c r="E25" i="42" s="1"/>
  <c r="G25" i="42" s="1"/>
  <c r="C24" i="42"/>
  <c r="E24" i="42" s="1"/>
  <c r="G24" i="42" s="1"/>
  <c r="C23" i="42"/>
  <c r="E23" i="42" s="1"/>
  <c r="G23" i="42" s="1"/>
  <c r="C22" i="42"/>
  <c r="E22" i="42" s="1"/>
  <c r="G22" i="42" s="1"/>
  <c r="H22" i="42" s="1"/>
  <c r="I22" i="42" s="1"/>
  <c r="C21" i="42"/>
  <c r="E21" i="42" s="1"/>
  <c r="G21" i="42" s="1"/>
  <c r="C20" i="42"/>
  <c r="E20" i="42" s="1"/>
  <c r="G20" i="42" s="1"/>
  <c r="H20" i="42" s="1"/>
  <c r="I20" i="42" s="1"/>
  <c r="C19" i="42"/>
  <c r="E19" i="42" s="1"/>
  <c r="G19" i="42" s="1"/>
  <c r="C18" i="42"/>
  <c r="E18" i="42" s="1"/>
  <c r="G18" i="42" s="1"/>
  <c r="H18" i="42" s="1"/>
  <c r="I18" i="42" s="1"/>
  <c r="C17" i="42"/>
  <c r="E17" i="42" s="1"/>
  <c r="G17" i="42" s="1"/>
  <c r="C16" i="42"/>
  <c r="B15" i="42"/>
  <c r="C14" i="42"/>
  <c r="E14" i="42" s="1"/>
  <c r="G14" i="42" s="1"/>
  <c r="H14" i="42" s="1"/>
  <c r="C13" i="42"/>
  <c r="E13" i="42" s="1"/>
  <c r="G13" i="42" s="1"/>
  <c r="H13" i="42" s="1"/>
  <c r="C12" i="42"/>
  <c r="B11" i="42"/>
  <c r="C1530" i="43"/>
  <c r="C1242" i="42"/>
  <c r="C1241" i="42" s="1"/>
  <c r="E1687" i="42"/>
  <c r="C1688" i="42"/>
  <c r="E1757" i="42"/>
  <c r="G1757" i="42" s="1"/>
  <c r="E88" i="41"/>
  <c r="G88" i="41" s="1"/>
  <c r="E89" i="41"/>
  <c r="G89" i="41" s="1"/>
  <c r="E90" i="41"/>
  <c r="G90" i="41" s="1"/>
  <c r="E91" i="41"/>
  <c r="G91" i="41" s="1"/>
  <c r="E92" i="41"/>
  <c r="G92" i="41" s="1"/>
  <c r="E93" i="41"/>
  <c r="G93" i="41" s="1"/>
  <c r="E94" i="41"/>
  <c r="G94" i="41" s="1"/>
  <c r="E95" i="41"/>
  <c r="G95" i="41" s="1"/>
  <c r="E96" i="41"/>
  <c r="G96" i="41" s="1"/>
  <c r="E97" i="41"/>
  <c r="G97" i="41" s="1"/>
  <c r="E98" i="41"/>
  <c r="G98" i="41" s="1"/>
  <c r="E99" i="41"/>
  <c r="G99" i="41" s="1"/>
  <c r="E100" i="41"/>
  <c r="G100" i="41" s="1"/>
  <c r="E101" i="41"/>
  <c r="G101" i="41" s="1"/>
  <c r="E102" i="41"/>
  <c r="G102" i="41" s="1"/>
  <c r="E103" i="41"/>
  <c r="G103" i="41" s="1"/>
  <c r="E104" i="41"/>
  <c r="G104" i="41" s="1"/>
  <c r="E105" i="41"/>
  <c r="G105" i="41" s="1"/>
  <c r="E106" i="41"/>
  <c r="G106" i="41" s="1"/>
  <c r="E107" i="41"/>
  <c r="G107" i="41" s="1"/>
  <c r="E108" i="41"/>
  <c r="G108" i="41" s="1"/>
  <c r="E109" i="41"/>
  <c r="G109" i="41" s="1"/>
  <c r="E110" i="41"/>
  <c r="G110" i="41" s="1"/>
  <c r="E111" i="41"/>
  <c r="G111" i="41" s="1"/>
  <c r="E112" i="41"/>
  <c r="G112" i="41" s="1"/>
  <c r="E113" i="41"/>
  <c r="G113" i="41" s="1"/>
  <c r="E114" i="41"/>
  <c r="G114" i="41" s="1"/>
  <c r="E115" i="41"/>
  <c r="G115" i="41" s="1"/>
  <c r="E116" i="41"/>
  <c r="G116" i="41" s="1"/>
  <c r="E117" i="41"/>
  <c r="G117" i="41" s="1"/>
  <c r="E118" i="41"/>
  <c r="G118" i="41" s="1"/>
  <c r="E119" i="41"/>
  <c r="G119" i="41" s="1"/>
  <c r="E120" i="41"/>
  <c r="G120" i="41" s="1"/>
  <c r="E121" i="41"/>
  <c r="G121" i="41" s="1"/>
  <c r="E123" i="41"/>
  <c r="G123" i="41" s="1"/>
  <c r="E124" i="41"/>
  <c r="G124" i="41" s="1"/>
  <c r="E125" i="41"/>
  <c r="G125" i="41" s="1"/>
  <c r="E126" i="41"/>
  <c r="G126" i="41" s="1"/>
  <c r="E127" i="41"/>
  <c r="G127" i="41" s="1"/>
  <c r="E128" i="41"/>
  <c r="G128" i="41" s="1"/>
  <c r="E129" i="41"/>
  <c r="G129" i="41" s="1"/>
  <c r="E130" i="41"/>
  <c r="G130" i="41" s="1"/>
  <c r="E131" i="41"/>
  <c r="G131" i="41" s="1"/>
  <c r="E132" i="41"/>
  <c r="G132" i="41" s="1"/>
  <c r="E133" i="41"/>
  <c r="E134" i="41"/>
  <c r="G134" i="41" s="1"/>
  <c r="E135" i="41"/>
  <c r="E136" i="41"/>
  <c r="G136" i="41" s="1"/>
  <c r="E137" i="41"/>
  <c r="G137" i="41" s="1"/>
  <c r="E138" i="41"/>
  <c r="G138" i="41" s="1"/>
  <c r="E139" i="41"/>
  <c r="G139" i="41" s="1"/>
  <c r="E140" i="41"/>
  <c r="G140" i="41" s="1"/>
  <c r="E141" i="41"/>
  <c r="G141" i="41" s="1"/>
  <c r="E142" i="41"/>
  <c r="G142" i="41" s="1"/>
  <c r="E143" i="41"/>
  <c r="G143" i="41" s="1"/>
  <c r="E144" i="41"/>
  <c r="G144" i="41" s="1"/>
  <c r="E145" i="41"/>
  <c r="G145" i="41" s="1"/>
  <c r="E146" i="41"/>
  <c r="G146" i="41" s="1"/>
  <c r="E148" i="41"/>
  <c r="G148" i="41" s="1"/>
  <c r="E149" i="41"/>
  <c r="G149" i="41" s="1"/>
  <c r="E150" i="41"/>
  <c r="G150" i="41" s="1"/>
  <c r="E151" i="41"/>
  <c r="G151" i="41" s="1"/>
  <c r="E152" i="41"/>
  <c r="G152" i="41" s="1"/>
  <c r="E153" i="41"/>
  <c r="G153" i="41" s="1"/>
  <c r="E154" i="41"/>
  <c r="G154" i="41" s="1"/>
  <c r="H12" i="41"/>
  <c r="E14" i="41"/>
  <c r="G14" i="41" s="1"/>
  <c r="E15" i="41"/>
  <c r="G15" i="41" s="1"/>
  <c r="E17" i="41"/>
  <c r="E18" i="41"/>
  <c r="E19" i="41"/>
  <c r="E20" i="41"/>
  <c r="E21" i="41"/>
  <c r="E22" i="41"/>
  <c r="E23" i="41"/>
  <c r="G23" i="41" s="1"/>
  <c r="H23" i="41" s="1"/>
  <c r="E24" i="41"/>
  <c r="G24" i="41" s="1"/>
  <c r="H24" i="41" s="1"/>
  <c r="E26" i="41"/>
  <c r="E27" i="41"/>
  <c r="G27" i="41" s="1"/>
  <c r="H27" i="41" s="1"/>
  <c r="E28" i="41"/>
  <c r="E29" i="41"/>
  <c r="E30" i="41"/>
  <c r="E31" i="41"/>
  <c r="E34" i="41"/>
  <c r="G34" i="41" s="1"/>
  <c r="E35" i="41"/>
  <c r="E36" i="41"/>
  <c r="G36" i="41" s="1"/>
  <c r="E37" i="41"/>
  <c r="G37" i="41" s="1"/>
  <c r="E38" i="41"/>
  <c r="G38" i="41" s="1"/>
  <c r="E39" i="41"/>
  <c r="G39" i="41" s="1"/>
  <c r="E40" i="41"/>
  <c r="G40" i="41" s="1"/>
  <c r="E41" i="41"/>
  <c r="G41" i="41" s="1"/>
  <c r="E42" i="41"/>
  <c r="G42" i="41" s="1"/>
  <c r="E43" i="41"/>
  <c r="G43" i="41" s="1"/>
  <c r="E46" i="41"/>
  <c r="G46" i="41" s="1"/>
  <c r="H46" i="41" s="1"/>
  <c r="E47" i="41"/>
  <c r="G47" i="41" s="1"/>
  <c r="H47" i="41" s="1"/>
  <c r="E48" i="41"/>
  <c r="G48" i="41" s="1"/>
  <c r="E49" i="41"/>
  <c r="E50" i="41"/>
  <c r="E51" i="41"/>
  <c r="E52" i="41"/>
  <c r="E53" i="41"/>
  <c r="E54" i="41"/>
  <c r="E55" i="41"/>
  <c r="E56" i="41"/>
  <c r="E58" i="41"/>
  <c r="G58" i="41" s="1"/>
  <c r="E59" i="41"/>
  <c r="G59" i="41" s="1"/>
  <c r="E60" i="41"/>
  <c r="G60" i="41" s="1"/>
  <c r="E61" i="41"/>
  <c r="G61" i="41" s="1"/>
  <c r="B62" i="41"/>
  <c r="E62" i="41" s="1"/>
  <c r="E63" i="41"/>
  <c r="E64" i="41"/>
  <c r="B65" i="41"/>
  <c r="E65" i="41" s="1"/>
  <c r="G65" i="41" s="1"/>
  <c r="E66" i="41"/>
  <c r="B67" i="41"/>
  <c r="E67" i="41" s="1"/>
  <c r="G67" i="41" s="1"/>
  <c r="B68" i="41"/>
  <c r="B69" i="41"/>
  <c r="E69" i="41" s="1"/>
  <c r="G69" i="41" s="1"/>
  <c r="E70" i="41"/>
  <c r="G70" i="41" s="1"/>
  <c r="B71" i="41"/>
  <c r="E71" i="41" s="1"/>
  <c r="E72" i="41"/>
  <c r="G72" i="41" s="1"/>
  <c r="E73" i="41"/>
  <c r="G73" i="41" s="1"/>
  <c r="B74" i="41"/>
  <c r="E75" i="41"/>
  <c r="E84" i="41"/>
  <c r="G84" i="41" s="1"/>
  <c r="H84" i="41" s="1"/>
  <c r="I84" i="41" s="1"/>
  <c r="E85" i="41"/>
  <c r="G85" i="41" s="1"/>
  <c r="H85" i="41" s="1"/>
  <c r="E165" i="41"/>
  <c r="G165" i="41" s="1"/>
  <c r="E166" i="41"/>
  <c r="G166" i="41" s="1"/>
  <c r="H166" i="41" s="1"/>
  <c r="I166" i="41" s="1"/>
  <c r="E167" i="41"/>
  <c r="G167" i="41" s="1"/>
  <c r="H167" i="41" s="1"/>
  <c r="I167" i="41" s="1"/>
  <c r="E169" i="41"/>
  <c r="G169" i="41" s="1"/>
  <c r="E174" i="41"/>
  <c r="G174" i="41" s="1"/>
  <c r="E175" i="41"/>
  <c r="G175" i="41" s="1"/>
  <c r="E176" i="41"/>
  <c r="G176" i="41" s="1"/>
  <c r="E177" i="41"/>
  <c r="G177" i="41" s="1"/>
  <c r="E179" i="41"/>
  <c r="G179" i="41" s="1"/>
  <c r="E180" i="41"/>
  <c r="G180" i="41" s="1"/>
  <c r="E181" i="41"/>
  <c r="E183" i="41"/>
  <c r="E184" i="41"/>
  <c r="G184" i="41" s="1"/>
  <c r="E185" i="41"/>
  <c r="G185" i="41" s="1"/>
  <c r="E186" i="41"/>
  <c r="G186" i="41" s="1"/>
  <c r="H186" i="41" s="1"/>
  <c r="E172" i="41"/>
  <c r="G172" i="41" s="1"/>
  <c r="E209" i="41"/>
  <c r="G209" i="41" s="1"/>
  <c r="E210" i="41"/>
  <c r="E211" i="41"/>
  <c r="E212" i="41"/>
  <c r="E213" i="41"/>
  <c r="E214" i="41"/>
  <c r="E215" i="41"/>
  <c r="E216" i="41"/>
  <c r="E217" i="41"/>
  <c r="E218" i="41"/>
  <c r="E219" i="41"/>
  <c r="E220" i="41"/>
  <c r="E221" i="41"/>
  <c r="E222" i="41"/>
  <c r="E224" i="41"/>
  <c r="E225" i="41"/>
  <c r="G225" i="41" s="1"/>
  <c r="E226" i="41"/>
  <c r="G226" i="41" s="1"/>
  <c r="E227" i="41"/>
  <c r="G227" i="41" s="1"/>
  <c r="E228" i="41"/>
  <c r="G228" i="41" s="1"/>
  <c r="E229" i="41"/>
  <c r="G229" i="41" s="1"/>
  <c r="E230" i="41"/>
  <c r="G230" i="41" s="1"/>
  <c r="E232" i="41"/>
  <c r="G232" i="41" s="1"/>
  <c r="H232" i="41" s="1"/>
  <c r="I232" i="41" s="1"/>
  <c r="E233" i="41"/>
  <c r="E234" i="41"/>
  <c r="G234" i="41" s="1"/>
  <c r="H234" i="41" s="1"/>
  <c r="I234" i="41" s="1"/>
  <c r="E235" i="41"/>
  <c r="G235" i="41" s="1"/>
  <c r="H235" i="41" s="1"/>
  <c r="I235" i="41" s="1"/>
  <c r="E237" i="41"/>
  <c r="G237" i="41" s="1"/>
  <c r="E250" i="41"/>
  <c r="G250" i="41" s="1"/>
  <c r="E251" i="41"/>
  <c r="G251" i="41" s="1"/>
  <c r="E252" i="41"/>
  <c r="G252" i="41" s="1"/>
  <c r="E254" i="41"/>
  <c r="E255" i="41"/>
  <c r="E256" i="41"/>
  <c r="G256" i="41" s="1"/>
  <c r="H256" i="41" s="1"/>
  <c r="I256" i="41" s="1"/>
  <c r="E258" i="41"/>
  <c r="G258" i="41" s="1"/>
  <c r="E240" i="41"/>
  <c r="G240" i="41" s="1"/>
  <c r="H240" i="41" s="1"/>
  <c r="E241" i="41"/>
  <c r="G241" i="41" s="1"/>
  <c r="E242" i="41"/>
  <c r="G242" i="41" s="1"/>
  <c r="E243" i="41"/>
  <c r="G243" i="41" s="1"/>
  <c r="E244" i="41"/>
  <c r="G244" i="41" s="1"/>
  <c r="E245" i="41"/>
  <c r="G245" i="41" s="1"/>
  <c r="E246" i="41"/>
  <c r="G246" i="41" s="1"/>
  <c r="E247" i="41"/>
  <c r="G247" i="41" s="1"/>
  <c r="E248" i="41"/>
  <c r="G248" i="41" s="1"/>
  <c r="E263" i="41"/>
  <c r="G263" i="41" s="1"/>
  <c r="E264" i="41"/>
  <c r="E265" i="41"/>
  <c r="E266" i="41"/>
  <c r="E267" i="41"/>
  <c r="E268" i="41"/>
  <c r="E270" i="41"/>
  <c r="G270" i="41" s="1"/>
  <c r="E271" i="41"/>
  <c r="G271" i="41" s="1"/>
  <c r="E272" i="41"/>
  <c r="G272" i="41" s="1"/>
  <c r="E273" i="41"/>
  <c r="G273" i="41" s="1"/>
  <c r="E274" i="41"/>
  <c r="G274" i="41" s="1"/>
  <c r="E261" i="41"/>
  <c r="G261" i="41" s="1"/>
  <c r="H261" i="41" s="1"/>
  <c r="B307" i="41"/>
  <c r="B308" i="41"/>
  <c r="C308" i="41" s="1"/>
  <c r="E308" i="41" s="1"/>
  <c r="G308" i="41" s="1"/>
  <c r="H308" i="41" s="1"/>
  <c r="C309" i="41"/>
  <c r="E309" i="41" s="1"/>
  <c r="G309" i="41" s="1"/>
  <c r="H309" i="41" s="1"/>
  <c r="C310" i="41"/>
  <c r="E310" i="41" s="1"/>
  <c r="G310" i="41" s="1"/>
  <c r="H310" i="41" s="1"/>
  <c r="C311" i="41"/>
  <c r="E311" i="41" s="1"/>
  <c r="G311" i="41" s="1"/>
  <c r="H311" i="41" s="1"/>
  <c r="C312" i="41"/>
  <c r="E312" i="41" s="1"/>
  <c r="G312" i="41" s="1"/>
  <c r="H312" i="41" s="1"/>
  <c r="C313" i="41"/>
  <c r="E313" i="41" s="1"/>
  <c r="G313" i="41" s="1"/>
  <c r="H313" i="41" s="1"/>
  <c r="C314" i="41"/>
  <c r="E314" i="41" s="1"/>
  <c r="G314" i="41" s="1"/>
  <c r="H314" i="41" s="1"/>
  <c r="C315" i="41"/>
  <c r="E315" i="41" s="1"/>
  <c r="G315" i="41" s="1"/>
  <c r="H315" i="41" s="1"/>
  <c r="E277" i="41"/>
  <c r="G277" i="41" s="1"/>
  <c r="E278" i="41"/>
  <c r="G278" i="41" s="1"/>
  <c r="E279" i="41"/>
  <c r="G279" i="41" s="1"/>
  <c r="E280" i="41"/>
  <c r="G280" i="41" s="1"/>
  <c r="E281" i="41"/>
  <c r="G281" i="41" s="1"/>
  <c r="E282" i="41"/>
  <c r="G282" i="41" s="1"/>
  <c r="E283" i="41"/>
  <c r="G283" i="41" s="1"/>
  <c r="E284" i="41"/>
  <c r="G284" i="41" s="1"/>
  <c r="E286" i="41"/>
  <c r="E287" i="41"/>
  <c r="E288" i="41"/>
  <c r="G290" i="41"/>
  <c r="H290" i="41" s="1"/>
  <c r="I290" i="41" s="1"/>
  <c r="G291" i="41"/>
  <c r="H291" i="41" s="1"/>
  <c r="I291" i="41" s="1"/>
  <c r="E294" i="41"/>
  <c r="G294" i="41" s="1"/>
  <c r="G293" i="41" s="1"/>
  <c r="G292" i="41" s="1"/>
  <c r="E189" i="41"/>
  <c r="G189" i="41" s="1"/>
  <c r="G188" i="41" s="1"/>
  <c r="E191" i="41"/>
  <c r="G191" i="41" s="1"/>
  <c r="H191" i="41" s="1"/>
  <c r="E192" i="41"/>
  <c r="E193" i="41"/>
  <c r="E194" i="41"/>
  <c r="E195" i="41"/>
  <c r="E196" i="41"/>
  <c r="E198" i="41"/>
  <c r="G198" i="41" s="1"/>
  <c r="E199" i="41"/>
  <c r="G199" i="41" s="1"/>
  <c r="E200" i="41"/>
  <c r="G200" i="41" s="1"/>
  <c r="E202" i="41"/>
  <c r="G202" i="41" s="1"/>
  <c r="H202" i="41" s="1"/>
  <c r="E203" i="41"/>
  <c r="G203" i="41" s="1"/>
  <c r="E204" i="41"/>
  <c r="E205" i="41"/>
  <c r="E206" i="41"/>
  <c r="C12" i="41"/>
  <c r="C11" i="41" s="1"/>
  <c r="C14" i="41"/>
  <c r="C15" i="41"/>
  <c r="C16" i="41"/>
  <c r="C17" i="41"/>
  <c r="C18" i="41"/>
  <c r="C19" i="41"/>
  <c r="C20" i="41"/>
  <c r="C21" i="41"/>
  <c r="C22" i="41"/>
  <c r="C23" i="41"/>
  <c r="C24" i="41"/>
  <c r="C26" i="41"/>
  <c r="C27" i="41"/>
  <c r="C28" i="41"/>
  <c r="C29" i="41"/>
  <c r="C30" i="41"/>
  <c r="C31" i="41"/>
  <c r="C34" i="41"/>
  <c r="C35" i="41"/>
  <c r="C36" i="41"/>
  <c r="C37" i="41"/>
  <c r="C38" i="41"/>
  <c r="C39" i="41"/>
  <c r="C40" i="41"/>
  <c r="C41" i="41"/>
  <c r="C42" i="41"/>
  <c r="C43" i="41"/>
  <c r="C46" i="41"/>
  <c r="C47" i="41"/>
  <c r="C48" i="41"/>
  <c r="C49" i="41"/>
  <c r="C50" i="41"/>
  <c r="C51" i="41"/>
  <c r="C52" i="41"/>
  <c r="C53" i="41"/>
  <c r="C54" i="41"/>
  <c r="C55" i="41"/>
  <c r="C56" i="41"/>
  <c r="C58" i="41"/>
  <c r="C59" i="41"/>
  <c r="C60" i="41"/>
  <c r="C61" i="41"/>
  <c r="C63" i="41"/>
  <c r="C64" i="41"/>
  <c r="C66" i="41"/>
  <c r="C70" i="41"/>
  <c r="C72" i="41"/>
  <c r="C73" i="41"/>
  <c r="C75" i="41"/>
  <c r="C77" i="41"/>
  <c r="C78" i="41"/>
  <c r="C79" i="41"/>
  <c r="C80" i="41"/>
  <c r="C84" i="41"/>
  <c r="C85" i="41"/>
  <c r="C88" i="41"/>
  <c r="C89" i="41"/>
  <c r="C90" i="41"/>
  <c r="C91" i="41"/>
  <c r="C92" i="41"/>
  <c r="C93" i="41"/>
  <c r="C94" i="41"/>
  <c r="C95" i="41"/>
  <c r="C96" i="41"/>
  <c r="C97" i="41"/>
  <c r="C98" i="41"/>
  <c r="C99" i="41"/>
  <c r="C100" i="41"/>
  <c r="C101" i="41"/>
  <c r="C102" i="41"/>
  <c r="C103" i="41"/>
  <c r="C104" i="41"/>
  <c r="C105" i="41"/>
  <c r="C106" i="41"/>
  <c r="C107" i="41"/>
  <c r="C108" i="41"/>
  <c r="C109" i="41"/>
  <c r="C110" i="41"/>
  <c r="C111" i="41"/>
  <c r="C112" i="41"/>
  <c r="C113" i="41"/>
  <c r="C114" i="41"/>
  <c r="C115" i="41"/>
  <c r="C116" i="41"/>
  <c r="C117" i="41"/>
  <c r="C118" i="41"/>
  <c r="C119" i="41"/>
  <c r="C120" i="41"/>
  <c r="C121" i="41"/>
  <c r="C123" i="41"/>
  <c r="C124" i="41"/>
  <c r="C125" i="41"/>
  <c r="C126" i="41"/>
  <c r="C127" i="41"/>
  <c r="C128" i="41"/>
  <c r="C129" i="41"/>
  <c r="C130" i="41"/>
  <c r="C131" i="41"/>
  <c r="C132" i="41"/>
  <c r="C133" i="41"/>
  <c r="C134" i="41"/>
  <c r="C135" i="41"/>
  <c r="C136" i="41"/>
  <c r="C137" i="41"/>
  <c r="C138" i="41"/>
  <c r="C139" i="41"/>
  <c r="C140" i="41"/>
  <c r="C141" i="41"/>
  <c r="C142" i="41"/>
  <c r="C143" i="41"/>
  <c r="C144" i="41"/>
  <c r="C145" i="41"/>
  <c r="C146" i="41"/>
  <c r="C148" i="41"/>
  <c r="C149" i="41"/>
  <c r="C150" i="41"/>
  <c r="C151" i="41"/>
  <c r="C152" i="41"/>
  <c r="C153" i="41"/>
  <c r="C154" i="41"/>
  <c r="C165" i="41"/>
  <c r="C166" i="41"/>
  <c r="C167" i="41"/>
  <c r="C169" i="41"/>
  <c r="C168" i="41" s="1"/>
  <c r="C174" i="41"/>
  <c r="C175" i="41"/>
  <c r="C176" i="41"/>
  <c r="C177" i="41"/>
  <c r="C179" i="41"/>
  <c r="C180" i="41"/>
  <c r="C181" i="41"/>
  <c r="C183" i="41"/>
  <c r="C184" i="41"/>
  <c r="C185" i="41"/>
  <c r="C186" i="41"/>
  <c r="C172" i="41"/>
  <c r="C171" i="41" s="1"/>
  <c r="C209" i="41"/>
  <c r="C210" i="41"/>
  <c r="C211" i="41"/>
  <c r="C212" i="41"/>
  <c r="C213" i="41"/>
  <c r="C214" i="41"/>
  <c r="C215" i="41"/>
  <c r="C216" i="41"/>
  <c r="C217" i="41"/>
  <c r="C218" i="41"/>
  <c r="C219" i="41"/>
  <c r="C220" i="41"/>
  <c r="C221" i="41"/>
  <c r="C222" i="41"/>
  <c r="C224" i="41"/>
  <c r="C225" i="41"/>
  <c r="C226" i="41"/>
  <c r="C227" i="41"/>
  <c r="C228" i="41"/>
  <c r="C229" i="41"/>
  <c r="C230" i="41"/>
  <c r="C232" i="41"/>
  <c r="C233" i="41"/>
  <c r="C234" i="41"/>
  <c r="C235" i="41"/>
  <c r="C237" i="41"/>
  <c r="C250" i="41"/>
  <c r="C251" i="41"/>
  <c r="C252" i="41"/>
  <c r="C254" i="41"/>
  <c r="C255" i="41"/>
  <c r="C256" i="41"/>
  <c r="C258" i="41"/>
  <c r="C257" i="41" s="1"/>
  <c r="C240" i="41"/>
  <c r="C241" i="41"/>
  <c r="C242" i="41"/>
  <c r="C243" i="41"/>
  <c r="C244" i="41"/>
  <c r="C245" i="41"/>
  <c r="C246" i="41"/>
  <c r="C247" i="41"/>
  <c r="C248" i="41"/>
  <c r="C263" i="41"/>
  <c r="C264" i="41"/>
  <c r="C265" i="41"/>
  <c r="C266" i="41"/>
  <c r="C267" i="41"/>
  <c r="C268" i="41"/>
  <c r="C270" i="41"/>
  <c r="C271" i="41"/>
  <c r="C272" i="41"/>
  <c r="C273" i="41"/>
  <c r="C274" i="41"/>
  <c r="C261" i="41"/>
  <c r="C260" i="41" s="1"/>
  <c r="C277" i="41"/>
  <c r="C278" i="41"/>
  <c r="C279" i="41"/>
  <c r="C280" i="41"/>
  <c r="C281" i="41"/>
  <c r="C282" i="41"/>
  <c r="C283" i="41"/>
  <c r="C284" i="41"/>
  <c r="C286" i="41"/>
  <c r="C287" i="41"/>
  <c r="C288" i="41"/>
  <c r="C290" i="41"/>
  <c r="C291" i="41"/>
  <c r="C294" i="41"/>
  <c r="C293" i="41" s="1"/>
  <c r="C292" i="41" s="1"/>
  <c r="C189" i="41"/>
  <c r="C188" i="41" s="1"/>
  <c r="C191" i="41"/>
  <c r="C192" i="41"/>
  <c r="C193" i="41"/>
  <c r="C194" i="41"/>
  <c r="C195" i="41"/>
  <c r="C196" i="41"/>
  <c r="C198" i="41"/>
  <c r="C199" i="41"/>
  <c r="C200" i="41"/>
  <c r="C202" i="41"/>
  <c r="C203" i="41"/>
  <c r="C204" i="41"/>
  <c r="C205" i="41"/>
  <c r="C206" i="41"/>
  <c r="B83" i="41"/>
  <c r="B293" i="41"/>
  <c r="B292" i="41" s="1"/>
  <c r="B289" i="41"/>
  <c r="B285" i="41"/>
  <c r="B276" i="41"/>
  <c r="B269" i="41"/>
  <c r="B262" i="41"/>
  <c r="B260" i="41"/>
  <c r="B257" i="41"/>
  <c r="B253" i="41"/>
  <c r="B249" i="41"/>
  <c r="B239" i="41"/>
  <c r="B236" i="41"/>
  <c r="B231" i="41"/>
  <c r="B223" i="41"/>
  <c r="B208" i="41"/>
  <c r="B201" i="41"/>
  <c r="B197" i="41"/>
  <c r="B190" i="41"/>
  <c r="B188" i="41"/>
  <c r="B182" i="41"/>
  <c r="B171" i="41"/>
  <c r="B168" i="41"/>
  <c r="B164" i="41"/>
  <c r="E162" i="41"/>
  <c r="G162" i="41" s="1"/>
  <c r="C162" i="41"/>
  <c r="E161" i="41"/>
  <c r="G161" i="41" s="1"/>
  <c r="C161" i="41"/>
  <c r="E160" i="41"/>
  <c r="G160" i="41" s="1"/>
  <c r="C160" i="41"/>
  <c r="E159" i="41"/>
  <c r="G159" i="41" s="1"/>
  <c r="C159" i="41"/>
  <c r="E158" i="41"/>
  <c r="G158" i="41" s="1"/>
  <c r="C158" i="41"/>
  <c r="E157" i="41"/>
  <c r="G157" i="41" s="1"/>
  <c r="C157" i="41"/>
  <c r="H156" i="41"/>
  <c r="I156" i="41" s="1"/>
  <c r="C156" i="41"/>
  <c r="B147" i="41"/>
  <c r="B122" i="41"/>
  <c r="B87" i="41"/>
  <c r="B76" i="41"/>
  <c r="B45" i="41"/>
  <c r="B25" i="41"/>
  <c r="B13" i="41"/>
  <c r="B32" i="41"/>
  <c r="I177" i="39"/>
  <c r="I172" i="39"/>
  <c r="I163" i="39"/>
  <c r="I161" i="39"/>
  <c r="I159" i="39"/>
  <c r="I157" i="39"/>
  <c r="I151" i="39"/>
  <c r="I146" i="39"/>
  <c r="I141" i="39"/>
  <c r="I129" i="39"/>
  <c r="I121" i="39"/>
  <c r="I117" i="39"/>
  <c r="I48" i="39"/>
  <c r="I36" i="39"/>
  <c r="I26" i="39"/>
  <c r="I24" i="39"/>
  <c r="I22" i="39"/>
  <c r="I21" i="39"/>
  <c r="I23" i="39"/>
  <c r="I61" i="39"/>
  <c r="I62" i="39"/>
  <c r="I63" i="39"/>
  <c r="I64" i="39"/>
  <c r="I65" i="39"/>
  <c r="I70" i="39"/>
  <c r="I79" i="39"/>
  <c r="I83" i="39"/>
  <c r="I85" i="39"/>
  <c r="I98" i="39"/>
  <c r="I102" i="39"/>
  <c r="I106" i="39"/>
  <c r="I120" i="39"/>
  <c r="C54" i="37"/>
  <c r="C53" i="37"/>
  <c r="C52" i="37"/>
  <c r="C50" i="37"/>
  <c r="C49" i="37"/>
  <c r="C48" i="37"/>
  <c r="C47" i="37"/>
  <c r="C46" i="37"/>
  <c r="C44" i="37"/>
  <c r="C43" i="37"/>
  <c r="C42" i="37"/>
  <c r="C41" i="37"/>
  <c r="C38" i="37"/>
  <c r="C37" i="37"/>
  <c r="C36" i="37"/>
  <c r="C34" i="37"/>
  <c r="C33" i="37"/>
  <c r="C32" i="37"/>
  <c r="C31" i="37"/>
  <c r="C29" i="37"/>
  <c r="C28" i="37"/>
  <c r="C27" i="37"/>
  <c r="C26" i="37"/>
  <c r="C24" i="37"/>
  <c r="C23" i="37"/>
  <c r="C22" i="37"/>
  <c r="C21" i="37"/>
  <c r="C18" i="37"/>
  <c r="C17" i="37"/>
  <c r="C16" i="37"/>
  <c r="C15" i="37"/>
  <c r="C14" i="37"/>
  <c r="C13" i="37"/>
  <c r="C12" i="37"/>
  <c r="C12" i="36"/>
  <c r="C384" i="35"/>
  <c r="C383" i="35"/>
  <c r="C382" i="35"/>
  <c r="C381" i="35"/>
  <c r="C380" i="35"/>
  <c r="E380" i="35" s="1"/>
  <c r="G380" i="35" s="1"/>
  <c r="C379" i="35"/>
  <c r="E379" i="35" s="1"/>
  <c r="G379" i="35" s="1"/>
  <c r="E378" i="35"/>
  <c r="G378" i="35" s="1"/>
  <c r="H378" i="35" s="1"/>
  <c r="I378" i="35" s="1"/>
  <c r="C378" i="35"/>
  <c r="E377" i="35"/>
  <c r="G377" i="35" s="1"/>
  <c r="H377" i="35" s="1"/>
  <c r="C377" i="35"/>
  <c r="E376" i="35"/>
  <c r="G376" i="35" s="1"/>
  <c r="C376" i="35"/>
  <c r="E375" i="35"/>
  <c r="G375" i="35" s="1"/>
  <c r="H375" i="35" s="1"/>
  <c r="I375" i="35" s="1"/>
  <c r="C375" i="35"/>
  <c r="E374" i="35"/>
  <c r="G374" i="35" s="1"/>
  <c r="H374" i="35" s="1"/>
  <c r="I374" i="35" s="1"/>
  <c r="C374" i="35"/>
  <c r="E373" i="35"/>
  <c r="G373" i="35" s="1"/>
  <c r="H373" i="35" s="1"/>
  <c r="C373" i="35"/>
  <c r="C372" i="35"/>
  <c r="E372" i="35" s="1"/>
  <c r="G372" i="35" s="1"/>
  <c r="H372" i="35" s="1"/>
  <c r="I372" i="35" s="1"/>
  <c r="C371" i="35"/>
  <c r="C370" i="35"/>
  <c r="E370" i="35" s="1"/>
  <c r="G370" i="35" s="1"/>
  <c r="C369" i="35"/>
  <c r="C368" i="35"/>
  <c r="C367" i="35"/>
  <c r="C366" i="35"/>
  <c r="C365" i="35"/>
  <c r="C364" i="35"/>
  <c r="E364" i="35" s="1"/>
  <c r="G364" i="35" s="1"/>
  <c r="H364" i="35" s="1"/>
  <c r="I364" i="35" s="1"/>
  <c r="C363" i="35"/>
  <c r="D362" i="35"/>
  <c r="B362" i="35"/>
  <c r="C361" i="35"/>
  <c r="E361" i="35" s="1"/>
  <c r="G361" i="35" s="1"/>
  <c r="B360" i="35"/>
  <c r="C359" i="35"/>
  <c r="C358" i="35"/>
  <c r="E357" i="35"/>
  <c r="G357" i="35" s="1"/>
  <c r="H357" i="35" s="1"/>
  <c r="C357" i="35"/>
  <c r="E356" i="35"/>
  <c r="G356" i="35" s="1"/>
  <c r="C356" i="35"/>
  <c r="E355" i="35"/>
  <c r="G355" i="35" s="1"/>
  <c r="H355" i="35" s="1"/>
  <c r="C355" i="35"/>
  <c r="C354" i="35"/>
  <c r="B353" i="35"/>
  <c r="C351" i="35"/>
  <c r="E351" i="35" s="1"/>
  <c r="G351" i="35" s="1"/>
  <c r="E350" i="35"/>
  <c r="C350" i="35"/>
  <c r="B349" i="35"/>
  <c r="E348" i="35"/>
  <c r="G348" i="35" s="1"/>
  <c r="C348" i="35"/>
  <c r="E347" i="35"/>
  <c r="G347" i="35" s="1"/>
  <c r="C347" i="35"/>
  <c r="E346" i="35"/>
  <c r="C346" i="35"/>
  <c r="B345" i="35"/>
  <c r="B344" i="35" s="1"/>
  <c r="C343" i="35"/>
  <c r="E343" i="35" s="1"/>
  <c r="C342" i="35"/>
  <c r="B341" i="35"/>
  <c r="E340" i="35"/>
  <c r="G340" i="35" s="1"/>
  <c r="H340" i="35" s="1"/>
  <c r="I340" i="35" s="1"/>
  <c r="C340" i="35"/>
  <c r="B339" i="35"/>
  <c r="E338" i="35"/>
  <c r="G338" i="35" s="1"/>
  <c r="C338" i="35"/>
  <c r="B337" i="35"/>
  <c r="C337" i="35" s="1"/>
  <c r="E336" i="35"/>
  <c r="G336" i="35" s="1"/>
  <c r="H336" i="35" s="1"/>
  <c r="I336" i="35" s="1"/>
  <c r="C336" i="35"/>
  <c r="B335" i="35"/>
  <c r="E335" i="35" s="1"/>
  <c r="G335" i="35" s="1"/>
  <c r="H335" i="35" s="1"/>
  <c r="I335" i="35" s="1"/>
  <c r="B334" i="35"/>
  <c r="B333" i="35"/>
  <c r="B332" i="35"/>
  <c r="C332" i="35" s="1"/>
  <c r="B330" i="35"/>
  <c r="B329" i="35"/>
  <c r="E328" i="35"/>
  <c r="G328" i="35" s="1"/>
  <c r="H328" i="35" s="1"/>
  <c r="I328" i="35" s="1"/>
  <c r="C328" i="35"/>
  <c r="B327" i="35"/>
  <c r="B326" i="35"/>
  <c r="C326" i="35" s="1"/>
  <c r="B325" i="35"/>
  <c r="E325" i="35" s="1"/>
  <c r="G325" i="35" s="1"/>
  <c r="B324" i="35"/>
  <c r="C324" i="35" s="1"/>
  <c r="B323" i="35"/>
  <c r="E323" i="35" s="1"/>
  <c r="G323" i="35" s="1"/>
  <c r="H323" i="35" s="1"/>
  <c r="I323" i="35" s="1"/>
  <c r="B322" i="35"/>
  <c r="C322" i="35" s="1"/>
  <c r="B321" i="35"/>
  <c r="C321" i="35" s="1"/>
  <c r="B320" i="35"/>
  <c r="C320" i="35" s="1"/>
  <c r="B319" i="35"/>
  <c r="B318" i="35"/>
  <c r="B317" i="35"/>
  <c r="B316" i="35"/>
  <c r="C316" i="35" s="1"/>
  <c r="B315" i="35"/>
  <c r="B314" i="35"/>
  <c r="E314" i="35" s="1"/>
  <c r="G314" i="35" s="1"/>
  <c r="B313" i="35"/>
  <c r="B312" i="35"/>
  <c r="C312" i="35" s="1"/>
  <c r="B311" i="35"/>
  <c r="C311" i="35" s="1"/>
  <c r="C309" i="35"/>
  <c r="C308" i="35" s="1"/>
  <c r="B308" i="35"/>
  <c r="C306" i="35"/>
  <c r="B305" i="35"/>
  <c r="B304" i="35" s="1"/>
  <c r="E303" i="35"/>
  <c r="G303" i="35" s="1"/>
  <c r="C303" i="35"/>
  <c r="C302" i="35"/>
  <c r="B301" i="35"/>
  <c r="B300" i="35" s="1"/>
  <c r="E299" i="35"/>
  <c r="G299" i="35" s="1"/>
  <c r="H299" i="35" s="1"/>
  <c r="I299" i="35" s="1"/>
  <c r="C299" i="35"/>
  <c r="E298" i="35"/>
  <c r="G298" i="35" s="1"/>
  <c r="C298" i="35"/>
  <c r="E297" i="35"/>
  <c r="G297" i="35" s="1"/>
  <c r="C297" i="35"/>
  <c r="E296" i="35"/>
  <c r="G296" i="35" s="1"/>
  <c r="C296" i="35"/>
  <c r="B295" i="35"/>
  <c r="E294" i="35"/>
  <c r="G294" i="35" s="1"/>
  <c r="C294" i="35"/>
  <c r="E293" i="35"/>
  <c r="G293" i="35" s="1"/>
  <c r="C293" i="35"/>
  <c r="E292" i="35"/>
  <c r="G292" i="35" s="1"/>
  <c r="H292" i="35" s="1"/>
  <c r="I292" i="35" s="1"/>
  <c r="C292" i="35"/>
  <c r="E291" i="35"/>
  <c r="C291" i="35"/>
  <c r="E290" i="35"/>
  <c r="G290" i="35" s="1"/>
  <c r="H290" i="35" s="1"/>
  <c r="C290" i="35"/>
  <c r="E289" i="35"/>
  <c r="G289" i="35" s="1"/>
  <c r="H289" i="35" s="1"/>
  <c r="C289" i="35"/>
  <c r="C288" i="35"/>
  <c r="B287" i="35"/>
  <c r="C286" i="35"/>
  <c r="B285" i="35"/>
  <c r="C283" i="35"/>
  <c r="C282" i="35"/>
  <c r="E282" i="35" s="1"/>
  <c r="G282" i="35" s="1"/>
  <c r="H282" i="35" s="1"/>
  <c r="I282" i="35" s="1"/>
  <c r="C281" i="35"/>
  <c r="E281" i="35" s="1"/>
  <c r="G281" i="35" s="1"/>
  <c r="H281" i="35" s="1"/>
  <c r="I281" i="35" s="1"/>
  <c r="C280" i="35"/>
  <c r="E280" i="35" s="1"/>
  <c r="G280" i="35" s="1"/>
  <c r="C279" i="35"/>
  <c r="E279" i="35" s="1"/>
  <c r="G279" i="35" s="1"/>
  <c r="C278" i="35"/>
  <c r="C277" i="35"/>
  <c r="C276" i="35"/>
  <c r="E276" i="35" s="1"/>
  <c r="G276" i="35" s="1"/>
  <c r="H276" i="35" s="1"/>
  <c r="I276" i="35" s="1"/>
  <c r="C275" i="35"/>
  <c r="C274" i="35"/>
  <c r="E274" i="35" s="1"/>
  <c r="G274" i="35" s="1"/>
  <c r="H274" i="35" s="1"/>
  <c r="I274" i="35" s="1"/>
  <c r="C273" i="35"/>
  <c r="E273" i="35" s="1"/>
  <c r="G273" i="35" s="1"/>
  <c r="H273" i="35" s="1"/>
  <c r="I273" i="35" s="1"/>
  <c r="C272" i="35"/>
  <c r="C271" i="35"/>
  <c r="B270" i="35"/>
  <c r="E269" i="35"/>
  <c r="G269" i="35" s="1"/>
  <c r="H269" i="35" s="1"/>
  <c r="I269" i="35" s="1"/>
  <c r="C269" i="35"/>
  <c r="E268" i="35"/>
  <c r="G268" i="35" s="1"/>
  <c r="C268" i="35"/>
  <c r="E267" i="35"/>
  <c r="G267" i="35" s="1"/>
  <c r="C267" i="35"/>
  <c r="E266" i="35"/>
  <c r="G266" i="35" s="1"/>
  <c r="C266" i="35"/>
  <c r="E265" i="35"/>
  <c r="C265" i="35"/>
  <c r="E264" i="35"/>
  <c r="G264" i="35" s="1"/>
  <c r="H264" i="35" s="1"/>
  <c r="I264" i="35" s="1"/>
  <c r="C264" i="35"/>
  <c r="E263" i="35"/>
  <c r="G263" i="35" s="1"/>
  <c r="C263" i="35"/>
  <c r="E262" i="35"/>
  <c r="G262" i="35" s="1"/>
  <c r="H262" i="35" s="1"/>
  <c r="C262" i="35"/>
  <c r="B261" i="35"/>
  <c r="E260" i="35"/>
  <c r="G260" i="35" s="1"/>
  <c r="C260" i="35"/>
  <c r="E259" i="35"/>
  <c r="C259" i="35"/>
  <c r="E258" i="35"/>
  <c r="G258" i="35" s="1"/>
  <c r="C258" i="35"/>
  <c r="E257" i="35"/>
  <c r="G257" i="35" s="1"/>
  <c r="H257" i="35" s="1"/>
  <c r="I257" i="35" s="1"/>
  <c r="C257" i="35"/>
  <c r="E256" i="35"/>
  <c r="G256" i="35" s="1"/>
  <c r="H256" i="35" s="1"/>
  <c r="I256" i="35" s="1"/>
  <c r="C256" i="35"/>
  <c r="E255" i="35"/>
  <c r="G255" i="35" s="1"/>
  <c r="H255" i="35" s="1"/>
  <c r="C255" i="35"/>
  <c r="C254" i="35"/>
  <c r="B253" i="35"/>
  <c r="C252" i="35"/>
  <c r="C251" i="35"/>
  <c r="E251" i="35" s="1"/>
  <c r="G251" i="35" s="1"/>
  <c r="H251" i="35" s="1"/>
  <c r="I251" i="35" s="1"/>
  <c r="C250" i="35"/>
  <c r="C249" i="35"/>
  <c r="B248" i="35"/>
  <c r="E246" i="35"/>
  <c r="G246" i="35" s="1"/>
  <c r="H246" i="35" s="1"/>
  <c r="I246" i="35" s="1"/>
  <c r="C246" i="35"/>
  <c r="C245" i="35"/>
  <c r="C244" i="35"/>
  <c r="B243" i="35"/>
  <c r="C242" i="35"/>
  <c r="B241" i="35"/>
  <c r="E239" i="35"/>
  <c r="G239" i="35" s="1"/>
  <c r="H239" i="35" s="1"/>
  <c r="I239" i="35" s="1"/>
  <c r="C239" i="35"/>
  <c r="E238" i="35"/>
  <c r="C238" i="35"/>
  <c r="E237" i="35"/>
  <c r="G237" i="35" s="1"/>
  <c r="H237" i="35" s="1"/>
  <c r="C237" i="35"/>
  <c r="B236" i="35"/>
  <c r="E235" i="35"/>
  <c r="G235" i="35" s="1"/>
  <c r="H235" i="35" s="1"/>
  <c r="C235" i="35"/>
  <c r="E234" i="35"/>
  <c r="G234" i="35" s="1"/>
  <c r="C234" i="35"/>
  <c r="E233" i="35"/>
  <c r="G233" i="35" s="1"/>
  <c r="H233" i="35" s="1"/>
  <c r="C233" i="35"/>
  <c r="E232" i="35"/>
  <c r="G232" i="35" s="1"/>
  <c r="H232" i="35" s="1"/>
  <c r="I232" i="35" s="1"/>
  <c r="C232" i="35"/>
  <c r="E231" i="35"/>
  <c r="G231" i="35" s="1"/>
  <c r="H231" i="35" s="1"/>
  <c r="C231" i="35"/>
  <c r="C230" i="35"/>
  <c r="B229" i="35"/>
  <c r="C228" i="35"/>
  <c r="C227" i="35"/>
  <c r="C226" i="35"/>
  <c r="E226" i="35" s="1"/>
  <c r="G226" i="35" s="1"/>
  <c r="C225" i="35"/>
  <c r="B224" i="35"/>
  <c r="C222" i="35"/>
  <c r="C221" i="35"/>
  <c r="C220" i="35"/>
  <c r="C219" i="35"/>
  <c r="C218" i="35"/>
  <c r="E218" i="35" s="1"/>
  <c r="G218" i="35" s="1"/>
  <c r="C217" i="35"/>
  <c r="C216" i="35"/>
  <c r="C215" i="35"/>
  <c r="C214" i="35"/>
  <c r="C213" i="35"/>
  <c r="E213" i="35" s="1"/>
  <c r="G213" i="35" s="1"/>
  <c r="C212" i="35"/>
  <c r="B211" i="35"/>
  <c r="E210" i="35"/>
  <c r="G210" i="35" s="1"/>
  <c r="H210" i="35" s="1"/>
  <c r="I210" i="35" s="1"/>
  <c r="C210" i="35"/>
  <c r="E209" i="35"/>
  <c r="G209" i="35" s="1"/>
  <c r="C209" i="35"/>
  <c r="E208" i="35"/>
  <c r="G208" i="35" s="1"/>
  <c r="H208" i="35" s="1"/>
  <c r="I208" i="35" s="1"/>
  <c r="C208" i="35"/>
  <c r="E207" i="35"/>
  <c r="G207" i="35" s="1"/>
  <c r="H207" i="35" s="1"/>
  <c r="I207" i="35" s="1"/>
  <c r="C207" i="35"/>
  <c r="E206" i="35"/>
  <c r="G206" i="35" s="1"/>
  <c r="H206" i="35" s="1"/>
  <c r="I206" i="35" s="1"/>
  <c r="C206" i="35"/>
  <c r="E205" i="35"/>
  <c r="G205" i="35" s="1"/>
  <c r="C205" i="35"/>
  <c r="E204" i="35"/>
  <c r="G204" i="35" s="1"/>
  <c r="H204" i="35" s="1"/>
  <c r="I204" i="35" s="1"/>
  <c r="C204" i="35"/>
  <c r="E203" i="35"/>
  <c r="G203" i="35" s="1"/>
  <c r="C203" i="35"/>
  <c r="E202" i="35"/>
  <c r="G202" i="35" s="1"/>
  <c r="C202" i="35"/>
  <c r="B201" i="35"/>
  <c r="E200" i="35"/>
  <c r="G200" i="35" s="1"/>
  <c r="H200" i="35" s="1"/>
  <c r="I200" i="35" s="1"/>
  <c r="C200" i="35"/>
  <c r="E199" i="35"/>
  <c r="G199" i="35" s="1"/>
  <c r="H199" i="35" s="1"/>
  <c r="I199" i="35" s="1"/>
  <c r="C199" i="35"/>
  <c r="E198" i="35"/>
  <c r="G198" i="35" s="1"/>
  <c r="C198" i="35"/>
  <c r="E197" i="35"/>
  <c r="G197" i="35" s="1"/>
  <c r="C197" i="35"/>
  <c r="E196" i="35"/>
  <c r="G196" i="35" s="1"/>
  <c r="C196" i="35"/>
  <c r="E195" i="35"/>
  <c r="G195" i="35" s="1"/>
  <c r="H195" i="35" s="1"/>
  <c r="C195" i="35"/>
  <c r="E194" i="35"/>
  <c r="G194" i="35" s="1"/>
  <c r="H194" i="35" s="1"/>
  <c r="I194" i="35" s="1"/>
  <c r="C194" i="35"/>
  <c r="E193" i="35"/>
  <c r="G193" i="35" s="1"/>
  <c r="C193" i="35"/>
  <c r="E192" i="35"/>
  <c r="G192" i="35" s="1"/>
  <c r="C192" i="35"/>
  <c r="E191" i="35"/>
  <c r="C191" i="35"/>
  <c r="E190" i="35"/>
  <c r="G190" i="35" s="1"/>
  <c r="H190" i="35" s="1"/>
  <c r="I190" i="35" s="1"/>
  <c r="C190" i="35"/>
  <c r="E189" i="35"/>
  <c r="G189" i="35" s="1"/>
  <c r="C189" i="35"/>
  <c r="E188" i="35"/>
  <c r="G188" i="35" s="1"/>
  <c r="H188" i="35" s="1"/>
  <c r="I188" i="35" s="1"/>
  <c r="C188" i="35"/>
  <c r="E187" i="35"/>
  <c r="G187" i="35" s="1"/>
  <c r="H187" i="35" s="1"/>
  <c r="I187" i="35" s="1"/>
  <c r="C187" i="35"/>
  <c r="E186" i="35"/>
  <c r="G186" i="35" s="1"/>
  <c r="H186" i="35" s="1"/>
  <c r="I186" i="35" s="1"/>
  <c r="C186" i="35"/>
  <c r="E185" i="35"/>
  <c r="G185" i="35" s="1"/>
  <c r="C185" i="35"/>
  <c r="E184" i="35"/>
  <c r="G184" i="35" s="1"/>
  <c r="H184" i="35" s="1"/>
  <c r="I184" i="35" s="1"/>
  <c r="C184" i="35"/>
  <c r="E183" i="35"/>
  <c r="G183" i="35" s="1"/>
  <c r="H183" i="35" s="1"/>
  <c r="C183" i="35"/>
  <c r="C182" i="35"/>
  <c r="B181" i="35"/>
  <c r="C180" i="35"/>
  <c r="E180" i="35" s="1"/>
  <c r="G180" i="35" s="1"/>
  <c r="H180" i="35" s="1"/>
  <c r="I180" i="35" s="1"/>
  <c r="C179" i="35"/>
  <c r="E179" i="35" s="1"/>
  <c r="G179" i="35" s="1"/>
  <c r="H179" i="35" s="1"/>
  <c r="I179" i="35" s="1"/>
  <c r="C178" i="35"/>
  <c r="E178" i="35" s="1"/>
  <c r="G178" i="35" s="1"/>
  <c r="H178" i="35" s="1"/>
  <c r="I178" i="35" s="1"/>
  <c r="C177" i="35"/>
  <c r="E177" i="35" s="1"/>
  <c r="G177" i="35" s="1"/>
  <c r="H177" i="35" s="1"/>
  <c r="I177" i="35" s="1"/>
  <c r="C176" i="35"/>
  <c r="C175" i="35"/>
  <c r="C174" i="35"/>
  <c r="E174" i="35" s="1"/>
  <c r="G174" i="35" s="1"/>
  <c r="H174" i="35" s="1"/>
  <c r="C173" i="35"/>
  <c r="B172" i="35"/>
  <c r="C170" i="35"/>
  <c r="C169" i="35"/>
  <c r="C168" i="35"/>
  <c r="C167" i="35"/>
  <c r="C166" i="35"/>
  <c r="B165" i="35"/>
  <c r="E164" i="35"/>
  <c r="G164" i="35" s="1"/>
  <c r="C164" i="35"/>
  <c r="E163" i="35"/>
  <c r="G163" i="35" s="1"/>
  <c r="H163" i="35" s="1"/>
  <c r="I163" i="35" s="1"/>
  <c r="C163" i="35"/>
  <c r="E162" i="35"/>
  <c r="G162" i="35" s="1"/>
  <c r="H162" i="35" s="1"/>
  <c r="I162" i="35" s="1"/>
  <c r="C162" i="35"/>
  <c r="E161" i="35"/>
  <c r="G161" i="35" s="1"/>
  <c r="H161" i="35" s="1"/>
  <c r="C161" i="35"/>
  <c r="E160" i="35"/>
  <c r="G160" i="35" s="1"/>
  <c r="C160" i="35"/>
  <c r="E159" i="35"/>
  <c r="G159" i="35" s="1"/>
  <c r="C159" i="35"/>
  <c r="B158" i="35"/>
  <c r="C158" i="35" s="1"/>
  <c r="E157" i="35"/>
  <c r="G157" i="35" s="1"/>
  <c r="C157" i="35"/>
  <c r="E156" i="35"/>
  <c r="G156" i="35" s="1"/>
  <c r="C156" i="35"/>
  <c r="E155" i="35"/>
  <c r="G155" i="35" s="1"/>
  <c r="C155" i="35"/>
  <c r="B154" i="35"/>
  <c r="E153" i="35"/>
  <c r="G153" i="35" s="1"/>
  <c r="C153" i="35"/>
  <c r="B152" i="35"/>
  <c r="E152" i="35" s="1"/>
  <c r="G152" i="35" s="1"/>
  <c r="B151" i="35"/>
  <c r="C149" i="35"/>
  <c r="E149" i="35" s="1"/>
  <c r="G149" i="35" s="1"/>
  <c r="E148" i="35"/>
  <c r="G148" i="35" s="1"/>
  <c r="H148" i="35" s="1"/>
  <c r="I148" i="35" s="1"/>
  <c r="C148" i="35"/>
  <c r="E147" i="35"/>
  <c r="G147" i="35" s="1"/>
  <c r="C147" i="35"/>
  <c r="E146" i="35"/>
  <c r="G146" i="35" s="1"/>
  <c r="C146" i="35"/>
  <c r="E145" i="35"/>
  <c r="G145" i="35" s="1"/>
  <c r="C145" i="35"/>
  <c r="E144" i="35"/>
  <c r="G144" i="35" s="1"/>
  <c r="C144" i="35"/>
  <c r="E143" i="35"/>
  <c r="G143" i="35" s="1"/>
  <c r="C143" i="35"/>
  <c r="E142" i="35"/>
  <c r="G142" i="35" s="1"/>
  <c r="C142" i="35"/>
  <c r="E141" i="35"/>
  <c r="G141" i="35" s="1"/>
  <c r="H141" i="35" s="1"/>
  <c r="C141" i="35"/>
  <c r="E140" i="35"/>
  <c r="G140" i="35" s="1"/>
  <c r="C140" i="35"/>
  <c r="C139" i="35"/>
  <c r="E139" i="35" s="1"/>
  <c r="G139" i="35" s="1"/>
  <c r="H139" i="35" s="1"/>
  <c r="I139" i="35" s="1"/>
  <c r="C138" i="35"/>
  <c r="E138" i="35" s="1"/>
  <c r="G138" i="35" s="1"/>
  <c r="H138" i="35" s="1"/>
  <c r="E137" i="35"/>
  <c r="G137" i="35" s="1"/>
  <c r="C137" i="35"/>
  <c r="E136" i="35"/>
  <c r="G136" i="35" s="1"/>
  <c r="H136" i="35" s="1"/>
  <c r="C136" i="35"/>
  <c r="E135" i="35"/>
  <c r="G135" i="35" s="1"/>
  <c r="H135" i="35" s="1"/>
  <c r="I135" i="35" s="1"/>
  <c r="C135" i="35"/>
  <c r="E134" i="35"/>
  <c r="G134" i="35" s="1"/>
  <c r="C134" i="35"/>
  <c r="E133" i="35"/>
  <c r="G133" i="35" s="1"/>
  <c r="C133" i="35"/>
  <c r="E132" i="35"/>
  <c r="G132" i="35" s="1"/>
  <c r="C132" i="35"/>
  <c r="E131" i="35"/>
  <c r="G131" i="35" s="1"/>
  <c r="H131" i="35" s="1"/>
  <c r="I131" i="35" s="1"/>
  <c r="C131" i="35"/>
  <c r="B130" i="35"/>
  <c r="C130" i="35" s="1"/>
  <c r="E129" i="35"/>
  <c r="G129" i="35" s="1"/>
  <c r="H129" i="35" s="1"/>
  <c r="I129" i="35" s="1"/>
  <c r="C129" i="35"/>
  <c r="E128" i="35"/>
  <c r="G128" i="35" s="1"/>
  <c r="H128" i="35" s="1"/>
  <c r="I128" i="35" s="1"/>
  <c r="C128" i="35"/>
  <c r="B127" i="35"/>
  <c r="E127" i="35" s="1"/>
  <c r="G127" i="35" s="1"/>
  <c r="H127" i="35" s="1"/>
  <c r="E126" i="35"/>
  <c r="G126" i="35" s="1"/>
  <c r="C126" i="35"/>
  <c r="B125" i="35"/>
  <c r="E125" i="35" s="1"/>
  <c r="G125" i="35" s="1"/>
  <c r="H125" i="35" s="1"/>
  <c r="I125" i="35" s="1"/>
  <c r="E124" i="35"/>
  <c r="G124" i="35" s="1"/>
  <c r="C124" i="35"/>
  <c r="E123" i="35"/>
  <c r="G123" i="35" s="1"/>
  <c r="H123" i="35" s="1"/>
  <c r="I123" i="35" s="1"/>
  <c r="C123" i="35"/>
  <c r="E122" i="35"/>
  <c r="G122" i="35" s="1"/>
  <c r="H122" i="35" s="1"/>
  <c r="I122" i="35" s="1"/>
  <c r="C122" i="35"/>
  <c r="E121" i="35"/>
  <c r="G121" i="35" s="1"/>
  <c r="C121" i="35"/>
  <c r="E120" i="35"/>
  <c r="G120" i="35" s="1"/>
  <c r="H120" i="35" s="1"/>
  <c r="I120" i="35" s="1"/>
  <c r="C120" i="35"/>
  <c r="E119" i="35"/>
  <c r="G119" i="35" s="1"/>
  <c r="H119" i="35" s="1"/>
  <c r="C119" i="35"/>
  <c r="E118" i="35"/>
  <c r="G118" i="35" s="1"/>
  <c r="C118" i="35"/>
  <c r="B117" i="35"/>
  <c r="E116" i="35"/>
  <c r="G116" i="35" s="1"/>
  <c r="H116" i="35" s="1"/>
  <c r="I116" i="35" s="1"/>
  <c r="C116" i="35"/>
  <c r="E115" i="35"/>
  <c r="G115" i="35" s="1"/>
  <c r="C115" i="35"/>
  <c r="C114" i="35"/>
  <c r="C112" i="35"/>
  <c r="E112" i="35" s="1"/>
  <c r="G112" i="35" s="1"/>
  <c r="H112" i="35" s="1"/>
  <c r="I112" i="35" s="1"/>
  <c r="C111" i="35"/>
  <c r="E110" i="35"/>
  <c r="G110" i="35" s="1"/>
  <c r="H110" i="35" s="1"/>
  <c r="I110" i="35" s="1"/>
  <c r="C110" i="35"/>
  <c r="C109" i="35"/>
  <c r="E108" i="35"/>
  <c r="G108" i="35" s="1"/>
  <c r="H108" i="35" s="1"/>
  <c r="I108" i="35" s="1"/>
  <c r="C108" i="35"/>
  <c r="C107" i="35"/>
  <c r="E106" i="35"/>
  <c r="G106" i="35" s="1"/>
  <c r="C106" i="35"/>
  <c r="B105" i="35"/>
  <c r="B104" i="35"/>
  <c r="E104" i="35" s="1"/>
  <c r="G104" i="35" s="1"/>
  <c r="B103" i="35"/>
  <c r="E103" i="35" s="1"/>
  <c r="G103" i="35" s="1"/>
  <c r="H103" i="35" s="1"/>
  <c r="I103" i="35" s="1"/>
  <c r="C102" i="35"/>
  <c r="E102" i="35" s="1"/>
  <c r="G102" i="35" s="1"/>
  <c r="E101" i="35"/>
  <c r="G101" i="35" s="1"/>
  <c r="C101" i="35"/>
  <c r="C100" i="35"/>
  <c r="C99" i="35"/>
  <c r="C98" i="35"/>
  <c r="E98" i="35" s="1"/>
  <c r="G98" i="35" s="1"/>
  <c r="B97" i="35"/>
  <c r="C97" i="35" s="1"/>
  <c r="C96" i="35"/>
  <c r="C95" i="35"/>
  <c r="C94" i="35"/>
  <c r="E94" i="35" s="1"/>
  <c r="G94" i="35" s="1"/>
  <c r="C93" i="35"/>
  <c r="C92" i="35"/>
  <c r="B91" i="35"/>
  <c r="C91" i="35" s="1"/>
  <c r="B90" i="35"/>
  <c r="C90" i="35" s="1"/>
  <c r="B89" i="35"/>
  <c r="C89" i="35" s="1"/>
  <c r="C88" i="35"/>
  <c r="B87" i="35"/>
  <c r="C87" i="35" s="1"/>
  <c r="C86" i="35"/>
  <c r="C85" i="35"/>
  <c r="C84" i="35"/>
  <c r="B83" i="35"/>
  <c r="C83" i="35" s="1"/>
  <c r="B82" i="35"/>
  <c r="C82" i="35" s="1"/>
  <c r="C81" i="35"/>
  <c r="E81" i="35" s="1"/>
  <c r="G81" i="35" s="1"/>
  <c r="C80" i="35"/>
  <c r="C79" i="35"/>
  <c r="C78" i="35"/>
  <c r="C77" i="35"/>
  <c r="E77" i="35" s="1"/>
  <c r="G77" i="35" s="1"/>
  <c r="C76" i="35"/>
  <c r="E76" i="35" s="1"/>
  <c r="G76" i="35" s="1"/>
  <c r="H76" i="35" s="1"/>
  <c r="C75" i="35"/>
  <c r="C74" i="35"/>
  <c r="E74" i="35" s="1"/>
  <c r="G74" i="35" s="1"/>
  <c r="C73" i="35"/>
  <c r="C72" i="35"/>
  <c r="E72" i="35" s="1"/>
  <c r="G72" i="35" s="1"/>
  <c r="H72" i="35" s="1"/>
  <c r="C71" i="35"/>
  <c r="C70" i="35"/>
  <c r="C69" i="35"/>
  <c r="E69" i="35" s="1"/>
  <c r="G69" i="35" s="1"/>
  <c r="H69" i="35" s="1"/>
  <c r="B68" i="35"/>
  <c r="C68" i="35" s="1"/>
  <c r="C67" i="35"/>
  <c r="C66" i="35"/>
  <c r="C65" i="35"/>
  <c r="C64" i="35"/>
  <c r="B63" i="35"/>
  <c r="C63" i="35" s="1"/>
  <c r="C62" i="35"/>
  <c r="C61" i="35"/>
  <c r="C60" i="35"/>
  <c r="E60" i="35" s="1"/>
  <c r="G60" i="35" s="1"/>
  <c r="C59" i="35"/>
  <c r="C58" i="35"/>
  <c r="C57" i="35"/>
  <c r="E57" i="35" s="1"/>
  <c r="G57" i="35" s="1"/>
  <c r="C56" i="35"/>
  <c r="B55" i="35"/>
  <c r="C55" i="35" s="1"/>
  <c r="C54" i="35"/>
  <c r="E54" i="35" s="1"/>
  <c r="G54" i="35" s="1"/>
  <c r="H54" i="35" s="1"/>
  <c r="C53" i="35"/>
  <c r="C52" i="35"/>
  <c r="C51" i="35"/>
  <c r="E51" i="35" s="1"/>
  <c r="G51" i="35" s="1"/>
  <c r="C50" i="35"/>
  <c r="E50" i="35" s="1"/>
  <c r="G50" i="35" s="1"/>
  <c r="C49" i="35"/>
  <c r="B48" i="35"/>
  <c r="C48" i="35" s="1"/>
  <c r="B47" i="35"/>
  <c r="C46" i="35"/>
  <c r="C45" i="35"/>
  <c r="C44" i="35"/>
  <c r="C41" i="35"/>
  <c r="C40" i="35"/>
  <c r="C39" i="35"/>
  <c r="B38" i="35"/>
  <c r="B37" i="35"/>
  <c r="E36" i="35"/>
  <c r="G36" i="35" s="1"/>
  <c r="C36" i="35"/>
  <c r="E35" i="35"/>
  <c r="G35" i="35" s="1"/>
  <c r="H35" i="35" s="1"/>
  <c r="C35" i="35"/>
  <c r="E34" i="35"/>
  <c r="G34" i="35" s="1"/>
  <c r="C34" i="35"/>
  <c r="E33" i="35"/>
  <c r="G33" i="35" s="1"/>
  <c r="C33" i="35"/>
  <c r="E32" i="35"/>
  <c r="G32" i="35" s="1"/>
  <c r="C32" i="35"/>
  <c r="E31" i="35"/>
  <c r="G31" i="35" s="1"/>
  <c r="C31" i="35"/>
  <c r="E30" i="35"/>
  <c r="G30" i="35" s="1"/>
  <c r="H30" i="35" s="1"/>
  <c r="C30" i="35"/>
  <c r="E29" i="35"/>
  <c r="G29" i="35" s="1"/>
  <c r="C29" i="35"/>
  <c r="E28" i="35"/>
  <c r="C28" i="35"/>
  <c r="E27" i="35"/>
  <c r="G27" i="35" s="1"/>
  <c r="H27" i="35" s="1"/>
  <c r="C27" i="35"/>
  <c r="B25" i="35"/>
  <c r="C25" i="35" s="1"/>
  <c r="E24" i="35"/>
  <c r="G24" i="35" s="1"/>
  <c r="C24" i="35"/>
  <c r="B23" i="35"/>
  <c r="B22" i="35"/>
  <c r="E21" i="35"/>
  <c r="G21" i="35" s="1"/>
  <c r="H21" i="35" s="1"/>
  <c r="I21" i="35" s="1"/>
  <c r="C21" i="35"/>
  <c r="B20" i="35"/>
  <c r="E19" i="35"/>
  <c r="G19" i="35" s="1"/>
  <c r="C19" i="35"/>
  <c r="E18" i="35"/>
  <c r="G18" i="35" s="1"/>
  <c r="C18" i="35"/>
  <c r="E17" i="35"/>
  <c r="G17" i="35" s="1"/>
  <c r="H17" i="35" s="1"/>
  <c r="I17" i="35" s="1"/>
  <c r="C17" i="35"/>
  <c r="B16" i="35"/>
  <c r="B15" i="35"/>
  <c r="C14" i="35"/>
  <c r="C12" i="35"/>
  <c r="C11" i="35" s="1"/>
  <c r="B11" i="35"/>
  <c r="B26" i="35"/>
  <c r="G291" i="35"/>
  <c r="H291" i="35" s="1"/>
  <c r="I291" i="35" s="1"/>
  <c r="E316" i="35"/>
  <c r="G316" i="35" s="1"/>
  <c r="H144" i="35"/>
  <c r="I144" i="35" s="1"/>
  <c r="H12" i="33"/>
  <c r="E135" i="31"/>
  <c r="G135" i="31" s="1"/>
  <c r="H135" i="31" s="1"/>
  <c r="I135" i="31" s="1"/>
  <c r="E134" i="31"/>
  <c r="G134" i="31" s="1"/>
  <c r="E133" i="31"/>
  <c r="G133" i="31" s="1"/>
  <c r="H133" i="31" s="1"/>
  <c r="E132" i="31"/>
  <c r="G132" i="31" s="1"/>
  <c r="H132" i="31" s="1"/>
  <c r="I132" i="31" s="1"/>
  <c r="E131" i="31"/>
  <c r="B130" i="31"/>
  <c r="E129" i="31"/>
  <c r="G129" i="31" s="1"/>
  <c r="H129" i="31" s="1"/>
  <c r="H128" i="31" s="1"/>
  <c r="C128" i="31"/>
  <c r="B128" i="31"/>
  <c r="E127" i="31"/>
  <c r="G127" i="31" s="1"/>
  <c r="H127" i="31" s="1"/>
  <c r="E126" i="31"/>
  <c r="G126" i="31" s="1"/>
  <c r="H126" i="31" s="1"/>
  <c r="B125" i="31"/>
  <c r="E124" i="31"/>
  <c r="G124" i="31" s="1"/>
  <c r="H124" i="31" s="1"/>
  <c r="C123" i="31"/>
  <c r="B123" i="31"/>
  <c r="E121" i="31"/>
  <c r="G121" i="31" s="1"/>
  <c r="E120" i="31"/>
  <c r="G120" i="31" s="1"/>
  <c r="H120" i="31" s="1"/>
  <c r="E119" i="31"/>
  <c r="G119" i="31" s="1"/>
  <c r="H119" i="31" s="1"/>
  <c r="E118" i="31"/>
  <c r="G118" i="31" s="1"/>
  <c r="H118" i="31" s="1"/>
  <c r="E117" i="31"/>
  <c r="G117" i="31" s="1"/>
  <c r="E116" i="31"/>
  <c r="G116" i="31" s="1"/>
  <c r="H116" i="31" s="1"/>
  <c r="E115" i="31"/>
  <c r="G115" i="31" s="1"/>
  <c r="E114" i="31"/>
  <c r="G114" i="31" s="1"/>
  <c r="H114" i="31" s="1"/>
  <c r="E113" i="31"/>
  <c r="G113" i="31" s="1"/>
  <c r="E112" i="31"/>
  <c r="G112" i="31" s="1"/>
  <c r="H112" i="31" s="1"/>
  <c r="E111" i="31"/>
  <c r="G111" i="31" s="1"/>
  <c r="E110" i="31"/>
  <c r="G110" i="31" s="1"/>
  <c r="H110" i="31" s="1"/>
  <c r="E109" i="31"/>
  <c r="G109" i="31" s="1"/>
  <c r="B108" i="31"/>
  <c r="E107" i="31"/>
  <c r="G107" i="31" s="1"/>
  <c r="H107" i="31" s="1"/>
  <c r="E106" i="31"/>
  <c r="G106" i="31" s="1"/>
  <c r="H106" i="31" s="1"/>
  <c r="I106" i="31" s="1"/>
  <c r="E105" i="31"/>
  <c r="G105" i="31" s="1"/>
  <c r="H105" i="31" s="1"/>
  <c r="E104" i="31"/>
  <c r="G104" i="31" s="1"/>
  <c r="H104" i="31" s="1"/>
  <c r="I104" i="31" s="1"/>
  <c r="E103" i="31"/>
  <c r="G103" i="31" s="1"/>
  <c r="E102" i="31"/>
  <c r="G102" i="31" s="1"/>
  <c r="H102" i="31" s="1"/>
  <c r="E101" i="31"/>
  <c r="G101" i="31" s="1"/>
  <c r="H101" i="31" s="1"/>
  <c r="E100" i="31"/>
  <c r="G100" i="31" s="1"/>
  <c r="H100" i="31" s="1"/>
  <c r="E99" i="31"/>
  <c r="G99" i="31" s="1"/>
  <c r="E98" i="31"/>
  <c r="G98" i="31" s="1"/>
  <c r="E97" i="31"/>
  <c r="G97" i="31" s="1"/>
  <c r="E96" i="31"/>
  <c r="G96" i="31" s="1"/>
  <c r="E95" i="31"/>
  <c r="G95" i="31" s="1"/>
  <c r="E94" i="31"/>
  <c r="G94" i="31" s="1"/>
  <c r="H94" i="31" s="1"/>
  <c r="E93" i="31"/>
  <c r="G93" i="31" s="1"/>
  <c r="H93" i="31" s="1"/>
  <c r="E92" i="31"/>
  <c r="G92" i="31" s="1"/>
  <c r="H92" i="31" s="1"/>
  <c r="I92" i="31" s="1"/>
  <c r="E91" i="31"/>
  <c r="G91" i="31" s="1"/>
  <c r="E90" i="31"/>
  <c r="G90" i="31" s="1"/>
  <c r="H90" i="31" s="1"/>
  <c r="E89" i="31"/>
  <c r="G89" i="31" s="1"/>
  <c r="E88" i="31"/>
  <c r="G88" i="31" s="1"/>
  <c r="H88" i="31" s="1"/>
  <c r="E87" i="31"/>
  <c r="G87" i="31" s="1"/>
  <c r="E86" i="31"/>
  <c r="G86" i="31" s="1"/>
  <c r="E85" i="31"/>
  <c r="G85" i="31" s="1"/>
  <c r="E84" i="31"/>
  <c r="G84" i="31" s="1"/>
  <c r="H84" i="31" s="1"/>
  <c r="E83" i="31"/>
  <c r="G83" i="31" s="1"/>
  <c r="H83" i="31" s="1"/>
  <c r="B82" i="31"/>
  <c r="E81" i="31"/>
  <c r="G81" i="31" s="1"/>
  <c r="H81" i="31" s="1"/>
  <c r="I81" i="31" s="1"/>
  <c r="E80" i="31"/>
  <c r="G80" i="31" s="1"/>
  <c r="E79" i="31"/>
  <c r="G79" i="31" s="1"/>
  <c r="H79" i="31" s="1"/>
  <c r="I79" i="31" s="1"/>
  <c r="E78" i="31"/>
  <c r="G78" i="31" s="1"/>
  <c r="E77" i="31"/>
  <c r="G77" i="31" s="1"/>
  <c r="H77" i="31" s="1"/>
  <c r="I77" i="31" s="1"/>
  <c r="E76" i="31"/>
  <c r="G76" i="31" s="1"/>
  <c r="E75" i="31"/>
  <c r="G75" i="31" s="1"/>
  <c r="H75" i="31" s="1"/>
  <c r="E74" i="31"/>
  <c r="G74" i="31" s="1"/>
  <c r="E73" i="31"/>
  <c r="G73" i="31" s="1"/>
  <c r="E72" i="31"/>
  <c r="G72" i="31" s="1"/>
  <c r="H72" i="31" s="1"/>
  <c r="E71" i="31"/>
  <c r="G71" i="31" s="1"/>
  <c r="H71" i="31" s="1"/>
  <c r="I71" i="31" s="1"/>
  <c r="E70" i="31"/>
  <c r="G70" i="31" s="1"/>
  <c r="H70" i="31" s="1"/>
  <c r="E69" i="31"/>
  <c r="G69" i="31" s="1"/>
  <c r="H69" i="31" s="1"/>
  <c r="I69" i="31" s="1"/>
  <c r="E68" i="31"/>
  <c r="G68" i="31" s="1"/>
  <c r="H68" i="31" s="1"/>
  <c r="E67" i="31"/>
  <c r="G67" i="31" s="1"/>
  <c r="E66" i="31"/>
  <c r="G66" i="31" s="1"/>
  <c r="H66" i="31" s="1"/>
  <c r="E65" i="31"/>
  <c r="G65" i="31" s="1"/>
  <c r="H65" i="31" s="1"/>
  <c r="B64" i="31"/>
  <c r="E62" i="31"/>
  <c r="G62" i="31" s="1"/>
  <c r="E61" i="31"/>
  <c r="G61" i="31" s="1"/>
  <c r="H61" i="31" s="1"/>
  <c r="I61" i="31" s="1"/>
  <c r="E60" i="31"/>
  <c r="G60" i="31" s="1"/>
  <c r="E59" i="31"/>
  <c r="G59" i="31" s="1"/>
  <c r="H59" i="31" s="1"/>
  <c r="E58" i="31"/>
  <c r="G58" i="31" s="1"/>
  <c r="H58" i="31" s="1"/>
  <c r="E57" i="31"/>
  <c r="G57" i="31" s="1"/>
  <c r="H57" i="31" s="1"/>
  <c r="E56" i="31"/>
  <c r="G56" i="31" s="1"/>
  <c r="H56" i="31" s="1"/>
  <c r="I56" i="31" s="1"/>
  <c r="E55" i="31"/>
  <c r="G55" i="31" s="1"/>
  <c r="H55" i="31" s="1"/>
  <c r="E54" i="31"/>
  <c r="G54" i="31" s="1"/>
  <c r="E53" i="31"/>
  <c r="G53" i="31" s="1"/>
  <c r="E52" i="31"/>
  <c r="G52" i="31" s="1"/>
  <c r="E51" i="31"/>
  <c r="G51" i="31" s="1"/>
  <c r="H51" i="31" s="1"/>
  <c r="E50" i="31"/>
  <c r="B49" i="31"/>
  <c r="E48" i="31"/>
  <c r="G48" i="31" s="1"/>
  <c r="E47" i="31"/>
  <c r="G47" i="31" s="1"/>
  <c r="E46" i="31"/>
  <c r="G46" i="31" s="1"/>
  <c r="H46" i="31" s="1"/>
  <c r="I46" i="31" s="1"/>
  <c r="E45" i="31"/>
  <c r="G45" i="31" s="1"/>
  <c r="H45" i="31" s="1"/>
  <c r="I45" i="31" s="1"/>
  <c r="E44" i="31"/>
  <c r="G44" i="31" s="1"/>
  <c r="H44" i="31" s="1"/>
  <c r="E43" i="31"/>
  <c r="G43" i="31" s="1"/>
  <c r="H43" i="31" s="1"/>
  <c r="I43" i="31" s="1"/>
  <c r="E42" i="31"/>
  <c r="G42" i="31" s="1"/>
  <c r="H42" i="31" s="1"/>
  <c r="I42" i="31" s="1"/>
  <c r="E41" i="31"/>
  <c r="G41" i="31" s="1"/>
  <c r="H41" i="31" s="1"/>
  <c r="I41" i="31" s="1"/>
  <c r="E40" i="31"/>
  <c r="G40" i="31" s="1"/>
  <c r="E39" i="31"/>
  <c r="G39" i="31" s="1"/>
  <c r="E38" i="31"/>
  <c r="G38" i="31" s="1"/>
  <c r="E37" i="31"/>
  <c r="G37" i="31" s="1"/>
  <c r="E36" i="31"/>
  <c r="G36" i="31" s="1"/>
  <c r="E35" i="31"/>
  <c r="G35" i="31" s="1"/>
  <c r="E34" i="31"/>
  <c r="G34" i="31" s="1"/>
  <c r="B33" i="31"/>
  <c r="E32" i="31"/>
  <c r="G32" i="31" s="1"/>
  <c r="E31" i="31"/>
  <c r="G31" i="31" s="1"/>
  <c r="E30" i="31"/>
  <c r="G30" i="31" s="1"/>
  <c r="E29" i="31"/>
  <c r="G29" i="31" s="1"/>
  <c r="H29" i="31" s="1"/>
  <c r="B28" i="31"/>
  <c r="E26" i="31"/>
  <c r="G26" i="31" s="1"/>
  <c r="E25" i="31"/>
  <c r="G25" i="31" s="1"/>
  <c r="E24" i="31"/>
  <c r="G24" i="31" s="1"/>
  <c r="E23" i="31"/>
  <c r="G23" i="31" s="1"/>
  <c r="E22" i="31"/>
  <c r="G22" i="31" s="1"/>
  <c r="B21" i="31"/>
  <c r="E20" i="31"/>
  <c r="G20" i="31" s="1"/>
  <c r="E19" i="31"/>
  <c r="G19" i="31" s="1"/>
  <c r="E18" i="31"/>
  <c r="G18" i="31" s="1"/>
  <c r="E17" i="31"/>
  <c r="G17" i="31" s="1"/>
  <c r="H17" i="31" s="1"/>
  <c r="B16" i="31"/>
  <c r="E15" i="31"/>
  <c r="E14" i="31"/>
  <c r="G14" i="31" s="1"/>
  <c r="E13" i="31"/>
  <c r="G13" i="31" s="1"/>
  <c r="E12" i="31"/>
  <c r="G12" i="31" s="1"/>
  <c r="H12" i="31" s="1"/>
  <c r="B11" i="31"/>
  <c r="G131" i="31"/>
  <c r="H67" i="31"/>
  <c r="I70" i="31"/>
  <c r="I105" i="31"/>
  <c r="I112" i="31"/>
  <c r="I120" i="31"/>
  <c r="C51" i="30"/>
  <c r="E51" i="30" s="1"/>
  <c r="G51" i="30" s="1"/>
  <c r="C50" i="30"/>
  <c r="E50" i="30" s="1"/>
  <c r="G50" i="30" s="1"/>
  <c r="H50" i="30" s="1"/>
  <c r="I50" i="30" s="1"/>
  <c r="C49" i="30"/>
  <c r="E49" i="30" s="1"/>
  <c r="G49" i="30" s="1"/>
  <c r="C48" i="30"/>
  <c r="E48" i="30" s="1"/>
  <c r="G48" i="30" s="1"/>
  <c r="C47" i="30"/>
  <c r="E47" i="30" s="1"/>
  <c r="G47" i="30" s="1"/>
  <c r="C46" i="30"/>
  <c r="E46" i="30" s="1"/>
  <c r="G46" i="30" s="1"/>
  <c r="H46" i="30" s="1"/>
  <c r="I46" i="30" s="1"/>
  <c r="C45" i="30"/>
  <c r="B44" i="30"/>
  <c r="C43" i="30"/>
  <c r="E43" i="30" s="1"/>
  <c r="G43" i="30" s="1"/>
  <c r="C42" i="30"/>
  <c r="E42" i="30" s="1"/>
  <c r="B41" i="30"/>
  <c r="C40" i="30"/>
  <c r="E40" i="30" s="1"/>
  <c r="G40" i="30" s="1"/>
  <c r="H40" i="30" s="1"/>
  <c r="I40" i="30" s="1"/>
  <c r="C39" i="30"/>
  <c r="E39" i="30" s="1"/>
  <c r="G39" i="30" s="1"/>
  <c r="H39" i="30" s="1"/>
  <c r="I39" i="30" s="1"/>
  <c r="C38" i="30"/>
  <c r="E38" i="30" s="1"/>
  <c r="G38" i="30" s="1"/>
  <c r="H38" i="30" s="1"/>
  <c r="I38" i="30" s="1"/>
  <c r="C37" i="30"/>
  <c r="E37" i="30" s="1"/>
  <c r="G37" i="30" s="1"/>
  <c r="H37" i="30" s="1"/>
  <c r="I37" i="30" s="1"/>
  <c r="C36" i="30"/>
  <c r="E36" i="30" s="1"/>
  <c r="G36" i="30" s="1"/>
  <c r="H36" i="30" s="1"/>
  <c r="I36" i="30" s="1"/>
  <c r="C35" i="30"/>
  <c r="B34" i="30"/>
  <c r="C33" i="30"/>
  <c r="C32" i="30" s="1"/>
  <c r="B32" i="30"/>
  <c r="C30" i="30"/>
  <c r="E30" i="30" s="1"/>
  <c r="B29" i="30"/>
  <c r="C28" i="30"/>
  <c r="E28" i="30" s="1"/>
  <c r="G28" i="30" s="1"/>
  <c r="H28" i="30" s="1"/>
  <c r="C27" i="30"/>
  <c r="E27" i="30" s="1"/>
  <c r="G27" i="30" s="1"/>
  <c r="C26" i="30"/>
  <c r="E26" i="30" s="1"/>
  <c r="G26" i="30" s="1"/>
  <c r="B25" i="30"/>
  <c r="C24" i="30"/>
  <c r="E24" i="30" s="1"/>
  <c r="G24" i="30" s="1"/>
  <c r="C23" i="30"/>
  <c r="E23" i="30" s="1"/>
  <c r="G23" i="30" s="1"/>
  <c r="C22" i="30"/>
  <c r="E22" i="30" s="1"/>
  <c r="G22" i="30" s="1"/>
  <c r="C21" i="30"/>
  <c r="E21" i="30" s="1"/>
  <c r="G21" i="30" s="1"/>
  <c r="C20" i="30"/>
  <c r="E20" i="30" s="1"/>
  <c r="G20" i="30" s="1"/>
  <c r="H20" i="30" s="1"/>
  <c r="C19" i="30"/>
  <c r="E19" i="30" s="1"/>
  <c r="G19" i="30" s="1"/>
  <c r="C18" i="30"/>
  <c r="E18" i="30" s="1"/>
  <c r="G18" i="30" s="1"/>
  <c r="H18" i="30" s="1"/>
  <c r="C17" i="30"/>
  <c r="E17" i="30" s="1"/>
  <c r="G17" i="30" s="1"/>
  <c r="C16" i="30"/>
  <c r="B15" i="30"/>
  <c r="C14" i="30"/>
  <c r="E14" i="30" s="1"/>
  <c r="G14" i="30" s="1"/>
  <c r="H14" i="30" s="1"/>
  <c r="C13" i="30"/>
  <c r="E13" i="30" s="1"/>
  <c r="G13" i="30" s="1"/>
  <c r="C12" i="30"/>
  <c r="B11" i="30"/>
  <c r="E33" i="30"/>
  <c r="C50" i="27"/>
  <c r="E50" i="27" s="1"/>
  <c r="G50" i="27" s="1"/>
  <c r="C49" i="27"/>
  <c r="E49" i="27" s="1"/>
  <c r="G49" i="27" s="1"/>
  <c r="C48" i="27"/>
  <c r="E48" i="27" s="1"/>
  <c r="G48" i="27" s="1"/>
  <c r="C47" i="27"/>
  <c r="E47" i="27" s="1"/>
  <c r="G47" i="27" s="1"/>
  <c r="H47" i="27" s="1"/>
  <c r="I47" i="27" s="1"/>
  <c r="C46" i="27"/>
  <c r="E46" i="27" s="1"/>
  <c r="G46" i="27" s="1"/>
  <c r="C45" i="27"/>
  <c r="E45" i="27" s="1"/>
  <c r="G45" i="27" s="1"/>
  <c r="C44" i="27"/>
  <c r="E44" i="27" s="1"/>
  <c r="G44" i="27" s="1"/>
  <c r="H44" i="27" s="1"/>
  <c r="I44" i="27" s="1"/>
  <c r="C43" i="27"/>
  <c r="E43" i="27" s="1"/>
  <c r="G43" i="27" s="1"/>
  <c r="C42" i="27"/>
  <c r="C40" i="27"/>
  <c r="C39" i="27"/>
  <c r="C38" i="27"/>
  <c r="C37" i="27"/>
  <c r="C36" i="27"/>
  <c r="C35" i="27" s="1"/>
  <c r="C34" i="27"/>
  <c r="C33" i="27"/>
  <c r="C32" i="27"/>
  <c r="C31" i="27"/>
  <c r="C30" i="27"/>
  <c r="C29" i="27"/>
  <c r="C28" i="27"/>
  <c r="C27" i="27"/>
  <c r="C26" i="27"/>
  <c r="C25" i="27"/>
  <c r="C24" i="27"/>
  <c r="C22" i="27"/>
  <c r="C21" i="27"/>
  <c r="C20" i="27"/>
  <c r="C19" i="27"/>
  <c r="C18" i="27"/>
  <c r="C17" i="27"/>
  <c r="C16" i="27"/>
  <c r="C15" i="27"/>
  <c r="C14" i="27"/>
  <c r="C13" i="27"/>
  <c r="E12" i="21"/>
  <c r="G12" i="21" s="1"/>
  <c r="H12" i="21" s="1"/>
  <c r="I12" i="21" s="1"/>
  <c r="C256" i="21"/>
  <c r="C257" i="21"/>
  <c r="C258" i="21"/>
  <c r="C259" i="21"/>
  <c r="C260" i="21"/>
  <c r="C261" i="21"/>
  <c r="C262" i="21"/>
  <c r="C255" i="21"/>
  <c r="C243" i="21"/>
  <c r="C244" i="21"/>
  <c r="C245" i="21"/>
  <c r="C246" i="21"/>
  <c r="C247" i="21"/>
  <c r="C248" i="21"/>
  <c r="C249" i="21"/>
  <c r="C250" i="21"/>
  <c r="C251" i="21"/>
  <c r="C252" i="21"/>
  <c r="C233" i="21"/>
  <c r="C234" i="21"/>
  <c r="C235" i="21"/>
  <c r="C236" i="21"/>
  <c r="C237" i="21"/>
  <c r="C238" i="21"/>
  <c r="C239" i="21"/>
  <c r="C240" i="21"/>
  <c r="C241" i="21"/>
  <c r="C242" i="21"/>
  <c r="C232" i="21"/>
  <c r="C222" i="21"/>
  <c r="C223" i="21"/>
  <c r="C224" i="21"/>
  <c r="C225" i="21"/>
  <c r="C226" i="21"/>
  <c r="C227" i="21"/>
  <c r="C228" i="21"/>
  <c r="C229" i="21"/>
  <c r="C230" i="21"/>
  <c r="C221" i="21"/>
  <c r="C214" i="21"/>
  <c r="C215" i="21"/>
  <c r="C216" i="21"/>
  <c r="C217" i="21"/>
  <c r="C218" i="21"/>
  <c r="C219" i="21"/>
  <c r="C201" i="21"/>
  <c r="C202" i="21"/>
  <c r="C203" i="21"/>
  <c r="C204" i="21"/>
  <c r="C205" i="21"/>
  <c r="C206" i="21"/>
  <c r="C207" i="21"/>
  <c r="C208" i="21"/>
  <c r="C209" i="21"/>
  <c r="C210" i="21"/>
  <c r="C211" i="21"/>
  <c r="C212" i="21"/>
  <c r="C213" i="21"/>
  <c r="C200" i="21"/>
  <c r="C196" i="21"/>
  <c r="C197" i="21"/>
  <c r="C198" i="21"/>
  <c r="C184" i="21"/>
  <c r="C185" i="21"/>
  <c r="C186" i="21"/>
  <c r="C187" i="21"/>
  <c r="C188" i="21"/>
  <c r="C189" i="21"/>
  <c r="C190" i="21"/>
  <c r="C191" i="21"/>
  <c r="C192" i="21"/>
  <c r="C183" i="21"/>
  <c r="C177" i="21"/>
  <c r="C178" i="21"/>
  <c r="C179" i="21"/>
  <c r="C180" i="21"/>
  <c r="C181" i="21"/>
  <c r="C176" i="21"/>
  <c r="C167" i="21"/>
  <c r="C168" i="21"/>
  <c r="C169" i="21"/>
  <c r="C170" i="21"/>
  <c r="C171" i="21"/>
  <c r="C172" i="21"/>
  <c r="C173" i="21"/>
  <c r="C174" i="21"/>
  <c r="C166" i="21"/>
  <c r="C158" i="21"/>
  <c r="C159" i="21"/>
  <c r="C157" i="21"/>
  <c r="C153" i="21"/>
  <c r="C154" i="21"/>
  <c r="C155" i="21"/>
  <c r="C152" i="21"/>
  <c r="C145" i="21"/>
  <c r="C146" i="21"/>
  <c r="C147" i="21"/>
  <c r="C148" i="21"/>
  <c r="C149" i="21"/>
  <c r="C150" i="21"/>
  <c r="C144" i="21"/>
  <c r="C142" i="21"/>
  <c r="C141" i="21"/>
  <c r="C131" i="21"/>
  <c r="C132" i="21"/>
  <c r="C133" i="21"/>
  <c r="C134" i="21"/>
  <c r="C135" i="21"/>
  <c r="C136" i="21"/>
  <c r="C137" i="21"/>
  <c r="C138" i="21"/>
  <c r="C120" i="21"/>
  <c r="C121" i="21"/>
  <c r="C122" i="21"/>
  <c r="C123" i="21"/>
  <c r="C124" i="21"/>
  <c r="C125" i="21"/>
  <c r="C126" i="21"/>
  <c r="C127" i="21"/>
  <c r="C128" i="21"/>
  <c r="C129" i="21"/>
  <c r="C130" i="21"/>
  <c r="C109" i="21"/>
  <c r="C110" i="21"/>
  <c r="C111" i="21"/>
  <c r="C112" i="21"/>
  <c r="C113" i="21"/>
  <c r="C114" i="21"/>
  <c r="C115" i="21"/>
  <c r="C116" i="21"/>
  <c r="C117" i="21"/>
  <c r="C118" i="21"/>
  <c r="C119" i="21"/>
  <c r="C106" i="21"/>
  <c r="C107" i="21"/>
  <c r="C108" i="21"/>
  <c r="C100" i="21"/>
  <c r="C101" i="21"/>
  <c r="C102" i="21"/>
  <c r="C103" i="21"/>
  <c r="C93" i="21"/>
  <c r="C94" i="21"/>
  <c r="C95" i="21"/>
  <c r="C96" i="21"/>
  <c r="C87" i="21"/>
  <c r="C88" i="21"/>
  <c r="C89" i="21"/>
  <c r="C90" i="21"/>
  <c r="C91" i="21"/>
  <c r="C92" i="21"/>
  <c r="C81" i="21"/>
  <c r="C82" i="21"/>
  <c r="C83" i="21"/>
  <c r="C84" i="21"/>
  <c r="C85" i="21"/>
  <c r="C73" i="21"/>
  <c r="C74" i="21"/>
  <c r="C75" i="21"/>
  <c r="C76" i="21"/>
  <c r="C77" i="21"/>
  <c r="C78" i="21"/>
  <c r="C79" i="21"/>
  <c r="C80" i="21"/>
  <c r="C72" i="21"/>
  <c r="C66" i="21"/>
  <c r="C67" i="21"/>
  <c r="C68" i="21"/>
  <c r="C69" i="21"/>
  <c r="C70" i="21"/>
  <c r="C61" i="21"/>
  <c r="C62" i="21"/>
  <c r="C63" i="21"/>
  <c r="C64" i="21"/>
  <c r="C65" i="21"/>
  <c r="C54" i="21"/>
  <c r="C55" i="21"/>
  <c r="C56" i="21"/>
  <c r="C57" i="21"/>
  <c r="C58" i="21"/>
  <c r="C59" i="21"/>
  <c r="C60" i="21"/>
  <c r="C53" i="21"/>
  <c r="C43" i="21"/>
  <c r="C44" i="21"/>
  <c r="C45" i="21"/>
  <c r="C46" i="21"/>
  <c r="C47" i="21"/>
  <c r="C41" i="21"/>
  <c r="C36" i="21"/>
  <c r="C37" i="21"/>
  <c r="C38" i="21"/>
  <c r="C39" i="21"/>
  <c r="C40" i="21"/>
  <c r="C35" i="21"/>
  <c r="C24" i="21"/>
  <c r="C25" i="21"/>
  <c r="C26" i="21"/>
  <c r="C27" i="21"/>
  <c r="C28" i="21"/>
  <c r="C29" i="21"/>
  <c r="C30" i="21"/>
  <c r="C31" i="21"/>
  <c r="C32" i="21"/>
  <c r="C33" i="21"/>
  <c r="C23" i="21"/>
  <c r="C22" i="21"/>
  <c r="C20" i="21"/>
  <c r="C19" i="21"/>
  <c r="C18" i="21"/>
  <c r="C17" i="21"/>
  <c r="C16" i="21"/>
  <c r="C15" i="21"/>
  <c r="C14" i="21"/>
  <c r="C13" i="21"/>
  <c r="C12" i="21"/>
  <c r="E204" i="24"/>
  <c r="G204" i="24" s="1"/>
  <c r="C204" i="24"/>
  <c r="E203" i="24"/>
  <c r="G203" i="24" s="1"/>
  <c r="C203" i="24"/>
  <c r="C202" i="24" s="1"/>
  <c r="C201" i="24" s="1"/>
  <c r="E200" i="24"/>
  <c r="G200" i="24" s="1"/>
  <c r="C200" i="24"/>
  <c r="E199" i="24"/>
  <c r="G199" i="24" s="1"/>
  <c r="C199" i="24"/>
  <c r="E198" i="24"/>
  <c r="G198" i="24" s="1"/>
  <c r="C198" i="24"/>
  <c r="E197" i="24"/>
  <c r="G197" i="24" s="1"/>
  <c r="C197" i="24"/>
  <c r="C196" i="24"/>
  <c r="C195" i="24"/>
  <c r="E192" i="24"/>
  <c r="G192" i="24" s="1"/>
  <c r="C192" i="24"/>
  <c r="E191" i="24"/>
  <c r="G191" i="24" s="1"/>
  <c r="H191" i="24" s="1"/>
  <c r="I191" i="24" s="1"/>
  <c r="C191" i="24"/>
  <c r="E190" i="24"/>
  <c r="G190" i="24" s="1"/>
  <c r="C190" i="24"/>
  <c r="E189" i="24"/>
  <c r="G189" i="24" s="1"/>
  <c r="C189" i="24"/>
  <c r="E188" i="24"/>
  <c r="G188" i="24" s="1"/>
  <c r="H188" i="24" s="1"/>
  <c r="C188" i="24"/>
  <c r="E187" i="24"/>
  <c r="G187" i="24" s="1"/>
  <c r="H187" i="24" s="1"/>
  <c r="C187" i="24"/>
  <c r="E186" i="24"/>
  <c r="G186" i="24" s="1"/>
  <c r="H186" i="24" s="1"/>
  <c r="C186" i="24"/>
  <c r="E185" i="24"/>
  <c r="G185" i="24" s="1"/>
  <c r="H185" i="24" s="1"/>
  <c r="I185" i="24" s="1"/>
  <c r="C185" i="24"/>
  <c r="C184" i="24"/>
  <c r="E181" i="24"/>
  <c r="G181" i="24" s="1"/>
  <c r="C181" i="24"/>
  <c r="E180" i="24"/>
  <c r="G180" i="24" s="1"/>
  <c r="C180" i="24"/>
  <c r="E179" i="24"/>
  <c r="G179" i="24" s="1"/>
  <c r="C179" i="24"/>
  <c r="E178" i="24"/>
  <c r="G178" i="24" s="1"/>
  <c r="C178" i="24"/>
  <c r="E177" i="24"/>
  <c r="G177" i="24" s="1"/>
  <c r="C177" i="24"/>
  <c r="C176" i="24"/>
  <c r="C175" i="24"/>
  <c r="C174" i="24"/>
  <c r="E173" i="24"/>
  <c r="G173" i="24" s="1"/>
  <c r="H173" i="24" s="1"/>
  <c r="I173" i="24" s="1"/>
  <c r="C173" i="24"/>
  <c r="E172" i="24"/>
  <c r="G172" i="24" s="1"/>
  <c r="C172" i="24"/>
  <c r="C171" i="24"/>
  <c r="C170" i="24"/>
  <c r="C169" i="24"/>
  <c r="C167" i="24"/>
  <c r="C166" i="24"/>
  <c r="C165" i="24"/>
  <c r="C164" i="24"/>
  <c r="E161" i="24"/>
  <c r="G161" i="24" s="1"/>
  <c r="C161" i="24"/>
  <c r="E160" i="24"/>
  <c r="G160" i="24" s="1"/>
  <c r="H160" i="24" s="1"/>
  <c r="C160" i="24"/>
  <c r="E159" i="24"/>
  <c r="G159" i="24" s="1"/>
  <c r="H159" i="24" s="1"/>
  <c r="I159" i="24" s="1"/>
  <c r="C159" i="24"/>
  <c r="E158" i="24"/>
  <c r="G158" i="24" s="1"/>
  <c r="C158" i="24"/>
  <c r="E157" i="24"/>
  <c r="G157" i="24" s="1"/>
  <c r="C157" i="24"/>
  <c r="E155" i="24"/>
  <c r="G155" i="24" s="1"/>
  <c r="C155" i="24"/>
  <c r="E154" i="24"/>
  <c r="G154" i="24" s="1"/>
  <c r="C154" i="24"/>
  <c r="E153" i="24"/>
  <c r="G153" i="24" s="1"/>
  <c r="H153" i="24" s="1"/>
  <c r="C153" i="24"/>
  <c r="E152" i="24"/>
  <c r="G152" i="24" s="1"/>
  <c r="H152" i="24" s="1"/>
  <c r="I152" i="24" s="1"/>
  <c r="C152" i="24"/>
  <c r="E151" i="24"/>
  <c r="G151" i="24" s="1"/>
  <c r="C151" i="24"/>
  <c r="E150" i="24"/>
  <c r="G150" i="24" s="1"/>
  <c r="C150" i="24"/>
  <c r="C148" i="24"/>
  <c r="C147" i="24" s="1"/>
  <c r="C145" i="24"/>
  <c r="C144" i="24"/>
  <c r="C143" i="24"/>
  <c r="E141" i="24"/>
  <c r="G141" i="24" s="1"/>
  <c r="C141" i="24"/>
  <c r="E140" i="24"/>
  <c r="G140" i="24" s="1"/>
  <c r="H140" i="24" s="1"/>
  <c r="I140" i="24" s="1"/>
  <c r="C140" i="24"/>
  <c r="E139" i="24"/>
  <c r="G139" i="24" s="1"/>
  <c r="C139" i="24"/>
  <c r="E138" i="24"/>
  <c r="G138" i="24" s="1"/>
  <c r="H138" i="24" s="1"/>
  <c r="I138" i="24" s="1"/>
  <c r="C138" i="24"/>
  <c r="E137" i="24"/>
  <c r="G137" i="24" s="1"/>
  <c r="C137" i="24"/>
  <c r="C136" i="24"/>
  <c r="C134" i="24"/>
  <c r="C133" i="24"/>
  <c r="E130" i="24"/>
  <c r="G130" i="24" s="1"/>
  <c r="E129" i="24"/>
  <c r="G129" i="24" s="1"/>
  <c r="C129" i="24"/>
  <c r="E128" i="24"/>
  <c r="G128" i="24" s="1"/>
  <c r="H128" i="24" s="1"/>
  <c r="I128" i="24" s="1"/>
  <c r="C128" i="24"/>
  <c r="E127" i="24"/>
  <c r="G127" i="24" s="1"/>
  <c r="H127" i="24" s="1"/>
  <c r="C127" i="24"/>
  <c r="E126" i="24"/>
  <c r="G126" i="24" s="1"/>
  <c r="C126" i="24"/>
  <c r="E124" i="24"/>
  <c r="G124" i="24" s="1"/>
  <c r="H124" i="24" s="1"/>
  <c r="I124" i="24" s="1"/>
  <c r="C124" i="24"/>
  <c r="E123" i="24"/>
  <c r="G123" i="24" s="1"/>
  <c r="H123" i="24" s="1"/>
  <c r="C123" i="24"/>
  <c r="E122" i="24"/>
  <c r="G122" i="24" s="1"/>
  <c r="H122" i="24" s="1"/>
  <c r="C122" i="24"/>
  <c r="E121" i="24"/>
  <c r="G121" i="24" s="1"/>
  <c r="H121" i="24" s="1"/>
  <c r="C121" i="24"/>
  <c r="E120" i="24"/>
  <c r="G120" i="24" s="1"/>
  <c r="C120" i="24"/>
  <c r="E119" i="24"/>
  <c r="G119" i="24" s="1"/>
  <c r="C119" i="24"/>
  <c r="E118" i="24"/>
  <c r="G118" i="24" s="1"/>
  <c r="H118" i="24" s="1"/>
  <c r="C118" i="24"/>
  <c r="E117" i="24"/>
  <c r="G117" i="24" s="1"/>
  <c r="C117" i="24"/>
  <c r="E116" i="24"/>
  <c r="G116" i="24" s="1"/>
  <c r="H116" i="24" s="1"/>
  <c r="I116" i="24" s="1"/>
  <c r="C116" i="24"/>
  <c r="E115" i="24"/>
  <c r="G115" i="24" s="1"/>
  <c r="H115" i="24" s="1"/>
  <c r="C115" i="24"/>
  <c r="E114" i="24"/>
  <c r="G114" i="24" s="1"/>
  <c r="C114" i="24"/>
  <c r="E113" i="24"/>
  <c r="G113" i="24" s="1"/>
  <c r="H113" i="24" s="1"/>
  <c r="I113" i="24" s="1"/>
  <c r="C113" i="24"/>
  <c r="C112" i="24"/>
  <c r="C111" i="24"/>
  <c r="E109" i="24"/>
  <c r="G109" i="24" s="1"/>
  <c r="H109" i="24" s="1"/>
  <c r="I109" i="24" s="1"/>
  <c r="C109" i="24"/>
  <c r="E108" i="24"/>
  <c r="G108" i="24" s="1"/>
  <c r="H108" i="24" s="1"/>
  <c r="C108" i="24"/>
  <c r="E107" i="24"/>
  <c r="G107" i="24" s="1"/>
  <c r="C107" i="24"/>
  <c r="E106" i="24"/>
  <c r="G106" i="24" s="1"/>
  <c r="C106" i="24"/>
  <c r="E105" i="24"/>
  <c r="G105" i="24" s="1"/>
  <c r="H105" i="24" s="1"/>
  <c r="I105" i="24" s="1"/>
  <c r="C105" i="24"/>
  <c r="E104" i="24"/>
  <c r="G104" i="24" s="1"/>
  <c r="C104" i="24"/>
  <c r="E103" i="24"/>
  <c r="G103" i="24" s="1"/>
  <c r="C103" i="24"/>
  <c r="C102" i="24"/>
  <c r="C101" i="24"/>
  <c r="C100" i="24"/>
  <c r="C99" i="24"/>
  <c r="C98" i="24"/>
  <c r="C97" i="24"/>
  <c r="C96" i="24"/>
  <c r="E93" i="24"/>
  <c r="G93" i="24" s="1"/>
  <c r="H93" i="24" s="1"/>
  <c r="I93" i="24" s="1"/>
  <c r="C93" i="24"/>
  <c r="E92" i="24"/>
  <c r="G92" i="24" s="1"/>
  <c r="C92" i="24"/>
  <c r="E91" i="24"/>
  <c r="G91" i="24" s="1"/>
  <c r="C91" i="24"/>
  <c r="E90" i="24"/>
  <c r="G90" i="24" s="1"/>
  <c r="C90" i="24"/>
  <c r="E89" i="24"/>
  <c r="G89" i="24" s="1"/>
  <c r="C89" i="24"/>
  <c r="E88" i="24"/>
  <c r="G88" i="24" s="1"/>
  <c r="H88" i="24" s="1"/>
  <c r="C88" i="24"/>
  <c r="E87" i="24"/>
  <c r="G87" i="24" s="1"/>
  <c r="H87" i="24" s="1"/>
  <c r="I87" i="24" s="1"/>
  <c r="C87" i="24"/>
  <c r="E86" i="24"/>
  <c r="G86" i="24" s="1"/>
  <c r="H86" i="24" s="1"/>
  <c r="C86" i="24"/>
  <c r="E85" i="24"/>
  <c r="G85" i="24" s="1"/>
  <c r="C85" i="24"/>
  <c r="E84" i="24"/>
  <c r="G84" i="24" s="1"/>
  <c r="C84" i="24"/>
  <c r="E83" i="24"/>
  <c r="G83" i="24" s="1"/>
  <c r="H83" i="24" s="1"/>
  <c r="I83" i="24" s="1"/>
  <c r="C83" i="24"/>
  <c r="E82" i="24"/>
  <c r="G82" i="24" s="1"/>
  <c r="H82" i="24" s="1"/>
  <c r="C82" i="24"/>
  <c r="E81" i="24"/>
  <c r="G81" i="24" s="1"/>
  <c r="C81" i="24"/>
  <c r="E79" i="24"/>
  <c r="G79" i="24" s="1"/>
  <c r="H79" i="24" s="1"/>
  <c r="C79" i="24"/>
  <c r="E78" i="24"/>
  <c r="G78" i="24" s="1"/>
  <c r="H78" i="24" s="1"/>
  <c r="I78" i="24" s="1"/>
  <c r="C78" i="24"/>
  <c r="E77" i="24"/>
  <c r="G77" i="24" s="1"/>
  <c r="H77" i="24" s="1"/>
  <c r="I77" i="24" s="1"/>
  <c r="C77" i="24"/>
  <c r="E76" i="24"/>
  <c r="G76" i="24" s="1"/>
  <c r="C76" i="24"/>
  <c r="E75" i="24"/>
  <c r="G75" i="24" s="1"/>
  <c r="H75" i="24" s="1"/>
  <c r="C75" i="24"/>
  <c r="E74" i="24"/>
  <c r="G74" i="24" s="1"/>
  <c r="H74" i="24" s="1"/>
  <c r="C74" i="24"/>
  <c r="E73" i="24"/>
  <c r="G73" i="24" s="1"/>
  <c r="H73" i="24" s="1"/>
  <c r="I73" i="24" s="1"/>
  <c r="C73" i="24"/>
  <c r="E72" i="24"/>
  <c r="G72" i="24" s="1"/>
  <c r="C72" i="24"/>
  <c r="E71" i="24"/>
  <c r="G71" i="24" s="1"/>
  <c r="H71" i="24" s="1"/>
  <c r="C71" i="24"/>
  <c r="E70" i="24"/>
  <c r="G70" i="24" s="1"/>
  <c r="H70" i="24" s="1"/>
  <c r="C70" i="24"/>
  <c r="C69" i="24"/>
  <c r="C68" i="24"/>
  <c r="C66" i="24"/>
  <c r="C65" i="24"/>
  <c r="C62" i="24"/>
  <c r="E61" i="24"/>
  <c r="G61" i="24" s="1"/>
  <c r="C61" i="24"/>
  <c r="E60" i="24"/>
  <c r="G60" i="24" s="1"/>
  <c r="C60" i="24"/>
  <c r="E59" i="24"/>
  <c r="G59" i="24" s="1"/>
  <c r="H59" i="24" s="1"/>
  <c r="C59" i="24"/>
  <c r="E58" i="24"/>
  <c r="G58" i="24" s="1"/>
  <c r="H58" i="24" s="1"/>
  <c r="I58" i="24" s="1"/>
  <c r="C58" i="24"/>
  <c r="E57" i="24"/>
  <c r="G57" i="24" s="1"/>
  <c r="C57" i="24"/>
  <c r="E56" i="24"/>
  <c r="G56" i="24" s="1"/>
  <c r="C56" i="24"/>
  <c r="E55" i="24"/>
  <c r="G55" i="24" s="1"/>
  <c r="H55" i="24" s="1"/>
  <c r="C55" i="24"/>
  <c r="C54" i="24"/>
  <c r="C53" i="24"/>
  <c r="C52" i="24"/>
  <c r="C51" i="24"/>
  <c r="C50" i="24"/>
  <c r="C49" i="24"/>
  <c r="C48" i="24"/>
  <c r="C47" i="24"/>
  <c r="C46" i="24"/>
  <c r="E44" i="24"/>
  <c r="G44" i="24" s="1"/>
  <c r="C44" i="24"/>
  <c r="E43" i="24"/>
  <c r="G43" i="24" s="1"/>
  <c r="C43" i="24"/>
  <c r="E42" i="24"/>
  <c r="G42" i="24" s="1"/>
  <c r="C42" i="24"/>
  <c r="E41" i="24"/>
  <c r="G41" i="24" s="1"/>
  <c r="H41" i="24" s="1"/>
  <c r="C41" i="24"/>
  <c r="E40" i="24"/>
  <c r="G40" i="24" s="1"/>
  <c r="C40" i="24"/>
  <c r="C39" i="24"/>
  <c r="E37" i="24"/>
  <c r="G37" i="24" s="1"/>
  <c r="C37" i="24"/>
  <c r="E36" i="24"/>
  <c r="G36" i="24" s="1"/>
  <c r="H36" i="24" s="1"/>
  <c r="C36" i="24"/>
  <c r="E35" i="24"/>
  <c r="G35" i="24" s="1"/>
  <c r="H35" i="24" s="1"/>
  <c r="I35" i="24" s="1"/>
  <c r="C35" i="24"/>
  <c r="E34" i="24"/>
  <c r="G34" i="24" s="1"/>
  <c r="H34" i="24" s="1"/>
  <c r="C34" i="24"/>
  <c r="E33" i="24"/>
  <c r="G33" i="24" s="1"/>
  <c r="C33" i="24"/>
  <c r="E32" i="24"/>
  <c r="G32" i="24" s="1"/>
  <c r="H32" i="24" s="1"/>
  <c r="C32" i="24"/>
  <c r="C31" i="24"/>
  <c r="E29" i="24"/>
  <c r="G29" i="24" s="1"/>
  <c r="H29" i="24" s="1"/>
  <c r="C29" i="24"/>
  <c r="E28" i="24"/>
  <c r="G28" i="24" s="1"/>
  <c r="C28" i="24"/>
  <c r="E27" i="24"/>
  <c r="G27" i="24" s="1"/>
  <c r="C27" i="24"/>
  <c r="E26" i="24"/>
  <c r="G26" i="24" s="1"/>
  <c r="C26" i="24"/>
  <c r="E25" i="24"/>
  <c r="G25" i="24" s="1"/>
  <c r="H25" i="24" s="1"/>
  <c r="C25" i="24"/>
  <c r="E24" i="24"/>
  <c r="G24" i="24" s="1"/>
  <c r="H24" i="24" s="1"/>
  <c r="C24" i="24"/>
  <c r="E23" i="24"/>
  <c r="G23" i="24" s="1"/>
  <c r="C23" i="24"/>
  <c r="E22" i="24"/>
  <c r="G22" i="24" s="1"/>
  <c r="H22" i="24" s="1"/>
  <c r="I22" i="24" s="1"/>
  <c r="C22" i="24"/>
  <c r="E21" i="24"/>
  <c r="G21" i="24" s="1"/>
  <c r="H21" i="24" s="1"/>
  <c r="C21" i="24"/>
  <c r="E20" i="24"/>
  <c r="G20" i="24" s="1"/>
  <c r="C20" i="24"/>
  <c r="E19" i="24"/>
  <c r="G19" i="24" s="1"/>
  <c r="H19" i="24" s="1"/>
  <c r="I19" i="24" s="1"/>
  <c r="C19" i="24"/>
  <c r="E18" i="24"/>
  <c r="G18" i="24" s="1"/>
  <c r="H18" i="24" s="1"/>
  <c r="I18" i="24" s="1"/>
  <c r="C18" i="24"/>
  <c r="E17" i="24"/>
  <c r="G17" i="24" s="1"/>
  <c r="H17" i="24" s="1"/>
  <c r="C17" i="24"/>
  <c r="E16" i="24"/>
  <c r="G16" i="24" s="1"/>
  <c r="C16" i="24"/>
  <c r="C15" i="24"/>
  <c r="C14" i="24"/>
  <c r="C13" i="24"/>
  <c r="C12" i="24"/>
  <c r="I59" i="24"/>
  <c r="H155" i="24"/>
  <c r="I155" i="24" s="1"/>
  <c r="H89" i="24"/>
  <c r="I89" i="24" s="1"/>
  <c r="H117" i="24"/>
  <c r="I117" i="24" s="1"/>
  <c r="H130" i="24"/>
  <c r="I130" i="24" s="1"/>
  <c r="H157" i="24"/>
  <c r="I186" i="24"/>
  <c r="I187" i="24"/>
  <c r="C96" i="14"/>
  <c r="E96" i="14" s="1"/>
  <c r="G96" i="14" s="1"/>
  <c r="H96" i="14" s="1"/>
  <c r="I96" i="14" s="1"/>
  <c r="C82" i="14"/>
  <c r="E82" i="14" s="1"/>
  <c r="G82" i="14" s="1"/>
  <c r="C81" i="14"/>
  <c r="E81" i="14" s="1"/>
  <c r="G81" i="14" s="1"/>
  <c r="C80" i="14"/>
  <c r="E80" i="14" s="1"/>
  <c r="G80" i="14" s="1"/>
  <c r="H80" i="14" s="1"/>
  <c r="I80" i="14" s="1"/>
  <c r="C79" i="14"/>
  <c r="E79" i="14" s="1"/>
  <c r="G79" i="14" s="1"/>
  <c r="H79" i="14" s="1"/>
  <c r="I79" i="14" s="1"/>
  <c r="C78" i="14"/>
  <c r="E78" i="14" s="1"/>
  <c r="G78" i="14" s="1"/>
  <c r="H78" i="14" s="1"/>
  <c r="I78" i="14" s="1"/>
  <c r="C77" i="14"/>
  <c r="E77" i="14" s="1"/>
  <c r="G77" i="14" s="1"/>
  <c r="C76" i="14"/>
  <c r="E76" i="14" s="1"/>
  <c r="G76" i="14" s="1"/>
  <c r="C75" i="14"/>
  <c r="E75" i="14" s="1"/>
  <c r="G75" i="14" s="1"/>
  <c r="H75" i="14" s="1"/>
  <c r="I75" i="14" s="1"/>
  <c r="C74" i="14"/>
  <c r="E74" i="14" s="1"/>
  <c r="G74" i="14" s="1"/>
  <c r="C73" i="14"/>
  <c r="E73" i="14" s="1"/>
  <c r="G73" i="14" s="1"/>
  <c r="C72" i="14"/>
  <c r="E72" i="14" s="1"/>
  <c r="G72" i="14" s="1"/>
  <c r="H72" i="14" s="1"/>
  <c r="I72" i="14" s="1"/>
  <c r="C71" i="14"/>
  <c r="E71" i="14" s="1"/>
  <c r="G71" i="14" s="1"/>
  <c r="H71" i="14" s="1"/>
  <c r="I71" i="14" s="1"/>
  <c r="C70" i="14"/>
  <c r="E70" i="14" s="1"/>
  <c r="G70" i="14" s="1"/>
  <c r="C69" i="14"/>
  <c r="E69" i="14" s="1"/>
  <c r="G69" i="14" s="1"/>
  <c r="C68" i="14"/>
  <c r="E68" i="14" s="1"/>
  <c r="G68" i="14" s="1"/>
  <c r="C67" i="14"/>
  <c r="E67" i="14" s="1"/>
  <c r="G67" i="14" s="1"/>
  <c r="H67" i="14" s="1"/>
  <c r="I67" i="14" s="1"/>
  <c r="C66" i="14"/>
  <c r="E66" i="14" s="1"/>
  <c r="G66" i="14" s="1"/>
  <c r="C65" i="14"/>
  <c r="E65" i="14" s="1"/>
  <c r="G65" i="14" s="1"/>
  <c r="H65" i="14" s="1"/>
  <c r="I65" i="14" s="1"/>
  <c r="C64" i="14"/>
  <c r="E64" i="14" s="1"/>
  <c r="G64" i="14" s="1"/>
  <c r="H64" i="14" s="1"/>
  <c r="I64" i="14" s="1"/>
  <c r="C63" i="14"/>
  <c r="E63" i="14" s="1"/>
  <c r="G63" i="14" s="1"/>
  <c r="H63" i="14" s="1"/>
  <c r="I63" i="14" s="1"/>
  <c r="C62" i="14"/>
  <c r="E62" i="14" s="1"/>
  <c r="G62" i="14" s="1"/>
  <c r="C60" i="14"/>
  <c r="E60" i="14" s="1"/>
  <c r="G60" i="14" s="1"/>
  <c r="C59" i="14"/>
  <c r="E59" i="14" s="1"/>
  <c r="G59" i="14" s="1"/>
  <c r="H59" i="14" s="1"/>
  <c r="I59" i="14" s="1"/>
  <c r="C58" i="14"/>
  <c r="E58" i="14" s="1"/>
  <c r="G58" i="14" s="1"/>
  <c r="C57" i="14"/>
  <c r="E57" i="14" s="1"/>
  <c r="G57" i="14" s="1"/>
  <c r="H57" i="14" s="1"/>
  <c r="I57" i="14" s="1"/>
  <c r="C56" i="14"/>
  <c r="E56" i="14" s="1"/>
  <c r="G56" i="14" s="1"/>
  <c r="H56" i="14" s="1"/>
  <c r="I56" i="14" s="1"/>
  <c r="C55" i="14"/>
  <c r="E55" i="14" s="1"/>
  <c r="G55" i="14" s="1"/>
  <c r="H55" i="14" s="1"/>
  <c r="I55" i="14" s="1"/>
  <c r="C54" i="14"/>
  <c r="E54" i="14" s="1"/>
  <c r="G54" i="14" s="1"/>
  <c r="H54" i="14" s="1"/>
  <c r="I54" i="14" s="1"/>
  <c r="C53" i="14"/>
  <c r="E53" i="14" s="1"/>
  <c r="G53" i="14" s="1"/>
  <c r="C52" i="14"/>
  <c r="E52" i="14" s="1"/>
  <c r="G52" i="14" s="1"/>
  <c r="C51" i="14"/>
  <c r="E51" i="14" s="1"/>
  <c r="G51" i="14" s="1"/>
  <c r="H51" i="14" s="1"/>
  <c r="I51" i="14" s="1"/>
  <c r="C50" i="14"/>
  <c r="E50" i="14" s="1"/>
  <c r="G50" i="14" s="1"/>
  <c r="C49" i="14"/>
  <c r="E49" i="14" s="1"/>
  <c r="G49" i="14" s="1"/>
  <c r="H49" i="14" s="1"/>
  <c r="I49" i="14" s="1"/>
  <c r="C48" i="14"/>
  <c r="E48" i="14" s="1"/>
  <c r="G48" i="14" s="1"/>
  <c r="H48" i="14" s="1"/>
  <c r="I48" i="14" s="1"/>
  <c r="C47" i="14"/>
  <c r="E47" i="14" s="1"/>
  <c r="G47" i="14" s="1"/>
  <c r="H47" i="14" s="1"/>
  <c r="I47" i="14" s="1"/>
  <c r="C46" i="14"/>
  <c r="E46" i="14" s="1"/>
  <c r="G46" i="14" s="1"/>
  <c r="H46" i="14" s="1"/>
  <c r="I46" i="14" s="1"/>
  <c r="C45" i="14"/>
  <c r="E45" i="14" s="1"/>
  <c r="G45" i="14" s="1"/>
  <c r="C44" i="14"/>
  <c r="E44" i="14" s="1"/>
  <c r="G44" i="14" s="1"/>
  <c r="C43" i="14"/>
  <c r="E43" i="14" s="1"/>
  <c r="G43" i="14" s="1"/>
  <c r="H43" i="14" s="1"/>
  <c r="I43" i="14" s="1"/>
  <c r="C42" i="14"/>
  <c r="E42" i="14" s="1"/>
  <c r="G42" i="14" s="1"/>
  <c r="C41" i="14"/>
  <c r="E41" i="14" s="1"/>
  <c r="G41" i="14" s="1"/>
  <c r="H41" i="14" s="1"/>
  <c r="I41" i="14" s="1"/>
  <c r="C40" i="14"/>
  <c r="E40" i="14" s="1"/>
  <c r="G40" i="14" s="1"/>
  <c r="H40" i="14" s="1"/>
  <c r="I40" i="14" s="1"/>
  <c r="C39" i="14"/>
  <c r="E39" i="14" s="1"/>
  <c r="G39" i="14" s="1"/>
  <c r="H39" i="14" s="1"/>
  <c r="I39" i="14" s="1"/>
  <c r="C38" i="14"/>
  <c r="E38" i="14" s="1"/>
  <c r="G38" i="14" s="1"/>
  <c r="C37" i="14"/>
  <c r="E37" i="14" s="1"/>
  <c r="G37" i="14" s="1"/>
  <c r="C36" i="14"/>
  <c r="E36" i="14" s="1"/>
  <c r="G36" i="14" s="1"/>
  <c r="C35" i="14"/>
  <c r="E35" i="14" s="1"/>
  <c r="G35" i="14" s="1"/>
  <c r="H35" i="14" s="1"/>
  <c r="I35" i="14" s="1"/>
  <c r="C34" i="14"/>
  <c r="E34" i="14" s="1"/>
  <c r="G34" i="14" s="1"/>
  <c r="C33" i="14"/>
  <c r="E33" i="14" s="1"/>
  <c r="G33" i="14" s="1"/>
  <c r="C32" i="14"/>
  <c r="E32" i="14" s="1"/>
  <c r="G32" i="14" s="1"/>
  <c r="H32" i="14" s="1"/>
  <c r="I32" i="14" s="1"/>
  <c r="C30" i="14"/>
  <c r="E30" i="14" s="1"/>
  <c r="G30" i="14" s="1"/>
  <c r="H30" i="14" s="1"/>
  <c r="I30" i="14" s="1"/>
  <c r="C29" i="14"/>
  <c r="E29" i="14" s="1"/>
  <c r="G29" i="14" s="1"/>
  <c r="C28" i="14"/>
  <c r="E28" i="14" s="1"/>
  <c r="G28" i="14" s="1"/>
  <c r="C27" i="14"/>
  <c r="E27" i="14" s="1"/>
  <c r="G27" i="14" s="1"/>
  <c r="H27" i="14" s="1"/>
  <c r="I27" i="14" s="1"/>
  <c r="C26" i="14"/>
  <c r="E26" i="14" s="1"/>
  <c r="G26" i="14" s="1"/>
  <c r="C25" i="14"/>
  <c r="E25" i="14" s="1"/>
  <c r="G25" i="14" s="1"/>
  <c r="H25" i="14" s="1"/>
  <c r="I25" i="14" s="1"/>
  <c r="C24" i="14"/>
  <c r="E24" i="14" s="1"/>
  <c r="G24" i="14" s="1"/>
  <c r="H24" i="14" s="1"/>
  <c r="I24" i="14" s="1"/>
  <c r="C23" i="14"/>
  <c r="E23" i="14" s="1"/>
  <c r="G23" i="14" s="1"/>
  <c r="H23" i="14" s="1"/>
  <c r="I23" i="14" s="1"/>
  <c r="C22" i="14"/>
  <c r="E22" i="14" s="1"/>
  <c r="G22" i="14" s="1"/>
  <c r="H22" i="14" s="1"/>
  <c r="I22" i="14" s="1"/>
  <c r="C21" i="14"/>
  <c r="E21" i="14" s="1"/>
  <c r="G21" i="14" s="1"/>
  <c r="C20" i="14"/>
  <c r="E20" i="14" s="1"/>
  <c r="G20" i="14" s="1"/>
  <c r="C19" i="14"/>
  <c r="E19" i="14" s="1"/>
  <c r="G19" i="14" s="1"/>
  <c r="H19" i="14" s="1"/>
  <c r="I19" i="14" s="1"/>
  <c r="C17" i="14"/>
  <c r="E17" i="14" s="1"/>
  <c r="G17" i="14" s="1"/>
  <c r="H17" i="14" s="1"/>
  <c r="I17" i="14" s="1"/>
  <c r="C16" i="14"/>
  <c r="E16" i="14" s="1"/>
  <c r="G16" i="14" s="1"/>
  <c r="H16" i="14" s="1"/>
  <c r="I16" i="14" s="1"/>
  <c r="C15" i="14"/>
  <c r="E15" i="14" s="1"/>
  <c r="G15" i="14" s="1"/>
  <c r="H15" i="14" s="1"/>
  <c r="I15" i="14" s="1"/>
  <c r="C14" i="14"/>
  <c r="E14" i="14" s="1"/>
  <c r="G14" i="14" s="1"/>
  <c r="H14" i="14" s="1"/>
  <c r="I14" i="14" s="1"/>
  <c r="C13" i="14"/>
  <c r="E13" i="14" s="1"/>
  <c r="G13" i="14" s="1"/>
  <c r="C12" i="14"/>
  <c r="E12" i="14" s="1"/>
  <c r="G12" i="14" s="1"/>
  <c r="E11" i="14"/>
  <c r="G11" i="14" s="1"/>
  <c r="H11" i="14" s="1"/>
  <c r="C104" i="22"/>
  <c r="E104" i="22" s="1"/>
  <c r="G104" i="22" s="1"/>
  <c r="H104" i="22" s="1"/>
  <c r="C103" i="22"/>
  <c r="E103" i="22" s="1"/>
  <c r="G103" i="22" s="1"/>
  <c r="H103" i="22" s="1"/>
  <c r="C102" i="22"/>
  <c r="E102" i="22" s="1"/>
  <c r="G102" i="22" s="1"/>
  <c r="H102" i="22" s="1"/>
  <c r="C101" i="22"/>
  <c r="E101" i="22" s="1"/>
  <c r="G101" i="22" s="1"/>
  <c r="H101" i="22" s="1"/>
  <c r="C100" i="22"/>
  <c r="E100" i="22" s="1"/>
  <c r="G100" i="22" s="1"/>
  <c r="H100" i="22" s="1"/>
  <c r="C99" i="22"/>
  <c r="C97" i="22"/>
  <c r="E97" i="22" s="1"/>
  <c r="G97" i="22" s="1"/>
  <c r="H97" i="22" s="1"/>
  <c r="C96" i="22"/>
  <c r="E96" i="22" s="1"/>
  <c r="G96" i="22" s="1"/>
  <c r="H96" i="22" s="1"/>
  <c r="C95" i="22"/>
  <c r="E95" i="22" s="1"/>
  <c r="G95" i="22" s="1"/>
  <c r="H95" i="22" s="1"/>
  <c r="C94" i="22"/>
  <c r="E94" i="22" s="1"/>
  <c r="G94" i="22" s="1"/>
  <c r="H94" i="22" s="1"/>
  <c r="C93" i="22"/>
  <c r="E93" i="22" s="1"/>
  <c r="G93" i="22" s="1"/>
  <c r="H93" i="22" s="1"/>
  <c r="C92" i="22"/>
  <c r="E92" i="22" s="1"/>
  <c r="G92" i="22" s="1"/>
  <c r="H92" i="22" s="1"/>
  <c r="C91" i="22"/>
  <c r="C89" i="22"/>
  <c r="E89" i="22" s="1"/>
  <c r="G89" i="22" s="1"/>
  <c r="H89" i="22" s="1"/>
  <c r="C88" i="22"/>
  <c r="E88" i="22" s="1"/>
  <c r="G88" i="22" s="1"/>
  <c r="H88" i="22" s="1"/>
  <c r="C87" i="22"/>
  <c r="E87" i="22" s="1"/>
  <c r="G87" i="22" s="1"/>
  <c r="H87" i="22" s="1"/>
  <c r="C86" i="22"/>
  <c r="E86" i="22" s="1"/>
  <c r="G86" i="22" s="1"/>
  <c r="H86" i="22" s="1"/>
  <c r="C85" i="22"/>
  <c r="E85" i="22" s="1"/>
  <c r="G85" i="22" s="1"/>
  <c r="H85" i="22" s="1"/>
  <c r="C84" i="22"/>
  <c r="E84" i="22" s="1"/>
  <c r="G84" i="22" s="1"/>
  <c r="H84" i="22" s="1"/>
  <c r="C83" i="22"/>
  <c r="E83" i="22" s="1"/>
  <c r="G83" i="22" s="1"/>
  <c r="H83" i="22" s="1"/>
  <c r="C82" i="22"/>
  <c r="C80" i="22"/>
  <c r="E80" i="22" s="1"/>
  <c r="G80" i="22" s="1"/>
  <c r="H80" i="22" s="1"/>
  <c r="C79" i="22"/>
  <c r="E79" i="22" s="1"/>
  <c r="G79" i="22" s="1"/>
  <c r="H79" i="22" s="1"/>
  <c r="C78" i="22"/>
  <c r="E78" i="22" s="1"/>
  <c r="G78" i="22" s="1"/>
  <c r="H78" i="22" s="1"/>
  <c r="C77" i="22"/>
  <c r="C74" i="22"/>
  <c r="E74" i="22" s="1"/>
  <c r="G74" i="22" s="1"/>
  <c r="H74" i="22" s="1"/>
  <c r="C73" i="22"/>
  <c r="E73" i="22" s="1"/>
  <c r="G73" i="22" s="1"/>
  <c r="H73" i="22" s="1"/>
  <c r="C72" i="22"/>
  <c r="E72" i="22" s="1"/>
  <c r="G72" i="22" s="1"/>
  <c r="H72" i="22" s="1"/>
  <c r="C71" i="22"/>
  <c r="E71" i="22" s="1"/>
  <c r="G71" i="22" s="1"/>
  <c r="H71" i="22" s="1"/>
  <c r="C70" i="22"/>
  <c r="E70" i="22" s="1"/>
  <c r="G70" i="22" s="1"/>
  <c r="H70" i="22" s="1"/>
  <c r="C69" i="22"/>
  <c r="E69" i="22" s="1"/>
  <c r="G69" i="22" s="1"/>
  <c r="H69" i="22" s="1"/>
  <c r="C68" i="22"/>
  <c r="E68" i="22" s="1"/>
  <c r="G68" i="22" s="1"/>
  <c r="H68" i="22" s="1"/>
  <c r="C67" i="22"/>
  <c r="E67" i="22" s="1"/>
  <c r="G67" i="22" s="1"/>
  <c r="H67" i="22" s="1"/>
  <c r="C66" i="22"/>
  <c r="E66" i="22" s="1"/>
  <c r="G66" i="22" s="1"/>
  <c r="H66" i="22" s="1"/>
  <c r="C65" i="22"/>
  <c r="E65" i="22" s="1"/>
  <c r="G65" i="22" s="1"/>
  <c r="H65" i="22" s="1"/>
  <c r="C64" i="22"/>
  <c r="E64" i="22" s="1"/>
  <c r="G64" i="22" s="1"/>
  <c r="H64" i="22" s="1"/>
  <c r="C63" i="22"/>
  <c r="E63" i="22" s="1"/>
  <c r="G63" i="22" s="1"/>
  <c r="H63" i="22" s="1"/>
  <c r="C62" i="22"/>
  <c r="E62" i="22" s="1"/>
  <c r="G62" i="22" s="1"/>
  <c r="H62" i="22" s="1"/>
  <c r="C61" i="22"/>
  <c r="E61" i="22" s="1"/>
  <c r="G61" i="22" s="1"/>
  <c r="H61" i="22" s="1"/>
  <c r="C60" i="22"/>
  <c r="E60" i="22" s="1"/>
  <c r="G60" i="22" s="1"/>
  <c r="H60" i="22" s="1"/>
  <c r="C59" i="22"/>
  <c r="E59" i="22" s="1"/>
  <c r="G59" i="22" s="1"/>
  <c r="H59" i="22" s="1"/>
  <c r="C58" i="22"/>
  <c r="E58" i="22" s="1"/>
  <c r="G58" i="22" s="1"/>
  <c r="H58" i="22" s="1"/>
  <c r="C57" i="22"/>
  <c r="E57" i="22" s="1"/>
  <c r="G57" i="22" s="1"/>
  <c r="H57" i="22" s="1"/>
  <c r="C56" i="22"/>
  <c r="E56" i="22" s="1"/>
  <c r="G56" i="22" s="1"/>
  <c r="H56" i="22" s="1"/>
  <c r="C55" i="22"/>
  <c r="C52" i="22"/>
  <c r="E52" i="22" s="1"/>
  <c r="G52" i="22" s="1"/>
  <c r="H52" i="22" s="1"/>
  <c r="C51" i="22"/>
  <c r="E51" i="22" s="1"/>
  <c r="G51" i="22" s="1"/>
  <c r="H51" i="22" s="1"/>
  <c r="C50" i="22"/>
  <c r="E50" i="22" s="1"/>
  <c r="G50" i="22" s="1"/>
  <c r="H50" i="22" s="1"/>
  <c r="C49" i="22"/>
  <c r="C46" i="22"/>
  <c r="E46" i="22" s="1"/>
  <c r="G46" i="22" s="1"/>
  <c r="H46" i="22" s="1"/>
  <c r="C45" i="22"/>
  <c r="E45" i="22" s="1"/>
  <c r="G45" i="22" s="1"/>
  <c r="H45" i="22" s="1"/>
  <c r="C44" i="22"/>
  <c r="E44" i="22" s="1"/>
  <c r="G44" i="22" s="1"/>
  <c r="H44" i="22" s="1"/>
  <c r="C43" i="22"/>
  <c r="C40" i="22"/>
  <c r="C38" i="22"/>
  <c r="E38" i="22" s="1"/>
  <c r="G38" i="22" s="1"/>
  <c r="H38" i="22" s="1"/>
  <c r="C37" i="22"/>
  <c r="E37" i="22" s="1"/>
  <c r="G37" i="22" s="1"/>
  <c r="H37" i="22" s="1"/>
  <c r="C36" i="22"/>
  <c r="E36" i="22" s="1"/>
  <c r="G36" i="22" s="1"/>
  <c r="H36" i="22" s="1"/>
  <c r="C35" i="22"/>
  <c r="C33" i="22"/>
  <c r="E33" i="22" s="1"/>
  <c r="G33" i="22" s="1"/>
  <c r="H33" i="22" s="1"/>
  <c r="C32" i="22"/>
  <c r="E32" i="22" s="1"/>
  <c r="G32" i="22" s="1"/>
  <c r="H32" i="22" s="1"/>
  <c r="C31" i="22"/>
  <c r="E31" i="22" s="1"/>
  <c r="G31" i="22" s="1"/>
  <c r="H31" i="22" s="1"/>
  <c r="C30" i="22"/>
  <c r="E30" i="22" s="1"/>
  <c r="G30" i="22" s="1"/>
  <c r="H30" i="22" s="1"/>
  <c r="C29" i="22"/>
  <c r="E29" i="22" s="1"/>
  <c r="G29" i="22" s="1"/>
  <c r="H29" i="22" s="1"/>
  <c r="C28" i="22"/>
  <c r="C26" i="22"/>
  <c r="E26" i="22" s="1"/>
  <c r="G26" i="22" s="1"/>
  <c r="H26" i="22" s="1"/>
  <c r="C25" i="22"/>
  <c r="E25" i="22" s="1"/>
  <c r="G25" i="22" s="1"/>
  <c r="H25" i="22" s="1"/>
  <c r="C24" i="22"/>
  <c r="E24" i="22" s="1"/>
  <c r="G24" i="22" s="1"/>
  <c r="H24" i="22" s="1"/>
  <c r="C23" i="22"/>
  <c r="E23" i="22" s="1"/>
  <c r="G23" i="22" s="1"/>
  <c r="H23" i="22" s="1"/>
  <c r="C22" i="22"/>
  <c r="E22" i="22" s="1"/>
  <c r="G22" i="22" s="1"/>
  <c r="H22" i="22" s="1"/>
  <c r="C21" i="22"/>
  <c r="E21" i="22" s="1"/>
  <c r="G21" i="22" s="1"/>
  <c r="H21" i="22" s="1"/>
  <c r="C20" i="22"/>
  <c r="E20" i="22" s="1"/>
  <c r="G20" i="22" s="1"/>
  <c r="H20" i="22" s="1"/>
  <c r="C19" i="22"/>
  <c r="E19" i="22" s="1"/>
  <c r="G19" i="22" s="1"/>
  <c r="H19" i="22" s="1"/>
  <c r="C18" i="22"/>
  <c r="E18" i="22" s="1"/>
  <c r="G18" i="22" s="1"/>
  <c r="H18" i="22" s="1"/>
  <c r="C17" i="22"/>
  <c r="E17" i="22" s="1"/>
  <c r="G17" i="22" s="1"/>
  <c r="H17" i="22" s="1"/>
  <c r="C16" i="22"/>
  <c r="E16" i="22" s="1"/>
  <c r="G16" i="22" s="1"/>
  <c r="H16" i="22" s="1"/>
  <c r="C15" i="22"/>
  <c r="E15" i="22" s="1"/>
  <c r="G15" i="22" s="1"/>
  <c r="H15" i="22" s="1"/>
  <c r="C14" i="22"/>
  <c r="E14" i="22" s="1"/>
  <c r="G14" i="22" s="1"/>
  <c r="H14" i="22" s="1"/>
  <c r="C13" i="22"/>
  <c r="I94" i="22"/>
  <c r="I46" i="22"/>
  <c r="I74" i="22"/>
  <c r="D262" i="21"/>
  <c r="D261" i="21"/>
  <c r="D260" i="21"/>
  <c r="E259" i="21"/>
  <c r="G259" i="21" s="1"/>
  <c r="H259" i="21" s="1"/>
  <c r="I259" i="21" s="1"/>
  <c r="E258" i="21"/>
  <c r="G258" i="21" s="1"/>
  <c r="E257" i="21"/>
  <c r="G257" i="21" s="1"/>
  <c r="H257" i="21" s="1"/>
  <c r="E256" i="21"/>
  <c r="G256" i="21" s="1"/>
  <c r="H256" i="21" s="1"/>
  <c r="I256" i="21" s="1"/>
  <c r="E255" i="21"/>
  <c r="G255" i="21" s="1"/>
  <c r="B254" i="21"/>
  <c r="B253" i="21" s="1"/>
  <c r="E252" i="21"/>
  <c r="G252" i="21" s="1"/>
  <c r="H252" i="21" s="1"/>
  <c r="I252" i="21" s="1"/>
  <c r="E251" i="21"/>
  <c r="G251" i="21" s="1"/>
  <c r="E250" i="21"/>
  <c r="G250" i="21" s="1"/>
  <c r="E249" i="21"/>
  <c r="G249" i="21" s="1"/>
  <c r="H249" i="21" s="1"/>
  <c r="I249" i="21" s="1"/>
  <c r="E248" i="21"/>
  <c r="G248" i="21" s="1"/>
  <c r="H248" i="21" s="1"/>
  <c r="E247" i="21"/>
  <c r="G247" i="21" s="1"/>
  <c r="E246" i="21"/>
  <c r="G246" i="21" s="1"/>
  <c r="H246" i="21" s="1"/>
  <c r="E245" i="21"/>
  <c r="G245" i="21" s="1"/>
  <c r="E244" i="21"/>
  <c r="G244" i="21" s="1"/>
  <c r="H244" i="21" s="1"/>
  <c r="I244" i="21" s="1"/>
  <c r="E243" i="21"/>
  <c r="G243" i="21" s="1"/>
  <c r="H243" i="21" s="1"/>
  <c r="E242" i="21"/>
  <c r="G242" i="21" s="1"/>
  <c r="H242" i="21" s="1"/>
  <c r="I242" i="21" s="1"/>
  <c r="E241" i="21"/>
  <c r="G241" i="21" s="1"/>
  <c r="H241" i="21" s="1"/>
  <c r="I241" i="21" s="1"/>
  <c r="E240" i="21"/>
  <c r="G240" i="21" s="1"/>
  <c r="H240" i="21" s="1"/>
  <c r="I240" i="21" s="1"/>
  <c r="E239" i="21"/>
  <c r="G239" i="21" s="1"/>
  <c r="E238" i="21"/>
  <c r="G238" i="21" s="1"/>
  <c r="H238" i="21" s="1"/>
  <c r="E237" i="21"/>
  <c r="G237" i="21" s="1"/>
  <c r="H237" i="21" s="1"/>
  <c r="I237" i="21" s="1"/>
  <c r="E236" i="21"/>
  <c r="G236" i="21" s="1"/>
  <c r="H236" i="21" s="1"/>
  <c r="E235" i="21"/>
  <c r="G235" i="21" s="1"/>
  <c r="D234" i="21"/>
  <c r="D233" i="21"/>
  <c r="D232" i="21"/>
  <c r="B231" i="21"/>
  <c r="E230" i="21"/>
  <c r="G230" i="21" s="1"/>
  <c r="H230" i="21" s="1"/>
  <c r="I230" i="21" s="1"/>
  <c r="E229" i="21"/>
  <c r="G229" i="21" s="1"/>
  <c r="E228" i="21"/>
  <c r="G228" i="21" s="1"/>
  <c r="H228" i="21" s="1"/>
  <c r="E227" i="21"/>
  <c r="G227" i="21" s="1"/>
  <c r="H227" i="21" s="1"/>
  <c r="I227" i="21" s="1"/>
  <c r="E226" i="21"/>
  <c r="G226" i="21" s="1"/>
  <c r="H226" i="21" s="1"/>
  <c r="I226" i="21" s="1"/>
  <c r="E225" i="21"/>
  <c r="G225" i="21" s="1"/>
  <c r="E224" i="21"/>
  <c r="G224" i="21" s="1"/>
  <c r="E223" i="21"/>
  <c r="G223" i="21" s="1"/>
  <c r="H223" i="21" s="1"/>
  <c r="E222" i="21"/>
  <c r="G222" i="21" s="1"/>
  <c r="H222" i="21" s="1"/>
  <c r="E221" i="21"/>
  <c r="G221" i="21" s="1"/>
  <c r="H221" i="21" s="1"/>
  <c r="I221" i="21" s="1"/>
  <c r="B220" i="21"/>
  <c r="E219" i="21"/>
  <c r="G219" i="21" s="1"/>
  <c r="H219" i="21" s="1"/>
  <c r="E218" i="21"/>
  <c r="G218" i="21" s="1"/>
  <c r="E217" i="21"/>
  <c r="G217" i="21" s="1"/>
  <c r="H217" i="21" s="1"/>
  <c r="E216" i="21"/>
  <c r="G216" i="21" s="1"/>
  <c r="H216" i="21" s="1"/>
  <c r="E215" i="21"/>
  <c r="G215" i="21" s="1"/>
  <c r="H215" i="21" s="1"/>
  <c r="I215" i="21" s="1"/>
  <c r="E214" i="21"/>
  <c r="G214" i="21" s="1"/>
  <c r="H214" i="21" s="1"/>
  <c r="I214" i="21" s="1"/>
  <c r="E213" i="21"/>
  <c r="G213" i="21" s="1"/>
  <c r="H213" i="21" s="1"/>
  <c r="E212" i="21"/>
  <c r="G212" i="21" s="1"/>
  <c r="H212" i="21" s="1"/>
  <c r="I212" i="21" s="1"/>
  <c r="E211" i="21"/>
  <c r="G211" i="21" s="1"/>
  <c r="H211" i="21" s="1"/>
  <c r="I211" i="21" s="1"/>
  <c r="E210" i="21"/>
  <c r="G210" i="21" s="1"/>
  <c r="E209" i="21"/>
  <c r="G209" i="21" s="1"/>
  <c r="E208" i="21"/>
  <c r="G208" i="21" s="1"/>
  <c r="H208" i="21" s="1"/>
  <c r="E207" i="21"/>
  <c r="G207" i="21" s="1"/>
  <c r="H207" i="21" s="1"/>
  <c r="D206" i="21"/>
  <c r="E205" i="21"/>
  <c r="G205" i="21" s="1"/>
  <c r="E204" i="21"/>
  <c r="G204" i="21" s="1"/>
  <c r="E203" i="21"/>
  <c r="G203" i="21" s="1"/>
  <c r="E202" i="21"/>
  <c r="G202" i="21" s="1"/>
  <c r="H202" i="21" s="1"/>
  <c r="I202" i="21" s="1"/>
  <c r="E201" i="21"/>
  <c r="G201" i="21" s="1"/>
  <c r="H201" i="21" s="1"/>
  <c r="E200" i="21"/>
  <c r="G200" i="21" s="1"/>
  <c r="H200" i="21" s="1"/>
  <c r="I200" i="21" s="1"/>
  <c r="B199" i="21"/>
  <c r="D198" i="21"/>
  <c r="D197" i="21"/>
  <c r="D196" i="21"/>
  <c r="D195" i="21"/>
  <c r="C195" i="21"/>
  <c r="B194" i="21"/>
  <c r="E192" i="21"/>
  <c r="G192" i="21" s="1"/>
  <c r="E191" i="21"/>
  <c r="G191" i="21" s="1"/>
  <c r="H191" i="21" s="1"/>
  <c r="E190" i="21"/>
  <c r="G190" i="21" s="1"/>
  <c r="H190" i="21" s="1"/>
  <c r="I190" i="21" s="1"/>
  <c r="E189" i="21"/>
  <c r="G189" i="21" s="1"/>
  <c r="H189" i="21" s="1"/>
  <c r="I189" i="21" s="1"/>
  <c r="E188" i="21"/>
  <c r="G188" i="21" s="1"/>
  <c r="E187" i="21"/>
  <c r="G187" i="21" s="1"/>
  <c r="H187" i="21" s="1"/>
  <c r="E186" i="21"/>
  <c r="G186" i="21" s="1"/>
  <c r="H186" i="21" s="1"/>
  <c r="E185" i="21"/>
  <c r="G185" i="21" s="1"/>
  <c r="H185" i="21" s="1"/>
  <c r="D184" i="21"/>
  <c r="D183" i="21"/>
  <c r="B182" i="21"/>
  <c r="E181" i="21"/>
  <c r="G181" i="21" s="1"/>
  <c r="H181" i="21" s="1"/>
  <c r="E180" i="21"/>
  <c r="G180" i="21" s="1"/>
  <c r="H180" i="21" s="1"/>
  <c r="I180" i="21" s="1"/>
  <c r="E179" i="21"/>
  <c r="G179" i="21" s="1"/>
  <c r="H179" i="21" s="1"/>
  <c r="I179" i="21" s="1"/>
  <c r="E178" i="21"/>
  <c r="G178" i="21" s="1"/>
  <c r="H178" i="21" s="1"/>
  <c r="I178" i="21" s="1"/>
  <c r="E177" i="21"/>
  <c r="E176" i="21"/>
  <c r="G176" i="21" s="1"/>
  <c r="B175" i="21"/>
  <c r="E174" i="21"/>
  <c r="G174" i="21" s="1"/>
  <c r="H174" i="21" s="1"/>
  <c r="I174" i="21" s="1"/>
  <c r="D173" i="21"/>
  <c r="D172" i="21"/>
  <c r="E171" i="21"/>
  <c r="G171" i="21" s="1"/>
  <c r="E170" i="21"/>
  <c r="G170" i="21" s="1"/>
  <c r="E169" i="21"/>
  <c r="G169" i="21" s="1"/>
  <c r="H169" i="21" s="1"/>
  <c r="E168" i="21"/>
  <c r="G168" i="21" s="1"/>
  <c r="H168" i="21" s="1"/>
  <c r="I168" i="21" s="1"/>
  <c r="E167" i="21"/>
  <c r="G167" i="21" s="1"/>
  <c r="H167" i="21" s="1"/>
  <c r="E166" i="21"/>
  <c r="G166" i="21" s="1"/>
  <c r="H166" i="21" s="1"/>
  <c r="B165" i="21"/>
  <c r="D164" i="21"/>
  <c r="C164" i="21"/>
  <c r="D163" i="21"/>
  <c r="C163" i="21"/>
  <c r="D162" i="21"/>
  <c r="C162" i="21"/>
  <c r="B161" i="21"/>
  <c r="E159" i="21"/>
  <c r="E158" i="21"/>
  <c r="G158" i="21" s="1"/>
  <c r="H158" i="21" s="1"/>
  <c r="I158" i="21" s="1"/>
  <c r="E157" i="21"/>
  <c r="G157" i="21" s="1"/>
  <c r="H157" i="21" s="1"/>
  <c r="B156" i="21"/>
  <c r="E155" i="21"/>
  <c r="G155" i="21" s="1"/>
  <c r="H155" i="21" s="1"/>
  <c r="E154" i="21"/>
  <c r="G154" i="21" s="1"/>
  <c r="H154" i="21" s="1"/>
  <c r="E153" i="21"/>
  <c r="G153" i="21" s="1"/>
  <c r="H153" i="21" s="1"/>
  <c r="I153" i="21" s="1"/>
  <c r="E152" i="21"/>
  <c r="G152" i="21" s="1"/>
  <c r="H152" i="21" s="1"/>
  <c r="B151" i="21"/>
  <c r="D150" i="21"/>
  <c r="D149" i="21"/>
  <c r="E148" i="21"/>
  <c r="G148" i="21" s="1"/>
  <c r="H148" i="21" s="1"/>
  <c r="I148" i="21" s="1"/>
  <c r="E147" i="21"/>
  <c r="G147" i="21" s="1"/>
  <c r="H147" i="21" s="1"/>
  <c r="E146" i="21"/>
  <c r="G146" i="21" s="1"/>
  <c r="H146" i="21" s="1"/>
  <c r="I146" i="21" s="1"/>
  <c r="E145" i="21"/>
  <c r="G145" i="21" s="1"/>
  <c r="E144" i="21"/>
  <c r="G144" i="21" s="1"/>
  <c r="H144" i="21" s="1"/>
  <c r="B143" i="21"/>
  <c r="D142" i="21"/>
  <c r="D141" i="21"/>
  <c r="B140" i="21"/>
  <c r="E138" i="21"/>
  <c r="G138" i="21" s="1"/>
  <c r="H138" i="21" s="1"/>
  <c r="E137" i="21"/>
  <c r="G137" i="21" s="1"/>
  <c r="E136" i="21"/>
  <c r="G136" i="21" s="1"/>
  <c r="H136" i="21" s="1"/>
  <c r="E135" i="21"/>
  <c r="G135" i="21" s="1"/>
  <c r="H135" i="21" s="1"/>
  <c r="I135" i="21" s="1"/>
  <c r="E134" i="21"/>
  <c r="G134" i="21" s="1"/>
  <c r="H134" i="21" s="1"/>
  <c r="E133" i="21"/>
  <c r="G133" i="21" s="1"/>
  <c r="H133" i="21" s="1"/>
  <c r="I133" i="21" s="1"/>
  <c r="E132" i="21"/>
  <c r="G132" i="21" s="1"/>
  <c r="H132" i="21" s="1"/>
  <c r="E131" i="21"/>
  <c r="G131" i="21" s="1"/>
  <c r="H131" i="21" s="1"/>
  <c r="I131" i="21" s="1"/>
  <c r="E130" i="21"/>
  <c r="G130" i="21" s="1"/>
  <c r="H130" i="21" s="1"/>
  <c r="E129" i="21"/>
  <c r="G129" i="21" s="1"/>
  <c r="H129" i="21" s="1"/>
  <c r="I129" i="21" s="1"/>
  <c r="E128" i="21"/>
  <c r="G128" i="21" s="1"/>
  <c r="H128" i="21" s="1"/>
  <c r="E127" i="21"/>
  <c r="G127" i="21" s="1"/>
  <c r="H127" i="21" s="1"/>
  <c r="E126" i="21"/>
  <c r="G126" i="21" s="1"/>
  <c r="H126" i="21" s="1"/>
  <c r="E125" i="21"/>
  <c r="G125" i="21" s="1"/>
  <c r="H125" i="21" s="1"/>
  <c r="I125" i="21" s="1"/>
  <c r="E124" i="21"/>
  <c r="G124" i="21" s="1"/>
  <c r="H124" i="21" s="1"/>
  <c r="E123" i="21"/>
  <c r="G123" i="21" s="1"/>
  <c r="H123" i="21" s="1"/>
  <c r="E122" i="21"/>
  <c r="G122" i="21" s="1"/>
  <c r="H122" i="21" s="1"/>
  <c r="E121" i="21"/>
  <c r="G121" i="21" s="1"/>
  <c r="H121" i="21" s="1"/>
  <c r="I121" i="21" s="1"/>
  <c r="D120" i="21"/>
  <c r="E119" i="21"/>
  <c r="G119" i="21" s="1"/>
  <c r="D118" i="21"/>
  <c r="E117" i="21"/>
  <c r="G117" i="21" s="1"/>
  <c r="H117" i="21" s="1"/>
  <c r="E116" i="21"/>
  <c r="G116" i="21" s="1"/>
  <c r="E115" i="21"/>
  <c r="G115" i="21" s="1"/>
  <c r="H115" i="21" s="1"/>
  <c r="I115" i="21" s="1"/>
  <c r="E114" i="21"/>
  <c r="G114" i="21" s="1"/>
  <c r="H114" i="21" s="1"/>
  <c r="I114" i="21" s="1"/>
  <c r="E113" i="21"/>
  <c r="G113" i="21" s="1"/>
  <c r="H113" i="21" s="1"/>
  <c r="D112" i="21"/>
  <c r="D111" i="21"/>
  <c r="D110" i="21"/>
  <c r="E109" i="21"/>
  <c r="G109" i="21" s="1"/>
  <c r="H109" i="21" s="1"/>
  <c r="E108" i="21"/>
  <c r="G108" i="21" s="1"/>
  <c r="H108" i="21" s="1"/>
  <c r="D107" i="21"/>
  <c r="D106" i="21"/>
  <c r="D105" i="21"/>
  <c r="C105" i="21"/>
  <c r="B104" i="21"/>
  <c r="D103" i="21"/>
  <c r="D102" i="21"/>
  <c r="D101" i="21"/>
  <c r="D100" i="21"/>
  <c r="D99" i="21"/>
  <c r="C99" i="21"/>
  <c r="B98" i="21"/>
  <c r="E96" i="21"/>
  <c r="G96" i="21" s="1"/>
  <c r="H96" i="21" s="1"/>
  <c r="E95" i="21"/>
  <c r="G95" i="21" s="1"/>
  <c r="H95" i="21" s="1"/>
  <c r="E94" i="21"/>
  <c r="G94" i="21" s="1"/>
  <c r="E93" i="21"/>
  <c r="G93" i="21" s="1"/>
  <c r="H93" i="21" s="1"/>
  <c r="I93" i="21" s="1"/>
  <c r="E92" i="21"/>
  <c r="G92" i="21" s="1"/>
  <c r="H92" i="21" s="1"/>
  <c r="E91" i="21"/>
  <c r="G91" i="21" s="1"/>
  <c r="E90" i="21"/>
  <c r="G90" i="21" s="1"/>
  <c r="H90" i="21" s="1"/>
  <c r="I90" i="21" s="1"/>
  <c r="E89" i="21"/>
  <c r="G89" i="21" s="1"/>
  <c r="H89" i="21" s="1"/>
  <c r="E88" i="21"/>
  <c r="G88" i="21" s="1"/>
  <c r="H88" i="21" s="1"/>
  <c r="E87" i="21"/>
  <c r="G87" i="21" s="1"/>
  <c r="H87" i="21" s="1"/>
  <c r="I87" i="21" s="1"/>
  <c r="B86" i="21"/>
  <c r="E85" i="21"/>
  <c r="G85" i="21" s="1"/>
  <c r="H85" i="21" s="1"/>
  <c r="E84" i="21"/>
  <c r="G84" i="21" s="1"/>
  <c r="H84" i="21" s="1"/>
  <c r="E83" i="21"/>
  <c r="G83" i="21" s="1"/>
  <c r="H83" i="21" s="1"/>
  <c r="E82" i="21"/>
  <c r="G82" i="21" s="1"/>
  <c r="H82" i="21" s="1"/>
  <c r="I82" i="21" s="1"/>
  <c r="E81" i="21"/>
  <c r="G81" i="21" s="1"/>
  <c r="H81" i="21" s="1"/>
  <c r="E80" i="21"/>
  <c r="G80" i="21" s="1"/>
  <c r="H80" i="21" s="1"/>
  <c r="E79" i="21"/>
  <c r="E78" i="21"/>
  <c r="G78" i="21" s="1"/>
  <c r="H78" i="21" s="1"/>
  <c r="E77" i="21"/>
  <c r="G77" i="21" s="1"/>
  <c r="H77" i="21" s="1"/>
  <c r="E76" i="21"/>
  <c r="G76" i="21" s="1"/>
  <c r="H76" i="21" s="1"/>
  <c r="E75" i="21"/>
  <c r="G75" i="21" s="1"/>
  <c r="H75" i="21" s="1"/>
  <c r="E74" i="21"/>
  <c r="G74" i="21" s="1"/>
  <c r="H74" i="21" s="1"/>
  <c r="E73" i="21"/>
  <c r="G73" i="21" s="1"/>
  <c r="H73" i="21" s="1"/>
  <c r="E72" i="21"/>
  <c r="G72" i="21" s="1"/>
  <c r="H72" i="21" s="1"/>
  <c r="B71" i="21"/>
  <c r="E70" i="21"/>
  <c r="G70" i="21" s="1"/>
  <c r="H70" i="21" s="1"/>
  <c r="I70" i="21" s="1"/>
  <c r="E69" i="21"/>
  <c r="G69" i="21" s="1"/>
  <c r="H69" i="21" s="1"/>
  <c r="E68" i="21"/>
  <c r="G68" i="21" s="1"/>
  <c r="H68" i="21" s="1"/>
  <c r="E67" i="21"/>
  <c r="G67" i="21" s="1"/>
  <c r="H67" i="21" s="1"/>
  <c r="E66" i="21"/>
  <c r="G66" i="21" s="1"/>
  <c r="H66" i="21" s="1"/>
  <c r="E65" i="21"/>
  <c r="G65" i="21" s="1"/>
  <c r="E64" i="21"/>
  <c r="G64" i="21" s="1"/>
  <c r="H64" i="21" s="1"/>
  <c r="E63" i="21"/>
  <c r="G63" i="21" s="1"/>
  <c r="H63" i="21" s="1"/>
  <c r="E62" i="21"/>
  <c r="G62" i="21" s="1"/>
  <c r="H62" i="21" s="1"/>
  <c r="I62" i="21" s="1"/>
  <c r="E61" i="21"/>
  <c r="G61" i="21" s="1"/>
  <c r="E60" i="21"/>
  <c r="G60" i="21" s="1"/>
  <c r="E59" i="21"/>
  <c r="G59" i="21" s="1"/>
  <c r="D58" i="21"/>
  <c r="D57" i="21"/>
  <c r="E56" i="21"/>
  <c r="G56" i="21" s="1"/>
  <c r="H56" i="21" s="1"/>
  <c r="E55" i="21"/>
  <c r="G55" i="21" s="1"/>
  <c r="H55" i="21" s="1"/>
  <c r="E54" i="21"/>
  <c r="G54" i="21" s="1"/>
  <c r="H54" i="21" s="1"/>
  <c r="E53" i="21"/>
  <c r="G53" i="21" s="1"/>
  <c r="B52" i="21"/>
  <c r="D51" i="21"/>
  <c r="C51" i="21"/>
  <c r="D50" i="21"/>
  <c r="C50" i="21"/>
  <c r="B49" i="21"/>
  <c r="E47" i="21"/>
  <c r="G47" i="21" s="1"/>
  <c r="H47" i="21" s="1"/>
  <c r="E46" i="21"/>
  <c r="G46" i="21" s="1"/>
  <c r="H46" i="21" s="1"/>
  <c r="E45" i="21"/>
  <c r="G45" i="21" s="1"/>
  <c r="H45" i="21" s="1"/>
  <c r="E44" i="21"/>
  <c r="G44" i="21" s="1"/>
  <c r="H44" i="21" s="1"/>
  <c r="E43" i="21"/>
  <c r="G43" i="21" s="1"/>
  <c r="H43" i="21" s="1"/>
  <c r="B42" i="21"/>
  <c r="E41" i="21"/>
  <c r="G41" i="21" s="1"/>
  <c r="H41" i="21" s="1"/>
  <c r="E40" i="21"/>
  <c r="G40" i="21" s="1"/>
  <c r="E39" i="21"/>
  <c r="G39" i="21" s="1"/>
  <c r="E38" i="21"/>
  <c r="G38" i="21" s="1"/>
  <c r="H38" i="21" s="1"/>
  <c r="E37" i="21"/>
  <c r="G37" i="21" s="1"/>
  <c r="H37" i="21" s="1"/>
  <c r="E36" i="21"/>
  <c r="G36" i="21" s="1"/>
  <c r="H36" i="21" s="1"/>
  <c r="E35" i="21"/>
  <c r="G35" i="21" s="1"/>
  <c r="H35" i="21" s="1"/>
  <c r="I35" i="21" s="1"/>
  <c r="B34" i="21"/>
  <c r="E33" i="21"/>
  <c r="G33" i="21" s="1"/>
  <c r="H33" i="21" s="1"/>
  <c r="I33" i="21" s="1"/>
  <c r="E32" i="21"/>
  <c r="G32" i="21" s="1"/>
  <c r="E31" i="21"/>
  <c r="G31" i="21" s="1"/>
  <c r="H31" i="21" s="1"/>
  <c r="E30" i="21"/>
  <c r="G30" i="21" s="1"/>
  <c r="H30" i="21" s="1"/>
  <c r="E29" i="21"/>
  <c r="G29" i="21" s="1"/>
  <c r="E28" i="21"/>
  <c r="G28" i="21" s="1"/>
  <c r="E27" i="21"/>
  <c r="G27" i="21" s="1"/>
  <c r="H27" i="21" s="1"/>
  <c r="E26" i="21"/>
  <c r="G26" i="21" s="1"/>
  <c r="E25" i="21"/>
  <c r="G25" i="21" s="1"/>
  <c r="H25" i="21" s="1"/>
  <c r="I25" i="21" s="1"/>
  <c r="E24" i="21"/>
  <c r="G24" i="21" s="1"/>
  <c r="E23" i="21"/>
  <c r="G23" i="21" s="1"/>
  <c r="H23" i="21" s="1"/>
  <c r="E22" i="21"/>
  <c r="G22" i="21" s="1"/>
  <c r="B21" i="21"/>
  <c r="G20" i="21"/>
  <c r="E19" i="21"/>
  <c r="G19" i="21" s="1"/>
  <c r="E18" i="21"/>
  <c r="G18" i="21" s="1"/>
  <c r="H18" i="21" s="1"/>
  <c r="E17" i="21"/>
  <c r="G17" i="21" s="1"/>
  <c r="H17" i="21" s="1"/>
  <c r="E16" i="21"/>
  <c r="G16" i="21" s="1"/>
  <c r="H16" i="21" s="1"/>
  <c r="I16" i="21" s="1"/>
  <c r="E15" i="21"/>
  <c r="G15" i="21" s="1"/>
  <c r="E14" i="21"/>
  <c r="G14" i="21" s="1"/>
  <c r="E13" i="21"/>
  <c r="G13" i="21" s="1"/>
  <c r="B11" i="21"/>
  <c r="C79" i="13"/>
  <c r="E79" i="13" s="1"/>
  <c r="G79" i="13" s="1"/>
  <c r="C78" i="13"/>
  <c r="E78" i="13" s="1"/>
  <c r="G78" i="13" s="1"/>
  <c r="C77" i="13"/>
  <c r="C68" i="13"/>
  <c r="C58" i="13"/>
  <c r="C37" i="13"/>
  <c r="E37" i="13" s="1"/>
  <c r="G37" i="13" s="1"/>
  <c r="C28" i="13"/>
  <c r="E28" i="13" s="1"/>
  <c r="G28" i="13" s="1"/>
  <c r="C27" i="13"/>
  <c r="E27" i="13" s="1"/>
  <c r="G27" i="13" s="1"/>
  <c r="H27" i="13" s="1"/>
  <c r="I27" i="13" s="1"/>
  <c r="C26" i="13"/>
  <c r="I79" i="20"/>
  <c r="I77" i="20"/>
  <c r="I76" i="20"/>
  <c r="I31" i="20"/>
  <c r="I20" i="20"/>
  <c r="C131" i="19"/>
  <c r="E131" i="19" s="1"/>
  <c r="G131" i="19" s="1"/>
  <c r="C129" i="19"/>
  <c r="E129" i="19" s="1"/>
  <c r="G129" i="19" s="1"/>
  <c r="C128" i="19"/>
  <c r="E128" i="19" s="1"/>
  <c r="G128" i="19" s="1"/>
  <c r="H128" i="19" s="1"/>
  <c r="I128" i="19" s="1"/>
  <c r="C127" i="19"/>
  <c r="E127" i="19" s="1"/>
  <c r="G127" i="19" s="1"/>
  <c r="C126" i="19"/>
  <c r="E126" i="19" s="1"/>
  <c r="G126" i="19" s="1"/>
  <c r="H126" i="19" s="1"/>
  <c r="I126" i="19" s="1"/>
  <c r="C125" i="19"/>
  <c r="E125" i="19" s="1"/>
  <c r="G125" i="19" s="1"/>
  <c r="C124" i="19"/>
  <c r="B123" i="19"/>
  <c r="C122" i="19"/>
  <c r="B121" i="19"/>
  <c r="B116" i="19" s="1"/>
  <c r="C120" i="19"/>
  <c r="E120" i="19" s="1"/>
  <c r="G120" i="19" s="1"/>
  <c r="C119" i="19"/>
  <c r="E119" i="19" s="1"/>
  <c r="G119" i="19" s="1"/>
  <c r="C118" i="19"/>
  <c r="C115" i="19"/>
  <c r="B114" i="19"/>
  <c r="B113" i="19" s="1"/>
  <c r="C112" i="19"/>
  <c r="B111" i="19"/>
  <c r="B110" i="19"/>
  <c r="C110" i="19" s="1"/>
  <c r="E110" i="19" s="1"/>
  <c r="G110" i="19" s="1"/>
  <c r="H110" i="19" s="1"/>
  <c r="I110" i="19" s="1"/>
  <c r="C109" i="19"/>
  <c r="E109" i="19" s="1"/>
  <c r="G109" i="19" s="1"/>
  <c r="C108" i="19"/>
  <c r="E108" i="19" s="1"/>
  <c r="G108" i="19" s="1"/>
  <c r="B107" i="19"/>
  <c r="C107" i="19" s="1"/>
  <c r="E107" i="19" s="1"/>
  <c r="G107" i="19" s="1"/>
  <c r="B106" i="19"/>
  <c r="C106" i="19" s="1"/>
  <c r="E106" i="19" s="1"/>
  <c r="G106" i="19" s="1"/>
  <c r="B105" i="19"/>
  <c r="C105" i="19" s="1"/>
  <c r="E105" i="19" s="1"/>
  <c r="G105" i="19" s="1"/>
  <c r="B104" i="19"/>
  <c r="C104" i="19" s="1"/>
  <c r="E104" i="19" s="1"/>
  <c r="G104" i="19" s="1"/>
  <c r="H104" i="19" s="1"/>
  <c r="I104" i="19" s="1"/>
  <c r="B103" i="19"/>
  <c r="C103" i="19" s="1"/>
  <c r="E103" i="19" s="1"/>
  <c r="G103" i="19" s="1"/>
  <c r="C102" i="19"/>
  <c r="E102" i="19" s="1"/>
  <c r="G102" i="19" s="1"/>
  <c r="H102" i="19" s="1"/>
  <c r="I102" i="19" s="1"/>
  <c r="B101" i="19"/>
  <c r="B99" i="19"/>
  <c r="C99" i="19" s="1"/>
  <c r="E99" i="19" s="1"/>
  <c r="G99" i="19" s="1"/>
  <c r="C98" i="19"/>
  <c r="E98" i="19" s="1"/>
  <c r="G98" i="19" s="1"/>
  <c r="H98" i="19" s="1"/>
  <c r="I98" i="19" s="1"/>
  <c r="B97" i="19"/>
  <c r="C97" i="19" s="1"/>
  <c r="E97" i="19" s="1"/>
  <c r="G97" i="19" s="1"/>
  <c r="B96" i="19"/>
  <c r="C96" i="19" s="1"/>
  <c r="E96" i="19" s="1"/>
  <c r="G96" i="19" s="1"/>
  <c r="H96" i="19" s="1"/>
  <c r="I96" i="19" s="1"/>
  <c r="C95" i="19"/>
  <c r="E95" i="19" s="1"/>
  <c r="G95" i="19" s="1"/>
  <c r="B94" i="19"/>
  <c r="C94" i="19" s="1"/>
  <c r="E94" i="19" s="1"/>
  <c r="G94" i="19" s="1"/>
  <c r="B93" i="19"/>
  <c r="C92" i="19"/>
  <c r="E92" i="19" s="1"/>
  <c r="G92" i="19" s="1"/>
  <c r="C91" i="19"/>
  <c r="E91" i="19" s="1"/>
  <c r="G91" i="19" s="1"/>
  <c r="C90" i="19"/>
  <c r="E90" i="19" s="1"/>
  <c r="G90" i="19" s="1"/>
  <c r="H90" i="19" s="1"/>
  <c r="I90" i="19" s="1"/>
  <c r="B89" i="19"/>
  <c r="C88" i="19"/>
  <c r="C85" i="19"/>
  <c r="E85" i="19" s="1"/>
  <c r="G85" i="19" s="1"/>
  <c r="C84" i="19"/>
  <c r="E84" i="19" s="1"/>
  <c r="G84" i="19" s="1"/>
  <c r="C83" i="19"/>
  <c r="E83" i="19" s="1"/>
  <c r="G83" i="19" s="1"/>
  <c r="C82" i="19"/>
  <c r="E82" i="19" s="1"/>
  <c r="G82" i="19" s="1"/>
  <c r="B81" i="19"/>
  <c r="B80" i="19" s="1"/>
  <c r="C79" i="19"/>
  <c r="E79" i="19" s="1"/>
  <c r="G79" i="19" s="1"/>
  <c r="H79" i="19" s="1"/>
  <c r="I79" i="19" s="1"/>
  <c r="C78" i="19"/>
  <c r="E78" i="19" s="1"/>
  <c r="G78" i="19" s="1"/>
  <c r="C77" i="19"/>
  <c r="E77" i="19" s="1"/>
  <c r="G77" i="19" s="1"/>
  <c r="C76" i="19"/>
  <c r="E76" i="19" s="1"/>
  <c r="G76" i="19" s="1"/>
  <c r="H76" i="19" s="1"/>
  <c r="I76" i="19" s="1"/>
  <c r="C75" i="19"/>
  <c r="E75" i="19" s="1"/>
  <c r="G75" i="19" s="1"/>
  <c r="C74" i="19"/>
  <c r="E74" i="19" s="1"/>
  <c r="G74" i="19" s="1"/>
  <c r="H74" i="19" s="1"/>
  <c r="I74" i="19" s="1"/>
  <c r="C73" i="19"/>
  <c r="E73" i="19" s="1"/>
  <c r="G73" i="19" s="1"/>
  <c r="B72" i="19"/>
  <c r="B69" i="19" s="1"/>
  <c r="B63" i="19" s="1"/>
  <c r="C71" i="19"/>
  <c r="E71" i="19" s="1"/>
  <c r="G71" i="19" s="1"/>
  <c r="H71" i="19" s="1"/>
  <c r="I71" i="19" s="1"/>
  <c r="C70" i="19"/>
  <c r="C68" i="19"/>
  <c r="E68" i="19" s="1"/>
  <c r="G68" i="19" s="1"/>
  <c r="C67" i="19"/>
  <c r="E67" i="19" s="1"/>
  <c r="G67" i="19" s="1"/>
  <c r="C66" i="19"/>
  <c r="E66" i="19" s="1"/>
  <c r="G66" i="19" s="1"/>
  <c r="H66" i="19" s="1"/>
  <c r="I66" i="19" s="1"/>
  <c r="C65" i="19"/>
  <c r="C62" i="19"/>
  <c r="E62" i="19" s="1"/>
  <c r="G62" i="19" s="1"/>
  <c r="H62" i="19" s="1"/>
  <c r="I62" i="19" s="1"/>
  <c r="C61" i="19"/>
  <c r="E61" i="19" s="1"/>
  <c r="G61" i="19" s="1"/>
  <c r="C60" i="19"/>
  <c r="E60" i="19" s="1"/>
  <c r="G60" i="19" s="1"/>
  <c r="H60" i="19" s="1"/>
  <c r="I60" i="19" s="1"/>
  <c r="C59" i="19"/>
  <c r="C57" i="19"/>
  <c r="E57" i="19" s="1"/>
  <c r="G57" i="19" s="1"/>
  <c r="C56" i="19"/>
  <c r="E56" i="19" s="1"/>
  <c r="G56" i="19" s="1"/>
  <c r="H56" i="19" s="1"/>
  <c r="I56" i="19" s="1"/>
  <c r="C55" i="19"/>
  <c r="E55" i="19" s="1"/>
  <c r="G55" i="19" s="1"/>
  <c r="C54" i="19"/>
  <c r="E54" i="19" s="1"/>
  <c r="G54" i="19" s="1"/>
  <c r="C53" i="19"/>
  <c r="E53" i="19" s="1"/>
  <c r="G53" i="19" s="1"/>
  <c r="H53" i="19" s="1"/>
  <c r="I53" i="19" s="1"/>
  <c r="C52" i="19"/>
  <c r="E52" i="19" s="1"/>
  <c r="G52" i="19" s="1"/>
  <c r="C51" i="19"/>
  <c r="E51" i="19" s="1"/>
  <c r="G51" i="19" s="1"/>
  <c r="C50" i="19"/>
  <c r="E50" i="19" s="1"/>
  <c r="G50" i="19" s="1"/>
  <c r="C49" i="19"/>
  <c r="E49" i="19" s="1"/>
  <c r="G49" i="19" s="1"/>
  <c r="C48" i="19"/>
  <c r="C46" i="19"/>
  <c r="E46" i="19" s="1"/>
  <c r="G46" i="19" s="1"/>
  <c r="C45" i="19"/>
  <c r="E45" i="19" s="1"/>
  <c r="G45" i="19" s="1"/>
  <c r="C44" i="19"/>
  <c r="E44" i="19" s="1"/>
  <c r="G44" i="19" s="1"/>
  <c r="C43" i="19"/>
  <c r="E43" i="19" s="1"/>
  <c r="G43" i="19" s="1"/>
  <c r="C42" i="19"/>
  <c r="E42" i="19" s="1"/>
  <c r="G42" i="19" s="1"/>
  <c r="H42" i="19" s="1"/>
  <c r="I42" i="19" s="1"/>
  <c r="C41" i="19"/>
  <c r="E41" i="19" s="1"/>
  <c r="G41" i="19" s="1"/>
  <c r="C40" i="19"/>
  <c r="E40" i="19" s="1"/>
  <c r="G40" i="19" s="1"/>
  <c r="C39" i="19"/>
  <c r="E39" i="19" s="1"/>
  <c r="G39" i="19" s="1"/>
  <c r="C38" i="19"/>
  <c r="E38" i="19" s="1"/>
  <c r="G38" i="19" s="1"/>
  <c r="C37" i="19"/>
  <c r="E37" i="19" s="1"/>
  <c r="G37" i="19" s="1"/>
  <c r="C36" i="19"/>
  <c r="E36" i="19" s="1"/>
  <c r="G36" i="19" s="1"/>
  <c r="C35" i="19"/>
  <c r="E35" i="19" s="1"/>
  <c r="G35" i="19" s="1"/>
  <c r="C34" i="19"/>
  <c r="E34" i="19" s="1"/>
  <c r="G34" i="19" s="1"/>
  <c r="H34" i="19" s="1"/>
  <c r="I34" i="19" s="1"/>
  <c r="C33" i="19"/>
  <c r="E33" i="19" s="1"/>
  <c r="G33" i="19" s="1"/>
  <c r="C32" i="19"/>
  <c r="E32" i="19" s="1"/>
  <c r="G32" i="19" s="1"/>
  <c r="C31" i="19"/>
  <c r="E31" i="19" s="1"/>
  <c r="G31" i="19" s="1"/>
  <c r="C30" i="19"/>
  <c r="E30" i="19" s="1"/>
  <c r="G30" i="19" s="1"/>
  <c r="C29" i="19"/>
  <c r="E29" i="19" s="1"/>
  <c r="G29" i="19" s="1"/>
  <c r="C28" i="19"/>
  <c r="E28" i="19" s="1"/>
  <c r="G28" i="19" s="1"/>
  <c r="C27" i="19"/>
  <c r="E27" i="19" s="1"/>
  <c r="G27" i="19" s="1"/>
  <c r="C26" i="19"/>
  <c r="E26" i="19" s="1"/>
  <c r="G26" i="19" s="1"/>
  <c r="H26" i="19" s="1"/>
  <c r="I26" i="19" s="1"/>
  <c r="C25" i="19"/>
  <c r="E25" i="19" s="1"/>
  <c r="G25" i="19" s="1"/>
  <c r="C24" i="19"/>
  <c r="E24" i="19" s="1"/>
  <c r="G24" i="19" s="1"/>
  <c r="C23" i="19"/>
  <c r="E23" i="19" s="1"/>
  <c r="G23" i="19" s="1"/>
  <c r="C22" i="19"/>
  <c r="E22" i="19" s="1"/>
  <c r="G22" i="19" s="1"/>
  <c r="C21" i="19"/>
  <c r="E21" i="19" s="1"/>
  <c r="G21" i="19" s="1"/>
  <c r="C20" i="19"/>
  <c r="E20" i="19" s="1"/>
  <c r="G20" i="19" s="1"/>
  <c r="C19" i="19"/>
  <c r="E19" i="19" s="1"/>
  <c r="G19" i="19" s="1"/>
  <c r="C18" i="19"/>
  <c r="E18" i="19" s="1"/>
  <c r="G18" i="19" s="1"/>
  <c r="C17" i="19"/>
  <c r="E17" i="19" s="1"/>
  <c r="G17" i="19" s="1"/>
  <c r="C16" i="19"/>
  <c r="E16" i="19" s="1"/>
  <c r="G16" i="19" s="1"/>
  <c r="C15" i="19"/>
  <c r="E15" i="19" s="1"/>
  <c r="G15" i="19" s="1"/>
  <c r="H15" i="19" s="1"/>
  <c r="I15" i="19" s="1"/>
  <c r="C14" i="19"/>
  <c r="E14" i="19" s="1"/>
  <c r="G14" i="19" s="1"/>
  <c r="C13" i="19"/>
  <c r="E13" i="19" s="1"/>
  <c r="G13" i="19" s="1"/>
  <c r="C12" i="19"/>
  <c r="E12" i="19" s="1"/>
  <c r="G12" i="19" s="1"/>
  <c r="H12" i="19" s="1"/>
  <c r="I81" i="20"/>
  <c r="C29" i="16"/>
  <c r="E29" i="16" s="1"/>
  <c r="G29" i="16" s="1"/>
  <c r="C28" i="16"/>
  <c r="E28" i="16" s="1"/>
  <c r="G28" i="16" s="1"/>
  <c r="E27" i="16"/>
  <c r="G27" i="16" s="1"/>
  <c r="C27" i="16"/>
  <c r="E26" i="16"/>
  <c r="G26" i="16" s="1"/>
  <c r="C26" i="16"/>
  <c r="E25" i="16"/>
  <c r="G25" i="16" s="1"/>
  <c r="H25" i="16" s="1"/>
  <c r="I25" i="16" s="1"/>
  <c r="C25" i="16"/>
  <c r="E24" i="16"/>
  <c r="G24" i="16" s="1"/>
  <c r="H24" i="16" s="1"/>
  <c r="I24" i="16" s="1"/>
  <c r="C24" i="16"/>
  <c r="E23" i="16"/>
  <c r="G23" i="16" s="1"/>
  <c r="C23" i="16"/>
  <c r="C22" i="16"/>
  <c r="G19" i="16"/>
  <c r="C19" i="16"/>
  <c r="G18" i="16"/>
  <c r="C18" i="16"/>
  <c r="G17" i="16"/>
  <c r="C17" i="16"/>
  <c r="G16" i="16"/>
  <c r="C16" i="16"/>
  <c r="G15" i="16"/>
  <c r="C15" i="16"/>
  <c r="G14" i="16"/>
  <c r="H14" i="16" s="1"/>
  <c r="C14" i="16"/>
  <c r="G13" i="16"/>
  <c r="C13" i="16"/>
  <c r="C12" i="16"/>
  <c r="C399" i="17"/>
  <c r="E399" i="17" s="1"/>
  <c r="G399" i="17" s="1"/>
  <c r="H399" i="17" s="1"/>
  <c r="I399" i="17" s="1"/>
  <c r="C398" i="17"/>
  <c r="E398" i="17" s="1"/>
  <c r="G398" i="17" s="1"/>
  <c r="C397" i="17"/>
  <c r="E397" i="17" s="1"/>
  <c r="G397" i="17" s="1"/>
  <c r="H397" i="17" s="1"/>
  <c r="I397" i="17" s="1"/>
  <c r="C396" i="17"/>
  <c r="E396" i="17" s="1"/>
  <c r="G396" i="17" s="1"/>
  <c r="C395" i="17"/>
  <c r="E395" i="17" s="1"/>
  <c r="G395" i="17" s="1"/>
  <c r="C394" i="17"/>
  <c r="E394" i="17" s="1"/>
  <c r="G394" i="17" s="1"/>
  <c r="H394" i="17" s="1"/>
  <c r="I394" i="17" s="1"/>
  <c r="C393" i="17"/>
  <c r="E393" i="17" s="1"/>
  <c r="G393" i="17" s="1"/>
  <c r="C392" i="17"/>
  <c r="E392" i="17" s="1"/>
  <c r="G392" i="17" s="1"/>
  <c r="C391" i="17"/>
  <c r="E391" i="17" s="1"/>
  <c r="G391" i="17" s="1"/>
  <c r="H391" i="17" s="1"/>
  <c r="I391" i="17" s="1"/>
  <c r="C390" i="17"/>
  <c r="E390" i="17" s="1"/>
  <c r="G390" i="17" s="1"/>
  <c r="C389" i="17"/>
  <c r="E389" i="17" s="1"/>
  <c r="G389" i="17" s="1"/>
  <c r="C388" i="17"/>
  <c r="E388" i="17" s="1"/>
  <c r="G388" i="17" s="1"/>
  <c r="C387" i="17"/>
  <c r="E387" i="17" s="1"/>
  <c r="G387" i="17" s="1"/>
  <c r="C386" i="17"/>
  <c r="E386" i="17" s="1"/>
  <c r="G386" i="17" s="1"/>
  <c r="H386" i="17" s="1"/>
  <c r="B385" i="17"/>
  <c r="B384" i="17" s="1"/>
  <c r="C383" i="17"/>
  <c r="C382" i="17"/>
  <c r="C381" i="17"/>
  <c r="C380" i="17"/>
  <c r="E379" i="17"/>
  <c r="C379" i="17"/>
  <c r="B378" i="17"/>
  <c r="B377" i="17" s="1"/>
  <c r="C376" i="17"/>
  <c r="E376" i="17" s="1"/>
  <c r="G376" i="17" s="1"/>
  <c r="H376" i="17" s="1"/>
  <c r="I376" i="17" s="1"/>
  <c r="C375" i="17"/>
  <c r="E375" i="17" s="1"/>
  <c r="G375" i="17" s="1"/>
  <c r="C374" i="17"/>
  <c r="E374" i="17" s="1"/>
  <c r="G374" i="17" s="1"/>
  <c r="H374" i="17" s="1"/>
  <c r="I374" i="17" s="1"/>
  <c r="C373" i="17"/>
  <c r="E373" i="17" s="1"/>
  <c r="G373" i="17" s="1"/>
  <c r="C372" i="17"/>
  <c r="E372" i="17" s="1"/>
  <c r="B371" i="17"/>
  <c r="B370" i="17" s="1"/>
  <c r="E369" i="17"/>
  <c r="G369" i="17" s="1"/>
  <c r="H369" i="17" s="1"/>
  <c r="H368" i="17" s="1"/>
  <c r="C369" i="17"/>
  <c r="C368" i="17" s="1"/>
  <c r="B368" i="17"/>
  <c r="D367" i="17"/>
  <c r="E367" i="17" s="1"/>
  <c r="G367" i="17" s="1"/>
  <c r="C367" i="17"/>
  <c r="E366" i="17"/>
  <c r="C366" i="17"/>
  <c r="B365" i="17"/>
  <c r="D364" i="17"/>
  <c r="E364" i="17" s="1"/>
  <c r="G364" i="17" s="1"/>
  <c r="C364" i="17"/>
  <c r="E363" i="17"/>
  <c r="G363" i="17" s="1"/>
  <c r="C363" i="17"/>
  <c r="E362" i="17"/>
  <c r="G362" i="17" s="1"/>
  <c r="C362" i="17"/>
  <c r="E361" i="17"/>
  <c r="G361" i="17" s="1"/>
  <c r="C361" i="17"/>
  <c r="E360" i="17"/>
  <c r="G360" i="17" s="1"/>
  <c r="C360" i="17"/>
  <c r="D359" i="17"/>
  <c r="E359" i="17" s="1"/>
  <c r="G359" i="17" s="1"/>
  <c r="H359" i="17" s="1"/>
  <c r="I359" i="17" s="1"/>
  <c r="C359" i="17"/>
  <c r="E358" i="17"/>
  <c r="G358" i="17" s="1"/>
  <c r="C358" i="17"/>
  <c r="E357" i="17"/>
  <c r="G357" i="17" s="1"/>
  <c r="C357" i="17"/>
  <c r="E356" i="17"/>
  <c r="G356" i="17" s="1"/>
  <c r="C356" i="17"/>
  <c r="E355" i="17"/>
  <c r="G355" i="17" s="1"/>
  <c r="C355" i="17"/>
  <c r="B354" i="17"/>
  <c r="E352" i="17"/>
  <c r="G352" i="17" s="1"/>
  <c r="C352" i="17"/>
  <c r="C351" i="17"/>
  <c r="C350" i="17"/>
  <c r="C349" i="17"/>
  <c r="C348" i="17"/>
  <c r="E347" i="17"/>
  <c r="G347" i="17" s="1"/>
  <c r="C347" i="17"/>
  <c r="B346" i="17"/>
  <c r="D345" i="17"/>
  <c r="E345" i="17" s="1"/>
  <c r="G345" i="17" s="1"/>
  <c r="C345" i="17"/>
  <c r="C344" i="17"/>
  <c r="C343" i="17"/>
  <c r="C342" i="17"/>
  <c r="C341" i="17"/>
  <c r="C340" i="17"/>
  <c r="E339" i="17"/>
  <c r="G339" i="17" s="1"/>
  <c r="C339" i="17"/>
  <c r="B338" i="17"/>
  <c r="C337" i="17"/>
  <c r="C336" i="17"/>
  <c r="D335" i="17"/>
  <c r="E335" i="17" s="1"/>
  <c r="G335" i="17" s="1"/>
  <c r="C335" i="17"/>
  <c r="C334" i="17"/>
  <c r="C333" i="17"/>
  <c r="C332" i="17"/>
  <c r="C331" i="17"/>
  <c r="C330" i="17"/>
  <c r="C329" i="17"/>
  <c r="C328" i="17"/>
  <c r="C327" i="17"/>
  <c r="C326" i="17"/>
  <c r="E325" i="17"/>
  <c r="G325" i="17" s="1"/>
  <c r="C325" i="17"/>
  <c r="B324" i="17"/>
  <c r="C321" i="17"/>
  <c r="C320" i="17"/>
  <c r="C319" i="17"/>
  <c r="C318" i="17"/>
  <c r="E317" i="17"/>
  <c r="G317" i="17" s="1"/>
  <c r="H317" i="17" s="1"/>
  <c r="I317" i="17" s="1"/>
  <c r="C317" i="17"/>
  <c r="B316" i="17"/>
  <c r="D315" i="17"/>
  <c r="E315" i="17" s="1"/>
  <c r="G315" i="17" s="1"/>
  <c r="C315" i="17"/>
  <c r="C314" i="17"/>
  <c r="C313" i="17"/>
  <c r="C312" i="17"/>
  <c r="C311" i="17"/>
  <c r="C310" i="17"/>
  <c r="E309" i="17"/>
  <c r="G309" i="17" s="1"/>
  <c r="H309" i="17" s="1"/>
  <c r="C309" i="17"/>
  <c r="B308" i="17"/>
  <c r="C307" i="17"/>
  <c r="C306" i="17"/>
  <c r="C305" i="17"/>
  <c r="C304" i="17"/>
  <c r="C303" i="17"/>
  <c r="C302" i="17"/>
  <c r="C301" i="17"/>
  <c r="C300" i="17"/>
  <c r="C299" i="17"/>
  <c r="C298" i="17"/>
  <c r="C297" i="17"/>
  <c r="E296" i="17"/>
  <c r="G296" i="17" s="1"/>
  <c r="H296" i="17" s="1"/>
  <c r="C296" i="17"/>
  <c r="B295" i="17"/>
  <c r="C293" i="17"/>
  <c r="E293" i="17" s="1"/>
  <c r="G293" i="17" s="1"/>
  <c r="C292" i="17"/>
  <c r="C291" i="17"/>
  <c r="B290" i="17"/>
  <c r="C289" i="17"/>
  <c r="E289" i="17" s="1"/>
  <c r="G289" i="17" s="1"/>
  <c r="H289" i="17" s="1"/>
  <c r="I289" i="17" s="1"/>
  <c r="C288" i="17"/>
  <c r="E288" i="17" s="1"/>
  <c r="G288" i="17" s="1"/>
  <c r="B287" i="17"/>
  <c r="C285" i="17"/>
  <c r="B284" i="17"/>
  <c r="C283" i="17"/>
  <c r="C282" i="17"/>
  <c r="C281" i="17"/>
  <c r="C280" i="17"/>
  <c r="C279" i="17"/>
  <c r="C278" i="17"/>
  <c r="E277" i="17"/>
  <c r="G277" i="17" s="1"/>
  <c r="H277" i="17" s="1"/>
  <c r="I277" i="17" s="1"/>
  <c r="C277" i="17"/>
  <c r="D265" i="17"/>
  <c r="E265" i="17" s="1"/>
  <c r="G265" i="17" s="1"/>
  <c r="C265" i="17"/>
  <c r="D264" i="17"/>
  <c r="E264" i="17" s="1"/>
  <c r="G264" i="17" s="1"/>
  <c r="H264" i="17" s="1"/>
  <c r="C264" i="17"/>
  <c r="B263" i="17"/>
  <c r="E262" i="17"/>
  <c r="G262" i="17" s="1"/>
  <c r="H262" i="17" s="1"/>
  <c r="H261" i="17" s="1"/>
  <c r="C262" i="17"/>
  <c r="C261" i="17" s="1"/>
  <c r="B261" i="17"/>
  <c r="C260" i="17"/>
  <c r="C259" i="17"/>
  <c r="C258" i="17"/>
  <c r="C257" i="17"/>
  <c r="E256" i="17"/>
  <c r="C256" i="17"/>
  <c r="B255" i="17"/>
  <c r="D254" i="17"/>
  <c r="E254" i="17" s="1"/>
  <c r="C254" i="17"/>
  <c r="D253" i="17"/>
  <c r="E253" i="17" s="1"/>
  <c r="G253" i="17" s="1"/>
  <c r="C250" i="17"/>
  <c r="C249" i="17"/>
  <c r="E248" i="17"/>
  <c r="G248" i="17" s="1"/>
  <c r="H248" i="17" s="1"/>
  <c r="C248" i="17"/>
  <c r="B247" i="17"/>
  <c r="B246" i="17" s="1"/>
  <c r="C245" i="17"/>
  <c r="C244" i="17"/>
  <c r="C243" i="17"/>
  <c r="E242" i="17"/>
  <c r="G242" i="17" s="1"/>
  <c r="C242" i="17"/>
  <c r="B241" i="17"/>
  <c r="C240" i="17"/>
  <c r="C239" i="17"/>
  <c r="C238" i="17"/>
  <c r="E237" i="17"/>
  <c r="G237" i="17" s="1"/>
  <c r="H237" i="17" s="1"/>
  <c r="I237" i="17" s="1"/>
  <c r="C237" i="17"/>
  <c r="B236" i="17"/>
  <c r="C234" i="17"/>
  <c r="C233" i="17"/>
  <c r="C232" i="17"/>
  <c r="C231" i="17"/>
  <c r="C230" i="17"/>
  <c r="C229" i="17"/>
  <c r="C228" i="17"/>
  <c r="C227" i="17"/>
  <c r="C226" i="17"/>
  <c r="C225" i="17"/>
  <c r="C224" i="17"/>
  <c r="C223" i="17"/>
  <c r="C222" i="17"/>
  <c r="E221" i="17"/>
  <c r="C221" i="17"/>
  <c r="B220" i="17"/>
  <c r="C219" i="17"/>
  <c r="C218" i="17"/>
  <c r="C217" i="17"/>
  <c r="C216" i="17"/>
  <c r="D215" i="17"/>
  <c r="E215" i="17" s="1"/>
  <c r="G215" i="17" s="1"/>
  <c r="C215" i="17"/>
  <c r="C214" i="17"/>
  <c r="C213" i="17"/>
  <c r="C212" i="17"/>
  <c r="C211" i="17"/>
  <c r="C210" i="17"/>
  <c r="C209" i="17"/>
  <c r="C208" i="17"/>
  <c r="C207" i="17"/>
  <c r="E206" i="17"/>
  <c r="G206" i="17" s="1"/>
  <c r="C206" i="17"/>
  <c r="B205" i="17"/>
  <c r="C204" i="17"/>
  <c r="E203" i="17"/>
  <c r="G203" i="17" s="1"/>
  <c r="H203" i="17" s="1"/>
  <c r="C203" i="17"/>
  <c r="B202" i="17"/>
  <c r="E200" i="17"/>
  <c r="G200" i="17" s="1"/>
  <c r="C200" i="17"/>
  <c r="E199" i="17"/>
  <c r="G199" i="17" s="1"/>
  <c r="C199" i="17"/>
  <c r="E198" i="17"/>
  <c r="G198" i="17" s="1"/>
  <c r="C198" i="17"/>
  <c r="E197" i="17"/>
  <c r="G197" i="17" s="1"/>
  <c r="H197" i="17" s="1"/>
  <c r="I197" i="17" s="1"/>
  <c r="C197" i="17"/>
  <c r="E196" i="17"/>
  <c r="G196" i="17" s="1"/>
  <c r="C196" i="17"/>
  <c r="E195" i="17"/>
  <c r="G195" i="17" s="1"/>
  <c r="C195" i="17"/>
  <c r="E194" i="17"/>
  <c r="G194" i="17" s="1"/>
  <c r="C194" i="17"/>
  <c r="E193" i="17"/>
  <c r="C193" i="17"/>
  <c r="B192" i="17"/>
  <c r="C191" i="17"/>
  <c r="C190" i="17"/>
  <c r="C189" i="17"/>
  <c r="C188" i="17"/>
  <c r="C187" i="17"/>
  <c r="C186" i="17"/>
  <c r="C185" i="17"/>
  <c r="C184" i="17"/>
  <c r="C183" i="17"/>
  <c r="C182" i="17"/>
  <c r="E181" i="17"/>
  <c r="C181" i="17"/>
  <c r="B180" i="17"/>
  <c r="C179" i="17"/>
  <c r="D178" i="17"/>
  <c r="E178" i="17" s="1"/>
  <c r="G178" i="17" s="1"/>
  <c r="H178" i="17" s="1"/>
  <c r="I178" i="17" s="1"/>
  <c r="C178" i="17"/>
  <c r="C177" i="17"/>
  <c r="E176" i="17"/>
  <c r="G176" i="17" s="1"/>
  <c r="C176" i="17"/>
  <c r="B175" i="17"/>
  <c r="C173" i="17"/>
  <c r="C172" i="17"/>
  <c r="C171" i="17"/>
  <c r="C170" i="17"/>
  <c r="C169" i="17"/>
  <c r="C168" i="17"/>
  <c r="E167" i="17"/>
  <c r="G167" i="17" s="1"/>
  <c r="C167" i="17"/>
  <c r="B166" i="17"/>
  <c r="B165" i="17" s="1"/>
  <c r="C164" i="17"/>
  <c r="C163" i="17"/>
  <c r="C162" i="17"/>
  <c r="C161" i="17"/>
  <c r="C160" i="17"/>
  <c r="C159" i="17"/>
  <c r="C158" i="17"/>
  <c r="C157" i="17"/>
  <c r="C156" i="17"/>
  <c r="C155" i="17"/>
  <c r="C154" i="17"/>
  <c r="C153" i="17"/>
  <c r="C152" i="17"/>
  <c r="C151" i="17"/>
  <c r="E150" i="17"/>
  <c r="C150" i="17"/>
  <c r="B149" i="17"/>
  <c r="C148" i="17"/>
  <c r="C147" i="17"/>
  <c r="C146" i="17"/>
  <c r="B145" i="17"/>
  <c r="E145" i="17" s="1"/>
  <c r="G145" i="17" s="1"/>
  <c r="B144" i="17"/>
  <c r="E144" i="17" s="1"/>
  <c r="G144" i="17" s="1"/>
  <c r="C143" i="17"/>
  <c r="B142" i="17"/>
  <c r="E142" i="17" s="1"/>
  <c r="G142" i="17" s="1"/>
  <c r="H142" i="17" s="1"/>
  <c r="I142" i="17" s="1"/>
  <c r="C141" i="17"/>
  <c r="C140" i="17"/>
  <c r="E139" i="17"/>
  <c r="C139" i="17"/>
  <c r="C136" i="17"/>
  <c r="C135" i="17"/>
  <c r="C134" i="17"/>
  <c r="C133" i="17"/>
  <c r="C132" i="17"/>
  <c r="C131" i="17"/>
  <c r="C130" i="17"/>
  <c r="C129" i="17"/>
  <c r="C128" i="17"/>
  <c r="C127" i="17"/>
  <c r="C126" i="17"/>
  <c r="C125" i="17"/>
  <c r="C124" i="17"/>
  <c r="C123" i="17"/>
  <c r="C122" i="17"/>
  <c r="E121" i="17"/>
  <c r="C121" i="17"/>
  <c r="B120" i="17"/>
  <c r="C119" i="17"/>
  <c r="E119" i="17" s="1"/>
  <c r="G119" i="17" s="1"/>
  <c r="C118" i="17"/>
  <c r="C117" i="17"/>
  <c r="C116" i="17"/>
  <c r="C115" i="17"/>
  <c r="C114" i="17"/>
  <c r="C113" i="17"/>
  <c r="C112" i="17"/>
  <c r="C111" i="17"/>
  <c r="C110" i="17"/>
  <c r="C109" i="17"/>
  <c r="C108" i="17"/>
  <c r="C107" i="17"/>
  <c r="C106" i="17"/>
  <c r="C105" i="17"/>
  <c r="C104" i="17"/>
  <c r="C103" i="17"/>
  <c r="C102" i="17"/>
  <c r="C101" i="17"/>
  <c r="C100" i="17"/>
  <c r="E99" i="17"/>
  <c r="G99" i="17" s="1"/>
  <c r="H99" i="17" s="1"/>
  <c r="I99" i="17" s="1"/>
  <c r="C99" i="17"/>
  <c r="B98" i="17"/>
  <c r="C97" i="17"/>
  <c r="D96" i="17"/>
  <c r="E96" i="17" s="1"/>
  <c r="G96" i="17" s="1"/>
  <c r="C96" i="17"/>
  <c r="C95" i="17"/>
  <c r="C94" i="17"/>
  <c r="C93" i="17"/>
  <c r="C92" i="17"/>
  <c r="C91" i="17"/>
  <c r="C90" i="17"/>
  <c r="C89" i="17"/>
  <c r="C88" i="17"/>
  <c r="E87" i="17"/>
  <c r="C87" i="17"/>
  <c r="B86" i="17"/>
  <c r="E84" i="17"/>
  <c r="C84" i="17"/>
  <c r="C83" i="17" s="1"/>
  <c r="B83" i="17"/>
  <c r="C82" i="17"/>
  <c r="C81" i="17"/>
  <c r="E80" i="17"/>
  <c r="G80" i="17" s="1"/>
  <c r="C80" i="17"/>
  <c r="B79" i="17"/>
  <c r="C77" i="17"/>
  <c r="C76" i="17"/>
  <c r="C75" i="17"/>
  <c r="C74" i="17"/>
  <c r="C73" i="17"/>
  <c r="C72" i="17"/>
  <c r="C71" i="17"/>
  <c r="E70" i="17"/>
  <c r="G70" i="17" s="1"/>
  <c r="C70" i="17"/>
  <c r="B69" i="17"/>
  <c r="C68" i="17"/>
  <c r="C67" i="17"/>
  <c r="C66" i="17"/>
  <c r="C65" i="17"/>
  <c r="C64" i="17"/>
  <c r="C63" i="17"/>
  <c r="E62" i="17"/>
  <c r="C62" i="17"/>
  <c r="B61" i="17"/>
  <c r="C59" i="17"/>
  <c r="C58" i="17"/>
  <c r="C57" i="17"/>
  <c r="E56" i="17"/>
  <c r="G56" i="17" s="1"/>
  <c r="C56" i="17"/>
  <c r="B55" i="17"/>
  <c r="C54" i="17"/>
  <c r="C53" i="17"/>
  <c r="C52" i="17"/>
  <c r="C51" i="17"/>
  <c r="C50" i="17"/>
  <c r="C49" i="17"/>
  <c r="E48" i="17"/>
  <c r="G48" i="17" s="1"/>
  <c r="C48" i="17"/>
  <c r="B47" i="17"/>
  <c r="C46" i="17"/>
  <c r="C45" i="17"/>
  <c r="C44" i="17"/>
  <c r="C43" i="17"/>
  <c r="C42" i="17"/>
  <c r="E41" i="17"/>
  <c r="G41" i="17" s="1"/>
  <c r="H41" i="17" s="1"/>
  <c r="C41" i="17"/>
  <c r="B40" i="17"/>
  <c r="C38" i="17"/>
  <c r="C37" i="17"/>
  <c r="C36" i="17"/>
  <c r="C35" i="17"/>
  <c r="C34" i="17"/>
  <c r="C33" i="17"/>
  <c r="C32" i="17"/>
  <c r="C31" i="17"/>
  <c r="C30" i="17"/>
  <c r="E29" i="17"/>
  <c r="G29" i="17" s="1"/>
  <c r="C29" i="17"/>
  <c r="B28" i="17"/>
  <c r="B27" i="17" s="1"/>
  <c r="C26" i="17"/>
  <c r="C25" i="17"/>
  <c r="C24" i="17"/>
  <c r="D23" i="17"/>
  <c r="E23" i="17" s="1"/>
  <c r="G23" i="17" s="1"/>
  <c r="C23" i="17"/>
  <c r="C22" i="17"/>
  <c r="C21" i="17"/>
  <c r="C20" i="17"/>
  <c r="D19" i="17"/>
  <c r="E19" i="17" s="1"/>
  <c r="G19" i="17" s="1"/>
  <c r="C19" i="17"/>
  <c r="C18" i="17"/>
  <c r="C17" i="17"/>
  <c r="C16" i="17"/>
  <c r="C15" i="17"/>
  <c r="C14" i="17"/>
  <c r="C13" i="17"/>
  <c r="G12" i="17"/>
  <c r="C12" i="17"/>
  <c r="B11" i="17"/>
  <c r="B10" i="17" s="1"/>
  <c r="E33" i="15"/>
  <c r="G33" i="15" s="1"/>
  <c r="C33" i="15"/>
  <c r="E32" i="15"/>
  <c r="G32" i="15" s="1"/>
  <c r="H32" i="15" s="1"/>
  <c r="I32" i="15" s="1"/>
  <c r="C32" i="15"/>
  <c r="E30" i="15"/>
  <c r="G30" i="15" s="1"/>
  <c r="H30" i="15" s="1"/>
  <c r="I30" i="15" s="1"/>
  <c r="C30" i="15"/>
  <c r="E29" i="15"/>
  <c r="G29" i="15" s="1"/>
  <c r="C29" i="15"/>
  <c r="E28" i="15"/>
  <c r="G28" i="15" s="1"/>
  <c r="C28" i="15"/>
  <c r="E26" i="15"/>
  <c r="G26" i="15" s="1"/>
  <c r="C26" i="15"/>
  <c r="E25" i="15"/>
  <c r="G25" i="15" s="1"/>
  <c r="C25" i="15"/>
  <c r="E24" i="15"/>
  <c r="G24" i="15" s="1"/>
  <c r="H24" i="15" s="1"/>
  <c r="I24" i="15" s="1"/>
  <c r="C24" i="15"/>
  <c r="E23" i="15"/>
  <c r="G23" i="15" s="1"/>
  <c r="C23" i="15"/>
  <c r="E22" i="15"/>
  <c r="G22" i="15" s="1"/>
  <c r="C22" i="15"/>
  <c r="E19" i="15"/>
  <c r="G19" i="15" s="1"/>
  <c r="C19" i="15"/>
  <c r="E18" i="15"/>
  <c r="G18" i="15" s="1"/>
  <c r="G17" i="15" s="1"/>
  <c r="C18" i="15"/>
  <c r="E16" i="15"/>
  <c r="G16" i="15" s="1"/>
  <c r="H16" i="15" s="1"/>
  <c r="I16" i="15" s="1"/>
  <c r="C16" i="15"/>
  <c r="E15" i="15"/>
  <c r="G15" i="15" s="1"/>
  <c r="C15" i="15"/>
  <c r="C14" i="15"/>
  <c r="C12" i="15"/>
  <c r="C248" i="11"/>
  <c r="E248" i="11" s="1"/>
  <c r="G248" i="11" s="1"/>
  <c r="C247" i="11"/>
  <c r="E247" i="11" s="1"/>
  <c r="G247" i="11" s="1"/>
  <c r="H247" i="11" s="1"/>
  <c r="B246" i="11"/>
  <c r="C245" i="11"/>
  <c r="E245" i="11" s="1"/>
  <c r="G245" i="11" s="1"/>
  <c r="C244" i="11"/>
  <c r="E244" i="11" s="1"/>
  <c r="G244" i="11" s="1"/>
  <c r="C243" i="11"/>
  <c r="E243" i="11" s="1"/>
  <c r="G243" i="11" s="1"/>
  <c r="H243" i="11" s="1"/>
  <c r="B242" i="11"/>
  <c r="C241" i="11"/>
  <c r="B240" i="11"/>
  <c r="C238" i="11"/>
  <c r="E238" i="11" s="1"/>
  <c r="G238" i="11" s="1"/>
  <c r="C237" i="11"/>
  <c r="E237" i="11" s="1"/>
  <c r="G237" i="11" s="1"/>
  <c r="H237" i="11" s="1"/>
  <c r="I237" i="11" s="1"/>
  <c r="C236" i="11"/>
  <c r="E236" i="11" s="1"/>
  <c r="G236" i="11" s="1"/>
  <c r="C235" i="11"/>
  <c r="E235" i="11" s="1"/>
  <c r="G235" i="11" s="1"/>
  <c r="H235" i="11" s="1"/>
  <c r="I235" i="11" s="1"/>
  <c r="C234" i="11"/>
  <c r="E234" i="11" s="1"/>
  <c r="G234" i="11" s="1"/>
  <c r="C233" i="11"/>
  <c r="E233" i="11" s="1"/>
  <c r="G233" i="11" s="1"/>
  <c r="H233" i="11" s="1"/>
  <c r="I233" i="11" s="1"/>
  <c r="C232" i="11"/>
  <c r="E232" i="11" s="1"/>
  <c r="G232" i="11" s="1"/>
  <c r="C231" i="11"/>
  <c r="E231" i="11" s="1"/>
  <c r="G231" i="11" s="1"/>
  <c r="C230" i="11"/>
  <c r="E230" i="11" s="1"/>
  <c r="G230" i="11" s="1"/>
  <c r="C229" i="11"/>
  <c r="E229" i="11" s="1"/>
  <c r="G229" i="11" s="1"/>
  <c r="C228" i="11"/>
  <c r="E228" i="11" s="1"/>
  <c r="G228" i="11" s="1"/>
  <c r="B227" i="11"/>
  <c r="C226" i="11"/>
  <c r="E226" i="11" s="1"/>
  <c r="G226" i="11" s="1"/>
  <c r="H226" i="11" s="1"/>
  <c r="I226" i="11" s="1"/>
  <c r="C225" i="11"/>
  <c r="E225" i="11" s="1"/>
  <c r="G225" i="11" s="1"/>
  <c r="H225" i="11" s="1"/>
  <c r="C224" i="11"/>
  <c r="E224" i="11" s="1"/>
  <c r="G224" i="11" s="1"/>
  <c r="C223" i="11"/>
  <c r="E223" i="11" s="1"/>
  <c r="G223" i="11" s="1"/>
  <c r="H223" i="11" s="1"/>
  <c r="I223" i="11" s="1"/>
  <c r="C222" i="11"/>
  <c r="E222" i="11" s="1"/>
  <c r="G222" i="11" s="1"/>
  <c r="H222" i="11" s="1"/>
  <c r="I222" i="11" s="1"/>
  <c r="C221" i="11"/>
  <c r="E221" i="11" s="1"/>
  <c r="G221" i="11" s="1"/>
  <c r="H221" i="11" s="1"/>
  <c r="I221" i="11" s="1"/>
  <c r="C220" i="11"/>
  <c r="E220" i="11" s="1"/>
  <c r="G220" i="11" s="1"/>
  <c r="H220" i="11" s="1"/>
  <c r="I220" i="11" s="1"/>
  <c r="C219" i="11"/>
  <c r="E219" i="11" s="1"/>
  <c r="G219" i="11" s="1"/>
  <c r="H219" i="11" s="1"/>
  <c r="I219" i="11" s="1"/>
  <c r="C218" i="11"/>
  <c r="E218" i="11" s="1"/>
  <c r="G218" i="11" s="1"/>
  <c r="C217" i="11"/>
  <c r="E217" i="11" s="1"/>
  <c r="G217" i="11" s="1"/>
  <c r="H217" i="11" s="1"/>
  <c r="I217" i="11" s="1"/>
  <c r="C216" i="11"/>
  <c r="E216" i="11" s="1"/>
  <c r="G216" i="11" s="1"/>
  <c r="H216" i="11" s="1"/>
  <c r="I216" i="11" s="1"/>
  <c r="C215" i="11"/>
  <c r="E215" i="11" s="1"/>
  <c r="G215" i="11" s="1"/>
  <c r="C214" i="11"/>
  <c r="E214" i="11" s="1"/>
  <c r="G214" i="11" s="1"/>
  <c r="H214" i="11" s="1"/>
  <c r="I214" i="11" s="1"/>
  <c r="C213" i="11"/>
  <c r="E213" i="11" s="1"/>
  <c r="G213" i="11" s="1"/>
  <c r="H213" i="11" s="1"/>
  <c r="C212" i="11"/>
  <c r="E212" i="11" s="1"/>
  <c r="G212" i="11" s="1"/>
  <c r="C211" i="11"/>
  <c r="E211" i="11" s="1"/>
  <c r="G211" i="11" s="1"/>
  <c r="C210" i="11"/>
  <c r="E210" i="11" s="1"/>
  <c r="G210" i="11" s="1"/>
  <c r="C209" i="11"/>
  <c r="E209" i="11" s="1"/>
  <c r="G209" i="11" s="1"/>
  <c r="C208" i="11"/>
  <c r="E208" i="11" s="1"/>
  <c r="G208" i="11" s="1"/>
  <c r="C207" i="11"/>
  <c r="E207" i="11" s="1"/>
  <c r="G207" i="11" s="1"/>
  <c r="C206" i="11"/>
  <c r="E206" i="11" s="1"/>
  <c r="G206" i="11" s="1"/>
  <c r="C205" i="11"/>
  <c r="E205" i="11" s="1"/>
  <c r="G205" i="11" s="1"/>
  <c r="C204" i="11"/>
  <c r="E204" i="11" s="1"/>
  <c r="G204" i="11" s="1"/>
  <c r="C203" i="11"/>
  <c r="E203" i="11" s="1"/>
  <c r="G203" i="11" s="1"/>
  <c r="C202" i="11"/>
  <c r="E202" i="11" s="1"/>
  <c r="G202" i="11" s="1"/>
  <c r="C201" i="11"/>
  <c r="E201" i="11" s="1"/>
  <c r="G201" i="11" s="1"/>
  <c r="C200" i="11"/>
  <c r="E200" i="11" s="1"/>
  <c r="G200" i="11" s="1"/>
  <c r="C199" i="11"/>
  <c r="E199" i="11" s="1"/>
  <c r="G199" i="11" s="1"/>
  <c r="C198" i="11"/>
  <c r="E198" i="11" s="1"/>
  <c r="G198" i="11" s="1"/>
  <c r="C197" i="11"/>
  <c r="E197" i="11" s="1"/>
  <c r="G197" i="11" s="1"/>
  <c r="C196" i="11"/>
  <c r="E196" i="11" s="1"/>
  <c r="G196" i="11" s="1"/>
  <c r="C195" i="11"/>
  <c r="E195" i="11" s="1"/>
  <c r="G195" i="11" s="1"/>
  <c r="C194" i="11"/>
  <c r="E194" i="11" s="1"/>
  <c r="G194" i="11" s="1"/>
  <c r="C193" i="11"/>
  <c r="E193" i="11" s="1"/>
  <c r="G193" i="11" s="1"/>
  <c r="C192" i="11"/>
  <c r="E192" i="11" s="1"/>
  <c r="G192" i="11" s="1"/>
  <c r="C191" i="11"/>
  <c r="E191" i="11" s="1"/>
  <c r="G191" i="11" s="1"/>
  <c r="C190" i="11"/>
  <c r="E190" i="11" s="1"/>
  <c r="G190" i="11" s="1"/>
  <c r="C189" i="11"/>
  <c r="E189" i="11" s="1"/>
  <c r="G189" i="11" s="1"/>
  <c r="C188" i="11"/>
  <c r="E188" i="11" s="1"/>
  <c r="G188" i="11" s="1"/>
  <c r="C187" i="11"/>
  <c r="E187" i="11" s="1"/>
  <c r="G187" i="11" s="1"/>
  <c r="C186" i="11"/>
  <c r="E186" i="11" s="1"/>
  <c r="G186" i="11" s="1"/>
  <c r="C185" i="11"/>
  <c r="E185" i="11" s="1"/>
  <c r="G185" i="11" s="1"/>
  <c r="C184" i="11"/>
  <c r="E184" i="11" s="1"/>
  <c r="G184" i="11" s="1"/>
  <c r="C183" i="11"/>
  <c r="E183" i="11" s="1"/>
  <c r="G183" i="11" s="1"/>
  <c r="H183" i="11" s="1"/>
  <c r="C182" i="11"/>
  <c r="E182" i="11" s="1"/>
  <c r="G182" i="11" s="1"/>
  <c r="H182" i="11" s="1"/>
  <c r="B181" i="11"/>
  <c r="C179" i="11"/>
  <c r="E179" i="11" s="1"/>
  <c r="G179" i="11" s="1"/>
  <c r="C178" i="11"/>
  <c r="E178" i="11" s="1"/>
  <c r="G178" i="11" s="1"/>
  <c r="H178" i="11" s="1"/>
  <c r="C177" i="11"/>
  <c r="B176" i="11"/>
  <c r="C175" i="11"/>
  <c r="E175" i="11" s="1"/>
  <c r="G175" i="11" s="1"/>
  <c r="H175" i="11" s="1"/>
  <c r="C174" i="11"/>
  <c r="E174" i="11" s="1"/>
  <c r="G174" i="11" s="1"/>
  <c r="C173" i="11"/>
  <c r="E173" i="11" s="1"/>
  <c r="G173" i="11" s="1"/>
  <c r="C172" i="11"/>
  <c r="E172" i="11" s="1"/>
  <c r="G172" i="11" s="1"/>
  <c r="H172" i="11" s="1"/>
  <c r="B171" i="11"/>
  <c r="C170" i="11"/>
  <c r="E170" i="11" s="1"/>
  <c r="G170" i="11" s="1"/>
  <c r="C169" i="11"/>
  <c r="E169" i="11" s="1"/>
  <c r="G169" i="11" s="1"/>
  <c r="C168" i="11"/>
  <c r="E168" i="11" s="1"/>
  <c r="G168" i="11" s="1"/>
  <c r="H168" i="11" s="1"/>
  <c r="C167" i="11"/>
  <c r="C166" i="11"/>
  <c r="E166" i="11" s="1"/>
  <c r="G166" i="11" s="1"/>
  <c r="H166" i="11" s="1"/>
  <c r="B165" i="11"/>
  <c r="C163" i="11"/>
  <c r="E163" i="11" s="1"/>
  <c r="G163" i="11" s="1"/>
  <c r="C162" i="11"/>
  <c r="E162" i="11" s="1"/>
  <c r="G162" i="11" s="1"/>
  <c r="H162" i="11" s="1"/>
  <c r="I162" i="11" s="1"/>
  <c r="C161" i="11"/>
  <c r="E161" i="11" s="1"/>
  <c r="G161" i="11" s="1"/>
  <c r="C160" i="11"/>
  <c r="E160" i="11" s="1"/>
  <c r="G160" i="11" s="1"/>
  <c r="C159" i="11"/>
  <c r="E159" i="11" s="1"/>
  <c r="G159" i="11" s="1"/>
  <c r="H159" i="11" s="1"/>
  <c r="I159" i="11" s="1"/>
  <c r="C158" i="11"/>
  <c r="E158" i="11" s="1"/>
  <c r="G158" i="11" s="1"/>
  <c r="H158" i="11" s="1"/>
  <c r="C157" i="11"/>
  <c r="E157" i="11" s="1"/>
  <c r="G157" i="11" s="1"/>
  <c r="C156" i="11"/>
  <c r="E156" i="11" s="1"/>
  <c r="G156" i="11" s="1"/>
  <c r="H156" i="11" s="1"/>
  <c r="I156" i="11" s="1"/>
  <c r="C155" i="11"/>
  <c r="E155" i="11" s="1"/>
  <c r="G155" i="11" s="1"/>
  <c r="C154" i="11"/>
  <c r="E154" i="11" s="1"/>
  <c r="G154" i="11" s="1"/>
  <c r="H154" i="11" s="1"/>
  <c r="I154" i="11" s="1"/>
  <c r="C153" i="11"/>
  <c r="E153" i="11" s="1"/>
  <c r="G153" i="11" s="1"/>
  <c r="H153" i="11" s="1"/>
  <c r="C152" i="11"/>
  <c r="E152" i="11" s="1"/>
  <c r="G152" i="11" s="1"/>
  <c r="C151" i="11"/>
  <c r="E151" i="11" s="1"/>
  <c r="G151" i="11" s="1"/>
  <c r="C150" i="11"/>
  <c r="E150" i="11" s="1"/>
  <c r="G150" i="11" s="1"/>
  <c r="H150" i="11" s="1"/>
  <c r="I150" i="11" s="1"/>
  <c r="C149" i="11"/>
  <c r="E149" i="11" s="1"/>
  <c r="G149" i="11" s="1"/>
  <c r="C148" i="11"/>
  <c r="E148" i="11" s="1"/>
  <c r="G148" i="11" s="1"/>
  <c r="C147" i="11"/>
  <c r="E147" i="11" s="1"/>
  <c r="G147" i="11" s="1"/>
  <c r="H147" i="11" s="1"/>
  <c r="C146" i="11"/>
  <c r="B145" i="11"/>
  <c r="C143" i="11"/>
  <c r="E143" i="11" s="1"/>
  <c r="G143" i="11" s="1"/>
  <c r="C142" i="11"/>
  <c r="E142" i="11" s="1"/>
  <c r="G142" i="11" s="1"/>
  <c r="H142" i="11" s="1"/>
  <c r="C141" i="11"/>
  <c r="E141" i="11" s="1"/>
  <c r="G141" i="11" s="1"/>
  <c r="H141" i="11" s="1"/>
  <c r="C140" i="11"/>
  <c r="B139" i="11"/>
  <c r="C138" i="11"/>
  <c r="E138" i="11" s="1"/>
  <c r="G138" i="11" s="1"/>
  <c r="C137" i="11"/>
  <c r="E137" i="11" s="1"/>
  <c r="G137" i="11" s="1"/>
  <c r="H137" i="11" s="1"/>
  <c r="I137" i="11" s="1"/>
  <c r="C136" i="11"/>
  <c r="E136" i="11" s="1"/>
  <c r="G136" i="11" s="1"/>
  <c r="H136" i="11" s="1"/>
  <c r="C135" i="11"/>
  <c r="E135" i="11" s="1"/>
  <c r="G135" i="11" s="1"/>
  <c r="C134" i="11"/>
  <c r="E134" i="11" s="1"/>
  <c r="G134" i="11" s="1"/>
  <c r="H134" i="11" s="1"/>
  <c r="C133" i="11"/>
  <c r="E133" i="11" s="1"/>
  <c r="G133" i="11" s="1"/>
  <c r="H133" i="11" s="1"/>
  <c r="I133" i="11" s="1"/>
  <c r="C132" i="11"/>
  <c r="E132" i="11" s="1"/>
  <c r="G132" i="11" s="1"/>
  <c r="H132" i="11" s="1"/>
  <c r="C131" i="11"/>
  <c r="E131" i="11" s="1"/>
  <c r="G131" i="11" s="1"/>
  <c r="C130" i="11"/>
  <c r="E130" i="11" s="1"/>
  <c r="G130" i="11" s="1"/>
  <c r="C129" i="11"/>
  <c r="E129" i="11" s="1"/>
  <c r="G129" i="11" s="1"/>
  <c r="H129" i="11" s="1"/>
  <c r="I129" i="11" s="1"/>
  <c r="C128" i="11"/>
  <c r="E128" i="11" s="1"/>
  <c r="G128" i="11" s="1"/>
  <c r="H128" i="11" s="1"/>
  <c r="C127" i="11"/>
  <c r="E127" i="11" s="1"/>
  <c r="G127" i="11" s="1"/>
  <c r="H127" i="11" s="1"/>
  <c r="C126" i="11"/>
  <c r="E126" i="11" s="1"/>
  <c r="G126" i="11" s="1"/>
  <c r="C125" i="11"/>
  <c r="E125" i="11" s="1"/>
  <c r="G125" i="11" s="1"/>
  <c r="H125" i="11" s="1"/>
  <c r="I125" i="11" s="1"/>
  <c r="C124" i="11"/>
  <c r="E124" i="11" s="1"/>
  <c r="G124" i="11" s="1"/>
  <c r="H124" i="11" s="1"/>
  <c r="C123" i="11"/>
  <c r="E123" i="11" s="1"/>
  <c r="G123" i="11" s="1"/>
  <c r="C122" i="11"/>
  <c r="E122" i="11" s="1"/>
  <c r="G122" i="11" s="1"/>
  <c r="H122" i="11" s="1"/>
  <c r="C121" i="11"/>
  <c r="E121" i="11" s="1"/>
  <c r="G121" i="11" s="1"/>
  <c r="H121" i="11" s="1"/>
  <c r="I121" i="11" s="1"/>
  <c r="C120" i="11"/>
  <c r="E120" i="11" s="1"/>
  <c r="G120" i="11" s="1"/>
  <c r="H120" i="11" s="1"/>
  <c r="I120" i="11" s="1"/>
  <c r="C119" i="11"/>
  <c r="E119" i="11" s="1"/>
  <c r="G119" i="11" s="1"/>
  <c r="C118" i="11"/>
  <c r="E118" i="11" s="1"/>
  <c r="G118" i="11" s="1"/>
  <c r="H118" i="11" s="1"/>
  <c r="I118" i="11" s="1"/>
  <c r="C117" i="11"/>
  <c r="E117" i="11" s="1"/>
  <c r="G117" i="11" s="1"/>
  <c r="C116" i="11"/>
  <c r="E116" i="11" s="1"/>
  <c r="G116" i="11" s="1"/>
  <c r="H116" i="11" s="1"/>
  <c r="I116" i="11" s="1"/>
  <c r="C115" i="11"/>
  <c r="E115" i="11" s="1"/>
  <c r="G115" i="11" s="1"/>
  <c r="C114" i="11"/>
  <c r="E114" i="11" s="1"/>
  <c r="G114" i="11" s="1"/>
  <c r="H114" i="11" s="1"/>
  <c r="C113" i="11"/>
  <c r="E113" i="11" s="1"/>
  <c r="G113" i="11" s="1"/>
  <c r="C112" i="11"/>
  <c r="E112" i="11" s="1"/>
  <c r="G112" i="11" s="1"/>
  <c r="H112" i="11" s="1"/>
  <c r="I112" i="11" s="1"/>
  <c r="C111" i="11"/>
  <c r="E111" i="11" s="1"/>
  <c r="G111" i="11" s="1"/>
  <c r="H111" i="11" s="1"/>
  <c r="C110" i="11"/>
  <c r="E110" i="11" s="1"/>
  <c r="G110" i="11" s="1"/>
  <c r="H110" i="11" s="1"/>
  <c r="B109" i="11"/>
  <c r="C108" i="11"/>
  <c r="E108" i="11" s="1"/>
  <c r="G108" i="11" s="1"/>
  <c r="H108" i="11" s="1"/>
  <c r="C107" i="11"/>
  <c r="E107" i="11" s="1"/>
  <c r="G107" i="11" s="1"/>
  <c r="H107" i="11" s="1"/>
  <c r="I107" i="11" s="1"/>
  <c r="C106" i="11"/>
  <c r="E106" i="11" s="1"/>
  <c r="G106" i="11" s="1"/>
  <c r="H106" i="11" s="1"/>
  <c r="C105" i="11"/>
  <c r="E105" i="11" s="1"/>
  <c r="G105" i="11" s="1"/>
  <c r="H105" i="11" s="1"/>
  <c r="C104" i="11"/>
  <c r="E104" i="11" s="1"/>
  <c r="G104" i="11" s="1"/>
  <c r="H104" i="11" s="1"/>
  <c r="C103" i="11"/>
  <c r="E103" i="11" s="1"/>
  <c r="G103" i="11" s="1"/>
  <c r="H103" i="11" s="1"/>
  <c r="C102" i="11"/>
  <c r="E102" i="11" s="1"/>
  <c r="G102" i="11" s="1"/>
  <c r="H102" i="11" s="1"/>
  <c r="C101" i="11"/>
  <c r="E101" i="11" s="1"/>
  <c r="G101" i="11" s="1"/>
  <c r="H101" i="11" s="1"/>
  <c r="C100" i="11"/>
  <c r="E100" i="11" s="1"/>
  <c r="G100" i="11" s="1"/>
  <c r="H100" i="11" s="1"/>
  <c r="C99" i="11"/>
  <c r="E99" i="11" s="1"/>
  <c r="G99" i="11" s="1"/>
  <c r="C98" i="11"/>
  <c r="E98" i="11" s="1"/>
  <c r="G98" i="11" s="1"/>
  <c r="H98" i="11" s="1"/>
  <c r="C97" i="11"/>
  <c r="B96" i="11"/>
  <c r="C95" i="11"/>
  <c r="E95" i="11" s="1"/>
  <c r="G95" i="11" s="1"/>
  <c r="H95" i="11" s="1"/>
  <c r="I95" i="11" s="1"/>
  <c r="C94" i="11"/>
  <c r="E94" i="11" s="1"/>
  <c r="G94" i="11" s="1"/>
  <c r="B93" i="11"/>
  <c r="C91" i="11"/>
  <c r="E91" i="11" s="1"/>
  <c r="G91" i="11" s="1"/>
  <c r="H91" i="11" s="1"/>
  <c r="C90" i="11"/>
  <c r="E90" i="11" s="1"/>
  <c r="G90" i="11" s="1"/>
  <c r="H90" i="11" s="1"/>
  <c r="C89" i="11"/>
  <c r="B88" i="11"/>
  <c r="C87" i="11"/>
  <c r="E87" i="11" s="1"/>
  <c r="G87" i="11" s="1"/>
  <c r="H87" i="11" s="1"/>
  <c r="C86" i="11"/>
  <c r="E86" i="11" s="1"/>
  <c r="G86" i="11" s="1"/>
  <c r="H86" i="11" s="1"/>
  <c r="C85" i="11"/>
  <c r="E85" i="11" s="1"/>
  <c r="G85" i="11" s="1"/>
  <c r="H85" i="11" s="1"/>
  <c r="C84" i="11"/>
  <c r="E84" i="11" s="1"/>
  <c r="G84" i="11" s="1"/>
  <c r="H84" i="11" s="1"/>
  <c r="C83" i="11"/>
  <c r="E83" i="11" s="1"/>
  <c r="G83" i="11" s="1"/>
  <c r="H83" i="11" s="1"/>
  <c r="C82" i="11"/>
  <c r="E82" i="11" s="1"/>
  <c r="G82" i="11" s="1"/>
  <c r="C81" i="11"/>
  <c r="E81" i="11" s="1"/>
  <c r="G81" i="11" s="1"/>
  <c r="H81" i="11" s="1"/>
  <c r="C80" i="11"/>
  <c r="E80" i="11" s="1"/>
  <c r="G80" i="11" s="1"/>
  <c r="H80" i="11" s="1"/>
  <c r="C79" i="11"/>
  <c r="E79" i="11" s="1"/>
  <c r="G79" i="11" s="1"/>
  <c r="C78" i="11"/>
  <c r="E78" i="11" s="1"/>
  <c r="G78" i="11" s="1"/>
  <c r="H78" i="11" s="1"/>
  <c r="C77" i="11"/>
  <c r="E77" i="11" s="1"/>
  <c r="G77" i="11" s="1"/>
  <c r="H77" i="11" s="1"/>
  <c r="C76" i="11"/>
  <c r="C75" i="11"/>
  <c r="E75" i="11" s="1"/>
  <c r="G75" i="11" s="1"/>
  <c r="B74" i="11"/>
  <c r="C73" i="11"/>
  <c r="E73" i="11" s="1"/>
  <c r="G73" i="11" s="1"/>
  <c r="H73" i="11" s="1"/>
  <c r="C72" i="11"/>
  <c r="E72" i="11" s="1"/>
  <c r="G72" i="11" s="1"/>
  <c r="C71" i="11"/>
  <c r="E71" i="11" s="1"/>
  <c r="G71" i="11" s="1"/>
  <c r="C70" i="11"/>
  <c r="E70" i="11" s="1"/>
  <c r="G70" i="11" s="1"/>
  <c r="H70" i="11" s="1"/>
  <c r="C69" i="11"/>
  <c r="E69" i="11" s="1"/>
  <c r="G69" i="11" s="1"/>
  <c r="H69" i="11" s="1"/>
  <c r="C68" i="11"/>
  <c r="E68" i="11" s="1"/>
  <c r="G68" i="11" s="1"/>
  <c r="C67" i="11"/>
  <c r="B66" i="11"/>
  <c r="C65" i="11"/>
  <c r="E65" i="11" s="1"/>
  <c r="G65" i="11" s="1"/>
  <c r="G64" i="11" s="1"/>
  <c r="B64" i="11"/>
  <c r="C62" i="11"/>
  <c r="E62" i="11" s="1"/>
  <c r="G62" i="11" s="1"/>
  <c r="G61" i="11" s="1"/>
  <c r="B61" i="11"/>
  <c r="C60" i="11"/>
  <c r="E60" i="11" s="1"/>
  <c r="G60" i="11" s="1"/>
  <c r="H60" i="11" s="1"/>
  <c r="C59" i="11"/>
  <c r="E59" i="11" s="1"/>
  <c r="G59" i="11" s="1"/>
  <c r="C58" i="11"/>
  <c r="E58" i="11" s="1"/>
  <c r="G58" i="11" s="1"/>
  <c r="H58" i="11" s="1"/>
  <c r="C57" i="11"/>
  <c r="E57" i="11" s="1"/>
  <c r="G57" i="11" s="1"/>
  <c r="C56" i="11"/>
  <c r="E56" i="11" s="1"/>
  <c r="G56" i="11" s="1"/>
  <c r="H56" i="11" s="1"/>
  <c r="I56" i="11" s="1"/>
  <c r="C55" i="11"/>
  <c r="E55" i="11" s="1"/>
  <c r="G55" i="11" s="1"/>
  <c r="C54" i="11"/>
  <c r="E54" i="11" s="1"/>
  <c r="G54" i="11" s="1"/>
  <c r="H54" i="11" s="1"/>
  <c r="C53" i="11"/>
  <c r="E53" i="11" s="1"/>
  <c r="G53" i="11" s="1"/>
  <c r="C52" i="11"/>
  <c r="E52" i="11" s="1"/>
  <c r="G52" i="11" s="1"/>
  <c r="C51" i="11"/>
  <c r="E51" i="11" s="1"/>
  <c r="G51" i="11" s="1"/>
  <c r="C50" i="11"/>
  <c r="E50" i="11" s="1"/>
  <c r="G50" i="11" s="1"/>
  <c r="C49" i="11"/>
  <c r="C48" i="11"/>
  <c r="E48" i="11" s="1"/>
  <c r="G48" i="11" s="1"/>
  <c r="H48" i="11" s="1"/>
  <c r="I48" i="11" s="1"/>
  <c r="C47" i="11"/>
  <c r="E47" i="11" s="1"/>
  <c r="G47" i="11" s="1"/>
  <c r="C46" i="11"/>
  <c r="E46" i="11" s="1"/>
  <c r="G46" i="11" s="1"/>
  <c r="H46" i="11" s="1"/>
  <c r="C45" i="11"/>
  <c r="E45" i="11" s="1"/>
  <c r="G45" i="11" s="1"/>
  <c r="C44" i="11"/>
  <c r="E44" i="11" s="1"/>
  <c r="G44" i="11" s="1"/>
  <c r="H44" i="11" s="1"/>
  <c r="I44" i="11" s="1"/>
  <c r="C43" i="11"/>
  <c r="E43" i="11" s="1"/>
  <c r="G43" i="11" s="1"/>
  <c r="C42" i="11"/>
  <c r="E42" i="11" s="1"/>
  <c r="G42" i="11" s="1"/>
  <c r="H42" i="11" s="1"/>
  <c r="C41" i="11"/>
  <c r="E41" i="11" s="1"/>
  <c r="G41" i="11" s="1"/>
  <c r="C40" i="11"/>
  <c r="E40" i="11" s="1"/>
  <c r="G40" i="11" s="1"/>
  <c r="H40" i="11" s="1"/>
  <c r="I40" i="11" s="1"/>
  <c r="C39" i="11"/>
  <c r="E39" i="11" s="1"/>
  <c r="G39" i="11" s="1"/>
  <c r="B38" i="11"/>
  <c r="C37" i="11"/>
  <c r="E37" i="11" s="1"/>
  <c r="G37" i="11" s="1"/>
  <c r="C36" i="11"/>
  <c r="E36" i="11" s="1"/>
  <c r="G36" i="11" s="1"/>
  <c r="H36" i="11" s="1"/>
  <c r="I36" i="11" s="1"/>
  <c r="C35" i="11"/>
  <c r="E35" i="11" s="1"/>
  <c r="G35" i="11" s="1"/>
  <c r="C34" i="11"/>
  <c r="E34" i="11" s="1"/>
  <c r="G34" i="11" s="1"/>
  <c r="H34" i="11" s="1"/>
  <c r="I34" i="11" s="1"/>
  <c r="C33" i="11"/>
  <c r="E33" i="11" s="1"/>
  <c r="G33" i="11" s="1"/>
  <c r="C32" i="11"/>
  <c r="E32" i="11" s="1"/>
  <c r="G32" i="11" s="1"/>
  <c r="H32" i="11" s="1"/>
  <c r="I32" i="11" s="1"/>
  <c r="C31" i="11"/>
  <c r="E31" i="11" s="1"/>
  <c r="G31" i="11" s="1"/>
  <c r="C30" i="11"/>
  <c r="E30" i="11" s="1"/>
  <c r="G30" i="11" s="1"/>
  <c r="H30" i="11" s="1"/>
  <c r="I30" i="11" s="1"/>
  <c r="C29" i="11"/>
  <c r="E29" i="11" s="1"/>
  <c r="G29" i="11" s="1"/>
  <c r="C28" i="11"/>
  <c r="E28" i="11" s="1"/>
  <c r="G28" i="11" s="1"/>
  <c r="H28" i="11" s="1"/>
  <c r="I28" i="11" s="1"/>
  <c r="C27" i="11"/>
  <c r="E27" i="11" s="1"/>
  <c r="G27" i="11" s="1"/>
  <c r="H27" i="11" s="1"/>
  <c r="I27" i="11" s="1"/>
  <c r="C26" i="11"/>
  <c r="E26" i="11" s="1"/>
  <c r="G26" i="11" s="1"/>
  <c r="H26" i="11" s="1"/>
  <c r="C25" i="11"/>
  <c r="E25" i="11" s="1"/>
  <c r="G25" i="11" s="1"/>
  <c r="H25" i="11" s="1"/>
  <c r="I25" i="11" s="1"/>
  <c r="C24" i="11"/>
  <c r="E24" i="11" s="1"/>
  <c r="G24" i="11" s="1"/>
  <c r="H24" i="11" s="1"/>
  <c r="I24" i="11" s="1"/>
  <c r="C23" i="11"/>
  <c r="E23" i="11" s="1"/>
  <c r="G23" i="11" s="1"/>
  <c r="H23" i="11" s="1"/>
  <c r="I23" i="11" s="1"/>
  <c r="C22" i="11"/>
  <c r="E22" i="11" s="1"/>
  <c r="G22" i="11" s="1"/>
  <c r="B21" i="11"/>
  <c r="C20" i="11"/>
  <c r="E20" i="11" s="1"/>
  <c r="G20" i="11" s="1"/>
  <c r="C19" i="11"/>
  <c r="E19" i="11" s="1"/>
  <c r="G19" i="11" s="1"/>
  <c r="H19" i="11" s="1"/>
  <c r="C18" i="11"/>
  <c r="E18" i="11" s="1"/>
  <c r="G18" i="11" s="1"/>
  <c r="H18" i="11" s="1"/>
  <c r="I18" i="11" s="1"/>
  <c r="C17" i="11"/>
  <c r="E17" i="11" s="1"/>
  <c r="G17" i="11" s="1"/>
  <c r="B16" i="11"/>
  <c r="C14" i="11"/>
  <c r="E14" i="11" s="1"/>
  <c r="G14" i="11" s="1"/>
  <c r="H14" i="11" s="1"/>
  <c r="H13" i="11" s="1"/>
  <c r="B13" i="11"/>
  <c r="C12" i="11"/>
  <c r="E12" i="11" s="1"/>
  <c r="B11" i="11"/>
  <c r="H143" i="11"/>
  <c r="H245" i="11"/>
  <c r="I245" i="11" s="1"/>
  <c r="I127" i="11"/>
  <c r="I128" i="11"/>
  <c r="I136" i="11"/>
  <c r="E146" i="11"/>
  <c r="G146" i="11" s="1"/>
  <c r="I153" i="11"/>
  <c r="I166" i="11"/>
  <c r="E167" i="11"/>
  <c r="G167" i="11" s="1"/>
  <c r="H167" i="11" s="1"/>
  <c r="I167" i="11" s="1"/>
  <c r="I175" i="11"/>
  <c r="H215" i="11"/>
  <c r="I215" i="11" s="1"/>
  <c r="H218" i="11"/>
  <c r="I218" i="11" s="1"/>
  <c r="H224" i="11"/>
  <c r="I224" i="11" s="1"/>
  <c r="I243" i="11"/>
  <c r="E76" i="12"/>
  <c r="G76" i="12" s="1"/>
  <c r="H76" i="12" s="1"/>
  <c r="I76" i="12" s="1"/>
  <c r="C76" i="12"/>
  <c r="E75" i="12"/>
  <c r="G75" i="12" s="1"/>
  <c r="C75" i="12"/>
  <c r="C74" i="12"/>
  <c r="C72" i="12"/>
  <c r="C71" i="12"/>
  <c r="C70" i="12"/>
  <c r="E70" i="12" s="1"/>
  <c r="G70" i="12" s="1"/>
  <c r="C69" i="12"/>
  <c r="E67" i="12"/>
  <c r="G67" i="12" s="1"/>
  <c r="C66" i="12"/>
  <c r="C63" i="12"/>
  <c r="C62" i="12"/>
  <c r="C61" i="12"/>
  <c r="C60" i="12"/>
  <c r="C59" i="12"/>
  <c r="C58" i="12"/>
  <c r="C57" i="12"/>
  <c r="C56" i="12"/>
  <c r="C55" i="12"/>
  <c r="C54" i="12"/>
  <c r="C53" i="12"/>
  <c r="C52" i="12"/>
  <c r="C50" i="12"/>
  <c r="C49" i="12"/>
  <c r="C48" i="12"/>
  <c r="C47" i="12"/>
  <c r="C46" i="12"/>
  <c r="C45" i="12"/>
  <c r="C44" i="12"/>
  <c r="C43" i="12"/>
  <c r="C42" i="12"/>
  <c r="C41" i="12"/>
  <c r="C40" i="12"/>
  <c r="C39" i="12"/>
  <c r="C38" i="12"/>
  <c r="C37" i="12"/>
  <c r="C36" i="12"/>
  <c r="C35" i="12"/>
  <c r="C34" i="12"/>
  <c r="C33" i="12"/>
  <c r="C32" i="12"/>
  <c r="C31" i="12"/>
  <c r="C30" i="12"/>
  <c r="C29" i="12"/>
  <c r="C28" i="12"/>
  <c r="C27" i="12"/>
  <c r="C25" i="12"/>
  <c r="C24" i="12"/>
  <c r="C23" i="12"/>
  <c r="C22" i="12"/>
  <c r="C21" i="12"/>
  <c r="C20" i="12"/>
  <c r="C19" i="12"/>
  <c r="C18" i="12"/>
  <c r="C17" i="12"/>
  <c r="C16" i="12"/>
  <c r="C15" i="12"/>
  <c r="C14" i="12"/>
  <c r="C13" i="12"/>
  <c r="C12" i="12"/>
  <c r="C98" i="10"/>
  <c r="E98" i="10" s="1"/>
  <c r="G98" i="10" s="1"/>
  <c r="H98" i="10" s="1"/>
  <c r="I98" i="10" s="1"/>
  <c r="C97" i="10"/>
  <c r="E97" i="10" s="1"/>
  <c r="G97" i="10" s="1"/>
  <c r="C96" i="10"/>
  <c r="E96" i="10" s="1"/>
  <c r="G96" i="10" s="1"/>
  <c r="H96" i="10" s="1"/>
  <c r="I96" i="10" s="1"/>
  <c r="C95" i="10"/>
  <c r="E95" i="10" s="1"/>
  <c r="G95" i="10" s="1"/>
  <c r="C94" i="10"/>
  <c r="E94" i="10" s="1"/>
  <c r="G94" i="10" s="1"/>
  <c r="H94" i="10" s="1"/>
  <c r="B93" i="10"/>
  <c r="B92" i="10" s="1"/>
  <c r="C91" i="10"/>
  <c r="E91" i="10" s="1"/>
  <c r="B90" i="10"/>
  <c r="B89" i="10" s="1"/>
  <c r="C88" i="10"/>
  <c r="E88" i="10" s="1"/>
  <c r="G88" i="10" s="1"/>
  <c r="C87" i="10"/>
  <c r="E87" i="10" s="1"/>
  <c r="G87" i="10" s="1"/>
  <c r="H87" i="10" s="1"/>
  <c r="C86" i="10"/>
  <c r="E86" i="10" s="1"/>
  <c r="G86" i="10" s="1"/>
  <c r="H86" i="10" s="1"/>
  <c r="C85" i="10"/>
  <c r="E85" i="10" s="1"/>
  <c r="G85" i="10" s="1"/>
  <c r="H85" i="10" s="1"/>
  <c r="C84" i="10"/>
  <c r="E84" i="10" s="1"/>
  <c r="G84" i="10" s="1"/>
  <c r="H84" i="10" s="1"/>
  <c r="C83" i="10"/>
  <c r="B82" i="10"/>
  <c r="C81" i="10"/>
  <c r="E81" i="10" s="1"/>
  <c r="G81" i="10" s="1"/>
  <c r="H81" i="10" s="1"/>
  <c r="C80" i="10"/>
  <c r="E80" i="10" s="1"/>
  <c r="G80" i="10" s="1"/>
  <c r="C79" i="10"/>
  <c r="E79" i="10" s="1"/>
  <c r="G79" i="10" s="1"/>
  <c r="H79" i="10" s="1"/>
  <c r="C78" i="10"/>
  <c r="E78" i="10" s="1"/>
  <c r="G78" i="10" s="1"/>
  <c r="H78" i="10" s="1"/>
  <c r="C77" i="10"/>
  <c r="E77" i="10" s="1"/>
  <c r="G77" i="10" s="1"/>
  <c r="H77" i="10" s="1"/>
  <c r="C76" i="10"/>
  <c r="E76" i="10" s="1"/>
  <c r="G76" i="10" s="1"/>
  <c r="H76" i="10" s="1"/>
  <c r="C75" i="10"/>
  <c r="C74" i="10"/>
  <c r="E74" i="10"/>
  <c r="G74" i="10" s="1"/>
  <c r="H74" i="10" s="1"/>
  <c r="C73" i="10"/>
  <c r="B71" i="10"/>
  <c r="B70" i="10" s="1"/>
  <c r="C69" i="10"/>
  <c r="E69" i="10" s="1"/>
  <c r="G69" i="10" s="1"/>
  <c r="C68" i="10"/>
  <c r="E68" i="10" s="1"/>
  <c r="G68" i="10" s="1"/>
  <c r="H68" i="10" s="1"/>
  <c r="I68" i="10" s="1"/>
  <c r="C67" i="10"/>
  <c r="E67" i="10" s="1"/>
  <c r="G67" i="10" s="1"/>
  <c r="H67" i="10" s="1"/>
  <c r="C66" i="10"/>
  <c r="E66" i="10" s="1"/>
  <c r="G66" i="10" s="1"/>
  <c r="C65" i="10"/>
  <c r="E65" i="10" s="1"/>
  <c r="G65" i="10" s="1"/>
  <c r="H65" i="10" s="1"/>
  <c r="I65" i="10" s="1"/>
  <c r="C64" i="10"/>
  <c r="E64" i="10" s="1"/>
  <c r="G64" i="10" s="1"/>
  <c r="C63" i="10"/>
  <c r="B62" i="10"/>
  <c r="B61" i="10" s="1"/>
  <c r="C60" i="10"/>
  <c r="E60" i="10" s="1"/>
  <c r="G60" i="10" s="1"/>
  <c r="H60" i="10" s="1"/>
  <c r="I60" i="10" s="1"/>
  <c r="C59" i="10"/>
  <c r="B58" i="10"/>
  <c r="C57" i="10"/>
  <c r="E57" i="10" s="1"/>
  <c r="G57" i="10" s="1"/>
  <c r="H57" i="10" s="1"/>
  <c r="C56" i="10"/>
  <c r="E56" i="10" s="1"/>
  <c r="G56" i="10" s="1"/>
  <c r="H56" i="10" s="1"/>
  <c r="C55" i="10"/>
  <c r="E55" i="10" s="1"/>
  <c r="G55" i="10" s="1"/>
  <c r="H55" i="10" s="1"/>
  <c r="I55" i="10" s="1"/>
  <c r="C54" i="10"/>
  <c r="E54" i="10" s="1"/>
  <c r="B53" i="10"/>
  <c r="C52" i="10"/>
  <c r="E52" i="10" s="1"/>
  <c r="G52" i="10" s="1"/>
  <c r="C51" i="10"/>
  <c r="E51" i="10" s="1"/>
  <c r="G51" i="10" s="1"/>
  <c r="H51" i="10" s="1"/>
  <c r="I51" i="10" s="1"/>
  <c r="C50" i="10"/>
  <c r="E50" i="10" s="1"/>
  <c r="G50" i="10" s="1"/>
  <c r="C49" i="10"/>
  <c r="E49" i="10" s="1"/>
  <c r="G49" i="10" s="1"/>
  <c r="C48" i="10"/>
  <c r="E48" i="10" s="1"/>
  <c r="G48" i="10" s="1"/>
  <c r="H48" i="10" s="1"/>
  <c r="C47" i="10"/>
  <c r="E47" i="10" s="1"/>
  <c r="G47" i="10" s="1"/>
  <c r="C46" i="10"/>
  <c r="E46" i="10" s="1"/>
  <c r="G46" i="10" s="1"/>
  <c r="H46" i="10" s="1"/>
  <c r="I46" i="10" s="1"/>
  <c r="C45" i="10"/>
  <c r="E45" i="10" s="1"/>
  <c r="G45" i="10" s="1"/>
  <c r="H45" i="10" s="1"/>
  <c r="I45" i="10" s="1"/>
  <c r="C44" i="10"/>
  <c r="E44" i="10" s="1"/>
  <c r="G44" i="10" s="1"/>
  <c r="C43" i="10"/>
  <c r="E43" i="10" s="1"/>
  <c r="G43" i="10" s="1"/>
  <c r="H43" i="10" s="1"/>
  <c r="I43" i="10" s="1"/>
  <c r="C42" i="10"/>
  <c r="E42" i="10" s="1"/>
  <c r="G42" i="10" s="1"/>
  <c r="H42" i="10" s="1"/>
  <c r="I42" i="10" s="1"/>
  <c r="C41" i="10"/>
  <c r="E41" i="10" s="1"/>
  <c r="B40" i="10"/>
  <c r="C39" i="10"/>
  <c r="E39" i="10" s="1"/>
  <c r="G39" i="10" s="1"/>
  <c r="C38" i="10"/>
  <c r="E38" i="10" s="1"/>
  <c r="G38" i="10" s="1"/>
  <c r="C37" i="10"/>
  <c r="E37" i="10" s="1"/>
  <c r="G37" i="10" s="1"/>
  <c r="C36" i="10"/>
  <c r="E36" i="10" s="1"/>
  <c r="G36" i="10" s="1"/>
  <c r="C35" i="10"/>
  <c r="E35" i="10" s="1"/>
  <c r="G35" i="10" s="1"/>
  <c r="C34" i="10"/>
  <c r="E34" i="10" s="1"/>
  <c r="G34" i="10" s="1"/>
  <c r="C33" i="10"/>
  <c r="E33" i="10" s="1"/>
  <c r="G33" i="10" s="1"/>
  <c r="C32" i="10"/>
  <c r="E32" i="10" s="1"/>
  <c r="G32" i="10" s="1"/>
  <c r="C31" i="10"/>
  <c r="E31" i="10" s="1"/>
  <c r="G31" i="10" s="1"/>
  <c r="C30" i="10"/>
  <c r="E30" i="10" s="1"/>
  <c r="G30" i="10" s="1"/>
  <c r="C29" i="10"/>
  <c r="E29" i="10" s="1"/>
  <c r="G29" i="10" s="1"/>
  <c r="C28" i="10"/>
  <c r="E28" i="10" s="1"/>
  <c r="G28" i="10" s="1"/>
  <c r="C27" i="10"/>
  <c r="E27" i="10" s="1"/>
  <c r="G27" i="10" s="1"/>
  <c r="C26" i="10"/>
  <c r="E26" i="10" s="1"/>
  <c r="G26" i="10" s="1"/>
  <c r="C25" i="10"/>
  <c r="E25" i="10" s="1"/>
  <c r="G25" i="10" s="1"/>
  <c r="C24" i="10"/>
  <c r="E24" i="10" s="1"/>
  <c r="G24" i="10" s="1"/>
  <c r="C23" i="10"/>
  <c r="E23" i="10" s="1"/>
  <c r="G23" i="10" s="1"/>
  <c r="C22" i="10"/>
  <c r="E22" i="10" s="1"/>
  <c r="G22" i="10" s="1"/>
  <c r="C21" i="10"/>
  <c r="E21" i="10" s="1"/>
  <c r="G21" i="10" s="1"/>
  <c r="C20" i="10"/>
  <c r="E20" i="10" s="1"/>
  <c r="G20" i="10" s="1"/>
  <c r="C19" i="10"/>
  <c r="E19" i="10" s="1"/>
  <c r="G19" i="10" s="1"/>
  <c r="C18" i="10"/>
  <c r="E18" i="10" s="1"/>
  <c r="G18" i="10" s="1"/>
  <c r="C17" i="10"/>
  <c r="E17" i="10" s="1"/>
  <c r="G17" i="10" s="1"/>
  <c r="C16" i="10"/>
  <c r="E16" i="10" s="1"/>
  <c r="G16" i="10" s="1"/>
  <c r="C15" i="10"/>
  <c r="E15" i="10" s="1"/>
  <c r="G15" i="10" s="1"/>
  <c r="C14" i="10"/>
  <c r="E14" i="10" s="1"/>
  <c r="G14" i="10" s="1"/>
  <c r="C13" i="10"/>
  <c r="E13" i="10" s="1"/>
  <c r="G13" i="10" s="1"/>
  <c r="C12" i="10"/>
  <c r="E12" i="10" s="1"/>
  <c r="G12" i="10" s="1"/>
  <c r="B11" i="10"/>
  <c r="H97" i="10"/>
  <c r="I76" i="10"/>
  <c r="E83" i="10"/>
  <c r="G83" i="10" s="1"/>
  <c r="C158" i="9"/>
  <c r="E157" i="9"/>
  <c r="G157" i="9" s="1"/>
  <c r="G156" i="9" s="1"/>
  <c r="C157" i="9"/>
  <c r="C156" i="9" s="1"/>
  <c r="C155" i="9"/>
  <c r="C154" i="9"/>
  <c r="C153" i="9"/>
  <c r="C152" i="9"/>
  <c r="C151" i="9"/>
  <c r="C150" i="9"/>
  <c r="C149" i="9"/>
  <c r="C148" i="9"/>
  <c r="C147" i="9"/>
  <c r="C146" i="9"/>
  <c r="C145" i="9"/>
  <c r="C144" i="9"/>
  <c r="C143" i="9"/>
  <c r="C142" i="9"/>
  <c r="C141" i="9"/>
  <c r="C140" i="9"/>
  <c r="C139" i="9"/>
  <c r="C138" i="9"/>
  <c r="C137" i="9"/>
  <c r="C136" i="9"/>
  <c r="E135" i="9"/>
  <c r="G135" i="9" s="1"/>
  <c r="G134" i="9" s="1"/>
  <c r="C135" i="9"/>
  <c r="C133" i="9"/>
  <c r="C132" i="9"/>
  <c r="C131" i="9"/>
  <c r="C130" i="9"/>
  <c r="C129" i="9"/>
  <c r="C128" i="9"/>
  <c r="C127" i="9"/>
  <c r="C126" i="9"/>
  <c r="C125" i="9"/>
  <c r="C124" i="9"/>
  <c r="C123" i="9"/>
  <c r="C122" i="9"/>
  <c r="C121" i="9"/>
  <c r="C120" i="9"/>
  <c r="C119" i="9"/>
  <c r="C118" i="9"/>
  <c r="C117" i="9"/>
  <c r="C116" i="9"/>
  <c r="C115" i="9"/>
  <c r="C114" i="9"/>
  <c r="C113" i="9"/>
  <c r="C112" i="9"/>
  <c r="C111" i="9"/>
  <c r="C110" i="9"/>
  <c r="C109" i="9"/>
  <c r="C108" i="9"/>
  <c r="C107" i="9"/>
  <c r="C106" i="9"/>
  <c r="C105" i="9"/>
  <c r="C104" i="9"/>
  <c r="C103" i="9"/>
  <c r="C102" i="9"/>
  <c r="C101" i="9"/>
  <c r="C100" i="9"/>
  <c r="E99" i="9"/>
  <c r="G99" i="9" s="1"/>
  <c r="G98" i="9" s="1"/>
  <c r="C99" i="9"/>
  <c r="C97" i="9"/>
  <c r="C96" i="9"/>
  <c r="E95" i="9"/>
  <c r="G95" i="9" s="1"/>
  <c r="G94" i="9" s="1"/>
  <c r="G93" i="9" s="1"/>
  <c r="C95" i="9"/>
  <c r="C92" i="9"/>
  <c r="C91" i="9"/>
  <c r="E90" i="9"/>
  <c r="G90" i="9" s="1"/>
  <c r="G89" i="9" s="1"/>
  <c r="G88" i="9" s="1"/>
  <c r="C90" i="9"/>
  <c r="C87" i="9"/>
  <c r="C86" i="9"/>
  <c r="C85" i="9"/>
  <c r="E84" i="9"/>
  <c r="G84" i="9" s="1"/>
  <c r="G83" i="9" s="1"/>
  <c r="G82" i="9" s="1"/>
  <c r="C84" i="9"/>
  <c r="C81" i="9"/>
  <c r="E80" i="9"/>
  <c r="G80" i="9" s="1"/>
  <c r="C80" i="9"/>
  <c r="C77" i="9"/>
  <c r="C76" i="9"/>
  <c r="C75" i="9"/>
  <c r="C74" i="9"/>
  <c r="C73" i="9"/>
  <c r="E72" i="9"/>
  <c r="G72" i="9" s="1"/>
  <c r="G71" i="9" s="1"/>
  <c r="G70" i="9" s="1"/>
  <c r="C72" i="9"/>
  <c r="E69" i="9"/>
  <c r="G69" i="9" s="1"/>
  <c r="C69" i="9"/>
  <c r="C68" i="9" s="1"/>
  <c r="C67" i="9"/>
  <c r="C66" i="9"/>
  <c r="C65" i="9"/>
  <c r="C64" i="9"/>
  <c r="E63" i="9"/>
  <c r="G63" i="9" s="1"/>
  <c r="G62" i="9" s="1"/>
  <c r="C63" i="9"/>
  <c r="C61" i="9"/>
  <c r="C60" i="9"/>
  <c r="C59" i="9"/>
  <c r="C58" i="9"/>
  <c r="C57" i="9"/>
  <c r="C56" i="9"/>
  <c r="C55" i="9"/>
  <c r="C54" i="9"/>
  <c r="C53" i="9"/>
  <c r="C52" i="9"/>
  <c r="C51" i="9"/>
  <c r="C50" i="9"/>
  <c r="C49" i="9"/>
  <c r="C48" i="9"/>
  <c r="C47" i="9"/>
  <c r="E46" i="9"/>
  <c r="G46" i="9" s="1"/>
  <c r="G45" i="9" s="1"/>
  <c r="C46" i="9"/>
  <c r="C44" i="9"/>
  <c r="C43" i="9"/>
  <c r="C42" i="9"/>
  <c r="C41" i="9"/>
  <c r="C40" i="9"/>
  <c r="C39" i="9"/>
  <c r="C38" i="9"/>
  <c r="C37" i="9"/>
  <c r="C36" i="9"/>
  <c r="C35" i="9"/>
  <c r="C34" i="9"/>
  <c r="C33" i="9"/>
  <c r="C32" i="9"/>
  <c r="C31" i="9"/>
  <c r="C30" i="9"/>
  <c r="C29" i="9"/>
  <c r="C28" i="9"/>
  <c r="C27" i="9"/>
  <c r="C26" i="9"/>
  <c r="C25" i="9"/>
  <c r="C24" i="9"/>
  <c r="C23" i="9"/>
  <c r="C22" i="9"/>
  <c r="C21" i="9"/>
  <c r="C20" i="9"/>
  <c r="C19" i="9"/>
  <c r="C18" i="9"/>
  <c r="C17" i="9"/>
  <c r="C16" i="9"/>
  <c r="C15" i="9"/>
  <c r="C14" i="9"/>
  <c r="C13" i="9"/>
  <c r="E12" i="9"/>
  <c r="G12" i="9" s="1"/>
  <c r="C12" i="9"/>
  <c r="C346" i="8"/>
  <c r="E346" i="8" s="1"/>
  <c r="G346" i="8" s="1"/>
  <c r="H346" i="8" s="1"/>
  <c r="I346" i="8" s="1"/>
  <c r="C345" i="8"/>
  <c r="E345" i="8" s="1"/>
  <c r="G345" i="8" s="1"/>
  <c r="C344" i="8"/>
  <c r="E344" i="8" s="1"/>
  <c r="G344" i="8" s="1"/>
  <c r="H344" i="8" s="1"/>
  <c r="C343" i="8"/>
  <c r="E343" i="8" s="1"/>
  <c r="G343" i="8" s="1"/>
  <c r="C342" i="8"/>
  <c r="E342" i="8" s="1"/>
  <c r="G342" i="8" s="1"/>
  <c r="H342" i="8" s="1"/>
  <c r="I342" i="8" s="1"/>
  <c r="C341" i="8"/>
  <c r="E341" i="8" s="1"/>
  <c r="G341" i="8" s="1"/>
  <c r="C340" i="8"/>
  <c r="E340" i="8" s="1"/>
  <c r="G340" i="8" s="1"/>
  <c r="H340" i="8" s="1"/>
  <c r="C339" i="8"/>
  <c r="E339" i="8" s="1"/>
  <c r="G339" i="8" s="1"/>
  <c r="H339" i="8" s="1"/>
  <c r="C338" i="8"/>
  <c r="E338" i="8" s="1"/>
  <c r="G338" i="8" s="1"/>
  <c r="H338" i="8" s="1"/>
  <c r="I338" i="8" s="1"/>
  <c r="C337" i="8"/>
  <c r="E337" i="8" s="1"/>
  <c r="G337" i="8" s="1"/>
  <c r="C336" i="8"/>
  <c r="E336" i="8" s="1"/>
  <c r="G336" i="8" s="1"/>
  <c r="H336" i="8" s="1"/>
  <c r="C335" i="8"/>
  <c r="E335" i="8" s="1"/>
  <c r="G335" i="8" s="1"/>
  <c r="H335" i="8" s="1"/>
  <c r="B334" i="8"/>
  <c r="C333" i="8"/>
  <c r="E333" i="8" s="1"/>
  <c r="G333" i="8" s="1"/>
  <c r="H333" i="8" s="1"/>
  <c r="C332" i="8"/>
  <c r="E332" i="8" s="1"/>
  <c r="G332" i="8" s="1"/>
  <c r="H332" i="8" s="1"/>
  <c r="C331" i="8"/>
  <c r="E331" i="8" s="1"/>
  <c r="G331" i="8" s="1"/>
  <c r="H331" i="8" s="1"/>
  <c r="C330" i="8"/>
  <c r="E330" i="8" s="1"/>
  <c r="B329" i="8"/>
  <c r="C328" i="8"/>
  <c r="E328" i="8" s="1"/>
  <c r="G328" i="8" s="1"/>
  <c r="C327" i="8"/>
  <c r="E327" i="8" s="1"/>
  <c r="G327" i="8" s="1"/>
  <c r="C326" i="8"/>
  <c r="E326" i="8" s="1"/>
  <c r="G326" i="8" s="1"/>
  <c r="H326" i="8" s="1"/>
  <c r="I326" i="8" s="1"/>
  <c r="C325" i="8"/>
  <c r="E325" i="8" s="1"/>
  <c r="G325" i="8" s="1"/>
  <c r="C324" i="8"/>
  <c r="E324" i="8" s="1"/>
  <c r="G324" i="8" s="1"/>
  <c r="C323" i="8"/>
  <c r="E323" i="8" s="1"/>
  <c r="G323" i="8" s="1"/>
  <c r="H323" i="8" s="1"/>
  <c r="C322" i="8"/>
  <c r="E322" i="8" s="1"/>
  <c r="G322" i="8" s="1"/>
  <c r="H322" i="8" s="1"/>
  <c r="I322" i="8" s="1"/>
  <c r="C321" i="8"/>
  <c r="E321" i="8" s="1"/>
  <c r="G321" i="8" s="1"/>
  <c r="C320" i="8"/>
  <c r="E320" i="8" s="1"/>
  <c r="G320" i="8" s="1"/>
  <c r="C319" i="8"/>
  <c r="E319" i="8" s="1"/>
  <c r="G319" i="8" s="1"/>
  <c r="B318" i="8"/>
  <c r="C317" i="8"/>
  <c r="E317" i="8" s="1"/>
  <c r="G317" i="8" s="1"/>
  <c r="H317" i="8" s="1"/>
  <c r="C316" i="8"/>
  <c r="E316" i="8" s="1"/>
  <c r="G316" i="8" s="1"/>
  <c r="H316" i="8" s="1"/>
  <c r="B315" i="8"/>
  <c r="C315" i="8" s="1"/>
  <c r="C313" i="8"/>
  <c r="E313" i="8" s="1"/>
  <c r="G313" i="8" s="1"/>
  <c r="H313" i="8" s="1"/>
  <c r="C312" i="8"/>
  <c r="E312" i="8" s="1"/>
  <c r="G312" i="8" s="1"/>
  <c r="H312" i="8" s="1"/>
  <c r="I312" i="8" s="1"/>
  <c r="C311" i="8"/>
  <c r="E311" i="8" s="1"/>
  <c r="G311" i="8" s="1"/>
  <c r="C310" i="8"/>
  <c r="E310" i="8" s="1"/>
  <c r="G310" i="8" s="1"/>
  <c r="H310" i="8" s="1"/>
  <c r="I310" i="8" s="1"/>
  <c r="C309" i="8"/>
  <c r="E309" i="8" s="1"/>
  <c r="G309" i="8" s="1"/>
  <c r="H309" i="8" s="1"/>
  <c r="C308" i="8"/>
  <c r="E308" i="8" s="1"/>
  <c r="G308" i="8" s="1"/>
  <c r="C307" i="8"/>
  <c r="E307" i="8" s="1"/>
  <c r="G307" i="8" s="1"/>
  <c r="H307" i="8" s="1"/>
  <c r="I307" i="8" s="1"/>
  <c r="C306" i="8"/>
  <c r="E306" i="8" s="1"/>
  <c r="G306" i="8" s="1"/>
  <c r="H306" i="8" s="1"/>
  <c r="I306" i="8" s="1"/>
  <c r="C305" i="8"/>
  <c r="E305" i="8" s="1"/>
  <c r="G305" i="8" s="1"/>
  <c r="C304" i="8"/>
  <c r="E304" i="8" s="1"/>
  <c r="G304" i="8" s="1"/>
  <c r="H304" i="8" s="1"/>
  <c r="I304" i="8" s="1"/>
  <c r="C303" i="8"/>
  <c r="E303" i="8" s="1"/>
  <c r="B302" i="8"/>
  <c r="C301" i="8"/>
  <c r="E301" i="8" s="1"/>
  <c r="G301" i="8" s="1"/>
  <c r="H301" i="8" s="1"/>
  <c r="C300" i="8"/>
  <c r="E300" i="8" s="1"/>
  <c r="G300" i="8" s="1"/>
  <c r="H300" i="8" s="1"/>
  <c r="I300" i="8" s="1"/>
  <c r="C299" i="8"/>
  <c r="E299" i="8" s="1"/>
  <c r="B298" i="8"/>
  <c r="C297" i="8"/>
  <c r="E297" i="8" s="1"/>
  <c r="G297" i="8" s="1"/>
  <c r="H297" i="8" s="1"/>
  <c r="I297" i="8" s="1"/>
  <c r="C296" i="8"/>
  <c r="C295" i="8"/>
  <c r="E295" i="8" s="1"/>
  <c r="G295" i="8" s="1"/>
  <c r="H295" i="8" s="1"/>
  <c r="I295" i="8" s="1"/>
  <c r="C294" i="8"/>
  <c r="E294" i="8" s="1"/>
  <c r="G294" i="8" s="1"/>
  <c r="H294" i="8" s="1"/>
  <c r="I294" i="8" s="1"/>
  <c r="C293" i="8"/>
  <c r="E293" i="8" s="1"/>
  <c r="G293" i="8" s="1"/>
  <c r="H293" i="8" s="1"/>
  <c r="I293" i="8" s="1"/>
  <c r="C292" i="8"/>
  <c r="E292" i="8" s="1"/>
  <c r="G292" i="8" s="1"/>
  <c r="C291" i="8"/>
  <c r="E291" i="8" s="1"/>
  <c r="G291" i="8" s="1"/>
  <c r="B290" i="8"/>
  <c r="C289" i="8"/>
  <c r="E289" i="8" s="1"/>
  <c r="G289" i="8" s="1"/>
  <c r="H289" i="8" s="1"/>
  <c r="C288" i="8"/>
  <c r="B287" i="8"/>
  <c r="C285" i="8"/>
  <c r="E285" i="8" s="1"/>
  <c r="G285" i="8" s="1"/>
  <c r="H285" i="8" s="1"/>
  <c r="I285" i="8" s="1"/>
  <c r="C284" i="8"/>
  <c r="E284" i="8" s="1"/>
  <c r="G284" i="8" s="1"/>
  <c r="H284" i="8" s="1"/>
  <c r="C283" i="8"/>
  <c r="E283" i="8" s="1"/>
  <c r="G283" i="8" s="1"/>
  <c r="H283" i="8" s="1"/>
  <c r="I283" i="8" s="1"/>
  <c r="C282" i="8"/>
  <c r="E282" i="8" s="1"/>
  <c r="G282" i="8" s="1"/>
  <c r="H282" i="8" s="1"/>
  <c r="C281" i="8"/>
  <c r="E281" i="8" s="1"/>
  <c r="G281" i="8" s="1"/>
  <c r="H281" i="8" s="1"/>
  <c r="I281" i="8" s="1"/>
  <c r="C280" i="8"/>
  <c r="E280" i="8" s="1"/>
  <c r="G280" i="8" s="1"/>
  <c r="H280" i="8" s="1"/>
  <c r="C279" i="8"/>
  <c r="E279" i="8" s="1"/>
  <c r="G279" i="8" s="1"/>
  <c r="H279" i="8" s="1"/>
  <c r="I279" i="8" s="1"/>
  <c r="C278" i="8"/>
  <c r="C276" i="8"/>
  <c r="E276" i="8" s="1"/>
  <c r="G276" i="8" s="1"/>
  <c r="C275" i="8"/>
  <c r="E275" i="8" s="1"/>
  <c r="G275" i="8" s="1"/>
  <c r="C274" i="8"/>
  <c r="E274" i="8" s="1"/>
  <c r="G274" i="8" s="1"/>
  <c r="H274" i="8" s="1"/>
  <c r="C273" i="8"/>
  <c r="E273" i="8" s="1"/>
  <c r="G273" i="8" s="1"/>
  <c r="H273" i="8" s="1"/>
  <c r="I273" i="8" s="1"/>
  <c r="C272" i="8"/>
  <c r="E272" i="8" s="1"/>
  <c r="G272" i="8" s="1"/>
  <c r="H272" i="8" s="1"/>
  <c r="C271" i="8"/>
  <c r="E271" i="8" s="1"/>
  <c r="G271" i="8" s="1"/>
  <c r="H271" i="8" s="1"/>
  <c r="I271" i="8" s="1"/>
  <c r="C270" i="8"/>
  <c r="E270" i="8" s="1"/>
  <c r="G270" i="8" s="1"/>
  <c r="H270" i="8" s="1"/>
  <c r="C269" i="8"/>
  <c r="C268" i="8"/>
  <c r="E268" i="8" s="1"/>
  <c r="G268" i="8" s="1"/>
  <c r="B267" i="8"/>
  <c r="C266" i="8"/>
  <c r="E266" i="8" s="1"/>
  <c r="G266" i="8" s="1"/>
  <c r="C265" i="8"/>
  <c r="E265" i="8" s="1"/>
  <c r="G265" i="8" s="1"/>
  <c r="H265" i="8" s="1"/>
  <c r="C264" i="8"/>
  <c r="E264" i="8" s="1"/>
  <c r="G264" i="8" s="1"/>
  <c r="H264" i="8" s="1"/>
  <c r="I264" i="8" s="1"/>
  <c r="C263" i="8"/>
  <c r="E263" i="8" s="1"/>
  <c r="G263" i="8" s="1"/>
  <c r="C262" i="8"/>
  <c r="E262" i="8" s="1"/>
  <c r="G262" i="8" s="1"/>
  <c r="C261" i="8"/>
  <c r="E261" i="8" s="1"/>
  <c r="G261" i="8" s="1"/>
  <c r="H261" i="8" s="1"/>
  <c r="C260" i="8"/>
  <c r="E260" i="8" s="1"/>
  <c r="G260" i="8" s="1"/>
  <c r="H260" i="8" s="1"/>
  <c r="I260" i="8" s="1"/>
  <c r="C259" i="8"/>
  <c r="E259" i="8" s="1"/>
  <c r="G259" i="8" s="1"/>
  <c r="H259" i="8" s="1"/>
  <c r="C258" i="8"/>
  <c r="E258" i="8" s="1"/>
  <c r="G258" i="8" s="1"/>
  <c r="C257" i="8"/>
  <c r="E257" i="8" s="1"/>
  <c r="G257" i="8" s="1"/>
  <c r="C256" i="8"/>
  <c r="E256" i="8" s="1"/>
  <c r="G256" i="8" s="1"/>
  <c r="H256" i="8" s="1"/>
  <c r="I256" i="8" s="1"/>
  <c r="C255" i="8"/>
  <c r="E255" i="8" s="1"/>
  <c r="G255" i="8" s="1"/>
  <c r="H255" i="8" s="1"/>
  <c r="C254" i="8"/>
  <c r="E254" i="8" s="1"/>
  <c r="C253" i="8"/>
  <c r="E253" i="8" s="1"/>
  <c r="G253" i="8" s="1"/>
  <c r="H253" i="8" s="1"/>
  <c r="C252" i="8"/>
  <c r="E252" i="8" s="1"/>
  <c r="G252" i="8" s="1"/>
  <c r="H252" i="8" s="1"/>
  <c r="B251" i="8"/>
  <c r="C250" i="8"/>
  <c r="E250" i="8" s="1"/>
  <c r="G250" i="8" s="1"/>
  <c r="H250" i="8" s="1"/>
  <c r="C249" i="8"/>
  <c r="E249" i="8" s="1"/>
  <c r="C248" i="8"/>
  <c r="E248" i="8" s="1"/>
  <c r="G248" i="8" s="1"/>
  <c r="H248" i="8" s="1"/>
  <c r="B247" i="8"/>
  <c r="C245" i="8"/>
  <c r="E245" i="8" s="1"/>
  <c r="G245" i="8" s="1"/>
  <c r="H245" i="8" s="1"/>
  <c r="C244" i="8"/>
  <c r="E244" i="8" s="1"/>
  <c r="G244" i="8" s="1"/>
  <c r="H244" i="8" s="1"/>
  <c r="C243" i="8"/>
  <c r="E243" i="8" s="1"/>
  <c r="G243" i="8" s="1"/>
  <c r="H243" i="8" s="1"/>
  <c r="C242" i="8"/>
  <c r="E242" i="8" s="1"/>
  <c r="G242" i="8" s="1"/>
  <c r="H242" i="8" s="1"/>
  <c r="C241" i="8"/>
  <c r="E241" i="8" s="1"/>
  <c r="G241" i="8" s="1"/>
  <c r="H241" i="8" s="1"/>
  <c r="C240" i="8"/>
  <c r="E240" i="8" s="1"/>
  <c r="G240" i="8" s="1"/>
  <c r="H240" i="8" s="1"/>
  <c r="I240" i="8" s="1"/>
  <c r="C239" i="8"/>
  <c r="E239" i="8" s="1"/>
  <c r="G239" i="8" s="1"/>
  <c r="H239" i="8" s="1"/>
  <c r="C238" i="8"/>
  <c r="E238" i="8" s="1"/>
  <c r="G238" i="8" s="1"/>
  <c r="C237" i="8"/>
  <c r="E237" i="8" s="1"/>
  <c r="G237" i="8" s="1"/>
  <c r="H237" i="8" s="1"/>
  <c r="C236" i="8"/>
  <c r="E236" i="8" s="1"/>
  <c r="G236" i="8" s="1"/>
  <c r="H236" i="8" s="1"/>
  <c r="I236" i="8" s="1"/>
  <c r="C235" i="8"/>
  <c r="E235" i="8" s="1"/>
  <c r="G235" i="8" s="1"/>
  <c r="H235" i="8" s="1"/>
  <c r="C234" i="8"/>
  <c r="E234" i="8" s="1"/>
  <c r="G234" i="8" s="1"/>
  <c r="H234" i="8" s="1"/>
  <c r="C233" i="8"/>
  <c r="E233" i="8" s="1"/>
  <c r="G233" i="8" s="1"/>
  <c r="C232" i="8"/>
  <c r="E232" i="8" s="1"/>
  <c r="G232" i="8" s="1"/>
  <c r="H232" i="8" s="1"/>
  <c r="C231" i="8"/>
  <c r="E231" i="8" s="1"/>
  <c r="G231" i="8" s="1"/>
  <c r="C230" i="8"/>
  <c r="E230" i="8" s="1"/>
  <c r="C229" i="8"/>
  <c r="E229" i="8" s="1"/>
  <c r="G229" i="8" s="1"/>
  <c r="H229" i="8" s="1"/>
  <c r="C228" i="8"/>
  <c r="E228" i="8" s="1"/>
  <c r="G228" i="8" s="1"/>
  <c r="H228" i="8" s="1"/>
  <c r="I228" i="8" s="1"/>
  <c r="C227" i="8"/>
  <c r="E227" i="8" s="1"/>
  <c r="G227" i="8" s="1"/>
  <c r="H227" i="8" s="1"/>
  <c r="I227" i="8" s="1"/>
  <c r="B226" i="8"/>
  <c r="C225" i="8"/>
  <c r="C224" i="8"/>
  <c r="E224" i="8" s="1"/>
  <c r="G224" i="8" s="1"/>
  <c r="B223" i="8"/>
  <c r="C222" i="8"/>
  <c r="E222" i="8" s="1"/>
  <c r="G222" i="8" s="1"/>
  <c r="H222" i="8" s="1"/>
  <c r="C221" i="8"/>
  <c r="E221" i="8" s="1"/>
  <c r="G221" i="8" s="1"/>
  <c r="H221" i="8" s="1"/>
  <c r="I221" i="8" s="1"/>
  <c r="C220" i="8"/>
  <c r="E220" i="8" s="1"/>
  <c r="G220" i="8" s="1"/>
  <c r="C219" i="8"/>
  <c r="E219" i="8" s="1"/>
  <c r="G219" i="8" s="1"/>
  <c r="C218" i="8"/>
  <c r="E218" i="8" s="1"/>
  <c r="G218" i="8" s="1"/>
  <c r="H218" i="8" s="1"/>
  <c r="C217" i="8"/>
  <c r="E217" i="8" s="1"/>
  <c r="G217" i="8" s="1"/>
  <c r="H217" i="8" s="1"/>
  <c r="C216" i="8"/>
  <c r="E216" i="8" s="1"/>
  <c r="G216" i="8" s="1"/>
  <c r="C215" i="8"/>
  <c r="E215" i="8" s="1"/>
  <c r="G215" i="8" s="1"/>
  <c r="H215" i="8" s="1"/>
  <c r="C214" i="8"/>
  <c r="E214" i="8" s="1"/>
  <c r="G214" i="8" s="1"/>
  <c r="H214" i="8" s="1"/>
  <c r="C213" i="8"/>
  <c r="E213" i="8" s="1"/>
  <c r="G213" i="8" s="1"/>
  <c r="C212" i="8"/>
  <c r="E212" i="8" s="1"/>
  <c r="G212" i="8" s="1"/>
  <c r="H212" i="8" s="1"/>
  <c r="C211" i="8"/>
  <c r="E211" i="8" s="1"/>
  <c r="G211" i="8" s="1"/>
  <c r="H211" i="8" s="1"/>
  <c r="C210" i="8"/>
  <c r="E210" i="8" s="1"/>
  <c r="G210" i="8" s="1"/>
  <c r="H210" i="8" s="1"/>
  <c r="I210" i="8" s="1"/>
  <c r="C209" i="8"/>
  <c r="E209" i="8" s="1"/>
  <c r="G209" i="8" s="1"/>
  <c r="H209" i="8" s="1"/>
  <c r="C208" i="8"/>
  <c r="C207" i="8"/>
  <c r="E207" i="8" s="1"/>
  <c r="G207" i="8" s="1"/>
  <c r="H207" i="8" s="1"/>
  <c r="B206" i="8"/>
  <c r="C205" i="8"/>
  <c r="E205" i="8" s="1"/>
  <c r="G205" i="8" s="1"/>
  <c r="C204" i="8"/>
  <c r="E204" i="8" s="1"/>
  <c r="G204" i="8" s="1"/>
  <c r="H204" i="8" s="1"/>
  <c r="I204" i="8" s="1"/>
  <c r="C203" i="8"/>
  <c r="E203" i="8" s="1"/>
  <c r="G203" i="8" s="1"/>
  <c r="H203" i="8" s="1"/>
  <c r="C202" i="8"/>
  <c r="E202" i="8" s="1"/>
  <c r="G202" i="8" s="1"/>
  <c r="H202" i="8" s="1"/>
  <c r="C201" i="8"/>
  <c r="E201" i="8" s="1"/>
  <c r="G201" i="8" s="1"/>
  <c r="H201" i="8" s="1"/>
  <c r="C200" i="8"/>
  <c r="E200" i="8" s="1"/>
  <c r="G200" i="8" s="1"/>
  <c r="H200" i="8" s="1"/>
  <c r="C199" i="8"/>
  <c r="E199" i="8" s="1"/>
  <c r="G199" i="8" s="1"/>
  <c r="C198" i="8"/>
  <c r="B197" i="8"/>
  <c r="C196" i="8"/>
  <c r="E196" i="8" s="1"/>
  <c r="G196" i="8" s="1"/>
  <c r="H196" i="8" s="1"/>
  <c r="I196" i="8" s="1"/>
  <c r="C195" i="8"/>
  <c r="E195" i="8" s="1"/>
  <c r="G195" i="8" s="1"/>
  <c r="H195" i="8" s="1"/>
  <c r="C194" i="8"/>
  <c r="E194" i="8" s="1"/>
  <c r="G194" i="8" s="1"/>
  <c r="H194" i="8" s="1"/>
  <c r="C193" i="8"/>
  <c r="E193" i="8" s="1"/>
  <c r="G193" i="8" s="1"/>
  <c r="H193" i="8" s="1"/>
  <c r="C192" i="8"/>
  <c r="E192" i="8" s="1"/>
  <c r="G192" i="8" s="1"/>
  <c r="H192" i="8" s="1"/>
  <c r="C191" i="8"/>
  <c r="E191" i="8" s="1"/>
  <c r="G191" i="8" s="1"/>
  <c r="H191" i="8" s="1"/>
  <c r="C190" i="8"/>
  <c r="E190" i="8" s="1"/>
  <c r="G190" i="8" s="1"/>
  <c r="C189" i="8"/>
  <c r="E189" i="8" s="1"/>
  <c r="G189" i="8" s="1"/>
  <c r="H189" i="8" s="1"/>
  <c r="C188" i="8"/>
  <c r="E188" i="8" s="1"/>
  <c r="G188" i="8" s="1"/>
  <c r="H188" i="8" s="1"/>
  <c r="C187" i="8"/>
  <c r="E187" i="8" s="1"/>
  <c r="G187" i="8" s="1"/>
  <c r="H187" i="8" s="1"/>
  <c r="C186" i="8"/>
  <c r="E186" i="8" s="1"/>
  <c r="G186" i="8" s="1"/>
  <c r="H186" i="8" s="1"/>
  <c r="C185" i="8"/>
  <c r="E185" i="8" s="1"/>
  <c r="G185" i="8" s="1"/>
  <c r="H185" i="8" s="1"/>
  <c r="C184" i="8"/>
  <c r="E184" i="8" s="1"/>
  <c r="G184" i="8" s="1"/>
  <c r="H184" i="8" s="1"/>
  <c r="C183" i="8"/>
  <c r="E183" i="8" s="1"/>
  <c r="G183" i="8" s="1"/>
  <c r="H183" i="8" s="1"/>
  <c r="C182" i="8"/>
  <c r="E182" i="8" s="1"/>
  <c r="G182" i="8" s="1"/>
  <c r="H182" i="8" s="1"/>
  <c r="C181" i="8"/>
  <c r="E181" i="8" s="1"/>
  <c r="G181" i="8" s="1"/>
  <c r="H181" i="8" s="1"/>
  <c r="C180" i="8"/>
  <c r="E180" i="8" s="1"/>
  <c r="G180" i="8" s="1"/>
  <c r="H180" i="8" s="1"/>
  <c r="C179" i="8"/>
  <c r="E179" i="8" s="1"/>
  <c r="G179" i="8" s="1"/>
  <c r="H179" i="8" s="1"/>
  <c r="C178" i="8"/>
  <c r="E178" i="8" s="1"/>
  <c r="G178" i="8" s="1"/>
  <c r="C177" i="8"/>
  <c r="E177" i="8" s="1"/>
  <c r="G177" i="8" s="1"/>
  <c r="B176" i="8"/>
  <c r="C174" i="8"/>
  <c r="E174" i="8" s="1"/>
  <c r="G174" i="8" s="1"/>
  <c r="H174" i="8" s="1"/>
  <c r="C173" i="8"/>
  <c r="E173" i="8" s="1"/>
  <c r="G173" i="8" s="1"/>
  <c r="C172" i="8"/>
  <c r="E172" i="8" s="1"/>
  <c r="G172" i="8" s="1"/>
  <c r="H172" i="8" s="1"/>
  <c r="C171" i="8"/>
  <c r="E171" i="8" s="1"/>
  <c r="G171" i="8" s="1"/>
  <c r="H171" i="8" s="1"/>
  <c r="C170" i="8"/>
  <c r="E170" i="8" s="1"/>
  <c r="G170" i="8" s="1"/>
  <c r="C169" i="8"/>
  <c r="E169" i="8" s="1"/>
  <c r="G169" i="8" s="1"/>
  <c r="H169" i="8" s="1"/>
  <c r="B168" i="8"/>
  <c r="C167" i="8"/>
  <c r="E167" i="8" s="1"/>
  <c r="G167" i="8" s="1"/>
  <c r="C166" i="8"/>
  <c r="E166" i="8" s="1"/>
  <c r="G166" i="8" s="1"/>
  <c r="C165" i="8"/>
  <c r="E165" i="8" s="1"/>
  <c r="G165" i="8" s="1"/>
  <c r="C164" i="8"/>
  <c r="E164" i="8" s="1"/>
  <c r="G164" i="8" s="1"/>
  <c r="H164" i="8" s="1"/>
  <c r="C163" i="8"/>
  <c r="C162" i="8"/>
  <c r="E162" i="8" s="1"/>
  <c r="G162" i="8" s="1"/>
  <c r="C161" i="8"/>
  <c r="E161" i="8" s="1"/>
  <c r="G161" i="8" s="1"/>
  <c r="C160" i="8"/>
  <c r="E160" i="8" s="1"/>
  <c r="G160" i="8" s="1"/>
  <c r="B159" i="8"/>
  <c r="C158" i="8"/>
  <c r="E158" i="8" s="1"/>
  <c r="G158" i="8" s="1"/>
  <c r="H158" i="8" s="1"/>
  <c r="C157" i="8"/>
  <c r="E157" i="8" s="1"/>
  <c r="G157" i="8" s="1"/>
  <c r="H157" i="8" s="1"/>
  <c r="I157" i="8" s="1"/>
  <c r="C156" i="8"/>
  <c r="E156" i="8" s="1"/>
  <c r="G156" i="8" s="1"/>
  <c r="H156" i="8" s="1"/>
  <c r="C155" i="8"/>
  <c r="E155" i="8" s="1"/>
  <c r="G155" i="8" s="1"/>
  <c r="C154" i="8"/>
  <c r="E154" i="8" s="1"/>
  <c r="G154" i="8" s="1"/>
  <c r="H154" i="8" s="1"/>
  <c r="C153" i="8"/>
  <c r="E153" i="8" s="1"/>
  <c r="G153" i="8" s="1"/>
  <c r="H153" i="8" s="1"/>
  <c r="C152" i="8"/>
  <c r="E152" i="8" s="1"/>
  <c r="G152" i="8" s="1"/>
  <c r="H152" i="8" s="1"/>
  <c r="C151" i="8"/>
  <c r="E151" i="8" s="1"/>
  <c r="G151" i="8" s="1"/>
  <c r="H151" i="8" s="1"/>
  <c r="I151" i="8" s="1"/>
  <c r="C150" i="8"/>
  <c r="E150" i="8" s="1"/>
  <c r="G150" i="8" s="1"/>
  <c r="H150" i="8" s="1"/>
  <c r="C149" i="8"/>
  <c r="E149" i="8" s="1"/>
  <c r="G149" i="8" s="1"/>
  <c r="H149" i="8" s="1"/>
  <c r="I149" i="8" s="1"/>
  <c r="C148" i="8"/>
  <c r="E148" i="8" s="1"/>
  <c r="G148" i="8" s="1"/>
  <c r="H148" i="8" s="1"/>
  <c r="I148" i="8" s="1"/>
  <c r="B147" i="8"/>
  <c r="C146" i="8"/>
  <c r="E146" i="8" s="1"/>
  <c r="G146" i="8" s="1"/>
  <c r="H146" i="8" s="1"/>
  <c r="C145" i="8"/>
  <c r="B144" i="8"/>
  <c r="C142" i="8"/>
  <c r="E142" i="8" s="1"/>
  <c r="G142" i="8" s="1"/>
  <c r="H142" i="8" s="1"/>
  <c r="I142" i="8" s="1"/>
  <c r="C141" i="8"/>
  <c r="E141" i="8" s="1"/>
  <c r="G141" i="8" s="1"/>
  <c r="C140" i="8"/>
  <c r="E140" i="8" s="1"/>
  <c r="G140" i="8" s="1"/>
  <c r="H140" i="8" s="1"/>
  <c r="C139" i="8"/>
  <c r="E139" i="8" s="1"/>
  <c r="G139" i="8" s="1"/>
  <c r="H139" i="8" s="1"/>
  <c r="C138" i="8"/>
  <c r="E138" i="8" s="1"/>
  <c r="G138" i="8" s="1"/>
  <c r="H138" i="8" s="1"/>
  <c r="C137" i="8"/>
  <c r="B136" i="8"/>
  <c r="C135" i="8"/>
  <c r="E135" i="8" s="1"/>
  <c r="G135" i="8" s="1"/>
  <c r="H135" i="8" s="1"/>
  <c r="C134" i="8"/>
  <c r="E134" i="8" s="1"/>
  <c r="G134" i="8" s="1"/>
  <c r="C133" i="8"/>
  <c r="E133" i="8" s="1"/>
  <c r="G133" i="8" s="1"/>
  <c r="H133" i="8" s="1"/>
  <c r="C132" i="8"/>
  <c r="C131" i="8"/>
  <c r="E131" i="8" s="1"/>
  <c r="B130" i="8"/>
  <c r="C129" i="8"/>
  <c r="E129" i="8" s="1"/>
  <c r="G129" i="8" s="1"/>
  <c r="C128" i="8"/>
  <c r="E128" i="8" s="1"/>
  <c r="G128" i="8" s="1"/>
  <c r="C127" i="8"/>
  <c r="E127" i="8" s="1"/>
  <c r="G127" i="8" s="1"/>
  <c r="C126" i="8"/>
  <c r="E126" i="8" s="1"/>
  <c r="G126" i="8" s="1"/>
  <c r="H126" i="8" s="1"/>
  <c r="C125" i="8"/>
  <c r="E125" i="8" s="1"/>
  <c r="G125" i="8" s="1"/>
  <c r="C124" i="8"/>
  <c r="E124" i="8" s="1"/>
  <c r="G124" i="8" s="1"/>
  <c r="C123" i="8"/>
  <c r="E123" i="8" s="1"/>
  <c r="G123" i="8" s="1"/>
  <c r="C122" i="8"/>
  <c r="C121" i="8"/>
  <c r="E121" i="8" s="1"/>
  <c r="G121" i="8" s="1"/>
  <c r="B120" i="8"/>
  <c r="C119" i="8"/>
  <c r="E119" i="8" s="1"/>
  <c r="G119" i="8" s="1"/>
  <c r="H119" i="8" s="1"/>
  <c r="I119" i="8" s="1"/>
  <c r="C118" i="8"/>
  <c r="E118" i="8" s="1"/>
  <c r="B117" i="8"/>
  <c r="C115" i="8"/>
  <c r="E115" i="8" s="1"/>
  <c r="G115" i="8" s="1"/>
  <c r="H115" i="8" s="1"/>
  <c r="C114" i="8"/>
  <c r="E114" i="8" s="1"/>
  <c r="G114" i="8" s="1"/>
  <c r="H114" i="8" s="1"/>
  <c r="C113" i="8"/>
  <c r="E113" i="8" s="1"/>
  <c r="G113" i="8" s="1"/>
  <c r="H113" i="8" s="1"/>
  <c r="C112" i="8"/>
  <c r="E112" i="8" s="1"/>
  <c r="G112" i="8" s="1"/>
  <c r="C111" i="8"/>
  <c r="E111" i="8" s="1"/>
  <c r="G111" i="8" s="1"/>
  <c r="C110" i="8"/>
  <c r="E110" i="8" s="1"/>
  <c r="G110" i="8" s="1"/>
  <c r="H110" i="8" s="1"/>
  <c r="C109" i="8"/>
  <c r="E109" i="8" s="1"/>
  <c r="G109" i="8" s="1"/>
  <c r="H109" i="8" s="1"/>
  <c r="C108" i="8"/>
  <c r="E108" i="8" s="1"/>
  <c r="G108" i="8" s="1"/>
  <c r="C107" i="8"/>
  <c r="E107" i="8" s="1"/>
  <c r="B106" i="8"/>
  <c r="C104" i="8"/>
  <c r="E104" i="8" s="1"/>
  <c r="G104" i="8" s="1"/>
  <c r="C103" i="8"/>
  <c r="E103" i="8" s="1"/>
  <c r="G103" i="8" s="1"/>
  <c r="H103" i="8" s="1"/>
  <c r="I103" i="8" s="1"/>
  <c r="C102" i="8"/>
  <c r="E102" i="8" s="1"/>
  <c r="G102" i="8" s="1"/>
  <c r="C101" i="8"/>
  <c r="E101" i="8" s="1"/>
  <c r="G101" i="8" s="1"/>
  <c r="H101" i="8" s="1"/>
  <c r="I101" i="8" s="1"/>
  <c r="C100" i="8"/>
  <c r="E100" i="8" s="1"/>
  <c r="G100" i="8" s="1"/>
  <c r="C99" i="8"/>
  <c r="E99" i="8" s="1"/>
  <c r="G99" i="8" s="1"/>
  <c r="H99" i="8" s="1"/>
  <c r="C98" i="8"/>
  <c r="B97" i="8"/>
  <c r="C96" i="8"/>
  <c r="E96" i="8" s="1"/>
  <c r="G96" i="8" s="1"/>
  <c r="H96" i="8" s="1"/>
  <c r="C95" i="8"/>
  <c r="E95" i="8" s="1"/>
  <c r="G95" i="8" s="1"/>
  <c r="H95" i="8" s="1"/>
  <c r="I95" i="8" s="1"/>
  <c r="C94" i="8"/>
  <c r="E94" i="8" s="1"/>
  <c r="G94" i="8" s="1"/>
  <c r="H94" i="8" s="1"/>
  <c r="C93" i="8"/>
  <c r="E93" i="8" s="1"/>
  <c r="G93" i="8" s="1"/>
  <c r="H93" i="8" s="1"/>
  <c r="I93" i="8" s="1"/>
  <c r="C92" i="8"/>
  <c r="E92" i="8" s="1"/>
  <c r="G92" i="8" s="1"/>
  <c r="H92" i="8" s="1"/>
  <c r="C91" i="8"/>
  <c r="E91" i="8" s="1"/>
  <c r="G91" i="8" s="1"/>
  <c r="H91" i="8" s="1"/>
  <c r="I91" i="8" s="1"/>
  <c r="C90" i="8"/>
  <c r="E90" i="8" s="1"/>
  <c r="G90" i="8" s="1"/>
  <c r="B89" i="8"/>
  <c r="C88" i="8"/>
  <c r="E88" i="8" s="1"/>
  <c r="G88" i="8" s="1"/>
  <c r="H88" i="8" s="1"/>
  <c r="C87" i="8"/>
  <c r="B86" i="8"/>
  <c r="C84" i="8"/>
  <c r="E84" i="8" s="1"/>
  <c r="G84" i="8" s="1"/>
  <c r="H84" i="8" s="1"/>
  <c r="I84" i="8" s="1"/>
  <c r="C83" i="8"/>
  <c r="E83" i="8" s="1"/>
  <c r="G83" i="8" s="1"/>
  <c r="H83" i="8" s="1"/>
  <c r="C82" i="8"/>
  <c r="E82" i="8" s="1"/>
  <c r="G82" i="8" s="1"/>
  <c r="H82" i="8" s="1"/>
  <c r="C81" i="8"/>
  <c r="E81" i="8" s="1"/>
  <c r="G81" i="8" s="1"/>
  <c r="H81" i="8" s="1"/>
  <c r="C80" i="8"/>
  <c r="E80" i="8" s="1"/>
  <c r="G80" i="8" s="1"/>
  <c r="H80" i="8" s="1"/>
  <c r="I80" i="8" s="1"/>
  <c r="C79" i="8"/>
  <c r="E79" i="8" s="1"/>
  <c r="G79" i="8" s="1"/>
  <c r="H79" i="8" s="1"/>
  <c r="C78" i="8"/>
  <c r="E78" i="8" s="1"/>
  <c r="G78" i="8" s="1"/>
  <c r="C77" i="8"/>
  <c r="E77" i="8" s="1"/>
  <c r="G77" i="8" s="1"/>
  <c r="C76" i="8"/>
  <c r="E76" i="8" s="1"/>
  <c r="G76" i="8" s="1"/>
  <c r="C75" i="8"/>
  <c r="E75" i="8" s="1"/>
  <c r="G75" i="8" s="1"/>
  <c r="H75" i="8" s="1"/>
  <c r="C74" i="8"/>
  <c r="E74" i="8" s="1"/>
  <c r="G74" i="8" s="1"/>
  <c r="H74" i="8" s="1"/>
  <c r="C73" i="8"/>
  <c r="E73" i="8" s="1"/>
  <c r="G73" i="8" s="1"/>
  <c r="C72" i="8"/>
  <c r="E72" i="8" s="1"/>
  <c r="G72" i="8" s="1"/>
  <c r="C71" i="8"/>
  <c r="E71" i="8" s="1"/>
  <c r="G71" i="8" s="1"/>
  <c r="H71" i="8" s="1"/>
  <c r="C70" i="8"/>
  <c r="E70" i="8" s="1"/>
  <c r="G70" i="8" s="1"/>
  <c r="H70" i="8" s="1"/>
  <c r="I70" i="8" s="1"/>
  <c r="C69" i="8"/>
  <c r="E69" i="8" s="1"/>
  <c r="B68" i="8"/>
  <c r="C67" i="8"/>
  <c r="E67" i="8" s="1"/>
  <c r="G67" i="8" s="1"/>
  <c r="H67" i="8" s="1"/>
  <c r="C66" i="8"/>
  <c r="E66" i="8" s="1"/>
  <c r="G66" i="8" s="1"/>
  <c r="H66" i="8" s="1"/>
  <c r="C65" i="8"/>
  <c r="E65" i="8" s="1"/>
  <c r="G65" i="8" s="1"/>
  <c r="C64" i="8"/>
  <c r="E64" i="8" s="1"/>
  <c r="G64" i="8" s="1"/>
  <c r="C63" i="8"/>
  <c r="E63" i="8" s="1"/>
  <c r="G63" i="8" s="1"/>
  <c r="C62" i="8"/>
  <c r="E62" i="8" s="1"/>
  <c r="G62" i="8" s="1"/>
  <c r="H62" i="8" s="1"/>
  <c r="C61" i="8"/>
  <c r="E61" i="8" s="1"/>
  <c r="G61" i="8" s="1"/>
  <c r="C60" i="8"/>
  <c r="E60" i="8" s="1"/>
  <c r="G60" i="8" s="1"/>
  <c r="H60" i="8" s="1"/>
  <c r="C59" i="8"/>
  <c r="E59" i="8" s="1"/>
  <c r="C58" i="8"/>
  <c r="E58" i="8" s="1"/>
  <c r="G58" i="8" s="1"/>
  <c r="H58" i="8" s="1"/>
  <c r="B57" i="8"/>
  <c r="C56" i="8"/>
  <c r="E56" i="8" s="1"/>
  <c r="G56" i="8" s="1"/>
  <c r="C55" i="8"/>
  <c r="E55" i="8" s="1"/>
  <c r="G55" i="8" s="1"/>
  <c r="H55" i="8" s="1"/>
  <c r="C54" i="8"/>
  <c r="E54" i="8" s="1"/>
  <c r="G54" i="8" s="1"/>
  <c r="C53" i="8"/>
  <c r="E53" i="8" s="1"/>
  <c r="G53" i="8" s="1"/>
  <c r="C52" i="8"/>
  <c r="E52" i="8" s="1"/>
  <c r="G52" i="8" s="1"/>
  <c r="C51" i="8"/>
  <c r="E51" i="8" s="1"/>
  <c r="G51" i="8" s="1"/>
  <c r="H51" i="8" s="1"/>
  <c r="C50" i="8"/>
  <c r="E50" i="8" s="1"/>
  <c r="G50" i="8" s="1"/>
  <c r="C49" i="8"/>
  <c r="E49" i="8" s="1"/>
  <c r="G49" i="8" s="1"/>
  <c r="C48" i="8"/>
  <c r="E48" i="8" s="1"/>
  <c r="G48" i="8" s="1"/>
  <c r="C47" i="8"/>
  <c r="E47" i="8" s="1"/>
  <c r="G47" i="8" s="1"/>
  <c r="H47" i="8" s="1"/>
  <c r="C46" i="8"/>
  <c r="E46" i="8" s="1"/>
  <c r="G46" i="8" s="1"/>
  <c r="H46" i="8" s="1"/>
  <c r="B45" i="8"/>
  <c r="C44" i="8"/>
  <c r="E44" i="8" s="1"/>
  <c r="G44" i="8" s="1"/>
  <c r="H44" i="8" s="1"/>
  <c r="C43" i="8"/>
  <c r="E43" i="8" s="1"/>
  <c r="G43" i="8" s="1"/>
  <c r="H43" i="8" s="1"/>
  <c r="C42" i="8"/>
  <c r="E42" i="8" s="1"/>
  <c r="G42" i="8" s="1"/>
  <c r="H42" i="8" s="1"/>
  <c r="C41" i="8"/>
  <c r="E41" i="8" s="1"/>
  <c r="G41" i="8" s="1"/>
  <c r="H41" i="8" s="1"/>
  <c r="C40" i="8"/>
  <c r="E40" i="8" s="1"/>
  <c r="G40" i="8" s="1"/>
  <c r="C39" i="8"/>
  <c r="E39" i="8" s="1"/>
  <c r="G39" i="8" s="1"/>
  <c r="H39" i="8" s="1"/>
  <c r="C38" i="8"/>
  <c r="E38" i="8" s="1"/>
  <c r="G38" i="8" s="1"/>
  <c r="C37" i="8"/>
  <c r="E37" i="8" s="1"/>
  <c r="G37" i="8" s="1"/>
  <c r="H37" i="8" s="1"/>
  <c r="C36" i="8"/>
  <c r="E36" i="8" s="1"/>
  <c r="G36" i="8" s="1"/>
  <c r="H36" i="8" s="1"/>
  <c r="C35" i="8"/>
  <c r="E35" i="8" s="1"/>
  <c r="G35" i="8" s="1"/>
  <c r="H35" i="8" s="1"/>
  <c r="C34" i="8"/>
  <c r="E34" i="8" s="1"/>
  <c r="G34" i="8" s="1"/>
  <c r="H34" i="8" s="1"/>
  <c r="C33" i="8"/>
  <c r="E33" i="8" s="1"/>
  <c r="G33" i="8" s="1"/>
  <c r="H33" i="8" s="1"/>
  <c r="C32" i="8"/>
  <c r="E32" i="8" s="1"/>
  <c r="G32" i="8" s="1"/>
  <c r="C31" i="8"/>
  <c r="E31" i="8" s="1"/>
  <c r="G31" i="8" s="1"/>
  <c r="C30" i="8"/>
  <c r="E30" i="8" s="1"/>
  <c r="G30" i="8" s="1"/>
  <c r="H30" i="8" s="1"/>
  <c r="C29" i="8"/>
  <c r="E29" i="8" s="1"/>
  <c r="G29" i="8" s="1"/>
  <c r="C28" i="8"/>
  <c r="E28" i="8" s="1"/>
  <c r="G28" i="8" s="1"/>
  <c r="H28" i="8" s="1"/>
  <c r="C27" i="8"/>
  <c r="E27" i="8" s="1"/>
  <c r="G27" i="8" s="1"/>
  <c r="C26" i="8"/>
  <c r="E26" i="8" s="1"/>
  <c r="G26" i="8" s="1"/>
  <c r="H26" i="8" s="1"/>
  <c r="C25" i="8"/>
  <c r="E25" i="8" s="1"/>
  <c r="G25" i="8" s="1"/>
  <c r="C24" i="8"/>
  <c r="E24" i="8" s="1"/>
  <c r="G24" i="8" s="1"/>
  <c r="C23" i="8"/>
  <c r="E23" i="8" s="1"/>
  <c r="G23" i="8" s="1"/>
  <c r="C22" i="8"/>
  <c r="E22" i="8" s="1"/>
  <c r="G22" i="8" s="1"/>
  <c r="H22" i="8" s="1"/>
  <c r="C21" i="8"/>
  <c r="E21" i="8" s="1"/>
  <c r="G21" i="8" s="1"/>
  <c r="C20" i="8"/>
  <c r="E20" i="8" s="1"/>
  <c r="G20" i="8" s="1"/>
  <c r="C19" i="8"/>
  <c r="E19" i="8" s="1"/>
  <c r="G19" i="8" s="1"/>
  <c r="C18" i="8"/>
  <c r="E18" i="8" s="1"/>
  <c r="G18" i="8" s="1"/>
  <c r="H18" i="8" s="1"/>
  <c r="C17" i="8"/>
  <c r="E17" i="8" s="1"/>
  <c r="G17" i="8" s="1"/>
  <c r="H17" i="8" s="1"/>
  <c r="C16" i="8"/>
  <c r="E16" i="8" s="1"/>
  <c r="G16" i="8" s="1"/>
  <c r="H16" i="8" s="1"/>
  <c r="C15" i="8"/>
  <c r="E15" i="8" s="1"/>
  <c r="G15" i="8" s="1"/>
  <c r="H15" i="8" s="1"/>
  <c r="C14" i="8"/>
  <c r="E14" i="8" s="1"/>
  <c r="G14" i="8" s="1"/>
  <c r="H14" i="8" s="1"/>
  <c r="C13" i="8"/>
  <c r="E13" i="8" s="1"/>
  <c r="G13" i="8" s="1"/>
  <c r="C12" i="8"/>
  <c r="B11" i="8"/>
  <c r="B10" i="8" s="1"/>
  <c r="C109" i="6"/>
  <c r="E109" i="6" s="1"/>
  <c r="G109" i="6" s="1"/>
  <c r="H109" i="6" s="1"/>
  <c r="C108" i="6"/>
  <c r="E108" i="6" s="1"/>
  <c r="G108" i="6" s="1"/>
  <c r="C107" i="6"/>
  <c r="E107" i="6" s="1"/>
  <c r="G107" i="6" s="1"/>
  <c r="C106" i="6"/>
  <c r="E106" i="6" s="1"/>
  <c r="G106" i="6" s="1"/>
  <c r="H106" i="6" s="1"/>
  <c r="C105" i="6"/>
  <c r="E105" i="6" s="1"/>
  <c r="G105" i="6" s="1"/>
  <c r="H105" i="6" s="1"/>
  <c r="I105" i="6" s="1"/>
  <c r="C104" i="6"/>
  <c r="E104" i="6" s="1"/>
  <c r="G104" i="6" s="1"/>
  <c r="H104" i="6" s="1"/>
  <c r="I104" i="6" s="1"/>
  <c r="C103" i="6"/>
  <c r="E103" i="6" s="1"/>
  <c r="G103" i="6" s="1"/>
  <c r="H103" i="6" s="1"/>
  <c r="I103" i="6" s="1"/>
  <c r="C102" i="6"/>
  <c r="E102" i="6" s="1"/>
  <c r="G102" i="6" s="1"/>
  <c r="H102" i="6" s="1"/>
  <c r="C101" i="6"/>
  <c r="E101" i="6" s="1"/>
  <c r="G101" i="6" s="1"/>
  <c r="C98" i="6"/>
  <c r="E98" i="6" s="1"/>
  <c r="G98" i="6" s="1"/>
  <c r="H98" i="6" s="1"/>
  <c r="I98" i="6" s="1"/>
  <c r="C97" i="6"/>
  <c r="E97" i="6" s="1"/>
  <c r="G97" i="6" s="1"/>
  <c r="C96" i="6"/>
  <c r="E96" i="6" s="1"/>
  <c r="G96" i="6" s="1"/>
  <c r="H96" i="6" s="1"/>
  <c r="C95" i="6"/>
  <c r="E95" i="6" s="1"/>
  <c r="G95" i="6" s="1"/>
  <c r="H95" i="6" s="1"/>
  <c r="C94" i="6"/>
  <c r="E94" i="6" s="1"/>
  <c r="G94" i="6" s="1"/>
  <c r="H94" i="6" s="1"/>
  <c r="I94" i="6" s="1"/>
  <c r="C93" i="6"/>
  <c r="E93" i="6" s="1"/>
  <c r="G93" i="6" s="1"/>
  <c r="C92" i="6"/>
  <c r="E92" i="6" s="1"/>
  <c r="G92" i="6" s="1"/>
  <c r="C91" i="6"/>
  <c r="E91" i="6" s="1"/>
  <c r="G91" i="6" s="1"/>
  <c r="C90" i="6"/>
  <c r="E90" i="6" s="1"/>
  <c r="G90" i="6" s="1"/>
  <c r="H90" i="6" s="1"/>
  <c r="I90" i="6" s="1"/>
  <c r="C89" i="6"/>
  <c r="E89" i="6" s="1"/>
  <c r="G89" i="6" s="1"/>
  <c r="H89" i="6" s="1"/>
  <c r="C88" i="6"/>
  <c r="E88" i="6" s="1"/>
  <c r="G88" i="6" s="1"/>
  <c r="C86" i="6"/>
  <c r="E86" i="6" s="1"/>
  <c r="G86" i="6" s="1"/>
  <c r="C85" i="6"/>
  <c r="E85" i="6" s="1"/>
  <c r="G85" i="6" s="1"/>
  <c r="H85" i="6" s="1"/>
  <c r="C84" i="6"/>
  <c r="E84" i="6" s="1"/>
  <c r="G84" i="6" s="1"/>
  <c r="H84" i="6" s="1"/>
  <c r="C83" i="6"/>
  <c r="E83" i="6" s="1"/>
  <c r="G83" i="6" s="1"/>
  <c r="C82" i="6"/>
  <c r="E82" i="6" s="1"/>
  <c r="G82" i="6" s="1"/>
  <c r="C81" i="6"/>
  <c r="E81" i="6" s="1"/>
  <c r="G81" i="6" s="1"/>
  <c r="H81" i="6" s="1"/>
  <c r="C80" i="6"/>
  <c r="E80" i="6" s="1"/>
  <c r="G80" i="6" s="1"/>
  <c r="C79" i="6"/>
  <c r="E79" i="6" s="1"/>
  <c r="G79" i="6" s="1"/>
  <c r="C78" i="6"/>
  <c r="E78" i="6" s="1"/>
  <c r="G78" i="6" s="1"/>
  <c r="C76" i="6"/>
  <c r="E76" i="6" s="1"/>
  <c r="G76" i="6" s="1"/>
  <c r="H76" i="6" s="1"/>
  <c r="I76" i="6" s="1"/>
  <c r="C75" i="6"/>
  <c r="E75" i="6" s="1"/>
  <c r="G75" i="6" s="1"/>
  <c r="H75" i="6" s="1"/>
  <c r="I75" i="6" s="1"/>
  <c r="C74" i="6"/>
  <c r="E74" i="6" s="1"/>
  <c r="G74" i="6" s="1"/>
  <c r="C73" i="6"/>
  <c r="E73" i="6" s="1"/>
  <c r="G73" i="6" s="1"/>
  <c r="H73" i="6" s="1"/>
  <c r="C72" i="6"/>
  <c r="E72" i="6" s="1"/>
  <c r="G72" i="6" s="1"/>
  <c r="C71" i="6"/>
  <c r="E71" i="6" s="1"/>
  <c r="G71" i="6" s="1"/>
  <c r="H71" i="6" s="1"/>
  <c r="C70" i="6"/>
  <c r="E70" i="6" s="1"/>
  <c r="G70" i="6" s="1"/>
  <c r="C69" i="6"/>
  <c r="E69" i="6" s="1"/>
  <c r="G69" i="6" s="1"/>
  <c r="C68" i="6"/>
  <c r="E68" i="6" s="1"/>
  <c r="G68" i="6" s="1"/>
  <c r="H68" i="6" s="1"/>
  <c r="I68" i="6" s="1"/>
  <c r="C67" i="6"/>
  <c r="E67" i="6" s="1"/>
  <c r="G67" i="6" s="1"/>
  <c r="H67" i="6" s="1"/>
  <c r="C66" i="6"/>
  <c r="E66" i="6" s="1"/>
  <c r="G66" i="6" s="1"/>
  <c r="H66" i="6" s="1"/>
  <c r="C65" i="6"/>
  <c r="E65" i="6" s="1"/>
  <c r="G65" i="6" s="1"/>
  <c r="H65" i="6" s="1"/>
  <c r="C64" i="6"/>
  <c r="E64" i="6" s="1"/>
  <c r="G64" i="6" s="1"/>
  <c r="H64" i="6" s="1"/>
  <c r="I64" i="6" s="1"/>
  <c r="C63" i="6"/>
  <c r="E63" i="6" s="1"/>
  <c r="G63" i="6" s="1"/>
  <c r="H63" i="6" s="1"/>
  <c r="C62" i="6"/>
  <c r="E62" i="6" s="1"/>
  <c r="G62" i="6" s="1"/>
  <c r="C61" i="6"/>
  <c r="E61" i="6" s="1"/>
  <c r="G61" i="6" s="1"/>
  <c r="H61" i="6" s="1"/>
  <c r="C60" i="6"/>
  <c r="E60" i="6" s="1"/>
  <c r="G60" i="6" s="1"/>
  <c r="H60" i="6" s="1"/>
  <c r="I60" i="6" s="1"/>
  <c r="C59" i="6"/>
  <c r="E59" i="6" s="1"/>
  <c r="G59" i="6" s="1"/>
  <c r="H59" i="6" s="1"/>
  <c r="C58" i="6"/>
  <c r="E58" i="6" s="1"/>
  <c r="G58" i="6" s="1"/>
  <c r="H58" i="6" s="1"/>
  <c r="C57" i="6"/>
  <c r="E57" i="6" s="1"/>
  <c r="G57" i="6" s="1"/>
  <c r="H57" i="6" s="1"/>
  <c r="C56" i="6"/>
  <c r="E56" i="6" s="1"/>
  <c r="G56" i="6" s="1"/>
  <c r="H56" i="6" s="1"/>
  <c r="C55" i="6"/>
  <c r="E55" i="6" s="1"/>
  <c r="G55" i="6" s="1"/>
  <c r="C54" i="6"/>
  <c r="E54" i="6" s="1"/>
  <c r="G54" i="6" s="1"/>
  <c r="C53" i="6"/>
  <c r="E53" i="6" s="1"/>
  <c r="G53" i="6" s="1"/>
  <c r="H53" i="6" s="1"/>
  <c r="I53" i="6" s="1"/>
  <c r="C52" i="6"/>
  <c r="E52" i="6" s="1"/>
  <c r="G52" i="6" s="1"/>
  <c r="C51" i="6"/>
  <c r="E51" i="6" s="1"/>
  <c r="G51" i="6" s="1"/>
  <c r="H51" i="6" s="1"/>
  <c r="C50" i="6"/>
  <c r="E50" i="6" s="1"/>
  <c r="G50" i="6" s="1"/>
  <c r="C49" i="6"/>
  <c r="E49" i="6" s="1"/>
  <c r="G49" i="6" s="1"/>
  <c r="C48" i="6"/>
  <c r="E48" i="6" s="1"/>
  <c r="G48" i="6" s="1"/>
  <c r="H48" i="6" s="1"/>
  <c r="I48" i="6" s="1"/>
  <c r="C47" i="6"/>
  <c r="E47" i="6" s="1"/>
  <c r="G47" i="6" s="1"/>
  <c r="H47" i="6" s="1"/>
  <c r="C46" i="6"/>
  <c r="E46" i="6" s="1"/>
  <c r="G46" i="6" s="1"/>
  <c r="C45" i="6"/>
  <c r="E45" i="6" s="1"/>
  <c r="G45" i="6" s="1"/>
  <c r="C44" i="6"/>
  <c r="E44" i="6" s="1"/>
  <c r="G44" i="6" s="1"/>
  <c r="H44" i="6" s="1"/>
  <c r="I44" i="6" s="1"/>
  <c r="C43" i="6"/>
  <c r="E43" i="6" s="1"/>
  <c r="G43" i="6" s="1"/>
  <c r="H43" i="6" s="1"/>
  <c r="C42" i="6"/>
  <c r="E42" i="6" s="1"/>
  <c r="G42" i="6" s="1"/>
  <c r="C40" i="6"/>
  <c r="E40" i="6" s="1"/>
  <c r="G40" i="6" s="1"/>
  <c r="H40" i="6" s="1"/>
  <c r="C39" i="6"/>
  <c r="E39" i="6" s="1"/>
  <c r="G39" i="6" s="1"/>
  <c r="H39" i="6" s="1"/>
  <c r="C38" i="6"/>
  <c r="E38" i="6" s="1"/>
  <c r="G38" i="6" s="1"/>
  <c r="C37" i="6"/>
  <c r="E37" i="6" s="1"/>
  <c r="G37" i="6" s="1"/>
  <c r="C36" i="6"/>
  <c r="E36" i="6" s="1"/>
  <c r="G36" i="6" s="1"/>
  <c r="H36" i="6" s="1"/>
  <c r="C35" i="6"/>
  <c r="E35" i="6" s="1"/>
  <c r="G35" i="6" s="1"/>
  <c r="C34" i="6"/>
  <c r="E34" i="6" s="1"/>
  <c r="G34" i="6" s="1"/>
  <c r="C33" i="6"/>
  <c r="E33" i="6" s="1"/>
  <c r="G33" i="6" s="1"/>
  <c r="C32" i="6"/>
  <c r="E32" i="6" s="1"/>
  <c r="G32" i="6" s="1"/>
  <c r="H32" i="6" s="1"/>
  <c r="C31" i="6"/>
  <c r="E31" i="6" s="1"/>
  <c r="G31" i="6" s="1"/>
  <c r="C30" i="6"/>
  <c r="E30" i="6" s="1"/>
  <c r="G30" i="6" s="1"/>
  <c r="C29" i="6"/>
  <c r="E29" i="6" s="1"/>
  <c r="G29" i="6" s="1"/>
  <c r="C28" i="6"/>
  <c r="E28" i="6" s="1"/>
  <c r="G28" i="6" s="1"/>
  <c r="H28" i="6" s="1"/>
  <c r="I28" i="6" s="1"/>
  <c r="C27" i="6"/>
  <c r="E27" i="6" s="1"/>
  <c r="G27" i="6" s="1"/>
  <c r="C26" i="6"/>
  <c r="E26" i="6" s="1"/>
  <c r="G26" i="6" s="1"/>
  <c r="C25" i="6"/>
  <c r="E25" i="6" s="1"/>
  <c r="G25" i="6" s="1"/>
  <c r="C24" i="6"/>
  <c r="E24" i="6" s="1"/>
  <c r="G24" i="6" s="1"/>
  <c r="H24" i="6" s="1"/>
  <c r="I24" i="6" s="1"/>
  <c r="C23" i="6"/>
  <c r="E23" i="6" s="1"/>
  <c r="G23" i="6" s="1"/>
  <c r="C22" i="6"/>
  <c r="E22" i="6" s="1"/>
  <c r="G22" i="6" s="1"/>
  <c r="C21" i="6"/>
  <c r="E21" i="6" s="1"/>
  <c r="G21" i="6" s="1"/>
  <c r="C20" i="6"/>
  <c r="E20" i="6" s="1"/>
  <c r="G20" i="6" s="1"/>
  <c r="H20" i="6" s="1"/>
  <c r="I20" i="6" s="1"/>
  <c r="C19" i="6"/>
  <c r="E19" i="6" s="1"/>
  <c r="G19" i="6" s="1"/>
  <c r="C18" i="6"/>
  <c r="E18" i="6" s="1"/>
  <c r="G18" i="6" s="1"/>
  <c r="C17" i="6"/>
  <c r="C16" i="6"/>
  <c r="C15" i="6"/>
  <c r="C14" i="6"/>
  <c r="C13" i="6"/>
  <c r="C12" i="6"/>
  <c r="I67" i="6"/>
  <c r="E27" i="5"/>
  <c r="C27" i="5"/>
  <c r="E26" i="5"/>
  <c r="C26" i="5"/>
  <c r="E25" i="5"/>
  <c r="C25" i="5"/>
  <c r="E24" i="5"/>
  <c r="C24" i="5"/>
  <c r="B22" i="5"/>
  <c r="E21" i="5"/>
  <c r="C21" i="5"/>
  <c r="E20" i="5"/>
  <c r="C20" i="5"/>
  <c r="E19" i="5"/>
  <c r="C19" i="5"/>
  <c r="E18" i="5"/>
  <c r="C18" i="5"/>
  <c r="E17" i="5"/>
  <c r="C17" i="5"/>
  <c r="E16" i="5"/>
  <c r="C16" i="5"/>
  <c r="E15" i="5"/>
  <c r="G14" i="5" s="1"/>
  <c r="G10" i="5" s="1"/>
  <c r="C15" i="5"/>
  <c r="B14" i="5"/>
  <c r="B10" i="5" s="1"/>
  <c r="C20" i="3"/>
  <c r="C21" i="3"/>
  <c r="C22" i="3"/>
  <c r="C23" i="3"/>
  <c r="C24" i="3"/>
  <c r="E18" i="3"/>
  <c r="G18" i="3" s="1"/>
  <c r="C18" i="3"/>
  <c r="E19" i="3"/>
  <c r="G19" i="3" s="1"/>
  <c r="C19" i="3"/>
  <c r="E20" i="3"/>
  <c r="G20" i="3" s="1"/>
  <c r="E21" i="3"/>
  <c r="G21" i="3" s="1"/>
  <c r="E22" i="3"/>
  <c r="G22" i="3" s="1"/>
  <c r="E23" i="3"/>
  <c r="G23" i="3" s="1"/>
  <c r="E24" i="3"/>
  <c r="G24" i="3" s="1"/>
  <c r="C14" i="3"/>
  <c r="E14" i="3"/>
  <c r="G14" i="3" s="1"/>
  <c r="C15" i="3"/>
  <c r="E15" i="3"/>
  <c r="G15" i="3" s="1"/>
  <c r="C16" i="3"/>
  <c r="E16" i="3"/>
  <c r="G16" i="3" s="1"/>
  <c r="H16" i="3" s="1"/>
  <c r="I16" i="3" s="1"/>
  <c r="C13" i="3"/>
  <c r="C12" i="3"/>
  <c r="H2944" i="43" l="1"/>
  <c r="I2944" i="43" s="1"/>
  <c r="G2943" i="43"/>
  <c r="G2942" i="43" s="1"/>
  <c r="H2336" i="43"/>
  <c r="I2336" i="43" s="1"/>
  <c r="G2335" i="43"/>
  <c r="H303" i="43"/>
  <c r="I303" i="43" s="1"/>
  <c r="G302" i="43"/>
  <c r="H909" i="43"/>
  <c r="I909" i="43" s="1"/>
  <c r="G908" i="43"/>
  <c r="H823" i="43"/>
  <c r="H119" i="43"/>
  <c r="G180" i="43"/>
  <c r="G207" i="43"/>
  <c r="G228" i="43"/>
  <c r="G227" i="43" s="1"/>
  <c r="H313" i="43"/>
  <c r="I313" i="43" s="1"/>
  <c r="G312" i="43"/>
  <c r="H473" i="43"/>
  <c r="I473" i="43" s="1"/>
  <c r="I623" i="43"/>
  <c r="I653" i="43"/>
  <c r="I679" i="43"/>
  <c r="H2931" i="43"/>
  <c r="I2931" i="43" s="1"/>
  <c r="G2930" i="43"/>
  <c r="G2929" i="43" s="1"/>
  <c r="H519" i="43"/>
  <c r="I519" i="43" s="1"/>
  <c r="G518" i="43"/>
  <c r="I15" i="43"/>
  <c r="B148" i="43"/>
  <c r="H249" i="43"/>
  <c r="H337" i="43"/>
  <c r="I337" i="43" s="1"/>
  <c r="G336" i="43"/>
  <c r="G428" i="43"/>
  <c r="H429" i="43"/>
  <c r="I429" i="43" s="1"/>
  <c r="G634" i="43"/>
  <c r="H643" i="43"/>
  <c r="I643" i="43" s="1"/>
  <c r="H1528" i="43"/>
  <c r="G1527" i="43"/>
  <c r="G57" i="43"/>
  <c r="H136" i="43"/>
  <c r="I136" i="43" s="1"/>
  <c r="G149" i="43"/>
  <c r="G161" i="43"/>
  <c r="H184" i="43"/>
  <c r="I184" i="43" s="1"/>
  <c r="I180" i="43" s="1"/>
  <c r="G200" i="43"/>
  <c r="G279" i="43"/>
  <c r="H280" i="43"/>
  <c r="I280" i="43" s="1"/>
  <c r="G354" i="43"/>
  <c r="H355" i="43"/>
  <c r="I355" i="43" s="1"/>
  <c r="H382" i="43"/>
  <c r="I382" i="43" s="1"/>
  <c r="G381" i="43"/>
  <c r="H469" i="43"/>
  <c r="G468" i="43"/>
  <c r="H487" i="43"/>
  <c r="I487" i="43" s="1"/>
  <c r="G485" i="43"/>
  <c r="H545" i="43"/>
  <c r="I545" i="43"/>
  <c r="G1122" i="43"/>
  <c r="H3005" i="43"/>
  <c r="I3005" i="43" s="1"/>
  <c r="G3004" i="43"/>
  <c r="G3003" i="43" s="1"/>
  <c r="H564" i="43"/>
  <c r="G563" i="43"/>
  <c r="G50" i="43"/>
  <c r="E83" i="43"/>
  <c r="G84" i="43"/>
  <c r="G100" i="43"/>
  <c r="G170" i="43"/>
  <c r="G323" i="43"/>
  <c r="G338" i="43"/>
  <c r="H418" i="43"/>
  <c r="I418" i="43"/>
  <c r="H2287" i="43"/>
  <c r="G2286" i="43"/>
  <c r="H884" i="43"/>
  <c r="I884" i="43" s="1"/>
  <c r="G883" i="43"/>
  <c r="H462" i="43"/>
  <c r="I462" i="43" s="1"/>
  <c r="H307" i="43"/>
  <c r="I307" i="43" s="1"/>
  <c r="G306" i="43"/>
  <c r="G305" i="43" s="1"/>
  <c r="B66" i="43"/>
  <c r="G125" i="43"/>
  <c r="G141" i="43"/>
  <c r="H275" i="43"/>
  <c r="I275" i="43" s="1"/>
  <c r="G274" i="43"/>
  <c r="G309" i="43"/>
  <c r="G308" i="43" s="1"/>
  <c r="H310" i="43"/>
  <c r="H324" i="43"/>
  <c r="I324" i="43" s="1"/>
  <c r="I323" i="43" s="1"/>
  <c r="H344" i="43"/>
  <c r="G343" i="43"/>
  <c r="H391" i="43"/>
  <c r="G390" i="43"/>
  <c r="H397" i="43"/>
  <c r="I397" i="43" s="1"/>
  <c r="G396" i="43"/>
  <c r="G522" i="43"/>
  <c r="I600" i="43"/>
  <c r="H2956" i="43"/>
  <c r="G2955" i="43"/>
  <c r="G2954" i="43" s="1"/>
  <c r="H2240" i="43"/>
  <c r="I2240" i="43" s="1"/>
  <c r="G2239" i="43"/>
  <c r="H1571" i="43"/>
  <c r="H1570" i="43" s="1"/>
  <c r="G1570" i="43"/>
  <c r="H100" i="43"/>
  <c r="G252" i="43"/>
  <c r="G251" i="43" s="1"/>
  <c r="G385" i="43"/>
  <c r="H404" i="43"/>
  <c r="H401" i="43" s="1"/>
  <c r="G524" i="43"/>
  <c r="H533" i="43"/>
  <c r="I533" i="43" s="1"/>
  <c r="E88" i="43"/>
  <c r="G89" i="43"/>
  <c r="G221" i="43"/>
  <c r="I253" i="43"/>
  <c r="I316" i="43"/>
  <c r="H334" i="43"/>
  <c r="G333" i="43"/>
  <c r="H414" i="43"/>
  <c r="I414" i="43" s="1"/>
  <c r="I570" i="43"/>
  <c r="I669" i="43"/>
  <c r="H683" i="43"/>
  <c r="I683" i="43"/>
  <c r="B220" i="43"/>
  <c r="G453" i="43"/>
  <c r="B513" i="43"/>
  <c r="B566" i="43"/>
  <c r="B658" i="43"/>
  <c r="I693" i="43"/>
  <c r="I812" i="43"/>
  <c r="H888" i="43"/>
  <c r="I888" i="43" s="1"/>
  <c r="H917" i="43"/>
  <c r="I917" i="43" s="1"/>
  <c r="H932" i="43"/>
  <c r="I955" i="43"/>
  <c r="G970" i="43"/>
  <c r="H973" i="43"/>
  <c r="H1005" i="43"/>
  <c r="G1014" i="43"/>
  <c r="G1013" i="43" s="1"/>
  <c r="H1035" i="43"/>
  <c r="I1035" i="43" s="1"/>
  <c r="H1063" i="43"/>
  <c r="I1063" i="43" s="1"/>
  <c r="H1072" i="43"/>
  <c r="H1088" i="43"/>
  <c r="I1088" i="43" s="1"/>
  <c r="H1107" i="43"/>
  <c r="I1107" i="43" s="1"/>
  <c r="H1115" i="43"/>
  <c r="I1115" i="43" s="1"/>
  <c r="H1124" i="43"/>
  <c r="H1128" i="43"/>
  <c r="H1181" i="43"/>
  <c r="H1279" i="43"/>
  <c r="I1279" i="43" s="1"/>
  <c r="H1307" i="43"/>
  <c r="H1315" i="43"/>
  <c r="I1315" i="43" s="1"/>
  <c r="G1378" i="43"/>
  <c r="G1395" i="43"/>
  <c r="H1619" i="43"/>
  <c r="G401" i="43"/>
  <c r="G474" i="43"/>
  <c r="G497" i="43"/>
  <c r="G505" i="43"/>
  <c r="G509" i="43"/>
  <c r="G514" i="43"/>
  <c r="G575" i="43"/>
  <c r="G659" i="43"/>
  <c r="H844" i="43"/>
  <c r="I844" i="43" s="1"/>
  <c r="I827" i="43" s="1"/>
  <c r="G859" i="43"/>
  <c r="G904" i="43"/>
  <c r="G1134" i="43"/>
  <c r="B1158" i="43"/>
  <c r="G1228" i="43"/>
  <c r="G538" i="43"/>
  <c r="G542" i="43"/>
  <c r="G667" i="43"/>
  <c r="G801" i="43"/>
  <c r="G933" i="43"/>
  <c r="B990" i="43"/>
  <c r="G1052" i="43"/>
  <c r="G1081" i="43"/>
  <c r="G1159" i="43"/>
  <c r="G1182" i="43"/>
  <c r="G1285" i="43"/>
  <c r="G1321" i="43"/>
  <c r="I416" i="43"/>
  <c r="I463" i="43"/>
  <c r="B467" i="43"/>
  <c r="I614" i="43"/>
  <c r="I681" i="43"/>
  <c r="I691" i="43"/>
  <c r="I701" i="43"/>
  <c r="G715" i="43"/>
  <c r="G723" i="43"/>
  <c r="H765" i="43"/>
  <c r="I765" i="43" s="1"/>
  <c r="I813" i="43"/>
  <c r="I836" i="43"/>
  <c r="I845" i="43"/>
  <c r="I953" i="43"/>
  <c r="G960" i="43"/>
  <c r="G995" i="43"/>
  <c r="H1105" i="43"/>
  <c r="I1105" i="43" s="1"/>
  <c r="B1130" i="43"/>
  <c r="H1233" i="43"/>
  <c r="I1233" i="43" s="1"/>
  <c r="H1412" i="43"/>
  <c r="H1411" i="43" s="1"/>
  <c r="G1420" i="43"/>
  <c r="G559" i="43"/>
  <c r="G943" i="43"/>
  <c r="G983" i="43"/>
  <c r="G1007" i="43"/>
  <c r="G1355" i="43"/>
  <c r="H1421" i="43"/>
  <c r="H1420" i="43" s="1"/>
  <c r="G1465" i="43"/>
  <c r="B456" i="43"/>
  <c r="B521" i="43"/>
  <c r="B907" i="43"/>
  <c r="H1349" i="43"/>
  <c r="I1349" i="43" s="1"/>
  <c r="G1387" i="43"/>
  <c r="G1399" i="43"/>
  <c r="H1414" i="43"/>
  <c r="G1413" i="43"/>
  <c r="G1474" i="43"/>
  <c r="G1494" i="43"/>
  <c r="H1517" i="43"/>
  <c r="H1503" i="43" s="1"/>
  <c r="G1542" i="43"/>
  <c r="H1575" i="43"/>
  <c r="I1575" i="43" s="1"/>
  <c r="I1573" i="43" s="1"/>
  <c r="H1593" i="43"/>
  <c r="H1584" i="43" s="1"/>
  <c r="G1601" i="43"/>
  <c r="G1645" i="43"/>
  <c r="H1787" i="43"/>
  <c r="I1787" i="43" s="1"/>
  <c r="H1825" i="43"/>
  <c r="I1825" i="43" s="1"/>
  <c r="I1837" i="43"/>
  <c r="I1879" i="43"/>
  <c r="G1897" i="43"/>
  <c r="H1913" i="43"/>
  <c r="I1913" i="43" s="1"/>
  <c r="I1897" i="43" s="1"/>
  <c r="E1329" i="43"/>
  <c r="G1330" i="43"/>
  <c r="B1493" i="43"/>
  <c r="I1556" i="43"/>
  <c r="H1563" i="43"/>
  <c r="H1562" i="43" s="1"/>
  <c r="I1634" i="43"/>
  <c r="I1757" i="43"/>
  <c r="I1799" i="43"/>
  <c r="I1849" i="43"/>
  <c r="B1394" i="43"/>
  <c r="G1486" i="43"/>
  <c r="G1490" i="43"/>
  <c r="G1503" i="43"/>
  <c r="G1531" i="43"/>
  <c r="G1710" i="43"/>
  <c r="I1905" i="43"/>
  <c r="I1921" i="43"/>
  <c r="G1573" i="43"/>
  <c r="G1619" i="43"/>
  <c r="I1937" i="43"/>
  <c r="H1977" i="43"/>
  <c r="I1977" i="43"/>
  <c r="B1464" i="43"/>
  <c r="G1584" i="43"/>
  <c r="I1607" i="43"/>
  <c r="I1719" i="43"/>
  <c r="I1739" i="43"/>
  <c r="I1793" i="43"/>
  <c r="H1937" i="43"/>
  <c r="I1953" i="43"/>
  <c r="G1984" i="43"/>
  <c r="H1998" i="43"/>
  <c r="I1998" i="43" s="1"/>
  <c r="G1997" i="43"/>
  <c r="E1340" i="43"/>
  <c r="G1345" i="43"/>
  <c r="H1345" i="43" s="1"/>
  <c r="I1345" i="43" s="1"/>
  <c r="B1618" i="43"/>
  <c r="H2056" i="43"/>
  <c r="I2056" i="43" s="1"/>
  <c r="I1997" i="43" s="1"/>
  <c r="G2100" i="43"/>
  <c r="G2132" i="43"/>
  <c r="G2177" i="43"/>
  <c r="G2200" i="43"/>
  <c r="G2216" i="43"/>
  <c r="G2263" i="43"/>
  <c r="G2262" i="43" s="1"/>
  <c r="H2279" i="43"/>
  <c r="I2279" i="43" s="1"/>
  <c r="G2339" i="43"/>
  <c r="G2367" i="43"/>
  <c r="H2405" i="43"/>
  <c r="H2397" i="43" s="1"/>
  <c r="H2428" i="43"/>
  <c r="I2428" i="43" s="1"/>
  <c r="I2421" i="43" s="1"/>
  <c r="G2477" i="43"/>
  <c r="G2545" i="43"/>
  <c r="G2544" i="43" s="1"/>
  <c r="I2610" i="43"/>
  <c r="G2615" i="43"/>
  <c r="H2645" i="43"/>
  <c r="G2644" i="43"/>
  <c r="G2330" i="43"/>
  <c r="G2421" i="43"/>
  <c r="G2453" i="43"/>
  <c r="G2517" i="43"/>
  <c r="H2633" i="43"/>
  <c r="I2633" i="43" s="1"/>
  <c r="G2632" i="43"/>
  <c r="H2660" i="43"/>
  <c r="G2659" i="43"/>
  <c r="I2813" i="43"/>
  <c r="I2854" i="43"/>
  <c r="H2854" i="43"/>
  <c r="G2162" i="43"/>
  <c r="G2255" i="43"/>
  <c r="G2352" i="43"/>
  <c r="G2379" i="43"/>
  <c r="G2434" i="43"/>
  <c r="H2532" i="43"/>
  <c r="I2532" i="43" s="1"/>
  <c r="H2623" i="43"/>
  <c r="I2623" i="43" s="1"/>
  <c r="B2167" i="43"/>
  <c r="G2311" i="43"/>
  <c r="G2323" i="43"/>
  <c r="G2499" i="43"/>
  <c r="G2571" i="43"/>
  <c r="H2673" i="43"/>
  <c r="H2672" i="43" s="1"/>
  <c r="G2672" i="43"/>
  <c r="G2290" i="43"/>
  <c r="G2447" i="43"/>
  <c r="G2496" i="43"/>
  <c r="I2040" i="43"/>
  <c r="H2106" i="43"/>
  <c r="I2106" i="43" s="1"/>
  <c r="G2123" i="43"/>
  <c r="G2140" i="43"/>
  <c r="H2144" i="43"/>
  <c r="I2144" i="43" s="1"/>
  <c r="G2227" i="43"/>
  <c r="G2226" i="43" s="1"/>
  <c r="G2270" i="43"/>
  <c r="I2373" i="43"/>
  <c r="G2415" i="43"/>
  <c r="H2567" i="43"/>
  <c r="I2567" i="43" s="1"/>
  <c r="G2566" i="43"/>
  <c r="H2604" i="43"/>
  <c r="I2604" i="43" s="1"/>
  <c r="B2099" i="43"/>
  <c r="B2107" i="43"/>
  <c r="H2586" i="43"/>
  <c r="I2586" i="43" s="1"/>
  <c r="G2585" i="43"/>
  <c r="G2811" i="43"/>
  <c r="G2810" i="43" s="1"/>
  <c r="B2872" i="43"/>
  <c r="H2958" i="43"/>
  <c r="I2958" i="43" s="1"/>
  <c r="H2990" i="43"/>
  <c r="I2990" i="43" s="1"/>
  <c r="G3016" i="43"/>
  <c r="G3015" i="43" s="1"/>
  <c r="G2648" i="43"/>
  <c r="G2675" i="43"/>
  <c r="G2674" i="43" s="1"/>
  <c r="G2825" i="43"/>
  <c r="G2824" i="43" s="1"/>
  <c r="I2937" i="43"/>
  <c r="I2988" i="43"/>
  <c r="B2667" i="43"/>
  <c r="I2830" i="43"/>
  <c r="I2825" i="43" s="1"/>
  <c r="I2824" i="43" s="1"/>
  <c r="I2960" i="43"/>
  <c r="I2996" i="43"/>
  <c r="G237" i="43"/>
  <c r="H3013" i="43"/>
  <c r="H3012" i="43" s="1"/>
  <c r="I3013" i="43"/>
  <c r="H2904" i="43"/>
  <c r="H2903" i="43" s="1"/>
  <c r="H2821" i="43"/>
  <c r="H2820" i="43" s="1"/>
  <c r="I2822" i="43"/>
  <c r="I2673" i="43"/>
  <c r="I2665" i="43"/>
  <c r="H2659" i="43"/>
  <c r="I2660" i="43"/>
  <c r="G2627" i="43"/>
  <c r="I2585" i="43"/>
  <c r="I2545" i="43"/>
  <c r="I2544" i="43" s="1"/>
  <c r="I2542" i="43"/>
  <c r="G2527" i="43"/>
  <c r="I2530" i="43"/>
  <c r="C2526" i="43"/>
  <c r="H2515" i="43"/>
  <c r="I2515" i="43"/>
  <c r="G2495" i="43"/>
  <c r="H2447" i="43"/>
  <c r="I2448" i="43"/>
  <c r="H2434" i="43"/>
  <c r="I2434" i="43"/>
  <c r="H2415" i="43"/>
  <c r="G2391" i="43"/>
  <c r="H2379" i="43"/>
  <c r="H2388" i="43"/>
  <c r="I2380" i="43"/>
  <c r="G2359" i="43"/>
  <c r="C2359" i="43"/>
  <c r="G2334" i="43"/>
  <c r="I2330" i="43"/>
  <c r="H2330" i="43"/>
  <c r="I2323" i="43"/>
  <c r="G2294" i="43"/>
  <c r="H2282" i="43"/>
  <c r="I2282" i="43" s="1"/>
  <c r="I2292" i="43"/>
  <c r="H2292" i="43"/>
  <c r="I2290" i="43"/>
  <c r="C2269" i="43"/>
  <c r="G2238" i="43"/>
  <c r="I2224" i="43"/>
  <c r="I2221" i="43"/>
  <c r="I2215" i="43"/>
  <c r="G2139" i="43"/>
  <c r="I2138" i="43"/>
  <c r="H2132" i="43"/>
  <c r="H2129" i="43"/>
  <c r="G2107" i="43"/>
  <c r="G2099" i="43"/>
  <c r="I2097" i="43"/>
  <c r="I2093" i="43"/>
  <c r="H2093" i="43"/>
  <c r="I2088" i="43"/>
  <c r="G1730" i="43"/>
  <c r="I1622" i="43"/>
  <c r="I1604" i="43"/>
  <c r="H1601" i="43"/>
  <c r="C1572" i="43"/>
  <c r="I1571" i="43"/>
  <c r="I1542" i="43"/>
  <c r="G1530" i="43"/>
  <c r="H1531" i="43"/>
  <c r="I1522" i="43"/>
  <c r="G1493" i="43"/>
  <c r="H1494" i="43"/>
  <c r="I1475" i="43"/>
  <c r="G1419" i="43"/>
  <c r="I1421" i="43"/>
  <c r="G1410" i="43"/>
  <c r="H1340" i="43"/>
  <c r="G1158" i="43"/>
  <c r="H1148" i="43"/>
  <c r="I1148" i="43"/>
  <c r="I1020" i="43"/>
  <c r="H1020" i="43"/>
  <c r="I988" i="43"/>
  <c r="G976" i="43"/>
  <c r="I970" i="43"/>
  <c r="H970" i="43"/>
  <c r="G907" i="43"/>
  <c r="H904" i="43"/>
  <c r="I905" i="43"/>
  <c r="G882" i="43"/>
  <c r="H883" i="43"/>
  <c r="H827" i="43"/>
  <c r="I828" i="43"/>
  <c r="H723" i="43"/>
  <c r="I724" i="43"/>
  <c r="I634" i="43"/>
  <c r="H563" i="43"/>
  <c r="I564" i="43"/>
  <c r="H524" i="43"/>
  <c r="H522" i="43"/>
  <c r="I522" i="43"/>
  <c r="I518" i="43"/>
  <c r="G513" i="43"/>
  <c r="I514" i="43"/>
  <c r="C513" i="43"/>
  <c r="G496" i="43"/>
  <c r="G467" i="43"/>
  <c r="I485" i="43"/>
  <c r="H457" i="43"/>
  <c r="C456" i="43"/>
  <c r="G400" i="43"/>
  <c r="H385" i="43"/>
  <c r="I396" i="43"/>
  <c r="G384" i="43"/>
  <c r="H354" i="43"/>
  <c r="G335" i="43"/>
  <c r="I336" i="43"/>
  <c r="H336" i="43"/>
  <c r="C335" i="43"/>
  <c r="I321" i="43"/>
  <c r="H309" i="43"/>
  <c r="I306" i="43"/>
  <c r="C308" i="43"/>
  <c r="H302" i="43"/>
  <c r="I270" i="43"/>
  <c r="H248" i="43"/>
  <c r="H247" i="43" s="1"/>
  <c r="I249" i="43"/>
  <c r="G239" i="43"/>
  <c r="G236" i="43" s="1"/>
  <c r="C220" i="43"/>
  <c r="H207" i="43"/>
  <c r="G169" i="43"/>
  <c r="H170" i="43"/>
  <c r="I170" i="43"/>
  <c r="G132" i="43"/>
  <c r="I101" i="43"/>
  <c r="G49" i="43"/>
  <c r="H50" i="43"/>
  <c r="H14" i="43"/>
  <c r="I14" i="43" s="1"/>
  <c r="H203" i="24"/>
  <c r="G202" i="24"/>
  <c r="G201" i="24" s="1"/>
  <c r="C194" i="24"/>
  <c r="C193" i="24" s="1"/>
  <c r="C183" i="24"/>
  <c r="E97" i="24"/>
  <c r="G97" i="24" s="1"/>
  <c r="C149" i="24"/>
  <c r="C146" i="24" s="1"/>
  <c r="E165" i="24"/>
  <c r="G165" i="24" s="1"/>
  <c r="I108" i="24"/>
  <c r="G156" i="24"/>
  <c r="I157" i="24"/>
  <c r="H150" i="24"/>
  <c r="G149" i="24"/>
  <c r="C168" i="24"/>
  <c r="C156" i="24"/>
  <c r="C163" i="24"/>
  <c r="C135" i="24"/>
  <c r="C142" i="24"/>
  <c r="I86" i="24"/>
  <c r="E195" i="24"/>
  <c r="G195" i="24" s="1"/>
  <c r="G125" i="24"/>
  <c r="C132" i="24"/>
  <c r="C131" i="24" s="1"/>
  <c r="I121" i="24"/>
  <c r="C30" i="24"/>
  <c r="C45" i="24"/>
  <c r="C110" i="24"/>
  <c r="H126" i="24"/>
  <c r="C125" i="24"/>
  <c r="I55" i="24"/>
  <c r="I36" i="24"/>
  <c r="C95" i="24"/>
  <c r="C64" i="24"/>
  <c r="C80" i="24"/>
  <c r="G80" i="24"/>
  <c r="I74" i="24"/>
  <c r="C67" i="24"/>
  <c r="C38" i="24"/>
  <c r="E12" i="24"/>
  <c r="G12" i="24" s="1"/>
  <c r="C11" i="24"/>
  <c r="E50" i="24"/>
  <c r="G50" i="24" s="1"/>
  <c r="E102" i="24"/>
  <c r="G102" i="24" s="1"/>
  <c r="H102" i="24" s="1"/>
  <c r="E112" i="24"/>
  <c r="G112" i="24" s="1"/>
  <c r="H112" i="24" s="1"/>
  <c r="E145" i="24"/>
  <c r="G145" i="24" s="1"/>
  <c r="H145" i="24" s="1"/>
  <c r="I145" i="24" s="1"/>
  <c r="E169" i="24"/>
  <c r="G169" i="24" s="1"/>
  <c r="E175" i="24"/>
  <c r="G175" i="24" s="1"/>
  <c r="H175" i="24" s="1"/>
  <c r="I175" i="24" s="1"/>
  <c r="E39" i="24"/>
  <c r="G39" i="24" s="1"/>
  <c r="E13" i="24"/>
  <c r="G13" i="24" s="1"/>
  <c r="H13" i="24" s="1"/>
  <c r="E31" i="24"/>
  <c r="G31" i="24" s="1"/>
  <c r="E51" i="24"/>
  <c r="G51" i="24" s="1"/>
  <c r="H51" i="24" s="1"/>
  <c r="E68" i="24"/>
  <c r="G68" i="24" s="1"/>
  <c r="E176" i="24"/>
  <c r="G176" i="24" s="1"/>
  <c r="H176" i="24" s="1"/>
  <c r="E144" i="24"/>
  <c r="G144" i="24" s="1"/>
  <c r="E174" i="24"/>
  <c r="G174" i="24" s="1"/>
  <c r="H174" i="24" s="1"/>
  <c r="I174" i="24" s="1"/>
  <c r="E14" i="24"/>
  <c r="G14" i="24" s="1"/>
  <c r="H14" i="24" s="1"/>
  <c r="I14" i="24" s="1"/>
  <c r="E52" i="24"/>
  <c r="G52" i="24" s="1"/>
  <c r="E69" i="24"/>
  <c r="G69" i="24" s="1"/>
  <c r="E148" i="24"/>
  <c r="G148" i="24" s="1"/>
  <c r="E171" i="24"/>
  <c r="G171" i="24" s="1"/>
  <c r="H171" i="24" s="1"/>
  <c r="I171" i="24" s="1"/>
  <c r="E111" i="24"/>
  <c r="G111" i="24" s="1"/>
  <c r="E15" i="24"/>
  <c r="G15" i="24" s="1"/>
  <c r="H15" i="24" s="1"/>
  <c r="E53" i="24"/>
  <c r="G53" i="24" s="1"/>
  <c r="H53" i="24" s="1"/>
  <c r="I53" i="24" s="1"/>
  <c r="E134" i="24"/>
  <c r="G134" i="24" s="1"/>
  <c r="H134" i="24" s="1"/>
  <c r="I134" i="24" s="1"/>
  <c r="E164" i="24"/>
  <c r="G164" i="24" s="1"/>
  <c r="E49" i="24"/>
  <c r="G49" i="24" s="1"/>
  <c r="E66" i="24"/>
  <c r="G66" i="24" s="1"/>
  <c r="H66" i="24" s="1"/>
  <c r="E46" i="24"/>
  <c r="G46" i="24" s="1"/>
  <c r="E54" i="24"/>
  <c r="G54" i="24" s="1"/>
  <c r="H54" i="24" s="1"/>
  <c r="I54" i="24" s="1"/>
  <c r="E98" i="24"/>
  <c r="G98" i="24" s="1"/>
  <c r="H98" i="24" s="1"/>
  <c r="I98" i="24" s="1"/>
  <c r="E101" i="24"/>
  <c r="G101" i="24" s="1"/>
  <c r="H101" i="24" s="1"/>
  <c r="E47" i="24"/>
  <c r="G47" i="24" s="1"/>
  <c r="H47" i="24" s="1"/>
  <c r="E99" i="24"/>
  <c r="G99" i="24" s="1"/>
  <c r="H99" i="24" s="1"/>
  <c r="I118" i="24"/>
  <c r="E136" i="24"/>
  <c r="G136" i="24" s="1"/>
  <c r="E166" i="24"/>
  <c r="G166" i="24" s="1"/>
  <c r="E184" i="24"/>
  <c r="G184" i="24" s="1"/>
  <c r="E48" i="24"/>
  <c r="G48" i="24" s="1"/>
  <c r="H48" i="24" s="1"/>
  <c r="E65" i="24"/>
  <c r="G65" i="24" s="1"/>
  <c r="E100" i="24"/>
  <c r="G100" i="24" s="1"/>
  <c r="E143" i="24"/>
  <c r="G143" i="24" s="1"/>
  <c r="E167" i="24"/>
  <c r="G167" i="24" s="1"/>
  <c r="H167" i="24" s="1"/>
  <c r="I167" i="24" s="1"/>
  <c r="H15" i="3"/>
  <c r="I15" i="3" s="1"/>
  <c r="H19" i="3"/>
  <c r="I19" i="3" s="1"/>
  <c r="H14" i="3"/>
  <c r="I14" i="3" s="1"/>
  <c r="C17" i="3"/>
  <c r="H24" i="3"/>
  <c r="I24" i="3" s="1"/>
  <c r="H18" i="3"/>
  <c r="G17" i="3"/>
  <c r="I18" i="3"/>
  <c r="H23" i="3"/>
  <c r="I23" i="3" s="1"/>
  <c r="H22" i="3"/>
  <c r="I22" i="3"/>
  <c r="H20" i="3"/>
  <c r="I20" i="3" s="1"/>
  <c r="E12" i="3"/>
  <c r="G12" i="3" s="1"/>
  <c r="C11" i="3"/>
  <c r="C10" i="3" s="1"/>
  <c r="C9" i="3" s="1"/>
  <c r="H21" i="3"/>
  <c r="I21" i="3"/>
  <c r="H81" i="14"/>
  <c r="I81" i="14" s="1"/>
  <c r="H20" i="14"/>
  <c r="I20" i="14" s="1"/>
  <c r="H34" i="14"/>
  <c r="I34" i="14" s="1"/>
  <c r="H66" i="14"/>
  <c r="I66" i="14" s="1"/>
  <c r="H74" i="14"/>
  <c r="I74" i="14" s="1"/>
  <c r="H42" i="14"/>
  <c r="I42" i="14" s="1"/>
  <c r="H12" i="14"/>
  <c r="I12" i="14" s="1"/>
  <c r="H36" i="14"/>
  <c r="I36" i="14" s="1"/>
  <c r="H68" i="14"/>
  <c r="I68" i="14" s="1"/>
  <c r="H76" i="14"/>
  <c r="I76" i="14" s="1"/>
  <c r="H82" i="14"/>
  <c r="I82" i="14" s="1"/>
  <c r="H13" i="14"/>
  <c r="I13" i="14" s="1"/>
  <c r="H21" i="14"/>
  <c r="I21" i="14" s="1"/>
  <c r="H28" i="14"/>
  <c r="I28" i="14" s="1"/>
  <c r="H37" i="14"/>
  <c r="I37" i="14" s="1"/>
  <c r="H44" i="14"/>
  <c r="I44" i="14" s="1"/>
  <c r="H52" i="14"/>
  <c r="I52" i="14"/>
  <c r="H60" i="14"/>
  <c r="I60" i="14" s="1"/>
  <c r="H69" i="14"/>
  <c r="I69" i="14" s="1"/>
  <c r="H77" i="14"/>
  <c r="I77" i="14" s="1"/>
  <c r="H26" i="14"/>
  <c r="I26" i="14" s="1"/>
  <c r="H58" i="14"/>
  <c r="I58" i="14" s="1"/>
  <c r="I11" i="14"/>
  <c r="H29" i="14"/>
  <c r="I29" i="14" s="1"/>
  <c r="H45" i="14"/>
  <c r="I45" i="14" s="1"/>
  <c r="H53" i="14"/>
  <c r="I53" i="14" s="1"/>
  <c r="H62" i="14"/>
  <c r="I62" i="14" s="1"/>
  <c r="H70" i="14"/>
  <c r="I70" i="14" s="1"/>
  <c r="H38" i="14"/>
  <c r="I38" i="14" s="1"/>
  <c r="H50" i="14"/>
  <c r="I50" i="14" s="1"/>
  <c r="H33" i="14"/>
  <c r="I33" i="14" s="1"/>
  <c r="H73" i="14"/>
  <c r="I73" i="14" s="1"/>
  <c r="E12" i="16"/>
  <c r="G12" i="16" s="1"/>
  <c r="C11" i="16"/>
  <c r="C10" i="16" s="1"/>
  <c r="C9" i="16" s="1"/>
  <c r="C45" i="58" s="1"/>
  <c r="C7" i="58" s="1"/>
  <c r="C6" i="58" s="1"/>
  <c r="E22" i="16"/>
  <c r="G22" i="16" s="1"/>
  <c r="G21" i="16" s="1"/>
  <c r="G20" i="16" s="1"/>
  <c r="C21" i="16"/>
  <c r="C20" i="16" s="1"/>
  <c r="G10" i="46"/>
  <c r="G9" i="46" s="1"/>
  <c r="C23" i="27"/>
  <c r="E42" i="27"/>
  <c r="G42" i="27" s="1"/>
  <c r="C41" i="27"/>
  <c r="H50" i="27"/>
  <c r="I50" i="27"/>
  <c r="H43" i="27"/>
  <c r="I43" i="27" s="1"/>
  <c r="I45" i="27"/>
  <c r="H45" i="27"/>
  <c r="H46" i="27"/>
  <c r="I46" i="27" s="1"/>
  <c r="C11" i="27"/>
  <c r="C10" i="27" s="1"/>
  <c r="C9" i="27" s="1"/>
  <c r="H48" i="27"/>
  <c r="I48" i="27" s="1"/>
  <c r="H49" i="27"/>
  <c r="I49" i="27" s="1"/>
  <c r="I144" i="4"/>
  <c r="I143" i="4" s="1"/>
  <c r="H143" i="4"/>
  <c r="G9" i="4"/>
  <c r="H147" i="4"/>
  <c r="I147" i="4" s="1"/>
  <c r="H74" i="4"/>
  <c r="I64" i="4"/>
  <c r="I74" i="4"/>
  <c r="H10" i="4"/>
  <c r="I11" i="4"/>
  <c r="I28" i="4"/>
  <c r="I36" i="4"/>
  <c r="E238" i="4"/>
  <c r="I225" i="11"/>
  <c r="I247" i="11"/>
  <c r="I134" i="11"/>
  <c r="G242" i="11"/>
  <c r="I168" i="11"/>
  <c r="I165" i="11" s="1"/>
  <c r="I106" i="11"/>
  <c r="C246" i="11"/>
  <c r="C165" i="11"/>
  <c r="I91" i="11"/>
  <c r="I172" i="11"/>
  <c r="I58" i="11"/>
  <c r="I147" i="11"/>
  <c r="C242" i="11"/>
  <c r="B239" i="11"/>
  <c r="I182" i="11"/>
  <c r="H123" i="11"/>
  <c r="I123" i="11" s="1"/>
  <c r="C64" i="11"/>
  <c r="C171" i="11"/>
  <c r="C227" i="11"/>
  <c r="I213" i="11"/>
  <c r="H151" i="11"/>
  <c r="I151" i="11" s="1"/>
  <c r="H160" i="11"/>
  <c r="I160" i="11" s="1"/>
  <c r="H170" i="11"/>
  <c r="I170" i="11" s="1"/>
  <c r="H163" i="11"/>
  <c r="I163" i="11" s="1"/>
  <c r="I124" i="11"/>
  <c r="C13" i="11"/>
  <c r="I102" i="11"/>
  <c r="B15" i="11"/>
  <c r="C93" i="11"/>
  <c r="I69" i="11"/>
  <c r="B180" i="11"/>
  <c r="H131" i="11"/>
  <c r="I131" i="11" s="1"/>
  <c r="H155" i="11"/>
  <c r="I155" i="11" s="1"/>
  <c r="B92" i="11"/>
  <c r="I143" i="11"/>
  <c r="I78" i="11"/>
  <c r="B144" i="11"/>
  <c r="I19" i="11"/>
  <c r="E12" i="36"/>
  <c r="G12" i="36" s="1"/>
  <c r="C11" i="36"/>
  <c r="C10" i="36" s="1"/>
  <c r="C9" i="36" s="1"/>
  <c r="H12" i="55"/>
  <c r="G11" i="55"/>
  <c r="G10" i="55" s="1"/>
  <c r="G9" i="55" s="1"/>
  <c r="D39" i="58" s="1"/>
  <c r="E112" i="19"/>
  <c r="G112" i="19" s="1"/>
  <c r="G111" i="19" s="1"/>
  <c r="C111" i="19"/>
  <c r="E88" i="19"/>
  <c r="G88" i="19" s="1"/>
  <c r="E124" i="19"/>
  <c r="G124" i="19" s="1"/>
  <c r="G123" i="19" s="1"/>
  <c r="C123" i="19"/>
  <c r="C89" i="19"/>
  <c r="E89" i="19" s="1"/>
  <c r="G89" i="19" s="1"/>
  <c r="B87" i="19"/>
  <c r="E115" i="19"/>
  <c r="G115" i="19" s="1"/>
  <c r="G114" i="19" s="1"/>
  <c r="G113" i="19" s="1"/>
  <c r="C114" i="19"/>
  <c r="C113" i="19" s="1"/>
  <c r="E118" i="19"/>
  <c r="G118" i="19" s="1"/>
  <c r="C117" i="19"/>
  <c r="C101" i="19"/>
  <c r="B100" i="19"/>
  <c r="E122" i="19"/>
  <c r="G122" i="19" s="1"/>
  <c r="G121" i="19" s="1"/>
  <c r="C121" i="19"/>
  <c r="C81" i="19"/>
  <c r="E81" i="19" s="1"/>
  <c r="G81" i="19" s="1"/>
  <c r="G80" i="19" s="1"/>
  <c r="E59" i="19"/>
  <c r="G59" i="19" s="1"/>
  <c r="G58" i="19" s="1"/>
  <c r="C58" i="19"/>
  <c r="E65" i="19"/>
  <c r="G65" i="19" s="1"/>
  <c r="G64" i="19" s="1"/>
  <c r="C64" i="19"/>
  <c r="E48" i="19"/>
  <c r="G48" i="19" s="1"/>
  <c r="C47" i="19"/>
  <c r="E70" i="19"/>
  <c r="G70" i="19" s="1"/>
  <c r="H70" i="19" s="1"/>
  <c r="I70" i="19" s="1"/>
  <c r="C72" i="19"/>
  <c r="E72" i="19" s="1"/>
  <c r="G72" i="19" s="1"/>
  <c r="H72" i="19" s="1"/>
  <c r="I72" i="19" s="1"/>
  <c r="G11" i="19"/>
  <c r="C11" i="19"/>
  <c r="H131" i="19"/>
  <c r="I131" i="19" s="1"/>
  <c r="H89" i="19"/>
  <c r="I89" i="19" s="1"/>
  <c r="H23" i="19"/>
  <c r="I23" i="19" s="1"/>
  <c r="H31" i="19"/>
  <c r="I31" i="19" s="1"/>
  <c r="H39" i="19"/>
  <c r="I39" i="19" s="1"/>
  <c r="H73" i="19"/>
  <c r="I73" i="19" s="1"/>
  <c r="H85" i="19"/>
  <c r="I85" i="19" s="1"/>
  <c r="H120" i="19"/>
  <c r="I120" i="19" s="1"/>
  <c r="H124" i="19"/>
  <c r="H16" i="19"/>
  <c r="I16" i="19" s="1"/>
  <c r="H24" i="19"/>
  <c r="I24" i="19" s="1"/>
  <c r="H32" i="19"/>
  <c r="I32" i="19" s="1"/>
  <c r="H40" i="19"/>
  <c r="I40" i="19" s="1"/>
  <c r="H54" i="19"/>
  <c r="I54" i="19" s="1"/>
  <c r="H68" i="19"/>
  <c r="I68" i="19" s="1"/>
  <c r="H97" i="19"/>
  <c r="I97" i="19" s="1"/>
  <c r="H103" i="19"/>
  <c r="I103" i="19" s="1"/>
  <c r="H125" i="19"/>
  <c r="I125" i="19" s="1"/>
  <c r="H17" i="19"/>
  <c r="I17" i="19" s="1"/>
  <c r="H25" i="19"/>
  <c r="I25" i="19" s="1"/>
  <c r="H33" i="19"/>
  <c r="I33" i="19" s="1"/>
  <c r="H41" i="19"/>
  <c r="I41" i="19" s="1"/>
  <c r="H55" i="19"/>
  <c r="I55" i="19" s="1"/>
  <c r="H75" i="19"/>
  <c r="I75" i="19" s="1"/>
  <c r="H91" i="19"/>
  <c r="I91" i="19" s="1"/>
  <c r="H38" i="19"/>
  <c r="I38" i="19" s="1"/>
  <c r="H18" i="19"/>
  <c r="I18" i="19" s="1"/>
  <c r="H92" i="19"/>
  <c r="I92" i="19" s="1"/>
  <c r="H105" i="19"/>
  <c r="I105" i="19" s="1"/>
  <c r="H127" i="19"/>
  <c r="I127" i="19" s="1"/>
  <c r="H22" i="19"/>
  <c r="I22" i="19" s="1"/>
  <c r="H19" i="19"/>
  <c r="I19" i="19" s="1"/>
  <c r="H27" i="19"/>
  <c r="I27" i="19" s="1"/>
  <c r="H35" i="19"/>
  <c r="I35" i="19" s="1"/>
  <c r="H43" i="19"/>
  <c r="I43" i="19" s="1"/>
  <c r="H49" i="19"/>
  <c r="I49" i="19" s="1"/>
  <c r="H57" i="19"/>
  <c r="I57" i="19" s="1"/>
  <c r="H61" i="19"/>
  <c r="I61" i="19" s="1"/>
  <c r="H77" i="19"/>
  <c r="I77" i="19" s="1"/>
  <c r="H99" i="19"/>
  <c r="I99" i="19" s="1"/>
  <c r="H106" i="19"/>
  <c r="I106" i="19" s="1"/>
  <c r="H112" i="19"/>
  <c r="H46" i="19"/>
  <c r="I46" i="19" s="1"/>
  <c r="H84" i="19"/>
  <c r="I84" i="19" s="1"/>
  <c r="H20" i="19"/>
  <c r="I20" i="19" s="1"/>
  <c r="H28" i="19"/>
  <c r="I28" i="19" s="1"/>
  <c r="H36" i="19"/>
  <c r="I36" i="19" s="1"/>
  <c r="H44" i="19"/>
  <c r="I44" i="19" s="1"/>
  <c r="H50" i="19"/>
  <c r="I50" i="19" s="1"/>
  <c r="H67" i="19"/>
  <c r="I67" i="19" s="1"/>
  <c r="H78" i="19"/>
  <c r="I78" i="19" s="1"/>
  <c r="H82" i="19"/>
  <c r="I82" i="19" s="1"/>
  <c r="H94" i="19"/>
  <c r="I94" i="19" s="1"/>
  <c r="H107" i="19"/>
  <c r="I107" i="19" s="1"/>
  <c r="H14" i="19"/>
  <c r="I14" i="19" s="1"/>
  <c r="H52" i="19"/>
  <c r="I52" i="19" s="1"/>
  <c r="H13" i="19"/>
  <c r="I13" i="19" s="1"/>
  <c r="H21" i="19"/>
  <c r="I21" i="19" s="1"/>
  <c r="H29" i="19"/>
  <c r="I29" i="19" s="1"/>
  <c r="H37" i="19"/>
  <c r="I37" i="19" s="1"/>
  <c r="H45" i="19"/>
  <c r="I45" i="19" s="1"/>
  <c r="H51" i="19"/>
  <c r="I51" i="19" s="1"/>
  <c r="H83" i="19"/>
  <c r="I83" i="19" s="1"/>
  <c r="H95" i="19"/>
  <c r="I95" i="19" s="1"/>
  <c r="H108" i="19"/>
  <c r="I108" i="19" s="1"/>
  <c r="H129" i="19"/>
  <c r="I129" i="19" s="1"/>
  <c r="H30" i="19"/>
  <c r="I30" i="19" s="1"/>
  <c r="H109" i="19"/>
  <c r="I109" i="19" s="1"/>
  <c r="H119" i="19"/>
  <c r="I119" i="19" s="1"/>
  <c r="E43" i="22"/>
  <c r="G43" i="22" s="1"/>
  <c r="C42" i="22"/>
  <c r="C41" i="22" s="1"/>
  <c r="E55" i="22"/>
  <c r="G55" i="22" s="1"/>
  <c r="C54" i="22"/>
  <c r="C53" i="22" s="1"/>
  <c r="E82" i="22"/>
  <c r="G82" i="22" s="1"/>
  <c r="C81" i="22"/>
  <c r="E91" i="22"/>
  <c r="G91" i="22" s="1"/>
  <c r="C90" i="22"/>
  <c r="E35" i="22"/>
  <c r="G35" i="22" s="1"/>
  <c r="C34" i="22"/>
  <c r="E49" i="22"/>
  <c r="G49" i="22" s="1"/>
  <c r="C48" i="22"/>
  <c r="C47" i="22" s="1"/>
  <c r="E77" i="22"/>
  <c r="G77" i="22" s="1"/>
  <c r="C76" i="22"/>
  <c r="E28" i="22"/>
  <c r="G28" i="22" s="1"/>
  <c r="G27" i="22" s="1"/>
  <c r="C27" i="22"/>
  <c r="E13" i="22"/>
  <c r="G13" i="22" s="1"/>
  <c r="G11" i="22" s="1"/>
  <c r="C11" i="22"/>
  <c r="C10" i="22" s="1"/>
  <c r="E40" i="22"/>
  <c r="G40" i="22" s="1"/>
  <c r="C39" i="22"/>
  <c r="E99" i="22"/>
  <c r="G99" i="22" s="1"/>
  <c r="C98" i="22"/>
  <c r="H28" i="22"/>
  <c r="H27" i="22" s="1"/>
  <c r="H13" i="22"/>
  <c r="H11" i="22" s="1"/>
  <c r="I31" i="22"/>
  <c r="I15" i="22"/>
  <c r="I61" i="22"/>
  <c r="I68" i="22"/>
  <c r="I63" i="22"/>
  <c r="I79" i="22"/>
  <c r="H116" i="39"/>
  <c r="I116" i="39"/>
  <c r="H158" i="39"/>
  <c r="I158" i="39" s="1"/>
  <c r="H184" i="39"/>
  <c r="I184" i="39"/>
  <c r="I176" i="39"/>
  <c r="I166" i="39"/>
  <c r="I94" i="39"/>
  <c r="I124" i="39"/>
  <c r="I82" i="39"/>
  <c r="I60" i="39"/>
  <c r="I169" i="39"/>
  <c r="H52" i="39"/>
  <c r="I52" i="39" s="1"/>
  <c r="H30" i="39"/>
  <c r="I30" i="39" s="1"/>
  <c r="C179" i="39"/>
  <c r="C178" i="39" s="1"/>
  <c r="E125" i="39"/>
  <c r="G125" i="39" s="1"/>
  <c r="H125" i="39" s="1"/>
  <c r="G170" i="39"/>
  <c r="C174" i="39"/>
  <c r="E19" i="39"/>
  <c r="G19" i="39" s="1"/>
  <c r="H19" i="39" s="1"/>
  <c r="I19" i="39" s="1"/>
  <c r="G174" i="39"/>
  <c r="C170" i="39"/>
  <c r="C155" i="39"/>
  <c r="H118" i="39"/>
  <c r="I118" i="39" s="1"/>
  <c r="H105" i="39"/>
  <c r="I105" i="39" s="1"/>
  <c r="H145" i="39"/>
  <c r="H144" i="39" s="1"/>
  <c r="G144" i="39"/>
  <c r="I138" i="39"/>
  <c r="I77" i="39"/>
  <c r="I107" i="39"/>
  <c r="I130" i="39"/>
  <c r="I99" i="39"/>
  <c r="I76" i="39"/>
  <c r="C144" i="39"/>
  <c r="I71" i="39"/>
  <c r="I55" i="39"/>
  <c r="C127" i="39"/>
  <c r="I37" i="39"/>
  <c r="C149" i="39"/>
  <c r="I147" i="39"/>
  <c r="H47" i="39"/>
  <c r="I47" i="39" s="1"/>
  <c r="H109" i="39"/>
  <c r="I109" i="39" s="1"/>
  <c r="H80" i="39"/>
  <c r="I80" i="39" s="1"/>
  <c r="H134" i="39"/>
  <c r="I134" i="39" s="1"/>
  <c r="H164" i="39"/>
  <c r="I164" i="39" s="1"/>
  <c r="I162" i="39"/>
  <c r="I113" i="39"/>
  <c r="I89" i="39"/>
  <c r="I20" i="39"/>
  <c r="I103" i="39"/>
  <c r="E128" i="39"/>
  <c r="G128" i="39" s="1"/>
  <c r="G127" i="39" s="1"/>
  <c r="I59" i="39"/>
  <c r="E43" i="39"/>
  <c r="G43" i="39" s="1"/>
  <c r="H43" i="39" s="1"/>
  <c r="I43" i="39" s="1"/>
  <c r="C96" i="39"/>
  <c r="I152" i="39"/>
  <c r="I67" i="39"/>
  <c r="I29" i="39"/>
  <c r="H122" i="39"/>
  <c r="I122" i="39" s="1"/>
  <c r="C110" i="39"/>
  <c r="I54" i="39"/>
  <c r="H51" i="39"/>
  <c r="I51" i="39" s="1"/>
  <c r="I142" i="39"/>
  <c r="C114" i="39"/>
  <c r="E185" i="39"/>
  <c r="G185" i="39" s="1"/>
  <c r="H185" i="39" s="1"/>
  <c r="H66" i="39"/>
  <c r="I66" i="39" s="1"/>
  <c r="H58" i="39"/>
  <c r="I58" i="39" s="1"/>
  <c r="H40" i="39"/>
  <c r="I40" i="39" s="1"/>
  <c r="H28" i="39"/>
  <c r="I28" i="39" s="1"/>
  <c r="H81" i="39"/>
  <c r="I81" i="39" s="1"/>
  <c r="H90" i="39"/>
  <c r="I90" i="39" s="1"/>
  <c r="H104" i="39"/>
  <c r="I104" i="39" s="1"/>
  <c r="H115" i="39"/>
  <c r="H123" i="39"/>
  <c r="I123" i="39" s="1"/>
  <c r="H135" i="39"/>
  <c r="I135" i="39" s="1"/>
  <c r="H143" i="39"/>
  <c r="I143" i="39" s="1"/>
  <c r="H165" i="39"/>
  <c r="I165" i="39" s="1"/>
  <c r="H175" i="39"/>
  <c r="H12" i="39"/>
  <c r="I12" i="39" s="1"/>
  <c r="C91" i="39"/>
  <c r="I168" i="39"/>
  <c r="I88" i="39"/>
  <c r="I112" i="39"/>
  <c r="I133" i="39"/>
  <c r="E92" i="39"/>
  <c r="G92" i="39" s="1"/>
  <c r="I50" i="39"/>
  <c r="C11" i="39"/>
  <c r="G86" i="39"/>
  <c r="I68" i="39"/>
  <c r="E180" i="39"/>
  <c r="G180" i="39" s="1"/>
  <c r="I45" i="39"/>
  <c r="C86" i="39"/>
  <c r="C74" i="39"/>
  <c r="H72" i="39"/>
  <c r="I72" i="39" s="1"/>
  <c r="H56" i="39"/>
  <c r="I56" i="39" s="1"/>
  <c r="H38" i="39"/>
  <c r="I38" i="39" s="1"/>
  <c r="H13" i="39"/>
  <c r="I13" i="39" s="1"/>
  <c r="H69" i="39"/>
  <c r="I69" i="39" s="1"/>
  <c r="H53" i="39"/>
  <c r="I53" i="39" s="1"/>
  <c r="H44" i="39"/>
  <c r="I44" i="39" s="1"/>
  <c r="H35" i="39"/>
  <c r="I35" i="39" s="1"/>
  <c r="H78" i="39"/>
  <c r="I78" i="39" s="1"/>
  <c r="H87" i="39"/>
  <c r="I87" i="39" s="1"/>
  <c r="H101" i="39"/>
  <c r="I101" i="39" s="1"/>
  <c r="H132" i="39"/>
  <c r="I132" i="39" s="1"/>
  <c r="H140" i="39"/>
  <c r="I140" i="39" s="1"/>
  <c r="H150" i="39"/>
  <c r="I150" i="39" s="1"/>
  <c r="H171" i="39"/>
  <c r="E33" i="39"/>
  <c r="G33" i="39" s="1"/>
  <c r="E18" i="39"/>
  <c r="G18" i="39" s="1"/>
  <c r="E93" i="39"/>
  <c r="G93" i="39" s="1"/>
  <c r="E181" i="39"/>
  <c r="G181" i="39" s="1"/>
  <c r="E97" i="39"/>
  <c r="G97" i="39" s="1"/>
  <c r="G96" i="39" s="1"/>
  <c r="E182" i="39"/>
  <c r="G182" i="39" s="1"/>
  <c r="E111" i="39"/>
  <c r="G111" i="39" s="1"/>
  <c r="G110" i="39" s="1"/>
  <c r="E183" i="39"/>
  <c r="G183" i="39" s="1"/>
  <c r="E16" i="39"/>
  <c r="E31" i="39"/>
  <c r="G31" i="39" s="1"/>
  <c r="E46" i="39"/>
  <c r="G46" i="39" s="1"/>
  <c r="E153" i="39"/>
  <c r="G153" i="39" s="1"/>
  <c r="G149" i="39" s="1"/>
  <c r="E191" i="39"/>
  <c r="G191" i="39" s="1"/>
  <c r="G190" i="39" s="1"/>
  <c r="G189" i="39" s="1"/>
  <c r="E17" i="39"/>
  <c r="G17" i="39" s="1"/>
  <c r="E34" i="39"/>
  <c r="G34" i="39" s="1"/>
  <c r="E32" i="39"/>
  <c r="G32" i="39" s="1"/>
  <c r="E75" i="39"/>
  <c r="G75" i="39" s="1"/>
  <c r="G74" i="39" s="1"/>
  <c r="E156" i="39"/>
  <c r="G156" i="39" s="1"/>
  <c r="G155" i="39" s="1"/>
  <c r="E188" i="39"/>
  <c r="G188" i="39" s="1"/>
  <c r="G187" i="39" s="1"/>
  <c r="G186" i="39" s="1"/>
  <c r="E47" i="47"/>
  <c r="G47" i="47" s="1"/>
  <c r="C46" i="47"/>
  <c r="C31" i="47"/>
  <c r="C30" i="47" s="1"/>
  <c r="E20" i="47"/>
  <c r="G20" i="47" s="1"/>
  <c r="H20" i="47" s="1"/>
  <c r="I20" i="47" s="1"/>
  <c r="E32" i="47"/>
  <c r="G32" i="47" s="1"/>
  <c r="E45" i="47"/>
  <c r="G45" i="47" s="1"/>
  <c r="H45" i="47" s="1"/>
  <c r="I45" i="47" s="1"/>
  <c r="E55" i="47"/>
  <c r="G55" i="47" s="1"/>
  <c r="H55" i="47" s="1"/>
  <c r="I55" i="47" s="1"/>
  <c r="E13" i="47"/>
  <c r="G13" i="47" s="1"/>
  <c r="H13" i="47" s="1"/>
  <c r="I13" i="47" s="1"/>
  <c r="C11" i="47"/>
  <c r="E21" i="47"/>
  <c r="G21" i="47" s="1"/>
  <c r="H21" i="47" s="1"/>
  <c r="I21" i="47" s="1"/>
  <c r="E33" i="47"/>
  <c r="G33" i="47" s="1"/>
  <c r="H33" i="47" s="1"/>
  <c r="I33" i="47" s="1"/>
  <c r="E56" i="47"/>
  <c r="G56" i="47" s="1"/>
  <c r="H56" i="47" s="1"/>
  <c r="I56" i="47" s="1"/>
  <c r="E14" i="47"/>
  <c r="G14" i="47" s="1"/>
  <c r="H14" i="47" s="1"/>
  <c r="I14" i="47" s="1"/>
  <c r="C22" i="47"/>
  <c r="E23" i="47"/>
  <c r="G23" i="47" s="1"/>
  <c r="E34" i="47"/>
  <c r="G34" i="47" s="1"/>
  <c r="H34" i="47" s="1"/>
  <c r="I34" i="47" s="1"/>
  <c r="E40" i="47"/>
  <c r="G40" i="47" s="1"/>
  <c r="H40" i="47" s="1"/>
  <c r="I40" i="47" s="1"/>
  <c r="E48" i="47"/>
  <c r="G48" i="47" s="1"/>
  <c r="H48" i="47" s="1"/>
  <c r="E24" i="47"/>
  <c r="G24" i="47" s="1"/>
  <c r="H24" i="47" s="1"/>
  <c r="I24" i="47" s="1"/>
  <c r="E35" i="47"/>
  <c r="G35" i="47" s="1"/>
  <c r="H35" i="47" s="1"/>
  <c r="I35" i="47" s="1"/>
  <c r="E41" i="47"/>
  <c r="G41" i="47" s="1"/>
  <c r="H41" i="47" s="1"/>
  <c r="I41" i="47" s="1"/>
  <c r="E49" i="47"/>
  <c r="G49" i="47" s="1"/>
  <c r="E16" i="47"/>
  <c r="G16" i="47" s="1"/>
  <c r="C15" i="47"/>
  <c r="E25" i="47"/>
  <c r="G25" i="47" s="1"/>
  <c r="H25" i="47" s="1"/>
  <c r="I25" i="47" s="1"/>
  <c r="E36" i="47"/>
  <c r="G36" i="47" s="1"/>
  <c r="H36" i="47" s="1"/>
  <c r="I36" i="47" s="1"/>
  <c r="E42" i="47"/>
  <c r="G42" i="47" s="1"/>
  <c r="E50" i="47"/>
  <c r="G50" i="47" s="1"/>
  <c r="H50" i="47" s="1"/>
  <c r="I50" i="47" s="1"/>
  <c r="E57" i="47"/>
  <c r="G57" i="47" s="1"/>
  <c r="H57" i="47" s="1"/>
  <c r="E17" i="47"/>
  <c r="G17" i="47" s="1"/>
  <c r="H17" i="47" s="1"/>
  <c r="I17" i="47" s="1"/>
  <c r="E26" i="47"/>
  <c r="G26" i="47" s="1"/>
  <c r="H26" i="47" s="1"/>
  <c r="I26" i="47" s="1"/>
  <c r="E37" i="47"/>
  <c r="G37" i="47" s="1"/>
  <c r="H37" i="47" s="1"/>
  <c r="I37" i="47" s="1"/>
  <c r="E58" i="47"/>
  <c r="G58" i="47" s="1"/>
  <c r="H58" i="47" s="1"/>
  <c r="I58" i="47" s="1"/>
  <c r="E18" i="47"/>
  <c r="G18" i="47" s="1"/>
  <c r="H18" i="47" s="1"/>
  <c r="I18" i="47" s="1"/>
  <c r="E27" i="47"/>
  <c r="G27" i="47" s="1"/>
  <c r="H27" i="47" s="1"/>
  <c r="I27" i="47" s="1"/>
  <c r="E38" i="47"/>
  <c r="G38" i="47" s="1"/>
  <c r="H38" i="47" s="1"/>
  <c r="I38" i="47" s="1"/>
  <c r="E43" i="47"/>
  <c r="G43" i="47" s="1"/>
  <c r="H43" i="47" s="1"/>
  <c r="I43" i="47" s="1"/>
  <c r="E53" i="47"/>
  <c r="G53" i="47" s="1"/>
  <c r="E19" i="47"/>
  <c r="G19" i="47" s="1"/>
  <c r="H19" i="47" s="1"/>
  <c r="I19" i="47" s="1"/>
  <c r="E29" i="47"/>
  <c r="G29" i="47" s="1"/>
  <c r="G28" i="47" s="1"/>
  <c r="E44" i="47"/>
  <c r="G44" i="47" s="1"/>
  <c r="H44" i="47" s="1"/>
  <c r="I44" i="47" s="1"/>
  <c r="H47" i="47"/>
  <c r="H51" i="47"/>
  <c r="I51" i="47" s="1"/>
  <c r="H54" i="47"/>
  <c r="I54" i="47" s="1"/>
  <c r="I101" i="31"/>
  <c r="I93" i="31"/>
  <c r="B122" i="31"/>
  <c r="I75" i="31"/>
  <c r="G128" i="31"/>
  <c r="I94" i="31"/>
  <c r="B10" i="31"/>
  <c r="H52" i="31"/>
  <c r="I52" i="31" s="1"/>
  <c r="B63" i="31"/>
  <c r="C125" i="31"/>
  <c r="H96" i="31"/>
  <c r="I96" i="31" s="1"/>
  <c r="B27" i="31"/>
  <c r="C108" i="31"/>
  <c r="H73" i="31"/>
  <c r="I73" i="31" s="1"/>
  <c r="I102" i="31"/>
  <c r="I114" i="31"/>
  <c r="I55" i="31"/>
  <c r="H125" i="31"/>
  <c r="C82" i="31"/>
  <c r="G125" i="31"/>
  <c r="B97" i="21"/>
  <c r="I246" i="21"/>
  <c r="I72" i="21"/>
  <c r="I134" i="21"/>
  <c r="I122" i="21"/>
  <c r="I108" i="21"/>
  <c r="I147" i="21"/>
  <c r="C98" i="21"/>
  <c r="I191" i="21"/>
  <c r="I138" i="21"/>
  <c r="I130" i="21"/>
  <c r="C140" i="21"/>
  <c r="I126" i="21"/>
  <c r="C34" i="21"/>
  <c r="I208" i="21"/>
  <c r="I64" i="21"/>
  <c r="E184" i="21"/>
  <c r="G184" i="21" s="1"/>
  <c r="H184" i="21" s="1"/>
  <c r="I184" i="21" s="1"/>
  <c r="I169" i="21"/>
  <c r="H151" i="21"/>
  <c r="I217" i="21"/>
  <c r="I95" i="21"/>
  <c r="I187" i="21"/>
  <c r="E99" i="21"/>
  <c r="G99" i="21" s="1"/>
  <c r="H99" i="21" s="1"/>
  <c r="I99" i="21" s="1"/>
  <c r="I85" i="21"/>
  <c r="I67" i="21"/>
  <c r="B48" i="21"/>
  <c r="I113" i="21"/>
  <c r="I56" i="21"/>
  <c r="C49" i="21"/>
  <c r="C194" i="21"/>
  <c r="E51" i="21"/>
  <c r="G51" i="21" s="1"/>
  <c r="H51" i="21" s="1"/>
  <c r="E111" i="21"/>
  <c r="G111" i="21" s="1"/>
  <c r="H111" i="21" s="1"/>
  <c r="I111" i="21" s="1"/>
  <c r="E118" i="21"/>
  <c r="G118" i="21" s="1"/>
  <c r="E57" i="21"/>
  <c r="G57" i="21" s="1"/>
  <c r="H57" i="21" s="1"/>
  <c r="I57" i="21" s="1"/>
  <c r="E105" i="21"/>
  <c r="G105" i="21" s="1"/>
  <c r="H105" i="21" s="1"/>
  <c r="I105" i="21" s="1"/>
  <c r="E112" i="21"/>
  <c r="G112" i="21" s="1"/>
  <c r="H112" i="21" s="1"/>
  <c r="I112" i="21" s="1"/>
  <c r="E120" i="21"/>
  <c r="G120" i="21" s="1"/>
  <c r="H120" i="21" s="1"/>
  <c r="C156" i="21"/>
  <c r="E100" i="21"/>
  <c r="G100" i="21" s="1"/>
  <c r="H100" i="21" s="1"/>
  <c r="I100" i="21" s="1"/>
  <c r="E106" i="21"/>
  <c r="G106" i="21" s="1"/>
  <c r="H106" i="21" s="1"/>
  <c r="E172" i="21"/>
  <c r="G172" i="21" s="1"/>
  <c r="H172" i="21" s="1"/>
  <c r="I172" i="21" s="1"/>
  <c r="E232" i="21"/>
  <c r="G232" i="21" s="1"/>
  <c r="H232" i="21" s="1"/>
  <c r="E101" i="21"/>
  <c r="G101" i="21" s="1"/>
  <c r="H101" i="21" s="1"/>
  <c r="E141" i="21"/>
  <c r="G141" i="21" s="1"/>
  <c r="H141" i="21" s="1"/>
  <c r="E173" i="21"/>
  <c r="G173" i="21" s="1"/>
  <c r="H173" i="21" s="1"/>
  <c r="I173" i="21" s="1"/>
  <c r="E233" i="21"/>
  <c r="G233" i="21" s="1"/>
  <c r="H233" i="21" s="1"/>
  <c r="E260" i="21"/>
  <c r="G260" i="21" s="1"/>
  <c r="H260" i="21" s="1"/>
  <c r="I43" i="21"/>
  <c r="E102" i="21"/>
  <c r="G102" i="21" s="1"/>
  <c r="H102" i="21" s="1"/>
  <c r="I102" i="21" s="1"/>
  <c r="E110" i="21"/>
  <c r="G110" i="21" s="1"/>
  <c r="E149" i="21"/>
  <c r="G149" i="21" s="1"/>
  <c r="H149" i="21" s="1"/>
  <c r="I149" i="21" s="1"/>
  <c r="E162" i="21"/>
  <c r="G162" i="21" s="1"/>
  <c r="E196" i="21"/>
  <c r="G196" i="21" s="1"/>
  <c r="H196" i="21" s="1"/>
  <c r="I196" i="21" s="1"/>
  <c r="E234" i="21"/>
  <c r="G234" i="21" s="1"/>
  <c r="E261" i="21"/>
  <c r="G261" i="21" s="1"/>
  <c r="H261" i="21" s="1"/>
  <c r="E103" i="21"/>
  <c r="G103" i="21" s="1"/>
  <c r="H103" i="21" s="1"/>
  <c r="E107" i="21"/>
  <c r="G107" i="21" s="1"/>
  <c r="H107" i="21" s="1"/>
  <c r="E150" i="21"/>
  <c r="G150" i="21" s="1"/>
  <c r="H150" i="21" s="1"/>
  <c r="E197" i="21"/>
  <c r="G197" i="21" s="1"/>
  <c r="E262" i="21"/>
  <c r="G262" i="21" s="1"/>
  <c r="H262" i="21" s="1"/>
  <c r="I262" i="21" s="1"/>
  <c r="I37" i="21"/>
  <c r="E163" i="21"/>
  <c r="G163" i="21" s="1"/>
  <c r="H163" i="21" s="1"/>
  <c r="I163" i="21" s="1"/>
  <c r="E183" i="21"/>
  <c r="G183" i="21" s="1"/>
  <c r="E198" i="21"/>
  <c r="G198" i="21" s="1"/>
  <c r="H198" i="21" s="1"/>
  <c r="I198" i="21" s="1"/>
  <c r="E206" i="21"/>
  <c r="G206" i="21" s="1"/>
  <c r="H206" i="21" s="1"/>
  <c r="I206" i="21" s="1"/>
  <c r="C143" i="21"/>
  <c r="C231" i="21"/>
  <c r="E19" i="50"/>
  <c r="G19" i="50" s="1"/>
  <c r="E65" i="50"/>
  <c r="G65" i="50" s="1"/>
  <c r="E210" i="50"/>
  <c r="G210" i="50" s="1"/>
  <c r="E272" i="50"/>
  <c r="G272" i="50" s="1"/>
  <c r="E208" i="50"/>
  <c r="G208" i="50" s="1"/>
  <c r="E77" i="50"/>
  <c r="G77" i="50" s="1"/>
  <c r="E47" i="50"/>
  <c r="G47" i="50" s="1"/>
  <c r="H47" i="50" s="1"/>
  <c r="I47" i="50" s="1"/>
  <c r="E35" i="50"/>
  <c r="G35" i="50" s="1"/>
  <c r="E71" i="50"/>
  <c r="G71" i="50" s="1"/>
  <c r="H71" i="50" s="1"/>
  <c r="I71" i="50" s="1"/>
  <c r="E101" i="50"/>
  <c r="G101" i="50" s="1"/>
  <c r="H101" i="50" s="1"/>
  <c r="I101" i="50" s="1"/>
  <c r="E125" i="50"/>
  <c r="G125" i="50" s="1"/>
  <c r="H125" i="50" s="1"/>
  <c r="I125" i="50" s="1"/>
  <c r="E216" i="50"/>
  <c r="G216" i="50" s="1"/>
  <c r="E276" i="50"/>
  <c r="G276" i="50" s="1"/>
  <c r="H276" i="50" s="1"/>
  <c r="I276" i="50" s="1"/>
  <c r="E121" i="50"/>
  <c r="G121" i="50" s="1"/>
  <c r="E15" i="50"/>
  <c r="G15" i="50" s="1"/>
  <c r="H15" i="50" s="1"/>
  <c r="I15" i="50" s="1"/>
  <c r="E34" i="50"/>
  <c r="G34" i="50" s="1"/>
  <c r="E40" i="50"/>
  <c r="G40" i="50" s="1"/>
  <c r="H40" i="50" s="1"/>
  <c r="I40" i="50" s="1"/>
  <c r="E61" i="50"/>
  <c r="G61" i="50" s="1"/>
  <c r="E68" i="50"/>
  <c r="G68" i="50" s="1"/>
  <c r="H68" i="50" s="1"/>
  <c r="I68" i="50" s="1"/>
  <c r="E74" i="50"/>
  <c r="G74" i="50" s="1"/>
  <c r="E80" i="50"/>
  <c r="G80" i="50" s="1"/>
  <c r="H80" i="50" s="1"/>
  <c r="I80" i="50" s="1"/>
  <c r="E88" i="50"/>
  <c r="G88" i="50" s="1"/>
  <c r="H88" i="50" s="1"/>
  <c r="I88" i="50" s="1"/>
  <c r="E96" i="50"/>
  <c r="G96" i="50" s="1"/>
  <c r="H96" i="50" s="1"/>
  <c r="I96" i="50" s="1"/>
  <c r="E103" i="50"/>
  <c r="G103" i="50" s="1"/>
  <c r="H103" i="50" s="1"/>
  <c r="I103" i="50" s="1"/>
  <c r="E111" i="50"/>
  <c r="G111" i="50" s="1"/>
  <c r="H111" i="50" s="1"/>
  <c r="I111" i="50" s="1"/>
  <c r="E118" i="50"/>
  <c r="G118" i="50" s="1"/>
  <c r="H118" i="50" s="1"/>
  <c r="I118" i="50" s="1"/>
  <c r="E131" i="50"/>
  <c r="G131" i="50" s="1"/>
  <c r="H131" i="50" s="1"/>
  <c r="I131" i="50" s="1"/>
  <c r="E138" i="50"/>
  <c r="G138" i="50" s="1"/>
  <c r="H138" i="50" s="1"/>
  <c r="I138" i="50" s="1"/>
  <c r="E146" i="50"/>
  <c r="G146" i="50" s="1"/>
  <c r="H146" i="50" s="1"/>
  <c r="I146" i="50" s="1"/>
  <c r="E161" i="50"/>
  <c r="G161" i="50" s="1"/>
  <c r="H161" i="50" s="1"/>
  <c r="I161" i="50" s="1"/>
  <c r="E169" i="50"/>
  <c r="G169" i="50" s="1"/>
  <c r="H169" i="50" s="1"/>
  <c r="I169" i="50" s="1"/>
  <c r="E177" i="50"/>
  <c r="G177" i="50" s="1"/>
  <c r="H177" i="50" s="1"/>
  <c r="E192" i="50"/>
  <c r="G192" i="50" s="1"/>
  <c r="H192" i="50" s="1"/>
  <c r="I192" i="50" s="1"/>
  <c r="E200" i="50"/>
  <c r="G200" i="50" s="1"/>
  <c r="H200" i="50" s="1"/>
  <c r="I200" i="50" s="1"/>
  <c r="E213" i="50"/>
  <c r="G213" i="50" s="1"/>
  <c r="H213" i="50" s="1"/>
  <c r="E220" i="50"/>
  <c r="G220" i="50" s="1"/>
  <c r="E228" i="50"/>
  <c r="G228" i="50" s="1"/>
  <c r="H228" i="50" s="1"/>
  <c r="I228" i="50" s="1"/>
  <c r="E236" i="50"/>
  <c r="G236" i="50" s="1"/>
  <c r="H236" i="50" s="1"/>
  <c r="I236" i="50" s="1"/>
  <c r="E256" i="50"/>
  <c r="G256" i="50" s="1"/>
  <c r="H256" i="50" s="1"/>
  <c r="I256" i="50" s="1"/>
  <c r="E264" i="50"/>
  <c r="G264" i="50" s="1"/>
  <c r="H264" i="50" s="1"/>
  <c r="I264" i="50" s="1"/>
  <c r="E278" i="50"/>
  <c r="G278" i="50" s="1"/>
  <c r="H278" i="50" s="1"/>
  <c r="I278" i="50" s="1"/>
  <c r="E16" i="50"/>
  <c r="G16" i="50" s="1"/>
  <c r="E22" i="50"/>
  <c r="G22" i="50" s="1"/>
  <c r="H22" i="50" s="1"/>
  <c r="I22" i="50" s="1"/>
  <c r="E28" i="50"/>
  <c r="G28" i="50" s="1"/>
  <c r="H28" i="50" s="1"/>
  <c r="I28" i="50" s="1"/>
  <c r="E41" i="50"/>
  <c r="G41" i="50" s="1"/>
  <c r="H41" i="50" s="1"/>
  <c r="I41" i="50" s="1"/>
  <c r="E54" i="50"/>
  <c r="G54" i="50" s="1"/>
  <c r="H54" i="50" s="1"/>
  <c r="I54" i="50" s="1"/>
  <c r="E62" i="50"/>
  <c r="G62" i="50" s="1"/>
  <c r="H62" i="50" s="1"/>
  <c r="I62" i="50" s="1"/>
  <c r="E69" i="50"/>
  <c r="G69" i="50" s="1"/>
  <c r="H69" i="50" s="1"/>
  <c r="I69" i="50" s="1"/>
  <c r="E75" i="50"/>
  <c r="G75" i="50" s="1"/>
  <c r="H75" i="50" s="1"/>
  <c r="I75" i="50" s="1"/>
  <c r="E81" i="50"/>
  <c r="G81" i="50" s="1"/>
  <c r="H81" i="50" s="1"/>
  <c r="I81" i="50" s="1"/>
  <c r="E89" i="50"/>
  <c r="G89" i="50" s="1"/>
  <c r="H89" i="50" s="1"/>
  <c r="I89" i="50" s="1"/>
  <c r="E97" i="50"/>
  <c r="G97" i="50" s="1"/>
  <c r="E104" i="50"/>
  <c r="G104" i="50" s="1"/>
  <c r="H104" i="50" s="1"/>
  <c r="I104" i="50" s="1"/>
  <c r="E112" i="50"/>
  <c r="G112" i="50" s="1"/>
  <c r="H112" i="50" s="1"/>
  <c r="I112" i="50" s="1"/>
  <c r="E119" i="50"/>
  <c r="G119" i="50" s="1"/>
  <c r="H119" i="50" s="1"/>
  <c r="I119" i="50" s="1"/>
  <c r="E132" i="50"/>
  <c r="G132" i="50" s="1"/>
  <c r="H132" i="50" s="1"/>
  <c r="I132" i="50" s="1"/>
  <c r="E139" i="50"/>
  <c r="G139" i="50" s="1"/>
  <c r="E147" i="50"/>
  <c r="G147" i="50" s="1"/>
  <c r="H147" i="50" s="1"/>
  <c r="I147" i="50" s="1"/>
  <c r="E154" i="50"/>
  <c r="G154" i="50" s="1"/>
  <c r="H154" i="50" s="1"/>
  <c r="I154" i="50" s="1"/>
  <c r="E162" i="50"/>
  <c r="G162" i="50" s="1"/>
  <c r="H162" i="50" s="1"/>
  <c r="I162" i="50" s="1"/>
  <c r="E170" i="50"/>
  <c r="G170" i="50" s="1"/>
  <c r="H170" i="50" s="1"/>
  <c r="I170" i="50" s="1"/>
  <c r="E178" i="50"/>
  <c r="G178" i="50" s="1"/>
  <c r="H178" i="50" s="1"/>
  <c r="I178" i="50" s="1"/>
  <c r="E185" i="50"/>
  <c r="G185" i="50" s="1"/>
  <c r="H185" i="50" s="1"/>
  <c r="E193" i="50"/>
  <c r="G193" i="50" s="1"/>
  <c r="H193" i="50" s="1"/>
  <c r="E201" i="50"/>
  <c r="G201" i="50" s="1"/>
  <c r="H201" i="50" s="1"/>
  <c r="E214" i="50"/>
  <c r="G214" i="50" s="1"/>
  <c r="E221" i="50"/>
  <c r="G221" i="50" s="1"/>
  <c r="H221" i="50" s="1"/>
  <c r="E229" i="50"/>
  <c r="G229" i="50" s="1"/>
  <c r="H229" i="50" s="1"/>
  <c r="E237" i="50"/>
  <c r="G237" i="50" s="1"/>
  <c r="H237" i="50" s="1"/>
  <c r="E257" i="50"/>
  <c r="G257" i="50" s="1"/>
  <c r="H257" i="50" s="1"/>
  <c r="I257" i="50" s="1"/>
  <c r="E265" i="50"/>
  <c r="G265" i="50" s="1"/>
  <c r="H265" i="50" s="1"/>
  <c r="I265" i="50" s="1"/>
  <c r="E279" i="50"/>
  <c r="G279" i="50" s="1"/>
  <c r="H279" i="50" s="1"/>
  <c r="E17" i="50"/>
  <c r="G17" i="50" s="1"/>
  <c r="H17" i="50" s="1"/>
  <c r="I17" i="50" s="1"/>
  <c r="E23" i="50"/>
  <c r="G23" i="50" s="1"/>
  <c r="H23" i="50" s="1"/>
  <c r="I23" i="50" s="1"/>
  <c r="E29" i="50"/>
  <c r="G29" i="50" s="1"/>
  <c r="E42" i="50"/>
  <c r="G42" i="50" s="1"/>
  <c r="H42" i="50" s="1"/>
  <c r="I42" i="50" s="1"/>
  <c r="E48" i="50"/>
  <c r="G48" i="50" s="1"/>
  <c r="H48" i="50" s="1"/>
  <c r="I48" i="50" s="1"/>
  <c r="E55" i="50"/>
  <c r="G55" i="50" s="1"/>
  <c r="H55" i="50" s="1"/>
  <c r="I55" i="50" s="1"/>
  <c r="E63" i="50"/>
  <c r="G63" i="50" s="1"/>
  <c r="H63" i="50" s="1"/>
  <c r="I63" i="50" s="1"/>
  <c r="E70" i="50"/>
  <c r="G70" i="50" s="1"/>
  <c r="H70" i="50" s="1"/>
  <c r="I70" i="50" s="1"/>
  <c r="E76" i="50"/>
  <c r="G76" i="50" s="1"/>
  <c r="H76" i="50" s="1"/>
  <c r="I76" i="50" s="1"/>
  <c r="E82" i="50"/>
  <c r="G82" i="50" s="1"/>
  <c r="H82" i="50" s="1"/>
  <c r="I82" i="50" s="1"/>
  <c r="E90" i="50"/>
  <c r="G90" i="50" s="1"/>
  <c r="H90" i="50" s="1"/>
  <c r="I90" i="50" s="1"/>
  <c r="E98" i="50"/>
  <c r="G98" i="50" s="1"/>
  <c r="H98" i="50" s="1"/>
  <c r="I98" i="50" s="1"/>
  <c r="E105" i="50"/>
  <c r="G105" i="50" s="1"/>
  <c r="H105" i="50" s="1"/>
  <c r="I105" i="50" s="1"/>
  <c r="E113" i="50"/>
  <c r="G113" i="50" s="1"/>
  <c r="H113" i="50" s="1"/>
  <c r="I113" i="50" s="1"/>
  <c r="E120" i="50"/>
  <c r="G120" i="50" s="1"/>
  <c r="H120" i="50" s="1"/>
  <c r="I120" i="50" s="1"/>
  <c r="E126" i="50"/>
  <c r="G126" i="50" s="1"/>
  <c r="H126" i="50" s="1"/>
  <c r="I126" i="50" s="1"/>
  <c r="E140" i="50"/>
  <c r="G140" i="50" s="1"/>
  <c r="H140" i="50" s="1"/>
  <c r="I140" i="50" s="1"/>
  <c r="E148" i="50"/>
  <c r="G148" i="50" s="1"/>
  <c r="H148" i="50" s="1"/>
  <c r="I148" i="50" s="1"/>
  <c r="E155" i="50"/>
  <c r="G155" i="50" s="1"/>
  <c r="H155" i="50" s="1"/>
  <c r="I155" i="50" s="1"/>
  <c r="E163" i="50"/>
  <c r="G163" i="50" s="1"/>
  <c r="H163" i="50" s="1"/>
  <c r="I163" i="50" s="1"/>
  <c r="E171" i="50"/>
  <c r="G171" i="50" s="1"/>
  <c r="H171" i="50" s="1"/>
  <c r="I171" i="50" s="1"/>
  <c r="E179" i="50"/>
  <c r="G179" i="50" s="1"/>
  <c r="H179" i="50" s="1"/>
  <c r="E186" i="50"/>
  <c r="G186" i="50" s="1"/>
  <c r="H186" i="50" s="1"/>
  <c r="I186" i="50" s="1"/>
  <c r="E194" i="50"/>
  <c r="G194" i="50" s="1"/>
  <c r="H194" i="50" s="1"/>
  <c r="I194" i="50" s="1"/>
  <c r="E202" i="50"/>
  <c r="G202" i="50" s="1"/>
  <c r="H202" i="50" s="1"/>
  <c r="I202" i="50" s="1"/>
  <c r="E209" i="50"/>
  <c r="G209" i="50" s="1"/>
  <c r="H209" i="50" s="1"/>
  <c r="E215" i="50"/>
  <c r="G215" i="50" s="1"/>
  <c r="H215" i="50" s="1"/>
  <c r="E222" i="50"/>
  <c r="G222" i="50" s="1"/>
  <c r="H222" i="50" s="1"/>
  <c r="I222" i="50" s="1"/>
  <c r="E230" i="50"/>
  <c r="G230" i="50" s="1"/>
  <c r="H230" i="50" s="1"/>
  <c r="I230" i="50" s="1"/>
  <c r="E238" i="50"/>
  <c r="G238" i="50" s="1"/>
  <c r="H238" i="50" s="1"/>
  <c r="I238" i="50" s="1"/>
  <c r="E258" i="50"/>
  <c r="G258" i="50" s="1"/>
  <c r="H258" i="50" s="1"/>
  <c r="I258" i="50" s="1"/>
  <c r="E266" i="50"/>
  <c r="G266" i="50" s="1"/>
  <c r="H266" i="50" s="1"/>
  <c r="I266" i="50" s="1"/>
  <c r="E273" i="50"/>
  <c r="G273" i="50" s="1"/>
  <c r="H273" i="50" s="1"/>
  <c r="I273" i="50" s="1"/>
  <c r="E280" i="50"/>
  <c r="G280" i="50" s="1"/>
  <c r="H280" i="50" s="1"/>
  <c r="I280" i="50" s="1"/>
  <c r="E18" i="50"/>
  <c r="G18" i="50" s="1"/>
  <c r="E43" i="50"/>
  <c r="G43" i="50" s="1"/>
  <c r="E49" i="50"/>
  <c r="G49" i="50" s="1"/>
  <c r="E56" i="50"/>
  <c r="G56" i="50" s="1"/>
  <c r="H56" i="50" s="1"/>
  <c r="I56" i="50" s="1"/>
  <c r="E64" i="50"/>
  <c r="G64" i="50" s="1"/>
  <c r="E83" i="50"/>
  <c r="G83" i="50" s="1"/>
  <c r="E91" i="50"/>
  <c r="G91" i="50" s="1"/>
  <c r="E99" i="50"/>
  <c r="G99" i="50" s="1"/>
  <c r="H99" i="50" s="1"/>
  <c r="I99" i="50" s="1"/>
  <c r="E106" i="50"/>
  <c r="G106" i="50" s="1"/>
  <c r="E114" i="50"/>
  <c r="G114" i="50" s="1"/>
  <c r="E141" i="50"/>
  <c r="G141" i="50" s="1"/>
  <c r="E149" i="50"/>
  <c r="G149" i="50" s="1"/>
  <c r="H149" i="50" s="1"/>
  <c r="I149" i="50" s="1"/>
  <c r="E156" i="50"/>
  <c r="G156" i="50" s="1"/>
  <c r="E164" i="50"/>
  <c r="G164" i="50" s="1"/>
  <c r="E172" i="50"/>
  <c r="G172" i="50" s="1"/>
  <c r="E180" i="50"/>
  <c r="G180" i="50" s="1"/>
  <c r="H180" i="50" s="1"/>
  <c r="I180" i="50" s="1"/>
  <c r="E187" i="50"/>
  <c r="G187" i="50" s="1"/>
  <c r="H187" i="50" s="1"/>
  <c r="E195" i="50"/>
  <c r="G195" i="50" s="1"/>
  <c r="H195" i="50" s="1"/>
  <c r="E203" i="50"/>
  <c r="G203" i="50" s="1"/>
  <c r="H203" i="50" s="1"/>
  <c r="E223" i="50"/>
  <c r="G223" i="50" s="1"/>
  <c r="H223" i="50" s="1"/>
  <c r="E231" i="50"/>
  <c r="G231" i="50" s="1"/>
  <c r="H231" i="50" s="1"/>
  <c r="E239" i="50"/>
  <c r="G239" i="50" s="1"/>
  <c r="H239" i="50" s="1"/>
  <c r="E259" i="50"/>
  <c r="G259" i="50" s="1"/>
  <c r="H259" i="50" s="1"/>
  <c r="E267" i="50"/>
  <c r="G267" i="50" s="1"/>
  <c r="H267" i="50" s="1"/>
  <c r="E274" i="50"/>
  <c r="G274" i="50" s="1"/>
  <c r="E11" i="50"/>
  <c r="G11" i="50" s="1"/>
  <c r="E24" i="50"/>
  <c r="G24" i="50" s="1"/>
  <c r="E30" i="50"/>
  <c r="G30" i="50" s="1"/>
  <c r="H30" i="50" s="1"/>
  <c r="I30" i="50" s="1"/>
  <c r="E44" i="50"/>
  <c r="G44" i="50" s="1"/>
  <c r="E50" i="50"/>
  <c r="G50" i="50" s="1"/>
  <c r="E57" i="50"/>
  <c r="G57" i="50" s="1"/>
  <c r="E84" i="50"/>
  <c r="G84" i="50" s="1"/>
  <c r="H84" i="50" s="1"/>
  <c r="I84" i="50" s="1"/>
  <c r="E92" i="50"/>
  <c r="G92" i="50" s="1"/>
  <c r="E100" i="50"/>
  <c r="G100" i="50" s="1"/>
  <c r="E107" i="50"/>
  <c r="G107" i="50" s="1"/>
  <c r="E115" i="50"/>
  <c r="G115" i="50" s="1"/>
  <c r="H115" i="50" s="1"/>
  <c r="I115" i="50" s="1"/>
  <c r="E142" i="50"/>
  <c r="G142" i="50" s="1"/>
  <c r="E150" i="50"/>
  <c r="G150" i="50" s="1"/>
  <c r="E157" i="50"/>
  <c r="G157" i="50" s="1"/>
  <c r="E165" i="50"/>
  <c r="G165" i="50" s="1"/>
  <c r="H165" i="50" s="1"/>
  <c r="I165" i="50" s="1"/>
  <c r="E173" i="50"/>
  <c r="G173" i="50" s="1"/>
  <c r="E181" i="50"/>
  <c r="G181" i="50" s="1"/>
  <c r="H181" i="50" s="1"/>
  <c r="E188" i="50"/>
  <c r="G188" i="50" s="1"/>
  <c r="E196" i="50"/>
  <c r="G196" i="50" s="1"/>
  <c r="H196" i="50" s="1"/>
  <c r="I196" i="50" s="1"/>
  <c r="E204" i="50"/>
  <c r="G204" i="50" s="1"/>
  <c r="E224" i="50"/>
  <c r="G224" i="50" s="1"/>
  <c r="E232" i="50"/>
  <c r="G232" i="50" s="1"/>
  <c r="E252" i="50"/>
  <c r="G252" i="50" s="1"/>
  <c r="H252" i="50" s="1"/>
  <c r="I252" i="50" s="1"/>
  <c r="E260" i="50"/>
  <c r="G260" i="50" s="1"/>
  <c r="E268" i="50"/>
  <c r="G268" i="50" s="1"/>
  <c r="E275" i="50"/>
  <c r="G275" i="50" s="1"/>
  <c r="H275" i="50" s="1"/>
  <c r="E281" i="50"/>
  <c r="G281" i="50" s="1"/>
  <c r="H281" i="50" s="1"/>
  <c r="I281" i="50" s="1"/>
  <c r="E12" i="50"/>
  <c r="G12" i="50" s="1"/>
  <c r="E25" i="50"/>
  <c r="G25" i="50" s="1"/>
  <c r="E31" i="50"/>
  <c r="G31" i="50" s="1"/>
  <c r="E37" i="50"/>
  <c r="G37" i="50" s="1"/>
  <c r="H37" i="50" s="1"/>
  <c r="E45" i="50"/>
  <c r="G45" i="50" s="1"/>
  <c r="E51" i="50"/>
  <c r="G51" i="50" s="1"/>
  <c r="H51" i="50" s="1"/>
  <c r="I51" i="50" s="1"/>
  <c r="E58" i="50"/>
  <c r="G58" i="50" s="1"/>
  <c r="H58" i="50" s="1"/>
  <c r="I58" i="50" s="1"/>
  <c r="E72" i="50"/>
  <c r="G72" i="50" s="1"/>
  <c r="H72" i="50" s="1"/>
  <c r="I72" i="50" s="1"/>
  <c r="E78" i="50"/>
  <c r="G78" i="50" s="1"/>
  <c r="H78" i="50" s="1"/>
  <c r="I78" i="50" s="1"/>
  <c r="E85" i="50"/>
  <c r="G85" i="50" s="1"/>
  <c r="H85" i="50" s="1"/>
  <c r="I85" i="50" s="1"/>
  <c r="E93" i="50"/>
  <c r="G93" i="50" s="1"/>
  <c r="H93" i="50" s="1"/>
  <c r="I93" i="50" s="1"/>
  <c r="E108" i="50"/>
  <c r="G108" i="50" s="1"/>
  <c r="E116" i="50"/>
  <c r="G116" i="50" s="1"/>
  <c r="H116" i="50" s="1"/>
  <c r="I116" i="50" s="1"/>
  <c r="E122" i="50"/>
  <c r="G122" i="50" s="1"/>
  <c r="H122" i="50" s="1"/>
  <c r="I122" i="50" s="1"/>
  <c r="E128" i="50"/>
  <c r="G128" i="50" s="1"/>
  <c r="H128" i="50" s="1"/>
  <c r="I128" i="50" s="1"/>
  <c r="E135" i="50"/>
  <c r="G135" i="50" s="1"/>
  <c r="H135" i="50" s="1"/>
  <c r="I135" i="50" s="1"/>
  <c r="E143" i="50"/>
  <c r="G143" i="50" s="1"/>
  <c r="H143" i="50" s="1"/>
  <c r="I143" i="50" s="1"/>
  <c r="E151" i="50"/>
  <c r="G151" i="50" s="1"/>
  <c r="H151" i="50" s="1"/>
  <c r="I151" i="50" s="1"/>
  <c r="E158" i="50"/>
  <c r="G158" i="50" s="1"/>
  <c r="H158" i="50" s="1"/>
  <c r="I158" i="50" s="1"/>
  <c r="E166" i="50"/>
  <c r="G166" i="50" s="1"/>
  <c r="H166" i="50" s="1"/>
  <c r="I166" i="50" s="1"/>
  <c r="E174" i="50"/>
  <c r="G174" i="50" s="1"/>
  <c r="H174" i="50" s="1"/>
  <c r="I174" i="50" s="1"/>
  <c r="E182" i="50"/>
  <c r="G182" i="50" s="1"/>
  <c r="H182" i="50" s="1"/>
  <c r="I182" i="50" s="1"/>
  <c r="E189" i="50"/>
  <c r="G189" i="50" s="1"/>
  <c r="H189" i="50" s="1"/>
  <c r="E197" i="50"/>
  <c r="G197" i="50" s="1"/>
  <c r="H197" i="50" s="1"/>
  <c r="E205" i="50"/>
  <c r="G205" i="50" s="1"/>
  <c r="H205" i="50" s="1"/>
  <c r="E211" i="50"/>
  <c r="G211" i="50" s="1"/>
  <c r="H211" i="50" s="1"/>
  <c r="E217" i="50"/>
  <c r="G217" i="50" s="1"/>
  <c r="H217" i="50" s="1"/>
  <c r="E225" i="50"/>
  <c r="G225" i="50" s="1"/>
  <c r="H225" i="50" s="1"/>
  <c r="E233" i="50"/>
  <c r="G233" i="50" s="1"/>
  <c r="H233" i="50" s="1"/>
  <c r="E253" i="50"/>
  <c r="G253" i="50" s="1"/>
  <c r="H253" i="50" s="1"/>
  <c r="I253" i="50" s="1"/>
  <c r="E261" i="50"/>
  <c r="G261" i="50" s="1"/>
  <c r="H261" i="50" s="1"/>
  <c r="I261" i="50" s="1"/>
  <c r="E269" i="50"/>
  <c r="G269" i="50" s="1"/>
  <c r="E282" i="50"/>
  <c r="G282" i="50" s="1"/>
  <c r="H282" i="50" s="1"/>
  <c r="I282" i="50" s="1"/>
  <c r="E13" i="50"/>
  <c r="G13" i="50" s="1"/>
  <c r="H13" i="50" s="1"/>
  <c r="I13" i="50" s="1"/>
  <c r="E20" i="50"/>
  <c r="G20" i="50" s="1"/>
  <c r="H20" i="50" s="1"/>
  <c r="I20" i="50" s="1"/>
  <c r="E26" i="50"/>
  <c r="G26" i="50" s="1"/>
  <c r="H26" i="50" s="1"/>
  <c r="I26" i="50" s="1"/>
  <c r="E32" i="50"/>
  <c r="G32" i="50" s="1"/>
  <c r="H32" i="50" s="1"/>
  <c r="I32" i="50" s="1"/>
  <c r="E38" i="50"/>
  <c r="G38" i="50" s="1"/>
  <c r="E52" i="50"/>
  <c r="G52" i="50" s="1"/>
  <c r="H52" i="50" s="1"/>
  <c r="I52" i="50" s="1"/>
  <c r="E59" i="50"/>
  <c r="G59" i="50" s="1"/>
  <c r="H59" i="50" s="1"/>
  <c r="I59" i="50" s="1"/>
  <c r="E66" i="50"/>
  <c r="G66" i="50" s="1"/>
  <c r="H66" i="50" s="1"/>
  <c r="I66" i="50" s="1"/>
  <c r="E73" i="50"/>
  <c r="G73" i="50" s="1"/>
  <c r="H73" i="50" s="1"/>
  <c r="I73" i="50" s="1"/>
  <c r="E79" i="50"/>
  <c r="G79" i="50" s="1"/>
  <c r="E86" i="50"/>
  <c r="G86" i="50" s="1"/>
  <c r="H86" i="50" s="1"/>
  <c r="I86" i="50" s="1"/>
  <c r="E94" i="50"/>
  <c r="G94" i="50" s="1"/>
  <c r="H94" i="50" s="1"/>
  <c r="I94" i="50" s="1"/>
  <c r="E109" i="50"/>
  <c r="G109" i="50" s="1"/>
  <c r="H109" i="50" s="1"/>
  <c r="I109" i="50" s="1"/>
  <c r="E117" i="50"/>
  <c r="G117" i="50" s="1"/>
  <c r="H117" i="50" s="1"/>
  <c r="I117" i="50" s="1"/>
  <c r="E123" i="50"/>
  <c r="G123" i="50" s="1"/>
  <c r="E129" i="50"/>
  <c r="G129" i="50" s="1"/>
  <c r="E136" i="50"/>
  <c r="G136" i="50" s="1"/>
  <c r="H136" i="50" s="1"/>
  <c r="I136" i="50" s="1"/>
  <c r="E144" i="50"/>
  <c r="G144" i="50" s="1"/>
  <c r="E152" i="50"/>
  <c r="G152" i="50" s="1"/>
  <c r="E159" i="50"/>
  <c r="G159" i="50" s="1"/>
  <c r="E167" i="50"/>
  <c r="G167" i="50" s="1"/>
  <c r="H167" i="50" s="1"/>
  <c r="I167" i="50" s="1"/>
  <c r="E175" i="50"/>
  <c r="G175" i="50" s="1"/>
  <c r="H175" i="50" s="1"/>
  <c r="E183" i="50"/>
  <c r="G183" i="50" s="1"/>
  <c r="H183" i="50" s="1"/>
  <c r="E190" i="50"/>
  <c r="G190" i="50" s="1"/>
  <c r="E198" i="50"/>
  <c r="G198" i="50" s="1"/>
  <c r="H198" i="50" s="1"/>
  <c r="I198" i="50" s="1"/>
  <c r="E206" i="50"/>
  <c r="G206" i="50" s="1"/>
  <c r="E212" i="50"/>
  <c r="G212" i="50" s="1"/>
  <c r="E218" i="50"/>
  <c r="G218" i="50" s="1"/>
  <c r="H218" i="50" s="1"/>
  <c r="I218" i="50" s="1"/>
  <c r="E226" i="50"/>
  <c r="G226" i="50" s="1"/>
  <c r="H226" i="50" s="1"/>
  <c r="I226" i="50" s="1"/>
  <c r="E234" i="50"/>
  <c r="G234" i="50" s="1"/>
  <c r="H234" i="50" s="1"/>
  <c r="I234" i="50" s="1"/>
  <c r="E254" i="50"/>
  <c r="G254" i="50" s="1"/>
  <c r="H254" i="50" s="1"/>
  <c r="I254" i="50" s="1"/>
  <c r="E262" i="50"/>
  <c r="G262" i="50" s="1"/>
  <c r="H262" i="50" s="1"/>
  <c r="I262" i="50" s="1"/>
  <c r="E270" i="50"/>
  <c r="G270" i="50" s="1"/>
  <c r="H270" i="50" s="1"/>
  <c r="I270" i="50" s="1"/>
  <c r="E14" i="50"/>
  <c r="G14" i="50" s="1"/>
  <c r="H14" i="50" s="1"/>
  <c r="I14" i="50" s="1"/>
  <c r="E21" i="50"/>
  <c r="G21" i="50" s="1"/>
  <c r="H21" i="50" s="1"/>
  <c r="I21" i="50" s="1"/>
  <c r="E27" i="50"/>
  <c r="G27" i="50" s="1"/>
  <c r="E33" i="50"/>
  <c r="G33" i="50" s="1"/>
  <c r="H33" i="50" s="1"/>
  <c r="I33" i="50" s="1"/>
  <c r="E39" i="50"/>
  <c r="G39" i="50" s="1"/>
  <c r="E46" i="50"/>
  <c r="G46" i="50" s="1"/>
  <c r="H46" i="50" s="1"/>
  <c r="I46" i="50" s="1"/>
  <c r="E53" i="50"/>
  <c r="G53" i="50" s="1"/>
  <c r="H53" i="50" s="1"/>
  <c r="I53" i="50" s="1"/>
  <c r="E60" i="50"/>
  <c r="G60" i="50" s="1"/>
  <c r="E67" i="50"/>
  <c r="G67" i="50" s="1"/>
  <c r="E87" i="50"/>
  <c r="G87" i="50" s="1"/>
  <c r="H87" i="50" s="1"/>
  <c r="I87" i="50" s="1"/>
  <c r="E95" i="50"/>
  <c r="G95" i="50" s="1"/>
  <c r="E102" i="50"/>
  <c r="G102" i="50" s="1"/>
  <c r="E110" i="50"/>
  <c r="G110" i="50" s="1"/>
  <c r="E124" i="50"/>
  <c r="G124" i="50" s="1"/>
  <c r="H124" i="50" s="1"/>
  <c r="I124" i="50" s="1"/>
  <c r="E130" i="50"/>
  <c r="G130" i="50" s="1"/>
  <c r="E137" i="50"/>
  <c r="G137" i="50" s="1"/>
  <c r="E145" i="50"/>
  <c r="G145" i="50" s="1"/>
  <c r="E153" i="50"/>
  <c r="G153" i="50" s="1"/>
  <c r="H153" i="50" s="1"/>
  <c r="I153" i="50" s="1"/>
  <c r="E160" i="50"/>
  <c r="G160" i="50" s="1"/>
  <c r="H160" i="50" s="1"/>
  <c r="I160" i="50" s="1"/>
  <c r="E168" i="50"/>
  <c r="G168" i="50" s="1"/>
  <c r="H168" i="50" s="1"/>
  <c r="I168" i="50" s="1"/>
  <c r="E176" i="50"/>
  <c r="G176" i="50" s="1"/>
  <c r="H176" i="50" s="1"/>
  <c r="I176" i="50" s="1"/>
  <c r="E184" i="50"/>
  <c r="G184" i="50" s="1"/>
  <c r="H184" i="50" s="1"/>
  <c r="I184" i="50" s="1"/>
  <c r="E191" i="50"/>
  <c r="G191" i="50" s="1"/>
  <c r="H191" i="50" s="1"/>
  <c r="E199" i="50"/>
  <c r="G199" i="50" s="1"/>
  <c r="H199" i="50" s="1"/>
  <c r="E207" i="50"/>
  <c r="G207" i="50" s="1"/>
  <c r="H207" i="50" s="1"/>
  <c r="E219" i="50"/>
  <c r="G219" i="50" s="1"/>
  <c r="H219" i="50" s="1"/>
  <c r="E227" i="50"/>
  <c r="G227" i="50" s="1"/>
  <c r="H227" i="50" s="1"/>
  <c r="E235" i="50"/>
  <c r="G235" i="50" s="1"/>
  <c r="H235" i="50" s="1"/>
  <c r="E255" i="50"/>
  <c r="G255" i="50" s="1"/>
  <c r="H255" i="50" s="1"/>
  <c r="E263" i="50"/>
  <c r="G263" i="50" s="1"/>
  <c r="H263" i="50" s="1"/>
  <c r="E271" i="50"/>
  <c r="G271" i="50" s="1"/>
  <c r="H271" i="50" s="1"/>
  <c r="E277" i="50"/>
  <c r="G277" i="50" s="1"/>
  <c r="B9" i="50"/>
  <c r="I248" i="50"/>
  <c r="H22" i="30"/>
  <c r="I22" i="30" s="1"/>
  <c r="C25" i="30"/>
  <c r="B31" i="30"/>
  <c r="G33" i="30"/>
  <c r="G32" i="30" s="1"/>
  <c r="I55" i="20"/>
  <c r="E14" i="6"/>
  <c r="G14" i="6" s="1"/>
  <c r="H14" i="6" s="1"/>
  <c r="I14" i="6" s="1"/>
  <c r="E15" i="6"/>
  <c r="G15" i="6" s="1"/>
  <c r="H15" i="6" s="1"/>
  <c r="I15" i="6" s="1"/>
  <c r="E13" i="6"/>
  <c r="G13" i="6" s="1"/>
  <c r="E17" i="6"/>
  <c r="G17" i="6" s="1"/>
  <c r="H17" i="6" s="1"/>
  <c r="I17" i="6" s="1"/>
  <c r="E16" i="6"/>
  <c r="G16" i="6" s="1"/>
  <c r="H16" i="6" s="1"/>
  <c r="I16" i="6" s="1"/>
  <c r="G12" i="6"/>
  <c r="E12" i="6"/>
  <c r="I85" i="6"/>
  <c r="H101" i="6"/>
  <c r="I101" i="6" s="1"/>
  <c r="H93" i="6"/>
  <c r="I93" i="6" s="1"/>
  <c r="B10" i="6"/>
  <c r="B9" i="6" s="1"/>
  <c r="H91" i="6"/>
  <c r="I91" i="6" s="1"/>
  <c r="I89" i="6"/>
  <c r="I94" i="10"/>
  <c r="I81" i="10"/>
  <c r="I79" i="10"/>
  <c r="I87" i="10"/>
  <c r="I84" i="10"/>
  <c r="G91" i="10"/>
  <c r="G90" i="10" s="1"/>
  <c r="G89" i="10" s="1"/>
  <c r="H21" i="10"/>
  <c r="I21" i="10" s="1"/>
  <c r="H15" i="10"/>
  <c r="I15" i="10" s="1"/>
  <c r="H22" i="10"/>
  <c r="I22" i="10" s="1"/>
  <c r="H30" i="10"/>
  <c r="I30" i="10" s="1"/>
  <c r="H36" i="10"/>
  <c r="I36" i="10" s="1"/>
  <c r="H23" i="10"/>
  <c r="I23" i="10" s="1"/>
  <c r="H31" i="10"/>
  <c r="I31" i="10" s="1"/>
  <c r="H37" i="10"/>
  <c r="I37" i="10" s="1"/>
  <c r="H16" i="10"/>
  <c r="I16" i="10" s="1"/>
  <c r="H24" i="10"/>
  <c r="I24" i="10" s="1"/>
  <c r="H38" i="10"/>
  <c r="I38" i="10" s="1"/>
  <c r="C90" i="10"/>
  <c r="C89" i="10" s="1"/>
  <c r="H29" i="10"/>
  <c r="I29" i="10" s="1"/>
  <c r="H17" i="10"/>
  <c r="I17" i="10" s="1"/>
  <c r="H25" i="10"/>
  <c r="I25" i="10" s="1"/>
  <c r="H32" i="10"/>
  <c r="I32" i="10" s="1"/>
  <c r="H39" i="10"/>
  <c r="I39" i="10" s="1"/>
  <c r="H14" i="10"/>
  <c r="I14" i="10" s="1"/>
  <c r="H18" i="10"/>
  <c r="I18" i="10" s="1"/>
  <c r="H26" i="10"/>
  <c r="I26" i="10" s="1"/>
  <c r="H33" i="10"/>
  <c r="I33" i="10" s="1"/>
  <c r="H19" i="10"/>
  <c r="I19" i="10" s="1"/>
  <c r="H27" i="10"/>
  <c r="I27" i="10" s="1"/>
  <c r="H34" i="10"/>
  <c r="I34" i="10" s="1"/>
  <c r="H35" i="10"/>
  <c r="I35" i="10" s="1"/>
  <c r="H13" i="10"/>
  <c r="I13" i="10" s="1"/>
  <c r="H20" i="10"/>
  <c r="I20" i="10" s="1"/>
  <c r="H28" i="10"/>
  <c r="I28" i="10" s="1"/>
  <c r="C82" i="10"/>
  <c r="I57" i="10"/>
  <c r="H50" i="10"/>
  <c r="I50" i="10" s="1"/>
  <c r="I77" i="10"/>
  <c r="C62" i="10"/>
  <c r="C61" i="10" s="1"/>
  <c r="E74" i="12"/>
  <c r="G74" i="12" s="1"/>
  <c r="G73" i="12" s="1"/>
  <c r="C73" i="12"/>
  <c r="E66" i="12"/>
  <c r="G66" i="12" s="1"/>
  <c r="G65" i="12" s="1"/>
  <c r="C65" i="12"/>
  <c r="C64" i="12" s="1"/>
  <c r="E69" i="12"/>
  <c r="G69" i="12" s="1"/>
  <c r="G68" i="12" s="1"/>
  <c r="C68" i="12"/>
  <c r="C51" i="12"/>
  <c r="C26" i="12"/>
  <c r="H75" i="12"/>
  <c r="I75" i="12" s="1"/>
  <c r="H70" i="12"/>
  <c r="I70" i="12" s="1"/>
  <c r="H67" i="12"/>
  <c r="I67" i="12" s="1"/>
  <c r="H66" i="12"/>
  <c r="H74" i="12"/>
  <c r="E77" i="13"/>
  <c r="G77" i="13" s="1"/>
  <c r="G73" i="13" s="1"/>
  <c r="G72" i="13" s="1"/>
  <c r="C73" i="13"/>
  <c r="C72" i="13" s="1"/>
  <c r="E58" i="13"/>
  <c r="G58" i="13" s="1"/>
  <c r="G57" i="13" s="1"/>
  <c r="C57" i="13"/>
  <c r="E68" i="13"/>
  <c r="G68" i="13" s="1"/>
  <c r="G67" i="13" s="1"/>
  <c r="C67" i="13"/>
  <c r="E26" i="13"/>
  <c r="G26" i="13" s="1"/>
  <c r="G19" i="13" s="1"/>
  <c r="G10" i="13" s="1"/>
  <c r="C19" i="13"/>
  <c r="C10" i="13" s="1"/>
  <c r="H77" i="13"/>
  <c r="H37" i="13"/>
  <c r="I37" i="13" s="1"/>
  <c r="H78" i="13"/>
  <c r="I78" i="13" s="1"/>
  <c r="H28" i="13"/>
  <c r="I28" i="13" s="1"/>
  <c r="H79" i="13"/>
  <c r="I79" i="13" s="1"/>
  <c r="C23" i="5"/>
  <c r="C22" i="5" s="1"/>
  <c r="E14" i="15"/>
  <c r="G14" i="15" s="1"/>
  <c r="C13" i="15"/>
  <c r="C21" i="15"/>
  <c r="H22" i="15"/>
  <c r="G21" i="15"/>
  <c r="C27" i="15"/>
  <c r="C17" i="15"/>
  <c r="G27" i="15"/>
  <c r="H15" i="15"/>
  <c r="I15" i="15" s="1"/>
  <c r="H25" i="15"/>
  <c r="I25" i="15" s="1"/>
  <c r="H26" i="15"/>
  <c r="I26" i="15" s="1"/>
  <c r="H19" i="15"/>
  <c r="I19" i="15" s="1"/>
  <c r="H23" i="15"/>
  <c r="I23" i="15" s="1"/>
  <c r="H28" i="15"/>
  <c r="H27" i="15" s="1"/>
  <c r="H33" i="15"/>
  <c r="I33" i="15" s="1"/>
  <c r="E12" i="15"/>
  <c r="G12" i="15" s="1"/>
  <c r="C11" i="15"/>
  <c r="H29" i="15"/>
  <c r="I29" i="15" s="1"/>
  <c r="C134" i="9"/>
  <c r="C98" i="9"/>
  <c r="C94" i="9"/>
  <c r="C93" i="9" s="1"/>
  <c r="C89" i="9"/>
  <c r="C88" i="9" s="1"/>
  <c r="C83" i="9"/>
  <c r="C82" i="9" s="1"/>
  <c r="C79" i="9"/>
  <c r="C78" i="9" s="1"/>
  <c r="H80" i="9"/>
  <c r="G79" i="9"/>
  <c r="G78" i="9" s="1"/>
  <c r="C71" i="9"/>
  <c r="C70" i="9" s="1"/>
  <c r="C62" i="9"/>
  <c r="H69" i="9"/>
  <c r="G68" i="9"/>
  <c r="C45" i="9"/>
  <c r="C11" i="9"/>
  <c r="H12" i="9"/>
  <c r="H11" i="9" s="1"/>
  <c r="G11" i="9"/>
  <c r="H95" i="9"/>
  <c r="H135" i="9"/>
  <c r="H90" i="9"/>
  <c r="H46" i="9"/>
  <c r="H99" i="9"/>
  <c r="H63" i="9"/>
  <c r="H72" i="9"/>
  <c r="H84" i="9"/>
  <c r="H157" i="9"/>
  <c r="E278" i="8"/>
  <c r="C277" i="8"/>
  <c r="I113" i="8"/>
  <c r="I261" i="8"/>
  <c r="I253" i="8"/>
  <c r="I109" i="8"/>
  <c r="I301" i="8"/>
  <c r="H315" i="8"/>
  <c r="I333" i="8"/>
  <c r="I331" i="8"/>
  <c r="I274" i="8"/>
  <c r="I172" i="8"/>
  <c r="I133" i="8"/>
  <c r="I313" i="8"/>
  <c r="C287" i="8"/>
  <c r="I169" i="8"/>
  <c r="I209" i="8"/>
  <c r="H258" i="8"/>
  <c r="I258" i="8" s="1"/>
  <c r="H337" i="8"/>
  <c r="I337" i="8" s="1"/>
  <c r="C223" i="8"/>
  <c r="H233" i="8"/>
  <c r="I233" i="8" s="1"/>
  <c r="H177" i="8"/>
  <c r="I177" i="8" s="1"/>
  <c r="H205" i="8"/>
  <c r="I205" i="8" s="1"/>
  <c r="H128" i="8"/>
  <c r="I128" i="8" s="1"/>
  <c r="H341" i="8"/>
  <c r="I341" i="8" s="1"/>
  <c r="H231" i="8"/>
  <c r="I231" i="8" s="1"/>
  <c r="H321" i="8"/>
  <c r="I321" i="8" s="1"/>
  <c r="H78" i="8"/>
  <c r="I78" i="8" s="1"/>
  <c r="H124" i="8"/>
  <c r="I124" i="8" s="1"/>
  <c r="C251" i="8"/>
  <c r="B286" i="8"/>
  <c r="I211" i="8"/>
  <c r="I82" i="8"/>
  <c r="C117" i="8"/>
  <c r="C298" i="8"/>
  <c r="I242" i="8"/>
  <c r="I207" i="8"/>
  <c r="I16" i="8"/>
  <c r="I74" i="8"/>
  <c r="E225" i="8"/>
  <c r="G225" i="8" s="1"/>
  <c r="H225" i="8" s="1"/>
  <c r="I225" i="8" s="1"/>
  <c r="I248" i="8"/>
  <c r="I317" i="8"/>
  <c r="C302" i="8"/>
  <c r="I239" i="8"/>
  <c r="C147" i="8"/>
  <c r="I316" i="8"/>
  <c r="G315" i="8"/>
  <c r="I222" i="8"/>
  <c r="C57" i="8"/>
  <c r="B314" i="8"/>
  <c r="I115" i="24"/>
  <c r="I88" i="24"/>
  <c r="I79" i="24"/>
  <c r="I75" i="24"/>
  <c r="I71" i="24"/>
  <c r="H190" i="24"/>
  <c r="I190" i="24" s="1"/>
  <c r="H104" i="24"/>
  <c r="I104" i="24" s="1"/>
  <c r="H92" i="24"/>
  <c r="I92" i="24" s="1"/>
  <c r="I25" i="24"/>
  <c r="E320" i="35"/>
  <c r="G320" i="35" s="1"/>
  <c r="H320" i="35" s="1"/>
  <c r="I320" i="35" s="1"/>
  <c r="I195" i="35"/>
  <c r="E312" i="35"/>
  <c r="G312" i="35" s="1"/>
  <c r="C323" i="35"/>
  <c r="E332" i="35"/>
  <c r="B113" i="35"/>
  <c r="C341" i="35"/>
  <c r="C127" i="35"/>
  <c r="B150" i="35"/>
  <c r="E322" i="35"/>
  <c r="G322" i="35" s="1"/>
  <c r="C165" i="35"/>
  <c r="C314" i="35"/>
  <c r="C345" i="35"/>
  <c r="C344" i="35" s="1"/>
  <c r="E169" i="35"/>
  <c r="G169" i="35" s="1"/>
  <c r="H169" i="35" s="1"/>
  <c r="E324" i="35"/>
  <c r="G324" i="35" s="1"/>
  <c r="H324" i="35" s="1"/>
  <c r="I324" i="35" s="1"/>
  <c r="C151" i="35"/>
  <c r="I355" i="35"/>
  <c r="I357" i="35"/>
  <c r="H303" i="35"/>
  <c r="I303" i="35" s="1"/>
  <c r="C349" i="35"/>
  <c r="C229" i="35"/>
  <c r="H106" i="35"/>
  <c r="I106" i="35" s="1"/>
  <c r="H218" i="35"/>
  <c r="I218" i="35" s="1"/>
  <c r="H226" i="35"/>
  <c r="I226" i="35" s="1"/>
  <c r="H268" i="35"/>
  <c r="I268" i="35" s="1"/>
  <c r="I69" i="35"/>
  <c r="C104" i="35"/>
  <c r="E337" i="35"/>
  <c r="G337" i="35" s="1"/>
  <c r="I237" i="35"/>
  <c r="G295" i="35"/>
  <c r="I233" i="35"/>
  <c r="B240" i="35"/>
  <c r="E326" i="35"/>
  <c r="G326" i="35" s="1"/>
  <c r="H326" i="35" s="1"/>
  <c r="C270" i="35"/>
  <c r="I235" i="35"/>
  <c r="C253" i="35"/>
  <c r="H34" i="35"/>
  <c r="I34" i="35" s="1"/>
  <c r="E63" i="35"/>
  <c r="G63" i="35" s="1"/>
  <c r="H63" i="35" s="1"/>
  <c r="I63" i="35" s="1"/>
  <c r="H157" i="35"/>
  <c r="I157" i="35" s="1"/>
  <c r="H260" i="35"/>
  <c r="I260" i="35" s="1"/>
  <c r="H279" i="35"/>
  <c r="I279" i="35" s="1"/>
  <c r="H325" i="35"/>
  <c r="I325" i="35" s="1"/>
  <c r="H121" i="35"/>
  <c r="I121" i="35" s="1"/>
  <c r="H192" i="35"/>
  <c r="I192" i="35" s="1"/>
  <c r="G360" i="35"/>
  <c r="H361" i="35"/>
  <c r="H360" i="35" s="1"/>
  <c r="H376" i="35"/>
  <c r="I376" i="35" s="1"/>
  <c r="H155" i="35"/>
  <c r="I155" i="35" s="1"/>
  <c r="H356" i="35"/>
  <c r="I356" i="35" s="1"/>
  <c r="H24" i="35"/>
  <c r="I24" i="35" s="1"/>
  <c r="H258" i="35"/>
  <c r="I258" i="35" s="1"/>
  <c r="H347" i="35"/>
  <c r="I347" i="35" s="1"/>
  <c r="E25" i="35"/>
  <c r="G25" i="35" s="1"/>
  <c r="H25" i="35" s="1"/>
  <c r="I25" i="35" s="1"/>
  <c r="E68" i="35"/>
  <c r="G68" i="35" s="1"/>
  <c r="E89" i="35"/>
  <c r="G89" i="35" s="1"/>
  <c r="H89" i="35" s="1"/>
  <c r="I89" i="35" s="1"/>
  <c r="H126" i="35"/>
  <c r="I126" i="35" s="1"/>
  <c r="H293" i="35"/>
  <c r="I293" i="35" s="1"/>
  <c r="H297" i="35"/>
  <c r="I297" i="35" s="1"/>
  <c r="H338" i="35"/>
  <c r="I338" i="35" s="1"/>
  <c r="H316" i="35"/>
  <c r="I316" i="35" s="1"/>
  <c r="E90" i="35"/>
  <c r="G90" i="35" s="1"/>
  <c r="H90" i="35" s="1"/>
  <c r="I90" i="35" s="1"/>
  <c r="E97" i="35"/>
  <c r="G97" i="35" s="1"/>
  <c r="H97" i="35" s="1"/>
  <c r="I97" i="35" s="1"/>
  <c r="H143" i="35"/>
  <c r="I143" i="35" s="1"/>
  <c r="H294" i="35"/>
  <c r="I294" i="35" s="1"/>
  <c r="H298" i="35"/>
  <c r="I298" i="35" s="1"/>
  <c r="E83" i="35"/>
  <c r="G83" i="35" s="1"/>
  <c r="H83" i="35" s="1"/>
  <c r="I83" i="35" s="1"/>
  <c r="E311" i="35"/>
  <c r="G311" i="35" s="1"/>
  <c r="H311" i="35" s="1"/>
  <c r="E167" i="35"/>
  <c r="G167" i="35" s="1"/>
  <c r="H167" i="35" s="1"/>
  <c r="I167" i="35" s="1"/>
  <c r="E16" i="35"/>
  <c r="G16" i="35" s="1"/>
  <c r="H16" i="35" s="1"/>
  <c r="I16" i="35" s="1"/>
  <c r="C20" i="35"/>
  <c r="E46" i="35"/>
  <c r="G46" i="35" s="1"/>
  <c r="H46" i="35" s="1"/>
  <c r="I46" i="35" s="1"/>
  <c r="E59" i="35"/>
  <c r="G59" i="35" s="1"/>
  <c r="H59" i="35" s="1"/>
  <c r="I59" i="35" s="1"/>
  <c r="E64" i="35"/>
  <c r="G64" i="35" s="1"/>
  <c r="H64" i="35" s="1"/>
  <c r="I64" i="35" s="1"/>
  <c r="E109" i="35"/>
  <c r="G109" i="35" s="1"/>
  <c r="H109" i="35" s="1"/>
  <c r="I109" i="35" s="1"/>
  <c r="E154" i="35"/>
  <c r="G154" i="35" s="1"/>
  <c r="H154" i="35" s="1"/>
  <c r="C172" i="35"/>
  <c r="E182" i="35"/>
  <c r="G182" i="35" s="1"/>
  <c r="H197" i="35"/>
  <c r="I197" i="35" s="1"/>
  <c r="E212" i="35"/>
  <c r="G212" i="35" s="1"/>
  <c r="E250" i="35"/>
  <c r="G250" i="35" s="1"/>
  <c r="E278" i="35"/>
  <c r="G278" i="35" s="1"/>
  <c r="E288" i="35"/>
  <c r="C335" i="35"/>
  <c r="E367" i="35"/>
  <c r="E371" i="35"/>
  <c r="G371" i="35" s="1"/>
  <c r="H371" i="35" s="1"/>
  <c r="I371" i="35" s="1"/>
  <c r="I377" i="35"/>
  <c r="E381" i="35"/>
  <c r="G381" i="35" s="1"/>
  <c r="H381" i="35" s="1"/>
  <c r="I381" i="35" s="1"/>
  <c r="E359" i="35"/>
  <c r="G359" i="35" s="1"/>
  <c r="E334" i="35"/>
  <c r="G334" i="35" s="1"/>
  <c r="E318" i="35"/>
  <c r="G318" i="35" s="1"/>
  <c r="E105" i="35"/>
  <c r="G105" i="35" s="1"/>
  <c r="H105" i="35" s="1"/>
  <c r="H118" i="35"/>
  <c r="I118" i="35" s="1"/>
  <c r="E39" i="35"/>
  <c r="G39" i="35" s="1"/>
  <c r="H39" i="35" s="1"/>
  <c r="I39" i="35" s="1"/>
  <c r="B43" i="35"/>
  <c r="E55" i="35"/>
  <c r="G55" i="35" s="1"/>
  <c r="H55" i="35" s="1"/>
  <c r="I55" i="35" s="1"/>
  <c r="E65" i="35"/>
  <c r="G65" i="35" s="1"/>
  <c r="H65" i="35" s="1"/>
  <c r="I65" i="35" s="1"/>
  <c r="E80" i="35"/>
  <c r="G80" i="35" s="1"/>
  <c r="H80" i="35" s="1"/>
  <c r="I80" i="35" s="1"/>
  <c r="E84" i="35"/>
  <c r="G84" i="35" s="1"/>
  <c r="H84" i="35" s="1"/>
  <c r="I84" i="35" s="1"/>
  <c r="E93" i="35"/>
  <c r="G93" i="35" s="1"/>
  <c r="C154" i="35"/>
  <c r="H160" i="35"/>
  <c r="I160" i="35" s="1"/>
  <c r="E168" i="35"/>
  <c r="G168" i="35" s="1"/>
  <c r="E175" i="35"/>
  <c r="G175" i="35" s="1"/>
  <c r="H209" i="35"/>
  <c r="I209" i="35" s="1"/>
  <c r="E244" i="35"/>
  <c r="G244" i="35" s="1"/>
  <c r="H244" i="35" s="1"/>
  <c r="I244" i="35" s="1"/>
  <c r="E254" i="35"/>
  <c r="G254" i="35" s="1"/>
  <c r="C261" i="35"/>
  <c r="E302" i="35"/>
  <c r="C315" i="35"/>
  <c r="C325" i="35"/>
  <c r="E342" i="35"/>
  <c r="G342" i="35" s="1"/>
  <c r="H342" i="35" s="1"/>
  <c r="C360" i="35"/>
  <c r="E363" i="35"/>
  <c r="G363" i="35" s="1"/>
  <c r="H363" i="35" s="1"/>
  <c r="E382" i="35"/>
  <c r="G382" i="35" s="1"/>
  <c r="E45" i="35"/>
  <c r="G45" i="35" s="1"/>
  <c r="C353" i="35"/>
  <c r="C334" i="35"/>
  <c r="C318" i="35"/>
  <c r="G201" i="35"/>
  <c r="E12" i="35"/>
  <c r="E48" i="35"/>
  <c r="G48" i="35" s="1"/>
  <c r="H48" i="35" s="1"/>
  <c r="I48" i="35" s="1"/>
  <c r="C125" i="35"/>
  <c r="E130" i="35"/>
  <c r="G130" i="35" s="1"/>
  <c r="E230" i="35"/>
  <c r="E271" i="35"/>
  <c r="G271" i="35" s="1"/>
  <c r="C285" i="35"/>
  <c r="E329" i="35"/>
  <c r="G329" i="35" s="1"/>
  <c r="H329" i="35" s="1"/>
  <c r="I329" i="35" s="1"/>
  <c r="E368" i="35"/>
  <c r="G368" i="35" s="1"/>
  <c r="I72" i="35"/>
  <c r="E222" i="35"/>
  <c r="G222" i="35" s="1"/>
  <c r="H60" i="35"/>
  <c r="I60" i="35" s="1"/>
  <c r="E56" i="35"/>
  <c r="G56" i="35" s="1"/>
  <c r="E61" i="35"/>
  <c r="G61" i="35" s="1"/>
  <c r="H61" i="35" s="1"/>
  <c r="E66" i="35"/>
  <c r="G66" i="35" s="1"/>
  <c r="H66" i="35" s="1"/>
  <c r="I66" i="35" s="1"/>
  <c r="E73" i="35"/>
  <c r="G73" i="35" s="1"/>
  <c r="E78" i="35"/>
  <c r="G78" i="35" s="1"/>
  <c r="H78" i="35" s="1"/>
  <c r="E85" i="35"/>
  <c r="G85" i="35" s="1"/>
  <c r="H85" i="35" s="1"/>
  <c r="I85" i="35" s="1"/>
  <c r="E99" i="35"/>
  <c r="G99" i="35" s="1"/>
  <c r="C103" i="35"/>
  <c r="E107" i="35"/>
  <c r="G107" i="35" s="1"/>
  <c r="E114" i="35"/>
  <c r="G114" i="35" s="1"/>
  <c r="E117" i="35"/>
  <c r="G117" i="35" s="1"/>
  <c r="E151" i="35"/>
  <c r="G151" i="35" s="1"/>
  <c r="H151" i="35" s="1"/>
  <c r="I151" i="35" s="1"/>
  <c r="E158" i="35"/>
  <c r="G158" i="35" s="1"/>
  <c r="I161" i="35"/>
  <c r="E173" i="35"/>
  <c r="E215" i="35"/>
  <c r="G215" i="35" s="1"/>
  <c r="H215" i="35" s="1"/>
  <c r="I215" i="35" s="1"/>
  <c r="E219" i="35"/>
  <c r="G219" i="35" s="1"/>
  <c r="H219" i="35" s="1"/>
  <c r="C241" i="35"/>
  <c r="E277" i="35"/>
  <c r="G277" i="35" s="1"/>
  <c r="E309" i="35"/>
  <c r="E315" i="35"/>
  <c r="G315" i="35" s="1"/>
  <c r="H315" i="35" s="1"/>
  <c r="I315" i="35" s="1"/>
  <c r="E321" i="35"/>
  <c r="G321" i="35" s="1"/>
  <c r="H321" i="35" s="1"/>
  <c r="I321" i="35" s="1"/>
  <c r="E339" i="35"/>
  <c r="G339" i="35" s="1"/>
  <c r="H339" i="35" s="1"/>
  <c r="I339" i="35" s="1"/>
  <c r="E383" i="35"/>
  <c r="G383" i="35" s="1"/>
  <c r="B331" i="35"/>
  <c r="E37" i="35"/>
  <c r="G37" i="35" s="1"/>
  <c r="H37" i="35" s="1"/>
  <c r="I37" i="35" s="1"/>
  <c r="E49" i="35"/>
  <c r="G49" i="35" s="1"/>
  <c r="H49" i="35" s="1"/>
  <c r="I49" i="35" s="1"/>
  <c r="E62" i="35"/>
  <c r="G62" i="35" s="1"/>
  <c r="H62" i="35" s="1"/>
  <c r="I62" i="35" s="1"/>
  <c r="E67" i="35"/>
  <c r="G67" i="35" s="1"/>
  <c r="H67" i="35" s="1"/>
  <c r="I67" i="35" s="1"/>
  <c r="E70" i="35"/>
  <c r="G70" i="35" s="1"/>
  <c r="E86" i="35"/>
  <c r="G86" i="35" s="1"/>
  <c r="H86" i="35" s="1"/>
  <c r="I86" i="35" s="1"/>
  <c r="E95" i="35"/>
  <c r="G95" i="35" s="1"/>
  <c r="I141" i="35"/>
  <c r="C152" i="35"/>
  <c r="E354" i="35"/>
  <c r="E369" i="35"/>
  <c r="G369" i="35" s="1"/>
  <c r="H369" i="35" s="1"/>
  <c r="I369" i="35" s="1"/>
  <c r="E228" i="35"/>
  <c r="G228" i="35" s="1"/>
  <c r="H228" i="35" s="1"/>
  <c r="I228" i="35" s="1"/>
  <c r="C37" i="35"/>
  <c r="C26" i="35" s="1"/>
  <c r="E41" i="35"/>
  <c r="G41" i="35" s="1"/>
  <c r="H41" i="35" s="1"/>
  <c r="I41" i="35" s="1"/>
  <c r="E23" i="35"/>
  <c r="G23" i="35" s="1"/>
  <c r="H23" i="35" s="1"/>
  <c r="I23" i="35" s="1"/>
  <c r="I30" i="35"/>
  <c r="E52" i="35"/>
  <c r="G52" i="35" s="1"/>
  <c r="H52" i="35" s="1"/>
  <c r="I52" i="35" s="1"/>
  <c r="E71" i="35"/>
  <c r="G71" i="35" s="1"/>
  <c r="H71" i="35" s="1"/>
  <c r="I71" i="35" s="1"/>
  <c r="E79" i="35"/>
  <c r="G79" i="35" s="1"/>
  <c r="H79" i="35" s="1"/>
  <c r="I79" i="35" s="1"/>
  <c r="E82" i="35"/>
  <c r="G82" i="35" s="1"/>
  <c r="H82" i="35" s="1"/>
  <c r="I82" i="35" s="1"/>
  <c r="E91" i="35"/>
  <c r="G91" i="35" s="1"/>
  <c r="H91" i="35" s="1"/>
  <c r="E100" i="35"/>
  <c r="G100" i="35" s="1"/>
  <c r="H100" i="35" s="1"/>
  <c r="I100" i="35" s="1"/>
  <c r="C117" i="35"/>
  <c r="E216" i="35"/>
  <c r="G216" i="35" s="1"/>
  <c r="H216" i="35" s="1"/>
  <c r="I216" i="35" s="1"/>
  <c r="E220" i="35"/>
  <c r="G220" i="35" s="1"/>
  <c r="H220" i="35" s="1"/>
  <c r="I220" i="35" s="1"/>
  <c r="E227" i="35"/>
  <c r="G227" i="35" s="1"/>
  <c r="H227" i="35" s="1"/>
  <c r="I227" i="35" s="1"/>
  <c r="I231" i="35"/>
  <c r="C236" i="35"/>
  <c r="B247" i="35"/>
  <c r="E272" i="35"/>
  <c r="G272" i="35" s="1"/>
  <c r="E286" i="35"/>
  <c r="C317" i="35"/>
  <c r="E88" i="35"/>
  <c r="G88" i="35" s="1"/>
  <c r="H202" i="35"/>
  <c r="I202" i="35" s="1"/>
  <c r="I35" i="35"/>
  <c r="E14" i="35"/>
  <c r="G14" i="35" s="1"/>
  <c r="E44" i="35"/>
  <c r="G44" i="35" s="1"/>
  <c r="E53" i="35"/>
  <c r="G53" i="35" s="1"/>
  <c r="H53" i="35" s="1"/>
  <c r="I53" i="35" s="1"/>
  <c r="E58" i="35"/>
  <c r="G58" i="35" s="1"/>
  <c r="H58" i="35" s="1"/>
  <c r="I58" i="35" s="1"/>
  <c r="E75" i="35"/>
  <c r="G75" i="35" s="1"/>
  <c r="H75" i="35" s="1"/>
  <c r="E87" i="35"/>
  <c r="G87" i="35" s="1"/>
  <c r="E92" i="35"/>
  <c r="G92" i="35" s="1"/>
  <c r="H92" i="35" s="1"/>
  <c r="I92" i="35" s="1"/>
  <c r="E96" i="35"/>
  <c r="G96" i="35" s="1"/>
  <c r="H96" i="35" s="1"/>
  <c r="C105" i="35"/>
  <c r="E111" i="35"/>
  <c r="G111" i="35" s="1"/>
  <c r="E166" i="35"/>
  <c r="G166" i="35" s="1"/>
  <c r="E170" i="35"/>
  <c r="G170" i="35" s="1"/>
  <c r="E176" i="35"/>
  <c r="G176" i="35" s="1"/>
  <c r="H176" i="35" s="1"/>
  <c r="I176" i="35" s="1"/>
  <c r="H193" i="35"/>
  <c r="I193" i="35" s="1"/>
  <c r="E217" i="35"/>
  <c r="G217" i="35" s="1"/>
  <c r="E221" i="35"/>
  <c r="G221" i="35" s="1"/>
  <c r="H221" i="35" s="1"/>
  <c r="I221" i="35" s="1"/>
  <c r="E242" i="35"/>
  <c r="E252" i="35"/>
  <c r="G252" i="35" s="1"/>
  <c r="H252" i="35" s="1"/>
  <c r="I252" i="35" s="1"/>
  <c r="E275" i="35"/>
  <c r="G275" i="35" s="1"/>
  <c r="H275" i="35" s="1"/>
  <c r="I275" i="35" s="1"/>
  <c r="E283" i="35"/>
  <c r="G283" i="35" s="1"/>
  <c r="H283" i="35" s="1"/>
  <c r="I283" i="35" s="1"/>
  <c r="C301" i="35"/>
  <c r="C300" i="35" s="1"/>
  <c r="E317" i="35"/>
  <c r="G317" i="35" s="1"/>
  <c r="E333" i="35"/>
  <c r="G333" i="35" s="1"/>
  <c r="H333" i="35" s="1"/>
  <c r="I333" i="35" s="1"/>
  <c r="E358" i="35"/>
  <c r="G358" i="35" s="1"/>
  <c r="H358" i="35" s="1"/>
  <c r="I358" i="35" s="1"/>
  <c r="E365" i="35"/>
  <c r="G365" i="35" s="1"/>
  <c r="H365" i="35" s="1"/>
  <c r="I365" i="35" s="1"/>
  <c r="E384" i="35"/>
  <c r="G384" i="35" s="1"/>
  <c r="H384" i="35" s="1"/>
  <c r="I384" i="35" s="1"/>
  <c r="H115" i="51"/>
  <c r="I115" i="51" s="1"/>
  <c r="H124" i="51"/>
  <c r="I124" i="51" s="1"/>
  <c r="H132" i="51"/>
  <c r="I132" i="51" s="1"/>
  <c r="H140" i="51"/>
  <c r="I140" i="51"/>
  <c r="H148" i="51"/>
  <c r="I148" i="51" s="1"/>
  <c r="H157" i="51"/>
  <c r="I157" i="51" s="1"/>
  <c r="H165" i="51"/>
  <c r="I165" i="51"/>
  <c r="H173" i="51"/>
  <c r="I173" i="51"/>
  <c r="H181" i="51"/>
  <c r="I181" i="51" s="1"/>
  <c r="H235" i="51"/>
  <c r="I235" i="51" s="1"/>
  <c r="H116" i="51"/>
  <c r="I116" i="51" s="1"/>
  <c r="H125" i="51"/>
  <c r="I125" i="51"/>
  <c r="H133" i="51"/>
  <c r="I133" i="51"/>
  <c r="H141" i="51"/>
  <c r="I141" i="51" s="1"/>
  <c r="H149" i="51"/>
  <c r="I149" i="51"/>
  <c r="H158" i="51"/>
  <c r="I158" i="51"/>
  <c r="H166" i="51"/>
  <c r="I166" i="51"/>
  <c r="H174" i="51"/>
  <c r="I174" i="51" s="1"/>
  <c r="H117" i="51"/>
  <c r="I117" i="51" s="1"/>
  <c r="H159" i="51"/>
  <c r="I159" i="51" s="1"/>
  <c r="H167" i="51"/>
  <c r="I167" i="51"/>
  <c r="H184" i="51"/>
  <c r="I184" i="51" s="1"/>
  <c r="H127" i="51"/>
  <c r="I127" i="51" s="1"/>
  <c r="H135" i="51"/>
  <c r="I135" i="51"/>
  <c r="H143" i="51"/>
  <c r="I143" i="51" s="1"/>
  <c r="H151" i="51"/>
  <c r="I151" i="51" s="1"/>
  <c r="H176" i="51"/>
  <c r="I176" i="51" s="1"/>
  <c r="H212" i="51"/>
  <c r="I212" i="51"/>
  <c r="H221" i="51"/>
  <c r="I221" i="51" s="1"/>
  <c r="H229" i="51"/>
  <c r="I229" i="51" s="1"/>
  <c r="H238" i="51"/>
  <c r="I238" i="51" s="1"/>
  <c r="H120" i="51"/>
  <c r="I120" i="51"/>
  <c r="H128" i="51"/>
  <c r="I128" i="51"/>
  <c r="H136" i="51"/>
  <c r="I136" i="51" s="1"/>
  <c r="H144" i="51"/>
  <c r="I144" i="51"/>
  <c r="H152" i="51"/>
  <c r="I152" i="51"/>
  <c r="H169" i="51"/>
  <c r="I169" i="51"/>
  <c r="I186" i="51"/>
  <c r="H186" i="51"/>
  <c r="H195" i="51"/>
  <c r="I195" i="51" s="1"/>
  <c r="H204" i="51"/>
  <c r="I204" i="51" s="1"/>
  <c r="H222" i="51"/>
  <c r="I222" i="51"/>
  <c r="H230" i="51"/>
  <c r="I230" i="51" s="1"/>
  <c r="H239" i="51"/>
  <c r="I239" i="51"/>
  <c r="H121" i="51"/>
  <c r="I121" i="51" s="1"/>
  <c r="H129" i="51"/>
  <c r="I129" i="51" s="1"/>
  <c r="H137" i="51"/>
  <c r="I137" i="51" s="1"/>
  <c r="H145" i="51"/>
  <c r="I145" i="51" s="1"/>
  <c r="H170" i="51"/>
  <c r="I170" i="51" s="1"/>
  <c r="H205" i="51"/>
  <c r="I205" i="51" s="1"/>
  <c r="H122" i="51"/>
  <c r="I122" i="51" s="1"/>
  <c r="H130" i="51"/>
  <c r="I130" i="51" s="1"/>
  <c r="H138" i="51"/>
  <c r="I138" i="51" s="1"/>
  <c r="H146" i="51"/>
  <c r="I146" i="51" s="1"/>
  <c r="H155" i="51"/>
  <c r="I155" i="51" s="1"/>
  <c r="H163" i="51"/>
  <c r="I163" i="51"/>
  <c r="H171" i="51"/>
  <c r="I171" i="51" s="1"/>
  <c r="H179" i="51"/>
  <c r="I179" i="51" s="1"/>
  <c r="H188" i="51"/>
  <c r="I188" i="51" s="1"/>
  <c r="H216" i="51"/>
  <c r="I216" i="51"/>
  <c r="H224" i="51"/>
  <c r="I224" i="51" s="1"/>
  <c r="H241" i="51"/>
  <c r="I241" i="51"/>
  <c r="H123" i="51"/>
  <c r="I123" i="51"/>
  <c r="H131" i="51"/>
  <c r="I131" i="51" s="1"/>
  <c r="H139" i="51"/>
  <c r="I139" i="51" s="1"/>
  <c r="H147" i="51"/>
  <c r="I147" i="51" s="1"/>
  <c r="H164" i="51"/>
  <c r="I164" i="51" s="1"/>
  <c r="H172" i="51"/>
  <c r="I172" i="51" s="1"/>
  <c r="H180" i="51"/>
  <c r="I180" i="51" s="1"/>
  <c r="H189" i="51"/>
  <c r="I189" i="51" s="1"/>
  <c r="B198" i="51"/>
  <c r="H217" i="51"/>
  <c r="I217" i="51"/>
  <c r="H112" i="51"/>
  <c r="I112" i="51" s="1"/>
  <c r="B10" i="51"/>
  <c r="H110" i="51"/>
  <c r="I110" i="51" s="1"/>
  <c r="B46" i="51"/>
  <c r="H111" i="51"/>
  <c r="I111" i="51" s="1"/>
  <c r="H48" i="51"/>
  <c r="I48" i="51" s="1"/>
  <c r="H23" i="51"/>
  <c r="I23" i="51" s="1"/>
  <c r="H31" i="51"/>
  <c r="I31" i="51" s="1"/>
  <c r="H39" i="51"/>
  <c r="I39" i="51" s="1"/>
  <c r="H63" i="51"/>
  <c r="I63" i="51" s="1"/>
  <c r="H71" i="51"/>
  <c r="I71" i="51" s="1"/>
  <c r="H79" i="51"/>
  <c r="I79" i="51" s="1"/>
  <c r="H87" i="51"/>
  <c r="I87" i="51" s="1"/>
  <c r="H95" i="51"/>
  <c r="I95" i="51" s="1"/>
  <c r="H103" i="51"/>
  <c r="I103" i="51" s="1"/>
  <c r="H56" i="51"/>
  <c r="I56" i="51" s="1"/>
  <c r="H40" i="51"/>
  <c r="I40" i="51" s="1"/>
  <c r="H50" i="51"/>
  <c r="I50" i="51" s="1"/>
  <c r="H66" i="51"/>
  <c r="I66" i="51" s="1"/>
  <c r="H74" i="51"/>
  <c r="I74" i="51" s="1"/>
  <c r="H82" i="51"/>
  <c r="I82" i="51" s="1"/>
  <c r="H90" i="51"/>
  <c r="I90" i="51" s="1"/>
  <c r="H98" i="51"/>
  <c r="I98" i="51" s="1"/>
  <c r="H106" i="51"/>
  <c r="I106" i="51" s="1"/>
  <c r="H27" i="51"/>
  <c r="I27" i="51" s="1"/>
  <c r="H35" i="51"/>
  <c r="I35" i="51" s="1"/>
  <c r="H51" i="51"/>
  <c r="I51" i="51" s="1"/>
  <c r="H59" i="51"/>
  <c r="I59" i="51" s="1"/>
  <c r="H91" i="51"/>
  <c r="I91" i="51" s="1"/>
  <c r="H99" i="51"/>
  <c r="I99" i="51" s="1"/>
  <c r="H107" i="51"/>
  <c r="I107" i="51" s="1"/>
  <c r="H28" i="51"/>
  <c r="I28" i="51" s="1"/>
  <c r="H60" i="51"/>
  <c r="I60" i="51" s="1"/>
  <c r="H68" i="51"/>
  <c r="I68" i="51" s="1"/>
  <c r="H76" i="51"/>
  <c r="I76" i="51" s="1"/>
  <c r="H84" i="51"/>
  <c r="I84" i="51" s="1"/>
  <c r="H45" i="51"/>
  <c r="I45" i="51" s="1"/>
  <c r="H53" i="51"/>
  <c r="I53" i="51" s="1"/>
  <c r="H61" i="51"/>
  <c r="I61" i="51" s="1"/>
  <c r="H93" i="51"/>
  <c r="I93" i="51" s="1"/>
  <c r="H101" i="51"/>
  <c r="I101" i="51" s="1"/>
  <c r="H30" i="51"/>
  <c r="I30" i="51" s="1"/>
  <c r="H54" i="51"/>
  <c r="I54" i="51" s="1"/>
  <c r="H62" i="51"/>
  <c r="I62" i="51" s="1"/>
  <c r="H70" i="51"/>
  <c r="I70" i="51" s="1"/>
  <c r="H78" i="51"/>
  <c r="I78" i="51" s="1"/>
  <c r="H102" i="51"/>
  <c r="I102" i="51" s="1"/>
  <c r="C161" i="51"/>
  <c r="E161" i="51" s="1"/>
  <c r="G161" i="51" s="1"/>
  <c r="H18" i="51"/>
  <c r="I18" i="51" s="1"/>
  <c r="H20" i="51"/>
  <c r="I20" i="51" s="1"/>
  <c r="H13" i="51"/>
  <c r="I13" i="51" s="1"/>
  <c r="H14" i="51"/>
  <c r="I14" i="51" s="1"/>
  <c r="H15" i="51"/>
  <c r="I15" i="51" s="1"/>
  <c r="H19" i="51"/>
  <c r="I19" i="51" s="1"/>
  <c r="H16" i="51"/>
  <c r="I16" i="51" s="1"/>
  <c r="H17" i="51"/>
  <c r="I17" i="51" s="1"/>
  <c r="G21" i="51"/>
  <c r="C203" i="51"/>
  <c r="C58" i="51"/>
  <c r="H392" i="17"/>
  <c r="I392" i="17" s="1"/>
  <c r="H393" i="17"/>
  <c r="I393" i="17"/>
  <c r="H387" i="17"/>
  <c r="I387" i="17" s="1"/>
  <c r="I395" i="17"/>
  <c r="H395" i="17"/>
  <c r="H388" i="17"/>
  <c r="I388" i="17" s="1"/>
  <c r="H396" i="17"/>
  <c r="I396" i="17"/>
  <c r="H389" i="17"/>
  <c r="I389" i="17"/>
  <c r="H390" i="17"/>
  <c r="I390" i="17" s="1"/>
  <c r="H398" i="17"/>
  <c r="I398" i="17" s="1"/>
  <c r="H373" i="17"/>
  <c r="I373" i="17" s="1"/>
  <c r="H375" i="17"/>
  <c r="I375" i="17" s="1"/>
  <c r="H356" i="17"/>
  <c r="I356" i="17" s="1"/>
  <c r="H360" i="17"/>
  <c r="I360" i="17" s="1"/>
  <c r="H364" i="17"/>
  <c r="I364" i="17" s="1"/>
  <c r="H357" i="17"/>
  <c r="I357" i="17" s="1"/>
  <c r="H361" i="17"/>
  <c r="I361" i="17" s="1"/>
  <c r="H358" i="17"/>
  <c r="I358" i="17" s="1"/>
  <c r="H362" i="17"/>
  <c r="I362" i="17"/>
  <c r="H363" i="17"/>
  <c r="I363" i="17" s="1"/>
  <c r="H367" i="17"/>
  <c r="I367" i="17" s="1"/>
  <c r="H352" i="17"/>
  <c r="I352" i="17" s="1"/>
  <c r="H335" i="17"/>
  <c r="I335" i="17" s="1"/>
  <c r="H345" i="17"/>
  <c r="I345" i="17" s="1"/>
  <c r="H315" i="17"/>
  <c r="I315" i="17" s="1"/>
  <c r="E292" i="17"/>
  <c r="G292" i="17" s="1"/>
  <c r="H292" i="17" s="1"/>
  <c r="I292" i="17" s="1"/>
  <c r="H293" i="17"/>
  <c r="I293" i="17" s="1"/>
  <c r="B276" i="17"/>
  <c r="B266" i="17" s="1"/>
  <c r="E284" i="17"/>
  <c r="G284" i="17" s="1"/>
  <c r="H265" i="17"/>
  <c r="I265" i="17" s="1"/>
  <c r="B235" i="17"/>
  <c r="H215" i="17"/>
  <c r="I215" i="17" s="1"/>
  <c r="H199" i="17"/>
  <c r="I199" i="17" s="1"/>
  <c r="H196" i="17"/>
  <c r="I196" i="17" s="1"/>
  <c r="H200" i="17"/>
  <c r="I200" i="17" s="1"/>
  <c r="H195" i="17"/>
  <c r="I195" i="17" s="1"/>
  <c r="H194" i="17"/>
  <c r="I194" i="17" s="1"/>
  <c r="H198" i="17"/>
  <c r="I198" i="17" s="1"/>
  <c r="B85" i="17"/>
  <c r="H144" i="17"/>
  <c r="I144" i="17" s="1"/>
  <c r="H145" i="17"/>
  <c r="I145" i="17" s="1"/>
  <c r="B78" i="17"/>
  <c r="H119" i="17"/>
  <c r="I119" i="17" s="1"/>
  <c r="H96" i="17"/>
  <c r="I96" i="17" s="1"/>
  <c r="B60" i="17"/>
  <c r="B39" i="17"/>
  <c r="G261" i="17"/>
  <c r="B252" i="17"/>
  <c r="B251" i="17" s="1"/>
  <c r="C79" i="17"/>
  <c r="C78" i="17" s="1"/>
  <c r="C365" i="17"/>
  <c r="B294" i="17"/>
  <c r="C255" i="17"/>
  <c r="G368" i="17"/>
  <c r="H206" i="17"/>
  <c r="I206" i="17" s="1"/>
  <c r="G287" i="17"/>
  <c r="G79" i="17"/>
  <c r="C202" i="17"/>
  <c r="C149" i="17"/>
  <c r="G316" i="17"/>
  <c r="C287" i="17"/>
  <c r="B286" i="17"/>
  <c r="I264" i="17"/>
  <c r="C120" i="17"/>
  <c r="G254" i="17"/>
  <c r="H254" i="17" s="1"/>
  <c r="H56" i="17"/>
  <c r="I56" i="17" s="1"/>
  <c r="H288" i="17"/>
  <c r="H287" i="17" s="1"/>
  <c r="G354" i="17"/>
  <c r="C69" i="17"/>
  <c r="B353" i="17"/>
  <c r="H23" i="17"/>
  <c r="I23" i="17" s="1"/>
  <c r="G366" i="17"/>
  <c r="G372" i="17"/>
  <c r="I369" i="17"/>
  <c r="I368" i="17" s="1"/>
  <c r="C241" i="17"/>
  <c r="H19" i="17"/>
  <c r="I19" i="17" s="1"/>
  <c r="C354" i="17"/>
  <c r="C236" i="17"/>
  <c r="I12" i="54"/>
  <c r="G287" i="41"/>
  <c r="H287" i="41" s="1"/>
  <c r="I287" i="41" s="1"/>
  <c r="G288" i="41"/>
  <c r="H288" i="41" s="1"/>
  <c r="I288" i="41" s="1"/>
  <c r="B259" i="41"/>
  <c r="G268" i="41"/>
  <c r="H268" i="41" s="1"/>
  <c r="I268" i="41" s="1"/>
  <c r="G266" i="41"/>
  <c r="H266" i="41" s="1"/>
  <c r="I266" i="41" s="1"/>
  <c r="G267" i="41"/>
  <c r="H267" i="41" s="1"/>
  <c r="I267" i="41" s="1"/>
  <c r="G265" i="41"/>
  <c r="H265" i="41" s="1"/>
  <c r="I265" i="41" s="1"/>
  <c r="G264" i="41"/>
  <c r="H264" i="41" s="1"/>
  <c r="I264" i="41" s="1"/>
  <c r="G255" i="41"/>
  <c r="H255" i="41" s="1"/>
  <c r="I255" i="41" s="1"/>
  <c r="H247" i="41"/>
  <c r="I247" i="41" s="1"/>
  <c r="H245" i="41"/>
  <c r="I245" i="41" s="1"/>
  <c r="H244" i="41"/>
  <c r="I244" i="41" s="1"/>
  <c r="G239" i="41"/>
  <c r="H243" i="41"/>
  <c r="I243" i="41" s="1"/>
  <c r="H242" i="41"/>
  <c r="H241" i="41"/>
  <c r="I241" i="41" s="1"/>
  <c r="H248" i="41"/>
  <c r="I248" i="41" s="1"/>
  <c r="G217" i="41"/>
  <c r="H217" i="41" s="1"/>
  <c r="I217" i="41" s="1"/>
  <c r="G216" i="41"/>
  <c r="H216" i="41" s="1"/>
  <c r="I216" i="41" s="1"/>
  <c r="G215" i="41"/>
  <c r="H215" i="41" s="1"/>
  <c r="I215" i="41" s="1"/>
  <c r="G222" i="41"/>
  <c r="H222" i="41" s="1"/>
  <c r="I222" i="41" s="1"/>
  <c r="G214" i="41"/>
  <c r="H214" i="41" s="1"/>
  <c r="I214" i="41" s="1"/>
  <c r="G221" i="41"/>
  <c r="H221" i="41" s="1"/>
  <c r="I221" i="41" s="1"/>
  <c r="G213" i="41"/>
  <c r="H213" i="41" s="1"/>
  <c r="I213" i="41" s="1"/>
  <c r="G220" i="41"/>
  <c r="H220" i="41" s="1"/>
  <c r="I220" i="41" s="1"/>
  <c r="G212" i="41"/>
  <c r="H212" i="41" s="1"/>
  <c r="I212" i="41" s="1"/>
  <c r="G219" i="41"/>
  <c r="H219" i="41" s="1"/>
  <c r="I219" i="41" s="1"/>
  <c r="G211" i="41"/>
  <c r="H211" i="41" s="1"/>
  <c r="I211" i="41" s="1"/>
  <c r="G218" i="41"/>
  <c r="H218" i="41" s="1"/>
  <c r="I218" i="41" s="1"/>
  <c r="G210" i="41"/>
  <c r="H210" i="41" s="1"/>
  <c r="I210" i="41" s="1"/>
  <c r="C62" i="41"/>
  <c r="C178" i="41"/>
  <c r="H179" i="41"/>
  <c r="G206" i="41"/>
  <c r="H206" i="41" s="1"/>
  <c r="I206" i="41" s="1"/>
  <c r="G196" i="41"/>
  <c r="H196" i="41" s="1"/>
  <c r="I196" i="41" s="1"/>
  <c r="G205" i="41"/>
  <c r="H205" i="41" s="1"/>
  <c r="I205" i="41" s="1"/>
  <c r="G195" i="41"/>
  <c r="H195" i="41" s="1"/>
  <c r="I195" i="41" s="1"/>
  <c r="G193" i="41"/>
  <c r="H193" i="41" s="1"/>
  <c r="I193" i="41" s="1"/>
  <c r="G204" i="41"/>
  <c r="H204" i="41" s="1"/>
  <c r="I204" i="41" s="1"/>
  <c r="G194" i="41"/>
  <c r="H194" i="41" s="1"/>
  <c r="I194" i="41" s="1"/>
  <c r="G192" i="41"/>
  <c r="H192" i="41" s="1"/>
  <c r="B10" i="41"/>
  <c r="G173" i="41"/>
  <c r="C173" i="41"/>
  <c r="G181" i="41"/>
  <c r="H181" i="41" s="1"/>
  <c r="G135" i="41"/>
  <c r="H135" i="41" s="1"/>
  <c r="I135" i="41" s="1"/>
  <c r="G133" i="41"/>
  <c r="H133" i="41" s="1"/>
  <c r="I133" i="41" s="1"/>
  <c r="G76" i="41"/>
  <c r="C289" i="41"/>
  <c r="E293" i="41"/>
  <c r="E292" i="41" s="1"/>
  <c r="G62" i="41"/>
  <c r="H62" i="41" s="1"/>
  <c r="I62" i="41" s="1"/>
  <c r="G54" i="41"/>
  <c r="H54" i="41" s="1"/>
  <c r="I54" i="41" s="1"/>
  <c r="C67" i="41"/>
  <c r="G53" i="41"/>
  <c r="G71" i="41"/>
  <c r="H71" i="41" s="1"/>
  <c r="I71" i="41" s="1"/>
  <c r="G52" i="41"/>
  <c r="H52" i="41" s="1"/>
  <c r="I52" i="41" s="1"/>
  <c r="G75" i="41"/>
  <c r="H75" i="41" s="1"/>
  <c r="I75" i="41" s="1"/>
  <c r="G51" i="41"/>
  <c r="G66" i="41"/>
  <c r="H66" i="41" s="1"/>
  <c r="I66" i="41" s="1"/>
  <c r="G50" i="41"/>
  <c r="H50" i="41" s="1"/>
  <c r="I50" i="41" s="1"/>
  <c r="G63" i="41"/>
  <c r="H63" i="41" s="1"/>
  <c r="G49" i="41"/>
  <c r="H49" i="41" s="1"/>
  <c r="I49" i="41" s="1"/>
  <c r="G55" i="41"/>
  <c r="H55" i="41" s="1"/>
  <c r="I55" i="41" s="1"/>
  <c r="C33" i="41"/>
  <c r="C32" i="41" s="1"/>
  <c r="G64" i="41"/>
  <c r="H64" i="41" s="1"/>
  <c r="G56" i="41"/>
  <c r="H56" i="41" s="1"/>
  <c r="I56" i="41" s="1"/>
  <c r="B275" i="41"/>
  <c r="G26" i="41"/>
  <c r="G28" i="41"/>
  <c r="H28" i="41" s="1"/>
  <c r="G31" i="41"/>
  <c r="G30" i="41"/>
  <c r="C182" i="41"/>
  <c r="G29" i="41"/>
  <c r="H29" i="41" s="1"/>
  <c r="H128" i="41"/>
  <c r="I128" i="41" s="1"/>
  <c r="G21" i="41"/>
  <c r="H21" i="41" s="1"/>
  <c r="I21" i="41" s="1"/>
  <c r="I12" i="41"/>
  <c r="I11" i="41" s="1"/>
  <c r="H11" i="41"/>
  <c r="G20" i="41"/>
  <c r="H20" i="41" s="1"/>
  <c r="I20" i="41" s="1"/>
  <c r="G19" i="41"/>
  <c r="H19" i="41" s="1"/>
  <c r="I19" i="41" s="1"/>
  <c r="B86" i="41"/>
  <c r="C25" i="41"/>
  <c r="G18" i="41"/>
  <c r="H18" i="41" s="1"/>
  <c r="I18" i="41" s="1"/>
  <c r="G17" i="41"/>
  <c r="H17" i="41" s="1"/>
  <c r="I17" i="41" s="1"/>
  <c r="G22" i="41"/>
  <c r="H22" i="41" s="1"/>
  <c r="I22" i="41" s="1"/>
  <c r="H145" i="41"/>
  <c r="I145" i="41" s="1"/>
  <c r="H131" i="41"/>
  <c r="I131" i="41" s="1"/>
  <c r="H15" i="41"/>
  <c r="I15" i="41" s="1"/>
  <c r="H172" i="41"/>
  <c r="I172" i="41" s="1"/>
  <c r="I171" i="41" s="1"/>
  <c r="G171" i="41"/>
  <c r="H180" i="41"/>
  <c r="I180" i="41" s="1"/>
  <c r="C83" i="41"/>
  <c r="C262" i="41"/>
  <c r="C269" i="41"/>
  <c r="C164" i="41"/>
  <c r="C163" i="41" s="1"/>
  <c r="C285" i="41"/>
  <c r="G147" i="41"/>
  <c r="H78" i="41"/>
  <c r="I78" i="41" s="1"/>
  <c r="B57" i="41"/>
  <c r="B44" i="41" s="1"/>
  <c r="B170" i="41"/>
  <c r="B207" i="41"/>
  <c r="C71" i="41"/>
  <c r="G276" i="41"/>
  <c r="I12" i="33"/>
  <c r="I11" i="33" s="1"/>
  <c r="I10" i="33" s="1"/>
  <c r="I9" i="33" s="1"/>
  <c r="H11" i="33"/>
  <c r="H10" i="33" s="1"/>
  <c r="H9" i="33" s="1"/>
  <c r="I933" i="43"/>
  <c r="I100" i="43"/>
  <c r="I887" i="43"/>
  <c r="I385" i="43"/>
  <c r="I474" i="43"/>
  <c r="I723" i="43"/>
  <c r="I57" i="43"/>
  <c r="I94" i="43"/>
  <c r="I524" i="43"/>
  <c r="I659" i="43"/>
  <c r="C563" i="43"/>
  <c r="H497" i="43"/>
  <c r="G93" i="43"/>
  <c r="C149" i="43"/>
  <c r="C302" i="43"/>
  <c r="C385" i="43"/>
  <c r="B384" i="43"/>
  <c r="H518" i="43"/>
  <c r="H620" i="43"/>
  <c r="B755" i="43"/>
  <c r="H772" i="43"/>
  <c r="I898" i="43"/>
  <c r="I984" i="43"/>
  <c r="H983" i="43"/>
  <c r="I1266" i="43"/>
  <c r="H428" i="43"/>
  <c r="H400" i="43" s="1"/>
  <c r="H338" i="43"/>
  <c r="B49" i="43"/>
  <c r="H57" i="43"/>
  <c r="H49" i="43" s="1"/>
  <c r="E72" i="43"/>
  <c r="H94" i="43"/>
  <c r="H93" i="43" s="1"/>
  <c r="C100" i="43"/>
  <c r="B117" i="43"/>
  <c r="C207" i="43"/>
  <c r="C239" i="43"/>
  <c r="C236" i="43" s="1"/>
  <c r="H306" i="43"/>
  <c r="H305" i="43" s="1"/>
  <c r="I381" i="43"/>
  <c r="G558" i="43"/>
  <c r="C667" i="43"/>
  <c r="C801" i="43"/>
  <c r="C1329" i="43"/>
  <c r="C1340" i="43"/>
  <c r="C559" i="43"/>
  <c r="C94" i="43"/>
  <c r="G117" i="43"/>
  <c r="H274" i="43"/>
  <c r="I302" i="43"/>
  <c r="H312" i="43"/>
  <c r="H308" i="43" s="1"/>
  <c r="H756" i="43"/>
  <c r="E1076" i="43"/>
  <c r="G1076" i="43" s="1"/>
  <c r="H1076" i="43" s="1"/>
  <c r="I1076" i="43" s="1"/>
  <c r="B1198" i="43"/>
  <c r="I1224" i="43"/>
  <c r="H1222" i="43"/>
  <c r="I1378" i="43"/>
  <c r="C887" i="43"/>
  <c r="H180" i="43"/>
  <c r="H169" i="43" s="1"/>
  <c r="I310" i="43"/>
  <c r="B335" i="43"/>
  <c r="B345" i="43"/>
  <c r="C390" i="43"/>
  <c r="I559" i="43"/>
  <c r="C715" i="43"/>
  <c r="H776" i="43"/>
  <c r="H801" i="43"/>
  <c r="H943" i="43"/>
  <c r="I944" i="43"/>
  <c r="I1262" i="43"/>
  <c r="H1257" i="43"/>
  <c r="C428" i="43"/>
  <c r="C400" i="43" s="1"/>
  <c r="I488" i="43"/>
  <c r="H659" i="43"/>
  <c r="C746" i="43"/>
  <c r="E1031" i="43"/>
  <c r="G1031" i="43" s="1"/>
  <c r="C1030" i="43"/>
  <c r="E1133" i="43"/>
  <c r="G1133" i="43" s="1"/>
  <c r="H1133" i="43" s="1"/>
  <c r="I1133" i="43" s="1"/>
  <c r="I1131" i="43" s="1"/>
  <c r="C1131" i="43"/>
  <c r="I1307" i="43"/>
  <c r="H1306" i="43"/>
  <c r="I1350" i="43"/>
  <c r="H1348" i="43"/>
  <c r="C908" i="43"/>
  <c r="C907" i="43" s="1"/>
  <c r="H542" i="43"/>
  <c r="H521" i="43" s="1"/>
  <c r="H514" i="43"/>
  <c r="H513" i="43" s="1"/>
  <c r="H381" i="43"/>
  <c r="G273" i="43"/>
  <c r="I312" i="43"/>
  <c r="G320" i="43"/>
  <c r="I459" i="43"/>
  <c r="E465" i="43"/>
  <c r="G465" i="43" s="1"/>
  <c r="H465" i="43" s="1"/>
  <c r="I465" i="43" s="1"/>
  <c r="I461" i="43" s="1"/>
  <c r="H488" i="43"/>
  <c r="C497" i="43"/>
  <c r="B496" i="43"/>
  <c r="G521" i="43"/>
  <c r="H559" i="43"/>
  <c r="H558" i="43" s="1"/>
  <c r="C620" i="43"/>
  <c r="E768" i="43"/>
  <c r="G768" i="43" s="1"/>
  <c r="C772" i="43"/>
  <c r="I823" i="43"/>
  <c r="B1347" i="43"/>
  <c r="I538" i="43"/>
  <c r="C1195" i="43"/>
  <c r="E1196" i="43"/>
  <c r="G1196" i="43" s="1"/>
  <c r="C505" i="43"/>
  <c r="C57" i="43"/>
  <c r="C82" i="43"/>
  <c r="B93" i="43"/>
  <c r="H149" i="43"/>
  <c r="B199" i="43"/>
  <c r="I309" i="43"/>
  <c r="H323" i="43"/>
  <c r="C323" i="43"/>
  <c r="C320" i="43" s="1"/>
  <c r="H396" i="43"/>
  <c r="B400" i="43"/>
  <c r="C538" i="43"/>
  <c r="C634" i="43"/>
  <c r="I850" i="43"/>
  <c r="H1123" i="43"/>
  <c r="I1124" i="43"/>
  <c r="C983" i="43"/>
  <c r="C976" i="43" s="1"/>
  <c r="H988" i="43"/>
  <c r="G990" i="43"/>
  <c r="H1007" i="43"/>
  <c r="B1017" i="43"/>
  <c r="C1052" i="43"/>
  <c r="C1123" i="43"/>
  <c r="H1182" i="43"/>
  <c r="G1240" i="43"/>
  <c r="C1306" i="43"/>
  <c r="C1348" i="43"/>
  <c r="H1378" i="43"/>
  <c r="C1387" i="43"/>
  <c r="H1395" i="43"/>
  <c r="I1407" i="43"/>
  <c r="C1410" i="43"/>
  <c r="B1419" i="43"/>
  <c r="C1490" i="43"/>
  <c r="C1494" i="43"/>
  <c r="C1503" i="43"/>
  <c r="I1563" i="43"/>
  <c r="G1618" i="43"/>
  <c r="H1134" i="43"/>
  <c r="I1182" i="43"/>
  <c r="I1209" i="43"/>
  <c r="I1241" i="43"/>
  <c r="I1387" i="43"/>
  <c r="H1399" i="43"/>
  <c r="I1406" i="43"/>
  <c r="I1474" i="43"/>
  <c r="I1490" i="43"/>
  <c r="I2166" i="43"/>
  <c r="H2162" i="43"/>
  <c r="I2632" i="43"/>
  <c r="C898" i="43"/>
  <c r="H933" i="43"/>
  <c r="G942" i="43"/>
  <c r="H1034" i="43"/>
  <c r="H1114" i="43"/>
  <c r="I1191" i="43"/>
  <c r="C1222" i="43"/>
  <c r="H1228" i="43"/>
  <c r="H1321" i="43"/>
  <c r="H1573" i="43"/>
  <c r="I2352" i="43"/>
  <c r="B821" i="43"/>
  <c r="B882" i="43"/>
  <c r="C995" i="43"/>
  <c r="C1007" i="43"/>
  <c r="C1167" i="43"/>
  <c r="I1257" i="43"/>
  <c r="G1394" i="43"/>
  <c r="B771" i="43"/>
  <c r="C1114" i="43"/>
  <c r="B1122" i="43"/>
  <c r="C1182" i="43"/>
  <c r="C1191" i="43"/>
  <c r="C1190" i="43" s="1"/>
  <c r="C1209" i="43"/>
  <c r="H1266" i="43"/>
  <c r="H1265" i="43" s="1"/>
  <c r="C1378" i="43"/>
  <c r="H1407" i="43"/>
  <c r="B1410" i="43"/>
  <c r="G1464" i="43"/>
  <c r="C2168" i="43"/>
  <c r="I916" i="43"/>
  <c r="C943" i="43"/>
  <c r="H972" i="43"/>
  <c r="H995" i="43"/>
  <c r="H1025" i="43"/>
  <c r="I1034" i="43"/>
  <c r="C1241" i="43"/>
  <c r="I1306" i="43"/>
  <c r="B1320" i="43"/>
  <c r="I2628" i="43"/>
  <c r="C810" i="43"/>
  <c r="C859" i="43"/>
  <c r="B976" i="43"/>
  <c r="I1418" i="43"/>
  <c r="H1490" i="43"/>
  <c r="B1530" i="43"/>
  <c r="H1542" i="43"/>
  <c r="G1572" i="43"/>
  <c r="B1572" i="43"/>
  <c r="C1897" i="43"/>
  <c r="H2156" i="43"/>
  <c r="I1645" i="43"/>
  <c r="H2078" i="43"/>
  <c r="H2123" i="43"/>
  <c r="C2140" i="43"/>
  <c r="H2177" i="43"/>
  <c r="C2216" i="43"/>
  <c r="B2526" i="43"/>
  <c r="C2873" i="43"/>
  <c r="C2123" i="43"/>
  <c r="I2339" i="43"/>
  <c r="C2477" i="43"/>
  <c r="H2585" i="43"/>
  <c r="H2103" i="43"/>
  <c r="C2108" i="43"/>
  <c r="C2221" i="43"/>
  <c r="C2251" i="43"/>
  <c r="I2295" i="43"/>
  <c r="C2415" i="43"/>
  <c r="C2391" i="43" s="1"/>
  <c r="B2433" i="43"/>
  <c r="G2526" i="43"/>
  <c r="H2542" i="43"/>
  <c r="H2541" i="43" s="1"/>
  <c r="I2571" i="43"/>
  <c r="C1695" i="43"/>
  <c r="B2092" i="43"/>
  <c r="H2097" i="43"/>
  <c r="I2100" i="43"/>
  <c r="H2168" i="43"/>
  <c r="I2177" i="43"/>
  <c r="H2200" i="43"/>
  <c r="B2269" i="43"/>
  <c r="B2359" i="43"/>
  <c r="C2461" i="43"/>
  <c r="I2566" i="43"/>
  <c r="H2628" i="43"/>
  <c r="H2632" i="43"/>
  <c r="I2649" i="43"/>
  <c r="C2659" i="43"/>
  <c r="C1984" i="43"/>
  <c r="G2092" i="43"/>
  <c r="I2168" i="43"/>
  <c r="C2207" i="43"/>
  <c r="B2238" i="43"/>
  <c r="B2334" i="43"/>
  <c r="I2416" i="43"/>
  <c r="B2495" i="43"/>
  <c r="H2530" i="43"/>
  <c r="C2566" i="43"/>
  <c r="I2367" i="43"/>
  <c r="I2461" i="43"/>
  <c r="I2084" i="43"/>
  <c r="I2103" i="43"/>
  <c r="B2213" i="43"/>
  <c r="I2216" i="43"/>
  <c r="B2456" i="43"/>
  <c r="H2461" i="43"/>
  <c r="C2622" i="43"/>
  <c r="E2658" i="43"/>
  <c r="G2658" i="43" s="1"/>
  <c r="C2657" i="43"/>
  <c r="H2665" i="43"/>
  <c r="H2664" i="43" s="1"/>
  <c r="I2864" i="43"/>
  <c r="C1997" i="43"/>
  <c r="G2077" i="43"/>
  <c r="H2084" i="43"/>
  <c r="C2132" i="43"/>
  <c r="C2162" i="43"/>
  <c r="G2167" i="43"/>
  <c r="G2456" i="43"/>
  <c r="H2644" i="43"/>
  <c r="I2645" i="43"/>
  <c r="H2890" i="43"/>
  <c r="H2889" i="43" s="1"/>
  <c r="I2890" i="43"/>
  <c r="I2914" i="43"/>
  <c r="B2656" i="43"/>
  <c r="I2905" i="43"/>
  <c r="H3016" i="43"/>
  <c r="H3015" i="43" s="1"/>
  <c r="C2644" i="43"/>
  <c r="C2627" i="43" s="1"/>
  <c r="B2627" i="43"/>
  <c r="C2890" i="43"/>
  <c r="C2889" i="43" s="1"/>
  <c r="H3004" i="43"/>
  <c r="H3003" i="43" s="1"/>
  <c r="I3016" i="43"/>
  <c r="C1755" i="42"/>
  <c r="H1712" i="42"/>
  <c r="I1712" i="42" s="1"/>
  <c r="H1728" i="42"/>
  <c r="I1728" i="42" s="1"/>
  <c r="H1757" i="42"/>
  <c r="I1757" i="42" s="1"/>
  <c r="H1703" i="42"/>
  <c r="I1703" i="42" s="1"/>
  <c r="H1711" i="42"/>
  <c r="I1711" i="42" s="1"/>
  <c r="H1719" i="42"/>
  <c r="I1719" i="42" s="1"/>
  <c r="H1727" i="42"/>
  <c r="I1727" i="42" s="1"/>
  <c r="H1735" i="42"/>
  <c r="I1735" i="42" s="1"/>
  <c r="H1743" i="42"/>
  <c r="I1743" i="42" s="1"/>
  <c r="H1751" i="42"/>
  <c r="I1751" i="42"/>
  <c r="H1720" i="42"/>
  <c r="I1720" i="42" s="1"/>
  <c r="H1705" i="42"/>
  <c r="I1705" i="42" s="1"/>
  <c r="H1713" i="42"/>
  <c r="I1713" i="42" s="1"/>
  <c r="H1721" i="42"/>
  <c r="I1721" i="42" s="1"/>
  <c r="H1729" i="42"/>
  <c r="I1729" i="42" s="1"/>
  <c r="H1737" i="42"/>
  <c r="I1737" i="42" s="1"/>
  <c r="H1745" i="42"/>
  <c r="I1745" i="42" s="1"/>
  <c r="H1753" i="42"/>
  <c r="I1753" i="42" s="1"/>
  <c r="H1762" i="42"/>
  <c r="I1762" i="42" s="1"/>
  <c r="H1771" i="42"/>
  <c r="I1771" i="42" s="1"/>
  <c r="H1744" i="42"/>
  <c r="I1744" i="42" s="1"/>
  <c r="H1763" i="42"/>
  <c r="I1763" i="42" s="1"/>
  <c r="H1707" i="42"/>
  <c r="I1707" i="42" s="1"/>
  <c r="H1715" i="42"/>
  <c r="I1715" i="42"/>
  <c r="H1723" i="42"/>
  <c r="I1723" i="42" s="1"/>
  <c r="H1731" i="42"/>
  <c r="I1731" i="42" s="1"/>
  <c r="H1739" i="42"/>
  <c r="I1739" i="42" s="1"/>
  <c r="H1747" i="42"/>
  <c r="I1747" i="42" s="1"/>
  <c r="H1756" i="42"/>
  <c r="I1756" i="42" s="1"/>
  <c r="H1764" i="42"/>
  <c r="I1764" i="42" s="1"/>
  <c r="H1736" i="42"/>
  <c r="I1736" i="42" s="1"/>
  <c r="H1708" i="42"/>
  <c r="I1708" i="42" s="1"/>
  <c r="I1716" i="42"/>
  <c r="H1716" i="42"/>
  <c r="H1724" i="42"/>
  <c r="I1724" i="42" s="1"/>
  <c r="H1732" i="42"/>
  <c r="I1732" i="42" s="1"/>
  <c r="H1740" i="42"/>
  <c r="I1740" i="42" s="1"/>
  <c r="H1748" i="42"/>
  <c r="I1748" i="42" s="1"/>
  <c r="H1704" i="42"/>
  <c r="I1704" i="42" s="1"/>
  <c r="I1752" i="42"/>
  <c r="H1752" i="42"/>
  <c r="H1758" i="42"/>
  <c r="I1758" i="42"/>
  <c r="H1767" i="42"/>
  <c r="I1767" i="42" s="1"/>
  <c r="H1554" i="42"/>
  <c r="I1554" i="42" s="1"/>
  <c r="H1602" i="42"/>
  <c r="I1602" i="42" s="1"/>
  <c r="G1687" i="42"/>
  <c r="H1545" i="42"/>
  <c r="I1545" i="42" s="1"/>
  <c r="H1561" i="42"/>
  <c r="I1561" i="42" s="1"/>
  <c r="H1577" i="42"/>
  <c r="I1577" i="42" s="1"/>
  <c r="H1585" i="42"/>
  <c r="I1585" i="42" s="1"/>
  <c r="H1601" i="42"/>
  <c r="I1601" i="42" s="1"/>
  <c r="H1609" i="42"/>
  <c r="I1609" i="42" s="1"/>
  <c r="H1625" i="42"/>
  <c r="I1625" i="42"/>
  <c r="H1641" i="42"/>
  <c r="I1641" i="42" s="1"/>
  <c r="H1649" i="42"/>
  <c r="I1649" i="42" s="1"/>
  <c r="H1657" i="42"/>
  <c r="I1657" i="42" s="1"/>
  <c r="H1675" i="42"/>
  <c r="I1675" i="42" s="1"/>
  <c r="H1528" i="42"/>
  <c r="I1528" i="42" s="1"/>
  <c r="H1562" i="42"/>
  <c r="I1562" i="42" s="1"/>
  <c r="H1578" i="42"/>
  <c r="I1578" i="42" s="1"/>
  <c r="H1610" i="42"/>
  <c r="I1610" i="42" s="1"/>
  <c r="H1626" i="42"/>
  <c r="I1626" i="42" s="1"/>
  <c r="H1642" i="42"/>
  <c r="I1642" i="42" s="1"/>
  <c r="H1529" i="42"/>
  <c r="I1529" i="42" s="1"/>
  <c r="H1538" i="42"/>
  <c r="I1538" i="42" s="1"/>
  <c r="H1555" i="42"/>
  <c r="I1555" i="42" s="1"/>
  <c r="H1570" i="42"/>
  <c r="I1570" i="42" s="1"/>
  <c r="H1586" i="42"/>
  <c r="I1586" i="42" s="1"/>
  <c r="H1618" i="42"/>
  <c r="I1618" i="42" s="1"/>
  <c r="H1634" i="42"/>
  <c r="I1634" i="42" s="1"/>
  <c r="H1650" i="42"/>
  <c r="I1650" i="42" s="1"/>
  <c r="H1658" i="42"/>
  <c r="I1658" i="42" s="1"/>
  <c r="H1666" i="42"/>
  <c r="I1666" i="42" s="1"/>
  <c r="H1522" i="42"/>
  <c r="I1522" i="42" s="1"/>
  <c r="H1530" i="42"/>
  <c r="I1530" i="42" s="1"/>
  <c r="H1539" i="42"/>
  <c r="I1539" i="42" s="1"/>
  <c r="H1596" i="42"/>
  <c r="I1596" i="42" s="1"/>
  <c r="I1604" i="42"/>
  <c r="H1604" i="42"/>
  <c r="H1612" i="42"/>
  <c r="I1612" i="42" s="1"/>
  <c r="H1620" i="42"/>
  <c r="I1620" i="42" s="1"/>
  <c r="H1628" i="42"/>
  <c r="I1628" i="42" s="1"/>
  <c r="H1636" i="42"/>
  <c r="I1636" i="42" s="1"/>
  <c r="H1644" i="42"/>
  <c r="I1644" i="42" s="1"/>
  <c r="H1652" i="42"/>
  <c r="I1652" i="42" s="1"/>
  <c r="H1660" i="42"/>
  <c r="I1660" i="42" s="1"/>
  <c r="H1697" i="42"/>
  <c r="I1697" i="42" s="1"/>
  <c r="H1637" i="42"/>
  <c r="I1637" i="42" s="1"/>
  <c r="H1645" i="42"/>
  <c r="I1645" i="42" s="1"/>
  <c r="H1653" i="42"/>
  <c r="I1653" i="42" s="1"/>
  <c r="H1661" i="42"/>
  <c r="I1661" i="42" s="1"/>
  <c r="H1670" i="42"/>
  <c r="I1670" i="42" s="1"/>
  <c r="H1679" i="42"/>
  <c r="I1679" i="42" s="1"/>
  <c r="H1546" i="42"/>
  <c r="I1546" i="42" s="1"/>
  <c r="H1594" i="42"/>
  <c r="I1594" i="42" s="1"/>
  <c r="H1524" i="42"/>
  <c r="I1524" i="42" s="1"/>
  <c r="H1532" i="42"/>
  <c r="I1532" i="42" s="1"/>
  <c r="H1598" i="42"/>
  <c r="I1598" i="42" s="1"/>
  <c r="H1606" i="42"/>
  <c r="I1606" i="42" s="1"/>
  <c r="H1614" i="42"/>
  <c r="I1614" i="42" s="1"/>
  <c r="H1622" i="42"/>
  <c r="I1622" i="42" s="1"/>
  <c r="I1630" i="42"/>
  <c r="H1630" i="42"/>
  <c r="H1638" i="42"/>
  <c r="I1638" i="42" s="1"/>
  <c r="H1646" i="42"/>
  <c r="I1646" i="42" s="1"/>
  <c r="H1671" i="42"/>
  <c r="I1671" i="42" s="1"/>
  <c r="H1680" i="42"/>
  <c r="I1680" i="42" s="1"/>
  <c r="H1525" i="42"/>
  <c r="I1525" i="42" s="1"/>
  <c r="H1533" i="42"/>
  <c r="I1533" i="42" s="1"/>
  <c r="H1543" i="42"/>
  <c r="I1543" i="42" s="1"/>
  <c r="H1551" i="42"/>
  <c r="I1551" i="42" s="1"/>
  <c r="H1559" i="42"/>
  <c r="I1559" i="42" s="1"/>
  <c r="H1567" i="42"/>
  <c r="I1567" i="42" s="1"/>
  <c r="H1575" i="42"/>
  <c r="I1575" i="42" s="1"/>
  <c r="H1583" i="42"/>
  <c r="I1583" i="42" s="1"/>
  <c r="H1591" i="42"/>
  <c r="I1591" i="42" s="1"/>
  <c r="H1599" i="42"/>
  <c r="I1599" i="42" s="1"/>
  <c r="H1607" i="42"/>
  <c r="I1607" i="42" s="1"/>
  <c r="H1615" i="42"/>
  <c r="I1615" i="42" s="1"/>
  <c r="H1692" i="42"/>
  <c r="I1692" i="42" s="1"/>
  <c r="H1526" i="42"/>
  <c r="I1526" i="42" s="1"/>
  <c r="H1534" i="42"/>
  <c r="I1534" i="42" s="1"/>
  <c r="H1544" i="42"/>
  <c r="I1544" i="42" s="1"/>
  <c r="H1552" i="42"/>
  <c r="I1552" i="42" s="1"/>
  <c r="H1560" i="42"/>
  <c r="I1560" i="42" s="1"/>
  <c r="H1568" i="42"/>
  <c r="I1568" i="42" s="1"/>
  <c r="H1576" i="42"/>
  <c r="I1576" i="42" s="1"/>
  <c r="H1584" i="42"/>
  <c r="I1584" i="42" s="1"/>
  <c r="H1592" i="42"/>
  <c r="I1592" i="42" s="1"/>
  <c r="H1600" i="42"/>
  <c r="I1600" i="42" s="1"/>
  <c r="H1608" i="42"/>
  <c r="I1608" i="42" s="1"/>
  <c r="H1616" i="42"/>
  <c r="I1616" i="42" s="1"/>
  <c r="H1624" i="42"/>
  <c r="I1624" i="42" s="1"/>
  <c r="H1632" i="42"/>
  <c r="I1632" i="42" s="1"/>
  <c r="H1640" i="42"/>
  <c r="I1640" i="42" s="1"/>
  <c r="H1648" i="42"/>
  <c r="I1648" i="42" s="1"/>
  <c r="H1656" i="42"/>
  <c r="I1656" i="42" s="1"/>
  <c r="H1693" i="42"/>
  <c r="I1693" i="42" s="1"/>
  <c r="H1515" i="42"/>
  <c r="I1515" i="42" s="1"/>
  <c r="H1521" i="42"/>
  <c r="I1521" i="42" s="1"/>
  <c r="H1497" i="42"/>
  <c r="I1497" i="42" s="1"/>
  <c r="H1505" i="42"/>
  <c r="I1505" i="42" s="1"/>
  <c r="H1499" i="42"/>
  <c r="I1499" i="42"/>
  <c r="H1507" i="42"/>
  <c r="I1507" i="42" s="1"/>
  <c r="H1500" i="42"/>
  <c r="I1500" i="42" s="1"/>
  <c r="H1508" i="42"/>
  <c r="I1508" i="42" s="1"/>
  <c r="H1501" i="42"/>
  <c r="I1501" i="42" s="1"/>
  <c r="H1509" i="42"/>
  <c r="I1509" i="42" s="1"/>
  <c r="H1502" i="42"/>
  <c r="I1502" i="42" s="1"/>
  <c r="H1510" i="42"/>
  <c r="I1510" i="42" s="1"/>
  <c r="H1503" i="42"/>
  <c r="I1503" i="42" s="1"/>
  <c r="H1511" i="42"/>
  <c r="I1511" i="42" s="1"/>
  <c r="H1504" i="42"/>
  <c r="I1504" i="42" s="1"/>
  <c r="H1459" i="42"/>
  <c r="I1459" i="42" s="1"/>
  <c r="H1458" i="42"/>
  <c r="I1458" i="42" s="1"/>
  <c r="H1475" i="42"/>
  <c r="I1475" i="42" s="1"/>
  <c r="H1493" i="42"/>
  <c r="I1493" i="42" s="1"/>
  <c r="H1468" i="42"/>
  <c r="I1468" i="42" s="1"/>
  <c r="H1485" i="42"/>
  <c r="I1485" i="42" s="1"/>
  <c r="H1471" i="42"/>
  <c r="I1471" i="42" s="1"/>
  <c r="H1452" i="42"/>
  <c r="I1452" i="42" s="1"/>
  <c r="H1477" i="42"/>
  <c r="I1477" i="42" s="1"/>
  <c r="H1486" i="42"/>
  <c r="I1486" i="42" s="1"/>
  <c r="H1454" i="42"/>
  <c r="I1454" i="42" s="1"/>
  <c r="H1463" i="42"/>
  <c r="I1463" i="42" s="1"/>
  <c r="H1438" i="42"/>
  <c r="I1438" i="42" s="1"/>
  <c r="I1436" i="42" s="1"/>
  <c r="I1435" i="42" s="1"/>
  <c r="H1447" i="42"/>
  <c r="I1447" i="42" s="1"/>
  <c r="H1464" i="42"/>
  <c r="I1464" i="42" s="1"/>
  <c r="H1449" i="42"/>
  <c r="I1449" i="42" s="1"/>
  <c r="H1376" i="42"/>
  <c r="I1376" i="42" s="1"/>
  <c r="H1384" i="42"/>
  <c r="I1384" i="42" s="1"/>
  <c r="H1392" i="42"/>
  <c r="I1392" i="42" s="1"/>
  <c r="H1400" i="42"/>
  <c r="I1400" i="42" s="1"/>
  <c r="H1408" i="42"/>
  <c r="I1408" i="42" s="1"/>
  <c r="H1416" i="42"/>
  <c r="I1416" i="42" s="1"/>
  <c r="H1424" i="42"/>
  <c r="I1424" i="42" s="1"/>
  <c r="H1432" i="42"/>
  <c r="I1432" i="42" s="1"/>
  <c r="H1377" i="42"/>
  <c r="I1377" i="42" s="1"/>
  <c r="H1425" i="42"/>
  <c r="I1425" i="42" s="1"/>
  <c r="H1378" i="42"/>
  <c r="I1378" i="42" s="1"/>
  <c r="H1386" i="42"/>
  <c r="I1386" i="42" s="1"/>
  <c r="H1394" i="42"/>
  <c r="I1394" i="42" s="1"/>
  <c r="H1402" i="42"/>
  <c r="I1402" i="42" s="1"/>
  <c r="H1410" i="42"/>
  <c r="I1410" i="42" s="1"/>
  <c r="H1418" i="42"/>
  <c r="I1418" i="42" s="1"/>
  <c r="H1426" i="42"/>
  <c r="I1426" i="42" s="1"/>
  <c r="H1385" i="42"/>
  <c r="I1385" i="42" s="1"/>
  <c r="H1417" i="42"/>
  <c r="I1417" i="42" s="1"/>
  <c r="H1379" i="42"/>
  <c r="I1379" i="42" s="1"/>
  <c r="H1387" i="42"/>
  <c r="I1387" i="42" s="1"/>
  <c r="H1395" i="42"/>
  <c r="I1395" i="42" s="1"/>
  <c r="H1393" i="42"/>
  <c r="I1393" i="42" s="1"/>
  <c r="H1433" i="42"/>
  <c r="I1433" i="42" s="1"/>
  <c r="H1361" i="42"/>
  <c r="I1361" i="42" s="1"/>
  <c r="H1401" i="42"/>
  <c r="I1401" i="42" s="1"/>
  <c r="H1365" i="42"/>
  <c r="I1365" i="42" s="1"/>
  <c r="H1397" i="42"/>
  <c r="I1397" i="42" s="1"/>
  <c r="H1405" i="42"/>
  <c r="I1405" i="42" s="1"/>
  <c r="H1413" i="42"/>
  <c r="I1413" i="42" s="1"/>
  <c r="H1421" i="42"/>
  <c r="I1421" i="42" s="1"/>
  <c r="H1429" i="42"/>
  <c r="I1429" i="42" s="1"/>
  <c r="H1366" i="42"/>
  <c r="I1366" i="42" s="1"/>
  <c r="H1374" i="42"/>
  <c r="I1374" i="42" s="1"/>
  <c r="H1382" i="42"/>
  <c r="I1382" i="42" s="1"/>
  <c r="H1390" i="42"/>
  <c r="I1390" i="42" s="1"/>
  <c r="H1398" i="42"/>
  <c r="I1398" i="42" s="1"/>
  <c r="H1406" i="42"/>
  <c r="I1406" i="42" s="1"/>
  <c r="H1414" i="42"/>
  <c r="I1414" i="42" s="1"/>
  <c r="H1422" i="42"/>
  <c r="I1422" i="42" s="1"/>
  <c r="H1430" i="42"/>
  <c r="I1430" i="42" s="1"/>
  <c r="H1409" i="42"/>
  <c r="I1409" i="42" s="1"/>
  <c r="H1375" i="42"/>
  <c r="I1375" i="42" s="1"/>
  <c r="H1383" i="42"/>
  <c r="I1383" i="42" s="1"/>
  <c r="H1391" i="42"/>
  <c r="I1391" i="42" s="1"/>
  <c r="H1399" i="42"/>
  <c r="I1399" i="42" s="1"/>
  <c r="H1407" i="42"/>
  <c r="I1407" i="42" s="1"/>
  <c r="H1415" i="42"/>
  <c r="I1415" i="42" s="1"/>
  <c r="H1423" i="42"/>
  <c r="I1423" i="42" s="1"/>
  <c r="H1431" i="42"/>
  <c r="I1431" i="42" s="1"/>
  <c r="H1337" i="42"/>
  <c r="I1337" i="42" s="1"/>
  <c r="H1344" i="42"/>
  <c r="I1344" i="42" s="1"/>
  <c r="H1352" i="42"/>
  <c r="I1352" i="42" s="1"/>
  <c r="H1321" i="42"/>
  <c r="I1321" i="42" s="1"/>
  <c r="H1298" i="42"/>
  <c r="I1298" i="42" s="1"/>
  <c r="H1306" i="42"/>
  <c r="I1306" i="42" s="1"/>
  <c r="H1314" i="42"/>
  <c r="I1314" i="42" s="1"/>
  <c r="H1322" i="42"/>
  <c r="I1322" i="42" s="1"/>
  <c r="H1330" i="42"/>
  <c r="I1330" i="42" s="1"/>
  <c r="H1338" i="42"/>
  <c r="I1338" i="42" s="1"/>
  <c r="H1346" i="42"/>
  <c r="I1346" i="42" s="1"/>
  <c r="H1354" i="42"/>
  <c r="I1354" i="42" s="1"/>
  <c r="H1313" i="42"/>
  <c r="I1313" i="42" s="1"/>
  <c r="H1353" i="42"/>
  <c r="I1353" i="42" s="1"/>
  <c r="H1299" i="42"/>
  <c r="I1299" i="42" s="1"/>
  <c r="H1315" i="42"/>
  <c r="I1315" i="42" s="1"/>
  <c r="H1323" i="42"/>
  <c r="I1323" i="42" s="1"/>
  <c r="H1331" i="42"/>
  <c r="I1331" i="42" s="1"/>
  <c r="H1339" i="42"/>
  <c r="I1339" i="42" s="1"/>
  <c r="H1347" i="42"/>
  <c r="I1347" i="42" s="1"/>
  <c r="H1355" i="42"/>
  <c r="I1355" i="42" s="1"/>
  <c r="H1300" i="42"/>
  <c r="I1300" i="42" s="1"/>
  <c r="H1308" i="42"/>
  <c r="I1308" i="42" s="1"/>
  <c r="H1316" i="42"/>
  <c r="I1316" i="42" s="1"/>
  <c r="H1324" i="42"/>
  <c r="I1324" i="42" s="1"/>
  <c r="H1332" i="42"/>
  <c r="I1332" i="42" s="1"/>
  <c r="H1340" i="42"/>
  <c r="I1340" i="42" s="1"/>
  <c r="H1348" i="42"/>
  <c r="I1348" i="42" s="1"/>
  <c r="H1356" i="42"/>
  <c r="I1356" i="42" s="1"/>
  <c r="H1301" i="42"/>
  <c r="I1301" i="42" s="1"/>
  <c r="H1309" i="42"/>
  <c r="I1309" i="42" s="1"/>
  <c r="H1317" i="42"/>
  <c r="I1317" i="42" s="1"/>
  <c r="H1325" i="42"/>
  <c r="I1325" i="42" s="1"/>
  <c r="H1333" i="42"/>
  <c r="I1333" i="42" s="1"/>
  <c r="H1341" i="42"/>
  <c r="I1341" i="42" s="1"/>
  <c r="H1349" i="42"/>
  <c r="I1349" i="42" s="1"/>
  <c r="H1357" i="42"/>
  <c r="I1357" i="42" s="1"/>
  <c r="H1305" i="42"/>
  <c r="I1305" i="42" s="1"/>
  <c r="H1345" i="42"/>
  <c r="I1345" i="42" s="1"/>
  <c r="H1302" i="42"/>
  <c r="I1302" i="42" s="1"/>
  <c r="H1310" i="42"/>
  <c r="I1310" i="42" s="1"/>
  <c r="H1318" i="42"/>
  <c r="I1318" i="42" s="1"/>
  <c r="H1326" i="42"/>
  <c r="I1326" i="42" s="1"/>
  <c r="H1334" i="42"/>
  <c r="I1334" i="42" s="1"/>
  <c r="H1297" i="42"/>
  <c r="I1297" i="42" s="1"/>
  <c r="H1329" i="42"/>
  <c r="I1329" i="42" s="1"/>
  <c r="H1179" i="42"/>
  <c r="I1179" i="42" s="1"/>
  <c r="H1281" i="42"/>
  <c r="I1281" i="42" s="1"/>
  <c r="H1162" i="42"/>
  <c r="I1162" i="42" s="1"/>
  <c r="H1170" i="42"/>
  <c r="I1170" i="42" s="1"/>
  <c r="H1178" i="42"/>
  <c r="I1178" i="42" s="1"/>
  <c r="H1186" i="42"/>
  <c r="I1186" i="42" s="1"/>
  <c r="H1194" i="42"/>
  <c r="I1194" i="42" s="1"/>
  <c r="H1202" i="42"/>
  <c r="I1202" i="42" s="1"/>
  <c r="H1220" i="42"/>
  <c r="I1220" i="42" s="1"/>
  <c r="H1228" i="42"/>
  <c r="I1228" i="42" s="1"/>
  <c r="H1264" i="42"/>
  <c r="I1264" i="42" s="1"/>
  <c r="H1272" i="42"/>
  <c r="I1272" i="42" s="1"/>
  <c r="H1280" i="42"/>
  <c r="I1280" i="42" s="1"/>
  <c r="H1164" i="42"/>
  <c r="I1164" i="42" s="1"/>
  <c r="H1180" i="42"/>
  <c r="I1180" i="42" s="1"/>
  <c r="H1188" i="42"/>
  <c r="I1188" i="42" s="1"/>
  <c r="H1196" i="42"/>
  <c r="I1196" i="42" s="1"/>
  <c r="H1204" i="42"/>
  <c r="I1204" i="42" s="1"/>
  <c r="H1222" i="42"/>
  <c r="I1222" i="42" s="1"/>
  <c r="H1230" i="42"/>
  <c r="I1230" i="42" s="1"/>
  <c r="H1239" i="42"/>
  <c r="I1239" i="42" s="1"/>
  <c r="H1249" i="42"/>
  <c r="I1249" i="42" s="1"/>
  <c r="H1257" i="42"/>
  <c r="I1257" i="42" s="1"/>
  <c r="H1266" i="42"/>
  <c r="I1266" i="42" s="1"/>
  <c r="H1274" i="42"/>
  <c r="I1274" i="42" s="1"/>
  <c r="H1282" i="42"/>
  <c r="I1282" i="42" s="1"/>
  <c r="H1290" i="42"/>
  <c r="I1290" i="42" s="1"/>
  <c r="H1195" i="42"/>
  <c r="I1195" i="42" s="1"/>
  <c r="H1229" i="42"/>
  <c r="I1229" i="42" s="1"/>
  <c r="H1165" i="42"/>
  <c r="I1165" i="42" s="1"/>
  <c r="H1173" i="42"/>
  <c r="I1173" i="42" s="1"/>
  <c r="H1181" i="42"/>
  <c r="I1181" i="42" s="1"/>
  <c r="H1189" i="42"/>
  <c r="I1189" i="42" s="1"/>
  <c r="H1197" i="42"/>
  <c r="I1197" i="42" s="1"/>
  <c r="H1205" i="42"/>
  <c r="I1205" i="42" s="1"/>
  <c r="H1223" i="42"/>
  <c r="I1223" i="42" s="1"/>
  <c r="H1231" i="42"/>
  <c r="I1231" i="42" s="1"/>
  <c r="H1240" i="42"/>
  <c r="H1250" i="42"/>
  <c r="I1250" i="42" s="1"/>
  <c r="H1258" i="42"/>
  <c r="I1258" i="42" s="1"/>
  <c r="H1267" i="42"/>
  <c r="I1267" i="42" s="1"/>
  <c r="H1275" i="42"/>
  <c r="I1275" i="42" s="1"/>
  <c r="H1283" i="42"/>
  <c r="I1283" i="42" s="1"/>
  <c r="H1291" i="42"/>
  <c r="I1291" i="42" s="1"/>
  <c r="H1216" i="42"/>
  <c r="I1216" i="42" s="1"/>
  <c r="H1251" i="42"/>
  <c r="I1251" i="42" s="1"/>
  <c r="H1259" i="42"/>
  <c r="I1259" i="42" s="1"/>
  <c r="H1268" i="42"/>
  <c r="I1268" i="42" s="1"/>
  <c r="H1276" i="42"/>
  <c r="I1276" i="42" s="1"/>
  <c r="H1284" i="42"/>
  <c r="I1284" i="42" s="1"/>
  <c r="H1292" i="42"/>
  <c r="I1292" i="42" s="1"/>
  <c r="H1171" i="42"/>
  <c r="I1171" i="42" s="1"/>
  <c r="H1212" i="42"/>
  <c r="I1212" i="42" s="1"/>
  <c r="H1289" i="42"/>
  <c r="I1289" i="42" s="1"/>
  <c r="H1159" i="42"/>
  <c r="I1159" i="42" s="1"/>
  <c r="H1167" i="42"/>
  <c r="I1167" i="42" s="1"/>
  <c r="H1175" i="42"/>
  <c r="I1175" i="42" s="1"/>
  <c r="H1191" i="42"/>
  <c r="I1191" i="42" s="1"/>
  <c r="H1252" i="42"/>
  <c r="I1252" i="42" s="1"/>
  <c r="H1260" i="42"/>
  <c r="I1260" i="42" s="1"/>
  <c r="H1269" i="42"/>
  <c r="I1269" i="42" s="1"/>
  <c r="H1277" i="42"/>
  <c r="I1277" i="42" s="1"/>
  <c r="H1285" i="42"/>
  <c r="I1285" i="42" s="1"/>
  <c r="H1163" i="42"/>
  <c r="I1163" i="42" s="1"/>
  <c r="H1203" i="42"/>
  <c r="I1203" i="42" s="1"/>
  <c r="H1226" i="42"/>
  <c r="I1226" i="42" s="1"/>
  <c r="H1234" i="42"/>
  <c r="I1234" i="42" s="1"/>
  <c r="H1253" i="42"/>
  <c r="I1253" i="42" s="1"/>
  <c r="H1270" i="42"/>
  <c r="I1270" i="42" s="1"/>
  <c r="H1278" i="42"/>
  <c r="I1278" i="42" s="1"/>
  <c r="H1286" i="42"/>
  <c r="I1286" i="42" s="1"/>
  <c r="H1187" i="42"/>
  <c r="I1187" i="42" s="1"/>
  <c r="H1221" i="42"/>
  <c r="I1221" i="42" s="1"/>
  <c r="H1161" i="42"/>
  <c r="I1161" i="42" s="1"/>
  <c r="H1169" i="42"/>
  <c r="I1169" i="42" s="1"/>
  <c r="H1177" i="42"/>
  <c r="I1177" i="42" s="1"/>
  <c r="H1185" i="42"/>
  <c r="I1185" i="42" s="1"/>
  <c r="H1193" i="42"/>
  <c r="I1193" i="42" s="1"/>
  <c r="H1201" i="42"/>
  <c r="I1201" i="42" s="1"/>
  <c r="H1219" i="42"/>
  <c r="I1219" i="42" s="1"/>
  <c r="H1227" i="42"/>
  <c r="I1227" i="42" s="1"/>
  <c r="H1235" i="42"/>
  <c r="I1235" i="42" s="1"/>
  <c r="H1246" i="42"/>
  <c r="I1246" i="42" s="1"/>
  <c r="H1254" i="42"/>
  <c r="I1254" i="42" s="1"/>
  <c r="H1263" i="42"/>
  <c r="I1263" i="42" s="1"/>
  <c r="H1271" i="42"/>
  <c r="I1271" i="42" s="1"/>
  <c r="H1279" i="42"/>
  <c r="I1279" i="42" s="1"/>
  <c r="H1287" i="42"/>
  <c r="I1287" i="42" s="1"/>
  <c r="H1117" i="42"/>
  <c r="I1117" i="42" s="1"/>
  <c r="H995" i="42"/>
  <c r="I995" i="42" s="1"/>
  <c r="H1003" i="42"/>
  <c r="I1003" i="42" s="1"/>
  <c r="H1036" i="42"/>
  <c r="I1036" i="42" s="1"/>
  <c r="H1044" i="42"/>
  <c r="I1044" i="42" s="1"/>
  <c r="H1052" i="42"/>
  <c r="I1052" i="42" s="1"/>
  <c r="H1060" i="42"/>
  <c r="I1060" i="42" s="1"/>
  <c r="H1068" i="42"/>
  <c r="I1068" i="42" s="1"/>
  <c r="H1076" i="42"/>
  <c r="I1076" i="42" s="1"/>
  <c r="H1084" i="42"/>
  <c r="I1084" i="42" s="1"/>
  <c r="H1143" i="42"/>
  <c r="I1143" i="42" s="1"/>
  <c r="H1004" i="42"/>
  <c r="I1004" i="42" s="1"/>
  <c r="H1045" i="42"/>
  <c r="I1045" i="42" s="1"/>
  <c r="H1061" i="42"/>
  <c r="I1061" i="42" s="1"/>
  <c r="H1025" i="42"/>
  <c r="I1025" i="42" s="1"/>
  <c r="H997" i="42"/>
  <c r="I997" i="42" s="1"/>
  <c r="H1005" i="42"/>
  <c r="I1005" i="42" s="1"/>
  <c r="H1013" i="42"/>
  <c r="I1013" i="42" s="1"/>
  <c r="H1021" i="42"/>
  <c r="I1021" i="42" s="1"/>
  <c r="H1038" i="42"/>
  <c r="I1038" i="42" s="1"/>
  <c r="H1046" i="42"/>
  <c r="I1046" i="42" s="1"/>
  <c r="H1054" i="42"/>
  <c r="I1054" i="42" s="1"/>
  <c r="H1062" i="42"/>
  <c r="I1062" i="42" s="1"/>
  <c r="H1070" i="42"/>
  <c r="I1070" i="42" s="1"/>
  <c r="H1078" i="42"/>
  <c r="I1078" i="42" s="1"/>
  <c r="H1086" i="42"/>
  <c r="I1086" i="42" s="1"/>
  <c r="H1110" i="42"/>
  <c r="I1110" i="42" s="1"/>
  <c r="H996" i="42"/>
  <c r="I996" i="42" s="1"/>
  <c r="H1012" i="42"/>
  <c r="I1012" i="42" s="1"/>
  <c r="H1020" i="42"/>
  <c r="I1020" i="42" s="1"/>
  <c r="H1037" i="42"/>
  <c r="I1037" i="42" s="1"/>
  <c r="H1053" i="42"/>
  <c r="I1053" i="42" s="1"/>
  <c r="H1069" i="42"/>
  <c r="I1069" i="42" s="1"/>
  <c r="H1077" i="42"/>
  <c r="I1077" i="42" s="1"/>
  <c r="H1017" i="42"/>
  <c r="I1017" i="42" s="1"/>
  <c r="H1031" i="42"/>
  <c r="I1031" i="42" s="1"/>
  <c r="H1039" i="42"/>
  <c r="I1039" i="42" s="1"/>
  <c r="H1047" i="42"/>
  <c r="I1047" i="42" s="1"/>
  <c r="H1055" i="42"/>
  <c r="I1055" i="42" s="1"/>
  <c r="H1063" i="42"/>
  <c r="I1063" i="42" s="1"/>
  <c r="H1071" i="42"/>
  <c r="I1071" i="42" s="1"/>
  <c r="H1079" i="42"/>
  <c r="I1079" i="42" s="1"/>
  <c r="H1087" i="42"/>
  <c r="I1087" i="42" s="1"/>
  <c r="H1138" i="42"/>
  <c r="I1138" i="42" s="1"/>
  <c r="H991" i="42"/>
  <c r="I991" i="42" s="1"/>
  <c r="H999" i="42"/>
  <c r="I999" i="42" s="1"/>
  <c r="H1056" i="42"/>
  <c r="I1056" i="42" s="1"/>
  <c r="H1064" i="42"/>
  <c r="I1064" i="42" s="1"/>
  <c r="H1072" i="42"/>
  <c r="I1072" i="42" s="1"/>
  <c r="H1080" i="42"/>
  <c r="I1080" i="42" s="1"/>
  <c r="H1088" i="42"/>
  <c r="I1088" i="42" s="1"/>
  <c r="H1096" i="42"/>
  <c r="H1104" i="42"/>
  <c r="I1104" i="42" s="1"/>
  <c r="H1112" i="42"/>
  <c r="I1112" i="42" s="1"/>
  <c r="H1121" i="42"/>
  <c r="I1121" i="42" s="1"/>
  <c r="H1139" i="42"/>
  <c r="I1139" i="42" s="1"/>
  <c r="H1085" i="42"/>
  <c r="I1085" i="42" s="1"/>
  <c r="H992" i="42"/>
  <c r="I992" i="42" s="1"/>
  <c r="H1000" i="42"/>
  <c r="I1000" i="42" s="1"/>
  <c r="H1008" i="42"/>
  <c r="I1008" i="42" s="1"/>
  <c r="H1057" i="42"/>
  <c r="I1057" i="42" s="1"/>
  <c r="H1065" i="42"/>
  <c r="I1065" i="42" s="1"/>
  <c r="H1073" i="42"/>
  <c r="I1073" i="42" s="1"/>
  <c r="H1081" i="42"/>
  <c r="I1081" i="42" s="1"/>
  <c r="H1089" i="42"/>
  <c r="I1089" i="42" s="1"/>
  <c r="H1132" i="42"/>
  <c r="I1132" i="42" s="1"/>
  <c r="H1101" i="42"/>
  <c r="I1101" i="42" s="1"/>
  <c r="H993" i="42"/>
  <c r="I993" i="42" s="1"/>
  <c r="H1001" i="42"/>
  <c r="I1001" i="42" s="1"/>
  <c r="H1034" i="42"/>
  <c r="I1034" i="42" s="1"/>
  <c r="H1042" i="42"/>
  <c r="I1042" i="42" s="1"/>
  <c r="H1050" i="42"/>
  <c r="I1050" i="42" s="1"/>
  <c r="H1098" i="42"/>
  <c r="I1098" i="42" s="1"/>
  <c r="H1106" i="42"/>
  <c r="I1106" i="42" s="1"/>
  <c r="H1141" i="42"/>
  <c r="I1141" i="42" s="1"/>
  <c r="H994" i="42"/>
  <c r="I994" i="42" s="1"/>
  <c r="H1002" i="42"/>
  <c r="I1002" i="42" s="1"/>
  <c r="H1043" i="42"/>
  <c r="I1043" i="42" s="1"/>
  <c r="H1099" i="42"/>
  <c r="I1099" i="42" s="1"/>
  <c r="H1107" i="42"/>
  <c r="I1107" i="42" s="1"/>
  <c r="H1115" i="42"/>
  <c r="I1115" i="42" s="1"/>
  <c r="H1134" i="42"/>
  <c r="I1134" i="42" s="1"/>
  <c r="H1142" i="42"/>
  <c r="I1142" i="42" s="1"/>
  <c r="H967" i="42"/>
  <c r="H977" i="42"/>
  <c r="I977" i="42" s="1"/>
  <c r="H971" i="42"/>
  <c r="I971" i="42" s="1"/>
  <c r="H972" i="42"/>
  <c r="I972" i="42" s="1"/>
  <c r="H978" i="42"/>
  <c r="I978" i="42" s="1"/>
  <c r="H966" i="42"/>
  <c r="I966" i="42" s="1"/>
  <c r="H976" i="42"/>
  <c r="H946" i="42"/>
  <c r="I946" i="42" s="1"/>
  <c r="H954" i="42"/>
  <c r="I954" i="42" s="1"/>
  <c r="H955" i="42"/>
  <c r="I955" i="42" s="1"/>
  <c r="H948" i="42"/>
  <c r="I948" i="42" s="1"/>
  <c r="H956" i="42"/>
  <c r="I956" i="42" s="1"/>
  <c r="H950" i="42"/>
  <c r="I950" i="42" s="1"/>
  <c r="H958" i="42"/>
  <c r="I958" i="42" s="1"/>
  <c r="H947" i="42"/>
  <c r="I947" i="42" s="1"/>
  <c r="H951" i="42"/>
  <c r="I951" i="42" s="1"/>
  <c r="H959" i="42"/>
  <c r="I959" i="42" s="1"/>
  <c r="H945" i="42"/>
  <c r="I945" i="42" s="1"/>
  <c r="H953" i="42"/>
  <c r="I953" i="42" s="1"/>
  <c r="G962" i="42"/>
  <c r="H962" i="42" s="1"/>
  <c r="I962" i="42" s="1"/>
  <c r="G942" i="42"/>
  <c r="H942" i="42" s="1"/>
  <c r="I942" i="42" s="1"/>
  <c r="I941" i="42" s="1"/>
  <c r="I940" i="42" s="1"/>
  <c r="B1685" i="42"/>
  <c r="H939" i="42"/>
  <c r="I939" i="42" s="1"/>
  <c r="H938" i="42"/>
  <c r="I938" i="42" s="1"/>
  <c r="H889" i="42"/>
  <c r="I889" i="42" s="1"/>
  <c r="H907" i="42"/>
  <c r="I907" i="42" s="1"/>
  <c r="H915" i="42"/>
  <c r="I915" i="42" s="1"/>
  <c r="H923" i="42"/>
  <c r="I923" i="42" s="1"/>
  <c r="H931" i="42"/>
  <c r="I931" i="42" s="1"/>
  <c r="H880" i="42"/>
  <c r="I880" i="42" s="1"/>
  <c r="H890" i="42"/>
  <c r="I890" i="42" s="1"/>
  <c r="H900" i="42"/>
  <c r="I900" i="42" s="1"/>
  <c r="H916" i="42"/>
  <c r="I916" i="42" s="1"/>
  <c r="H924" i="42"/>
  <c r="I924" i="42" s="1"/>
  <c r="H930" i="42"/>
  <c r="I930" i="42" s="1"/>
  <c r="H873" i="42"/>
  <c r="I873" i="42" s="1"/>
  <c r="H882" i="42"/>
  <c r="I882" i="42" s="1"/>
  <c r="H902" i="42"/>
  <c r="I902" i="42" s="1"/>
  <c r="H910" i="42"/>
  <c r="I910" i="42" s="1"/>
  <c r="H934" i="42"/>
  <c r="I934" i="42" s="1"/>
  <c r="H935" i="42"/>
  <c r="I935" i="42" s="1"/>
  <c r="H895" i="42"/>
  <c r="I895" i="42" s="1"/>
  <c r="H920" i="42"/>
  <c r="I920" i="42" s="1"/>
  <c r="H928" i="42"/>
  <c r="I928" i="42" s="1"/>
  <c r="G877" i="42"/>
  <c r="H877" i="42" s="1"/>
  <c r="I877" i="42" s="1"/>
  <c r="I876" i="42" s="1"/>
  <c r="H886" i="42"/>
  <c r="I886" i="42" s="1"/>
  <c r="H896" i="42"/>
  <c r="I896" i="42" s="1"/>
  <c r="H905" i="42"/>
  <c r="I905" i="42" s="1"/>
  <c r="H913" i="42"/>
  <c r="I913" i="42" s="1"/>
  <c r="H921" i="42"/>
  <c r="I921" i="42" s="1"/>
  <c r="H929" i="42"/>
  <c r="I929" i="42" s="1"/>
  <c r="H660" i="42"/>
  <c r="I660" i="42" s="1"/>
  <c r="H668" i="42"/>
  <c r="I668" i="42" s="1"/>
  <c r="H676" i="42"/>
  <c r="I676" i="42" s="1"/>
  <c r="H684" i="42"/>
  <c r="I684" i="42" s="1"/>
  <c r="H692" i="42"/>
  <c r="I692" i="42" s="1"/>
  <c r="H700" i="42"/>
  <c r="I700" i="42" s="1"/>
  <c r="H708" i="42"/>
  <c r="I708" i="42" s="1"/>
  <c r="H717" i="42"/>
  <c r="I717" i="42" s="1"/>
  <c r="H733" i="42"/>
  <c r="I733" i="42" s="1"/>
  <c r="H741" i="42"/>
  <c r="I741" i="42" s="1"/>
  <c r="H750" i="42"/>
  <c r="I750" i="42" s="1"/>
  <c r="H767" i="42"/>
  <c r="I767" i="42" s="1"/>
  <c r="H775" i="42"/>
  <c r="I775" i="42" s="1"/>
  <c r="H783" i="42"/>
  <c r="I783" i="42" s="1"/>
  <c r="H810" i="42"/>
  <c r="I810" i="42" s="1"/>
  <c r="H818" i="42"/>
  <c r="I818" i="42" s="1"/>
  <c r="H826" i="42"/>
  <c r="I826" i="42" s="1"/>
  <c r="H834" i="42"/>
  <c r="I834" i="42" s="1"/>
  <c r="H844" i="42"/>
  <c r="I844" i="42" s="1"/>
  <c r="H861" i="42"/>
  <c r="I861" i="42" s="1"/>
  <c r="H869" i="42"/>
  <c r="I869" i="42" s="1"/>
  <c r="B635" i="42"/>
  <c r="H669" i="42"/>
  <c r="I669" i="42" s="1"/>
  <c r="H701" i="42"/>
  <c r="I701" i="42" s="1"/>
  <c r="H709" i="42"/>
  <c r="I709" i="42" s="1"/>
  <c r="H726" i="42"/>
  <c r="I726" i="42" s="1"/>
  <c r="H751" i="42"/>
  <c r="I751" i="42" s="1"/>
  <c r="H759" i="42"/>
  <c r="I759" i="42" s="1"/>
  <c r="H776" i="42"/>
  <c r="I776" i="42" s="1"/>
  <c r="G802" i="42"/>
  <c r="H802" i="42" s="1"/>
  <c r="I802" i="42" s="1"/>
  <c r="I801" i="42" s="1"/>
  <c r="H819" i="42"/>
  <c r="I819" i="42" s="1"/>
  <c r="H835" i="42"/>
  <c r="I835" i="42" s="1"/>
  <c r="H854" i="42"/>
  <c r="I854" i="42" s="1"/>
  <c r="H862" i="42"/>
  <c r="I862" i="42" s="1"/>
  <c r="H870" i="42"/>
  <c r="I870" i="42" s="1"/>
  <c r="H662" i="42"/>
  <c r="I662" i="42" s="1"/>
  <c r="H670" i="42"/>
  <c r="I670" i="42" s="1"/>
  <c r="H678" i="42"/>
  <c r="I678" i="42" s="1"/>
  <c r="H686" i="42"/>
  <c r="I686" i="42" s="1"/>
  <c r="H702" i="42"/>
  <c r="I702" i="42" s="1"/>
  <c r="H710" i="42"/>
  <c r="I710" i="42" s="1"/>
  <c r="H735" i="42"/>
  <c r="I735" i="42" s="1"/>
  <c r="H760" i="42"/>
  <c r="I760" i="42" s="1"/>
  <c r="H777" i="42"/>
  <c r="I777" i="42" s="1"/>
  <c r="H785" i="42"/>
  <c r="I785" i="42" s="1"/>
  <c r="H794" i="42"/>
  <c r="I794" i="42" s="1"/>
  <c r="H812" i="42"/>
  <c r="I812" i="42" s="1"/>
  <c r="H828" i="42"/>
  <c r="I828" i="42" s="1"/>
  <c r="H836" i="42"/>
  <c r="I836" i="42" s="1"/>
  <c r="H654" i="42"/>
  <c r="I654" i="42" s="1"/>
  <c r="H679" i="42"/>
  <c r="I679" i="42" s="1"/>
  <c r="H687" i="42"/>
  <c r="I687" i="42" s="1"/>
  <c r="H695" i="42"/>
  <c r="I695" i="42" s="1"/>
  <c r="H703" i="42"/>
  <c r="I703" i="42" s="1"/>
  <c r="H711" i="42"/>
  <c r="I711" i="42" s="1"/>
  <c r="H720" i="42"/>
  <c r="I720" i="42" s="1"/>
  <c r="H728" i="42"/>
  <c r="I728" i="42" s="1"/>
  <c r="H736" i="42"/>
  <c r="I736" i="42" s="1"/>
  <c r="H745" i="42"/>
  <c r="I745" i="42" s="1"/>
  <c r="H778" i="42"/>
  <c r="I778" i="42" s="1"/>
  <c r="H786" i="42"/>
  <c r="I786" i="42" s="1"/>
  <c r="H795" i="42"/>
  <c r="I795" i="42" s="1"/>
  <c r="H805" i="42"/>
  <c r="I805" i="42" s="1"/>
  <c r="H821" i="42"/>
  <c r="I821" i="42" s="1"/>
  <c r="H655" i="42"/>
  <c r="I655" i="42" s="1"/>
  <c r="H672" i="42"/>
  <c r="I672" i="42" s="1"/>
  <c r="H696" i="42"/>
  <c r="I696" i="42" s="1"/>
  <c r="H704" i="42"/>
  <c r="I704" i="42" s="1"/>
  <c r="H712" i="42"/>
  <c r="I712" i="42" s="1"/>
  <c r="H721" i="42"/>
  <c r="I721" i="42" s="1"/>
  <c r="H729" i="42"/>
  <c r="I729" i="42" s="1"/>
  <c r="H746" i="42"/>
  <c r="I746" i="42" s="1"/>
  <c r="H796" i="42"/>
  <c r="I796" i="42" s="1"/>
  <c r="H806" i="42"/>
  <c r="I806" i="42" s="1"/>
  <c r="H814" i="42"/>
  <c r="I814" i="42" s="1"/>
  <c r="H822" i="42"/>
  <c r="I822" i="42" s="1"/>
  <c r="H848" i="42"/>
  <c r="I848" i="42" s="1"/>
  <c r="H857" i="42"/>
  <c r="I857" i="42" s="1"/>
  <c r="H865" i="42"/>
  <c r="I865" i="42" s="1"/>
  <c r="H656" i="42"/>
  <c r="I656" i="42" s="1"/>
  <c r="H665" i="42"/>
  <c r="I665" i="42" s="1"/>
  <c r="H681" i="42"/>
  <c r="I681" i="42" s="1"/>
  <c r="H689" i="42"/>
  <c r="I689" i="42" s="1"/>
  <c r="H730" i="42"/>
  <c r="I730" i="42" s="1"/>
  <c r="H747" i="42"/>
  <c r="I747" i="42" s="1"/>
  <c r="H755" i="42"/>
  <c r="I755" i="42" s="1"/>
  <c r="H772" i="42"/>
  <c r="I772" i="42" s="1"/>
  <c r="H807" i="42"/>
  <c r="I807" i="42" s="1"/>
  <c r="H815" i="42"/>
  <c r="I815" i="42" s="1"/>
  <c r="H823" i="42"/>
  <c r="I823" i="42" s="1"/>
  <c r="H831" i="42"/>
  <c r="I831" i="42" s="1"/>
  <c r="H866" i="42"/>
  <c r="I866" i="42" s="1"/>
  <c r="H698" i="42"/>
  <c r="I698" i="42" s="1"/>
  <c r="H706" i="42"/>
  <c r="I706" i="42" s="1"/>
  <c r="H739" i="42"/>
  <c r="I739" i="42" s="1"/>
  <c r="H773" i="42"/>
  <c r="I773" i="42" s="1"/>
  <c r="H789" i="42"/>
  <c r="I789" i="42" s="1"/>
  <c r="H808" i="42"/>
  <c r="I808" i="42" s="1"/>
  <c r="H816" i="42"/>
  <c r="I816" i="42" s="1"/>
  <c r="H832" i="42"/>
  <c r="I832" i="42" s="1"/>
  <c r="H859" i="42"/>
  <c r="I859" i="42" s="1"/>
  <c r="H867" i="42"/>
  <c r="I867" i="42" s="1"/>
  <c r="H667" i="42"/>
  <c r="I667" i="42" s="1"/>
  <c r="H699" i="42"/>
  <c r="I699" i="42" s="1"/>
  <c r="H707" i="42"/>
  <c r="I707" i="42" s="1"/>
  <c r="H724" i="42"/>
  <c r="I724" i="42" s="1"/>
  <c r="H766" i="42"/>
  <c r="I766" i="42" s="1"/>
  <c r="H782" i="42"/>
  <c r="I782" i="42" s="1"/>
  <c r="H790" i="42"/>
  <c r="I790" i="42" s="1"/>
  <c r="H825" i="42"/>
  <c r="I825" i="42" s="1"/>
  <c r="H833" i="42"/>
  <c r="I833" i="42" s="1"/>
  <c r="H852" i="42"/>
  <c r="I852" i="42" s="1"/>
  <c r="H860" i="42"/>
  <c r="I860" i="42" s="1"/>
  <c r="H868" i="42"/>
  <c r="I868" i="42" s="1"/>
  <c r="H644" i="42"/>
  <c r="I644" i="42" s="1"/>
  <c r="H634" i="42"/>
  <c r="I634" i="42" s="1"/>
  <c r="H628" i="42"/>
  <c r="I628" i="42" s="1"/>
  <c r="H638" i="42"/>
  <c r="H646" i="42"/>
  <c r="I646" i="42" s="1"/>
  <c r="H629" i="42"/>
  <c r="I629" i="42" s="1"/>
  <c r="H643" i="42"/>
  <c r="I643" i="42" s="1"/>
  <c r="H630" i="42"/>
  <c r="I630" i="42" s="1"/>
  <c r="H640" i="42"/>
  <c r="I640" i="42" s="1"/>
  <c r="H649" i="42"/>
  <c r="I649" i="42" s="1"/>
  <c r="H651" i="42"/>
  <c r="I651" i="42" s="1"/>
  <c r="H650" i="42"/>
  <c r="I650" i="42" s="1"/>
  <c r="H555" i="42"/>
  <c r="I555" i="42" s="1"/>
  <c r="H564" i="42"/>
  <c r="I564" i="42" s="1"/>
  <c r="H605" i="42"/>
  <c r="I605" i="42" s="1"/>
  <c r="H588" i="42"/>
  <c r="I588" i="42" s="1"/>
  <c r="H548" i="42"/>
  <c r="I548" i="42" s="1"/>
  <c r="H565" i="42"/>
  <c r="I565" i="42" s="1"/>
  <c r="H573" i="42"/>
  <c r="I573" i="42" s="1"/>
  <c r="H606" i="42"/>
  <c r="I606" i="42" s="1"/>
  <c r="H615" i="42"/>
  <c r="I615" i="42" s="1"/>
  <c r="H541" i="42"/>
  <c r="I541" i="42" s="1"/>
  <c r="H558" i="42"/>
  <c r="I558" i="42" s="1"/>
  <c r="H574" i="42"/>
  <c r="I574" i="42" s="1"/>
  <c r="H582" i="42"/>
  <c r="I582" i="42" s="1"/>
  <c r="H591" i="42"/>
  <c r="I591" i="42" s="1"/>
  <c r="H579" i="42"/>
  <c r="I579" i="42" s="1"/>
  <c r="H559" i="42"/>
  <c r="I559" i="42" s="1"/>
  <c r="H583" i="42"/>
  <c r="I583" i="42" s="1"/>
  <c r="H592" i="42"/>
  <c r="I592" i="42" s="1"/>
  <c r="H600" i="42"/>
  <c r="I600" i="42" s="1"/>
  <c r="H608" i="42"/>
  <c r="I608" i="42" s="1"/>
  <c r="H551" i="42"/>
  <c r="I551" i="42" s="1"/>
  <c r="H568" i="42"/>
  <c r="I568" i="42" s="1"/>
  <c r="H584" i="42"/>
  <c r="I584" i="42" s="1"/>
  <c r="H593" i="42"/>
  <c r="I593" i="42" s="1"/>
  <c r="H618" i="42"/>
  <c r="I618" i="42" s="1"/>
  <c r="H552" i="42"/>
  <c r="I552" i="42" s="1"/>
  <c r="H594" i="42"/>
  <c r="I594" i="42" s="1"/>
  <c r="H553" i="42"/>
  <c r="I553" i="42" s="1"/>
  <c r="H562" i="42"/>
  <c r="I562" i="42" s="1"/>
  <c r="H570" i="42"/>
  <c r="I570" i="42" s="1"/>
  <c r="H578" i="42"/>
  <c r="I578" i="42" s="1"/>
  <c r="H620" i="42"/>
  <c r="I620" i="42" s="1"/>
  <c r="H522" i="42"/>
  <c r="I522" i="42" s="1"/>
  <c r="I520" i="42" s="1"/>
  <c r="H524" i="42"/>
  <c r="I524" i="42" s="1"/>
  <c r="H525" i="42"/>
  <c r="I525" i="42" s="1"/>
  <c r="H533" i="42"/>
  <c r="I533" i="42" s="1"/>
  <c r="H534" i="42"/>
  <c r="I534" i="42" s="1"/>
  <c r="H528" i="42"/>
  <c r="I528" i="42" s="1"/>
  <c r="H412" i="42"/>
  <c r="I412" i="42" s="1"/>
  <c r="H470" i="42"/>
  <c r="I470" i="42" s="1"/>
  <c r="H478" i="42"/>
  <c r="I478" i="42" s="1"/>
  <c r="H487" i="42"/>
  <c r="I487" i="42" s="1"/>
  <c r="H495" i="42"/>
  <c r="I495" i="42" s="1"/>
  <c r="H503" i="42"/>
  <c r="I503" i="42" s="1"/>
  <c r="H511" i="42"/>
  <c r="I511" i="42" s="1"/>
  <c r="H447" i="42"/>
  <c r="I447" i="42" s="1"/>
  <c r="H512" i="42"/>
  <c r="I512" i="42" s="1"/>
  <c r="H406" i="42"/>
  <c r="I406" i="42" s="1"/>
  <c r="H424" i="42"/>
  <c r="I424" i="42" s="1"/>
  <c r="H432" i="42"/>
  <c r="I432" i="42" s="1"/>
  <c r="H440" i="42"/>
  <c r="I440" i="42" s="1"/>
  <c r="H448" i="42"/>
  <c r="I448" i="42" s="1"/>
  <c r="H456" i="42"/>
  <c r="I456" i="42" s="1"/>
  <c r="H464" i="42"/>
  <c r="I464" i="42" s="1"/>
  <c r="H489" i="42"/>
  <c r="I489" i="42" s="1"/>
  <c r="H497" i="42"/>
  <c r="I497" i="42" s="1"/>
  <c r="H513" i="42"/>
  <c r="I513" i="42" s="1"/>
  <c r="H431" i="42"/>
  <c r="I431" i="42" s="1"/>
  <c r="H496" i="42"/>
  <c r="I496" i="42" s="1"/>
  <c r="H425" i="42"/>
  <c r="I425" i="42" s="1"/>
  <c r="H433" i="42"/>
  <c r="I433" i="42" s="1"/>
  <c r="H449" i="42"/>
  <c r="I449" i="42" s="1"/>
  <c r="H457" i="42"/>
  <c r="I457" i="42" s="1"/>
  <c r="H473" i="42"/>
  <c r="I473" i="42" s="1"/>
  <c r="H482" i="42"/>
  <c r="I482" i="42" s="1"/>
  <c r="H490" i="42"/>
  <c r="I490" i="42" s="1"/>
  <c r="H498" i="42"/>
  <c r="I498" i="42" s="1"/>
  <c r="H463" i="42"/>
  <c r="I463" i="42" s="1"/>
  <c r="H426" i="42"/>
  <c r="I426" i="42" s="1"/>
  <c r="H434" i="42"/>
  <c r="I434" i="42" s="1"/>
  <c r="H442" i="42"/>
  <c r="I442" i="42" s="1"/>
  <c r="H450" i="42"/>
  <c r="I450" i="42" s="1"/>
  <c r="H458" i="42"/>
  <c r="I458" i="42" s="1"/>
  <c r="H474" i="42"/>
  <c r="I474" i="42" s="1"/>
  <c r="H491" i="42"/>
  <c r="I491" i="42" s="1"/>
  <c r="H499" i="42"/>
  <c r="I499" i="42" s="1"/>
  <c r="H507" i="42"/>
  <c r="I507" i="42" s="1"/>
  <c r="H515" i="42"/>
  <c r="I515" i="42" s="1"/>
  <c r="H405" i="42"/>
  <c r="I405" i="42" s="1"/>
  <c r="H439" i="42"/>
  <c r="I439" i="42" s="1"/>
  <c r="H471" i="42"/>
  <c r="I471" i="42" s="1"/>
  <c r="H418" i="42"/>
  <c r="I418" i="42" s="1"/>
  <c r="H451" i="42"/>
  <c r="I451" i="42" s="1"/>
  <c r="H459" i="42"/>
  <c r="I459" i="42" s="1"/>
  <c r="H475" i="42"/>
  <c r="I475" i="42" s="1"/>
  <c r="H492" i="42"/>
  <c r="I492" i="42" s="1"/>
  <c r="H423" i="42"/>
  <c r="I423" i="42" s="1"/>
  <c r="H455" i="42"/>
  <c r="I455" i="42" s="1"/>
  <c r="H488" i="42"/>
  <c r="I488" i="42" s="1"/>
  <c r="H410" i="42"/>
  <c r="I410" i="42" s="1"/>
  <c r="H428" i="42"/>
  <c r="I428" i="42" s="1"/>
  <c r="H436" i="42"/>
  <c r="I436" i="42" s="1"/>
  <c r="H452" i="42"/>
  <c r="I452" i="42" s="1"/>
  <c r="H460" i="42"/>
  <c r="I460" i="42" s="1"/>
  <c r="H476" i="42"/>
  <c r="I476" i="42" s="1"/>
  <c r="H509" i="42"/>
  <c r="I509" i="42" s="1"/>
  <c r="H411" i="42"/>
  <c r="I411" i="42" s="1"/>
  <c r="H469" i="42"/>
  <c r="I469" i="42" s="1"/>
  <c r="H477" i="42"/>
  <c r="I477" i="42" s="1"/>
  <c r="H502" i="42"/>
  <c r="I502" i="42" s="1"/>
  <c r="H510" i="42"/>
  <c r="I510" i="42" s="1"/>
  <c r="H375" i="42"/>
  <c r="I375" i="42" s="1"/>
  <c r="H391" i="42"/>
  <c r="I391" i="42" s="1"/>
  <c r="H374" i="42"/>
  <c r="I374" i="42" s="1"/>
  <c r="H376" i="42"/>
  <c r="I376" i="42" s="1"/>
  <c r="H392" i="42"/>
  <c r="I392" i="42" s="1"/>
  <c r="H400" i="42"/>
  <c r="I400" i="42" s="1"/>
  <c r="H369" i="42"/>
  <c r="I369" i="42" s="1"/>
  <c r="H385" i="42"/>
  <c r="I385" i="42" s="1"/>
  <c r="H393" i="42"/>
  <c r="I393" i="42" s="1"/>
  <c r="H370" i="42"/>
  <c r="I370" i="42" s="1"/>
  <c r="H386" i="42"/>
  <c r="I386" i="42" s="1"/>
  <c r="H394" i="42"/>
  <c r="I394" i="42" s="1"/>
  <c r="H402" i="42"/>
  <c r="I402" i="42" s="1"/>
  <c r="H387" i="42"/>
  <c r="I387" i="42" s="1"/>
  <c r="H395" i="42"/>
  <c r="I395" i="42" s="1"/>
  <c r="H390" i="42"/>
  <c r="I390" i="42" s="1"/>
  <c r="H365" i="42"/>
  <c r="I365" i="42" s="1"/>
  <c r="H366" i="42"/>
  <c r="I366" i="42" s="1"/>
  <c r="H360" i="42"/>
  <c r="I360" i="42" s="1"/>
  <c r="C801" i="42"/>
  <c r="H361" i="42"/>
  <c r="I361" i="42" s="1"/>
  <c r="H232" i="42"/>
  <c r="I232" i="42" s="1"/>
  <c r="H271" i="42"/>
  <c r="I271" i="42" s="1"/>
  <c r="H311" i="42"/>
  <c r="I311" i="42" s="1"/>
  <c r="H254" i="42"/>
  <c r="I254" i="42" s="1"/>
  <c r="H262" i="42"/>
  <c r="I262" i="42" s="1"/>
  <c r="H270" i="42"/>
  <c r="I270" i="42" s="1"/>
  <c r="H278" i="42"/>
  <c r="I278" i="42" s="1"/>
  <c r="H286" i="42"/>
  <c r="I286" i="42" s="1"/>
  <c r="H294" i="42"/>
  <c r="I294" i="42" s="1"/>
  <c r="H302" i="42"/>
  <c r="I302" i="42" s="1"/>
  <c r="H310" i="42"/>
  <c r="I310" i="42" s="1"/>
  <c r="H327" i="42"/>
  <c r="I327" i="42" s="1"/>
  <c r="H344" i="42"/>
  <c r="I344" i="42" s="1"/>
  <c r="H287" i="42"/>
  <c r="I287" i="42" s="1"/>
  <c r="H345" i="42"/>
  <c r="I345" i="42" s="1"/>
  <c r="H224" i="42"/>
  <c r="I224" i="42" s="1"/>
  <c r="I222" i="42" s="1"/>
  <c r="I221" i="42" s="1"/>
  <c r="H233" i="42"/>
  <c r="I233" i="42" s="1"/>
  <c r="H280" i="42"/>
  <c r="I280" i="42" s="1"/>
  <c r="H288" i="42"/>
  <c r="I288" i="42" s="1"/>
  <c r="H304" i="42"/>
  <c r="I304" i="42" s="1"/>
  <c r="H312" i="42"/>
  <c r="I312" i="42" s="1"/>
  <c r="H321" i="42"/>
  <c r="I321" i="42" s="1"/>
  <c r="H346" i="42"/>
  <c r="I346" i="42" s="1"/>
  <c r="H354" i="42"/>
  <c r="I354" i="42" s="1"/>
  <c r="H295" i="42"/>
  <c r="I295" i="42" s="1"/>
  <c r="H353" i="42"/>
  <c r="I353" i="42" s="1"/>
  <c r="H241" i="42"/>
  <c r="I241" i="42" s="1"/>
  <c r="H249" i="42"/>
  <c r="I249" i="42" s="1"/>
  <c r="H257" i="42"/>
  <c r="I257" i="42" s="1"/>
  <c r="H265" i="42"/>
  <c r="I265" i="42" s="1"/>
  <c r="H273" i="42"/>
  <c r="I273" i="42" s="1"/>
  <c r="H289" i="42"/>
  <c r="I289" i="42" s="1"/>
  <c r="H297" i="42"/>
  <c r="I297" i="42" s="1"/>
  <c r="H305" i="42"/>
  <c r="I305" i="42" s="1"/>
  <c r="H339" i="42"/>
  <c r="I339" i="42" s="1"/>
  <c r="H347" i="42"/>
  <c r="I347" i="42" s="1"/>
  <c r="H234" i="42"/>
  <c r="I234" i="42" s="1"/>
  <c r="H242" i="42"/>
  <c r="I242" i="42" s="1"/>
  <c r="H258" i="42"/>
  <c r="I258" i="42" s="1"/>
  <c r="H266" i="42"/>
  <c r="I266" i="42" s="1"/>
  <c r="H274" i="42"/>
  <c r="I274" i="42" s="1"/>
  <c r="H279" i="42"/>
  <c r="I279" i="42" s="1"/>
  <c r="H320" i="42"/>
  <c r="I320" i="42" s="1"/>
  <c r="H228" i="42"/>
  <c r="I228" i="42" s="1"/>
  <c r="H259" i="42"/>
  <c r="I259" i="42" s="1"/>
  <c r="H267" i="42"/>
  <c r="I267" i="42" s="1"/>
  <c r="H275" i="42"/>
  <c r="I275" i="42" s="1"/>
  <c r="H299" i="42"/>
  <c r="I299" i="42" s="1"/>
  <c r="H307" i="42"/>
  <c r="I307" i="42" s="1"/>
  <c r="H316" i="42"/>
  <c r="I316" i="42" s="1"/>
  <c r="H324" i="42"/>
  <c r="I324" i="42" s="1"/>
  <c r="H333" i="42"/>
  <c r="I333" i="42" s="1"/>
  <c r="H341" i="42"/>
  <c r="I341" i="42" s="1"/>
  <c r="H349" i="42"/>
  <c r="I349" i="42" s="1"/>
  <c r="H214" i="42"/>
  <c r="I214" i="42" s="1"/>
  <c r="H255" i="42"/>
  <c r="I255" i="42" s="1"/>
  <c r="H303" i="42"/>
  <c r="I303" i="42" s="1"/>
  <c r="H229" i="42"/>
  <c r="I229" i="42" s="1"/>
  <c r="H236" i="42"/>
  <c r="I236" i="42" s="1"/>
  <c r="H244" i="42"/>
  <c r="I244" i="42" s="1"/>
  <c r="H260" i="42"/>
  <c r="I260" i="42" s="1"/>
  <c r="H268" i="42"/>
  <c r="I268" i="42" s="1"/>
  <c r="H276" i="42"/>
  <c r="I276" i="42" s="1"/>
  <c r="H284" i="42"/>
  <c r="I284" i="42" s="1"/>
  <c r="H292" i="42"/>
  <c r="I292" i="42" s="1"/>
  <c r="H300" i="42"/>
  <c r="I300" i="42" s="1"/>
  <c r="H308" i="42"/>
  <c r="I308" i="42" s="1"/>
  <c r="H350" i="42"/>
  <c r="I350" i="42" s="1"/>
  <c r="H263" i="42"/>
  <c r="I263" i="42" s="1"/>
  <c r="H220" i="42"/>
  <c r="I220" i="42" s="1"/>
  <c r="H237" i="42"/>
  <c r="I237" i="42" s="1"/>
  <c r="H245" i="42"/>
  <c r="I245" i="42" s="1"/>
  <c r="H253" i="42"/>
  <c r="I253" i="42" s="1"/>
  <c r="H261" i="42"/>
  <c r="I261" i="42" s="1"/>
  <c r="H269" i="42"/>
  <c r="I269" i="42" s="1"/>
  <c r="H277" i="42"/>
  <c r="I277" i="42" s="1"/>
  <c r="H326" i="42"/>
  <c r="I326" i="42" s="1"/>
  <c r="H343" i="42"/>
  <c r="I343" i="42" s="1"/>
  <c r="H191" i="42"/>
  <c r="I191" i="42" s="1"/>
  <c r="H184" i="42"/>
  <c r="I184" i="42" s="1"/>
  <c r="H183" i="42"/>
  <c r="I183" i="42" s="1"/>
  <c r="H185" i="42"/>
  <c r="I185" i="42" s="1"/>
  <c r="H193" i="42"/>
  <c r="I193" i="42" s="1"/>
  <c r="H201" i="42"/>
  <c r="I201" i="42" s="1"/>
  <c r="H209" i="42"/>
  <c r="I209" i="42" s="1"/>
  <c r="H206" i="42"/>
  <c r="I206" i="42" s="1"/>
  <c r="H199" i="42"/>
  <c r="I199" i="42" s="1"/>
  <c r="H198" i="42"/>
  <c r="I198" i="42" s="1"/>
  <c r="H180" i="42"/>
  <c r="I180" i="42" s="1"/>
  <c r="H196" i="42"/>
  <c r="I196" i="42" s="1"/>
  <c r="H204" i="42"/>
  <c r="I204" i="42" s="1"/>
  <c r="H190" i="42"/>
  <c r="I190" i="42" s="1"/>
  <c r="H207" i="42"/>
  <c r="I207" i="42" s="1"/>
  <c r="H197" i="42"/>
  <c r="I197" i="42" s="1"/>
  <c r="H205" i="42"/>
  <c r="I205" i="42" s="1"/>
  <c r="H169" i="42"/>
  <c r="I169" i="42" s="1"/>
  <c r="H163" i="42"/>
  <c r="I163" i="42" s="1"/>
  <c r="G162" i="42"/>
  <c r="C610" i="42"/>
  <c r="H164" i="42"/>
  <c r="I164" i="42" s="1"/>
  <c r="H170" i="42"/>
  <c r="I170" i="42" s="1"/>
  <c r="H165" i="42"/>
  <c r="I165" i="42" s="1"/>
  <c r="C1237" i="42"/>
  <c r="C1236" i="42" s="1"/>
  <c r="H174" i="42"/>
  <c r="I174" i="42" s="1"/>
  <c r="E612" i="42"/>
  <c r="G612" i="42" s="1"/>
  <c r="G610" i="42" s="1"/>
  <c r="H176" i="42"/>
  <c r="I176" i="42" s="1"/>
  <c r="C1536" i="42"/>
  <c r="C1535" i="42" s="1"/>
  <c r="H153" i="42"/>
  <c r="I153" i="42" s="1"/>
  <c r="C798" i="42"/>
  <c r="H129" i="42"/>
  <c r="I129" i="42" s="1"/>
  <c r="H130" i="42"/>
  <c r="I130" i="42" s="1"/>
  <c r="H138" i="42"/>
  <c r="I138" i="42" s="1"/>
  <c r="H146" i="42"/>
  <c r="I146" i="42" s="1"/>
  <c r="H131" i="42"/>
  <c r="I131" i="42" s="1"/>
  <c r="H139" i="42"/>
  <c r="I139" i="42" s="1"/>
  <c r="B1261" i="42"/>
  <c r="H137" i="42"/>
  <c r="I137" i="42" s="1"/>
  <c r="H157" i="42"/>
  <c r="I157" i="42" s="1"/>
  <c r="H133" i="42"/>
  <c r="I133" i="42" s="1"/>
  <c r="H141" i="42"/>
  <c r="I141" i="42" s="1"/>
  <c r="H150" i="42"/>
  <c r="I150" i="42" s="1"/>
  <c r="H158" i="42"/>
  <c r="I158" i="42" s="1"/>
  <c r="C974" i="42"/>
  <c r="H145" i="42"/>
  <c r="I145" i="42" s="1"/>
  <c r="H126" i="42"/>
  <c r="I126" i="42" s="1"/>
  <c r="H134" i="42"/>
  <c r="I134" i="42" s="1"/>
  <c r="H142" i="42"/>
  <c r="I142" i="42" s="1"/>
  <c r="H127" i="42"/>
  <c r="I127" i="42" s="1"/>
  <c r="H135" i="42"/>
  <c r="I135" i="42" s="1"/>
  <c r="H143" i="42"/>
  <c r="I143" i="42" s="1"/>
  <c r="G787" i="42"/>
  <c r="H123" i="42"/>
  <c r="I123" i="42" s="1"/>
  <c r="C932" i="42"/>
  <c r="C323" i="42"/>
  <c r="G964" i="42"/>
  <c r="G963" i="42" s="1"/>
  <c r="E800" i="42"/>
  <c r="H118" i="42"/>
  <c r="I118" i="42" s="1"/>
  <c r="E537" i="42"/>
  <c r="G537" i="42" s="1"/>
  <c r="H537" i="42" s="1"/>
  <c r="I537" i="42" s="1"/>
  <c r="B1754" i="42"/>
  <c r="B46" i="42"/>
  <c r="H120" i="42"/>
  <c r="I120" i="42" s="1"/>
  <c r="G348" i="42"/>
  <c r="C1479" i="42"/>
  <c r="H124" i="42"/>
  <c r="I124" i="42" s="1"/>
  <c r="G761" i="42"/>
  <c r="C787" i="42"/>
  <c r="G1108" i="42"/>
  <c r="H1473" i="42"/>
  <c r="E1481" i="42"/>
  <c r="C480" i="42"/>
  <c r="C936" i="42"/>
  <c r="C1015" i="42"/>
  <c r="C984" i="42"/>
  <c r="C983" i="42" s="1"/>
  <c r="G932" i="42"/>
  <c r="C737" i="42"/>
  <c r="B714" i="42"/>
  <c r="G1686" i="42"/>
  <c r="C1495" i="42"/>
  <c r="C1494" i="42" s="1"/>
  <c r="G1124" i="42"/>
  <c r="C1691" i="42"/>
  <c r="C1690" i="42" s="1"/>
  <c r="B1460" i="42"/>
  <c r="C1685" i="42"/>
  <c r="C731" i="42"/>
  <c r="B875" i="42"/>
  <c r="C1683" i="42"/>
  <c r="C1682" i="42" s="1"/>
  <c r="H1517" i="42"/>
  <c r="H1516" i="42" s="1"/>
  <c r="H1688" i="42"/>
  <c r="G1688" i="42"/>
  <c r="C1673" i="42"/>
  <c r="C1672" i="42" s="1"/>
  <c r="C1048" i="42"/>
  <c r="C853" i="42"/>
  <c r="C888" i="42"/>
  <c r="C887" i="42" s="1"/>
  <c r="C621" i="42"/>
  <c r="C348" i="42"/>
  <c r="C222" i="42"/>
  <c r="C221" i="42" s="1"/>
  <c r="G820" i="42"/>
  <c r="G969" i="42"/>
  <c r="G968" i="42" s="1"/>
  <c r="C1210" i="42"/>
  <c r="C1209" i="42" s="1"/>
  <c r="G1436" i="42"/>
  <c r="G1435" i="42" s="1"/>
  <c r="C690" i="42"/>
  <c r="B161" i="42"/>
  <c r="C1664" i="42"/>
  <c r="C1663" i="42" s="1"/>
  <c r="C1469" i="42"/>
  <c r="C520" i="42"/>
  <c r="C1149" i="42"/>
  <c r="C1148" i="42" s="1"/>
  <c r="C1769" i="42"/>
  <c r="C1768" i="42" s="1"/>
  <c r="C1245" i="42"/>
  <c r="C1244" i="42" s="1"/>
  <c r="C898" i="42"/>
  <c r="C505" i="42"/>
  <c r="G523" i="42"/>
  <c r="G1144" i="42"/>
  <c r="C632" i="42"/>
  <c r="C631" i="42" s="1"/>
  <c r="B743" i="42"/>
  <c r="B1029" i="42"/>
  <c r="C1108" i="42"/>
  <c r="C914" i="42"/>
  <c r="G914" i="42"/>
  <c r="G1237" i="42"/>
  <c r="G1236" i="42" s="1"/>
  <c r="H57" i="42"/>
  <c r="I57" i="42" s="1"/>
  <c r="H89" i="42"/>
  <c r="I89" i="42" s="1"/>
  <c r="C1541" i="42"/>
  <c r="C1540" i="42" s="1"/>
  <c r="C878" i="42"/>
  <c r="H77" i="42"/>
  <c r="I77" i="42" s="1"/>
  <c r="G549" i="42"/>
  <c r="E754" i="42"/>
  <c r="C752" i="42"/>
  <c r="H61" i="42"/>
  <c r="I61" i="42" s="1"/>
  <c r="H99" i="42"/>
  <c r="I99" i="42" s="1"/>
  <c r="C1092" i="42"/>
  <c r="G1136" i="42"/>
  <c r="H38" i="42"/>
  <c r="I38" i="42" s="1"/>
  <c r="H115" i="42"/>
  <c r="I115" i="42" s="1"/>
  <c r="H107" i="42"/>
  <c r="I107" i="42" s="1"/>
  <c r="E252" i="42"/>
  <c r="G252" i="42" s="1"/>
  <c r="G250" i="42" s="1"/>
  <c r="C250" i="42"/>
  <c r="C1359" i="42"/>
  <c r="C969" i="42"/>
  <c r="C968" i="42" s="1"/>
  <c r="H24" i="42"/>
  <c r="I24" i="42" s="1"/>
  <c r="H95" i="42"/>
  <c r="I95" i="42" s="1"/>
  <c r="H108" i="42"/>
  <c r="I108" i="42" s="1"/>
  <c r="E843" i="42"/>
  <c r="G843" i="42" s="1"/>
  <c r="H843" i="42" s="1"/>
  <c r="I843" i="42" s="1"/>
  <c r="C842" i="42"/>
  <c r="C841" i="42" s="1"/>
  <c r="E1514" i="42"/>
  <c r="G1514" i="42" s="1"/>
  <c r="H1514" i="42" s="1"/>
  <c r="I1514" i="42" s="1"/>
  <c r="C1513" i="42"/>
  <c r="C1512" i="42" s="1"/>
  <c r="E572" i="42"/>
  <c r="C571" i="42"/>
  <c r="G636" i="42"/>
  <c r="C1761" i="42"/>
  <c r="C1754" i="42" s="1"/>
  <c r="I761" i="42"/>
  <c r="H761" i="42"/>
  <c r="H33" i="42"/>
  <c r="I33" i="42" s="1"/>
  <c r="H81" i="42"/>
  <c r="I81" i="42" s="1"/>
  <c r="H102" i="42"/>
  <c r="I102" i="42" s="1"/>
  <c r="H109" i="42"/>
  <c r="I109" i="42" s="1"/>
  <c r="G780" i="42"/>
  <c r="E811" i="42"/>
  <c r="C804" i="42"/>
  <c r="H65" i="42"/>
  <c r="I65" i="42" s="1"/>
  <c r="H103" i="42"/>
  <c r="I103" i="42" s="1"/>
  <c r="C987" i="42"/>
  <c r="H35" i="42"/>
  <c r="I35" i="42" s="1"/>
  <c r="H41" i="42"/>
  <c r="I41" i="42" s="1"/>
  <c r="H75" i="42"/>
  <c r="I75" i="42" s="1"/>
  <c r="H82" i="42"/>
  <c r="I82" i="42" s="1"/>
  <c r="G421" i="42"/>
  <c r="E1218" i="42"/>
  <c r="C1214" i="42"/>
  <c r="C1213" i="42" s="1"/>
  <c r="E49" i="42"/>
  <c r="G49" i="42" s="1"/>
  <c r="G47" i="42" s="1"/>
  <c r="C47" i="42"/>
  <c r="H74" i="42"/>
  <c r="I74" i="42" s="1"/>
  <c r="G1473" i="42"/>
  <c r="G987" i="42"/>
  <c r="C820" i="42"/>
  <c r="C636" i="42"/>
  <c r="H28" i="42"/>
  <c r="I28" i="42" s="1"/>
  <c r="H91" i="42"/>
  <c r="I91" i="42" s="1"/>
  <c r="C500" i="42"/>
  <c r="E504" i="42"/>
  <c r="H21" i="42"/>
  <c r="I21" i="42" s="1"/>
  <c r="H29" i="42"/>
  <c r="I29" i="42" s="1"/>
  <c r="H42" i="42"/>
  <c r="I42" i="42" s="1"/>
  <c r="H50" i="42"/>
  <c r="I50" i="42" s="1"/>
  <c r="H58" i="42"/>
  <c r="I58" i="42" s="1"/>
  <c r="H66" i="42"/>
  <c r="I66" i="42" s="1"/>
  <c r="H101" i="42"/>
  <c r="I101" i="42" s="1"/>
  <c r="H114" i="42"/>
  <c r="I114" i="42" s="1"/>
  <c r="B367" i="42"/>
  <c r="B413" i="42"/>
  <c r="B556" i="42"/>
  <c r="H23" i="42"/>
  <c r="I23" i="42" s="1"/>
  <c r="H37" i="42"/>
  <c r="I37" i="42" s="1"/>
  <c r="H60" i="42"/>
  <c r="I60" i="42" s="1"/>
  <c r="H76" i="42"/>
  <c r="I76" i="42" s="1"/>
  <c r="H83" i="42"/>
  <c r="I83" i="42" s="1"/>
  <c r="H90" i="42"/>
  <c r="I90" i="42" s="1"/>
  <c r="H97" i="42"/>
  <c r="I97" i="42" s="1"/>
  <c r="H116" i="42"/>
  <c r="I116" i="42" s="1"/>
  <c r="G520" i="42"/>
  <c r="B973" i="42"/>
  <c r="B1441" i="42"/>
  <c r="H1144" i="42"/>
  <c r="H17" i="42"/>
  <c r="I17" i="42" s="1"/>
  <c r="H25" i="42"/>
  <c r="I25" i="42" s="1"/>
  <c r="H45" i="42"/>
  <c r="I45" i="42" s="1"/>
  <c r="H78" i="42"/>
  <c r="I78" i="42" s="1"/>
  <c r="H85" i="42"/>
  <c r="I85" i="42" s="1"/>
  <c r="H92" i="42"/>
  <c r="I92" i="42" s="1"/>
  <c r="H104" i="42"/>
  <c r="I104" i="42" s="1"/>
  <c r="H110" i="42"/>
  <c r="I110" i="42" s="1"/>
  <c r="G125" i="42"/>
  <c r="B225" i="42"/>
  <c r="C1124" i="42"/>
  <c r="B1478" i="42"/>
  <c r="H111" i="42"/>
  <c r="I111" i="42" s="1"/>
  <c r="G505" i="42"/>
  <c r="G1517" i="42"/>
  <c r="G1516" i="42" s="1"/>
  <c r="B10" i="42"/>
  <c r="H19" i="42"/>
  <c r="I19" i="42" s="1"/>
  <c r="H27" i="42"/>
  <c r="I27" i="42" s="1"/>
  <c r="H73" i="42"/>
  <c r="I73" i="42" s="1"/>
  <c r="H87" i="42"/>
  <c r="I87" i="42" s="1"/>
  <c r="H112" i="42"/>
  <c r="I112" i="42" s="1"/>
  <c r="B330" i="42"/>
  <c r="B420" i="42"/>
  <c r="B585" i="42"/>
  <c r="C941" i="42"/>
  <c r="C940" i="42" s="1"/>
  <c r="C1488" i="42"/>
  <c r="K169" i="52"/>
  <c r="K173" i="52" s="1"/>
  <c r="J173" i="52"/>
  <c r="K98" i="52"/>
  <c r="K117" i="52" s="1"/>
  <c r="J117" i="52"/>
  <c r="K390" i="52"/>
  <c r="K395" i="52" s="1"/>
  <c r="J395" i="52"/>
  <c r="K325" i="52"/>
  <c r="K332" i="52" s="1"/>
  <c r="J332" i="52"/>
  <c r="E81" i="52"/>
  <c r="J122" i="52"/>
  <c r="E144" i="52"/>
  <c r="J145" i="52"/>
  <c r="I211" i="52"/>
  <c r="I389" i="52"/>
  <c r="E401" i="52"/>
  <c r="K127" i="52"/>
  <c r="K128" i="52" s="1"/>
  <c r="J128" i="52"/>
  <c r="K209" i="52"/>
  <c r="K211" i="52" s="1"/>
  <c r="J211" i="52"/>
  <c r="E383" i="52"/>
  <c r="K384" i="52"/>
  <c r="K389" i="52" s="1"/>
  <c r="J389" i="52"/>
  <c r="I401" i="52"/>
  <c r="K433" i="52"/>
  <c r="K434" i="52" s="1"/>
  <c r="J434" i="52"/>
  <c r="E36" i="52"/>
  <c r="J77" i="52"/>
  <c r="J118" i="52"/>
  <c r="E131" i="52"/>
  <c r="J132" i="52"/>
  <c r="I383" i="52"/>
  <c r="E16" i="52"/>
  <c r="K17" i="52"/>
  <c r="E76" i="52"/>
  <c r="E95" i="52"/>
  <c r="K147" i="52"/>
  <c r="K148" i="52" s="1"/>
  <c r="J148" i="52"/>
  <c r="K159" i="52"/>
  <c r="K160" i="52" s="1"/>
  <c r="J160" i="52"/>
  <c r="E183" i="52"/>
  <c r="E343" i="52"/>
  <c r="K344" i="52"/>
  <c r="K383" i="52" s="1"/>
  <c r="J383" i="52"/>
  <c r="J398" i="52"/>
  <c r="E432" i="52"/>
  <c r="K435" i="52"/>
  <c r="K451" i="52" s="1"/>
  <c r="J451" i="52"/>
  <c r="I16" i="52"/>
  <c r="I76" i="52"/>
  <c r="E84" i="52"/>
  <c r="J85" i="52"/>
  <c r="I95" i="52"/>
  <c r="J129" i="52"/>
  <c r="E158" i="52"/>
  <c r="E166" i="52"/>
  <c r="I183" i="52"/>
  <c r="J184" i="52"/>
  <c r="I343" i="52"/>
  <c r="I432" i="52"/>
  <c r="J16" i="52"/>
  <c r="K11" i="52"/>
  <c r="K16" i="52" s="1"/>
  <c r="K37" i="52"/>
  <c r="K76" i="52" s="1"/>
  <c r="J76" i="52"/>
  <c r="K90" i="52"/>
  <c r="K95" i="52" s="1"/>
  <c r="J95" i="52"/>
  <c r="K96" i="52"/>
  <c r="K97" i="52" s="1"/>
  <c r="J97" i="52"/>
  <c r="K120" i="52"/>
  <c r="K121" i="52" s="1"/>
  <c r="J121" i="52"/>
  <c r="K167" i="52"/>
  <c r="K168" i="52" s="1"/>
  <c r="J168" i="52"/>
  <c r="K174" i="52"/>
  <c r="K183" i="52" s="1"/>
  <c r="J183" i="52"/>
  <c r="K333" i="52"/>
  <c r="K343" i="52" s="1"/>
  <c r="J343" i="52"/>
  <c r="K402" i="52"/>
  <c r="K432" i="52" s="1"/>
  <c r="J432" i="52"/>
  <c r="J18" i="52"/>
  <c r="K18" i="52" s="1"/>
  <c r="J82" i="52"/>
  <c r="I89" i="52"/>
  <c r="E117" i="52"/>
  <c r="E124" i="52"/>
  <c r="J125" i="52"/>
  <c r="J149" i="52"/>
  <c r="J161" i="52"/>
  <c r="E173" i="52"/>
  <c r="I208" i="52"/>
  <c r="I324" i="52"/>
  <c r="E332" i="52"/>
  <c r="E395" i="52"/>
  <c r="K87" i="52"/>
  <c r="K89" i="52" s="1"/>
  <c r="J89" i="52"/>
  <c r="I117" i="52"/>
  <c r="I173" i="52"/>
  <c r="K186" i="52"/>
  <c r="K208" i="52" s="1"/>
  <c r="J208" i="52"/>
  <c r="K212" i="52"/>
  <c r="K324" i="52" s="1"/>
  <c r="J324" i="52"/>
  <c r="I332" i="52"/>
  <c r="E389" i="52"/>
  <c r="I395" i="52"/>
  <c r="K396" i="52"/>
  <c r="K397" i="52" s="1"/>
  <c r="J397" i="52"/>
  <c r="H343" i="8"/>
  <c r="I343" i="8" s="1"/>
  <c r="I23" i="22"/>
  <c r="H166" i="8"/>
  <c r="I166" i="8" s="1"/>
  <c r="H76" i="8"/>
  <c r="I76" i="8" s="1"/>
  <c r="H266" i="8"/>
  <c r="I266" i="8" s="1"/>
  <c r="G145" i="11"/>
  <c r="H146" i="11"/>
  <c r="H149" i="11"/>
  <c r="I149" i="11" s="1"/>
  <c r="H62" i="6"/>
  <c r="I62" i="6" s="1"/>
  <c r="H69" i="6"/>
  <c r="I69" i="6" s="1"/>
  <c r="H178" i="8"/>
  <c r="I178" i="8" s="1"/>
  <c r="G176" i="8"/>
  <c r="H70" i="6"/>
  <c r="I70" i="6" s="1"/>
  <c r="H291" i="8"/>
  <c r="I291" i="8" s="1"/>
  <c r="H77" i="8"/>
  <c r="I77" i="8" s="1"/>
  <c r="H345" i="8"/>
  <c r="I345" i="8" s="1"/>
  <c r="H47" i="10"/>
  <c r="I47" i="10" s="1"/>
  <c r="G16" i="11"/>
  <c r="H135" i="11"/>
  <c r="I135" i="11" s="1"/>
  <c r="I16" i="22"/>
  <c r="H88" i="6"/>
  <c r="G69" i="8"/>
  <c r="H104" i="8"/>
  <c r="I104" i="8" s="1"/>
  <c r="H257" i="8"/>
  <c r="I257" i="8" s="1"/>
  <c r="H138" i="11"/>
  <c r="I138" i="11" s="1"/>
  <c r="H52" i="6"/>
  <c r="I52" i="6" s="1"/>
  <c r="G87" i="6"/>
  <c r="H17" i="11"/>
  <c r="H26" i="6"/>
  <c r="I26" i="6" s="1"/>
  <c r="H83" i="6"/>
  <c r="I83" i="6" s="1"/>
  <c r="H54" i="6"/>
  <c r="I54" i="6" s="1"/>
  <c r="H35" i="6"/>
  <c r="I35" i="6" s="1"/>
  <c r="H55" i="6"/>
  <c r="I55" i="6" s="1"/>
  <c r="H108" i="6"/>
  <c r="I108" i="6" s="1"/>
  <c r="H224" i="8"/>
  <c r="H72" i="8"/>
  <c r="I72" i="8" s="1"/>
  <c r="H162" i="8"/>
  <c r="I162" i="8" s="1"/>
  <c r="H213" i="8"/>
  <c r="I213" i="8" s="1"/>
  <c r="H268" i="8"/>
  <c r="I268" i="8" s="1"/>
  <c r="H292" i="8"/>
  <c r="I292" i="8" s="1"/>
  <c r="H311" i="8"/>
  <c r="I311" i="8" s="1"/>
  <c r="H325" i="8"/>
  <c r="I325" i="8" s="1"/>
  <c r="H83" i="10"/>
  <c r="I83" i="10" s="1"/>
  <c r="G82" i="10"/>
  <c r="H30" i="6"/>
  <c r="I30" i="6" s="1"/>
  <c r="H74" i="6"/>
  <c r="I74" i="6" s="1"/>
  <c r="H319" i="8"/>
  <c r="I319" i="8" s="1"/>
  <c r="H73" i="8"/>
  <c r="I73" i="8" s="1"/>
  <c r="H111" i="8"/>
  <c r="I111" i="8" s="1"/>
  <c r="H262" i="8"/>
  <c r="I262" i="8" s="1"/>
  <c r="G299" i="8"/>
  <c r="G21" i="11"/>
  <c r="H22" i="11"/>
  <c r="I73" i="22"/>
  <c r="H80" i="6"/>
  <c r="I80" i="6" s="1"/>
  <c r="H97" i="6"/>
  <c r="I97" i="6" s="1"/>
  <c r="H263" i="8"/>
  <c r="I263" i="8" s="1"/>
  <c r="H327" i="8"/>
  <c r="I327" i="8" s="1"/>
  <c r="H119" i="11"/>
  <c r="I119" i="11" s="1"/>
  <c r="G181" i="11"/>
  <c r="I62" i="20"/>
  <c r="H137" i="21"/>
  <c r="I137" i="21" s="1"/>
  <c r="I103" i="22"/>
  <c r="H97" i="24"/>
  <c r="I97" i="24" s="1"/>
  <c r="H28" i="24"/>
  <c r="I28" i="24" s="1"/>
  <c r="G30" i="30"/>
  <c r="G29" i="30" s="1"/>
  <c r="H30" i="31"/>
  <c r="I30" i="31" s="1"/>
  <c r="G50" i="31"/>
  <c r="H133" i="35"/>
  <c r="I133" i="35" s="1"/>
  <c r="I95" i="6"/>
  <c r="H72" i="6"/>
  <c r="I72" i="6" s="1"/>
  <c r="C329" i="8"/>
  <c r="I265" i="8"/>
  <c r="I237" i="8"/>
  <c r="I218" i="8"/>
  <c r="I241" i="8"/>
  <c r="C168" i="8"/>
  <c r="I78" i="10"/>
  <c r="C58" i="10"/>
  <c r="H80" i="10"/>
  <c r="I80" i="10" s="1"/>
  <c r="I86" i="10"/>
  <c r="I158" i="11"/>
  <c r="C145" i="11"/>
  <c r="I132" i="11"/>
  <c r="I80" i="11"/>
  <c r="H52" i="11"/>
  <c r="I52" i="11" s="1"/>
  <c r="H130" i="11"/>
  <c r="I130" i="11" s="1"/>
  <c r="H179" i="11"/>
  <c r="I179" i="11" s="1"/>
  <c r="G69" i="17"/>
  <c r="H242" i="17"/>
  <c r="I242" i="17" s="1"/>
  <c r="C316" i="17"/>
  <c r="I12" i="20"/>
  <c r="I68" i="20"/>
  <c r="I45" i="22"/>
  <c r="I20" i="22"/>
  <c r="I56" i="22"/>
  <c r="I70" i="22"/>
  <c r="I122" i="24"/>
  <c r="H158" i="24"/>
  <c r="I158" i="24" s="1"/>
  <c r="H189" i="24"/>
  <c r="I189" i="24" s="1"/>
  <c r="H33" i="30"/>
  <c r="H32" i="30" s="1"/>
  <c r="H24" i="30"/>
  <c r="I24" i="30" s="1"/>
  <c r="I84" i="31"/>
  <c r="G130" i="31"/>
  <c r="H131" i="31"/>
  <c r="I131" i="31" s="1"/>
  <c r="H94" i="35"/>
  <c r="I94" i="35" s="1"/>
  <c r="H98" i="35"/>
  <c r="I98" i="35" s="1"/>
  <c r="H148" i="11"/>
  <c r="I148" i="11" s="1"/>
  <c r="H29" i="17"/>
  <c r="I29" i="17" s="1"/>
  <c r="I78" i="22"/>
  <c r="I84" i="22"/>
  <c r="H100" i="24"/>
  <c r="I100" i="24" s="1"/>
  <c r="H161" i="24"/>
  <c r="I161" i="24" s="1"/>
  <c r="H180" i="24"/>
  <c r="I180" i="24" s="1"/>
  <c r="H54" i="31"/>
  <c r="I54" i="31" s="1"/>
  <c r="I15" i="5"/>
  <c r="C14" i="5"/>
  <c r="C10" i="5" s="1"/>
  <c r="C9" i="5" s="1"/>
  <c r="B9" i="5"/>
  <c r="I84" i="6"/>
  <c r="I66" i="6"/>
  <c r="I235" i="8"/>
  <c r="I214" i="8"/>
  <c r="I243" i="8"/>
  <c r="I66" i="8"/>
  <c r="I18" i="8"/>
  <c r="C68" i="8"/>
  <c r="B10" i="10"/>
  <c r="C93" i="10"/>
  <c r="C92" i="10" s="1"/>
  <c r="I141" i="11"/>
  <c r="I110" i="11"/>
  <c r="H71" i="11"/>
  <c r="I71" i="11" s="1"/>
  <c r="I142" i="11"/>
  <c r="G205" i="17"/>
  <c r="C295" i="17"/>
  <c r="H176" i="21"/>
  <c r="I176" i="21" s="1"/>
  <c r="G177" i="21"/>
  <c r="G175" i="21" s="1"/>
  <c r="I87" i="22"/>
  <c r="I58" i="22"/>
  <c r="I37" i="22"/>
  <c r="I57" i="22"/>
  <c r="I66" i="22"/>
  <c r="I85" i="22"/>
  <c r="I89" i="22"/>
  <c r="I95" i="22"/>
  <c r="I100" i="22"/>
  <c r="H166" i="24"/>
  <c r="I166" i="24" s="1"/>
  <c r="H172" i="24"/>
  <c r="I172" i="24" s="1"/>
  <c r="H98" i="31"/>
  <c r="I98" i="31" s="1"/>
  <c r="C38" i="35"/>
  <c r="E40" i="35"/>
  <c r="C181" i="11"/>
  <c r="G109" i="11"/>
  <c r="H126" i="11"/>
  <c r="I126" i="11" s="1"/>
  <c r="H161" i="11"/>
  <c r="I161" i="11" s="1"/>
  <c r="E241" i="11"/>
  <c r="G241" i="11" s="1"/>
  <c r="C240" i="11"/>
  <c r="H347" i="17"/>
  <c r="G338" i="17"/>
  <c r="C378" i="17"/>
  <c r="C377" i="17" s="1"/>
  <c r="H171" i="21"/>
  <c r="I171" i="21" s="1"/>
  <c r="H224" i="21"/>
  <c r="I224" i="21" s="1"/>
  <c r="H250" i="21"/>
  <c r="I250" i="21" s="1"/>
  <c r="I32" i="22"/>
  <c r="I29" i="22"/>
  <c r="I50" i="22"/>
  <c r="I62" i="22"/>
  <c r="I71" i="22"/>
  <c r="I80" i="22"/>
  <c r="I104" i="22"/>
  <c r="H91" i="24"/>
  <c r="I91" i="24" s="1"/>
  <c r="E96" i="24"/>
  <c r="G96" i="24" s="1"/>
  <c r="H119" i="24"/>
  <c r="I119" i="24" s="1"/>
  <c r="H199" i="24"/>
  <c r="I199" i="24" s="1"/>
  <c r="H204" i="24"/>
  <c r="H26" i="30"/>
  <c r="I26" i="30" s="1"/>
  <c r="H22" i="31"/>
  <c r="I22" i="31" s="1"/>
  <c r="C22" i="35"/>
  <c r="E22" i="35"/>
  <c r="G22" i="35" s="1"/>
  <c r="H33" i="35"/>
  <c r="I33" i="35" s="1"/>
  <c r="H57" i="35"/>
  <c r="I57" i="35" s="1"/>
  <c r="H234" i="35"/>
  <c r="I234" i="35" s="1"/>
  <c r="G265" i="35"/>
  <c r="G261" i="35" s="1"/>
  <c r="I289" i="35"/>
  <c r="H348" i="35"/>
  <c r="I348" i="35" s="1"/>
  <c r="E73" i="10"/>
  <c r="G73" i="10" s="1"/>
  <c r="C71" i="10"/>
  <c r="C70" i="10" s="1"/>
  <c r="H99" i="11"/>
  <c r="I99" i="11" s="1"/>
  <c r="I96" i="6"/>
  <c r="C334" i="8"/>
  <c r="I94" i="8"/>
  <c r="I215" i="8"/>
  <c r="I178" i="11"/>
  <c r="I60" i="11"/>
  <c r="H174" i="11"/>
  <c r="I174" i="11" s="1"/>
  <c r="H339" i="17"/>
  <c r="I339" i="17" s="1"/>
  <c r="G308" i="17"/>
  <c r="G202" i="17"/>
  <c r="G47" i="17"/>
  <c r="I296" i="17"/>
  <c r="I70" i="20"/>
  <c r="I28" i="22"/>
  <c r="I21" i="22"/>
  <c r="I24" i="22"/>
  <c r="I38" i="22"/>
  <c r="I51" i="22"/>
  <c r="I67" i="22"/>
  <c r="I101" i="22"/>
  <c r="H178" i="24"/>
  <c r="I178" i="24" s="1"/>
  <c r="E196" i="24"/>
  <c r="G196" i="24" s="1"/>
  <c r="H80" i="31"/>
  <c r="I80" i="31" s="1"/>
  <c r="H159" i="35"/>
  <c r="I159" i="35" s="1"/>
  <c r="G89" i="8"/>
  <c r="I61" i="6"/>
  <c r="E288" i="8"/>
  <c r="I229" i="8"/>
  <c r="I217" i="8"/>
  <c r="I232" i="8"/>
  <c r="I212" i="8"/>
  <c r="H90" i="8"/>
  <c r="H89" i="8" s="1"/>
  <c r="I89" i="8" s="1"/>
  <c r="B175" i="8"/>
  <c r="C40" i="10"/>
  <c r="H244" i="11"/>
  <c r="H242" i="11" s="1"/>
  <c r="H117" i="11"/>
  <c r="I117" i="11" s="1"/>
  <c r="I84" i="11"/>
  <c r="C16" i="11"/>
  <c r="C61" i="11"/>
  <c r="H82" i="11"/>
  <c r="I82" i="11" s="1"/>
  <c r="H169" i="11"/>
  <c r="I169" i="11" s="1"/>
  <c r="C61" i="17"/>
  <c r="C290" i="17"/>
  <c r="E291" i="17"/>
  <c r="I216" i="21"/>
  <c r="H210" i="21"/>
  <c r="I210" i="21" s="1"/>
  <c r="I44" i="22"/>
  <c r="I13" i="22"/>
  <c r="I17" i="22"/>
  <c r="I25" i="22"/>
  <c r="I30" i="22"/>
  <c r="I52" i="22"/>
  <c r="I59" i="22"/>
  <c r="I72" i="22"/>
  <c r="I86" i="22"/>
  <c r="I92" i="22"/>
  <c r="H40" i="24"/>
  <c r="I40" i="24" s="1"/>
  <c r="H44" i="24"/>
  <c r="I44" i="24" s="1"/>
  <c r="H56" i="24"/>
  <c r="I56" i="24" s="1"/>
  <c r="H84" i="24"/>
  <c r="I84" i="24" s="1"/>
  <c r="H120" i="24"/>
  <c r="I120" i="24" s="1"/>
  <c r="H43" i="30"/>
  <c r="I43" i="30" s="1"/>
  <c r="H109" i="31"/>
  <c r="I109" i="31" s="1"/>
  <c r="I136" i="35"/>
  <c r="H145" i="35"/>
  <c r="I145" i="35" s="1"/>
  <c r="H92" i="6"/>
  <c r="I92" i="6" s="1"/>
  <c r="I126" i="8"/>
  <c r="I39" i="6"/>
  <c r="I335" i="8"/>
  <c r="I59" i="6"/>
  <c r="H22" i="6"/>
  <c r="I22" i="6" s="1"/>
  <c r="I109" i="6"/>
  <c r="I309" i="8"/>
  <c r="I272" i="8"/>
  <c r="I244" i="8"/>
  <c r="C226" i="8"/>
  <c r="C318" i="8"/>
  <c r="G54" i="10"/>
  <c r="H54" i="10" s="1"/>
  <c r="I54" i="10" s="1"/>
  <c r="H95" i="10"/>
  <c r="H93" i="10" s="1"/>
  <c r="H92" i="10" s="1"/>
  <c r="I77" i="11"/>
  <c r="H50" i="11"/>
  <c r="I50" i="11" s="1"/>
  <c r="C96" i="11"/>
  <c r="H157" i="11"/>
  <c r="I157" i="11" s="1"/>
  <c r="C205" i="17"/>
  <c r="H94" i="21"/>
  <c r="I94" i="21" s="1"/>
  <c r="H203" i="21"/>
  <c r="I203" i="21" s="1"/>
  <c r="H245" i="21"/>
  <c r="I245" i="21" s="1"/>
  <c r="I97" i="22"/>
  <c r="I36" i="22"/>
  <c r="I18" i="22"/>
  <c r="I22" i="22"/>
  <c r="I64" i="22"/>
  <c r="I83" i="22"/>
  <c r="I96" i="22"/>
  <c r="I102" i="22"/>
  <c r="I203" i="24"/>
  <c r="H76" i="24"/>
  <c r="I76" i="24" s="1"/>
  <c r="H154" i="24"/>
  <c r="I154" i="24" s="1"/>
  <c r="H197" i="24"/>
  <c r="I197" i="24" s="1"/>
  <c r="H200" i="24"/>
  <c r="I200" i="24" s="1"/>
  <c r="C11" i="21"/>
  <c r="C21" i="21"/>
  <c r="C42" i="21"/>
  <c r="C86" i="21"/>
  <c r="C165" i="21"/>
  <c r="C199" i="21"/>
  <c r="C220" i="21"/>
  <c r="C254" i="21"/>
  <c r="C253" i="21" s="1"/>
  <c r="I20" i="30"/>
  <c r="G15" i="31"/>
  <c r="G11" i="31" s="1"/>
  <c r="H222" i="35"/>
  <c r="I222" i="35" s="1"/>
  <c r="C248" i="35"/>
  <c r="E249" i="35"/>
  <c r="H280" i="35"/>
  <c r="I280" i="35" s="1"/>
  <c r="E313" i="35"/>
  <c r="G313" i="35" s="1"/>
  <c r="C313" i="35"/>
  <c r="B310" i="35"/>
  <c r="H359" i="35"/>
  <c r="I359" i="35" s="1"/>
  <c r="E366" i="35"/>
  <c r="C362" i="35"/>
  <c r="H370" i="35"/>
  <c r="I370" i="35" s="1"/>
  <c r="H380" i="35"/>
  <c r="I380" i="35" s="1"/>
  <c r="I58" i="6"/>
  <c r="I270" i="8"/>
  <c r="I67" i="8"/>
  <c r="C89" i="8"/>
  <c r="H88" i="10"/>
  <c r="I88" i="10" s="1"/>
  <c r="H173" i="11"/>
  <c r="I173" i="11" s="1"/>
  <c r="G171" i="11"/>
  <c r="H115" i="11"/>
  <c r="I115" i="11" s="1"/>
  <c r="I86" i="11"/>
  <c r="H113" i="11"/>
  <c r="I113" i="11" s="1"/>
  <c r="E89" i="11"/>
  <c r="G89" i="11" s="1"/>
  <c r="H89" i="11" s="1"/>
  <c r="H88" i="11" s="1"/>
  <c r="C88" i="11"/>
  <c r="H152" i="11"/>
  <c r="I152" i="11" s="1"/>
  <c r="G175" i="17"/>
  <c r="C338" i="17"/>
  <c r="I23" i="20"/>
  <c r="I44" i="20"/>
  <c r="H110" i="21"/>
  <c r="I110" i="21" s="1"/>
  <c r="I33" i="22"/>
  <c r="I19" i="22"/>
  <c r="I14" i="22"/>
  <c r="I26" i="22"/>
  <c r="I60" i="22"/>
  <c r="I65" i="22"/>
  <c r="I69" i="22"/>
  <c r="I88" i="22"/>
  <c r="I93" i="22"/>
  <c r="H106" i="24"/>
  <c r="I106" i="24" s="1"/>
  <c r="H61" i="24"/>
  <c r="I61" i="24" s="1"/>
  <c r="H69" i="24"/>
  <c r="I69" i="24" s="1"/>
  <c r="H151" i="24"/>
  <c r="I151" i="24" s="1"/>
  <c r="E170" i="24"/>
  <c r="G170" i="24" s="1"/>
  <c r="H170" i="24" s="1"/>
  <c r="I170" i="24" s="1"/>
  <c r="G64" i="31"/>
  <c r="H115" i="35"/>
  <c r="I115" i="35" s="1"/>
  <c r="H146" i="35"/>
  <c r="I146" i="35" s="1"/>
  <c r="I174" i="35"/>
  <c r="C247" i="17"/>
  <c r="C246" i="17" s="1"/>
  <c r="I83" i="31"/>
  <c r="I72" i="31"/>
  <c r="C49" i="31"/>
  <c r="H53" i="31"/>
  <c r="I53" i="31" s="1"/>
  <c r="G332" i="35"/>
  <c r="H104" i="35"/>
  <c r="I104" i="35" s="1"/>
  <c r="H14" i="35"/>
  <c r="I14" i="35" s="1"/>
  <c r="H124" i="35"/>
  <c r="I124" i="35" s="1"/>
  <c r="I127" i="35"/>
  <c r="H132" i="35"/>
  <c r="I132" i="35" s="1"/>
  <c r="H142" i="35"/>
  <c r="I142" i="35" s="1"/>
  <c r="H203" i="35"/>
  <c r="H337" i="35"/>
  <c r="I337" i="35" s="1"/>
  <c r="I123" i="24"/>
  <c r="H129" i="24"/>
  <c r="I129" i="24" s="1"/>
  <c r="C41" i="30"/>
  <c r="I57" i="31"/>
  <c r="I262" i="35"/>
  <c r="H213" i="35"/>
  <c r="I213" i="35" s="1"/>
  <c r="H322" i="35"/>
  <c r="I322" i="35" s="1"/>
  <c r="E15" i="35"/>
  <c r="C15" i="35"/>
  <c r="B13" i="35"/>
  <c r="B10" i="35" s="1"/>
  <c r="H19" i="35"/>
  <c r="I19" i="35" s="1"/>
  <c r="H51" i="35"/>
  <c r="I51" i="35" s="1"/>
  <c r="H56" i="35"/>
  <c r="I56" i="35" s="1"/>
  <c r="H77" i="35"/>
  <c r="I77" i="35" s="1"/>
  <c r="H81" i="35"/>
  <c r="I81" i="35" s="1"/>
  <c r="H93" i="35"/>
  <c r="I93" i="35" s="1"/>
  <c r="H101" i="35"/>
  <c r="I101" i="35" s="1"/>
  <c r="H149" i="35"/>
  <c r="I149" i="35" s="1"/>
  <c r="I154" i="35"/>
  <c r="H156" i="35"/>
  <c r="I156" i="35" s="1"/>
  <c r="G191" i="35"/>
  <c r="G259" i="35"/>
  <c r="H266" i="35"/>
  <c r="I266" i="35" s="1"/>
  <c r="H317" i="35"/>
  <c r="I317" i="35" s="1"/>
  <c r="I97" i="10"/>
  <c r="B63" i="11"/>
  <c r="C175" i="17"/>
  <c r="H205" i="21"/>
  <c r="I205" i="21" s="1"/>
  <c r="I207" i="21"/>
  <c r="I127" i="24"/>
  <c r="I160" i="24"/>
  <c r="E12" i="30"/>
  <c r="G12" i="30" s="1"/>
  <c r="H12" i="30" s="1"/>
  <c r="C11" i="30"/>
  <c r="I118" i="31"/>
  <c r="C11" i="31"/>
  <c r="H37" i="31"/>
  <c r="I37" i="31" s="1"/>
  <c r="I67" i="31"/>
  <c r="I100" i="31"/>
  <c r="H314" i="35"/>
  <c r="I314" i="35" s="1"/>
  <c r="H31" i="35"/>
  <c r="I31" i="35" s="1"/>
  <c r="H74" i="35"/>
  <c r="I74" i="35" s="1"/>
  <c r="H99" i="35"/>
  <c r="I99" i="35" s="1"/>
  <c r="H102" i="35"/>
  <c r="I102" i="35" s="1"/>
  <c r="H140" i="35"/>
  <c r="I140" i="35" s="1"/>
  <c r="C181" i="35"/>
  <c r="E306" i="35"/>
  <c r="C305" i="35"/>
  <c r="C304" i="35" s="1"/>
  <c r="C28" i="17"/>
  <c r="C27" i="17" s="1"/>
  <c r="C40" i="17"/>
  <c r="B138" i="17"/>
  <c r="B137" i="17" s="1"/>
  <c r="C166" i="17"/>
  <c r="C165" i="17" s="1"/>
  <c r="C180" i="17"/>
  <c r="I123" i="21"/>
  <c r="C52" i="21"/>
  <c r="C71" i="21"/>
  <c r="C182" i="21"/>
  <c r="I18" i="30"/>
  <c r="C29" i="30"/>
  <c r="C16" i="31"/>
  <c r="C33" i="31"/>
  <c r="H62" i="31"/>
  <c r="I62" i="31" s="1"/>
  <c r="H86" i="31"/>
  <c r="I86" i="31" s="1"/>
  <c r="H45" i="35"/>
  <c r="I45" i="35" s="1"/>
  <c r="H95" i="35"/>
  <c r="I95" i="35" s="1"/>
  <c r="H137" i="35"/>
  <c r="I137" i="35" s="1"/>
  <c r="H164" i="35"/>
  <c r="I164" i="35" s="1"/>
  <c r="I169" i="35"/>
  <c r="I183" i="35"/>
  <c r="H198" i="35"/>
  <c r="I198" i="35" s="1"/>
  <c r="C201" i="35"/>
  <c r="C211" i="35"/>
  <c r="E214" i="35"/>
  <c r="G214" i="35" s="1"/>
  <c r="H296" i="35"/>
  <c r="C104" i="21"/>
  <c r="G151" i="21"/>
  <c r="G220" i="21"/>
  <c r="I12" i="31"/>
  <c r="C21" i="31"/>
  <c r="G343" i="35"/>
  <c r="H152" i="35"/>
  <c r="I152" i="35" s="1"/>
  <c r="H32" i="35"/>
  <c r="I32" i="35" s="1"/>
  <c r="I54" i="35"/>
  <c r="I91" i="35"/>
  <c r="H134" i="35"/>
  <c r="I134" i="35" s="1"/>
  <c r="I138" i="35"/>
  <c r="H147" i="35"/>
  <c r="I147" i="35" s="1"/>
  <c r="E225" i="35"/>
  <c r="C224" i="35"/>
  <c r="E245" i="35"/>
  <c r="C243" i="35"/>
  <c r="H351" i="35"/>
  <c r="I351" i="35" s="1"/>
  <c r="H383" i="35"/>
  <c r="I383" i="35" s="1"/>
  <c r="G236" i="41"/>
  <c r="H139" i="41"/>
  <c r="I139" i="41" s="1"/>
  <c r="H129" i="41"/>
  <c r="I129" i="41" s="1"/>
  <c r="G324" i="17"/>
  <c r="C86" i="17"/>
  <c r="C263" i="17"/>
  <c r="C371" i="17"/>
  <c r="C370" i="17" s="1"/>
  <c r="I18" i="20"/>
  <c r="I51" i="20"/>
  <c r="I84" i="21"/>
  <c r="I153" i="24"/>
  <c r="I188" i="24"/>
  <c r="C151" i="21"/>
  <c r="C175" i="21"/>
  <c r="G42" i="30"/>
  <c r="G41" i="30" s="1"/>
  <c r="I110" i="31"/>
  <c r="I88" i="31"/>
  <c r="I58" i="31"/>
  <c r="H47" i="31"/>
  <c r="I47" i="31" s="1"/>
  <c r="C64" i="31"/>
  <c r="C63" i="31" s="1"/>
  <c r="H312" i="35"/>
  <c r="I312" i="35" s="1"/>
  <c r="I105" i="35"/>
  <c r="H18" i="35"/>
  <c r="I18" i="35" s="1"/>
  <c r="H29" i="35"/>
  <c r="I29" i="35" s="1"/>
  <c r="H36" i="35"/>
  <c r="I36" i="35" s="1"/>
  <c r="H50" i="35"/>
  <c r="I50" i="35" s="1"/>
  <c r="I76" i="35"/>
  <c r="H87" i="35"/>
  <c r="I87" i="35" s="1"/>
  <c r="H196" i="35"/>
  <c r="I196" i="35" s="1"/>
  <c r="H205" i="35"/>
  <c r="I205" i="35" s="1"/>
  <c r="I219" i="35"/>
  <c r="E330" i="35"/>
  <c r="G330" i="35" s="1"/>
  <c r="C330" i="35"/>
  <c r="H379" i="35"/>
  <c r="I379" i="35" s="1"/>
  <c r="I133" i="31"/>
  <c r="C28" i="31"/>
  <c r="G108" i="31"/>
  <c r="I119" i="31"/>
  <c r="I311" i="35"/>
  <c r="I27" i="35"/>
  <c r="I361" i="35"/>
  <c r="I360" i="35" s="1"/>
  <c r="I119" i="35"/>
  <c r="C16" i="35"/>
  <c r="E20" i="35"/>
  <c r="G20" i="35" s="1"/>
  <c r="C23" i="35"/>
  <c r="C47" i="35"/>
  <c r="G238" i="35"/>
  <c r="C295" i="35"/>
  <c r="E327" i="35"/>
  <c r="G327" i="35" s="1"/>
  <c r="C327" i="35"/>
  <c r="G1359" i="42"/>
  <c r="E372" i="42"/>
  <c r="C368" i="42"/>
  <c r="C319" i="35"/>
  <c r="E319" i="35"/>
  <c r="G319" i="35" s="1"/>
  <c r="H58" i="41"/>
  <c r="I58" i="41" s="1"/>
  <c r="H143" i="41"/>
  <c r="I143" i="41" s="1"/>
  <c r="H137" i="41"/>
  <c r="I137" i="41" s="1"/>
  <c r="G1245" i="42"/>
  <c r="G1244" i="42" s="1"/>
  <c r="E215" i="42"/>
  <c r="C210" i="42"/>
  <c r="E1492" i="42"/>
  <c r="G1492" i="42" s="1"/>
  <c r="C1491" i="42"/>
  <c r="G1691" i="42"/>
  <c r="G1690" i="42" s="1"/>
  <c r="E1710" i="42"/>
  <c r="G1710" i="42" s="1"/>
  <c r="H1710" i="42" s="1"/>
  <c r="I1710" i="42" s="1"/>
  <c r="C1699" i="42"/>
  <c r="C1698" i="42" s="1"/>
  <c r="G1761" i="42"/>
  <c r="G1769" i="42"/>
  <c r="G1768" i="42" s="1"/>
  <c r="I212" i="43"/>
  <c r="H211" i="43"/>
  <c r="H189" i="35"/>
  <c r="I189" i="35" s="1"/>
  <c r="B223" i="35"/>
  <c r="H263" i="35"/>
  <c r="C339" i="35"/>
  <c r="G346" i="35"/>
  <c r="I373" i="35"/>
  <c r="G197" i="41"/>
  <c r="G28" i="35"/>
  <c r="I255" i="35"/>
  <c r="I290" i="35"/>
  <c r="C333" i="35"/>
  <c r="I240" i="41"/>
  <c r="C74" i="41"/>
  <c r="E74" i="41"/>
  <c r="E68" i="41"/>
  <c r="C68" i="41"/>
  <c r="C325" i="42"/>
  <c r="E648" i="42"/>
  <c r="G648" i="42" s="1"/>
  <c r="C641" i="42"/>
  <c r="B284" i="35"/>
  <c r="G350" i="35"/>
  <c r="C223" i="41"/>
  <c r="C87" i="41"/>
  <c r="G233" i="41"/>
  <c r="G35" i="41"/>
  <c r="H35" i="41" s="1"/>
  <c r="I35" i="41" s="1"/>
  <c r="E32" i="41"/>
  <c r="G1092" i="42"/>
  <c r="G296" i="42"/>
  <c r="E1288" i="42"/>
  <c r="G1288" i="42" s="1"/>
  <c r="C1262" i="42"/>
  <c r="E1307" i="42"/>
  <c r="G1307" i="42" s="1"/>
  <c r="C1293" i="42"/>
  <c r="G1369" i="42"/>
  <c r="G1442" i="42"/>
  <c r="G1456" i="42"/>
  <c r="E1465" i="42"/>
  <c r="G1465" i="42" s="1"/>
  <c r="H1465" i="42" s="1"/>
  <c r="I1465" i="42" s="1"/>
  <c r="C1461" i="42"/>
  <c r="C130" i="31"/>
  <c r="H153" i="35"/>
  <c r="I153" i="35" s="1"/>
  <c r="H185" i="35"/>
  <c r="I185" i="35" s="1"/>
  <c r="C276" i="41"/>
  <c r="H203" i="41"/>
  <c r="I203" i="41" s="1"/>
  <c r="G878" i="42"/>
  <c r="G82" i="31"/>
  <c r="B171" i="35"/>
  <c r="H267" i="35"/>
  <c r="I267" i="35" s="1"/>
  <c r="C287" i="35"/>
  <c r="C329" i="35"/>
  <c r="C208" i="41"/>
  <c r="G286" i="41"/>
  <c r="H286" i="41" s="1"/>
  <c r="H263" i="41"/>
  <c r="H60" i="41"/>
  <c r="I60" i="41" s="1"/>
  <c r="H126" i="41"/>
  <c r="I126" i="41" s="1"/>
  <c r="C190" i="41"/>
  <c r="C236" i="41"/>
  <c r="C65" i="41"/>
  <c r="G224" i="41"/>
  <c r="H224" i="41" s="1"/>
  <c r="H165" i="41"/>
  <c r="G164" i="41"/>
  <c r="C30" i="43"/>
  <c r="I286" i="43"/>
  <c r="H279" i="43"/>
  <c r="B187" i="41"/>
  <c r="B238" i="41"/>
  <c r="C197" i="41"/>
  <c r="E155" i="42"/>
  <c r="G155" i="42" s="1"/>
  <c r="C154" i="42"/>
  <c r="E168" i="42"/>
  <c r="C167" i="42"/>
  <c r="E173" i="42"/>
  <c r="G173" i="42" s="1"/>
  <c r="C172" i="42"/>
  <c r="E885" i="42"/>
  <c r="G885" i="42" s="1"/>
  <c r="H885" i="42" s="1"/>
  <c r="I885" i="42" s="1"/>
  <c r="C884" i="42"/>
  <c r="C883" i="42" s="1"/>
  <c r="E894" i="42"/>
  <c r="C893" i="42"/>
  <c r="C892" i="42" s="1"/>
  <c r="G898" i="42"/>
  <c r="H118" i="43"/>
  <c r="I119" i="43"/>
  <c r="C252" i="43"/>
  <c r="C251" i="43" s="1"/>
  <c r="G289" i="41"/>
  <c r="H73" i="41"/>
  <c r="I73" i="41" s="1"/>
  <c r="H141" i="41"/>
  <c r="I141" i="41" s="1"/>
  <c r="G1495" i="42"/>
  <c r="G1494" i="42" s="1"/>
  <c r="G325" i="42"/>
  <c r="E119" i="42"/>
  <c r="G119" i="42" s="1"/>
  <c r="C117" i="42"/>
  <c r="E227" i="42"/>
  <c r="G227" i="42" s="1"/>
  <c r="H227" i="42" s="1"/>
  <c r="I227" i="42" s="1"/>
  <c r="C226" i="42"/>
  <c r="H1242" i="42"/>
  <c r="H1241" i="42" s="1"/>
  <c r="G1242" i="42"/>
  <c r="G1241" i="42" s="1"/>
  <c r="H72" i="43"/>
  <c r="I73" i="43"/>
  <c r="C200" i="43"/>
  <c r="C199" i="43" s="1"/>
  <c r="C155" i="41"/>
  <c r="G254" i="41"/>
  <c r="G576" i="42"/>
  <c r="E1135" i="42"/>
  <c r="C1130" i="42"/>
  <c r="E1172" i="42"/>
  <c r="G1172" i="42" s="1"/>
  <c r="C1156" i="42"/>
  <c r="C1155" i="42" s="1"/>
  <c r="C161" i="43"/>
  <c r="C148" i="43" s="1"/>
  <c r="C69" i="41"/>
  <c r="B306" i="41"/>
  <c r="C307" i="41"/>
  <c r="G183" i="41"/>
  <c r="H183" i="41" s="1"/>
  <c r="I183" i="41" s="1"/>
  <c r="C31" i="42"/>
  <c r="C84" i="42"/>
  <c r="E1120" i="42"/>
  <c r="C1119" i="42"/>
  <c r="C1118" i="42" s="1"/>
  <c r="E1128" i="42"/>
  <c r="G1128" i="42" s="1"/>
  <c r="H1128" i="42" s="1"/>
  <c r="I1128" i="42" s="1"/>
  <c r="C1127" i="42"/>
  <c r="H209" i="41"/>
  <c r="H124" i="41"/>
  <c r="I124" i="41" s="1"/>
  <c r="G87" i="41"/>
  <c r="G467" i="42"/>
  <c r="E952" i="42"/>
  <c r="G952" i="42" s="1"/>
  <c r="C944" i="42"/>
  <c r="C943" i="42" s="1"/>
  <c r="E981" i="42"/>
  <c r="G981" i="42" s="1"/>
  <c r="C979" i="42"/>
  <c r="G1015" i="42"/>
  <c r="E1027" i="42"/>
  <c r="C1023" i="42"/>
  <c r="H133" i="43"/>
  <c r="I134" i="43"/>
  <c r="C69" i="42"/>
  <c r="B68" i="42"/>
  <c r="C576" i="42"/>
  <c r="E840" i="42"/>
  <c r="C839" i="42"/>
  <c r="C838" i="42" s="1"/>
  <c r="C118" i="43"/>
  <c r="I127" i="43"/>
  <c r="H125" i="43"/>
  <c r="H273" i="43"/>
  <c r="E825" i="43"/>
  <c r="G825" i="43" s="1"/>
  <c r="H825" i="43" s="1"/>
  <c r="I825" i="43" s="1"/>
  <c r="C822" i="43"/>
  <c r="B897" i="42"/>
  <c r="G1149" i="42"/>
  <c r="G1148" i="42" s="1"/>
  <c r="C1473" i="42"/>
  <c r="C11" i="43"/>
  <c r="E12" i="43"/>
  <c r="I149" i="43"/>
  <c r="C169" i="43"/>
  <c r="G199" i="43"/>
  <c r="I221" i="43"/>
  <c r="H239" i="43"/>
  <c r="I244" i="43"/>
  <c r="I252" i="43"/>
  <c r="I274" i="43"/>
  <c r="H346" i="43"/>
  <c r="H345" i="43" s="1"/>
  <c r="B313" i="42"/>
  <c r="E793" i="42"/>
  <c r="G793" i="42" s="1"/>
  <c r="H793" i="42" s="1"/>
  <c r="I793" i="42" s="1"/>
  <c r="C792" i="42"/>
  <c r="C791" i="42" s="1"/>
  <c r="C49" i="43"/>
  <c r="I50" i="43"/>
  <c r="E82" i="43"/>
  <c r="C125" i="43"/>
  <c r="C141" i="43"/>
  <c r="C132" i="43" s="1"/>
  <c r="H161" i="43"/>
  <c r="H148" i="43" s="1"/>
  <c r="I162" i="43"/>
  <c r="B236" i="43"/>
  <c r="I334" i="43"/>
  <c r="H333" i="43"/>
  <c r="H320" i="43" s="1"/>
  <c r="C201" i="41"/>
  <c r="C296" i="42"/>
  <c r="C414" i="42"/>
  <c r="C421" i="42"/>
  <c r="C467" i="42"/>
  <c r="C531" i="42"/>
  <c r="C549" i="42"/>
  <c r="B609" i="42"/>
  <c r="B763" i="42"/>
  <c r="E771" i="42"/>
  <c r="G771" i="42" s="1"/>
  <c r="H771" i="42" s="1"/>
  <c r="I771" i="42" s="1"/>
  <c r="C770" i="42"/>
  <c r="C15" i="43"/>
  <c r="I32" i="43"/>
  <c r="H30" i="43"/>
  <c r="E30" i="43"/>
  <c r="C72" i="43"/>
  <c r="C211" i="43"/>
  <c r="I228" i="43"/>
  <c r="E271" i="43"/>
  <c r="G271" i="43" s="1"/>
  <c r="H271" i="43" s="1"/>
  <c r="I271" i="43" s="1"/>
  <c r="C269" i="43"/>
  <c r="C268" i="43" s="1"/>
  <c r="I391" i="43"/>
  <c r="H390" i="43"/>
  <c r="H384" i="43" s="1"/>
  <c r="G1030" i="42"/>
  <c r="I202" i="43"/>
  <c r="H200" i="43"/>
  <c r="H199" i="43" s="1"/>
  <c r="C216" i="43"/>
  <c r="E218" i="43"/>
  <c r="G218" i="43" s="1"/>
  <c r="H218" i="43" s="1"/>
  <c r="I248" i="43"/>
  <c r="B163" i="41"/>
  <c r="C523" i="42"/>
  <c r="B147" i="42"/>
  <c r="C162" i="42"/>
  <c r="B479" i="42"/>
  <c r="B538" i="42"/>
  <c r="G853" i="42"/>
  <c r="E1154" i="42"/>
  <c r="G1154" i="42" s="1"/>
  <c r="H1154" i="42" s="1"/>
  <c r="I1154" i="42" s="1"/>
  <c r="C1152" i="42"/>
  <c r="C1151" i="42" s="1"/>
  <c r="H15" i="43"/>
  <c r="C67" i="43"/>
  <c r="E70" i="43"/>
  <c r="G70" i="43" s="1"/>
  <c r="H70" i="43" s="1"/>
  <c r="I70" i="43" s="1"/>
  <c r="H141" i="43"/>
  <c r="H216" i="43"/>
  <c r="H221" i="43"/>
  <c r="I238" i="43"/>
  <c r="H237" i="43"/>
  <c r="B986" i="42"/>
  <c r="B273" i="43"/>
  <c r="C354" i="43"/>
  <c r="C345" i="43" s="1"/>
  <c r="I428" i="43"/>
  <c r="I1052" i="43"/>
  <c r="H1071" i="43"/>
  <c r="I1072" i="43"/>
  <c r="I2600" i="43"/>
  <c r="H2615" i="43"/>
  <c r="I2616" i="43"/>
  <c r="I2932" i="43"/>
  <c r="H2930" i="43"/>
  <c r="H2929" i="43" s="1"/>
  <c r="I1732" i="43"/>
  <c r="H1731" i="43"/>
  <c r="B657" i="42"/>
  <c r="B797" i="42"/>
  <c r="B1123" i="42"/>
  <c r="B1129" i="42"/>
  <c r="B1487" i="42"/>
  <c r="H252" i="43"/>
  <c r="H251" i="43" s="1"/>
  <c r="E225" i="43"/>
  <c r="G225" i="43" s="1"/>
  <c r="I348" i="43"/>
  <c r="I354" i="43"/>
  <c r="I453" i="43"/>
  <c r="C468" i="43"/>
  <c r="C467" i="43" s="1"/>
  <c r="I497" i="43"/>
  <c r="I620" i="43"/>
  <c r="G345" i="43"/>
  <c r="C1369" i="42"/>
  <c r="I68" i="43"/>
  <c r="I142" i="43"/>
  <c r="I208" i="43"/>
  <c r="C279" i="43"/>
  <c r="C273" i="43" s="1"/>
  <c r="H1102" i="43"/>
  <c r="I1103" i="43"/>
  <c r="C1199" i="43"/>
  <c r="E1202" i="43"/>
  <c r="G1202" i="43" s="1"/>
  <c r="H1202" i="43" s="1"/>
  <c r="I1202" i="43" s="1"/>
  <c r="I1199" i="43" s="1"/>
  <c r="C1483" i="42"/>
  <c r="B320" i="43"/>
  <c r="H887" i="43"/>
  <c r="H882" i="43" s="1"/>
  <c r="B849" i="42"/>
  <c r="C1517" i="42"/>
  <c r="C1516" i="42" s="1"/>
  <c r="I338" i="43"/>
  <c r="I542" i="43"/>
  <c r="H474" i="43"/>
  <c r="I506" i="43"/>
  <c r="H505" i="43"/>
  <c r="C567" i="43"/>
  <c r="E569" i="43"/>
  <c r="G569" i="43" s="1"/>
  <c r="H569" i="43" s="1"/>
  <c r="I569" i="43" s="1"/>
  <c r="I567" i="43" s="1"/>
  <c r="C723" i="43"/>
  <c r="C658" i="43" s="1"/>
  <c r="H908" i="43"/>
  <c r="H960" i="43"/>
  <c r="H942" i="43" s="1"/>
  <c r="H991" i="43"/>
  <c r="H1014" i="43"/>
  <c r="H1013" i="43" s="1"/>
  <c r="C1017" i="43"/>
  <c r="H1052" i="43"/>
  <c r="I1152" i="43"/>
  <c r="H1167" i="43"/>
  <c r="I1181" i="43"/>
  <c r="H1180" i="43"/>
  <c r="C1285" i="43"/>
  <c r="C1321" i="43"/>
  <c r="C1320" i="43" s="1"/>
  <c r="C542" i="43"/>
  <c r="C521" i="43" s="1"/>
  <c r="C942" i="43"/>
  <c r="H977" i="43"/>
  <c r="H976" i="43" s="1"/>
  <c r="I982" i="43"/>
  <c r="I991" i="43"/>
  <c r="I1062" i="43"/>
  <c r="C1150" i="43"/>
  <c r="E1151" i="43"/>
  <c r="G1151" i="43" s="1"/>
  <c r="I1160" i="43"/>
  <c r="H1159" i="43"/>
  <c r="C1474" i="43"/>
  <c r="C1464" i="43" s="1"/>
  <c r="C1619" i="43"/>
  <c r="H1645" i="43"/>
  <c r="H1618" i="43" s="1"/>
  <c r="H2239" i="43"/>
  <c r="I2241" i="43"/>
  <c r="H485" i="43"/>
  <c r="E513" i="43"/>
  <c r="H634" i="43"/>
  <c r="G658" i="43"/>
  <c r="I711" i="43"/>
  <c r="H667" i="43"/>
  <c r="H715" i="43"/>
  <c r="I764" i="43"/>
  <c r="I773" i="43"/>
  <c r="C776" i="43"/>
  <c r="I802" i="43"/>
  <c r="C850" i="43"/>
  <c r="I883" i="43"/>
  <c r="H916" i="43"/>
  <c r="H1081" i="43"/>
  <c r="I1083" i="43"/>
  <c r="I1128" i="43"/>
  <c r="H1127" i="43"/>
  <c r="H1122" i="43" s="1"/>
  <c r="I1167" i="43"/>
  <c r="I1441" i="43"/>
  <c r="C751" i="43"/>
  <c r="C745" i="43" s="1"/>
  <c r="E752" i="43"/>
  <c r="G752" i="43" s="1"/>
  <c r="I859" i="43"/>
  <c r="B942" i="43"/>
  <c r="I1011" i="43"/>
  <c r="H1062" i="43"/>
  <c r="I1116" i="43"/>
  <c r="C1134" i="43"/>
  <c r="I510" i="43"/>
  <c r="H509" i="43"/>
  <c r="B558" i="43"/>
  <c r="I577" i="43"/>
  <c r="H575" i="43"/>
  <c r="I756" i="43"/>
  <c r="I1026" i="43"/>
  <c r="C1034" i="43"/>
  <c r="C1062" i="43"/>
  <c r="C1081" i="43"/>
  <c r="C1102" i="43"/>
  <c r="I1348" i="43"/>
  <c r="H1355" i="43"/>
  <c r="I1356" i="43"/>
  <c r="I1420" i="43"/>
  <c r="C756" i="43"/>
  <c r="C755" i="43" s="1"/>
  <c r="I996" i="43"/>
  <c r="C1420" i="43"/>
  <c r="C1419" i="43" s="1"/>
  <c r="C575" i="43"/>
  <c r="I908" i="43"/>
  <c r="I960" i="43"/>
  <c r="I1005" i="43"/>
  <c r="H1004" i="43"/>
  <c r="C1314" i="43"/>
  <c r="I1123" i="43"/>
  <c r="C1266" i="43"/>
  <c r="C1265" i="43" s="1"/>
  <c r="E2601" i="43"/>
  <c r="G2601" i="43" s="1"/>
  <c r="C2599" i="43"/>
  <c r="I777" i="43"/>
  <c r="C1228" i="43"/>
  <c r="C1257" i="43"/>
  <c r="C1240" i="43" s="1"/>
  <c r="H1387" i="43"/>
  <c r="C1416" i="43"/>
  <c r="C1415" i="43" s="1"/>
  <c r="E1417" i="43"/>
  <c r="G1417" i="43" s="1"/>
  <c r="H1465" i="43"/>
  <c r="I1466" i="43"/>
  <c r="H1530" i="43"/>
  <c r="C2156" i="43"/>
  <c r="C2139" i="43" s="1"/>
  <c r="E2445" i="43"/>
  <c r="G2445" i="43" s="1"/>
  <c r="H2445" i="43" s="1"/>
  <c r="I2445" i="43" s="1"/>
  <c r="C2437" i="43"/>
  <c r="C2433" i="43" s="1"/>
  <c r="I716" i="43"/>
  <c r="E747" i="43"/>
  <c r="G747" i="43" s="1"/>
  <c r="E811" i="43"/>
  <c r="G811" i="43" s="1"/>
  <c r="I973" i="43"/>
  <c r="I1015" i="43"/>
  <c r="E1019" i="43"/>
  <c r="G1019" i="43" s="1"/>
  <c r="I1135" i="43"/>
  <c r="H1191" i="43"/>
  <c r="I1230" i="43"/>
  <c r="H1241" i="43"/>
  <c r="H1240" i="43" s="1"/>
  <c r="H1486" i="43"/>
  <c r="I1487" i="43"/>
  <c r="I1494" i="43"/>
  <c r="I1603" i="43"/>
  <c r="H1604" i="43"/>
  <c r="H1572" i="43" s="1"/>
  <c r="H2095" i="43"/>
  <c r="H2092" i="43" s="1"/>
  <c r="I2096" i="43"/>
  <c r="C1159" i="43"/>
  <c r="C1158" i="43" s="1"/>
  <c r="I1222" i="43"/>
  <c r="I1285" i="43"/>
  <c r="I1314" i="43"/>
  <c r="I1321" i="43"/>
  <c r="I1340" i="43"/>
  <c r="I1399" i="43"/>
  <c r="H1441" i="43"/>
  <c r="H1419" i="43" s="1"/>
  <c r="I1710" i="43"/>
  <c r="I2360" i="43"/>
  <c r="C1127" i="43"/>
  <c r="G1347" i="43"/>
  <c r="I1396" i="43"/>
  <c r="C1407" i="43"/>
  <c r="C1394" i="43" s="1"/>
  <c r="I1695" i="43"/>
  <c r="H1131" i="43"/>
  <c r="H1199" i="43"/>
  <c r="H1209" i="43"/>
  <c r="I1619" i="43"/>
  <c r="H1285" i="43"/>
  <c r="H1314" i="43"/>
  <c r="H1897" i="43"/>
  <c r="I2078" i="43"/>
  <c r="H2207" i="43"/>
  <c r="H2167" i="43" s="1"/>
  <c r="I2208" i="43"/>
  <c r="I1412" i="43"/>
  <c r="H2100" i="43"/>
  <c r="H2099" i="43" s="1"/>
  <c r="H2108" i="43"/>
  <c r="H2107" i="43" s="1"/>
  <c r="H2227" i="43"/>
  <c r="H2226" i="43" s="1"/>
  <c r="I2228" i="43"/>
  <c r="I2263" i="43"/>
  <c r="I2337" i="43"/>
  <c r="H2335" i="43"/>
  <c r="H2334" i="43" s="1"/>
  <c r="I2479" i="43"/>
  <c r="H2477" i="43"/>
  <c r="E1284" i="43"/>
  <c r="G1284" i="43" s="1"/>
  <c r="C1710" i="43"/>
  <c r="H1997" i="43"/>
  <c r="B2077" i="43"/>
  <c r="I2156" i="43"/>
  <c r="H2244" i="43"/>
  <c r="C2107" i="43"/>
  <c r="H2140" i="43"/>
  <c r="I2141" i="43"/>
  <c r="I2392" i="43"/>
  <c r="I2540" i="43"/>
  <c r="H2537" i="43"/>
  <c r="I2888" i="43"/>
  <c r="I2131" i="43"/>
  <c r="I2202" i="43"/>
  <c r="H2457" i="43"/>
  <c r="I2458" i="43"/>
  <c r="I2496" i="43"/>
  <c r="E2867" i="43"/>
  <c r="G2867" i="43" s="1"/>
  <c r="H2867" i="43" s="1"/>
  <c r="I2867" i="43" s="1"/>
  <c r="C2863" i="43"/>
  <c r="C2862" i="43" s="1"/>
  <c r="I1984" i="43"/>
  <c r="I2108" i="43"/>
  <c r="C2177" i="43"/>
  <c r="C2167" i="43" s="1"/>
  <c r="B2294" i="43"/>
  <c r="I2454" i="43"/>
  <c r="H2453" i="43"/>
  <c r="H1984" i="43"/>
  <c r="I2125" i="43"/>
  <c r="I2134" i="43"/>
  <c r="I2251" i="43"/>
  <c r="G2269" i="43"/>
  <c r="H2491" i="43"/>
  <c r="H2496" i="43"/>
  <c r="I2529" i="43"/>
  <c r="H2527" i="43"/>
  <c r="C2545" i="43"/>
  <c r="C2544" i="43" s="1"/>
  <c r="C2825" i="43"/>
  <c r="C2824" i="43" s="1"/>
  <c r="C2263" i="43"/>
  <c r="C2262" i="43" s="1"/>
  <c r="H2392" i="43"/>
  <c r="I2519" i="43"/>
  <c r="H2517" i="43"/>
  <c r="H2825" i="43"/>
  <c r="H2824" i="43" s="1"/>
  <c r="I2255" i="43"/>
  <c r="I2603" i="43"/>
  <c r="I2675" i="43"/>
  <c r="I2812" i="43"/>
  <c r="H2811" i="43"/>
  <c r="H2810" i="43" s="1"/>
  <c r="C2924" i="43"/>
  <c r="C2923" i="43" s="1"/>
  <c r="E2925" i="43"/>
  <c r="G2925" i="43" s="1"/>
  <c r="C2323" i="43"/>
  <c r="C2294" i="43" s="1"/>
  <c r="C2499" i="43"/>
  <c r="C2571" i="43"/>
  <c r="I2881" i="43"/>
  <c r="H2088" i="43"/>
  <c r="H2077" i="43" s="1"/>
  <c r="C2213" i="43"/>
  <c r="H2216" i="43"/>
  <c r="H2213" i="43" s="1"/>
  <c r="C2255" i="43"/>
  <c r="C2238" i="43" s="1"/>
  <c r="I2312" i="43"/>
  <c r="H2311" i="43"/>
  <c r="H2294" i="43" s="1"/>
  <c r="B2391" i="43"/>
  <c r="C2517" i="43"/>
  <c r="B2598" i="43"/>
  <c r="I2622" i="43"/>
  <c r="C2675" i="43"/>
  <c r="C2674" i="43" s="1"/>
  <c r="C2919" i="43"/>
  <c r="C2918" i="43" s="1"/>
  <c r="E2920" i="43"/>
  <c r="G2920" i="43" s="1"/>
  <c r="G2213" i="43"/>
  <c r="C2339" i="43"/>
  <c r="C2334" i="43" s="1"/>
  <c r="I2500" i="43"/>
  <c r="H2499" i="43"/>
  <c r="I2898" i="43"/>
  <c r="C2912" i="43"/>
  <c r="C2911" i="43" s="1"/>
  <c r="E2913" i="43"/>
  <c r="G2913" i="43" s="1"/>
  <c r="H2545" i="43"/>
  <c r="H2544" i="43" s="1"/>
  <c r="H2603" i="43"/>
  <c r="C2615" i="43"/>
  <c r="I2659" i="43"/>
  <c r="C2668" i="43"/>
  <c r="C2667" i="43" s="1"/>
  <c r="C2896" i="43"/>
  <c r="C2895" i="43" s="1"/>
  <c r="E2897" i="43"/>
  <c r="G2897" i="43" s="1"/>
  <c r="I2863" i="43"/>
  <c r="C2886" i="43"/>
  <c r="C2885" i="43" s="1"/>
  <c r="E2887" i="43"/>
  <c r="G2887" i="43" s="1"/>
  <c r="I2438" i="43"/>
  <c r="I2492" i="43"/>
  <c r="C2879" i="43"/>
  <c r="E2880" i="43"/>
  <c r="G2880" i="43" s="1"/>
  <c r="I2943" i="43"/>
  <c r="B9" i="16"/>
  <c r="H2421" i="43"/>
  <c r="H2566" i="43"/>
  <c r="C2588" i="43"/>
  <c r="E2589" i="43"/>
  <c r="G2589" i="43" s="1"/>
  <c r="E2876" i="43"/>
  <c r="G2876" i="43" s="1"/>
  <c r="I3004" i="43"/>
  <c r="E134" i="50"/>
  <c r="C133" i="50"/>
  <c r="E34" i="51"/>
  <c r="G34" i="51" s="1"/>
  <c r="H34" i="51" s="1"/>
  <c r="I34" i="51" s="1"/>
  <c r="C33" i="51"/>
  <c r="H2571" i="43"/>
  <c r="H2622" i="43"/>
  <c r="E211" i="51"/>
  <c r="G211" i="51" s="1"/>
  <c r="H211" i="51" s="1"/>
  <c r="I211" i="51" s="1"/>
  <c r="C210" i="51"/>
  <c r="H2943" i="43"/>
  <c r="H2942" i="43" s="1"/>
  <c r="H244" i="50"/>
  <c r="I244" i="50" s="1"/>
  <c r="E2669" i="43"/>
  <c r="G2669" i="43" s="1"/>
  <c r="H269" i="50"/>
  <c r="I269" i="50" s="1"/>
  <c r="C199" i="51"/>
  <c r="B214" i="51"/>
  <c r="B209" i="51" s="1"/>
  <c r="E44" i="51"/>
  <c r="G44" i="51" s="1"/>
  <c r="H44" i="51" s="1"/>
  <c r="I44" i="51" s="1"/>
  <c r="C43" i="51"/>
  <c r="H277" i="50"/>
  <c r="I277" i="50" s="1"/>
  <c r="C114" i="51"/>
  <c r="E215" i="51"/>
  <c r="G215" i="51" s="1"/>
  <c r="C214" i="51"/>
  <c r="C108" i="51"/>
  <c r="H80" i="41"/>
  <c r="H76" i="41" s="1"/>
  <c r="I255" i="50"/>
  <c r="I259" i="50"/>
  <c r="I263" i="50"/>
  <c r="I275" i="50"/>
  <c r="B182" i="51"/>
  <c r="B113" i="51" s="1"/>
  <c r="I12" i="51"/>
  <c r="C11" i="51"/>
  <c r="G85" i="51"/>
  <c r="G47" i="51"/>
  <c r="C21" i="51"/>
  <c r="C47" i="51"/>
  <c r="C85" i="51"/>
  <c r="C234" i="51"/>
  <c r="E234" i="51" s="1"/>
  <c r="G234" i="51" s="1"/>
  <c r="B232" i="51"/>
  <c r="E183" i="51"/>
  <c r="G183" i="51" s="1"/>
  <c r="H183" i="51" s="1"/>
  <c r="I183" i="51" s="1"/>
  <c r="C182" i="51"/>
  <c r="C193" i="51"/>
  <c r="E193" i="51" s="1"/>
  <c r="G193" i="51" s="1"/>
  <c r="B191" i="51"/>
  <c r="G233" i="51"/>
  <c r="E208" i="51"/>
  <c r="G208" i="51" s="1"/>
  <c r="H208" i="51" s="1"/>
  <c r="I208" i="51" s="1"/>
  <c r="C206" i="51"/>
  <c r="H18" i="50"/>
  <c r="I18" i="50" s="1"/>
  <c r="H25" i="50"/>
  <c r="I25" i="50" s="1"/>
  <c r="H29" i="50"/>
  <c r="I29" i="50" s="1"/>
  <c r="H34" i="50"/>
  <c r="I34" i="50" s="1"/>
  <c r="H44" i="50"/>
  <c r="I44" i="50" s="1"/>
  <c r="H60" i="50"/>
  <c r="I60" i="50" s="1"/>
  <c r="H64" i="50"/>
  <c r="I64" i="50" s="1"/>
  <c r="H92" i="50"/>
  <c r="I92" i="50" s="1"/>
  <c r="H100" i="50"/>
  <c r="I100" i="50" s="1"/>
  <c r="H108" i="50"/>
  <c r="I108" i="50" s="1"/>
  <c r="H144" i="50"/>
  <c r="I144" i="50" s="1"/>
  <c r="H152" i="50"/>
  <c r="I152" i="50" s="1"/>
  <c r="H156" i="50"/>
  <c r="I156" i="50" s="1"/>
  <c r="H164" i="50"/>
  <c r="I164" i="50" s="1"/>
  <c r="H172" i="50"/>
  <c r="I172" i="50" s="1"/>
  <c r="H12" i="50"/>
  <c r="I12" i="50" s="1"/>
  <c r="H19" i="50"/>
  <c r="I19" i="50" s="1"/>
  <c r="H24" i="50"/>
  <c r="I24" i="50" s="1"/>
  <c r="H27" i="50"/>
  <c r="I27" i="50" s="1"/>
  <c r="H31" i="50"/>
  <c r="I31" i="50" s="1"/>
  <c r="H35" i="50"/>
  <c r="I35" i="50" s="1"/>
  <c r="H50" i="50"/>
  <c r="I50" i="50" s="1"/>
  <c r="H74" i="50"/>
  <c r="I74" i="50" s="1"/>
  <c r="H102" i="50"/>
  <c r="I102" i="50" s="1"/>
  <c r="H106" i="50"/>
  <c r="I106" i="50" s="1"/>
  <c r="H110" i="50"/>
  <c r="I110" i="50" s="1"/>
  <c r="H114" i="50"/>
  <c r="I114" i="50" s="1"/>
  <c r="H130" i="50"/>
  <c r="I130" i="50" s="1"/>
  <c r="H142" i="50"/>
  <c r="I142" i="50" s="1"/>
  <c r="H150" i="50"/>
  <c r="I150" i="50" s="1"/>
  <c r="H242" i="50"/>
  <c r="I242" i="50" s="1"/>
  <c r="H246" i="50"/>
  <c r="I246" i="50" s="1"/>
  <c r="H250" i="50"/>
  <c r="I250" i="50" s="1"/>
  <c r="H260" i="50"/>
  <c r="I260" i="50" s="1"/>
  <c r="H268" i="50"/>
  <c r="I268" i="50" s="1"/>
  <c r="H272" i="50"/>
  <c r="I272" i="50" s="1"/>
  <c r="H274" i="50"/>
  <c r="I274" i="50" s="1"/>
  <c r="C10" i="50"/>
  <c r="C36" i="50"/>
  <c r="H39" i="50"/>
  <c r="I39" i="50" s="1"/>
  <c r="H43" i="50"/>
  <c r="I43" i="50" s="1"/>
  <c r="H45" i="50"/>
  <c r="I45" i="50" s="1"/>
  <c r="H49" i="50"/>
  <c r="I49" i="50" s="1"/>
  <c r="H57" i="50"/>
  <c r="I57" i="50" s="1"/>
  <c r="H61" i="50"/>
  <c r="I61" i="50" s="1"/>
  <c r="H65" i="50"/>
  <c r="I65" i="50" s="1"/>
  <c r="H67" i="50"/>
  <c r="I67" i="50" s="1"/>
  <c r="H77" i="50"/>
  <c r="I77" i="50" s="1"/>
  <c r="H79" i="50"/>
  <c r="I79" i="50" s="1"/>
  <c r="H83" i="50"/>
  <c r="I83" i="50" s="1"/>
  <c r="H91" i="50"/>
  <c r="I91" i="50" s="1"/>
  <c r="H95" i="50"/>
  <c r="I95" i="50" s="1"/>
  <c r="H97" i="50"/>
  <c r="I97" i="50" s="1"/>
  <c r="H107" i="50"/>
  <c r="I107" i="50" s="1"/>
  <c r="H121" i="50"/>
  <c r="I121" i="50" s="1"/>
  <c r="H123" i="50"/>
  <c r="I123" i="50" s="1"/>
  <c r="H127" i="50"/>
  <c r="I127" i="50" s="1"/>
  <c r="H129" i="50"/>
  <c r="I129" i="50" s="1"/>
  <c r="H137" i="50"/>
  <c r="I137" i="50" s="1"/>
  <c r="H139" i="50"/>
  <c r="I139" i="50" s="1"/>
  <c r="H141" i="50"/>
  <c r="I141" i="50" s="1"/>
  <c r="H145" i="50"/>
  <c r="I145" i="50" s="1"/>
  <c r="H157" i="50"/>
  <c r="I157" i="50" s="1"/>
  <c r="H159" i="50"/>
  <c r="I159" i="50" s="1"/>
  <c r="H173" i="50"/>
  <c r="I173" i="50" s="1"/>
  <c r="I175" i="50"/>
  <c r="I181" i="50"/>
  <c r="I183" i="50"/>
  <c r="I187" i="50"/>
  <c r="H188" i="50"/>
  <c r="I188" i="50" s="1"/>
  <c r="H190" i="50"/>
  <c r="I190" i="50" s="1"/>
  <c r="I193" i="50"/>
  <c r="I195" i="50"/>
  <c r="I199" i="50"/>
  <c r="I203" i="50"/>
  <c r="H204" i="50"/>
  <c r="I204" i="50" s="1"/>
  <c r="H206" i="50"/>
  <c r="I206" i="50" s="1"/>
  <c r="I207" i="50"/>
  <c r="H208" i="50"/>
  <c r="I208" i="50" s="1"/>
  <c r="H210" i="50"/>
  <c r="I210" i="50" s="1"/>
  <c r="H212" i="50"/>
  <c r="I212" i="50" s="1"/>
  <c r="H214" i="50"/>
  <c r="I214" i="50" s="1"/>
  <c r="H216" i="50"/>
  <c r="I216" i="50" s="1"/>
  <c r="I219" i="50"/>
  <c r="H220" i="50"/>
  <c r="I220" i="50" s="1"/>
  <c r="H224" i="50"/>
  <c r="I224" i="50" s="1"/>
  <c r="I231" i="50"/>
  <c r="H232" i="50"/>
  <c r="I232" i="50" s="1"/>
  <c r="I235" i="50"/>
  <c r="H243" i="50"/>
  <c r="I243" i="50" s="1"/>
  <c r="H247" i="50"/>
  <c r="I247" i="50" s="1"/>
  <c r="H251" i="50"/>
  <c r="I251" i="50" s="1"/>
  <c r="I239" i="50"/>
  <c r="E241" i="50"/>
  <c r="C240" i="50"/>
  <c r="I245" i="50"/>
  <c r="I249" i="50"/>
  <c r="H255" i="21"/>
  <c r="I255" i="21" s="1"/>
  <c r="I201" i="21"/>
  <c r="I166" i="21"/>
  <c r="I167" i="21"/>
  <c r="I152" i="21"/>
  <c r="I75" i="21"/>
  <c r="I45" i="21"/>
  <c r="I96" i="21"/>
  <c r="H116" i="21"/>
  <c r="I116" i="21" s="1"/>
  <c r="B160" i="21"/>
  <c r="D194" i="21"/>
  <c r="E195" i="21"/>
  <c r="H218" i="21"/>
  <c r="I218" i="21" s="1"/>
  <c r="H225" i="21"/>
  <c r="I225" i="21" s="1"/>
  <c r="I248" i="21"/>
  <c r="H251" i="21"/>
  <c r="I251" i="21" s="1"/>
  <c r="G159" i="21"/>
  <c r="E164" i="21"/>
  <c r="G164" i="21" s="1"/>
  <c r="I185" i="21"/>
  <c r="I186" i="21"/>
  <c r="B10" i="21"/>
  <c r="B139" i="21"/>
  <c r="I223" i="21"/>
  <c r="I222" i="21"/>
  <c r="I144" i="21"/>
  <c r="H40" i="21"/>
  <c r="I40" i="21" s="1"/>
  <c r="G34" i="21"/>
  <c r="H15" i="21"/>
  <c r="I15" i="21" s="1"/>
  <c r="G11" i="21"/>
  <c r="H28" i="21"/>
  <c r="I28" i="21" s="1"/>
  <c r="H60" i="21"/>
  <c r="I60" i="21" s="1"/>
  <c r="H65" i="21"/>
  <c r="I65" i="21" s="1"/>
  <c r="H91" i="21"/>
  <c r="I91" i="21" s="1"/>
  <c r="G86" i="21"/>
  <c r="H19" i="21"/>
  <c r="I19" i="21" s="1"/>
  <c r="G21" i="21"/>
  <c r="H24" i="21"/>
  <c r="I24" i="21" s="1"/>
  <c r="I27" i="21"/>
  <c r="H29" i="21"/>
  <c r="I29" i="21" s="1"/>
  <c r="H32" i="21"/>
  <c r="I32" i="21" s="1"/>
  <c r="I36" i="21"/>
  <c r="I38" i="21"/>
  <c r="I236" i="21"/>
  <c r="G143" i="21"/>
  <c r="I257" i="21"/>
  <c r="I238" i="21"/>
  <c r="I232" i="21"/>
  <c r="I228" i="21"/>
  <c r="I219" i="21"/>
  <c r="I154" i="21"/>
  <c r="I141" i="21"/>
  <c r="I127" i="21"/>
  <c r="I117" i="21"/>
  <c r="I92" i="21"/>
  <c r="I89" i="21"/>
  <c r="I88" i="21"/>
  <c r="I157" i="21"/>
  <c r="I80" i="21"/>
  <c r="I68" i="21"/>
  <c r="I46" i="21"/>
  <c r="I77" i="21"/>
  <c r="I73" i="21"/>
  <c r="I63" i="21"/>
  <c r="I54" i="21"/>
  <c r="H14" i="21"/>
  <c r="I14" i="21" s="1"/>
  <c r="I41" i="21"/>
  <c r="H22" i="21"/>
  <c r="H13" i="21"/>
  <c r="I17" i="21"/>
  <c r="I18" i="21"/>
  <c r="H20" i="21"/>
  <c r="I20" i="21" s="1"/>
  <c r="I23" i="21"/>
  <c r="H26" i="21"/>
  <c r="I26" i="21" s="1"/>
  <c r="I30" i="21"/>
  <c r="I31" i="21"/>
  <c r="H39" i="21"/>
  <c r="I44" i="21"/>
  <c r="I47" i="21"/>
  <c r="E50" i="21"/>
  <c r="H53" i="21"/>
  <c r="I55" i="21"/>
  <c r="E58" i="21"/>
  <c r="G58" i="21" s="1"/>
  <c r="H59" i="21"/>
  <c r="I59" i="21" s="1"/>
  <c r="H61" i="21"/>
  <c r="I61" i="21" s="1"/>
  <c r="I69" i="21"/>
  <c r="G79" i="21"/>
  <c r="G71" i="21" s="1"/>
  <c r="I83" i="21"/>
  <c r="I109" i="21"/>
  <c r="I124" i="21"/>
  <c r="I128" i="21"/>
  <c r="I132" i="21"/>
  <c r="I136" i="21"/>
  <c r="I155" i="21"/>
  <c r="H204" i="21"/>
  <c r="I204" i="21" s="1"/>
  <c r="H209" i="21"/>
  <c r="I209" i="21" s="1"/>
  <c r="G42" i="21"/>
  <c r="I66" i="21"/>
  <c r="I74" i="21"/>
  <c r="I76" i="21"/>
  <c r="I78" i="21"/>
  <c r="I81" i="21"/>
  <c r="H119" i="21"/>
  <c r="H145" i="21"/>
  <c r="H188" i="21"/>
  <c r="H192" i="21"/>
  <c r="I192" i="21" s="1"/>
  <c r="H229" i="21"/>
  <c r="H235" i="21"/>
  <c r="I235" i="21" s="1"/>
  <c r="H239" i="21"/>
  <c r="I239" i="21" s="1"/>
  <c r="H258" i="21"/>
  <c r="E142" i="21"/>
  <c r="G142" i="21" s="1"/>
  <c r="C161" i="21"/>
  <c r="H170" i="21"/>
  <c r="I181" i="21"/>
  <c r="B193" i="21"/>
  <c r="I213" i="21"/>
  <c r="I243" i="21"/>
  <c r="H247" i="21"/>
  <c r="I247" i="21" s="1"/>
  <c r="I14" i="20"/>
  <c r="I16" i="20"/>
  <c r="I28" i="20"/>
  <c r="I30" i="20"/>
  <c r="I32" i="20"/>
  <c r="I54" i="20"/>
  <c r="I53" i="20"/>
  <c r="I17" i="20"/>
  <c r="I19" i="20"/>
  <c r="I21" i="20"/>
  <c r="I48" i="20"/>
  <c r="I49" i="20"/>
  <c r="I73" i="20"/>
  <c r="I57" i="20"/>
  <c r="I50" i="20"/>
  <c r="I27" i="20"/>
  <c r="I24" i="20"/>
  <c r="I15" i="20"/>
  <c r="I13" i="20"/>
  <c r="I26" i="20"/>
  <c r="I25" i="20" s="1"/>
  <c r="I42" i="20"/>
  <c r="I46" i="20"/>
  <c r="I52" i="20"/>
  <c r="I56" i="20"/>
  <c r="I60" i="20"/>
  <c r="I61" i="20"/>
  <c r="I63" i="20"/>
  <c r="I64" i="20"/>
  <c r="I67" i="20"/>
  <c r="I69" i="20"/>
  <c r="I71" i="20"/>
  <c r="I72" i="20"/>
  <c r="I74" i="20"/>
  <c r="C93" i="19"/>
  <c r="E93" i="19" s="1"/>
  <c r="G93" i="19" s="1"/>
  <c r="H17" i="30"/>
  <c r="I17" i="30" s="1"/>
  <c r="H21" i="30"/>
  <c r="I21" i="30" s="1"/>
  <c r="H27" i="30"/>
  <c r="I27" i="30" s="1"/>
  <c r="G25" i="30"/>
  <c r="H47" i="30"/>
  <c r="I47" i="30" s="1"/>
  <c r="H13" i="30"/>
  <c r="I13" i="30" s="1"/>
  <c r="H19" i="30"/>
  <c r="I19" i="30" s="1"/>
  <c r="H23" i="30"/>
  <c r="I23" i="30" s="1"/>
  <c r="H51" i="30"/>
  <c r="I51" i="30" s="1"/>
  <c r="H42" i="30"/>
  <c r="I14" i="30"/>
  <c r="E45" i="30"/>
  <c r="C44" i="30"/>
  <c r="H48" i="30"/>
  <c r="I48" i="30" s="1"/>
  <c r="H49" i="30"/>
  <c r="I49" i="30" s="1"/>
  <c r="I28" i="30"/>
  <c r="B10" i="30"/>
  <c r="B9" i="30" s="1"/>
  <c r="E16" i="30"/>
  <c r="C15" i="30"/>
  <c r="H30" i="30"/>
  <c r="H29" i="30" s="1"/>
  <c r="E35" i="30"/>
  <c r="C34" i="30"/>
  <c r="H18" i="31"/>
  <c r="I18" i="31" s="1"/>
  <c r="G16" i="31"/>
  <c r="H19" i="31"/>
  <c r="I19" i="31" s="1"/>
  <c r="H20" i="31"/>
  <c r="I20" i="31" s="1"/>
  <c r="H31" i="31"/>
  <c r="I31" i="31" s="1"/>
  <c r="G28" i="31"/>
  <c r="H32" i="31"/>
  <c r="I32" i="31" s="1"/>
  <c r="H34" i="31"/>
  <c r="G33" i="31"/>
  <c r="H35" i="31"/>
  <c r="I35" i="31" s="1"/>
  <c r="H36" i="31"/>
  <c r="I36" i="31" s="1"/>
  <c r="I51" i="31"/>
  <c r="H123" i="31"/>
  <c r="I124" i="31"/>
  <c r="I123" i="31" s="1"/>
  <c r="H13" i="31"/>
  <c r="H14" i="31"/>
  <c r="I14" i="31" s="1"/>
  <c r="H23" i="31"/>
  <c r="I23" i="31" s="1"/>
  <c r="G21" i="31"/>
  <c r="H24" i="31"/>
  <c r="I24" i="31" s="1"/>
  <c r="H25" i="31"/>
  <c r="I25" i="31" s="1"/>
  <c r="H26" i="31"/>
  <c r="I26" i="31" s="1"/>
  <c r="H38" i="31"/>
  <c r="I38" i="31" s="1"/>
  <c r="H39" i="31"/>
  <c r="I39" i="31" s="1"/>
  <c r="H40" i="31"/>
  <c r="I40" i="31" s="1"/>
  <c r="H48" i="31"/>
  <c r="I48" i="31" s="1"/>
  <c r="I65" i="31"/>
  <c r="I17" i="31"/>
  <c r="G123" i="31"/>
  <c r="I126" i="31"/>
  <c r="I127" i="31"/>
  <c r="I116" i="31"/>
  <c r="I107" i="31"/>
  <c r="I90" i="31"/>
  <c r="I68" i="31"/>
  <c r="I66" i="31"/>
  <c r="I59" i="31"/>
  <c r="I129" i="31"/>
  <c r="I128" i="31" s="1"/>
  <c r="I44" i="31"/>
  <c r="G49" i="31"/>
  <c r="I29" i="31"/>
  <c r="H78" i="31"/>
  <c r="I78" i="31" s="1"/>
  <c r="H85" i="31"/>
  <c r="I85" i="31" s="1"/>
  <c r="H87" i="31"/>
  <c r="I87" i="31" s="1"/>
  <c r="H95" i="31"/>
  <c r="I95" i="31" s="1"/>
  <c r="H103" i="31"/>
  <c r="I103" i="31" s="1"/>
  <c r="H111" i="31"/>
  <c r="H113" i="31"/>
  <c r="I113" i="31" s="1"/>
  <c r="H60" i="31"/>
  <c r="H74" i="31"/>
  <c r="H76" i="31"/>
  <c r="I76" i="31" s="1"/>
  <c r="H89" i="31"/>
  <c r="I89" i="31" s="1"/>
  <c r="H91" i="31"/>
  <c r="I91" i="31" s="1"/>
  <c r="H97" i="31"/>
  <c r="I97" i="31" s="1"/>
  <c r="H99" i="31"/>
  <c r="I99" i="31" s="1"/>
  <c r="H115" i="31"/>
  <c r="I115" i="31" s="1"/>
  <c r="H117" i="31"/>
  <c r="I117" i="31" s="1"/>
  <c r="H121" i="31"/>
  <c r="I121" i="31" s="1"/>
  <c r="H134" i="31"/>
  <c r="I12" i="37"/>
  <c r="I54" i="37"/>
  <c r="I52" i="37"/>
  <c r="I49" i="37"/>
  <c r="I47" i="37"/>
  <c r="I44" i="37"/>
  <c r="I42" i="37"/>
  <c r="I38" i="37"/>
  <c r="I36" i="37"/>
  <c r="I33" i="37"/>
  <c r="I31" i="37"/>
  <c r="I28" i="37"/>
  <c r="I26" i="37"/>
  <c r="I23" i="37"/>
  <c r="I21" i="37"/>
  <c r="I17" i="37"/>
  <c r="I15" i="37"/>
  <c r="I13" i="37"/>
  <c r="I27" i="37"/>
  <c r="I29" i="37"/>
  <c r="I32" i="37"/>
  <c r="I34" i="37"/>
  <c r="I37" i="37"/>
  <c r="I41" i="37"/>
  <c r="I43" i="37"/>
  <c r="I46" i="37"/>
  <c r="I48" i="37"/>
  <c r="I50" i="37"/>
  <c r="I53" i="37"/>
  <c r="I55" i="37"/>
  <c r="I24" i="37"/>
  <c r="I22" i="37"/>
  <c r="I18" i="37"/>
  <c r="I16" i="37"/>
  <c r="I14" i="37"/>
  <c r="H14" i="39"/>
  <c r="I14" i="39" s="1"/>
  <c r="G16" i="39"/>
  <c r="H188" i="39"/>
  <c r="H157" i="41"/>
  <c r="I157" i="41" s="1"/>
  <c r="H158" i="41"/>
  <c r="I158" i="41" s="1"/>
  <c r="H159" i="41"/>
  <c r="I159" i="41" s="1"/>
  <c r="H160" i="41"/>
  <c r="I160" i="41" s="1"/>
  <c r="H161" i="41"/>
  <c r="I161" i="41" s="1"/>
  <c r="H162" i="41"/>
  <c r="I162" i="41" s="1"/>
  <c r="C239" i="41"/>
  <c r="C253" i="41"/>
  <c r="C122" i="41"/>
  <c r="C76" i="41"/>
  <c r="H289" i="41"/>
  <c r="H200" i="41"/>
  <c r="I200" i="41" s="1"/>
  <c r="H198" i="41"/>
  <c r="H294" i="41"/>
  <c r="H293" i="41" s="1"/>
  <c r="H292" i="41" s="1"/>
  <c r="H284" i="41"/>
  <c r="I284" i="41" s="1"/>
  <c r="H282" i="41"/>
  <c r="I282" i="41" s="1"/>
  <c r="H280" i="41"/>
  <c r="I280" i="41" s="1"/>
  <c r="H278" i="41"/>
  <c r="I278" i="41" s="1"/>
  <c r="I315" i="41"/>
  <c r="I312" i="41"/>
  <c r="I311" i="41"/>
  <c r="I308" i="41"/>
  <c r="H273" i="41"/>
  <c r="I273" i="41" s="1"/>
  <c r="H271" i="41"/>
  <c r="I271" i="41" s="1"/>
  <c r="H258" i="41"/>
  <c r="H257" i="41" s="1"/>
  <c r="G257" i="41"/>
  <c r="H251" i="41"/>
  <c r="I251" i="41" s="1"/>
  <c r="H230" i="41"/>
  <c r="I230" i="41" s="1"/>
  <c r="H228" i="41"/>
  <c r="I228" i="41" s="1"/>
  <c r="H226" i="41"/>
  <c r="I226" i="41" s="1"/>
  <c r="H185" i="41"/>
  <c r="I185" i="41" s="1"/>
  <c r="H176" i="41"/>
  <c r="I176" i="41" s="1"/>
  <c r="H174" i="41"/>
  <c r="C249" i="41"/>
  <c r="C231" i="41"/>
  <c r="C147" i="41"/>
  <c r="C45" i="41"/>
  <c r="C13" i="41"/>
  <c r="C10" i="41" s="1"/>
  <c r="I202" i="41"/>
  <c r="I191" i="41"/>
  <c r="H189" i="41"/>
  <c r="H188" i="41" s="1"/>
  <c r="I289" i="41"/>
  <c r="H283" i="41"/>
  <c r="I283" i="41" s="1"/>
  <c r="H281" i="41"/>
  <c r="I281" i="41" s="1"/>
  <c r="H279" i="41"/>
  <c r="I279" i="41" s="1"/>
  <c r="H277" i="41"/>
  <c r="I277" i="41" s="1"/>
  <c r="I314" i="41"/>
  <c r="I313" i="41"/>
  <c r="I310" i="41"/>
  <c r="I309" i="41"/>
  <c r="I261" i="41"/>
  <c r="I260" i="41" s="1"/>
  <c r="H260" i="41"/>
  <c r="H274" i="41"/>
  <c r="I274" i="41" s="1"/>
  <c r="H272" i="41"/>
  <c r="I272" i="41" s="1"/>
  <c r="H270" i="41"/>
  <c r="I270" i="41" s="1"/>
  <c r="G269" i="41"/>
  <c r="H252" i="41"/>
  <c r="I252" i="41" s="1"/>
  <c r="H250" i="41"/>
  <c r="I250" i="41" s="1"/>
  <c r="G249" i="41"/>
  <c r="H237" i="41"/>
  <c r="H229" i="41"/>
  <c r="I229" i="41" s="1"/>
  <c r="H227" i="41"/>
  <c r="I227" i="41" s="1"/>
  <c r="H225" i="41"/>
  <c r="I225" i="41" s="1"/>
  <c r="I186" i="41"/>
  <c r="H184" i="41"/>
  <c r="I184" i="41" s="1"/>
  <c r="H177" i="41"/>
  <c r="I177" i="41" s="1"/>
  <c r="H175" i="41"/>
  <c r="I175" i="41" s="1"/>
  <c r="H169" i="41"/>
  <c r="H168" i="41" s="1"/>
  <c r="G168" i="41"/>
  <c r="G260" i="41"/>
  <c r="H72" i="41"/>
  <c r="I72" i="41" s="1"/>
  <c r="H70" i="41"/>
  <c r="I70" i="41" s="1"/>
  <c r="H65" i="41"/>
  <c r="I65" i="41" s="1"/>
  <c r="H59" i="41"/>
  <c r="I59" i="41" s="1"/>
  <c r="H43" i="41"/>
  <c r="I43" i="41" s="1"/>
  <c r="H41" i="41"/>
  <c r="I41" i="41" s="1"/>
  <c r="H39" i="41"/>
  <c r="I39" i="41" s="1"/>
  <c r="H37" i="41"/>
  <c r="I37" i="41" s="1"/>
  <c r="H153" i="41"/>
  <c r="I153" i="41" s="1"/>
  <c r="H151" i="41"/>
  <c r="I151" i="41" s="1"/>
  <c r="H149" i="41"/>
  <c r="I149" i="41" s="1"/>
  <c r="H146" i="41"/>
  <c r="I146" i="41" s="1"/>
  <c r="H142" i="41"/>
  <c r="I142" i="41" s="1"/>
  <c r="H138" i="41"/>
  <c r="I138" i="41" s="1"/>
  <c r="H134" i="41"/>
  <c r="I134" i="41" s="1"/>
  <c r="H130" i="41"/>
  <c r="I130" i="41" s="1"/>
  <c r="H127" i="41"/>
  <c r="I127" i="41" s="1"/>
  <c r="H123" i="41"/>
  <c r="I123" i="41" s="1"/>
  <c r="H120" i="41"/>
  <c r="I120" i="41" s="1"/>
  <c r="H118" i="41"/>
  <c r="I118" i="41" s="1"/>
  <c r="H116" i="41"/>
  <c r="I116" i="41" s="1"/>
  <c r="H114" i="41"/>
  <c r="I114" i="41" s="1"/>
  <c r="H112" i="41"/>
  <c r="I112" i="41" s="1"/>
  <c r="H110" i="41"/>
  <c r="I110" i="41" s="1"/>
  <c r="H108" i="41"/>
  <c r="I108" i="41" s="1"/>
  <c r="H106" i="41"/>
  <c r="I106" i="41" s="1"/>
  <c r="H104" i="41"/>
  <c r="I104" i="41" s="1"/>
  <c r="H102" i="41"/>
  <c r="I102" i="41" s="1"/>
  <c r="H69" i="41"/>
  <c r="I69" i="41" s="1"/>
  <c r="H67" i="41"/>
  <c r="I67" i="41" s="1"/>
  <c r="H61" i="41"/>
  <c r="I61" i="41" s="1"/>
  <c r="H42" i="41"/>
  <c r="I42" i="41" s="1"/>
  <c r="H40" i="41"/>
  <c r="I40" i="41" s="1"/>
  <c r="H38" i="41"/>
  <c r="I38" i="41" s="1"/>
  <c r="H36" i="41"/>
  <c r="I36" i="41" s="1"/>
  <c r="H34" i="41"/>
  <c r="H14" i="41"/>
  <c r="H154" i="41"/>
  <c r="I154" i="41" s="1"/>
  <c r="H152" i="41"/>
  <c r="I152" i="41" s="1"/>
  <c r="H150" i="41"/>
  <c r="I150" i="41" s="1"/>
  <c r="H148" i="41"/>
  <c r="H144" i="41"/>
  <c r="I144" i="41" s="1"/>
  <c r="H140" i="41"/>
  <c r="I140" i="41" s="1"/>
  <c r="H136" i="41"/>
  <c r="I136" i="41" s="1"/>
  <c r="H132" i="41"/>
  <c r="I132" i="41" s="1"/>
  <c r="I47" i="41"/>
  <c r="I46" i="41"/>
  <c r="I24" i="41"/>
  <c r="I23" i="41"/>
  <c r="H125" i="41"/>
  <c r="I125" i="41" s="1"/>
  <c r="H121" i="41"/>
  <c r="I121" i="41" s="1"/>
  <c r="H119" i="41"/>
  <c r="I119" i="41" s="1"/>
  <c r="H117" i="41"/>
  <c r="I117" i="41" s="1"/>
  <c r="H115" i="41"/>
  <c r="I115" i="41" s="1"/>
  <c r="H113" i="41"/>
  <c r="I113" i="41" s="1"/>
  <c r="H111" i="41"/>
  <c r="I111" i="41" s="1"/>
  <c r="H109" i="41"/>
  <c r="I109" i="41" s="1"/>
  <c r="H107" i="41"/>
  <c r="I107" i="41" s="1"/>
  <c r="H105" i="41"/>
  <c r="I105" i="41" s="1"/>
  <c r="H103" i="41"/>
  <c r="I103" i="41" s="1"/>
  <c r="H101" i="41"/>
  <c r="I101" i="41" s="1"/>
  <c r="H98" i="41"/>
  <c r="I98" i="41" s="1"/>
  <c r="H96" i="41"/>
  <c r="I96" i="41" s="1"/>
  <c r="H93" i="41"/>
  <c r="I93" i="41" s="1"/>
  <c r="H91" i="41"/>
  <c r="I91" i="41" s="1"/>
  <c r="H100" i="41"/>
  <c r="I100" i="41" s="1"/>
  <c r="H99" i="41"/>
  <c r="I99" i="41" s="1"/>
  <c r="H97" i="41"/>
  <c r="I97" i="41" s="1"/>
  <c r="H95" i="41"/>
  <c r="I95" i="41" s="1"/>
  <c r="H94" i="41"/>
  <c r="I94" i="41" s="1"/>
  <c r="H92" i="41"/>
  <c r="I92" i="41" s="1"/>
  <c r="H90" i="41"/>
  <c r="I90" i="41" s="1"/>
  <c r="H88" i="41"/>
  <c r="I88" i="41" s="1"/>
  <c r="G155" i="41"/>
  <c r="I79" i="41"/>
  <c r="I77" i="41"/>
  <c r="H247" i="17"/>
  <c r="H246" i="17" s="1"/>
  <c r="I248" i="17"/>
  <c r="I247" i="17" s="1"/>
  <c r="I246" i="17" s="1"/>
  <c r="G11" i="17"/>
  <c r="G10" i="17" s="1"/>
  <c r="G62" i="17"/>
  <c r="G121" i="17"/>
  <c r="C145" i="17"/>
  <c r="G193" i="17"/>
  <c r="G256" i="17"/>
  <c r="I309" i="17"/>
  <c r="H325" i="17"/>
  <c r="I386" i="17"/>
  <c r="G346" i="17"/>
  <c r="H355" i="17"/>
  <c r="I262" i="17"/>
  <c r="I261" i="17" s="1"/>
  <c r="G247" i="17"/>
  <c r="G246" i="17" s="1"/>
  <c r="H70" i="17"/>
  <c r="C11" i="17"/>
  <c r="C10" i="17" s="1"/>
  <c r="G28" i="17"/>
  <c r="G27" i="17" s="1"/>
  <c r="C47" i="17"/>
  <c r="C55" i="17"/>
  <c r="G55" i="17"/>
  <c r="H80" i="17"/>
  <c r="I80" i="17" s="1"/>
  <c r="G84" i="17"/>
  <c r="G87" i="17"/>
  <c r="C98" i="17"/>
  <c r="G98" i="17"/>
  <c r="G139" i="17"/>
  <c r="C142" i="17"/>
  <c r="G150" i="17"/>
  <c r="H176" i="17"/>
  <c r="I176" i="17" s="1"/>
  <c r="I203" i="17"/>
  <c r="C220" i="17"/>
  <c r="E308" i="17"/>
  <c r="E316" i="17"/>
  <c r="H12" i="17"/>
  <c r="I12" i="17" s="1"/>
  <c r="I41" i="17"/>
  <c r="H48" i="17"/>
  <c r="C144" i="17"/>
  <c r="H167" i="17"/>
  <c r="I167" i="17" s="1"/>
  <c r="H308" i="17"/>
  <c r="B174" i="17"/>
  <c r="G181" i="17"/>
  <c r="C192" i="17"/>
  <c r="B201" i="17"/>
  <c r="G221" i="17"/>
  <c r="H253" i="17"/>
  <c r="C284" i="17"/>
  <c r="C276" i="17" s="1"/>
  <c r="C266" i="17" s="1"/>
  <c r="C308" i="17"/>
  <c r="B323" i="17"/>
  <c r="C324" i="17"/>
  <c r="G379" i="17"/>
  <c r="C385" i="17"/>
  <c r="C384" i="17" s="1"/>
  <c r="C346" i="17"/>
  <c r="I12" i="23"/>
  <c r="I11" i="23" s="1"/>
  <c r="I10" i="23" s="1"/>
  <c r="I9" i="23" s="1"/>
  <c r="G246" i="11"/>
  <c r="H248" i="11"/>
  <c r="H246" i="11" s="1"/>
  <c r="H228" i="11"/>
  <c r="G227" i="11"/>
  <c r="G165" i="11"/>
  <c r="I122" i="11"/>
  <c r="I54" i="11"/>
  <c r="I46" i="11"/>
  <c r="I42" i="11"/>
  <c r="I26" i="11"/>
  <c r="C21" i="11"/>
  <c r="I81" i="11"/>
  <c r="B10" i="11"/>
  <c r="G12" i="11"/>
  <c r="G11" i="11" s="1"/>
  <c r="C11" i="11"/>
  <c r="I14" i="11"/>
  <c r="I13" i="11" s="1"/>
  <c r="G13" i="11"/>
  <c r="H29" i="11"/>
  <c r="H33" i="11"/>
  <c r="I33" i="11" s="1"/>
  <c r="H37" i="11"/>
  <c r="I37" i="11" s="1"/>
  <c r="H39" i="11"/>
  <c r="H41" i="11"/>
  <c r="I41" i="11" s="1"/>
  <c r="H43" i="11"/>
  <c r="I43" i="11" s="1"/>
  <c r="H45" i="11"/>
  <c r="I45" i="11" s="1"/>
  <c r="H47" i="11"/>
  <c r="I47" i="11" s="1"/>
  <c r="H55" i="11"/>
  <c r="I55" i="11" s="1"/>
  <c r="H57" i="11"/>
  <c r="I57" i="11" s="1"/>
  <c r="H65" i="11"/>
  <c r="H64" i="11" s="1"/>
  <c r="C66" i="11"/>
  <c r="E67" i="11"/>
  <c r="G67" i="11" s="1"/>
  <c r="E76" i="11"/>
  <c r="G76" i="11" s="1"/>
  <c r="G74" i="11" s="1"/>
  <c r="C74" i="11"/>
  <c r="I85" i="11"/>
  <c r="G88" i="11"/>
  <c r="I90" i="11"/>
  <c r="H94" i="11"/>
  <c r="H93" i="11" s="1"/>
  <c r="G93" i="11"/>
  <c r="I111" i="11"/>
  <c r="I114" i="11"/>
  <c r="H20" i="11"/>
  <c r="H31" i="11"/>
  <c r="I31" i="11" s="1"/>
  <c r="H35" i="11"/>
  <c r="I35" i="11" s="1"/>
  <c r="H51" i="11"/>
  <c r="I51" i="11" s="1"/>
  <c r="H53" i="11"/>
  <c r="I53" i="11" s="1"/>
  <c r="H59" i="11"/>
  <c r="I59" i="11" s="1"/>
  <c r="H62" i="11"/>
  <c r="H68" i="11"/>
  <c r="I68" i="11" s="1"/>
  <c r="I70" i="11"/>
  <c r="H72" i="11"/>
  <c r="I72" i="11" s="1"/>
  <c r="I73" i="11"/>
  <c r="H75" i="11"/>
  <c r="H79" i="11"/>
  <c r="I79" i="11" s="1"/>
  <c r="I98" i="11"/>
  <c r="I100" i="11"/>
  <c r="I103" i="11"/>
  <c r="I104" i="11"/>
  <c r="I108" i="11"/>
  <c r="E49" i="11"/>
  <c r="G49" i="11" s="1"/>
  <c r="C38" i="11"/>
  <c r="I89" i="11"/>
  <c r="E97" i="11"/>
  <c r="G97" i="11" s="1"/>
  <c r="C109" i="11"/>
  <c r="C139" i="11"/>
  <c r="E140" i="11"/>
  <c r="G140" i="11" s="1"/>
  <c r="I183" i="11"/>
  <c r="H184" i="11"/>
  <c r="I184" i="11" s="1"/>
  <c r="H185" i="11"/>
  <c r="I185" i="11" s="1"/>
  <c r="H186" i="11"/>
  <c r="I186" i="11" s="1"/>
  <c r="H187" i="11"/>
  <c r="I187" i="11" s="1"/>
  <c r="H190" i="11"/>
  <c r="I190" i="11" s="1"/>
  <c r="H192" i="11"/>
  <c r="I192" i="11" s="1"/>
  <c r="H193" i="11"/>
  <c r="I193" i="11" s="1"/>
  <c r="H196" i="11"/>
  <c r="I196" i="11" s="1"/>
  <c r="H197" i="11"/>
  <c r="I197" i="11" s="1"/>
  <c r="H200" i="11"/>
  <c r="I200" i="11" s="1"/>
  <c r="H201" i="11"/>
  <c r="I201" i="11" s="1"/>
  <c r="H204" i="11"/>
  <c r="I204" i="11" s="1"/>
  <c r="H205" i="11"/>
  <c r="I205" i="11" s="1"/>
  <c r="H208" i="11"/>
  <c r="I208" i="11" s="1"/>
  <c r="H209" i="11"/>
  <c r="I209" i="11" s="1"/>
  <c r="H211" i="11"/>
  <c r="I211" i="11" s="1"/>
  <c r="H212" i="11"/>
  <c r="I212" i="11" s="1"/>
  <c r="H231" i="11"/>
  <c r="I231" i="11" s="1"/>
  <c r="H232" i="11"/>
  <c r="I232" i="11" s="1"/>
  <c r="H234" i="11"/>
  <c r="I234" i="11" s="1"/>
  <c r="I83" i="11"/>
  <c r="I87" i="11"/>
  <c r="I101" i="11"/>
  <c r="I105" i="11"/>
  <c r="E177" i="11"/>
  <c r="G177" i="11" s="1"/>
  <c r="C176" i="11"/>
  <c r="H238" i="11"/>
  <c r="I238" i="11" s="1"/>
  <c r="H188" i="11"/>
  <c r="I188" i="11" s="1"/>
  <c r="H189" i="11"/>
  <c r="I189" i="11" s="1"/>
  <c r="H191" i="11"/>
  <c r="I191" i="11" s="1"/>
  <c r="H194" i="11"/>
  <c r="I194" i="11" s="1"/>
  <c r="H195" i="11"/>
  <c r="I195" i="11" s="1"/>
  <c r="H198" i="11"/>
  <c r="I198" i="11" s="1"/>
  <c r="H199" i="11"/>
  <c r="I199" i="11" s="1"/>
  <c r="H202" i="11"/>
  <c r="I202" i="11" s="1"/>
  <c r="H203" i="11"/>
  <c r="I203" i="11" s="1"/>
  <c r="H206" i="11"/>
  <c r="I206" i="11" s="1"/>
  <c r="H207" i="11"/>
  <c r="I207" i="11" s="1"/>
  <c r="H210" i="11"/>
  <c r="I210" i="11" s="1"/>
  <c r="H229" i="11"/>
  <c r="I229" i="11" s="1"/>
  <c r="H230" i="11"/>
  <c r="I230" i="11" s="1"/>
  <c r="H236" i="11"/>
  <c r="I236" i="11" s="1"/>
  <c r="G41" i="10"/>
  <c r="H49" i="10"/>
  <c r="I49" i="10" s="1"/>
  <c r="H52" i="10"/>
  <c r="I52" i="10" s="1"/>
  <c r="H64" i="10"/>
  <c r="I64" i="10" s="1"/>
  <c r="H66" i="10"/>
  <c r="I66" i="10" s="1"/>
  <c r="H44" i="10"/>
  <c r="I44" i="10" s="1"/>
  <c r="H69" i="10"/>
  <c r="I69" i="10" s="1"/>
  <c r="G93" i="10"/>
  <c r="G92" i="10" s="1"/>
  <c r="I85" i="10"/>
  <c r="I74" i="10"/>
  <c r="I67" i="10"/>
  <c r="I56" i="10"/>
  <c r="C53" i="10"/>
  <c r="I48" i="10"/>
  <c r="C11" i="10"/>
  <c r="E59" i="10"/>
  <c r="E63" i="10"/>
  <c r="G41" i="6"/>
  <c r="H42" i="6"/>
  <c r="I42" i="6" s="1"/>
  <c r="H46" i="6"/>
  <c r="I46" i="6" s="1"/>
  <c r="G100" i="6"/>
  <c r="G99" i="6" s="1"/>
  <c r="H107" i="6"/>
  <c r="I107" i="6" s="1"/>
  <c r="H18" i="6"/>
  <c r="I18" i="6" s="1"/>
  <c r="H21" i="6"/>
  <c r="I21" i="6" s="1"/>
  <c r="H25" i="6"/>
  <c r="I25" i="6" s="1"/>
  <c r="H29" i="6"/>
  <c r="I29" i="6" s="1"/>
  <c r="H33" i="6"/>
  <c r="I33" i="6" s="1"/>
  <c r="H37" i="6"/>
  <c r="I37" i="6" s="1"/>
  <c r="H50" i="6"/>
  <c r="I50" i="6" s="1"/>
  <c r="H86" i="6"/>
  <c r="I86" i="6" s="1"/>
  <c r="H12" i="6"/>
  <c r="I12" i="6" s="1"/>
  <c r="H19" i="6"/>
  <c r="I19" i="6" s="1"/>
  <c r="H23" i="6"/>
  <c r="I23" i="6" s="1"/>
  <c r="H27" i="6"/>
  <c r="I27" i="6" s="1"/>
  <c r="H31" i="6"/>
  <c r="I31" i="6" s="1"/>
  <c r="H34" i="6"/>
  <c r="I34" i="6" s="1"/>
  <c r="H38" i="6"/>
  <c r="I38" i="6" s="1"/>
  <c r="H45" i="6"/>
  <c r="I45" i="6" s="1"/>
  <c r="H49" i="6"/>
  <c r="I49" i="6" s="1"/>
  <c r="H79" i="6"/>
  <c r="I79" i="6" s="1"/>
  <c r="H78" i="6"/>
  <c r="G77" i="6"/>
  <c r="H82" i="6"/>
  <c r="I82" i="6" s="1"/>
  <c r="I106" i="6"/>
  <c r="I102" i="6"/>
  <c r="I81" i="6"/>
  <c r="I73" i="6"/>
  <c r="I71" i="6"/>
  <c r="I65" i="6"/>
  <c r="I63" i="6"/>
  <c r="I57" i="6"/>
  <c r="I56" i="6"/>
  <c r="I51" i="6"/>
  <c r="I47" i="6"/>
  <c r="I43" i="6"/>
  <c r="I40" i="6"/>
  <c r="I36" i="6"/>
  <c r="I32" i="6"/>
  <c r="H15" i="16"/>
  <c r="I15" i="16" s="1"/>
  <c r="H17" i="16"/>
  <c r="I17" i="16" s="1"/>
  <c r="H18" i="16"/>
  <c r="I18" i="16" s="1"/>
  <c r="H19" i="16"/>
  <c r="I19" i="16" s="1"/>
  <c r="H23" i="16"/>
  <c r="I23" i="16" s="1"/>
  <c r="H26" i="16"/>
  <c r="I26" i="16" s="1"/>
  <c r="H27" i="16"/>
  <c r="I27" i="16" s="1"/>
  <c r="H13" i="16"/>
  <c r="I13" i="16" s="1"/>
  <c r="H16" i="16"/>
  <c r="I16" i="16" s="1"/>
  <c r="H22" i="16"/>
  <c r="H28" i="16"/>
  <c r="I28" i="16" s="1"/>
  <c r="H29" i="16"/>
  <c r="I29" i="16" s="1"/>
  <c r="I14" i="16"/>
  <c r="G23" i="5"/>
  <c r="G22" i="5" s="1"/>
  <c r="G9" i="5" s="1"/>
  <c r="E240" i="4"/>
  <c r="H195" i="24"/>
  <c r="H12" i="24"/>
  <c r="H16" i="24"/>
  <c r="I16" i="24" s="1"/>
  <c r="H27" i="24"/>
  <c r="I27" i="24" s="1"/>
  <c r="H33" i="24"/>
  <c r="I33" i="24" s="1"/>
  <c r="H165" i="24"/>
  <c r="H20" i="24"/>
  <c r="I20" i="24" s="1"/>
  <c r="I21" i="24"/>
  <c r="H23" i="24"/>
  <c r="I23" i="24" s="1"/>
  <c r="H43" i="24"/>
  <c r="I43" i="24" s="1"/>
  <c r="H57" i="24"/>
  <c r="I57" i="24" s="1"/>
  <c r="H72" i="24"/>
  <c r="I72" i="24" s="1"/>
  <c r="H81" i="24"/>
  <c r="H103" i="24"/>
  <c r="I103" i="24" s="1"/>
  <c r="H114" i="24"/>
  <c r="I114" i="24" s="1"/>
  <c r="H179" i="24"/>
  <c r="I179" i="24" s="1"/>
  <c r="H198" i="24"/>
  <c r="I198" i="24" s="1"/>
  <c r="I99" i="24"/>
  <c r="I82" i="24"/>
  <c r="I70" i="24"/>
  <c r="I41" i="24"/>
  <c r="I29" i="24"/>
  <c r="I32" i="24"/>
  <c r="I24" i="24"/>
  <c r="I15" i="24"/>
  <c r="H50" i="24"/>
  <c r="I50" i="24" s="1"/>
  <c r="H42" i="24"/>
  <c r="I42" i="24" s="1"/>
  <c r="H26" i="24"/>
  <c r="I26" i="24" s="1"/>
  <c r="I17" i="24"/>
  <c r="I34" i="24"/>
  <c r="H37" i="24"/>
  <c r="I37" i="24" s="1"/>
  <c r="H60" i="24"/>
  <c r="I60" i="24" s="1"/>
  <c r="I62" i="24"/>
  <c r="H85" i="24"/>
  <c r="I85" i="24" s="1"/>
  <c r="H90" i="24"/>
  <c r="I90" i="24" s="1"/>
  <c r="H107" i="24"/>
  <c r="I107" i="24" s="1"/>
  <c r="H177" i="24"/>
  <c r="I177" i="24" s="1"/>
  <c r="H181" i="24"/>
  <c r="I181" i="24" s="1"/>
  <c r="H137" i="24"/>
  <c r="I137" i="24" s="1"/>
  <c r="H139" i="24"/>
  <c r="I139" i="24" s="1"/>
  <c r="H141" i="24"/>
  <c r="I141" i="24" s="1"/>
  <c r="H192" i="24"/>
  <c r="I192" i="24" s="1"/>
  <c r="E133" i="24"/>
  <c r="G133" i="24" s="1"/>
  <c r="G132" i="24" s="1"/>
  <c r="H19" i="8"/>
  <c r="I19" i="8" s="1"/>
  <c r="H23" i="8"/>
  <c r="I23" i="8" s="1"/>
  <c r="H31" i="8"/>
  <c r="I31" i="8" s="1"/>
  <c r="H53" i="8"/>
  <c r="I53" i="8" s="1"/>
  <c r="H61" i="8"/>
  <c r="I61" i="8" s="1"/>
  <c r="H64" i="8"/>
  <c r="I64" i="8" s="1"/>
  <c r="H141" i="8"/>
  <c r="I141" i="8" s="1"/>
  <c r="H238" i="8"/>
  <c r="I238" i="8" s="1"/>
  <c r="H275" i="8"/>
  <c r="I275" i="8" s="1"/>
  <c r="G45" i="8"/>
  <c r="H160" i="8"/>
  <c r="I160" i="8" s="1"/>
  <c r="H13" i="8"/>
  <c r="I13" i="8" s="1"/>
  <c r="H21" i="8"/>
  <c r="I21" i="8" s="1"/>
  <c r="H25" i="8"/>
  <c r="I25" i="8" s="1"/>
  <c r="H29" i="8"/>
  <c r="I29" i="8" s="1"/>
  <c r="H49" i="8"/>
  <c r="I49" i="8" s="1"/>
  <c r="G59" i="8"/>
  <c r="G57" i="8" s="1"/>
  <c r="H63" i="8"/>
  <c r="I63" i="8" s="1"/>
  <c r="H65" i="8"/>
  <c r="I65" i="8" s="1"/>
  <c r="H219" i="8"/>
  <c r="I219" i="8" s="1"/>
  <c r="I182" i="8"/>
  <c r="H27" i="8"/>
  <c r="I27" i="8" s="1"/>
  <c r="I252" i="8"/>
  <c r="I46" i="8"/>
  <c r="I14" i="8"/>
  <c r="I17" i="8"/>
  <c r="I22" i="8"/>
  <c r="I26" i="8"/>
  <c r="I35" i="8"/>
  <c r="I37" i="8"/>
  <c r="I43" i="8"/>
  <c r="I88" i="8"/>
  <c r="E98" i="8"/>
  <c r="C97" i="8"/>
  <c r="H108" i="8"/>
  <c r="I108" i="8" s="1"/>
  <c r="I139" i="8"/>
  <c r="E145" i="8"/>
  <c r="C144" i="8"/>
  <c r="I156" i="8"/>
  <c r="H161" i="8"/>
  <c r="I161" i="8" s="1"/>
  <c r="H165" i="8"/>
  <c r="I165" i="8" s="1"/>
  <c r="I184" i="8"/>
  <c r="I186" i="8"/>
  <c r="I191" i="8"/>
  <c r="I195" i="8"/>
  <c r="H199" i="8"/>
  <c r="I199" i="8" s="1"/>
  <c r="G230" i="8"/>
  <c r="I250" i="8"/>
  <c r="G254" i="8"/>
  <c r="I336" i="8"/>
  <c r="I340" i="8"/>
  <c r="I344" i="8"/>
  <c r="G334" i="8"/>
  <c r="G318" i="8"/>
  <c r="G168" i="8"/>
  <c r="I58" i="8"/>
  <c r="G147" i="8"/>
  <c r="G107" i="8"/>
  <c r="G278" i="8"/>
  <c r="G277" i="8" s="1"/>
  <c r="G303" i="8"/>
  <c r="G330" i="8"/>
  <c r="H328" i="8"/>
  <c r="I328" i="8" s="1"/>
  <c r="H324" i="8"/>
  <c r="I324" i="8" s="1"/>
  <c r="H320" i="8"/>
  <c r="H308" i="8"/>
  <c r="I308" i="8" s="1"/>
  <c r="I259" i="8"/>
  <c r="I255" i="8"/>
  <c r="I332" i="8"/>
  <c r="I234" i="8"/>
  <c r="I174" i="8"/>
  <c r="H170" i="8"/>
  <c r="I164" i="8"/>
  <c r="H155" i="8"/>
  <c r="I155" i="8" s="1"/>
  <c r="H134" i="8"/>
  <c r="I134" i="8" s="1"/>
  <c r="I115" i="8"/>
  <c r="C106" i="8"/>
  <c r="I339" i="8"/>
  <c r="I323" i="8"/>
  <c r="I245" i="8"/>
  <c r="C176" i="8"/>
  <c r="H190" i="8"/>
  <c r="H176" i="8" s="1"/>
  <c r="H173" i="8"/>
  <c r="I173" i="8" s="1"/>
  <c r="I96" i="8"/>
  <c r="I92" i="8"/>
  <c r="I79" i="8"/>
  <c r="I75" i="8"/>
  <c r="I71" i="8"/>
  <c r="I55" i="8"/>
  <c r="I51" i="8"/>
  <c r="I47" i="8"/>
  <c r="H40" i="8"/>
  <c r="I40" i="8" s="1"/>
  <c r="H38" i="8"/>
  <c r="I38" i="8" s="1"/>
  <c r="H32" i="8"/>
  <c r="I32" i="8" s="1"/>
  <c r="H24" i="8"/>
  <c r="I24" i="8" s="1"/>
  <c r="H20" i="8"/>
  <c r="I20" i="8" s="1"/>
  <c r="H102" i="8"/>
  <c r="I102" i="8" s="1"/>
  <c r="H100" i="8"/>
  <c r="I100" i="8" s="1"/>
  <c r="I62" i="8"/>
  <c r="I60" i="8"/>
  <c r="C45" i="8"/>
  <c r="H48" i="8"/>
  <c r="H52" i="8"/>
  <c r="I52" i="8" s="1"/>
  <c r="H56" i="8"/>
  <c r="I56" i="8" s="1"/>
  <c r="I83" i="8"/>
  <c r="C86" i="8"/>
  <c r="E87" i="8"/>
  <c r="H112" i="8"/>
  <c r="I112" i="8" s="1"/>
  <c r="I114" i="8"/>
  <c r="G118" i="8"/>
  <c r="H121" i="8"/>
  <c r="I121" i="8" s="1"/>
  <c r="H123" i="8"/>
  <c r="I123" i="8" s="1"/>
  <c r="H125" i="8"/>
  <c r="I125" i="8" s="1"/>
  <c r="H127" i="8"/>
  <c r="I127" i="8" s="1"/>
  <c r="H129" i="8"/>
  <c r="I129" i="8" s="1"/>
  <c r="G131" i="8"/>
  <c r="I135" i="8"/>
  <c r="I138" i="8"/>
  <c r="I140" i="8"/>
  <c r="I146" i="8"/>
  <c r="I150" i="8"/>
  <c r="I152" i="8"/>
  <c r="I153" i="8"/>
  <c r="E163" i="8"/>
  <c r="C159" i="8"/>
  <c r="H167" i="8"/>
  <c r="I167" i="8" s="1"/>
  <c r="I171" i="8"/>
  <c r="I179" i="8"/>
  <c r="I180" i="8"/>
  <c r="I181" i="8"/>
  <c r="I183" i="8"/>
  <c r="I185" i="8"/>
  <c r="I188" i="8"/>
  <c r="I189" i="8"/>
  <c r="I192" i="8"/>
  <c r="I193" i="8"/>
  <c r="I200" i="8"/>
  <c r="I201" i="8"/>
  <c r="I202" i="8"/>
  <c r="I203" i="8"/>
  <c r="E208" i="8"/>
  <c r="C206" i="8"/>
  <c r="H216" i="8"/>
  <c r="I216" i="8" s="1"/>
  <c r="H276" i="8"/>
  <c r="I276" i="8" s="1"/>
  <c r="I289" i="8"/>
  <c r="E296" i="8"/>
  <c r="G296" i="8" s="1"/>
  <c r="C290" i="8"/>
  <c r="E12" i="8"/>
  <c r="C11" i="8"/>
  <c r="I15" i="8"/>
  <c r="I28" i="8"/>
  <c r="I30" i="8"/>
  <c r="I33" i="8"/>
  <c r="I34" i="8"/>
  <c r="I36" i="8"/>
  <c r="I39" i="8"/>
  <c r="I41" i="8"/>
  <c r="I42" i="8"/>
  <c r="I44" i="8"/>
  <c r="H50" i="8"/>
  <c r="I50" i="8" s="1"/>
  <c r="H54" i="8"/>
  <c r="I54" i="8" s="1"/>
  <c r="I81" i="8"/>
  <c r="I99" i="8"/>
  <c r="I110" i="8"/>
  <c r="C130" i="8"/>
  <c r="E132" i="8"/>
  <c r="G132" i="8" s="1"/>
  <c r="E137" i="8"/>
  <c r="C136" i="8"/>
  <c r="I154" i="8"/>
  <c r="I158" i="8"/>
  <c r="I187" i="8"/>
  <c r="I194" i="8"/>
  <c r="H220" i="8"/>
  <c r="I220" i="8" s="1"/>
  <c r="G249" i="8"/>
  <c r="B85" i="8"/>
  <c r="B9" i="8" s="1"/>
  <c r="B116" i="8"/>
  <c r="E122" i="8"/>
  <c r="G122" i="8" s="1"/>
  <c r="C120" i="8"/>
  <c r="B143" i="8"/>
  <c r="E198" i="8"/>
  <c r="C197" i="8"/>
  <c r="B246" i="8"/>
  <c r="E269" i="8"/>
  <c r="C267" i="8"/>
  <c r="I280" i="8"/>
  <c r="I282" i="8"/>
  <c r="I284" i="8"/>
  <c r="H305" i="8"/>
  <c r="I305" i="8" s="1"/>
  <c r="I14" i="42"/>
  <c r="G39" i="42"/>
  <c r="I13" i="42"/>
  <c r="G1664" i="42"/>
  <c r="G1663" i="42" s="1"/>
  <c r="G1541" i="42"/>
  <c r="G1540" i="42" s="1"/>
  <c r="G1536" i="42"/>
  <c r="G1535" i="42" s="1"/>
  <c r="H1469" i="42"/>
  <c r="G1469" i="42"/>
  <c r="G1210" i="42"/>
  <c r="G1209" i="42" s="1"/>
  <c r="H1124" i="42"/>
  <c r="I1124" i="42"/>
  <c r="G936" i="42"/>
  <c r="H621" i="42"/>
  <c r="G621" i="42"/>
  <c r="E16" i="42"/>
  <c r="G16" i="42" s="1"/>
  <c r="C15" i="42"/>
  <c r="G63" i="42"/>
  <c r="G84" i="42"/>
  <c r="C178" i="42"/>
  <c r="E182" i="42"/>
  <c r="G182" i="42" s="1"/>
  <c r="H182" i="42" s="1"/>
  <c r="I182" i="42" s="1"/>
  <c r="G222" i="42"/>
  <c r="G221" i="42" s="1"/>
  <c r="E355" i="42"/>
  <c r="G355" i="42" s="1"/>
  <c r="C352" i="42"/>
  <c r="E364" i="42"/>
  <c r="G364" i="42" s="1"/>
  <c r="H364" i="42" s="1"/>
  <c r="I364" i="42" s="1"/>
  <c r="C359" i="42"/>
  <c r="C358" i="42" s="1"/>
  <c r="E384" i="42"/>
  <c r="C378" i="42"/>
  <c r="E409" i="42"/>
  <c r="G409" i="42" s="1"/>
  <c r="C403" i="42"/>
  <c r="C443" i="42"/>
  <c r="E444" i="42"/>
  <c r="G444" i="42" s="1"/>
  <c r="E466" i="42"/>
  <c r="G466" i="42" s="1"/>
  <c r="H466" i="42" s="1"/>
  <c r="I466" i="42" s="1"/>
  <c r="C465" i="42"/>
  <c r="G480" i="42"/>
  <c r="C517" i="42"/>
  <c r="C516" i="42" s="1"/>
  <c r="E518" i="42"/>
  <c r="G518" i="42" s="1"/>
  <c r="H518" i="42" s="1"/>
  <c r="I518" i="42" s="1"/>
  <c r="E587" i="42"/>
  <c r="G587" i="42" s="1"/>
  <c r="H587" i="42" s="1"/>
  <c r="I587" i="42" s="1"/>
  <c r="C586" i="42"/>
  <c r="E599" i="42"/>
  <c r="G599" i="42" s="1"/>
  <c r="H599" i="42" s="1"/>
  <c r="I599" i="42" s="1"/>
  <c r="C598" i="42"/>
  <c r="E716" i="42"/>
  <c r="G716" i="42" s="1"/>
  <c r="H716" i="42" s="1"/>
  <c r="I716" i="42" s="1"/>
  <c r="C715" i="42"/>
  <c r="E723" i="42"/>
  <c r="G723" i="42" s="1"/>
  <c r="H723" i="42" s="1"/>
  <c r="I723" i="42" s="1"/>
  <c r="C722" i="42"/>
  <c r="E749" i="42"/>
  <c r="G749" i="42" s="1"/>
  <c r="H749" i="42" s="1"/>
  <c r="I749" i="42" s="1"/>
  <c r="C744" i="42"/>
  <c r="G764" i="42"/>
  <c r="G850" i="42"/>
  <c r="G871" i="42"/>
  <c r="G1006" i="42"/>
  <c r="G1048" i="42"/>
  <c r="H1436" i="42"/>
  <c r="H1435" i="42" s="1"/>
  <c r="G974" i="42"/>
  <c r="G1755" i="42"/>
  <c r="G1673" i="42"/>
  <c r="G1672" i="42" s="1"/>
  <c r="G984" i="42"/>
  <c r="G983" i="42" s="1"/>
  <c r="G888" i="42"/>
  <c r="G887" i="42" s="1"/>
  <c r="C125" i="42"/>
  <c r="C63" i="42"/>
  <c r="G690" i="42"/>
  <c r="E12" i="42"/>
  <c r="G12" i="42" s="1"/>
  <c r="C11" i="42"/>
  <c r="E32" i="42"/>
  <c r="G32" i="42" s="1"/>
  <c r="H32" i="42" s="1"/>
  <c r="I32" i="42" s="1"/>
  <c r="C39" i="42"/>
  <c r="E53" i="42"/>
  <c r="G53" i="42" s="1"/>
  <c r="C51" i="42"/>
  <c r="G69" i="42"/>
  <c r="E151" i="42"/>
  <c r="G151" i="42" s="1"/>
  <c r="H151" i="42" s="1"/>
  <c r="I151" i="42" s="1"/>
  <c r="C148" i="42"/>
  <c r="E189" i="42"/>
  <c r="G189" i="42" s="1"/>
  <c r="H189" i="42" s="1"/>
  <c r="I189" i="42" s="1"/>
  <c r="C188" i="42"/>
  <c r="E218" i="42"/>
  <c r="G218" i="42" s="1"/>
  <c r="C216" i="42"/>
  <c r="E293" i="42"/>
  <c r="G293" i="42" s="1"/>
  <c r="H293" i="42" s="1"/>
  <c r="I293" i="42" s="1"/>
  <c r="C281" i="42"/>
  <c r="E315" i="42"/>
  <c r="G315" i="42" s="1"/>
  <c r="C314" i="42"/>
  <c r="G323" i="42"/>
  <c r="E334" i="42"/>
  <c r="G334" i="42" s="1"/>
  <c r="H334" i="42" s="1"/>
  <c r="I334" i="42" s="1"/>
  <c r="C331" i="42"/>
  <c r="E340" i="42"/>
  <c r="G340" i="42" s="1"/>
  <c r="H340" i="42" s="1"/>
  <c r="I340" i="42" s="1"/>
  <c r="C337" i="42"/>
  <c r="E399" i="42"/>
  <c r="G399" i="42" s="1"/>
  <c r="C398" i="42"/>
  <c r="H414" i="42"/>
  <c r="G414" i="42"/>
  <c r="E419" i="42"/>
  <c r="G419" i="42" s="1"/>
  <c r="H419" i="42" s="1"/>
  <c r="I419" i="42" s="1"/>
  <c r="C416" i="42"/>
  <c r="E484" i="42"/>
  <c r="G484" i="42" s="1"/>
  <c r="H484" i="42" s="1"/>
  <c r="I484" i="42" s="1"/>
  <c r="C483" i="42"/>
  <c r="G531" i="42"/>
  <c r="E547" i="42"/>
  <c r="G547" i="42" s="1"/>
  <c r="H547" i="42" s="1"/>
  <c r="I547" i="42" s="1"/>
  <c r="C546" i="42"/>
  <c r="E563" i="42"/>
  <c r="G563" i="42" s="1"/>
  <c r="C557" i="42"/>
  <c r="E625" i="42"/>
  <c r="C623" i="42"/>
  <c r="G632" i="42"/>
  <c r="G631" i="42" s="1"/>
  <c r="E653" i="42"/>
  <c r="G653" i="42" s="1"/>
  <c r="H653" i="42" s="1"/>
  <c r="I653" i="42" s="1"/>
  <c r="C652" i="42"/>
  <c r="E682" i="42"/>
  <c r="G682" i="42" s="1"/>
  <c r="C673" i="42"/>
  <c r="E697" i="42"/>
  <c r="G697" i="42" s="1"/>
  <c r="H697" i="42" s="1"/>
  <c r="I697" i="42" s="1"/>
  <c r="C694" i="42"/>
  <c r="G731" i="42"/>
  <c r="E159" i="42"/>
  <c r="G159" i="42" s="1"/>
  <c r="H159" i="42" s="1"/>
  <c r="I159" i="42" s="1"/>
  <c r="C156" i="42"/>
  <c r="B177" i="42"/>
  <c r="B519" i="42"/>
  <c r="E542" i="42"/>
  <c r="G542" i="42" s="1"/>
  <c r="C539" i="42"/>
  <c r="E604" i="42"/>
  <c r="G604" i="42" s="1"/>
  <c r="C603" i="42"/>
  <c r="E616" i="42"/>
  <c r="G616" i="42" s="1"/>
  <c r="C613" i="42"/>
  <c r="E661" i="42"/>
  <c r="G661" i="42" s="1"/>
  <c r="C658" i="42"/>
  <c r="C761" i="42"/>
  <c r="C764" i="42"/>
  <c r="C780" i="42"/>
  <c r="C850" i="42"/>
  <c r="C871" i="42"/>
  <c r="C876" i="42"/>
  <c r="C961" i="42"/>
  <c r="C960" i="42" s="1"/>
  <c r="C964" i="42"/>
  <c r="C963" i="42" s="1"/>
  <c r="C1006" i="42"/>
  <c r="C1030" i="42"/>
  <c r="C1136" i="42"/>
  <c r="C1144" i="42"/>
  <c r="C1436" i="42"/>
  <c r="C1435" i="42" s="1"/>
  <c r="C1442" i="42"/>
  <c r="E1453" i="42"/>
  <c r="G1453" i="42" s="1"/>
  <c r="H1453" i="42" s="1"/>
  <c r="I1453" i="42" s="1"/>
  <c r="C1450" i="42"/>
  <c r="C1456" i="42"/>
  <c r="E1484" i="42"/>
  <c r="G1484" i="42" s="1"/>
  <c r="H1484" i="42" s="1"/>
  <c r="I1484" i="42" s="1"/>
  <c r="E1489" i="42"/>
  <c r="G1489" i="42" s="1"/>
  <c r="H1489" i="42" s="1"/>
  <c r="I1489" i="42" s="1"/>
  <c r="E1523" i="42"/>
  <c r="G1523" i="42" s="1"/>
  <c r="H1523" i="42" s="1"/>
  <c r="I1523" i="42" s="1"/>
  <c r="C1520" i="42"/>
  <c r="C1519" i="42" s="1"/>
  <c r="G1683" i="42"/>
  <c r="G1682" i="42" s="1"/>
  <c r="E1760" i="42"/>
  <c r="G1760" i="42" s="1"/>
  <c r="H1760" i="42" s="1"/>
  <c r="I1760" i="42" s="1"/>
  <c r="G2886" i="43" l="1"/>
  <c r="G2885" i="43" s="1"/>
  <c r="H2887" i="43"/>
  <c r="H2920" i="43"/>
  <c r="G2919" i="43"/>
  <c r="G2918" i="43" s="1"/>
  <c r="H67" i="43"/>
  <c r="I2405" i="43"/>
  <c r="I2397" i="43" s="1"/>
  <c r="I1593" i="43"/>
  <c r="I1584" i="43" s="1"/>
  <c r="I469" i="43"/>
  <c r="I468" i="43" s="1"/>
  <c r="H468" i="43"/>
  <c r="H2913" i="43"/>
  <c r="G2912" i="43"/>
  <c r="G2911" i="43" s="1"/>
  <c r="G1283" i="43"/>
  <c r="G1282" i="43" s="1"/>
  <c r="H1284" i="43"/>
  <c r="G224" i="43"/>
  <c r="G220" i="43" s="1"/>
  <c r="H225" i="43"/>
  <c r="H822" i="43"/>
  <c r="H821" i="43" s="1"/>
  <c r="H2270" i="43"/>
  <c r="G1340" i="43"/>
  <c r="G88" i="43"/>
  <c r="H89" i="43"/>
  <c r="I2956" i="43"/>
  <c r="I2955" i="43" s="1"/>
  <c r="I2954" i="43" s="1"/>
  <c r="H2955" i="43"/>
  <c r="H2954" i="43" s="1"/>
  <c r="G822" i="43"/>
  <c r="G821" i="43" s="1"/>
  <c r="I344" i="43"/>
  <c r="I343" i="43" s="1"/>
  <c r="H343" i="43"/>
  <c r="H335" i="43" s="1"/>
  <c r="G148" i="43"/>
  <c r="G2873" i="43"/>
  <c r="H2876" i="43"/>
  <c r="H2925" i="43"/>
  <c r="G2924" i="43"/>
  <c r="G2923" i="43" s="1"/>
  <c r="H2437" i="43"/>
  <c r="H1019" i="43"/>
  <c r="G1018" i="43"/>
  <c r="G1017" i="43" s="1"/>
  <c r="I218" i="43"/>
  <c r="H2658" i="43"/>
  <c r="H2657" i="43" s="1"/>
  <c r="H2656" i="43" s="1"/>
  <c r="G2657" i="43"/>
  <c r="G2656" i="43" s="1"/>
  <c r="H768" i="43"/>
  <c r="G763" i="43"/>
  <c r="G755" i="43" s="1"/>
  <c r="H567" i="43"/>
  <c r="I1414" i="43"/>
  <c r="I1413" i="43" s="1"/>
  <c r="H1413" i="43"/>
  <c r="H1410" i="43" s="1"/>
  <c r="H931" i="43"/>
  <c r="I932" i="43"/>
  <c r="I931" i="43" s="1"/>
  <c r="G1071" i="43"/>
  <c r="G1070" i="43" s="1"/>
  <c r="G67" i="43"/>
  <c r="G66" i="43" s="1"/>
  <c r="I2287" i="43"/>
  <c r="I2286" i="43" s="1"/>
  <c r="H2286" i="43"/>
  <c r="H84" i="43"/>
  <c r="G83" i="43"/>
  <c r="H2880" i="43"/>
  <c r="G2879" i="43"/>
  <c r="H2589" i="43"/>
  <c r="G2588" i="43"/>
  <c r="G2565" i="43" s="1"/>
  <c r="H1196" i="43"/>
  <c r="G1195" i="43"/>
  <c r="G1190" i="43" s="1"/>
  <c r="H461" i="43"/>
  <c r="H456" i="43" s="1"/>
  <c r="G2437" i="43"/>
  <c r="G2433" i="43" s="1"/>
  <c r="G1199" i="43"/>
  <c r="G1198" i="43" s="1"/>
  <c r="H2897" i="43"/>
  <c r="G2896" i="43"/>
  <c r="G2895" i="43" s="1"/>
  <c r="G567" i="43"/>
  <c r="G566" i="43" s="1"/>
  <c r="G216" i="43"/>
  <c r="G210" i="43" s="1"/>
  <c r="G2668" i="43"/>
  <c r="G2667" i="43" s="1"/>
  <c r="H2669" i="43"/>
  <c r="H2668" i="43" s="1"/>
  <c r="H2667" i="43" s="1"/>
  <c r="H811" i="43"/>
  <c r="G810" i="43"/>
  <c r="G771" i="43" s="1"/>
  <c r="H2601" i="43"/>
  <c r="G2599" i="43"/>
  <c r="G2598" i="43" s="1"/>
  <c r="H752" i="43"/>
  <c r="G751" i="43"/>
  <c r="H1151" i="43"/>
  <c r="G1150" i="43"/>
  <c r="H1031" i="43"/>
  <c r="G1030" i="43"/>
  <c r="G1029" i="43" s="1"/>
  <c r="H2359" i="43"/>
  <c r="G2863" i="43"/>
  <c r="G2862" i="43" s="1"/>
  <c r="H1330" i="43"/>
  <c r="G1329" i="43"/>
  <c r="G1320" i="43" s="1"/>
  <c r="G1131" i="43"/>
  <c r="G1130" i="43" s="1"/>
  <c r="I1517" i="43"/>
  <c r="I1503" i="43" s="1"/>
  <c r="G269" i="43"/>
  <c r="G268" i="43" s="1"/>
  <c r="G461" i="43"/>
  <c r="G456" i="43" s="1"/>
  <c r="I1528" i="43"/>
  <c r="I1527" i="43" s="1"/>
  <c r="H1527" i="43"/>
  <c r="H1493" i="43" s="1"/>
  <c r="H747" i="43"/>
  <c r="G746" i="43"/>
  <c r="G745" i="43" s="1"/>
  <c r="G1416" i="43"/>
  <c r="G1415" i="43" s="1"/>
  <c r="H1417" i="43"/>
  <c r="H2863" i="43"/>
  <c r="H2862" i="43" s="1"/>
  <c r="H269" i="43"/>
  <c r="H268" i="43" s="1"/>
  <c r="I404" i="43"/>
  <c r="I401" i="43" s="1"/>
  <c r="I3015" i="43"/>
  <c r="I3012" i="43"/>
  <c r="I3003" i="43"/>
  <c r="I2942" i="43"/>
  <c r="I2930" i="43"/>
  <c r="I2929" i="43" s="1"/>
  <c r="I2904" i="43"/>
  <c r="I2889" i="43"/>
  <c r="C2872" i="43"/>
  <c r="I2862" i="43"/>
  <c r="I2821" i="43"/>
  <c r="I2811" i="43"/>
  <c r="I2674" i="43"/>
  <c r="I2672" i="43"/>
  <c r="I2664" i="43"/>
  <c r="C2656" i="43"/>
  <c r="I2648" i="43"/>
  <c r="I2644" i="43"/>
  <c r="I2615" i="43"/>
  <c r="I2541" i="43"/>
  <c r="I2537" i="43"/>
  <c r="I2527" i="43"/>
  <c r="H2526" i="43"/>
  <c r="I2517" i="43"/>
  <c r="I2499" i="43"/>
  <c r="C2495" i="43"/>
  <c r="I2477" i="43"/>
  <c r="I2491" i="43"/>
  <c r="I2457" i="43"/>
  <c r="H2433" i="43"/>
  <c r="I2453" i="43"/>
  <c r="I2447" i="43"/>
  <c r="I2437" i="43"/>
  <c r="I2415" i="43"/>
  <c r="I2379" i="43"/>
  <c r="I2335" i="43"/>
  <c r="I2334" i="43" s="1"/>
  <c r="I2311" i="43"/>
  <c r="I2270" i="43"/>
  <c r="I2269" i="43" s="1"/>
  <c r="I2262" i="43"/>
  <c r="I2239" i="43"/>
  <c r="I2227" i="43"/>
  <c r="I2214" i="43"/>
  <c r="I2200" i="43"/>
  <c r="I2207" i="43"/>
  <c r="I2167" i="43"/>
  <c r="I2162" i="43"/>
  <c r="I2140" i="43"/>
  <c r="I2137" i="43"/>
  <c r="I2132" i="43"/>
  <c r="I2129" i="43"/>
  <c r="I2123" i="43"/>
  <c r="I2099" i="43"/>
  <c r="I2095" i="43"/>
  <c r="I2077" i="43"/>
  <c r="I1731" i="43"/>
  <c r="C1730" i="43"/>
  <c r="I1601" i="43"/>
  <c r="I1570" i="43"/>
  <c r="I1562" i="43"/>
  <c r="I1493" i="43"/>
  <c r="C1493" i="43"/>
  <c r="I1486" i="43"/>
  <c r="I1465" i="43"/>
  <c r="I1411" i="43"/>
  <c r="I1405" i="43"/>
  <c r="I1395" i="43"/>
  <c r="I1355" i="43"/>
  <c r="C1347" i="43"/>
  <c r="C1282" i="43"/>
  <c r="I1265" i="43"/>
  <c r="I1228" i="43"/>
  <c r="I1180" i="43"/>
  <c r="I1159" i="43"/>
  <c r="I1134" i="43"/>
  <c r="I1127" i="43"/>
  <c r="I1122" i="43" s="1"/>
  <c r="C1122" i="43"/>
  <c r="I1114" i="43"/>
  <c r="I1081" i="43"/>
  <c r="I1102" i="43"/>
  <c r="I1071" i="43"/>
  <c r="C1070" i="43"/>
  <c r="C1029" i="43"/>
  <c r="I1025" i="43"/>
  <c r="I1014" i="43"/>
  <c r="I1007" i="43"/>
  <c r="I1004" i="43"/>
  <c r="I995" i="43"/>
  <c r="I977" i="43"/>
  <c r="I976" i="43" s="1"/>
  <c r="I983" i="43"/>
  <c r="I972" i="43"/>
  <c r="I943" i="43"/>
  <c r="I904" i="43"/>
  <c r="C882" i="43"/>
  <c r="I822" i="43"/>
  <c r="I821" i="43" s="1"/>
  <c r="I801" i="43"/>
  <c r="I776" i="43"/>
  <c r="I772" i="43"/>
  <c r="C771" i="43"/>
  <c r="I667" i="43"/>
  <c r="I715" i="43"/>
  <c r="I575" i="43"/>
  <c r="I563" i="43"/>
  <c r="I558" i="43"/>
  <c r="I521" i="43"/>
  <c r="I513" i="43"/>
  <c r="I509" i="43"/>
  <c r="I505" i="43"/>
  <c r="C496" i="43"/>
  <c r="H467" i="43"/>
  <c r="I467" i="43"/>
  <c r="I457" i="43"/>
  <c r="I390" i="43"/>
  <c r="C384" i="43"/>
  <c r="I346" i="43"/>
  <c r="I335" i="43"/>
  <c r="I333" i="43"/>
  <c r="I308" i="43"/>
  <c r="I305" i="43"/>
  <c r="I279" i="43"/>
  <c r="I269" i="43"/>
  <c r="I251" i="43"/>
  <c r="I247" i="43"/>
  <c r="I239" i="43"/>
  <c r="I237" i="43"/>
  <c r="I227" i="43"/>
  <c r="I216" i="43"/>
  <c r="I211" i="43"/>
  <c r="I200" i="43"/>
  <c r="I207" i="43"/>
  <c r="I169" i="43"/>
  <c r="I161" i="43"/>
  <c r="I141" i="43"/>
  <c r="I133" i="43"/>
  <c r="I125" i="43"/>
  <c r="I118" i="43"/>
  <c r="I93" i="43"/>
  <c r="C93" i="43"/>
  <c r="I72" i="43"/>
  <c r="I67" i="43"/>
  <c r="I49" i="43"/>
  <c r="I30" i="43"/>
  <c r="G12" i="43"/>
  <c r="G11" i="16"/>
  <c r="G10" i="16" s="1"/>
  <c r="H12" i="16"/>
  <c r="G194" i="24"/>
  <c r="G193" i="24" s="1"/>
  <c r="I195" i="24"/>
  <c r="H202" i="24"/>
  <c r="H201" i="24" s="1"/>
  <c r="H184" i="24"/>
  <c r="H183" i="24" s="1"/>
  <c r="H182" i="24" s="1"/>
  <c r="G183" i="24"/>
  <c r="G182" i="24" s="1"/>
  <c r="C182" i="24"/>
  <c r="I101" i="24"/>
  <c r="H164" i="24"/>
  <c r="G163" i="24"/>
  <c r="C162" i="24"/>
  <c r="H148" i="24"/>
  <c r="G147" i="24"/>
  <c r="G146" i="24" s="1"/>
  <c r="H149" i="24"/>
  <c r="I150" i="24"/>
  <c r="I149" i="24" s="1"/>
  <c r="H169" i="24"/>
  <c r="G168" i="24"/>
  <c r="H156" i="24"/>
  <c r="I156" i="24"/>
  <c r="C10" i="24"/>
  <c r="C9" i="24" s="1"/>
  <c r="I176" i="24"/>
  <c r="H143" i="24"/>
  <c r="G142" i="24"/>
  <c r="H136" i="24"/>
  <c r="G135" i="24"/>
  <c r="G131" i="24" s="1"/>
  <c r="I126" i="24"/>
  <c r="I125" i="24" s="1"/>
  <c r="H125" i="24"/>
  <c r="I102" i="24"/>
  <c r="H111" i="24"/>
  <c r="G110" i="24"/>
  <c r="C94" i="24"/>
  <c r="G95" i="24"/>
  <c r="I51" i="24"/>
  <c r="C63" i="24"/>
  <c r="G67" i="24"/>
  <c r="I13" i="24"/>
  <c r="H39" i="24"/>
  <c r="G38" i="24"/>
  <c r="I81" i="24"/>
  <c r="I80" i="24" s="1"/>
  <c r="H80" i="24"/>
  <c r="I184" i="24"/>
  <c r="I183" i="24" s="1"/>
  <c r="I182" i="24" s="1"/>
  <c r="H65" i="24"/>
  <c r="G64" i="24"/>
  <c r="G63" i="24" s="1"/>
  <c r="H46" i="24"/>
  <c r="G45" i="24"/>
  <c r="H31" i="24"/>
  <c r="G30" i="24"/>
  <c r="H68" i="24"/>
  <c r="I47" i="24"/>
  <c r="H11" i="24"/>
  <c r="H49" i="24"/>
  <c r="I49" i="24" s="1"/>
  <c r="I48" i="24"/>
  <c r="H144" i="24"/>
  <c r="I144" i="24" s="1"/>
  <c r="I204" i="24"/>
  <c r="I202" i="24" s="1"/>
  <c r="I201" i="24" s="1"/>
  <c r="H52" i="24"/>
  <c r="I52" i="24" s="1"/>
  <c r="I66" i="24"/>
  <c r="I112" i="24"/>
  <c r="G11" i="24"/>
  <c r="I17" i="3"/>
  <c r="G11" i="3"/>
  <c r="G10" i="3" s="1"/>
  <c r="G9" i="3" s="1"/>
  <c r="H12" i="3"/>
  <c r="H17" i="3"/>
  <c r="H11" i="16"/>
  <c r="H10" i="16" s="1"/>
  <c r="I22" i="16"/>
  <c r="I21" i="16" s="1"/>
  <c r="I20" i="16" s="1"/>
  <c r="H21" i="16"/>
  <c r="H20" i="16" s="1"/>
  <c r="H10" i="46"/>
  <c r="H9" i="46" s="1"/>
  <c r="H42" i="27"/>
  <c r="H41" i="27" s="1"/>
  <c r="H10" i="27" s="1"/>
  <c r="H9" i="27" s="1"/>
  <c r="G41" i="27"/>
  <c r="G10" i="27" s="1"/>
  <c r="G9" i="27" s="1"/>
  <c r="H9" i="4"/>
  <c r="I10" i="4"/>
  <c r="I9" i="4" s="1"/>
  <c r="I109" i="11"/>
  <c r="I17" i="11"/>
  <c r="H16" i="11"/>
  <c r="H109" i="11"/>
  <c r="I171" i="11"/>
  <c r="H165" i="11"/>
  <c r="I75" i="11"/>
  <c r="I74" i="11" s="1"/>
  <c r="I146" i="11"/>
  <c r="I145" i="11" s="1"/>
  <c r="H145" i="11"/>
  <c r="I62" i="11"/>
  <c r="I61" i="11" s="1"/>
  <c r="H61" i="11"/>
  <c r="H171" i="11"/>
  <c r="I22" i="11"/>
  <c r="H21" i="11"/>
  <c r="H241" i="11"/>
  <c r="I241" i="11" s="1"/>
  <c r="H181" i="11"/>
  <c r="H227" i="11"/>
  <c r="I88" i="11"/>
  <c r="I181" i="11"/>
  <c r="C239" i="11"/>
  <c r="C180" i="11"/>
  <c r="C10" i="11"/>
  <c r="B9" i="11"/>
  <c r="G180" i="11"/>
  <c r="I65" i="11"/>
  <c r="I64" i="11" s="1"/>
  <c r="C92" i="11"/>
  <c r="I94" i="11"/>
  <c r="I93" i="11" s="1"/>
  <c r="H12" i="36"/>
  <c r="G11" i="36"/>
  <c r="G10" i="36" s="1"/>
  <c r="G9" i="36" s="1"/>
  <c r="H11" i="55"/>
  <c r="H10" i="55" s="1"/>
  <c r="H9" i="55" s="1"/>
  <c r="E39" i="58" s="1"/>
  <c r="I12" i="55"/>
  <c r="I112" i="19"/>
  <c r="I111" i="19" s="1"/>
  <c r="H111" i="19"/>
  <c r="B86" i="19"/>
  <c r="B9" i="19" s="1"/>
  <c r="I124" i="19"/>
  <c r="I123" i="19" s="1"/>
  <c r="H123" i="19"/>
  <c r="E101" i="19"/>
  <c r="G101" i="19" s="1"/>
  <c r="C100" i="19"/>
  <c r="H122" i="19"/>
  <c r="C116" i="19"/>
  <c r="C87" i="19"/>
  <c r="C86" i="19" s="1"/>
  <c r="H115" i="19"/>
  <c r="H118" i="19"/>
  <c r="G117" i="19"/>
  <c r="G116" i="19" s="1"/>
  <c r="H88" i="19"/>
  <c r="G87" i="19"/>
  <c r="H65" i="19"/>
  <c r="I65" i="19" s="1"/>
  <c r="I64" i="19" s="1"/>
  <c r="H59" i="19"/>
  <c r="H58" i="19" s="1"/>
  <c r="G69" i="19"/>
  <c r="G63" i="19" s="1"/>
  <c r="C80" i="19"/>
  <c r="C10" i="19"/>
  <c r="C69" i="19"/>
  <c r="C63" i="19" s="1"/>
  <c r="H48" i="19"/>
  <c r="G47" i="19"/>
  <c r="G10" i="19" s="1"/>
  <c r="H81" i="19"/>
  <c r="H69" i="19"/>
  <c r="I69" i="19"/>
  <c r="H93" i="19"/>
  <c r="I93" i="19" s="1"/>
  <c r="H91" i="22"/>
  <c r="G90" i="22"/>
  <c r="C75" i="22"/>
  <c r="H99" i="22"/>
  <c r="G98" i="22"/>
  <c r="H77" i="22"/>
  <c r="G76" i="22"/>
  <c r="H82" i="22"/>
  <c r="G81" i="22"/>
  <c r="H40" i="22"/>
  <c r="G39" i="22"/>
  <c r="H49" i="22"/>
  <c r="G48" i="22"/>
  <c r="G47" i="22" s="1"/>
  <c r="H55" i="22"/>
  <c r="H54" i="22" s="1"/>
  <c r="H53" i="22" s="1"/>
  <c r="G54" i="22"/>
  <c r="G53" i="22" s="1"/>
  <c r="C9" i="22"/>
  <c r="H35" i="22"/>
  <c r="G34" i="22"/>
  <c r="G10" i="22" s="1"/>
  <c r="H43" i="22"/>
  <c r="G42" i="22"/>
  <c r="G41" i="22" s="1"/>
  <c r="I27" i="22"/>
  <c r="I188" i="39"/>
  <c r="I187" i="39" s="1"/>
  <c r="I186" i="39" s="1"/>
  <c r="H187" i="39"/>
  <c r="H186" i="39" s="1"/>
  <c r="I125" i="39"/>
  <c r="G114" i="39"/>
  <c r="H180" i="39"/>
  <c r="G179" i="39"/>
  <c r="G178" i="39" s="1"/>
  <c r="G154" i="39"/>
  <c r="I145" i="39"/>
  <c r="I144" i="39" s="1"/>
  <c r="C154" i="39"/>
  <c r="I171" i="39"/>
  <c r="I170" i="39" s="1"/>
  <c r="H170" i="39"/>
  <c r="I175" i="39"/>
  <c r="I174" i="39" s="1"/>
  <c r="H174" i="39"/>
  <c r="C95" i="39"/>
  <c r="G95" i="39"/>
  <c r="G126" i="39"/>
  <c r="C126" i="39"/>
  <c r="H86" i="39"/>
  <c r="I185" i="39"/>
  <c r="C10" i="39"/>
  <c r="I115" i="39"/>
  <c r="H114" i="39"/>
  <c r="H128" i="39"/>
  <c r="I86" i="39"/>
  <c r="H92" i="39"/>
  <c r="I92" i="39" s="1"/>
  <c r="G91" i="39"/>
  <c r="G11" i="39"/>
  <c r="H156" i="39"/>
  <c r="H191" i="39"/>
  <c r="H97" i="39"/>
  <c r="H33" i="39"/>
  <c r="I33" i="39" s="1"/>
  <c r="H75" i="39"/>
  <c r="H153" i="39"/>
  <c r="I153" i="39" s="1"/>
  <c r="I149" i="39" s="1"/>
  <c r="H183" i="39"/>
  <c r="I183" i="39" s="1"/>
  <c r="H181" i="39"/>
  <c r="I181" i="39" s="1"/>
  <c r="H32" i="39"/>
  <c r="I32" i="39" s="1"/>
  <c r="H34" i="39"/>
  <c r="I34" i="39" s="1"/>
  <c r="H46" i="39"/>
  <c r="I46" i="39" s="1"/>
  <c r="H111" i="39"/>
  <c r="H93" i="39"/>
  <c r="I93" i="39" s="1"/>
  <c r="H17" i="39"/>
  <c r="I17" i="39" s="1"/>
  <c r="H31" i="39"/>
  <c r="I31" i="39" s="1"/>
  <c r="H182" i="39"/>
  <c r="I182" i="39" s="1"/>
  <c r="H18" i="39"/>
  <c r="I18" i="39" s="1"/>
  <c r="H53" i="47"/>
  <c r="H52" i="47" s="1"/>
  <c r="G52" i="47"/>
  <c r="H32" i="47"/>
  <c r="G31" i="47"/>
  <c r="I47" i="47"/>
  <c r="G46" i="47"/>
  <c r="C10" i="47"/>
  <c r="C9" i="47" s="1"/>
  <c r="H29" i="47"/>
  <c r="H28" i="47" s="1"/>
  <c r="G11" i="47"/>
  <c r="G15" i="47"/>
  <c r="H16" i="47"/>
  <c r="G22" i="47"/>
  <c r="H42" i="47"/>
  <c r="I42" i="47" s="1"/>
  <c r="H49" i="47"/>
  <c r="I49" i="47" s="1"/>
  <c r="I48" i="47"/>
  <c r="H23" i="47"/>
  <c r="I57" i="47"/>
  <c r="I11" i="47"/>
  <c r="H11" i="47"/>
  <c r="H130" i="31"/>
  <c r="C122" i="31"/>
  <c r="G122" i="31"/>
  <c r="B9" i="31"/>
  <c r="H15" i="31"/>
  <c r="I15" i="31" s="1"/>
  <c r="C27" i="31"/>
  <c r="H28" i="31"/>
  <c r="G63" i="31"/>
  <c r="H64" i="31"/>
  <c r="H108" i="31"/>
  <c r="C10" i="31"/>
  <c r="C97" i="21"/>
  <c r="B9" i="21"/>
  <c r="H143" i="21"/>
  <c r="I261" i="21"/>
  <c r="G199" i="21"/>
  <c r="I120" i="21"/>
  <c r="I51" i="21"/>
  <c r="I150" i="21"/>
  <c r="H34" i="21"/>
  <c r="C139" i="21"/>
  <c r="I103" i="21"/>
  <c r="I233" i="21"/>
  <c r="C160" i="21"/>
  <c r="G165" i="21"/>
  <c r="G182" i="21"/>
  <c r="C10" i="21"/>
  <c r="H98" i="21"/>
  <c r="H165" i="21"/>
  <c r="C48" i="21"/>
  <c r="G98" i="21"/>
  <c r="H197" i="21"/>
  <c r="I197" i="21" s="1"/>
  <c r="H118" i="21"/>
  <c r="I118" i="21" s="1"/>
  <c r="I107" i="21"/>
  <c r="G104" i="21"/>
  <c r="H21" i="21"/>
  <c r="I260" i="21"/>
  <c r="I101" i="21"/>
  <c r="H177" i="21"/>
  <c r="I177" i="21" s="1"/>
  <c r="I175" i="21" s="1"/>
  <c r="G254" i="21"/>
  <c r="G253" i="21" s="1"/>
  <c r="H183" i="21"/>
  <c r="I183" i="21" s="1"/>
  <c r="H234" i="21"/>
  <c r="I234" i="21" s="1"/>
  <c r="C193" i="21"/>
  <c r="I106" i="21"/>
  <c r="G231" i="21"/>
  <c r="I221" i="50"/>
  <c r="I217" i="50"/>
  <c r="I185" i="50"/>
  <c r="I189" i="50"/>
  <c r="I213" i="50"/>
  <c r="I205" i="50"/>
  <c r="I237" i="50"/>
  <c r="I179" i="50"/>
  <c r="I233" i="50"/>
  <c r="I209" i="50"/>
  <c r="I201" i="50"/>
  <c r="I229" i="50"/>
  <c r="I279" i="50"/>
  <c r="I267" i="50"/>
  <c r="I225" i="50"/>
  <c r="I191" i="50"/>
  <c r="I227" i="50"/>
  <c r="I271" i="50"/>
  <c r="I197" i="50"/>
  <c r="I223" i="50"/>
  <c r="G36" i="50"/>
  <c r="I177" i="50"/>
  <c r="I215" i="50"/>
  <c r="H16" i="50"/>
  <c r="I16" i="50" s="1"/>
  <c r="H38" i="50"/>
  <c r="I38" i="50" s="1"/>
  <c r="E36" i="50"/>
  <c r="I211" i="50"/>
  <c r="H11" i="50"/>
  <c r="I11" i="50" s="1"/>
  <c r="G10" i="50"/>
  <c r="I30" i="30"/>
  <c r="I29" i="30" s="1"/>
  <c r="C10" i="30"/>
  <c r="G11" i="30"/>
  <c r="I66" i="20"/>
  <c r="G11" i="6"/>
  <c r="G10" i="6" s="1"/>
  <c r="G9" i="6" s="1"/>
  <c r="H13" i="6"/>
  <c r="I13" i="6" s="1"/>
  <c r="H87" i="6"/>
  <c r="H91" i="10"/>
  <c r="H90" i="10" s="1"/>
  <c r="H89" i="10" s="1"/>
  <c r="I95" i="10"/>
  <c r="I93" i="10" s="1"/>
  <c r="I92" i="10" s="1"/>
  <c r="I91" i="10"/>
  <c r="I90" i="10" s="1"/>
  <c r="I89" i="10" s="1"/>
  <c r="B9" i="10"/>
  <c r="G53" i="10"/>
  <c r="I74" i="12"/>
  <c r="I73" i="12" s="1"/>
  <c r="H73" i="12"/>
  <c r="I66" i="12"/>
  <c r="I65" i="12" s="1"/>
  <c r="H65" i="12"/>
  <c r="G64" i="12"/>
  <c r="G9" i="12" s="1"/>
  <c r="H69" i="12"/>
  <c r="C10" i="12"/>
  <c r="C9" i="12" s="1"/>
  <c r="I77" i="13"/>
  <c r="I73" i="13" s="1"/>
  <c r="I72" i="13" s="1"/>
  <c r="H73" i="13"/>
  <c r="H72" i="13" s="1"/>
  <c r="H58" i="13"/>
  <c r="I58" i="13" s="1"/>
  <c r="I57" i="13" s="1"/>
  <c r="C56" i="13"/>
  <c r="C9" i="13" s="1"/>
  <c r="H68" i="13"/>
  <c r="H67" i="13" s="1"/>
  <c r="G56" i="13"/>
  <c r="G9" i="13" s="1"/>
  <c r="H26" i="13"/>
  <c r="I26" i="13" s="1"/>
  <c r="I19" i="13" s="1"/>
  <c r="I10" i="13" s="1"/>
  <c r="C10" i="15"/>
  <c r="I18" i="15"/>
  <c r="I17" i="15" s="1"/>
  <c r="H17" i="15"/>
  <c r="I22" i="15"/>
  <c r="I21" i="15" s="1"/>
  <c r="H21" i="15"/>
  <c r="I28" i="15"/>
  <c r="I27" i="15" s="1"/>
  <c r="H14" i="15"/>
  <c r="G13" i="15"/>
  <c r="G11" i="15"/>
  <c r="G10" i="15" s="1"/>
  <c r="H12" i="15"/>
  <c r="H11" i="15" s="1"/>
  <c r="I135" i="9"/>
  <c r="I134" i="9" s="1"/>
  <c r="H134" i="9"/>
  <c r="I157" i="9"/>
  <c r="I156" i="9" s="1"/>
  <c r="H156" i="9"/>
  <c r="I99" i="9"/>
  <c r="I98" i="9" s="1"/>
  <c r="H98" i="9"/>
  <c r="I95" i="9"/>
  <c r="I94" i="9" s="1"/>
  <c r="H94" i="9"/>
  <c r="I90" i="9"/>
  <c r="I89" i="9" s="1"/>
  <c r="I88" i="9" s="1"/>
  <c r="H89" i="9"/>
  <c r="H88" i="9" s="1"/>
  <c r="I84" i="9"/>
  <c r="I83" i="9" s="1"/>
  <c r="I82" i="9" s="1"/>
  <c r="H83" i="9"/>
  <c r="H82" i="9" s="1"/>
  <c r="I80" i="9"/>
  <c r="I79" i="9" s="1"/>
  <c r="I78" i="9" s="1"/>
  <c r="H79" i="9"/>
  <c r="H78" i="9" s="1"/>
  <c r="I72" i="9"/>
  <c r="I71" i="9" s="1"/>
  <c r="I70" i="9" s="1"/>
  <c r="H71" i="9"/>
  <c r="H70" i="9" s="1"/>
  <c r="G10" i="9"/>
  <c r="G9" i="9" s="1"/>
  <c r="I12" i="9"/>
  <c r="I11" i="9" s="1"/>
  <c r="I63" i="9"/>
  <c r="I62" i="9" s="1"/>
  <c r="H62" i="9"/>
  <c r="C10" i="9"/>
  <c r="C9" i="9" s="1"/>
  <c r="I69" i="9"/>
  <c r="I68" i="9" s="1"/>
  <c r="H68" i="9"/>
  <c r="I46" i="9"/>
  <c r="I45" i="9" s="1"/>
  <c r="H45" i="9"/>
  <c r="C314" i="8"/>
  <c r="I90" i="8"/>
  <c r="C286" i="8"/>
  <c r="G223" i="8"/>
  <c r="H223" i="8"/>
  <c r="H334" i="8"/>
  <c r="I334" i="8" s="1"/>
  <c r="I315" i="8"/>
  <c r="H318" i="8"/>
  <c r="I318" i="8" s="1"/>
  <c r="C116" i="8"/>
  <c r="I326" i="35"/>
  <c r="I96" i="35"/>
  <c r="C150" i="35"/>
  <c r="I75" i="35"/>
  <c r="I342" i="35"/>
  <c r="G165" i="35"/>
  <c r="B307" i="35"/>
  <c r="I61" i="35"/>
  <c r="C113" i="35"/>
  <c r="B42" i="35"/>
  <c r="G150" i="35"/>
  <c r="H295" i="35"/>
  <c r="G113" i="35"/>
  <c r="I78" i="35"/>
  <c r="I363" i="35"/>
  <c r="G270" i="35"/>
  <c r="C310" i="35"/>
  <c r="H111" i="35"/>
  <c r="I111" i="35" s="1"/>
  <c r="C13" i="35"/>
  <c r="H88" i="35"/>
  <c r="I88" i="35" s="1"/>
  <c r="G354" i="35"/>
  <c r="H278" i="35"/>
  <c r="I278" i="35" s="1"/>
  <c r="C240" i="35"/>
  <c r="H368" i="35"/>
  <c r="I368" i="35" s="1"/>
  <c r="G230" i="35"/>
  <c r="G242" i="35"/>
  <c r="H170" i="35"/>
  <c r="I170" i="35" s="1"/>
  <c r="G12" i="35"/>
  <c r="H250" i="35"/>
  <c r="I250" i="35" s="1"/>
  <c r="C223" i="35"/>
  <c r="H70" i="35"/>
  <c r="I70" i="35" s="1"/>
  <c r="H117" i="35"/>
  <c r="I117" i="35" s="1"/>
  <c r="H130" i="35"/>
  <c r="I130" i="35" s="1"/>
  <c r="H382" i="35"/>
  <c r="I382" i="35" s="1"/>
  <c r="G302" i="35"/>
  <c r="H175" i="35"/>
  <c r="I175" i="35" s="1"/>
  <c r="H318" i="35"/>
  <c r="I318" i="35" s="1"/>
  <c r="C171" i="35"/>
  <c r="H201" i="35"/>
  <c r="H166" i="35"/>
  <c r="I166" i="35" s="1"/>
  <c r="H114" i="35"/>
  <c r="H334" i="35"/>
  <c r="I334" i="35" s="1"/>
  <c r="H367" i="35"/>
  <c r="I367" i="35" s="1"/>
  <c r="H68" i="35"/>
  <c r="I68" i="35" s="1"/>
  <c r="C247" i="35"/>
  <c r="G286" i="35"/>
  <c r="G309" i="35"/>
  <c r="G173" i="35"/>
  <c r="H107" i="35"/>
  <c r="I107" i="35" s="1"/>
  <c r="H73" i="35"/>
  <c r="I73" i="35" s="1"/>
  <c r="C284" i="35"/>
  <c r="H217" i="35"/>
  <c r="I217" i="35" s="1"/>
  <c r="H272" i="35"/>
  <c r="I272" i="35" s="1"/>
  <c r="H277" i="35"/>
  <c r="I277" i="35" s="1"/>
  <c r="H271" i="35"/>
  <c r="I271" i="35" s="1"/>
  <c r="H254" i="35"/>
  <c r="I254" i="35" s="1"/>
  <c r="G288" i="35"/>
  <c r="H182" i="35"/>
  <c r="I182" i="35" s="1"/>
  <c r="H234" i="51"/>
  <c r="I234" i="51"/>
  <c r="H215" i="51"/>
  <c r="I215" i="51" s="1"/>
  <c r="H161" i="51"/>
  <c r="I161" i="51" s="1"/>
  <c r="I153" i="51" s="1"/>
  <c r="H193" i="51"/>
  <c r="I193" i="51"/>
  <c r="C198" i="51"/>
  <c r="C46" i="51"/>
  <c r="C10" i="51"/>
  <c r="C153" i="51"/>
  <c r="G153" i="51"/>
  <c r="C232" i="51"/>
  <c r="C209" i="51" s="1"/>
  <c r="B9" i="51"/>
  <c r="C191" i="51"/>
  <c r="H199" i="51"/>
  <c r="G203" i="51"/>
  <c r="H346" i="17"/>
  <c r="H284" i="17"/>
  <c r="I284" i="17" s="1"/>
  <c r="C235" i="17"/>
  <c r="C85" i="17"/>
  <c r="C60" i="17"/>
  <c r="C39" i="17"/>
  <c r="C353" i="17"/>
  <c r="H252" i="17"/>
  <c r="I254" i="17"/>
  <c r="I241" i="17"/>
  <c r="G236" i="17"/>
  <c r="I236" i="17"/>
  <c r="H55" i="17"/>
  <c r="I288" i="17"/>
  <c r="I287" i="17" s="1"/>
  <c r="I202" i="17"/>
  <c r="H202" i="17"/>
  <c r="G252" i="17"/>
  <c r="C286" i="17"/>
  <c r="C294" i="17"/>
  <c r="H205" i="17"/>
  <c r="H241" i="17"/>
  <c r="G365" i="17"/>
  <c r="G353" i="17" s="1"/>
  <c r="H366" i="17"/>
  <c r="I366" i="17" s="1"/>
  <c r="I365" i="17" s="1"/>
  <c r="C174" i="17"/>
  <c r="H79" i="17"/>
  <c r="C252" i="17"/>
  <c r="C251" i="17" s="1"/>
  <c r="I55" i="17"/>
  <c r="G323" i="17"/>
  <c r="G371" i="17"/>
  <c r="G370" i="17" s="1"/>
  <c r="H372" i="17"/>
  <c r="I11" i="54"/>
  <c r="I10" i="54" s="1"/>
  <c r="I9" i="54" s="1"/>
  <c r="H30" i="41"/>
  <c r="I30" i="41" s="1"/>
  <c r="H31" i="41"/>
  <c r="I31" i="41" s="1"/>
  <c r="I26" i="41"/>
  <c r="H26" i="41"/>
  <c r="H285" i="41"/>
  <c r="C259" i="41"/>
  <c r="G262" i="41"/>
  <c r="G259" i="41" s="1"/>
  <c r="I242" i="41"/>
  <c r="H246" i="41"/>
  <c r="I246" i="41" s="1"/>
  <c r="G208" i="41"/>
  <c r="G190" i="41"/>
  <c r="I192" i="41"/>
  <c r="I190" i="41" s="1"/>
  <c r="H190" i="41"/>
  <c r="I182" i="41"/>
  <c r="I155" i="41"/>
  <c r="G178" i="41"/>
  <c r="I179" i="41"/>
  <c r="H178" i="41"/>
  <c r="I181" i="41"/>
  <c r="G122" i="41"/>
  <c r="G86" i="41" s="1"/>
  <c r="H173" i="41"/>
  <c r="I122" i="41"/>
  <c r="G83" i="41"/>
  <c r="H171" i="41"/>
  <c r="G285" i="41"/>
  <c r="G275" i="41" s="1"/>
  <c r="I286" i="41"/>
  <c r="I285" i="41" s="1"/>
  <c r="I63" i="41"/>
  <c r="H51" i="41"/>
  <c r="I51" i="41" s="1"/>
  <c r="H53" i="41"/>
  <c r="I53" i="41" s="1"/>
  <c r="I64" i="41"/>
  <c r="G163" i="41"/>
  <c r="G182" i="41"/>
  <c r="I34" i="41"/>
  <c r="I33" i="41" s="1"/>
  <c r="I32" i="41" s="1"/>
  <c r="H33" i="41"/>
  <c r="H32" i="41" s="1"/>
  <c r="C170" i="41"/>
  <c r="G68" i="41"/>
  <c r="G74" i="41"/>
  <c r="G33" i="41"/>
  <c r="G32" i="41" s="1"/>
  <c r="E44" i="41"/>
  <c r="I29" i="41"/>
  <c r="I28" i="41"/>
  <c r="G201" i="41"/>
  <c r="H201" i="41"/>
  <c r="G223" i="41"/>
  <c r="I201" i="41"/>
  <c r="C187" i="41"/>
  <c r="C275" i="41"/>
  <c r="G13" i="41"/>
  <c r="C207" i="41"/>
  <c r="C57" i="41"/>
  <c r="C44" i="41" s="1"/>
  <c r="H13" i="41"/>
  <c r="H199" i="41"/>
  <c r="I199" i="41" s="1"/>
  <c r="I249" i="41"/>
  <c r="I169" i="41"/>
  <c r="I168" i="41" s="1"/>
  <c r="H2139" i="43"/>
  <c r="I907" i="43"/>
  <c r="I658" i="43"/>
  <c r="H990" i="43"/>
  <c r="I400" i="43"/>
  <c r="I148" i="43"/>
  <c r="H2627" i="43"/>
  <c r="I1240" i="43"/>
  <c r="C66" i="43"/>
  <c r="C10" i="43"/>
  <c r="I456" i="43"/>
  <c r="I566" i="43"/>
  <c r="C2456" i="43"/>
  <c r="I1419" i="43"/>
  <c r="I345" i="43"/>
  <c r="B9" i="43"/>
  <c r="I384" i="43"/>
  <c r="C990" i="43"/>
  <c r="H1394" i="43"/>
  <c r="C558" i="43"/>
  <c r="I1198" i="43"/>
  <c r="H2238" i="43"/>
  <c r="I199" i="43"/>
  <c r="C2565" i="43"/>
  <c r="I2139" i="43"/>
  <c r="H1198" i="43"/>
  <c r="I1347" i="43"/>
  <c r="C1130" i="43"/>
  <c r="H496" i="43"/>
  <c r="B9" i="42"/>
  <c r="I1761" i="42"/>
  <c r="I1687" i="42"/>
  <c r="I1686" i="42" s="1"/>
  <c r="H1687" i="42"/>
  <c r="H1686" i="42" s="1"/>
  <c r="H1492" i="42"/>
  <c r="I1492" i="42" s="1"/>
  <c r="G1481" i="42"/>
  <c r="H1237" i="42"/>
  <c r="H1236" i="42" s="1"/>
  <c r="H961" i="42"/>
  <c r="H960" i="42" s="1"/>
  <c r="I1369" i="42"/>
  <c r="I1359" i="42"/>
  <c r="H1307" i="42"/>
  <c r="I1307" i="42" s="1"/>
  <c r="I1293" i="42" s="1"/>
  <c r="I1240" i="42"/>
  <c r="H964" i="42"/>
  <c r="H963" i="42" s="1"/>
  <c r="I967" i="42"/>
  <c r="I964" i="42" s="1"/>
  <c r="I963" i="42" s="1"/>
  <c r="H974" i="42"/>
  <c r="H1092" i="42"/>
  <c r="H1359" i="42"/>
  <c r="H969" i="42"/>
  <c r="H968" i="42" s="1"/>
  <c r="H1288" i="42"/>
  <c r="I1288" i="42" s="1"/>
  <c r="I1262" i="42" s="1"/>
  <c r="G1218" i="42"/>
  <c r="H1172" i="42"/>
  <c r="I1172" i="42" s="1"/>
  <c r="G1120" i="42"/>
  <c r="H1120" i="42" s="1"/>
  <c r="I1120" i="42" s="1"/>
  <c r="I976" i="42"/>
  <c r="I1096" i="42"/>
  <c r="I1092" i="42" s="1"/>
  <c r="G1027" i="42"/>
  <c r="H1027" i="42" s="1"/>
  <c r="I1027" i="42" s="1"/>
  <c r="I1023" i="42" s="1"/>
  <c r="G961" i="42"/>
  <c r="G960" i="42" s="1"/>
  <c r="G1135" i="42"/>
  <c r="H1135" i="42" s="1"/>
  <c r="I1135" i="42" s="1"/>
  <c r="G792" i="42"/>
  <c r="G791" i="42" s="1"/>
  <c r="C797" i="42"/>
  <c r="G941" i="42"/>
  <c r="G940" i="42" s="1"/>
  <c r="H222" i="42"/>
  <c r="H221" i="42" s="1"/>
  <c r="H981" i="42"/>
  <c r="I981" i="42" s="1"/>
  <c r="G876" i="42"/>
  <c r="G875" i="42" s="1"/>
  <c r="H952" i="42"/>
  <c r="I952" i="42" s="1"/>
  <c r="I888" i="42"/>
  <c r="I887" i="42" s="1"/>
  <c r="I932" i="42"/>
  <c r="H941" i="42"/>
  <c r="H940" i="42" s="1"/>
  <c r="H888" i="42"/>
  <c r="H887" i="42" s="1"/>
  <c r="H787" i="42"/>
  <c r="I914" i="42"/>
  <c r="G894" i="42"/>
  <c r="H894" i="42" s="1"/>
  <c r="I894" i="42" s="1"/>
  <c r="H801" i="42"/>
  <c r="I731" i="42"/>
  <c r="H932" i="42"/>
  <c r="G801" i="42"/>
  <c r="H876" i="42"/>
  <c r="I820" i="42"/>
  <c r="H661" i="42"/>
  <c r="I661" i="42" s="1"/>
  <c r="G840" i="42"/>
  <c r="H840" i="42" s="1"/>
  <c r="I840" i="42" s="1"/>
  <c r="I839" i="42" s="1"/>
  <c r="I838" i="42" s="1"/>
  <c r="C635" i="42"/>
  <c r="G754" i="42"/>
  <c r="G752" i="42" s="1"/>
  <c r="H682" i="42"/>
  <c r="I682" i="42" s="1"/>
  <c r="I673" i="42" s="1"/>
  <c r="I715" i="42"/>
  <c r="G811" i="42"/>
  <c r="G804" i="42" s="1"/>
  <c r="G803" i="42" s="1"/>
  <c r="G800" i="42"/>
  <c r="H636" i="42"/>
  <c r="I652" i="42"/>
  <c r="I638" i="42"/>
  <c r="I636" i="42" s="1"/>
  <c r="H648" i="42"/>
  <c r="I648" i="42" s="1"/>
  <c r="I641" i="42" s="1"/>
  <c r="G625" i="42"/>
  <c r="I325" i="42"/>
  <c r="H1210" i="42"/>
  <c r="H1209" i="42" s="1"/>
  <c r="H616" i="42"/>
  <c r="I616" i="42" s="1"/>
  <c r="I613" i="42" s="1"/>
  <c r="H480" i="42"/>
  <c r="H612" i="42"/>
  <c r="I612" i="42" s="1"/>
  <c r="I523" i="42"/>
  <c r="H542" i="42"/>
  <c r="H539" i="42" s="1"/>
  <c r="H563" i="42"/>
  <c r="I563" i="42" s="1"/>
  <c r="I557" i="42" s="1"/>
  <c r="G572" i="42"/>
  <c r="H572" i="42" s="1"/>
  <c r="I572" i="42" s="1"/>
  <c r="H604" i="42"/>
  <c r="H603" i="42" s="1"/>
  <c r="H520" i="42"/>
  <c r="I416" i="42"/>
  <c r="I421" i="42"/>
  <c r="I467" i="42"/>
  <c r="I505" i="42"/>
  <c r="H409" i="42"/>
  <c r="I409" i="42" s="1"/>
  <c r="I403" i="42" s="1"/>
  <c r="I331" i="42"/>
  <c r="H1456" i="42"/>
  <c r="G504" i="42"/>
  <c r="H444" i="42"/>
  <c r="I444" i="42" s="1"/>
  <c r="I443" i="42" s="1"/>
  <c r="G384" i="42"/>
  <c r="C1478" i="42"/>
  <c r="G372" i="42"/>
  <c r="H372" i="42" s="1"/>
  <c r="I372" i="42" s="1"/>
  <c r="I368" i="42" s="1"/>
  <c r="H399" i="42"/>
  <c r="H398" i="42" s="1"/>
  <c r="C973" i="42"/>
  <c r="I359" i="42"/>
  <c r="I358" i="42" s="1"/>
  <c r="I296" i="42"/>
  <c r="H323" i="42"/>
  <c r="I281" i="42"/>
  <c r="I337" i="42"/>
  <c r="H315" i="42"/>
  <c r="H314" i="42" s="1"/>
  <c r="H355" i="42"/>
  <c r="I355" i="42" s="1"/>
  <c r="I226" i="42"/>
  <c r="G215" i="42"/>
  <c r="H215" i="42" s="1"/>
  <c r="I215" i="42" s="1"/>
  <c r="I210" i="42" s="1"/>
  <c r="I348" i="42"/>
  <c r="H218" i="42"/>
  <c r="I218" i="42" s="1"/>
  <c r="I216" i="42" s="1"/>
  <c r="H252" i="42"/>
  <c r="I252" i="42" s="1"/>
  <c r="I250" i="42" s="1"/>
  <c r="I178" i="42"/>
  <c r="G944" i="42"/>
  <c r="G943" i="42" s="1"/>
  <c r="G641" i="42"/>
  <c r="C1123" i="42"/>
  <c r="H1769" i="42"/>
  <c r="H1768" i="42" s="1"/>
  <c r="H1691" i="42"/>
  <c r="H1690" i="42" s="1"/>
  <c r="I1690" i="42" s="1"/>
  <c r="I1769" i="42"/>
  <c r="I1768" i="42" s="1"/>
  <c r="I188" i="42"/>
  <c r="H898" i="42"/>
  <c r="I480" i="42"/>
  <c r="I787" i="42"/>
  <c r="C609" i="42"/>
  <c r="H173" i="42"/>
  <c r="H172" i="42" s="1"/>
  <c r="G168" i="42"/>
  <c r="I1473" i="42"/>
  <c r="G1127" i="42"/>
  <c r="G1123" i="42" s="1"/>
  <c r="G770" i="42"/>
  <c r="G763" i="42" s="1"/>
  <c r="H1685" i="42"/>
  <c r="I148" i="42"/>
  <c r="G1685" i="42"/>
  <c r="H155" i="42"/>
  <c r="H154" i="42" s="1"/>
  <c r="I125" i="42"/>
  <c r="I84" i="42"/>
  <c r="C313" i="42"/>
  <c r="I1456" i="42"/>
  <c r="H119" i="42"/>
  <c r="I119" i="42" s="1"/>
  <c r="I117" i="42" s="1"/>
  <c r="H576" i="42"/>
  <c r="G226" i="42"/>
  <c r="I961" i="42"/>
  <c r="I960" i="42" s="1"/>
  <c r="H325" i="42"/>
  <c r="I1513" i="42"/>
  <c r="I1512" i="42" s="1"/>
  <c r="H1513" i="42"/>
  <c r="H1512" i="42" s="1"/>
  <c r="I1517" i="42"/>
  <c r="I1516" i="42" s="1"/>
  <c r="G1513" i="42"/>
  <c r="G1512" i="42" s="1"/>
  <c r="H1108" i="42"/>
  <c r="C556" i="42"/>
  <c r="C413" i="42"/>
  <c r="I1688" i="42"/>
  <c r="C479" i="42"/>
  <c r="C875" i="42"/>
  <c r="C1487" i="42"/>
  <c r="C897" i="42"/>
  <c r="H878" i="42"/>
  <c r="C1029" i="42"/>
  <c r="I1136" i="42"/>
  <c r="H1369" i="42"/>
  <c r="I1242" i="42"/>
  <c r="I1241" i="42" s="1"/>
  <c r="H1030" i="42"/>
  <c r="H505" i="42"/>
  <c r="I69" i="42"/>
  <c r="C68" i="42"/>
  <c r="H125" i="42"/>
  <c r="I1210" i="42"/>
  <c r="I1209" i="42" s="1"/>
  <c r="H1136" i="42"/>
  <c r="I39" i="42"/>
  <c r="G11" i="42"/>
  <c r="H12" i="42"/>
  <c r="H11" i="42" s="1"/>
  <c r="C519" i="42"/>
  <c r="C803" i="42"/>
  <c r="I878" i="42"/>
  <c r="I875" i="42" s="1"/>
  <c r="I842" i="42"/>
  <c r="I841" i="42" s="1"/>
  <c r="G842" i="42"/>
  <c r="G841" i="42" s="1"/>
  <c r="H850" i="42"/>
  <c r="G172" i="42"/>
  <c r="H16" i="42"/>
  <c r="H15" i="42" s="1"/>
  <c r="G1029" i="42"/>
  <c r="I1691" i="42"/>
  <c r="H1015" i="42"/>
  <c r="G117" i="42"/>
  <c r="G68" i="42" s="1"/>
  <c r="H84" i="42"/>
  <c r="I1237" i="42"/>
  <c r="I1236" i="42" s="1"/>
  <c r="C46" i="42"/>
  <c r="H53" i="42"/>
  <c r="H51" i="42" s="1"/>
  <c r="G1156" i="42"/>
  <c r="G1155" i="42" s="1"/>
  <c r="H49" i="42"/>
  <c r="H47" i="42" s="1"/>
  <c r="H226" i="42"/>
  <c r="H296" i="42"/>
  <c r="H1673" i="42"/>
  <c r="H1672" i="42" s="1"/>
  <c r="K82" i="52"/>
  <c r="K84" i="52" s="1"/>
  <c r="J84" i="52"/>
  <c r="K161" i="52"/>
  <c r="K166" i="52" s="1"/>
  <c r="J166" i="52"/>
  <c r="K129" i="52"/>
  <c r="K131" i="52" s="1"/>
  <c r="J131" i="52"/>
  <c r="K132" i="52"/>
  <c r="K144" i="52" s="1"/>
  <c r="J144" i="52"/>
  <c r="K149" i="52"/>
  <c r="K158" i="52" s="1"/>
  <c r="J158" i="52"/>
  <c r="J401" i="52"/>
  <c r="K398" i="52"/>
  <c r="K401" i="52" s="1"/>
  <c r="K125" i="52"/>
  <c r="K126" i="52" s="1"/>
  <c r="J126" i="52"/>
  <c r="K85" i="52"/>
  <c r="K86" i="52" s="1"/>
  <c r="J86" i="52"/>
  <c r="K118" i="52"/>
  <c r="K119" i="52" s="1"/>
  <c r="J119" i="52"/>
  <c r="K145" i="52"/>
  <c r="K146" i="52" s="1"/>
  <c r="J146" i="52"/>
  <c r="K77" i="52"/>
  <c r="K81" i="52" s="1"/>
  <c r="J81" i="52"/>
  <c r="K184" i="52"/>
  <c r="K185" i="52" s="1"/>
  <c r="J185" i="52"/>
  <c r="J36" i="52"/>
  <c r="K122" i="52"/>
  <c r="K124" i="52" s="1"/>
  <c r="J124" i="52"/>
  <c r="I10" i="52"/>
  <c r="K36" i="52"/>
  <c r="I1442" i="42"/>
  <c r="H907" i="43"/>
  <c r="G15" i="35"/>
  <c r="C538" i="42"/>
  <c r="C330" i="42"/>
  <c r="H1006" i="42"/>
  <c r="C15" i="11"/>
  <c r="H276" i="41"/>
  <c r="I125" i="31"/>
  <c r="I25" i="30"/>
  <c r="G199" i="51"/>
  <c r="H2391" i="43"/>
  <c r="I2495" i="43"/>
  <c r="I942" i="43"/>
  <c r="I990" i="43"/>
  <c r="C566" i="43"/>
  <c r="C1198" i="43"/>
  <c r="I496" i="43"/>
  <c r="C210" i="43"/>
  <c r="I209" i="41"/>
  <c r="I208" i="41" s="1"/>
  <c r="H208" i="41"/>
  <c r="H884" i="42"/>
  <c r="H883" i="42" s="1"/>
  <c r="G884" i="42"/>
  <c r="G883" i="42" s="1"/>
  <c r="C1460" i="42"/>
  <c r="H28" i="35"/>
  <c r="H26" i="35" s="1"/>
  <c r="I210" i="43"/>
  <c r="G1491" i="42"/>
  <c r="G306" i="35"/>
  <c r="G181" i="35"/>
  <c r="H191" i="35"/>
  <c r="I203" i="35"/>
  <c r="I201" i="35" s="1"/>
  <c r="H313" i="35"/>
  <c r="I313" i="35" s="1"/>
  <c r="H327" i="35"/>
  <c r="I327" i="35" s="1"/>
  <c r="H259" i="35"/>
  <c r="G253" i="35"/>
  <c r="G1293" i="42"/>
  <c r="I20" i="11"/>
  <c r="C201" i="17"/>
  <c r="H147" i="41"/>
  <c r="C238" i="41"/>
  <c r="I199" i="21"/>
  <c r="I2456" i="43"/>
  <c r="I1572" i="43"/>
  <c r="I1070" i="43"/>
  <c r="I132" i="43"/>
  <c r="H1461" i="42"/>
  <c r="H1460" i="42" s="1"/>
  <c r="G1461" i="42"/>
  <c r="G1460" i="42" s="1"/>
  <c r="H346" i="35"/>
  <c r="H345" i="35" s="1"/>
  <c r="G345" i="35"/>
  <c r="H319" i="35"/>
  <c r="I319" i="35" s="1"/>
  <c r="E47" i="35"/>
  <c r="C43" i="35"/>
  <c r="H158" i="35"/>
  <c r="I158" i="35" s="1"/>
  <c r="I150" i="35" s="1"/>
  <c r="G341" i="35"/>
  <c r="H343" i="35"/>
  <c r="H341" i="35" s="1"/>
  <c r="H44" i="35"/>
  <c r="I44" i="35" s="1"/>
  <c r="I205" i="17"/>
  <c r="G241" i="17"/>
  <c r="I224" i="8"/>
  <c r="H69" i="8"/>
  <c r="G68" i="8"/>
  <c r="I85" i="41"/>
  <c r="I83" i="41" s="1"/>
  <c r="H83" i="41"/>
  <c r="H48" i="41"/>
  <c r="G45" i="41"/>
  <c r="H1495" i="42"/>
  <c r="H1494" i="42" s="1"/>
  <c r="I1494" i="42" s="1"/>
  <c r="C657" i="42"/>
  <c r="H853" i="42"/>
  <c r="H1761" i="42"/>
  <c r="H77" i="6"/>
  <c r="I228" i="11"/>
  <c r="I227" i="11" s="1"/>
  <c r="I79" i="17"/>
  <c r="H89" i="41"/>
  <c r="I89" i="41" s="1"/>
  <c r="I87" i="41" s="1"/>
  <c r="I2526" i="43"/>
  <c r="H2456" i="43"/>
  <c r="H1347" i="43"/>
  <c r="H1158" i="43"/>
  <c r="H1070" i="43"/>
  <c r="C117" i="43"/>
  <c r="H132" i="43"/>
  <c r="E307" i="41"/>
  <c r="G307" i="41" s="1"/>
  <c r="H307" i="41" s="1"/>
  <c r="C306" i="41"/>
  <c r="I66" i="43"/>
  <c r="C161" i="42"/>
  <c r="G349" i="35"/>
  <c r="H350" i="35"/>
  <c r="H349" i="35" s="1"/>
  <c r="H212" i="35"/>
  <c r="I212" i="35" s="1"/>
  <c r="G211" i="35"/>
  <c r="H196" i="24"/>
  <c r="I196" i="24" s="1"/>
  <c r="I347" i="17"/>
  <c r="I346" i="17" s="1"/>
  <c r="H421" i="42"/>
  <c r="C225" i="42"/>
  <c r="H63" i="42"/>
  <c r="I621" i="42"/>
  <c r="C10" i="8"/>
  <c r="I190" i="8"/>
  <c r="H100" i="6"/>
  <c r="H99" i="6" s="1"/>
  <c r="B9" i="17"/>
  <c r="H236" i="41"/>
  <c r="C31" i="30"/>
  <c r="G134" i="50"/>
  <c r="E133" i="50"/>
  <c r="H2495" i="43"/>
  <c r="I2107" i="43"/>
  <c r="I1158" i="43"/>
  <c r="H66" i="43"/>
  <c r="I263" i="35"/>
  <c r="H20" i="35"/>
  <c r="I20" i="35" s="1"/>
  <c r="G366" i="35"/>
  <c r="E362" i="35"/>
  <c r="G249" i="35"/>
  <c r="G26" i="35"/>
  <c r="G288" i="8"/>
  <c r="I12" i="22"/>
  <c r="I11" i="22" s="1"/>
  <c r="I33" i="30"/>
  <c r="H299" i="8"/>
  <c r="G298" i="8"/>
  <c r="I88" i="6"/>
  <c r="I87" i="6" s="1"/>
  <c r="G979" i="42"/>
  <c r="G973" i="42" s="1"/>
  <c r="G310" i="35"/>
  <c r="G245" i="35"/>
  <c r="G291" i="17"/>
  <c r="C1129" i="42"/>
  <c r="I100" i="6"/>
  <c r="I99" i="6" s="1"/>
  <c r="C144" i="11"/>
  <c r="C63" i="11"/>
  <c r="I253" i="17"/>
  <c r="H47" i="17"/>
  <c r="I14" i="41"/>
  <c r="I13" i="41" s="1"/>
  <c r="H11" i="30"/>
  <c r="H254" i="21"/>
  <c r="H253" i="21" s="1"/>
  <c r="I2238" i="43"/>
  <c r="I2391" i="43"/>
  <c r="I1394" i="43"/>
  <c r="I1464" i="43"/>
  <c r="H658" i="43"/>
  <c r="H236" i="43"/>
  <c r="H1149" i="42"/>
  <c r="H1148" i="42" s="1"/>
  <c r="I1149" i="42"/>
  <c r="I1148" i="42" s="1"/>
  <c r="C821" i="43"/>
  <c r="I969" i="42"/>
  <c r="I968" i="42" s="1"/>
  <c r="H254" i="41"/>
  <c r="G253" i="41"/>
  <c r="G238" i="41" s="1"/>
  <c r="G154" i="42"/>
  <c r="G25" i="41"/>
  <c r="C1261" i="42"/>
  <c r="C331" i="35"/>
  <c r="H1245" i="42"/>
  <c r="H1244" i="42" s="1"/>
  <c r="I1244" i="42" s="1"/>
  <c r="I296" i="35"/>
  <c r="I295" i="35" s="1"/>
  <c r="H73" i="10"/>
  <c r="H71" i="10" s="1"/>
  <c r="G71" i="10"/>
  <c r="G70" i="10" s="1"/>
  <c r="G240" i="11"/>
  <c r="G239" i="11" s="1"/>
  <c r="I244" i="11"/>
  <c r="I242" i="11" s="1"/>
  <c r="H1152" i="42"/>
  <c r="H1151" i="42" s="1"/>
  <c r="G1152" i="42"/>
  <c r="G1151" i="42" s="1"/>
  <c r="H96" i="24"/>
  <c r="I323" i="42"/>
  <c r="I1030" i="42"/>
  <c r="I1006" i="42"/>
  <c r="C420" i="42"/>
  <c r="G897" i="42"/>
  <c r="I1469" i="42"/>
  <c r="C10" i="10"/>
  <c r="C9" i="10" s="1"/>
  <c r="I82" i="10"/>
  <c r="I53" i="10"/>
  <c r="I316" i="17"/>
  <c r="H98" i="17"/>
  <c r="H249" i="41"/>
  <c r="H269" i="41"/>
  <c r="I39" i="21"/>
  <c r="I34" i="21" s="1"/>
  <c r="I80" i="41"/>
  <c r="I76" i="41" s="1"/>
  <c r="H1464" i="43"/>
  <c r="H566" i="43"/>
  <c r="C1618" i="43"/>
  <c r="H1730" i="43"/>
  <c r="I236" i="43"/>
  <c r="I117" i="43"/>
  <c r="I263" i="41"/>
  <c r="I262" i="41" s="1"/>
  <c r="H262" i="41"/>
  <c r="G1262" i="42"/>
  <c r="G1699" i="42"/>
  <c r="G1698" i="42" s="1"/>
  <c r="I1245" i="42"/>
  <c r="G225" i="35"/>
  <c r="H214" i="35"/>
  <c r="I214" i="35" s="1"/>
  <c r="H168" i="35"/>
  <c r="G331" i="35"/>
  <c r="H332" i="35"/>
  <c r="H265" i="35"/>
  <c r="H261" i="35" s="1"/>
  <c r="H22" i="35"/>
  <c r="I22" i="35" s="1"/>
  <c r="G40" i="35"/>
  <c r="H82" i="10"/>
  <c r="H330" i="35"/>
  <c r="I330" i="35" s="1"/>
  <c r="C986" i="42"/>
  <c r="H45" i="8"/>
  <c r="I45" i="8" s="1"/>
  <c r="I28" i="17"/>
  <c r="I27" i="17" s="1"/>
  <c r="H28" i="17"/>
  <c r="H27" i="17" s="1"/>
  <c r="I1618" i="43"/>
  <c r="C2598" i="43"/>
  <c r="I1730" i="43"/>
  <c r="I273" i="43"/>
  <c r="H117" i="43"/>
  <c r="B9" i="41"/>
  <c r="I165" i="41"/>
  <c r="I164" i="41" s="1"/>
  <c r="H164" i="41"/>
  <c r="H163" i="41" s="1"/>
  <c r="H1442" i="42"/>
  <c r="H233" i="41"/>
  <c r="G231" i="41"/>
  <c r="H210" i="43"/>
  <c r="H238" i="35"/>
  <c r="H236" i="35" s="1"/>
  <c r="G236" i="35"/>
  <c r="I59" i="20"/>
  <c r="I58" i="20" s="1"/>
  <c r="H50" i="31"/>
  <c r="H49" i="31" s="1"/>
  <c r="H233" i="51"/>
  <c r="G232" i="51"/>
  <c r="H203" i="51"/>
  <c r="I203" i="51"/>
  <c r="I47" i="51"/>
  <c r="H47" i="51"/>
  <c r="H114" i="51"/>
  <c r="G114" i="51"/>
  <c r="H108" i="51"/>
  <c r="G108" i="51"/>
  <c r="I21" i="51"/>
  <c r="G206" i="51"/>
  <c r="G191" i="51"/>
  <c r="H58" i="51"/>
  <c r="G58" i="51"/>
  <c r="I199" i="51"/>
  <c r="I85" i="51"/>
  <c r="H85" i="51"/>
  <c r="H43" i="51"/>
  <c r="G43" i="51"/>
  <c r="H33" i="51"/>
  <c r="G33" i="51"/>
  <c r="H21" i="51"/>
  <c r="E240" i="50"/>
  <c r="G241" i="50"/>
  <c r="H36" i="50"/>
  <c r="C9" i="50"/>
  <c r="I37" i="50"/>
  <c r="I151" i="21"/>
  <c r="H86" i="21"/>
  <c r="H164" i="21"/>
  <c r="I164" i="21" s="1"/>
  <c r="H159" i="21"/>
  <c r="H156" i="21" s="1"/>
  <c r="G156" i="21"/>
  <c r="H220" i="21"/>
  <c r="I119" i="21"/>
  <c r="I86" i="21"/>
  <c r="G195" i="21"/>
  <c r="E194" i="21"/>
  <c r="I170" i="21"/>
  <c r="I165" i="21" s="1"/>
  <c r="I258" i="21"/>
  <c r="I229" i="21"/>
  <c r="I220" i="21" s="1"/>
  <c r="I188" i="21"/>
  <c r="I145" i="21"/>
  <c r="H199" i="21"/>
  <c r="G50" i="21"/>
  <c r="I22" i="21"/>
  <c r="I21" i="21" s="1"/>
  <c r="H42" i="21"/>
  <c r="H142" i="21"/>
  <c r="H140" i="21" s="1"/>
  <c r="G161" i="21"/>
  <c r="H162" i="21"/>
  <c r="G140" i="21"/>
  <c r="H79" i="21"/>
  <c r="H71" i="21" s="1"/>
  <c r="H58" i="21"/>
  <c r="I58" i="21" s="1"/>
  <c r="H11" i="21"/>
  <c r="I42" i="21"/>
  <c r="I53" i="21"/>
  <c r="I13" i="21"/>
  <c r="I11" i="21" s="1"/>
  <c r="G52" i="21"/>
  <c r="G10" i="21"/>
  <c r="I78" i="20"/>
  <c r="I82" i="20"/>
  <c r="I80" i="20" s="1"/>
  <c r="I47" i="20"/>
  <c r="I45" i="20" s="1"/>
  <c r="I43" i="20"/>
  <c r="I41" i="20" s="1"/>
  <c r="I22" i="20"/>
  <c r="I11" i="20" s="1"/>
  <c r="I10" i="20" s="1"/>
  <c r="I75" i="20"/>
  <c r="I12" i="19"/>
  <c r="I12" i="27"/>
  <c r="I11" i="27" s="1"/>
  <c r="C9" i="30"/>
  <c r="G35" i="30"/>
  <c r="G16" i="30"/>
  <c r="E15" i="30"/>
  <c r="G45" i="30"/>
  <c r="I12" i="30"/>
  <c r="H41" i="30"/>
  <c r="I42" i="30"/>
  <c r="H25" i="30"/>
  <c r="I82" i="31"/>
  <c r="I21" i="31"/>
  <c r="I134" i="31"/>
  <c r="I130" i="31" s="1"/>
  <c r="I74" i="31"/>
  <c r="I64" i="31" s="1"/>
  <c r="I60" i="31"/>
  <c r="I111" i="31"/>
  <c r="I108" i="31" s="1"/>
  <c r="I16" i="31"/>
  <c r="G10" i="31"/>
  <c r="H33" i="31"/>
  <c r="G27" i="31"/>
  <c r="H82" i="31"/>
  <c r="I28" i="31"/>
  <c r="H21" i="31"/>
  <c r="I13" i="31"/>
  <c r="H16" i="31"/>
  <c r="H122" i="31"/>
  <c r="I34" i="31"/>
  <c r="I33" i="31" s="1"/>
  <c r="H16" i="39"/>
  <c r="I16" i="39" s="1"/>
  <c r="I269" i="41"/>
  <c r="I276" i="41"/>
  <c r="H223" i="41"/>
  <c r="I148" i="41"/>
  <c r="I147" i="41" s="1"/>
  <c r="H122" i="41"/>
  <c r="I237" i="41"/>
  <c r="I236" i="41" s="1"/>
  <c r="I189" i="41"/>
  <c r="I188" i="41" s="1"/>
  <c r="I174" i="41"/>
  <c r="I173" i="41" s="1"/>
  <c r="H182" i="41"/>
  <c r="I224" i="41"/>
  <c r="I223" i="41" s="1"/>
  <c r="I258" i="41"/>
  <c r="I257" i="41" s="1"/>
  <c r="I294" i="41"/>
  <c r="I293" i="41" s="1"/>
  <c r="I292" i="41" s="1"/>
  <c r="I198" i="41"/>
  <c r="C86" i="41"/>
  <c r="H155" i="41"/>
  <c r="H385" i="17"/>
  <c r="H384" i="17" s="1"/>
  <c r="G385" i="17"/>
  <c r="G384" i="17" s="1"/>
  <c r="H379" i="17"/>
  <c r="H378" i="17" s="1"/>
  <c r="H377" i="17" s="1"/>
  <c r="G378" i="17"/>
  <c r="G377" i="17" s="1"/>
  <c r="C323" i="17"/>
  <c r="G220" i="17"/>
  <c r="G201" i="17" s="1"/>
  <c r="H221" i="17"/>
  <c r="H220" i="17" s="1"/>
  <c r="H338" i="17"/>
  <c r="H295" i="17"/>
  <c r="G295" i="17"/>
  <c r="G294" i="17" s="1"/>
  <c r="I11" i="17"/>
  <c r="I10" i="17" s="1"/>
  <c r="G263" i="17"/>
  <c r="H263" i="17"/>
  <c r="I175" i="17"/>
  <c r="H166" i="17"/>
  <c r="H165" i="17" s="1"/>
  <c r="G166" i="17"/>
  <c r="G165" i="17" s="1"/>
  <c r="H150" i="17"/>
  <c r="H149" i="17" s="1"/>
  <c r="G149" i="17"/>
  <c r="H139" i="17"/>
  <c r="I139" i="17" s="1"/>
  <c r="G138" i="17"/>
  <c r="G86" i="17"/>
  <c r="H87" i="17"/>
  <c r="H86" i="17" s="1"/>
  <c r="H84" i="17"/>
  <c r="H83" i="17" s="1"/>
  <c r="G83" i="17"/>
  <c r="G78" i="17" s="1"/>
  <c r="H69" i="17"/>
  <c r="I70" i="17"/>
  <c r="I69" i="17" s="1"/>
  <c r="H316" i="17"/>
  <c r="H354" i="17"/>
  <c r="G61" i="17"/>
  <c r="G60" i="17" s="1"/>
  <c r="H62" i="17"/>
  <c r="H61" i="17" s="1"/>
  <c r="H236" i="17"/>
  <c r="G180" i="17"/>
  <c r="H181" i="17"/>
  <c r="H180" i="17" s="1"/>
  <c r="I338" i="17"/>
  <c r="I308" i="17"/>
  <c r="I98" i="17"/>
  <c r="I48" i="17"/>
  <c r="I47" i="17" s="1"/>
  <c r="H11" i="17"/>
  <c r="H10" i="17" s="1"/>
  <c r="H175" i="17"/>
  <c r="C138" i="17"/>
  <c r="C137" i="17" s="1"/>
  <c r="G40" i="17"/>
  <c r="G39" i="17" s="1"/>
  <c r="H40" i="17"/>
  <c r="H324" i="17"/>
  <c r="I355" i="17"/>
  <c r="I354" i="17" s="1"/>
  <c r="I325" i="17"/>
  <c r="I324" i="17" s="1"/>
  <c r="G255" i="17"/>
  <c r="H256" i="17"/>
  <c r="H255" i="17" s="1"/>
  <c r="H193" i="17"/>
  <c r="H192" i="17" s="1"/>
  <c r="G192" i="17"/>
  <c r="H121" i="17"/>
  <c r="H120" i="17" s="1"/>
  <c r="G120" i="17"/>
  <c r="G176" i="11"/>
  <c r="G144" i="11" s="1"/>
  <c r="H177" i="11"/>
  <c r="G139" i="11"/>
  <c r="H140" i="11"/>
  <c r="H49" i="11"/>
  <c r="I49" i="11" s="1"/>
  <c r="H76" i="11"/>
  <c r="I76" i="11" s="1"/>
  <c r="I39" i="11"/>
  <c r="H12" i="11"/>
  <c r="H11" i="11" s="1"/>
  <c r="H10" i="11" s="1"/>
  <c r="G10" i="11"/>
  <c r="H97" i="11"/>
  <c r="H96" i="11" s="1"/>
  <c r="G96" i="11"/>
  <c r="G66" i="11"/>
  <c r="G63" i="11" s="1"/>
  <c r="H67" i="11"/>
  <c r="H66" i="11" s="1"/>
  <c r="G38" i="11"/>
  <c r="G15" i="11" s="1"/>
  <c r="I29" i="11"/>
  <c r="I248" i="11"/>
  <c r="I246" i="11" s="1"/>
  <c r="G59" i="10"/>
  <c r="H12" i="10"/>
  <c r="H11" i="10" s="1"/>
  <c r="G11" i="10"/>
  <c r="H41" i="10"/>
  <c r="H40" i="10" s="1"/>
  <c r="G40" i="10"/>
  <c r="G63" i="10"/>
  <c r="H53" i="10"/>
  <c r="I12" i="12"/>
  <c r="I11" i="12" s="1"/>
  <c r="I10" i="12" s="1"/>
  <c r="I11" i="6"/>
  <c r="I41" i="6"/>
  <c r="I78" i="6"/>
  <c r="I77" i="6" s="1"/>
  <c r="H11" i="6"/>
  <c r="H41" i="6"/>
  <c r="G9" i="16"/>
  <c r="D45" i="58" s="1"/>
  <c r="I12" i="16"/>
  <c r="I11" i="16" s="1"/>
  <c r="I10" i="16" s="1"/>
  <c r="I22" i="5"/>
  <c r="H14" i="5"/>
  <c r="H10" i="5" s="1"/>
  <c r="H23" i="5"/>
  <c r="H22" i="5" s="1"/>
  <c r="G240" i="4"/>
  <c r="H241" i="4" s="1"/>
  <c r="H133" i="24"/>
  <c r="H132" i="24" s="1"/>
  <c r="I12" i="24"/>
  <c r="I165" i="24"/>
  <c r="I176" i="8"/>
  <c r="G198" i="8"/>
  <c r="G269" i="8"/>
  <c r="H122" i="8"/>
  <c r="I122" i="8" s="1"/>
  <c r="I120" i="8" s="1"/>
  <c r="G120" i="8"/>
  <c r="H132" i="8"/>
  <c r="I132" i="8" s="1"/>
  <c r="G12" i="8"/>
  <c r="H296" i="8"/>
  <c r="H290" i="8" s="1"/>
  <c r="G290" i="8"/>
  <c r="G208" i="8"/>
  <c r="G130" i="8"/>
  <c r="H131" i="8"/>
  <c r="I131" i="8" s="1"/>
  <c r="G117" i="8"/>
  <c r="H118" i="8"/>
  <c r="H117" i="8" s="1"/>
  <c r="G87" i="8"/>
  <c r="I48" i="8"/>
  <c r="H278" i="8"/>
  <c r="H277" i="8" s="1"/>
  <c r="G106" i="8"/>
  <c r="H107" i="8"/>
  <c r="H106" i="8" s="1"/>
  <c r="I320" i="8"/>
  <c r="H254" i="8"/>
  <c r="H251" i="8" s="1"/>
  <c r="G251" i="8"/>
  <c r="H230" i="8"/>
  <c r="H226" i="8" s="1"/>
  <c r="G226" i="8"/>
  <c r="C143" i="8"/>
  <c r="C85" i="8"/>
  <c r="H147" i="8"/>
  <c r="I147" i="8" s="1"/>
  <c r="H249" i="8"/>
  <c r="H247" i="8" s="1"/>
  <c r="G247" i="8"/>
  <c r="G137" i="8"/>
  <c r="G163" i="8"/>
  <c r="C175" i="8"/>
  <c r="H168" i="8"/>
  <c r="I168" i="8" s="1"/>
  <c r="H330" i="8"/>
  <c r="H329" i="8" s="1"/>
  <c r="G329" i="8"/>
  <c r="G302" i="8"/>
  <c r="H303" i="8"/>
  <c r="H302" i="8" s="1"/>
  <c r="I170" i="8"/>
  <c r="G145" i="8"/>
  <c r="G98" i="8"/>
  <c r="H59" i="8"/>
  <c r="H57" i="8" s="1"/>
  <c r="I57" i="8" s="1"/>
  <c r="I1541" i="42"/>
  <c r="H1127" i="42"/>
  <c r="H1123" i="42" s="1"/>
  <c r="I1127" i="42"/>
  <c r="I1123" i="42" s="1"/>
  <c r="H731" i="42"/>
  <c r="G652" i="42"/>
  <c r="H652" i="42"/>
  <c r="H632" i="42"/>
  <c r="H631" i="42" s="1"/>
  <c r="I632" i="42"/>
  <c r="I631" i="42" s="1"/>
  <c r="G557" i="42"/>
  <c r="H546" i="42"/>
  <c r="G546" i="42"/>
  <c r="G398" i="42"/>
  <c r="G314" i="42"/>
  <c r="G313" i="42" s="1"/>
  <c r="H188" i="42"/>
  <c r="G188" i="42"/>
  <c r="C147" i="42"/>
  <c r="H69" i="42"/>
  <c r="G31" i="42"/>
  <c r="H31" i="42"/>
  <c r="I690" i="42"/>
  <c r="H690" i="42"/>
  <c r="H984" i="42"/>
  <c r="H983" i="42" s="1"/>
  <c r="I984" i="42"/>
  <c r="I983" i="42" s="1"/>
  <c r="I1673" i="42"/>
  <c r="H1664" i="42"/>
  <c r="H1663" i="42" s="1"/>
  <c r="I1663" i="42" s="1"/>
  <c r="I1144" i="42"/>
  <c r="H1048" i="42"/>
  <c r="I1048" i="42"/>
  <c r="H914" i="42"/>
  <c r="H871" i="42"/>
  <c r="I871" i="42"/>
  <c r="I850" i="42"/>
  <c r="H820" i="42"/>
  <c r="H792" i="42"/>
  <c r="H791" i="42" s="1"/>
  <c r="I792" i="42"/>
  <c r="I791" i="42" s="1"/>
  <c r="H780" i="42"/>
  <c r="H770" i="42"/>
  <c r="I770" i="42"/>
  <c r="H744" i="42"/>
  <c r="G744" i="42"/>
  <c r="H722" i="42"/>
  <c r="G722" i="42"/>
  <c r="H598" i="42"/>
  <c r="G598" i="42"/>
  <c r="C585" i="42"/>
  <c r="I549" i="42"/>
  <c r="H467" i="42"/>
  <c r="G465" i="42"/>
  <c r="H465" i="42"/>
  <c r="C367" i="42"/>
  <c r="G359" i="42"/>
  <c r="G358" i="42" s="1"/>
  <c r="G352" i="42"/>
  <c r="H348" i="42"/>
  <c r="I63" i="42"/>
  <c r="H39" i="42"/>
  <c r="H936" i="42"/>
  <c r="I936" i="42"/>
  <c r="I974" i="42"/>
  <c r="H1536" i="42"/>
  <c r="H1535" i="42" s="1"/>
  <c r="I1536" i="42"/>
  <c r="I1535" i="42" s="1"/>
  <c r="H1541" i="42"/>
  <c r="H1540" i="42" s="1"/>
  <c r="I1540" i="42" s="1"/>
  <c r="H987" i="42"/>
  <c r="H523" i="42"/>
  <c r="H1759" i="42"/>
  <c r="G1759" i="42"/>
  <c r="G1754" i="42" s="1"/>
  <c r="H1483" i="42"/>
  <c r="G1483" i="42"/>
  <c r="C1441" i="42"/>
  <c r="H1683" i="42"/>
  <c r="H1682" i="42" s="1"/>
  <c r="I1683" i="42"/>
  <c r="I1682" i="42" s="1"/>
  <c r="G1520" i="42"/>
  <c r="G1519" i="42" s="1"/>
  <c r="H1520" i="42"/>
  <c r="H1519" i="42" s="1"/>
  <c r="H1488" i="42"/>
  <c r="G1488" i="42"/>
  <c r="H1450" i="42"/>
  <c r="G1450" i="42"/>
  <c r="G1441" i="42" s="1"/>
  <c r="I1495" i="42"/>
  <c r="C849" i="42"/>
  <c r="C763" i="42"/>
  <c r="I1108" i="42"/>
  <c r="G658" i="42"/>
  <c r="G613" i="42"/>
  <c r="G603" i="42"/>
  <c r="H156" i="42"/>
  <c r="H694" i="42"/>
  <c r="G694" i="42"/>
  <c r="G673" i="42"/>
  <c r="I576" i="42"/>
  <c r="G539" i="42"/>
  <c r="H531" i="42"/>
  <c r="I531" i="42"/>
  <c r="G483" i="42"/>
  <c r="H483" i="42"/>
  <c r="I414" i="42"/>
  <c r="H337" i="42"/>
  <c r="G337" i="42"/>
  <c r="H331" i="42"/>
  <c r="G331" i="42"/>
  <c r="G281" i="42"/>
  <c r="G216" i="42"/>
  <c r="H148" i="42"/>
  <c r="C10" i="42"/>
  <c r="C9" i="42" s="1"/>
  <c r="I162" i="42"/>
  <c r="H1755" i="42"/>
  <c r="I1755" i="42"/>
  <c r="I987" i="42"/>
  <c r="I898" i="42"/>
  <c r="I853" i="42"/>
  <c r="G849" i="42"/>
  <c r="I780" i="42"/>
  <c r="I764" i="42"/>
  <c r="H764" i="42"/>
  <c r="C743" i="42"/>
  <c r="C714" i="42"/>
  <c r="H715" i="42"/>
  <c r="G715" i="42"/>
  <c r="H586" i="42"/>
  <c r="G586" i="42"/>
  <c r="H549" i="42"/>
  <c r="H517" i="42"/>
  <c r="H516" i="42" s="1"/>
  <c r="G517" i="42"/>
  <c r="G516" i="42" s="1"/>
  <c r="G443" i="42"/>
  <c r="G416" i="42"/>
  <c r="G413" i="42" s="1"/>
  <c r="G403" i="42"/>
  <c r="C177" i="42"/>
  <c r="H162" i="42"/>
  <c r="G156" i="42"/>
  <c r="G15" i="42"/>
  <c r="I1015" i="42"/>
  <c r="I1664" i="42"/>
  <c r="G178" i="42"/>
  <c r="G51" i="42"/>
  <c r="G46" i="42" s="1"/>
  <c r="G148" i="42"/>
  <c r="G238" i="4"/>
  <c r="H239" i="4" s="1"/>
  <c r="H1030" i="43" l="1"/>
  <c r="H1029" i="43" s="1"/>
  <c r="I1031" i="43"/>
  <c r="I1030" i="43" s="1"/>
  <c r="I1029" i="43" s="1"/>
  <c r="I811" i="43"/>
  <c r="I810" i="43" s="1"/>
  <c r="I771" i="43" s="1"/>
  <c r="H810" i="43"/>
  <c r="H771" i="43" s="1"/>
  <c r="G2872" i="43"/>
  <c r="G82" i="43"/>
  <c r="I1284" i="43"/>
  <c r="I1283" i="43" s="1"/>
  <c r="I1282" i="43" s="1"/>
  <c r="H1283" i="43"/>
  <c r="H1282" i="43" s="1"/>
  <c r="I1417" i="43"/>
  <c r="I1416" i="43" s="1"/>
  <c r="I1415" i="43" s="1"/>
  <c r="H1416" i="43"/>
  <c r="H1415" i="43" s="1"/>
  <c r="I2880" i="43"/>
  <c r="I2879" i="43" s="1"/>
  <c r="H2879" i="43"/>
  <c r="I1151" i="43"/>
  <c r="I1150" i="43" s="1"/>
  <c r="I1130" i="43" s="1"/>
  <c r="H1150" i="43"/>
  <c r="H1130" i="43" s="1"/>
  <c r="H2269" i="43"/>
  <c r="I84" i="43"/>
  <c r="I83" i="43" s="1"/>
  <c r="H83" i="43"/>
  <c r="I1019" i="43"/>
  <c r="I1018" i="43" s="1"/>
  <c r="H1018" i="43"/>
  <c r="H1017" i="43" s="1"/>
  <c r="I2913" i="43"/>
  <c r="I2912" i="43" s="1"/>
  <c r="I2911" i="43" s="1"/>
  <c r="H2912" i="43"/>
  <c r="H2911" i="43" s="1"/>
  <c r="I2920" i="43"/>
  <c r="I2919" i="43" s="1"/>
  <c r="I2918" i="43" s="1"/>
  <c r="H2919" i="43"/>
  <c r="H2918" i="43" s="1"/>
  <c r="I747" i="43"/>
  <c r="I746" i="43" s="1"/>
  <c r="I745" i="43" s="1"/>
  <c r="H746" i="43"/>
  <c r="H1329" i="43"/>
  <c r="H1320" i="43" s="1"/>
  <c r="I1330" i="43"/>
  <c r="I1329" i="43" s="1"/>
  <c r="I1320" i="43" s="1"/>
  <c r="I752" i="43"/>
  <c r="I751" i="43" s="1"/>
  <c r="H751" i="43"/>
  <c r="I2887" i="43"/>
  <c r="I2886" i="43" s="1"/>
  <c r="I2885" i="43" s="1"/>
  <c r="H2886" i="43"/>
  <c r="H2885" i="43" s="1"/>
  <c r="I1196" i="43"/>
  <c r="I1195" i="43" s="1"/>
  <c r="I1190" i="43" s="1"/>
  <c r="H1195" i="43"/>
  <c r="H1190" i="43" s="1"/>
  <c r="I225" i="43"/>
  <c r="I224" i="43" s="1"/>
  <c r="I220" i="43" s="1"/>
  <c r="H224" i="43"/>
  <c r="H220" i="43" s="1"/>
  <c r="I2601" i="43"/>
  <c r="I2599" i="43" s="1"/>
  <c r="I2598" i="43" s="1"/>
  <c r="H2599" i="43"/>
  <c r="H2598" i="43" s="1"/>
  <c r="I768" i="43"/>
  <c r="I763" i="43" s="1"/>
  <c r="H763" i="43"/>
  <c r="H755" i="43" s="1"/>
  <c r="I2925" i="43"/>
  <c r="I2924" i="43" s="1"/>
  <c r="I2923" i="43" s="1"/>
  <c r="H2924" i="43"/>
  <c r="H2923" i="43" s="1"/>
  <c r="I2658" i="43"/>
  <c r="I2657" i="43" s="1"/>
  <c r="I2897" i="43"/>
  <c r="I2896" i="43" s="1"/>
  <c r="I2895" i="43" s="1"/>
  <c r="H2896" i="43"/>
  <c r="H2895" i="43" s="1"/>
  <c r="I2589" i="43"/>
  <c r="I2588" i="43" s="1"/>
  <c r="I2565" i="43" s="1"/>
  <c r="H2588" i="43"/>
  <c r="H2565" i="43" s="1"/>
  <c r="I2876" i="43"/>
  <c r="I2873" i="43" s="1"/>
  <c r="H2873" i="43"/>
  <c r="I89" i="43"/>
  <c r="I88" i="43" s="1"/>
  <c r="H88" i="43"/>
  <c r="H82" i="43" s="1"/>
  <c r="I2669" i="43"/>
  <c r="I2668" i="43" s="1"/>
  <c r="I2903" i="43"/>
  <c r="I2820" i="43"/>
  <c r="I2810" i="43"/>
  <c r="I2667" i="43"/>
  <c r="I2656" i="43"/>
  <c r="I2627" i="43"/>
  <c r="I2433" i="43"/>
  <c r="I2359" i="43"/>
  <c r="I2294" i="43"/>
  <c r="I2226" i="43"/>
  <c r="I2213" i="43"/>
  <c r="I2136" i="43"/>
  <c r="I2092" i="43"/>
  <c r="I1530" i="43"/>
  <c r="I1410" i="43"/>
  <c r="I1017" i="43"/>
  <c r="I1013" i="43"/>
  <c r="I882" i="43"/>
  <c r="I755" i="43"/>
  <c r="I320" i="43"/>
  <c r="I268" i="43"/>
  <c r="H12" i="43"/>
  <c r="G11" i="43"/>
  <c r="G10" i="43" s="1"/>
  <c r="G9" i="43" s="1"/>
  <c r="H194" i="24"/>
  <c r="H193" i="24" s="1"/>
  <c r="I194" i="24"/>
  <c r="I193" i="24" s="1"/>
  <c r="I148" i="24"/>
  <c r="I147" i="24" s="1"/>
  <c r="I146" i="24" s="1"/>
  <c r="H147" i="24"/>
  <c r="H146" i="24" s="1"/>
  <c r="G94" i="24"/>
  <c r="G162" i="24"/>
  <c r="I169" i="24"/>
  <c r="I168" i="24" s="1"/>
  <c r="H168" i="24"/>
  <c r="I164" i="24"/>
  <c r="I163" i="24" s="1"/>
  <c r="H163" i="24"/>
  <c r="I136" i="24"/>
  <c r="I135" i="24" s="1"/>
  <c r="H135" i="24"/>
  <c r="H131" i="24" s="1"/>
  <c r="I143" i="24"/>
  <c r="I142" i="24" s="1"/>
  <c r="H142" i="24"/>
  <c r="I111" i="24"/>
  <c r="I110" i="24" s="1"/>
  <c r="H110" i="24"/>
  <c r="G10" i="24"/>
  <c r="I96" i="24"/>
  <c r="H95" i="24"/>
  <c r="I68" i="24"/>
  <c r="H67" i="24"/>
  <c r="H30" i="24"/>
  <c r="I31" i="24"/>
  <c r="I30" i="24" s="1"/>
  <c r="H45" i="24"/>
  <c r="I46" i="24"/>
  <c r="I45" i="24" s="1"/>
  <c r="H38" i="24"/>
  <c r="I39" i="24"/>
  <c r="I38" i="24" s="1"/>
  <c r="I65" i="24"/>
  <c r="I64" i="24" s="1"/>
  <c r="H64" i="24"/>
  <c r="H63" i="24" s="1"/>
  <c r="I11" i="24"/>
  <c r="H11" i="3"/>
  <c r="H10" i="3" s="1"/>
  <c r="H9" i="3" s="1"/>
  <c r="I12" i="3"/>
  <c r="I11" i="3" s="1"/>
  <c r="I10" i="3" s="1"/>
  <c r="I9" i="3" s="1"/>
  <c r="I42" i="27"/>
  <c r="I41" i="27" s="1"/>
  <c r="I10" i="27"/>
  <c r="I9" i="27" s="1"/>
  <c r="I177" i="11"/>
  <c r="I176" i="11" s="1"/>
  <c r="H176" i="11"/>
  <c r="H38" i="11"/>
  <c r="H15" i="11" s="1"/>
  <c r="H74" i="11"/>
  <c r="I21" i="11"/>
  <c r="I38" i="11"/>
  <c r="I140" i="11"/>
  <c r="I139" i="11" s="1"/>
  <c r="H139" i="11"/>
  <c r="I16" i="11"/>
  <c r="H180" i="11"/>
  <c r="I12" i="11"/>
  <c r="G92" i="11"/>
  <c r="G9" i="11" s="1"/>
  <c r="C9" i="11"/>
  <c r="I12" i="36"/>
  <c r="H11" i="36"/>
  <c r="H10" i="36" s="1"/>
  <c r="H9" i="36" s="1"/>
  <c r="I11" i="55"/>
  <c r="I10" i="55" s="1"/>
  <c r="I9" i="55" s="1"/>
  <c r="F39" i="58" s="1"/>
  <c r="C9" i="19"/>
  <c r="G100" i="19"/>
  <c r="H101" i="19"/>
  <c r="I88" i="19"/>
  <c r="I87" i="19" s="1"/>
  <c r="H87" i="19"/>
  <c r="I118" i="19"/>
  <c r="I117" i="19" s="1"/>
  <c r="I116" i="19" s="1"/>
  <c r="H117" i="19"/>
  <c r="H116" i="19" s="1"/>
  <c r="I115" i="19"/>
  <c r="I114" i="19" s="1"/>
  <c r="I113" i="19" s="1"/>
  <c r="H114" i="19"/>
  <c r="H113" i="19" s="1"/>
  <c r="I63" i="19"/>
  <c r="G9" i="19"/>
  <c r="I122" i="19"/>
  <c r="I121" i="19" s="1"/>
  <c r="H121" i="19"/>
  <c r="H64" i="19"/>
  <c r="H63" i="19" s="1"/>
  <c r="I59" i="19"/>
  <c r="I58" i="19" s="1"/>
  <c r="I81" i="19"/>
  <c r="I80" i="19" s="1"/>
  <c r="H80" i="19"/>
  <c r="I48" i="19"/>
  <c r="I47" i="19" s="1"/>
  <c r="H47" i="19"/>
  <c r="I11" i="19"/>
  <c r="H11" i="19"/>
  <c r="G86" i="19"/>
  <c r="G9" i="22"/>
  <c r="H90" i="22"/>
  <c r="I91" i="22"/>
  <c r="I90" i="22" s="1"/>
  <c r="I55" i="22"/>
  <c r="I54" i="22" s="1"/>
  <c r="I53" i="22" s="1"/>
  <c r="H81" i="22"/>
  <c r="I82" i="22"/>
  <c r="I81" i="22" s="1"/>
  <c r="G75" i="22"/>
  <c r="H42" i="22"/>
  <c r="H41" i="22" s="1"/>
  <c r="I43" i="22"/>
  <c r="I42" i="22" s="1"/>
  <c r="I41" i="22" s="1"/>
  <c r="H76" i="22"/>
  <c r="I77" i="22"/>
  <c r="I76" i="22" s="1"/>
  <c r="H34" i="22"/>
  <c r="H10" i="22" s="1"/>
  <c r="I35" i="22"/>
  <c r="I34" i="22" s="1"/>
  <c r="H48" i="22"/>
  <c r="H47" i="22" s="1"/>
  <c r="I49" i="22"/>
  <c r="I48" i="22" s="1"/>
  <c r="I47" i="22" s="1"/>
  <c r="H98" i="22"/>
  <c r="I99" i="22"/>
  <c r="I98" i="22" s="1"/>
  <c r="H39" i="22"/>
  <c r="I40" i="22"/>
  <c r="I39" i="22" s="1"/>
  <c r="I10" i="22" s="1"/>
  <c r="I191" i="39"/>
  <c r="I190" i="39" s="1"/>
  <c r="I189" i="39" s="1"/>
  <c r="H190" i="39"/>
  <c r="H189" i="39" s="1"/>
  <c r="I114" i="39"/>
  <c r="C9" i="39"/>
  <c r="I91" i="39"/>
  <c r="I180" i="39"/>
  <c r="I179" i="39" s="1"/>
  <c r="I178" i="39" s="1"/>
  <c r="H179" i="39"/>
  <c r="H178" i="39" s="1"/>
  <c r="I156" i="39"/>
  <c r="I155" i="39" s="1"/>
  <c r="I154" i="39" s="1"/>
  <c r="H155" i="39"/>
  <c r="H154" i="39" s="1"/>
  <c r="H149" i="39"/>
  <c r="I128" i="39"/>
  <c r="I127" i="39" s="1"/>
  <c r="I126" i="39" s="1"/>
  <c r="H127" i="39"/>
  <c r="I111" i="39"/>
  <c r="I110" i="39" s="1"/>
  <c r="H110" i="39"/>
  <c r="I11" i="39"/>
  <c r="I97" i="39"/>
  <c r="I96" i="39" s="1"/>
  <c r="H96" i="39"/>
  <c r="G10" i="39"/>
  <c r="G9" i="39" s="1"/>
  <c r="H11" i="39"/>
  <c r="I75" i="39"/>
  <c r="I74" i="39" s="1"/>
  <c r="H74" i="39"/>
  <c r="H91" i="39"/>
  <c r="I53" i="47"/>
  <c r="I52" i="47" s="1"/>
  <c r="H46" i="47"/>
  <c r="I46" i="47"/>
  <c r="G30" i="47"/>
  <c r="I32" i="47"/>
  <c r="I31" i="47" s="1"/>
  <c r="I30" i="47" s="1"/>
  <c r="H31" i="47"/>
  <c r="I29" i="47"/>
  <c r="I28" i="47" s="1"/>
  <c r="G10" i="47"/>
  <c r="H22" i="47"/>
  <c r="I23" i="47"/>
  <c r="I22" i="47" s="1"/>
  <c r="I16" i="47"/>
  <c r="I15" i="47" s="1"/>
  <c r="H15" i="47"/>
  <c r="H11" i="31"/>
  <c r="H10" i="31" s="1"/>
  <c r="C9" i="31"/>
  <c r="H63" i="31"/>
  <c r="I11" i="31"/>
  <c r="I10" i="31" s="1"/>
  <c r="I50" i="31"/>
  <c r="I49" i="31" s="1"/>
  <c r="I27" i="31" s="1"/>
  <c r="I63" i="31"/>
  <c r="C9" i="21"/>
  <c r="G97" i="21"/>
  <c r="I98" i="21"/>
  <c r="G160" i="21"/>
  <c r="I143" i="21"/>
  <c r="H182" i="21"/>
  <c r="H104" i="21"/>
  <c r="H97" i="21" s="1"/>
  <c r="I231" i="21"/>
  <c r="H10" i="21"/>
  <c r="I254" i="21"/>
  <c r="I253" i="21" s="1"/>
  <c r="I104" i="21"/>
  <c r="H231" i="21"/>
  <c r="H175" i="21"/>
  <c r="I182" i="21"/>
  <c r="I10" i="50"/>
  <c r="H10" i="50"/>
  <c r="I36" i="50"/>
  <c r="I32" i="30"/>
  <c r="I41" i="30"/>
  <c r="I11" i="30"/>
  <c r="I65" i="20"/>
  <c r="I40" i="20" s="1"/>
  <c r="I9" i="20" s="1"/>
  <c r="H70" i="10"/>
  <c r="I12" i="10"/>
  <c r="I11" i="10" s="1"/>
  <c r="I73" i="10"/>
  <c r="I71" i="10" s="1"/>
  <c r="I70" i="10" s="1"/>
  <c r="I69" i="12"/>
  <c r="I68" i="12" s="1"/>
  <c r="H68" i="12"/>
  <c r="I64" i="12"/>
  <c r="I9" i="12" s="1"/>
  <c r="H64" i="12"/>
  <c r="H9" i="12" s="1"/>
  <c r="H57" i="13"/>
  <c r="H56" i="13" s="1"/>
  <c r="I68" i="13"/>
  <c r="I67" i="13" s="1"/>
  <c r="I56" i="13" s="1"/>
  <c r="I9" i="13" s="1"/>
  <c r="H19" i="13"/>
  <c r="H10" i="13" s="1"/>
  <c r="H9" i="13" s="1"/>
  <c r="I14" i="15"/>
  <c r="I13" i="15" s="1"/>
  <c r="H13" i="15"/>
  <c r="H10" i="15"/>
  <c r="H9" i="15" s="1"/>
  <c r="H93" i="9"/>
  <c r="I93" i="9"/>
  <c r="I10" i="9"/>
  <c r="I9" i="9" s="1"/>
  <c r="H10" i="9"/>
  <c r="C247" i="8"/>
  <c r="C246" i="8" s="1"/>
  <c r="C9" i="8" s="1"/>
  <c r="I223" i="8"/>
  <c r="I230" i="8"/>
  <c r="I226" i="8"/>
  <c r="I296" i="8"/>
  <c r="I290" i="8" s="1"/>
  <c r="I59" i="8"/>
  <c r="I249" i="8"/>
  <c r="I247" i="8" s="1"/>
  <c r="H314" i="8"/>
  <c r="H120" i="8"/>
  <c r="I278" i="8"/>
  <c r="I277" i="8" s="1"/>
  <c r="I118" i="8"/>
  <c r="I117" i="8" s="1"/>
  <c r="I133" i="24"/>
  <c r="G344" i="35"/>
  <c r="H344" i="35"/>
  <c r="H253" i="35"/>
  <c r="C307" i="35"/>
  <c r="H331" i="35"/>
  <c r="H165" i="35"/>
  <c r="I238" i="35"/>
  <c r="I236" i="35" s="1"/>
  <c r="H113" i="35"/>
  <c r="I28" i="35"/>
  <c r="I26" i="35" s="1"/>
  <c r="I270" i="35"/>
  <c r="H309" i="35"/>
  <c r="H308" i="35" s="1"/>
  <c r="G308" i="35"/>
  <c r="G307" i="35" s="1"/>
  <c r="C42" i="35"/>
  <c r="I114" i="35"/>
  <c r="I113" i="35" s="1"/>
  <c r="H288" i="35"/>
  <c r="G287" i="35"/>
  <c r="H286" i="35"/>
  <c r="G285" i="35"/>
  <c r="H230" i="35"/>
  <c r="G229" i="35"/>
  <c r="H310" i="35"/>
  <c r="H12" i="35"/>
  <c r="G11" i="35"/>
  <c r="H354" i="35"/>
  <c r="H353" i="35" s="1"/>
  <c r="G353" i="35"/>
  <c r="I343" i="35"/>
  <c r="I341" i="35" s="1"/>
  <c r="I259" i="35"/>
  <c r="I253" i="35" s="1"/>
  <c r="H181" i="35"/>
  <c r="G301" i="35"/>
  <c r="G300" i="35" s="1"/>
  <c r="H302" i="35"/>
  <c r="H173" i="35"/>
  <c r="H172" i="35" s="1"/>
  <c r="G172" i="35"/>
  <c r="G171" i="35" s="1"/>
  <c r="H270" i="35"/>
  <c r="I265" i="35"/>
  <c r="I261" i="35" s="1"/>
  <c r="H150" i="35"/>
  <c r="G241" i="35"/>
  <c r="H242" i="35"/>
  <c r="C10" i="35"/>
  <c r="C113" i="51"/>
  <c r="G198" i="51"/>
  <c r="H153" i="51"/>
  <c r="C9" i="51"/>
  <c r="G46" i="51"/>
  <c r="H46" i="51"/>
  <c r="I33" i="51"/>
  <c r="I235" i="17"/>
  <c r="H235" i="17"/>
  <c r="G235" i="17"/>
  <c r="G137" i="17"/>
  <c r="H85" i="17"/>
  <c r="G85" i="17"/>
  <c r="H78" i="17"/>
  <c r="H60" i="17"/>
  <c r="H39" i="17"/>
  <c r="I252" i="17"/>
  <c r="I166" i="17"/>
  <c r="I165" i="17" s="1"/>
  <c r="I295" i="17"/>
  <c r="I294" i="17" s="1"/>
  <c r="H365" i="17"/>
  <c r="H353" i="17" s="1"/>
  <c r="C9" i="17"/>
  <c r="G251" i="17"/>
  <c r="I353" i="17"/>
  <c r="I263" i="17"/>
  <c r="H201" i="17"/>
  <c r="H174" i="17"/>
  <c r="I372" i="17"/>
  <c r="I371" i="17" s="1"/>
  <c r="I370" i="17" s="1"/>
  <c r="H371" i="17"/>
  <c r="H370" i="17" s="1"/>
  <c r="H259" i="41"/>
  <c r="I259" i="41"/>
  <c r="H275" i="41"/>
  <c r="G187" i="41"/>
  <c r="H239" i="41"/>
  <c r="I239" i="41"/>
  <c r="G170" i="41"/>
  <c r="I178" i="41"/>
  <c r="I170" i="41" s="1"/>
  <c r="I275" i="41"/>
  <c r="G207" i="41"/>
  <c r="I163" i="41"/>
  <c r="I197" i="41"/>
  <c r="I187" i="41" s="1"/>
  <c r="H87" i="41"/>
  <c r="H86" i="41" s="1"/>
  <c r="G57" i="41"/>
  <c r="G44" i="41" s="1"/>
  <c r="H45" i="41"/>
  <c r="H68" i="41"/>
  <c r="I68" i="41" s="1"/>
  <c r="H197" i="41"/>
  <c r="H187" i="41" s="1"/>
  <c r="G10" i="41"/>
  <c r="H74" i="41"/>
  <c r="I74" i="41" s="1"/>
  <c r="I48" i="41"/>
  <c r="C9" i="43"/>
  <c r="I1672" i="42"/>
  <c r="I1685" i="42"/>
  <c r="H1130" i="42"/>
  <c r="H1129" i="42" s="1"/>
  <c r="H1491" i="42"/>
  <c r="H1487" i="42" s="1"/>
  <c r="H1481" i="42"/>
  <c r="H1479" i="42" s="1"/>
  <c r="H1478" i="42" s="1"/>
  <c r="H944" i="42"/>
  <c r="H943" i="42" s="1"/>
  <c r="G1479" i="42"/>
  <c r="G1478" i="42" s="1"/>
  <c r="H1156" i="42"/>
  <c r="H1155" i="42" s="1"/>
  <c r="I1155" i="42" s="1"/>
  <c r="H1119" i="42"/>
  <c r="H1118" i="42" s="1"/>
  <c r="H1293" i="42"/>
  <c r="H893" i="42"/>
  <c r="H892" i="42" s="1"/>
  <c r="G1119" i="42"/>
  <c r="G1118" i="42" s="1"/>
  <c r="G1130" i="42"/>
  <c r="G1129" i="42" s="1"/>
  <c r="H979" i="42"/>
  <c r="H973" i="42" s="1"/>
  <c r="H875" i="42"/>
  <c r="H1218" i="42"/>
  <c r="H1214" i="42" s="1"/>
  <c r="H1213" i="42" s="1"/>
  <c r="G1023" i="42"/>
  <c r="G986" i="42" s="1"/>
  <c r="G1214" i="42"/>
  <c r="G1213" i="42" s="1"/>
  <c r="H641" i="42"/>
  <c r="H635" i="42" s="1"/>
  <c r="I1156" i="42"/>
  <c r="G839" i="42"/>
  <c r="G838" i="42" s="1"/>
  <c r="H658" i="42"/>
  <c r="G635" i="42"/>
  <c r="H839" i="42"/>
  <c r="H838" i="42" s="1"/>
  <c r="G571" i="42"/>
  <c r="G556" i="42" s="1"/>
  <c r="G893" i="42"/>
  <c r="G892" i="42" s="1"/>
  <c r="H571" i="42"/>
  <c r="G743" i="42"/>
  <c r="H800" i="42"/>
  <c r="H798" i="42" s="1"/>
  <c r="H797" i="42" s="1"/>
  <c r="G798" i="42"/>
  <c r="G797" i="42" s="1"/>
  <c r="H811" i="42"/>
  <c r="H804" i="42" s="1"/>
  <c r="H803" i="42" s="1"/>
  <c r="H610" i="42"/>
  <c r="H754" i="42"/>
  <c r="H752" i="42" s="1"/>
  <c r="H743" i="42" s="1"/>
  <c r="H216" i="42"/>
  <c r="H625" i="42"/>
  <c r="I625" i="42" s="1"/>
  <c r="I623" i="42" s="1"/>
  <c r="H443" i="42"/>
  <c r="H420" i="42" s="1"/>
  <c r="G623" i="42"/>
  <c r="G609" i="42" s="1"/>
  <c r="I542" i="42"/>
  <c r="I539" i="42" s="1"/>
  <c r="I604" i="42"/>
  <c r="I603" i="42" s="1"/>
  <c r="H536" i="42"/>
  <c r="H519" i="42" s="1"/>
  <c r="G536" i="42"/>
  <c r="G519" i="42" s="1"/>
  <c r="I571" i="42"/>
  <c r="I556" i="42" s="1"/>
  <c r="H504" i="42"/>
  <c r="I504" i="42" s="1"/>
  <c r="I500" i="42" s="1"/>
  <c r="G500" i="42"/>
  <c r="G479" i="42" s="1"/>
  <c r="I399" i="42"/>
  <c r="G368" i="42"/>
  <c r="H384" i="42"/>
  <c r="H378" i="42" s="1"/>
  <c r="G378" i="42"/>
  <c r="I315" i="42"/>
  <c r="I314" i="42" s="1"/>
  <c r="I313" i="42" s="1"/>
  <c r="H250" i="42"/>
  <c r="H352" i="42"/>
  <c r="H330" i="42" s="1"/>
  <c r="G210" i="42"/>
  <c r="G177" i="42" s="1"/>
  <c r="H1023" i="42"/>
  <c r="H986" i="42" s="1"/>
  <c r="H368" i="42"/>
  <c r="I610" i="42"/>
  <c r="H359" i="42"/>
  <c r="H358" i="42" s="1"/>
  <c r="I173" i="42"/>
  <c r="I172" i="42" s="1"/>
  <c r="H313" i="42"/>
  <c r="I536" i="42"/>
  <c r="I519" i="42" s="1"/>
  <c r="I944" i="42"/>
  <c r="I943" i="42" s="1"/>
  <c r="I16" i="42"/>
  <c r="I15" i="42" s="1"/>
  <c r="H168" i="42"/>
  <c r="H167" i="42" s="1"/>
  <c r="H161" i="42" s="1"/>
  <c r="I155" i="42"/>
  <c r="I154" i="42" s="1"/>
  <c r="G167" i="42"/>
  <c r="G161" i="42" s="1"/>
  <c r="I744" i="42"/>
  <c r="H842" i="42"/>
  <c r="H841" i="42" s="1"/>
  <c r="H117" i="42"/>
  <c r="H68" i="42" s="1"/>
  <c r="H210" i="42"/>
  <c r="G1487" i="42"/>
  <c r="I1119" i="42"/>
  <c r="I1118" i="42" s="1"/>
  <c r="G225" i="42"/>
  <c r="H1029" i="42"/>
  <c r="H1262" i="42"/>
  <c r="I1483" i="42"/>
  <c r="H849" i="42"/>
  <c r="G538" i="42"/>
  <c r="I1461" i="42"/>
  <c r="I1460" i="42" s="1"/>
  <c r="H613" i="42"/>
  <c r="G1261" i="42"/>
  <c r="I546" i="42"/>
  <c r="I53" i="42"/>
  <c r="I51" i="42" s="1"/>
  <c r="I156" i="42"/>
  <c r="I986" i="42"/>
  <c r="I694" i="42"/>
  <c r="H416" i="42"/>
  <c r="H413" i="42" s="1"/>
  <c r="I893" i="42"/>
  <c r="I892" i="42" s="1"/>
  <c r="I979" i="42"/>
  <c r="I973" i="42" s="1"/>
  <c r="I586" i="42"/>
  <c r="I1130" i="42"/>
  <c r="I1129" i="42" s="1"/>
  <c r="I49" i="42"/>
  <c r="I47" i="42" s="1"/>
  <c r="H46" i="42"/>
  <c r="K10" i="52"/>
  <c r="J10" i="52"/>
  <c r="I310" i="35"/>
  <c r="G47" i="35"/>
  <c r="I323" i="17"/>
  <c r="E306" i="41"/>
  <c r="H557" i="42"/>
  <c r="I352" i="42"/>
  <c r="I722" i="42"/>
  <c r="I379" i="17"/>
  <c r="I378" i="17" s="1"/>
  <c r="I377" i="17" s="1"/>
  <c r="H139" i="21"/>
  <c r="I233" i="41"/>
  <c r="I231" i="41" s="1"/>
  <c r="H231" i="41"/>
  <c r="H207" i="41" s="1"/>
  <c r="H225" i="35"/>
  <c r="H224" i="35" s="1"/>
  <c r="G224" i="35"/>
  <c r="I254" i="41"/>
  <c r="I253" i="41" s="1"/>
  <c r="H253" i="41"/>
  <c r="H249" i="35"/>
  <c r="H248" i="35" s="1"/>
  <c r="G248" i="35"/>
  <c r="G247" i="35" s="1"/>
  <c r="I350" i="35"/>
  <c r="I349" i="35" s="1"/>
  <c r="I12" i="42"/>
  <c r="I11" i="42" s="1"/>
  <c r="I121" i="17"/>
  <c r="I120" i="17" s="1"/>
  <c r="I191" i="35"/>
  <c r="I181" i="35" s="1"/>
  <c r="H214" i="51"/>
  <c r="G214" i="51"/>
  <c r="G585" i="42"/>
  <c r="I897" i="42"/>
  <c r="I1450" i="42"/>
  <c r="I1441" i="42" s="1"/>
  <c r="I635" i="42"/>
  <c r="I97" i="11"/>
  <c r="I96" i="11" s="1"/>
  <c r="I193" i="17"/>
  <c r="I192" i="17" s="1"/>
  <c r="I84" i="17"/>
  <c r="I83" i="17" s="1"/>
  <c r="I78" i="17" s="1"/>
  <c r="I122" i="31"/>
  <c r="I159" i="21"/>
  <c r="I156" i="21" s="1"/>
  <c r="H191" i="51"/>
  <c r="I168" i="35"/>
  <c r="I165" i="35" s="1"/>
  <c r="I1699" i="42"/>
  <c r="H1699" i="42"/>
  <c r="H1698" i="42" s="1"/>
  <c r="I1698" i="42" s="1"/>
  <c r="H210" i="51"/>
  <c r="H209" i="51" s="1"/>
  <c r="G210" i="51"/>
  <c r="G209" i="51" s="1"/>
  <c r="I240" i="11"/>
  <c r="I239" i="11" s="1"/>
  <c r="H240" i="11"/>
  <c r="H239" i="11" s="1"/>
  <c r="H245" i="35"/>
  <c r="H243" i="35" s="1"/>
  <c r="G243" i="35"/>
  <c r="H366" i="35"/>
  <c r="H362" i="35" s="1"/>
  <c r="G362" i="35"/>
  <c r="I211" i="35"/>
  <c r="H68" i="8"/>
  <c r="I68" i="8" s="1"/>
  <c r="I69" i="8"/>
  <c r="H306" i="35"/>
  <c r="H305" i="35" s="1"/>
  <c r="H304" i="35" s="1"/>
  <c r="G305" i="35"/>
  <c r="G304" i="35" s="1"/>
  <c r="I1519" i="42"/>
  <c r="H1754" i="42"/>
  <c r="H1441" i="42"/>
  <c r="I9" i="16"/>
  <c r="F45" i="58" s="1"/>
  <c r="I191" i="51"/>
  <c r="H25" i="41"/>
  <c r="H10" i="41" s="1"/>
  <c r="I27" i="41"/>
  <c r="I25" i="41" s="1"/>
  <c r="I10" i="41" s="1"/>
  <c r="H298" i="8"/>
  <c r="I299" i="8"/>
  <c r="I298" i="8" s="1"/>
  <c r="H211" i="35"/>
  <c r="H40" i="35"/>
  <c r="H38" i="35" s="1"/>
  <c r="G38" i="35"/>
  <c r="G290" i="17"/>
  <c r="G286" i="17" s="1"/>
  <c r="H291" i="17"/>
  <c r="H290" i="17" s="1"/>
  <c r="H286" i="17" s="1"/>
  <c r="I330" i="8"/>
  <c r="H130" i="8"/>
  <c r="I130" i="8" s="1"/>
  <c r="I150" i="17"/>
  <c r="I149" i="17" s="1"/>
  <c r="H27" i="31"/>
  <c r="G139" i="21"/>
  <c r="G9" i="21" s="1"/>
  <c r="I1152" i="42"/>
  <c r="I1151" i="42" s="1"/>
  <c r="H288" i="8"/>
  <c r="H287" i="8" s="1"/>
  <c r="G287" i="8"/>
  <c r="G286" i="8" s="1"/>
  <c r="H134" i="50"/>
  <c r="H133" i="50" s="1"/>
  <c r="G133" i="50"/>
  <c r="H897" i="42"/>
  <c r="G420" i="42"/>
  <c r="H585" i="42"/>
  <c r="G147" i="42"/>
  <c r="H763" i="42"/>
  <c r="H673" i="42"/>
  <c r="I763" i="42"/>
  <c r="I329" i="8"/>
  <c r="H9" i="16"/>
  <c r="E45" i="58" s="1"/>
  <c r="I67" i="11"/>
  <c r="H251" i="17"/>
  <c r="I40" i="17"/>
  <c r="I39" i="17" s="1"/>
  <c r="C9" i="41"/>
  <c r="G9" i="31"/>
  <c r="H161" i="21"/>
  <c r="H206" i="51"/>
  <c r="H198" i="51" s="1"/>
  <c r="I108" i="51"/>
  <c r="I332" i="35"/>
  <c r="I331" i="35" s="1"/>
  <c r="I346" i="35"/>
  <c r="I345" i="35" s="1"/>
  <c r="I1491" i="42"/>
  <c r="I884" i="42"/>
  <c r="I883" i="42" s="1"/>
  <c r="H15" i="35"/>
  <c r="H13" i="35" s="1"/>
  <c r="G13" i="35"/>
  <c r="H182" i="51"/>
  <c r="H113" i="51" s="1"/>
  <c r="G182" i="51"/>
  <c r="G113" i="51" s="1"/>
  <c r="H232" i="51"/>
  <c r="I43" i="51"/>
  <c r="I58" i="51"/>
  <c r="I206" i="51"/>
  <c r="I198" i="51" s="1"/>
  <c r="H11" i="51"/>
  <c r="H10" i="51" s="1"/>
  <c r="G11" i="51"/>
  <c r="G10" i="51" s="1"/>
  <c r="I114" i="51"/>
  <c r="I233" i="51"/>
  <c r="I232" i="51" s="1"/>
  <c r="H241" i="50"/>
  <c r="H240" i="50" s="1"/>
  <c r="G240" i="50"/>
  <c r="I52" i="21"/>
  <c r="H52" i="21"/>
  <c r="I142" i="21"/>
  <c r="I140" i="21" s="1"/>
  <c r="G194" i="21"/>
  <c r="G193" i="21" s="1"/>
  <c r="H195" i="21"/>
  <c r="H194" i="21" s="1"/>
  <c r="I10" i="21"/>
  <c r="I79" i="21"/>
  <c r="I71" i="21" s="1"/>
  <c r="I162" i="21"/>
  <c r="I161" i="21" s="1"/>
  <c r="H50" i="21"/>
  <c r="H49" i="21" s="1"/>
  <c r="G49" i="21"/>
  <c r="G48" i="21" s="1"/>
  <c r="G34" i="30"/>
  <c r="H35" i="30"/>
  <c r="H45" i="30"/>
  <c r="H44" i="30" s="1"/>
  <c r="G44" i="30"/>
  <c r="H16" i="30"/>
  <c r="H15" i="30" s="1"/>
  <c r="H10" i="30" s="1"/>
  <c r="G15" i="30"/>
  <c r="G10" i="30" s="1"/>
  <c r="I86" i="41"/>
  <c r="H170" i="41"/>
  <c r="H276" i="17"/>
  <c r="H266" i="17" s="1"/>
  <c r="G276" i="17"/>
  <c r="G266" i="17" s="1"/>
  <c r="H294" i="17"/>
  <c r="I256" i="17"/>
  <c r="I255" i="17" s="1"/>
  <c r="H323" i="17"/>
  <c r="I181" i="17"/>
  <c r="I180" i="17" s="1"/>
  <c r="G174" i="17"/>
  <c r="I62" i="17"/>
  <c r="I61" i="17" s="1"/>
  <c r="I60" i="17" s="1"/>
  <c r="I87" i="17"/>
  <c r="I86" i="17" s="1"/>
  <c r="I138" i="17"/>
  <c r="H138" i="17"/>
  <c r="H137" i="17" s="1"/>
  <c r="I221" i="17"/>
  <c r="I220" i="17" s="1"/>
  <c r="I201" i="17" s="1"/>
  <c r="I385" i="17"/>
  <c r="I384" i="17" s="1"/>
  <c r="I15" i="11"/>
  <c r="H63" i="11"/>
  <c r="I180" i="11"/>
  <c r="H144" i="11"/>
  <c r="G62" i="10"/>
  <c r="G61" i="10" s="1"/>
  <c r="H63" i="10"/>
  <c r="H62" i="10" s="1"/>
  <c r="H61" i="10" s="1"/>
  <c r="G58" i="10"/>
  <c r="G10" i="10" s="1"/>
  <c r="H59" i="10"/>
  <c r="H58" i="10" s="1"/>
  <c r="H10" i="10" s="1"/>
  <c r="I41" i="10"/>
  <c r="I40" i="10" s="1"/>
  <c r="H10" i="6"/>
  <c r="H9" i="6" s="1"/>
  <c r="I10" i="6"/>
  <c r="I9" i="6" s="1"/>
  <c r="H9" i="5"/>
  <c r="I9" i="5"/>
  <c r="I12" i="15"/>
  <c r="H238" i="4"/>
  <c r="H145" i="8"/>
  <c r="H144" i="8" s="1"/>
  <c r="G144" i="8"/>
  <c r="I303" i="8"/>
  <c r="I302" i="8" s="1"/>
  <c r="H163" i="8"/>
  <c r="H159" i="8" s="1"/>
  <c r="G159" i="8"/>
  <c r="I254" i="8"/>
  <c r="I251" i="8" s="1"/>
  <c r="G314" i="8"/>
  <c r="I107" i="8"/>
  <c r="I106" i="8"/>
  <c r="G86" i="8"/>
  <c r="H87" i="8"/>
  <c r="H86" i="8" s="1"/>
  <c r="H12" i="8"/>
  <c r="H11" i="8" s="1"/>
  <c r="G11" i="8"/>
  <c r="G10" i="8" s="1"/>
  <c r="H269" i="8"/>
  <c r="H267" i="8" s="1"/>
  <c r="H246" i="8" s="1"/>
  <c r="G267" i="8"/>
  <c r="G246" i="8" s="1"/>
  <c r="H98" i="8"/>
  <c r="H97" i="8" s="1"/>
  <c r="G97" i="8"/>
  <c r="H137" i="8"/>
  <c r="H136" i="8" s="1"/>
  <c r="G136" i="8"/>
  <c r="G116" i="8" s="1"/>
  <c r="H208" i="8"/>
  <c r="H206" i="8" s="1"/>
  <c r="G206" i="8"/>
  <c r="H198" i="8"/>
  <c r="H197" i="8" s="1"/>
  <c r="G197" i="8"/>
  <c r="I1029" i="42"/>
  <c r="H147" i="42"/>
  <c r="G330" i="42"/>
  <c r="G657" i="42"/>
  <c r="I849" i="42"/>
  <c r="I68" i="42"/>
  <c r="H281" i="42"/>
  <c r="H403" i="42"/>
  <c r="H538" i="42"/>
  <c r="I517" i="42"/>
  <c r="I516" i="42" s="1"/>
  <c r="I413" i="42"/>
  <c r="I483" i="42"/>
  <c r="I658" i="42"/>
  <c r="I1488" i="42"/>
  <c r="I1520" i="42"/>
  <c r="I1759" i="42"/>
  <c r="I1754" i="42" s="1"/>
  <c r="H178" i="42"/>
  <c r="I1261" i="42"/>
  <c r="I465" i="42"/>
  <c r="I598" i="42"/>
  <c r="H10" i="42"/>
  <c r="G10" i="42"/>
  <c r="I31" i="42"/>
  <c r="I225" i="42"/>
  <c r="I398" i="42"/>
  <c r="I238" i="4"/>
  <c r="H240" i="4"/>
  <c r="I241" i="4" s="1"/>
  <c r="I240" i="4"/>
  <c r="H2872" i="43" l="1"/>
  <c r="I2872" i="43"/>
  <c r="I82" i="43"/>
  <c r="H745" i="43"/>
  <c r="I12" i="43"/>
  <c r="H11" i="43"/>
  <c r="H10" i="43" s="1"/>
  <c r="H9" i="43" s="1"/>
  <c r="I10" i="24"/>
  <c r="G9" i="24"/>
  <c r="I162" i="24"/>
  <c r="H162" i="24"/>
  <c r="H94" i="24"/>
  <c r="I132" i="24"/>
  <c r="H10" i="24"/>
  <c r="H9" i="24" s="1"/>
  <c r="I95" i="24"/>
  <c r="I94" i="24" s="1"/>
  <c r="I67" i="24"/>
  <c r="I63" i="24" s="1"/>
  <c r="I66" i="11"/>
  <c r="I63" i="11" s="1"/>
  <c r="I11" i="11"/>
  <c r="I10" i="11" s="1"/>
  <c r="I92" i="11"/>
  <c r="I11" i="36"/>
  <c r="I10" i="36" s="1"/>
  <c r="I9" i="36" s="1"/>
  <c r="I101" i="19"/>
  <c r="I100" i="19" s="1"/>
  <c r="H100" i="19"/>
  <c r="I10" i="19"/>
  <c r="H10" i="19"/>
  <c r="H9" i="22"/>
  <c r="I75" i="22"/>
  <c r="I9" i="22" s="1"/>
  <c r="H75" i="22"/>
  <c r="H95" i="39"/>
  <c r="I95" i="39"/>
  <c r="I10" i="39"/>
  <c r="H126" i="39"/>
  <c r="H10" i="39"/>
  <c r="G9" i="47"/>
  <c r="H30" i="47"/>
  <c r="H10" i="47"/>
  <c r="I10" i="47"/>
  <c r="I9" i="47" s="1"/>
  <c r="H9" i="31"/>
  <c r="I97" i="21"/>
  <c r="H48" i="21"/>
  <c r="H9" i="21" s="1"/>
  <c r="I160" i="21"/>
  <c r="I139" i="21"/>
  <c r="H160" i="21"/>
  <c r="H193" i="21"/>
  <c r="H9" i="50"/>
  <c r="I134" i="50"/>
  <c r="I241" i="50"/>
  <c r="G9" i="10"/>
  <c r="I11" i="15"/>
  <c r="I10" i="15" s="1"/>
  <c r="I9" i="15" s="1"/>
  <c r="H9" i="9"/>
  <c r="I137" i="8"/>
  <c r="I136" i="8" s="1"/>
  <c r="I116" i="8" s="1"/>
  <c r="H10" i="8"/>
  <c r="I314" i="8"/>
  <c r="I159" i="8"/>
  <c r="I145" i="8"/>
  <c r="H286" i="8"/>
  <c r="I286" i="8" s="1"/>
  <c r="I12" i="8"/>
  <c r="I11" i="8" s="1"/>
  <c r="I10" i="8" s="1"/>
  <c r="I344" i="35"/>
  <c r="G240" i="35"/>
  <c r="G284" i="35"/>
  <c r="G10" i="35"/>
  <c r="I225" i="35"/>
  <c r="I224" i="35" s="1"/>
  <c r="C9" i="35"/>
  <c r="G223" i="35"/>
  <c r="H171" i="35"/>
  <c r="I173" i="35"/>
  <c r="I172" i="35" s="1"/>
  <c r="I171" i="35" s="1"/>
  <c r="H307" i="35"/>
  <c r="I245" i="35"/>
  <c r="I243" i="35" s="1"/>
  <c r="H247" i="35"/>
  <c r="I288" i="35"/>
  <c r="I287" i="35" s="1"/>
  <c r="H287" i="35"/>
  <c r="I15" i="35"/>
  <c r="I13" i="35" s="1"/>
  <c r="I354" i="35"/>
  <c r="I353" i="35" s="1"/>
  <c r="I230" i="35"/>
  <c r="I229" i="35" s="1"/>
  <c r="H229" i="35"/>
  <c r="H223" i="35" s="1"/>
  <c r="I309" i="35"/>
  <c r="I308" i="35" s="1"/>
  <c r="I307" i="35" s="1"/>
  <c r="H241" i="35"/>
  <c r="H240" i="35" s="1"/>
  <c r="I242" i="35"/>
  <c r="I241" i="35" s="1"/>
  <c r="I302" i="35"/>
  <c r="I301" i="35" s="1"/>
  <c r="I300" i="35" s="1"/>
  <c r="H301" i="35"/>
  <c r="H300" i="35" s="1"/>
  <c r="H285" i="35"/>
  <c r="I286" i="35"/>
  <c r="I285" i="35" s="1"/>
  <c r="I306" i="35"/>
  <c r="I305" i="35" s="1"/>
  <c r="I304" i="35" s="1"/>
  <c r="H11" i="35"/>
  <c r="H10" i="35" s="1"/>
  <c r="I12" i="35"/>
  <c r="I11" i="35" s="1"/>
  <c r="I46" i="51"/>
  <c r="I210" i="51"/>
  <c r="I85" i="17"/>
  <c r="I137" i="17"/>
  <c r="I174" i="17"/>
  <c r="I251" i="17"/>
  <c r="G9" i="17"/>
  <c r="H238" i="41"/>
  <c r="I238" i="41"/>
  <c r="I57" i="41"/>
  <c r="H57" i="41"/>
  <c r="H44" i="41" s="1"/>
  <c r="I45" i="41"/>
  <c r="I1481" i="42"/>
  <c r="I1479" i="42" s="1"/>
  <c r="I1478" i="42" s="1"/>
  <c r="H1261" i="42"/>
  <c r="I1218" i="42"/>
  <c r="I1214" i="42" s="1"/>
  <c r="H657" i="42"/>
  <c r="I1213" i="42"/>
  <c r="H623" i="42"/>
  <c r="H609" i="42" s="1"/>
  <c r="H556" i="42"/>
  <c r="I811" i="42"/>
  <c r="I804" i="42" s="1"/>
  <c r="I803" i="42" s="1"/>
  <c r="I609" i="42"/>
  <c r="I754" i="42"/>
  <c r="I752" i="42" s="1"/>
  <c r="I743" i="42" s="1"/>
  <c r="I800" i="42"/>
  <c r="I798" i="42" s="1"/>
  <c r="I797" i="42" s="1"/>
  <c r="H500" i="42"/>
  <c r="H479" i="42" s="1"/>
  <c r="H225" i="42"/>
  <c r="G367" i="42"/>
  <c r="I384" i="42"/>
  <c r="I378" i="42" s="1"/>
  <c r="I367" i="42" s="1"/>
  <c r="H367" i="42"/>
  <c r="H177" i="42"/>
  <c r="I168" i="42"/>
  <c r="I167" i="42" s="1"/>
  <c r="I161" i="42" s="1"/>
  <c r="I420" i="42"/>
  <c r="I657" i="42"/>
  <c r="I479" i="42"/>
  <c r="I46" i="42"/>
  <c r="I147" i="42"/>
  <c r="I538" i="42"/>
  <c r="I585" i="42"/>
  <c r="I1487" i="42"/>
  <c r="I10" i="42"/>
  <c r="I198" i="8"/>
  <c r="I269" i="8"/>
  <c r="I267" i="8" s="1"/>
  <c r="I246" i="8" s="1"/>
  <c r="I16" i="30"/>
  <c r="G9" i="50"/>
  <c r="I40" i="35"/>
  <c r="I38" i="35" s="1"/>
  <c r="I330" i="42"/>
  <c r="H9" i="17"/>
  <c r="I366" i="35"/>
  <c r="I362" i="35" s="1"/>
  <c r="I214" i="51"/>
  <c r="H47" i="35"/>
  <c r="H43" i="35" s="1"/>
  <c r="H42" i="35" s="1"/>
  <c r="G43" i="35"/>
  <c r="G42" i="35" s="1"/>
  <c r="H116" i="8"/>
  <c r="G9" i="51"/>
  <c r="H92" i="11"/>
  <c r="H9" i="11" s="1"/>
  <c r="I206" i="8"/>
  <c r="H9" i="10"/>
  <c r="H9" i="51"/>
  <c r="I288" i="8"/>
  <c r="I287" i="8" s="1"/>
  <c r="I291" i="17"/>
  <c r="I290" i="17" s="1"/>
  <c r="I286" i="17" s="1"/>
  <c r="I249" i="35"/>
  <c r="I248" i="35" s="1"/>
  <c r="I247" i="35" s="1"/>
  <c r="I9" i="31"/>
  <c r="G306" i="41"/>
  <c r="G9" i="41" s="1"/>
  <c r="D13" i="58" s="1"/>
  <c r="I11" i="51"/>
  <c r="I10" i="51" s="1"/>
  <c r="I182" i="51"/>
  <c r="I113" i="51" s="1"/>
  <c r="I50" i="21"/>
  <c r="I49" i="21" s="1"/>
  <c r="I48" i="21" s="1"/>
  <c r="I9" i="21" s="1"/>
  <c r="I195" i="21"/>
  <c r="I194" i="21" s="1"/>
  <c r="I193" i="21" s="1"/>
  <c r="G31" i="30"/>
  <c r="G9" i="30" s="1"/>
  <c r="I45" i="30"/>
  <c r="I35" i="30"/>
  <c r="H34" i="30"/>
  <c r="H31" i="30" s="1"/>
  <c r="H9" i="30" s="1"/>
  <c r="I276" i="17"/>
  <c r="I266" i="17" s="1"/>
  <c r="I144" i="11"/>
  <c r="I59" i="10"/>
  <c r="I58" i="10" s="1"/>
  <c r="I10" i="10" s="1"/>
  <c r="I63" i="10"/>
  <c r="I62" i="10" s="1"/>
  <c r="I61" i="10" s="1"/>
  <c r="I97" i="8"/>
  <c r="H175" i="8"/>
  <c r="I208" i="8"/>
  <c r="I98" i="8"/>
  <c r="H85" i="8"/>
  <c r="I87" i="8"/>
  <c r="I86" i="8" s="1"/>
  <c r="I163" i="8"/>
  <c r="G143" i="8"/>
  <c r="I144" i="8"/>
  <c r="I197" i="8"/>
  <c r="G175" i="8"/>
  <c r="I175" i="8" s="1"/>
  <c r="G85" i="8"/>
  <c r="G9" i="8" s="1"/>
  <c r="H143" i="8"/>
  <c r="I177" i="42"/>
  <c r="D7" i="58" l="1"/>
  <c r="D6" i="58" s="1"/>
  <c r="I11" i="43"/>
  <c r="I131" i="24"/>
  <c r="I9" i="24" s="1"/>
  <c r="I9" i="11"/>
  <c r="I86" i="19"/>
  <c r="I9" i="19" s="1"/>
  <c r="H86" i="19"/>
  <c r="H9" i="19" s="1"/>
  <c r="H9" i="39"/>
  <c r="I9" i="39"/>
  <c r="H9" i="47"/>
  <c r="I240" i="50"/>
  <c r="I133" i="50"/>
  <c r="I15" i="30"/>
  <c r="I44" i="30"/>
  <c r="I34" i="30"/>
  <c r="I9" i="10"/>
  <c r="H9" i="8"/>
  <c r="I223" i="35"/>
  <c r="G9" i="35"/>
  <c r="I240" i="35"/>
  <c r="I47" i="35"/>
  <c r="I43" i="35" s="1"/>
  <c r="I42" i="35" s="1"/>
  <c r="H284" i="35"/>
  <c r="H9" i="35" s="1"/>
  <c r="I10" i="35"/>
  <c r="I284" i="35"/>
  <c r="I209" i="51"/>
  <c r="I9" i="17"/>
  <c r="I44" i="41"/>
  <c r="H306" i="41"/>
  <c r="H9" i="41" s="1"/>
  <c r="E13" i="58" s="1"/>
  <c r="I307" i="41"/>
  <c r="I306" i="41" s="1"/>
  <c r="I85" i="8"/>
  <c r="I143" i="8"/>
  <c r="I9" i="51"/>
  <c r="E7" i="58" l="1"/>
  <c r="E6" i="58" s="1"/>
  <c r="I10" i="43"/>
  <c r="I9" i="50"/>
  <c r="I10" i="30"/>
  <c r="I31" i="30"/>
  <c r="I9" i="8"/>
  <c r="I9" i="35"/>
  <c r="I9" i="41"/>
  <c r="F13" i="58" s="1"/>
  <c r="D10" i="52"/>
  <c r="E10" i="52"/>
  <c r="H737" i="42"/>
  <c r="H714" i="42" s="1"/>
  <c r="I737" i="42"/>
  <c r="I714" i="42" s="1"/>
  <c r="G737" i="42"/>
  <c r="G714" i="42" s="1"/>
  <c r="F7" i="58" l="1"/>
  <c r="I9" i="43"/>
  <c r="I9" i="30"/>
  <c r="G9" i="42"/>
  <c r="I9" i="42"/>
  <c r="H9" i="42"/>
  <c r="F6" i="58" l="1"/>
  <c r="G7" i="58"/>
  <c r="G6" i="58" s="1"/>
  <c r="H7" i="58" l="1"/>
  <c r="H6" i="5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Liene Ābola</author>
  </authors>
  <commentList>
    <comment ref="H7" authorId="0" shapeId="0" xr:uid="{535CA82A-D0D9-48C1-A73E-544D1AC6A529}">
      <text>
        <r>
          <rPr>
            <b/>
            <sz val="9"/>
            <color indexed="81"/>
            <rFont val="Tahoma"/>
            <family val="2"/>
          </rPr>
          <t>Liene Ābola:</t>
        </r>
        <r>
          <rPr>
            <sz val="9"/>
            <color indexed="81"/>
            <rFont val="Tahoma"/>
            <family val="2"/>
          </rPr>
          <t xml:space="preserve">
Slimnīcas komentārs: SIA Jūrmalas slimnīca valde pieņēma lēmumu par piemaksu apstiprināšanu un izmaksu 20.01.2021. , grāmatvedība aprēķināja šis piemaksas pie 2021.g. janvāra algas, izmaksu veica 2021.g. februārī. VSAOI likme ir piemērota – 23.59%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37127</author>
  </authors>
  <commentList>
    <comment ref="H30" authorId="0" shapeId="0" xr:uid="{6E1F4695-FCC4-4A1A-B5E0-F3A1BB6673BB}">
      <text>
        <r>
          <rPr>
            <b/>
            <sz val="9"/>
            <color indexed="81"/>
            <rFont val="Tahoma"/>
            <family val="2"/>
            <charset val="186"/>
          </rPr>
          <t>37127:</t>
        </r>
        <r>
          <rPr>
            <sz val="9"/>
            <color indexed="81"/>
            <rFont val="Tahoma"/>
            <family val="2"/>
            <charset val="186"/>
          </rPr>
          <t xml:space="preserve">
Samazināts VSAOI</t>
        </r>
      </text>
    </comment>
  </commentList>
</comments>
</file>

<file path=xl/sharedStrings.xml><?xml version="1.0" encoding="utf-8"?>
<sst xmlns="http://schemas.openxmlformats.org/spreadsheetml/2006/main" count="15010" uniqueCount="2906">
  <si>
    <t>KOPĀ</t>
  </si>
  <si>
    <t>…</t>
  </si>
  <si>
    <t>…...................... (Struktūrvienība)</t>
  </si>
  <si>
    <t xml:space="preserve"> Piemaksas apmērs (%)</t>
  </si>
  <si>
    <t>Piemaksas apmērs (euro)</t>
  </si>
  <si>
    <t>VSAOI no aprēķinātās piemaksas (euro)</t>
  </si>
  <si>
    <t xml:space="preserve"> Piemaksa kopā ar VSAOI  (euro)</t>
  </si>
  <si>
    <t>Pārējie nodarbinātie, kopā, tai skaitā sadalījumā pa amatiem:</t>
  </si>
  <si>
    <t>Ārstniecības un pacientu aprūpes personas un funkcionālo speciālistu asistenti, kopā, tai skaitā sadalījumā pa amatiem:</t>
  </si>
  <si>
    <t>Ārstniecības un pacientu aprūpes atbalsta personas, māsu palīgi, zobārstu aistenti, kopā, tai skaitā sadalījumā pa amatiem:</t>
  </si>
  <si>
    <t>Ārsti, zobārsti  un funkcionālie speciālisti, kopā, tai skaitā sadalījumā pa amatiem:</t>
  </si>
  <si>
    <t>no 2020.gada 1.decembra līdz 2020.gada 31.decembrim</t>
  </si>
  <si>
    <t>Pielikums Nr.1</t>
  </si>
  <si>
    <t>Atalgojums atbilstoši nostrādātājai slodzei, no kura tiek aprēķināta piemaksa</t>
  </si>
  <si>
    <t>Piemērs:</t>
  </si>
  <si>
    <t>Slodzes daļa normāla darba laika ietvaros, kurā nodarbinātais tika iesaistīts Covid-19 jautājumu risināšanā un no kuras tika rēķināts piemērojamais piemaksas apmērs</t>
  </si>
  <si>
    <t>Mēnešalga (atbilstoši 1 slodzei) vai stundas likme</t>
  </si>
  <si>
    <t>4=2*3  vai 1*3</t>
  </si>
  <si>
    <t>6=4*5</t>
  </si>
  <si>
    <t>7=6*0.2409</t>
  </si>
  <si>
    <t>8=6+7</t>
  </si>
  <si>
    <t xml:space="preserve">Stundu skaits, kurās nodarbinātais tika iesaistīts Covid-19 jautājumu risināšanā un no kuras tika rēķināts piemērojamais piemaksas apmērs  </t>
  </si>
  <si>
    <t>2=1/159</t>
  </si>
  <si>
    <t>Sanitārs Nr.1</t>
  </si>
  <si>
    <t>2=1/158</t>
  </si>
  <si>
    <t>Sanitārs Nr.2</t>
  </si>
  <si>
    <t>Ārsts</t>
  </si>
  <si>
    <t>Med.māsa</t>
  </si>
  <si>
    <t>Dežūrārste Nr.1</t>
  </si>
  <si>
    <t>Dežūrārste Nr.2</t>
  </si>
  <si>
    <t>Dežūrārste Nr.3</t>
  </si>
  <si>
    <t>Dežūrārste Nr.4</t>
  </si>
  <si>
    <t>Aprūpētāja Nr.1</t>
  </si>
  <si>
    <t>Aprūpētāja Nr.2</t>
  </si>
  <si>
    <t>Aprūpētāja Nr.3</t>
  </si>
  <si>
    <t>Aprūpētāja Nr.4</t>
  </si>
  <si>
    <t>Aprūpētāja Nr.5</t>
  </si>
  <si>
    <t>Aprūpētāja Nr.6</t>
  </si>
  <si>
    <t>Iestādes vadītājs ____________________ (Elīna Malkiela)</t>
  </si>
  <si>
    <t>Izpildītājs Tatjana Černova</t>
  </si>
  <si>
    <t>Tālr. 66117746</t>
  </si>
  <si>
    <t>Iestādes nosaukums: VSIA "Traumatoloģijas un ortopēdijas slimnīca"</t>
  </si>
  <si>
    <t>3.nodaļa</t>
  </si>
  <si>
    <t xml:space="preserve">Stažieris </t>
  </si>
  <si>
    <t xml:space="preserve">Ārsts </t>
  </si>
  <si>
    <t xml:space="preserve">Traumatoloģijas un ortopēdijas māsa </t>
  </si>
  <si>
    <t>Traumatoloģijas un ortopēdijas māsa</t>
  </si>
  <si>
    <t xml:space="preserve">Virsmāsa </t>
  </si>
  <si>
    <t xml:space="preserve">Māsu palīgs </t>
  </si>
  <si>
    <t>Māsu palīgs</t>
  </si>
  <si>
    <t xml:space="preserve">Māsas palīgs </t>
  </si>
  <si>
    <t xml:space="preserve">Sanitāre </t>
  </si>
  <si>
    <t>Sanitāre</t>
  </si>
  <si>
    <t xml:space="preserve">Sanitārs </t>
  </si>
  <si>
    <t>Rehabilitācijas nodaļa</t>
  </si>
  <si>
    <t xml:space="preserve">Fizioterepeits </t>
  </si>
  <si>
    <t>Anestezioloģijas un reanimācijas nodaļa</t>
  </si>
  <si>
    <t xml:space="preserve">Anesteziologs/reanimatologs </t>
  </si>
  <si>
    <t xml:space="preserve">IT un anestēzijas māsa </t>
  </si>
  <si>
    <t xml:space="preserve">Māsas palīgs  </t>
  </si>
  <si>
    <t>Ķirurģisko operāciju nodaļa</t>
  </si>
  <si>
    <t>Operāciju māsa</t>
  </si>
  <si>
    <t>Māsas palīgs</t>
  </si>
  <si>
    <t>Sanitārs</t>
  </si>
  <si>
    <t>Ttaumpunkts uzņemšanas nodaļa</t>
  </si>
  <si>
    <t xml:space="preserve">Ārsts stažieris </t>
  </si>
  <si>
    <t>Ārsts stažieris</t>
  </si>
  <si>
    <t xml:space="preserve">Nodaļas vadītājs </t>
  </si>
  <si>
    <t xml:space="preserve">Ārsta palīgs </t>
  </si>
  <si>
    <t xml:space="preserve">Virsmāsa  </t>
  </si>
  <si>
    <t xml:space="preserve">Medicīnas asistents </t>
  </si>
  <si>
    <t>Dezinfektors</t>
  </si>
  <si>
    <t>Diagnostiskās radioloģijas nodaļa</t>
  </si>
  <si>
    <t xml:space="preserve">rad/asistents </t>
  </si>
  <si>
    <t xml:space="preserve">Radiogrāfers </t>
  </si>
  <si>
    <t>Telpu uzkopšanas nodaļa</t>
  </si>
  <si>
    <t>Apkopēja</t>
  </si>
  <si>
    <t>Nodaļas vadītājs</t>
  </si>
  <si>
    <t>4.nodaļa</t>
  </si>
  <si>
    <t xml:space="preserve">Ārsts/infektologs </t>
  </si>
  <si>
    <t>Centrālās sterilizācijas un sterilo  materiālu apgādes nodaļa</t>
  </si>
  <si>
    <t xml:space="preserve">Vadītājs </t>
  </si>
  <si>
    <t xml:space="preserve">Vadītāja vietnieks </t>
  </si>
  <si>
    <t>Mehatronisko sistēmu mehāniķis</t>
  </si>
  <si>
    <t xml:space="preserve">Sterilo materiālu noliktavas pārzinis </t>
  </si>
  <si>
    <t xml:space="preserve">Saimniecības pārzinis </t>
  </si>
  <si>
    <t xml:space="preserve">Sterilizācijas tehnikais darbinieks </t>
  </si>
  <si>
    <t xml:space="preserve">Veļas komplektētājs </t>
  </si>
  <si>
    <t>Palīgstrādnieks</t>
  </si>
  <si>
    <t>Administrācija</t>
  </si>
  <si>
    <t>Galvenā māsa</t>
  </si>
  <si>
    <t xml:space="preserve">Biroja vadītāja </t>
  </si>
  <si>
    <t xml:space="preserve">Māsa- mentors </t>
  </si>
  <si>
    <t>Grāmatvedība</t>
  </si>
  <si>
    <t>Grāmatvede</t>
  </si>
  <si>
    <t>Medicīnas dokumentācijas un informācijas nodaļa</t>
  </si>
  <si>
    <t>Aptieka un apgādes nodaļa</t>
  </si>
  <si>
    <t xml:space="preserve">Nodaļas vadītāja vietnieks </t>
  </si>
  <si>
    <t xml:space="preserve">Noliktavas pārzinis </t>
  </si>
  <si>
    <t xml:space="preserve">Noliktavas darbinieks </t>
  </si>
  <si>
    <t xml:space="preserve">Dzemdību nodaļa </t>
  </si>
  <si>
    <t>vecmāte</t>
  </si>
  <si>
    <t>Uzņemšanas  nodaļa</t>
  </si>
  <si>
    <t>medmāsa</t>
  </si>
  <si>
    <t xml:space="preserve">Iestādes vadītājs               </t>
  </si>
  <si>
    <t>Izpildītājs</t>
  </si>
  <si>
    <t>A. Voitkuna</t>
  </si>
  <si>
    <t>Tālr.</t>
  </si>
  <si>
    <t>Pārskats par atbildīgo institūciju ārstniecības personu un pārējo nodarbināto izmaksāto izmaksātajām piemaksām  par darbu paaugstināta riska un slodzes apstākļos ārkārtas sabiedrības veselības apdraudējumā saistībā ar “Covid-19” uzliesmojumu un seku novēršanu atbilstoši Veselības ministrijas 2020.gada 17.decembra rīkojumam Nr. 221</t>
  </si>
  <si>
    <r>
      <t xml:space="preserve">Iestādes nosaukums: </t>
    </r>
    <r>
      <rPr>
        <b/>
        <sz val="13"/>
        <rFont val="Times New Roman"/>
        <family val="1"/>
        <charset val="186"/>
      </rPr>
      <t>SIA "Balvu un Gulbenes slimnīcu apvienība"</t>
    </r>
  </si>
  <si>
    <t>Uzņemšanas nodaļa</t>
  </si>
  <si>
    <t>Ārsts Nr.1</t>
  </si>
  <si>
    <t>Ārsts Nr.2</t>
  </si>
  <si>
    <t>Ārsts Nr.3</t>
  </si>
  <si>
    <t>Ārsts Nr.4</t>
  </si>
  <si>
    <t>Ārsts Nr.5</t>
  </si>
  <si>
    <t>Ārsts Nr.6</t>
  </si>
  <si>
    <t>Ārsts Nr.7</t>
  </si>
  <si>
    <t>Ārsts Nr.8</t>
  </si>
  <si>
    <t>Ārsts Nr.9</t>
  </si>
  <si>
    <t>Ārsts Nr.10</t>
  </si>
  <si>
    <t>Ārsts Nr.11</t>
  </si>
  <si>
    <t>Ārsts Nr.12</t>
  </si>
  <si>
    <t>Ārsts Nr.13</t>
  </si>
  <si>
    <t>Ārsts Nr.14</t>
  </si>
  <si>
    <t>Ārsts Nr.15</t>
  </si>
  <si>
    <t>Ārsts Nr.16</t>
  </si>
  <si>
    <t>Ārsts Nr.17</t>
  </si>
  <si>
    <t>Ārsts Nr.18</t>
  </si>
  <si>
    <t>Ārsts Nr.19</t>
  </si>
  <si>
    <t>Ārsts Nr.20</t>
  </si>
  <si>
    <t>Ārsts Nr.21</t>
  </si>
  <si>
    <t>Ārsts Nr.23</t>
  </si>
  <si>
    <t>Ārsts Nr.24</t>
  </si>
  <si>
    <t>Ārsts Nr.25</t>
  </si>
  <si>
    <t>Ārsts Nr.26</t>
  </si>
  <si>
    <t>Ārsts Nr.27</t>
  </si>
  <si>
    <t>Ārsts Nr.28</t>
  </si>
  <si>
    <t>Ārsts Nr.29</t>
  </si>
  <si>
    <t>Ārsts Nr.30</t>
  </si>
  <si>
    <t>Ārsts Nr.31</t>
  </si>
  <si>
    <t>Medicīnas māsa Nr. 1</t>
  </si>
  <si>
    <t>Medicīnas māsa Nr. 2</t>
  </si>
  <si>
    <t>Medicīnas māsa Nr. 3</t>
  </si>
  <si>
    <t>Medicīnas māsa Nr. 4</t>
  </si>
  <si>
    <t>Medicīnas māsa Nr. 5</t>
  </si>
  <si>
    <t>Medicīnas māsa Nr. 6</t>
  </si>
  <si>
    <t>Medicīnas māsa Nr. 7</t>
  </si>
  <si>
    <t>Medicīnas māsa Nr. 8</t>
  </si>
  <si>
    <t>Medicīnas māsa Nr. 9</t>
  </si>
  <si>
    <t>Medicīnas māsa Nr. 10</t>
  </si>
  <si>
    <t>Medicīnas māsa Nr. 11</t>
  </si>
  <si>
    <t>Medicīnas māsa Nr. 13</t>
  </si>
  <si>
    <t>Medicīnas māsa Nr. 14</t>
  </si>
  <si>
    <t>Medicīnas māsa Nr. 15</t>
  </si>
  <si>
    <t>Medicīnas māsa Nr. 16</t>
  </si>
  <si>
    <t>Medicīnas māsa Nr. 18</t>
  </si>
  <si>
    <t>Medicīnas māsa Nr. 19</t>
  </si>
  <si>
    <t>Medicīnas māsa Nr. 20</t>
  </si>
  <si>
    <t>Medicīnas māsa Nr. 21</t>
  </si>
  <si>
    <t>Medicīnas māsa Nr. 22</t>
  </si>
  <si>
    <t>Medicīnas māsa Nr. 23</t>
  </si>
  <si>
    <t>Medicīnas māsa Nr. 24</t>
  </si>
  <si>
    <t>Medicīnas māsa Nr. 25</t>
  </si>
  <si>
    <t>Medicīnas māsa Nr. 26</t>
  </si>
  <si>
    <t>Medicīnas māsa Nr. 27</t>
  </si>
  <si>
    <t>Medicīnas māsa Nr. 28</t>
  </si>
  <si>
    <t>Medicīnas māsa Nr. 29</t>
  </si>
  <si>
    <t>Ārsta palīgs Nr.1</t>
  </si>
  <si>
    <t>Ārsta palīgs Nr.2</t>
  </si>
  <si>
    <t>Ārsta palīgs Nr.3</t>
  </si>
  <si>
    <t>Radiologa asistents Nr.1</t>
  </si>
  <si>
    <t>Radiologa asistents  Nr.2</t>
  </si>
  <si>
    <t>Radiologa asistents Nr.3</t>
  </si>
  <si>
    <t>Radiologa asistents  Nr.5</t>
  </si>
  <si>
    <t>Radiologa asistents Nr.6</t>
  </si>
  <si>
    <t>Māsas palīgs Nr.1</t>
  </si>
  <si>
    <t>Māsas palīgs Nr.2</t>
  </si>
  <si>
    <t>Māsas palīgs Nr.4</t>
  </si>
  <si>
    <t>Māsas palīgs Nr.5</t>
  </si>
  <si>
    <t>Māsas palīgs Nr.6</t>
  </si>
  <si>
    <t>Māsas palīgs Nr.7</t>
  </si>
  <si>
    <t>Māsas palīgs Nr.8</t>
  </si>
  <si>
    <t>Māsas palīgs Nr.9</t>
  </si>
  <si>
    <t>Māsas palīgs Nr.10</t>
  </si>
  <si>
    <t>Sanitāre Nr.1</t>
  </si>
  <si>
    <t>Sanitāre Nr.2</t>
  </si>
  <si>
    <t>Sanitāre Nr.3</t>
  </si>
  <si>
    <t>Sanitāre Nr.4</t>
  </si>
  <si>
    <t>Sanitāre Nr.5</t>
  </si>
  <si>
    <t>Sanitāre Nr.6</t>
  </si>
  <si>
    <t>Sanitāre Nr.7</t>
  </si>
  <si>
    <t>Sanitāre Nr.8</t>
  </si>
  <si>
    <t>Sanitāre Nr.9</t>
  </si>
  <si>
    <t>Sanitāre Nr.10</t>
  </si>
  <si>
    <t>Dezinfektors Nr.1</t>
  </si>
  <si>
    <t>Dezinfektors Nr.2</t>
  </si>
  <si>
    <t>Galvenais ārsts Nr.1</t>
  </si>
  <si>
    <t>Kvalitātes vad.sist.speciālists</t>
  </si>
  <si>
    <t xml:space="preserve">Izpilddirektores pien.izp. </t>
  </si>
  <si>
    <t>IT speciālists</t>
  </si>
  <si>
    <t>Saimnieciskās daļas vadītājs</t>
  </si>
  <si>
    <t>Aptiekas vadītājs</t>
  </si>
  <si>
    <t>Galvenās māsas pien.izpild.</t>
  </si>
  <si>
    <t>Santehniķis</t>
  </si>
  <si>
    <t>Valdes locekle ____________________ Alīda Vāne</t>
  </si>
  <si>
    <t>Izpildītājs: Aiga Bēka</t>
  </si>
  <si>
    <t>Tālr.: 64473713</t>
  </si>
  <si>
    <t>Pārskats par atbildīgo institūciju ārstniecības personu un pārējo nodarbināto izmaksāto izmaksātajām piemaksām  par darbu paaugstināta riska un slodzes apstākļos ārkārtas sabiedrības veselības apdraudējumā saistībā ar “Covid-19” uzliesmojumu un seku novēršanu atbilstoši Veselības ministrijas 2020.gada 17. decembra  rīkojumam Nr.221</t>
  </si>
  <si>
    <t>Rīgas psihiatrijasun narkoloģijas centrs</t>
  </si>
  <si>
    <t>ārsts</t>
  </si>
  <si>
    <t>garīgās veselības aprūpes māsa</t>
  </si>
  <si>
    <t>vecākā medmāsa</t>
  </si>
  <si>
    <t>garīgas veselības aprūpes māsa</t>
  </si>
  <si>
    <t>medicinas māsa</t>
  </si>
  <si>
    <t>māsu palīgs</t>
  </si>
  <si>
    <t>sanitārs</t>
  </si>
  <si>
    <t>saimn.pārzine</t>
  </si>
  <si>
    <t>māsu paligs</t>
  </si>
  <si>
    <t>14. nodaļa</t>
  </si>
  <si>
    <t>nodaļas vaditajs</t>
  </si>
  <si>
    <t>garīgās veselības māsa</t>
  </si>
  <si>
    <t>sanitars</t>
  </si>
  <si>
    <t>saimn .māsa</t>
  </si>
  <si>
    <t>15.nodaļa</t>
  </si>
  <si>
    <t>nodaļas vaditājs</t>
  </si>
  <si>
    <t xml:space="preserve"> </t>
  </si>
  <si>
    <t>medicīnas māsa</t>
  </si>
  <si>
    <t>saimn.māsa</t>
  </si>
  <si>
    <t>2.nodaļa</t>
  </si>
  <si>
    <t>nodaļas vadītajs</t>
  </si>
  <si>
    <t>Tiesu psih.ekspertīzu un piespiedu centrs ar apsardzi</t>
  </si>
  <si>
    <t>vecākās māsas vietniece</t>
  </si>
  <si>
    <t>apkopēja</t>
  </si>
  <si>
    <t>saimn māsa</t>
  </si>
  <si>
    <t>OVG grupa</t>
  </si>
  <si>
    <t>Veselības aprūpes kontr.spec.</t>
  </si>
  <si>
    <t>Narkol.palidz.dienesta stac.vad</t>
  </si>
  <si>
    <t>radiologs</t>
  </si>
  <si>
    <t>rtg.laborants</t>
  </si>
  <si>
    <t>internists</t>
  </si>
  <si>
    <t>neirologs</t>
  </si>
  <si>
    <t>galvenā medmāsa</t>
  </si>
  <si>
    <t>galvenās māsas vietn.</t>
  </si>
  <si>
    <t>stacionāra virsārste</t>
  </si>
  <si>
    <t>sabiedriskās veselības ārste</t>
  </si>
  <si>
    <r>
      <rPr>
        <sz val="13"/>
        <color theme="1"/>
        <rFont val="Times New Roman"/>
        <family val="1"/>
        <charset val="186"/>
      </rPr>
      <t>saimn.daļas vad</t>
    </r>
    <r>
      <rPr>
        <b/>
        <sz val="13"/>
        <color rgb="FFFF0000"/>
        <rFont val="Times New Roman"/>
        <family val="1"/>
        <charset val="186"/>
      </rPr>
      <t>.</t>
    </r>
  </si>
  <si>
    <t>santehniķis</t>
  </si>
  <si>
    <t>ēku remontstrānieks</t>
  </si>
  <si>
    <t>18 nodaļa</t>
  </si>
  <si>
    <t>āsrts</t>
  </si>
  <si>
    <t>garīgās veselības aprupes māsa</t>
  </si>
  <si>
    <t>vecākā medmasa</t>
  </si>
  <si>
    <t>sanitāri</t>
  </si>
  <si>
    <t>1. nodaļa</t>
  </si>
  <si>
    <t>garīgas veselības aprupes māsa</t>
  </si>
  <si>
    <t>saimn. pārzine</t>
  </si>
  <si>
    <t>10. nodaļa</t>
  </si>
  <si>
    <t>garīgās veselibas aprūpes māsa</t>
  </si>
  <si>
    <t>Vadītāja paraksts               I.Ķiece</t>
  </si>
  <si>
    <t>Izpildītājs  V.Akone</t>
  </si>
  <si>
    <t>Tel. 67080171</t>
  </si>
  <si>
    <t>Iestādes nosaukums: MNP SIA "Madonas slimnīca"</t>
  </si>
  <si>
    <t>Dežūranesteziologi Nr.1</t>
  </si>
  <si>
    <t>Dežūranesteziologi Nr.2</t>
  </si>
  <si>
    <t>Dežūranesteziologi Nr.3</t>
  </si>
  <si>
    <t>Dežūranesteziologi Nr.4</t>
  </si>
  <si>
    <t>Dežūranesteziologi Nr.5</t>
  </si>
  <si>
    <t>Dežūranesteziologi Nr.7</t>
  </si>
  <si>
    <t>Dežurķirurgs Nr.1</t>
  </si>
  <si>
    <t>Dežurķirurgs Nr.2</t>
  </si>
  <si>
    <t>Dežurķirurgs Nr.3</t>
  </si>
  <si>
    <t>Dežurķirurgs Nr.5</t>
  </si>
  <si>
    <t>Dežurķirurgs Nr.6</t>
  </si>
  <si>
    <t>Dežurķirurgs Nr.7</t>
  </si>
  <si>
    <t>Dežūrpediatri Nr.1</t>
  </si>
  <si>
    <t>Dežūrpediatri Nr.2</t>
  </si>
  <si>
    <t>Dežūrpediatri Nr.3</t>
  </si>
  <si>
    <t>Dežūrpediatri Nr.4</t>
  </si>
  <si>
    <t>Dežurārsti-internisti Nr.1</t>
  </si>
  <si>
    <t>Dežurārsti-internisti Nr.2</t>
  </si>
  <si>
    <t>Dežurārsti-internisti Nr.3</t>
  </si>
  <si>
    <t>Dežurārsti-internisti Nr.4</t>
  </si>
  <si>
    <t>Dežurārsti-internisti Nr.5</t>
  </si>
  <si>
    <t>Dežurārsti-internisti Nr.6</t>
  </si>
  <si>
    <t>Dežurārsti-internisti(rezidenti) Nr.1</t>
  </si>
  <si>
    <t>Dežurārsti-internisti(rezidenti) Nr.3</t>
  </si>
  <si>
    <t>Dežurārsti-internisti(rezidenti) Nr.4</t>
  </si>
  <si>
    <t>Dežurārsti-internisti(rezidenti) Nr.5</t>
  </si>
  <si>
    <t>Dežurārsti-internisti(rezidenti) Nr.6</t>
  </si>
  <si>
    <t>Dežurārsti-internisti(rezidenti) Nr.7</t>
  </si>
  <si>
    <t>Dežūrginekologs Nr.1</t>
  </si>
  <si>
    <t>Dežūrginekologs Nr.2</t>
  </si>
  <si>
    <t>Dežūrginekologs Nr.4</t>
  </si>
  <si>
    <t>Dežūrginekologs Nr.5</t>
  </si>
  <si>
    <t>Dežūrginekologs Nr.6</t>
  </si>
  <si>
    <t>Neatliekamās medicīnas ārsta palīgs Nr.1</t>
  </si>
  <si>
    <t>Neatliekamās medicīnas ārsta palīgs Nr.2</t>
  </si>
  <si>
    <t>Neatliekamās medicīnas ārsta palīgs Nr.3</t>
  </si>
  <si>
    <t>Neatliekamās medicīnas ārsta palīgs Nr.4</t>
  </si>
  <si>
    <t>Neatliekamās medicīnas ārsta palīgs Nr.5</t>
  </si>
  <si>
    <t>Neatliekamās medicīnas ārsta palīgs Nr.6</t>
  </si>
  <si>
    <t>Neatliekamās medicīnas ārsta palīgs Nr.8</t>
  </si>
  <si>
    <t>Neatliekamās medicīnas ārsta palīgs Nr.9</t>
  </si>
  <si>
    <t>Neatliekamās medicīnas ārsta palīgs Nr.10</t>
  </si>
  <si>
    <t>Medicīnas māsa Nr.1</t>
  </si>
  <si>
    <t>Medicīnas māsa Nr.2</t>
  </si>
  <si>
    <t>Medicīnas māsa Nr.3</t>
  </si>
  <si>
    <t>Medicīnas māsa Nr.4</t>
  </si>
  <si>
    <t>Medicīnas māsa Nr.5</t>
  </si>
  <si>
    <t>Medicīnas māsa Nr.6</t>
  </si>
  <si>
    <t>Medicīnas māsa Nr.7</t>
  </si>
  <si>
    <t>Medcīnas māsas palīgs Nr.1</t>
  </si>
  <si>
    <t>Medcīnas māsas palīgs Nr.2</t>
  </si>
  <si>
    <t>Medcīnas māsas palīgs Nr.3</t>
  </si>
  <si>
    <t>Medcīnas māsas palīgs Nr.4</t>
  </si>
  <si>
    <t>Medcīnas māsas palīgs Nr.5</t>
  </si>
  <si>
    <t>telpu apkopēja Nr.1</t>
  </si>
  <si>
    <t>terapijas nodaļas vecākā māsa Nr.1</t>
  </si>
  <si>
    <t>ķirurģijas nodaļas vecākā māsa Nr.1</t>
  </si>
  <si>
    <t>ķirurģijas nodaļas vecākā māsa Nr.2</t>
  </si>
  <si>
    <t>traumatoloģijas nodaļas vecākā māsa Nr.1</t>
  </si>
  <si>
    <t>traumatoloģijas nodaļas vecākā māsa Nr.2</t>
  </si>
  <si>
    <t>bērnu nodaļas vecākā māsa Nr.1</t>
  </si>
  <si>
    <t>ambulatorās nodaļas vecākā māsa Nr.1</t>
  </si>
  <si>
    <t>medicīniskās mājaprūpes māsa Nr.1</t>
  </si>
  <si>
    <t>autovadītājs sanitārajam transportam Nr.1</t>
  </si>
  <si>
    <t>medikamentu noliktavas pārzine Nr.1</t>
  </si>
  <si>
    <t>medikamentu noliktavas pārzine Nr.2</t>
  </si>
  <si>
    <t>dažādu darbu strādnieks Nr.1</t>
  </si>
  <si>
    <t>iekšējā audita nodaļas vadītāja Nr.1</t>
  </si>
  <si>
    <t>grāmatvedis Nr.2</t>
  </si>
  <si>
    <t>grāmatvedis Nr.3</t>
  </si>
  <si>
    <t>Terapijas nodaļas ārsts-internists Nr.1</t>
  </si>
  <si>
    <t>Radioloģijas nod.diadnostikas radiologs Nr.1</t>
  </si>
  <si>
    <t>Traumatoloģijas nod.ārsts-traumatologs Nr.1</t>
  </si>
  <si>
    <t>Bērnu nodaļas mās Nr.1</t>
  </si>
  <si>
    <t>Bērnu nodaļas mās Nr.2</t>
  </si>
  <si>
    <t>Bērnu nodaļas mās Nr.3</t>
  </si>
  <si>
    <t>Bērnu nodaļas mās Nr.4</t>
  </si>
  <si>
    <t>Bērnu nodaļas mās Nr.5</t>
  </si>
  <si>
    <t>terapijas nodaļas māsa Nr.1</t>
  </si>
  <si>
    <t>terapijas nodaļas māsa Nr.2</t>
  </si>
  <si>
    <t>ķirurģijas nodaļas māsa Nr.1</t>
  </si>
  <si>
    <t>ķirurģijas nodaļas māsa Nr.2</t>
  </si>
  <si>
    <t>ķirurģijas nodaļas māsa Nr.3</t>
  </si>
  <si>
    <t>ķirurģijas nodaļas māsa Nr.4</t>
  </si>
  <si>
    <t>oprerācijas māsa Nr.1</t>
  </si>
  <si>
    <t>oprerācijas māsa Nr.2</t>
  </si>
  <si>
    <t>radiologa asistents Nr.1</t>
  </si>
  <si>
    <t>radiologa asistents Nr.2</t>
  </si>
  <si>
    <t>radiologa asistents Nr.3</t>
  </si>
  <si>
    <t>radiologa asistents Nr.4</t>
  </si>
  <si>
    <t>traumatoloģijas nodaļas māsa Nr.1</t>
  </si>
  <si>
    <t>traumatoloģijas nodaļas māsa Nr.2</t>
  </si>
  <si>
    <t>traumatoloģijas nodaļas māsa Nr.3</t>
  </si>
  <si>
    <t>traumatoloģijas nodaļas māsa Nr.4</t>
  </si>
  <si>
    <t>traumatoloģijas nodaļas māsa Nr.5</t>
  </si>
  <si>
    <t>traumatoloģijas nodaļas māsa Nr.6</t>
  </si>
  <si>
    <t>traumatoloģijas nodaļas māsa Nr.7</t>
  </si>
  <si>
    <t>traumatoloģijas nodaļas māsa Nr.8</t>
  </si>
  <si>
    <t>anesteziol.un intensīvās nodaļas māsa Nr.1</t>
  </si>
  <si>
    <t>anesteziol.un intensīvās nodaļas māsa Nr.2</t>
  </si>
  <si>
    <t>anesteziol.un intensīvās nodaļas māsa Nr.3</t>
  </si>
  <si>
    <t>anesteziol.un intensīvās nodaļas māsa Nr.4</t>
  </si>
  <si>
    <t>anesteziol.un intensīvās nodaļas māsa Nr.5</t>
  </si>
  <si>
    <t>anesteziol.un intensīvās nodaļas māsa Nr.6</t>
  </si>
  <si>
    <t>anesteziol.un intensīvās nodaļas māsa Nr.7</t>
  </si>
  <si>
    <t>anesteziol.un intensīvās nodaļas māsa Nr.8</t>
  </si>
  <si>
    <t>anesteziol.un intensīvās nodaļas māsa Nr.9</t>
  </si>
  <si>
    <t>anesteziol.un intensīvās nodaļas māsa Nr.10</t>
  </si>
  <si>
    <t>Bērnu nodaļas māsu pal.Nr.1</t>
  </si>
  <si>
    <t>Bērnu nodaļas māsu pal.Nr.2</t>
  </si>
  <si>
    <t>Bērnu nodaļas māsu pal.Nr.3</t>
  </si>
  <si>
    <t>Terapijas nodaļas māsu pal.Nr.1</t>
  </si>
  <si>
    <t>Terapijas nodaļas māsu pal.Nr.2</t>
  </si>
  <si>
    <t>ķirurģijas nodaļas māsu pal.Nr.1</t>
  </si>
  <si>
    <t>ķirurģijas nodaļas māsu pal.Nr.2</t>
  </si>
  <si>
    <t>ķirurģijas nodaļas māsu pal.Nr.3</t>
  </si>
  <si>
    <t>ķirurģijas nodaļas māsu pal.Nr.4</t>
  </si>
  <si>
    <t>oprerācijas māsu pal. Nr.1</t>
  </si>
  <si>
    <t>oprerācijas māsu pal. Nr.2</t>
  </si>
  <si>
    <t>traumatoloģijas nodaļas māsu pal. Nr.1</t>
  </si>
  <si>
    <t>traumatoloģijas nodaļas māsu pal. Nr.2</t>
  </si>
  <si>
    <t>traumatoloģijas nodaļas māsu pal. Nr.3</t>
  </si>
  <si>
    <t>traumatoloģijas nodaļas māsu pal. Nr.4</t>
  </si>
  <si>
    <t>traumatoloģijas nodaļas māsu pal. Nr.5</t>
  </si>
  <si>
    <t>traumatoloģijas nodaļas sanitārs Nr.1</t>
  </si>
  <si>
    <t>anesteziol.un intensīvās nodaļas māsu pal. Nr.1</t>
  </si>
  <si>
    <t>anesteziol.un intensīvās nodaļas māsu pal. Nr.2</t>
  </si>
  <si>
    <t>anesteziol.un intensīvās nodaļas sanitārs Nr.1</t>
  </si>
  <si>
    <t>anesteziol.un intensīvās nodaļas sanitārs Nr.2</t>
  </si>
  <si>
    <t>ķirurģijas nodaļas telpu apkopēja Nr.1</t>
  </si>
  <si>
    <t>traumatoloģijas nodaļas telpu apkopēja Nr.1</t>
  </si>
  <si>
    <t>Iestādes vadītājs ____________________ (paraksts)</t>
  </si>
  <si>
    <t>Pārskats par atbildīgo institūciju ārstniecības personu un pārējo nodarbināto izmaksāto izmaksātajām piemaksām  par darbu paaugstināta riska un slodzes apstākļos ārkārtas sabiedrības veselības apdraudējumā saistībā ar “Covid-19” uzliesmojumu un seku novēršanu atbilstoši Veselības ministrijas 2020.gada 17. decembra rīkojumam Nr. 221</t>
  </si>
  <si>
    <t>Iestādes nosaukums: SIA Cēsu klīnika</t>
  </si>
  <si>
    <t>NMP un uzņemšanas nodaļa</t>
  </si>
  <si>
    <t>ārsts  dežūrpediatrs</t>
  </si>
  <si>
    <t>ārsts dežūrķirurgs</t>
  </si>
  <si>
    <t>ārsts funkcioālais diagnosts</t>
  </si>
  <si>
    <t>ārsts internists</t>
  </si>
  <si>
    <t>ārsts ķirurgs</t>
  </si>
  <si>
    <t>ārsts pediatrs</t>
  </si>
  <si>
    <t>ārsts pneimonologs</t>
  </si>
  <si>
    <t>ārsts traumatologs, ortopēds</t>
  </si>
  <si>
    <t>Rezidents</t>
  </si>
  <si>
    <t>ārsts internists dežūrās</t>
  </si>
  <si>
    <t>ārsta palīgs</t>
  </si>
  <si>
    <t>māsas palīgs</t>
  </si>
  <si>
    <t>klientu un pacientu reģistrators</t>
  </si>
  <si>
    <t>Reanimācijas un anesezioloģijas nodaļa</t>
  </si>
  <si>
    <t>ārsts reanimatologs-anesteziologs</t>
  </si>
  <si>
    <t>Karantīnas nodaļa</t>
  </si>
  <si>
    <t>virsmāsa</t>
  </si>
  <si>
    <t>medicīnas asistents</t>
  </si>
  <si>
    <t>Ķirurģijas nodaļa</t>
  </si>
  <si>
    <t>darba aizsardzības un ugunsdrošības speciālists</t>
  </si>
  <si>
    <t>galvenā medicīnas māsa</t>
  </si>
  <si>
    <t>infekciju kontroles ārsts</t>
  </si>
  <si>
    <t>galvenais ārsts</t>
  </si>
  <si>
    <t>pakalpojumu reģ. un uzskaites daļas vadītāja</t>
  </si>
  <si>
    <t>Iestādes vadītājs ____________________ Ingūna Liepa</t>
  </si>
  <si>
    <t>Izpildītājs: Iveta Lange</t>
  </si>
  <si>
    <t>Tālr. 27458739</t>
  </si>
  <si>
    <t>Iestādes nosaukums:  VSIA Strenču psihoneiroloģiskā slimnīca</t>
  </si>
  <si>
    <t>nodaļas virsārsts</t>
  </si>
  <si>
    <t>psihiatrs</t>
  </si>
  <si>
    <t>saimniecības vadītājs</t>
  </si>
  <si>
    <t>dežūrārsts</t>
  </si>
  <si>
    <t>rezidents</t>
  </si>
  <si>
    <t>dežūrārsts-stažieris</t>
  </si>
  <si>
    <t>ambulatorās daļas vadītājs</t>
  </si>
  <si>
    <t>narkologs</t>
  </si>
  <si>
    <t>klientu apkalpošanas speciālists</t>
  </si>
  <si>
    <t>nodaļas virsmāsa</t>
  </si>
  <si>
    <t>dezinfektors</t>
  </si>
  <si>
    <t>veļas pārzine</t>
  </si>
  <si>
    <t>veelības aprūpes vad.</t>
  </si>
  <si>
    <t>galvenā māsa</t>
  </si>
  <si>
    <t>Izpildītājs  Rasma Kosmane</t>
  </si>
  <si>
    <t>Tālr. 25480553</t>
  </si>
  <si>
    <t>Iestādes nosaukums:  SIA Alūksnes slimnīca</t>
  </si>
  <si>
    <t>Ārsts anesteziologs- 1</t>
  </si>
  <si>
    <t>Ārsts anesteziologs- 3</t>
  </si>
  <si>
    <t>Ārsts anesteziologs- 5</t>
  </si>
  <si>
    <t>Ārsts anesteziologs- 6</t>
  </si>
  <si>
    <t>Ārsts ķirurgs - 1</t>
  </si>
  <si>
    <t>Ārsts ķirurgs - 2</t>
  </si>
  <si>
    <t>Ārsts ķirurgs - 3</t>
  </si>
  <si>
    <t>Ārsts terapeits - 1</t>
  </si>
  <si>
    <t>Ārsts terapeits - 2</t>
  </si>
  <si>
    <t>Ārsts terapeits - 3</t>
  </si>
  <si>
    <t>Ārsts terapeits - 4</t>
  </si>
  <si>
    <t>Ārsts terapeits - 6</t>
  </si>
  <si>
    <t>Ārsts terapeits - 7</t>
  </si>
  <si>
    <t>Ārsts ginekologs - 1</t>
  </si>
  <si>
    <t>Vecākā māsa - 1</t>
  </si>
  <si>
    <t>māsa uzņemšanas nodaļā - 1</t>
  </si>
  <si>
    <t>māsa uzņemšanas nodaļā - 2</t>
  </si>
  <si>
    <t>māsa uzņemšanas nodaļā - 3</t>
  </si>
  <si>
    <t>māsa uzņemšanas nodaļā - 4</t>
  </si>
  <si>
    <t>māsa uzņemšanas nodaļā - 5</t>
  </si>
  <si>
    <t>māsa uzņemšanas nodaļā - 6</t>
  </si>
  <si>
    <t>māsa uzņemšanas nodaļā - 7</t>
  </si>
  <si>
    <t>Transzīta nodaļa māsa - 1</t>
  </si>
  <si>
    <t>Transzīta nodaļa māsa - 2</t>
  </si>
  <si>
    <t>Transzīta nodaļa māsa - 3</t>
  </si>
  <si>
    <t>Transzīta nodaļa māsa - 4</t>
  </si>
  <si>
    <t>Transzīta nodaļa māsa - 5</t>
  </si>
  <si>
    <t>Transzīta nodaļa māsa - 6</t>
  </si>
  <si>
    <t>Transzīta nodaļa māsa - 7</t>
  </si>
  <si>
    <t>Transzīta nodaļa māsa - 8</t>
  </si>
  <si>
    <t>Transzīta nodaļa māsa - 9</t>
  </si>
  <si>
    <t>Transzīta nodaļa māsa - 10</t>
  </si>
  <si>
    <t>Transzīta nodaļa māsa - 11</t>
  </si>
  <si>
    <t>Transzīta nodaļa māsa - 13</t>
  </si>
  <si>
    <t>Transzīta nodaļa māsa - 14</t>
  </si>
  <si>
    <t>Transzīta nodaļa māsa - 15</t>
  </si>
  <si>
    <t>Transzīta nodaļa māsa - 16</t>
  </si>
  <si>
    <t>Transzīta nodaļa māsa - 17</t>
  </si>
  <si>
    <t>Māsas palīgs - sanitārs - uzņemšana 1</t>
  </si>
  <si>
    <t>Māsas palīgs - sanitārs - uzņemšana 2</t>
  </si>
  <si>
    <t>Māsas palīgs - sanitārs - uzņemšana 3</t>
  </si>
  <si>
    <t>Māsas palīgs - sanitārs - uzņemšana 4</t>
  </si>
  <si>
    <t>Māsas palīgs - sanitārs - uzņemšana 5</t>
  </si>
  <si>
    <t>Māsas palīgs - sanitārs - uzņemšana 6</t>
  </si>
  <si>
    <t>Māsas palīgs - sanitārs -transzītnodaļa 1</t>
  </si>
  <si>
    <t>Māsas palīgs - sanitārs -transzītnodaļa 2</t>
  </si>
  <si>
    <t>Māsas palīgs - sanitārs -transzītnodaļa 4</t>
  </si>
  <si>
    <t>Māsas palīgs - sanitārs -transzītnodaļa 5</t>
  </si>
  <si>
    <t>Māsas palīgs - sanitārs -transzītnodaļa 7</t>
  </si>
  <si>
    <t>Māsas palīgs - sanitārs -transzītnodaļa 8</t>
  </si>
  <si>
    <t>Ārsts diagnosts</t>
  </si>
  <si>
    <t>Galvenais ārsts</t>
  </si>
  <si>
    <t>Slimnīcas vecākā māsa</t>
  </si>
  <si>
    <t>Statistikas māsa</t>
  </si>
  <si>
    <t>RTG asistenti 1</t>
  </si>
  <si>
    <t>RTG asistenti 2</t>
  </si>
  <si>
    <t>Saimniecības daļas  vadītājs - šoferis</t>
  </si>
  <si>
    <t>Šoferis</t>
  </si>
  <si>
    <t>Izpildītājs:Anita Roga</t>
  </si>
  <si>
    <t>Tālr. 29176909</t>
  </si>
  <si>
    <t>Iestādes nosaukums:  SIA "Rigas 2.slimnīca"</t>
  </si>
  <si>
    <t>Uzņemšana</t>
  </si>
  <si>
    <t>Māsa</t>
  </si>
  <si>
    <t>Ārsta palīgs</t>
  </si>
  <si>
    <t>Medicīnas asistents</t>
  </si>
  <si>
    <t>Radiogrāfers</t>
  </si>
  <si>
    <t>Asistenta palīgs</t>
  </si>
  <si>
    <t>Virsmāsa</t>
  </si>
  <si>
    <t>Garderobists</t>
  </si>
  <si>
    <t>Pacientu reģistrators</t>
  </si>
  <si>
    <t>Ārsts traumatologs</t>
  </si>
  <si>
    <t>Ārstnieciskā darba vadītājs</t>
  </si>
  <si>
    <t>1.nodaļa</t>
  </si>
  <si>
    <t>Pacientu aprūpes daļa</t>
  </si>
  <si>
    <t>Veļas mazgātāja</t>
  </si>
  <si>
    <t>Saimniec.vad.</t>
  </si>
  <si>
    <t>Ieva Eihenberga-Baumerte</t>
  </si>
  <si>
    <t>Iestādes nosaukums: SIA Rīgas Dzemdību nams</t>
  </si>
  <si>
    <t>Uzņemšanas nod</t>
  </si>
  <si>
    <t>Ginekologs</t>
  </si>
  <si>
    <t>Vecmātes</t>
  </si>
  <si>
    <t>Dzemdību centrs</t>
  </si>
  <si>
    <t>Neonatologs</t>
  </si>
  <si>
    <t>Anesteziologs</t>
  </si>
  <si>
    <t>Medicīnas māsas</t>
  </si>
  <si>
    <t>Valdes priekšsēdētāja __________________ Santa Markova</t>
  </si>
  <si>
    <t>Ilze Rosicka</t>
  </si>
  <si>
    <t>Tālr.67011274</t>
  </si>
  <si>
    <t>Iestādes nosaukums: SIA Vidzemes slimnīca</t>
  </si>
  <si>
    <t>Bērnu slimību nodaļa</t>
  </si>
  <si>
    <t>pediatrs</t>
  </si>
  <si>
    <t>rezidents (pediatrs)</t>
  </si>
  <si>
    <t>radiologa asistents</t>
  </si>
  <si>
    <t>vecākais radiogrāfers</t>
  </si>
  <si>
    <t>Dzemdību un ginekoloģijas nodaļa</t>
  </si>
  <si>
    <t>neonatologs</t>
  </si>
  <si>
    <t>ginekologs, dzemdību speciālists</t>
  </si>
  <si>
    <t>ginekoloģijas māsa</t>
  </si>
  <si>
    <t>bērnu aprūpes māsa</t>
  </si>
  <si>
    <t>Hronisko pacientu aprūpes nodaļa</t>
  </si>
  <si>
    <t>vecākā māsa</t>
  </si>
  <si>
    <t>Hemodialīzes nodaļa</t>
  </si>
  <si>
    <t>hemodialīzes un nieru transplantācijas māsa</t>
  </si>
  <si>
    <t>NMP un pacientu uzņemšanas nodaļa</t>
  </si>
  <si>
    <t>neatliekamās medicīnas ārsts</t>
  </si>
  <si>
    <t>neatliekamās medicīniskās palīdzības un pacientu uzņemšanas nodaļas virsārsts</t>
  </si>
  <si>
    <t>rezidents (neatliekamās medicīnas ārsts)</t>
  </si>
  <si>
    <t>intensīvās terapijas un anestēzijas māsa</t>
  </si>
  <si>
    <t>neatliekamās palīdzības māsa</t>
  </si>
  <si>
    <t>anestēzijas, intensīvās un neatliekamās aprūpes virsmāsa</t>
  </si>
  <si>
    <t>Reanimācijas un anestezioloģijas nodaļa</t>
  </si>
  <si>
    <t>anesteziologs, reanimatologs</t>
  </si>
  <si>
    <t>ergoterapeits</t>
  </si>
  <si>
    <t>fizioterapeits</t>
  </si>
  <si>
    <t>audiologopēds</t>
  </si>
  <si>
    <t>Terapijas nodaļa Nr.1</t>
  </si>
  <si>
    <t>virsārsts</t>
  </si>
  <si>
    <t>terapijas māsa</t>
  </si>
  <si>
    <t>Terapijas nodaļa Nr.2</t>
  </si>
  <si>
    <t>internās aprūpes māsa</t>
  </si>
  <si>
    <t>ķirurģijas māsa</t>
  </si>
  <si>
    <t>Operāciju nodaļa</t>
  </si>
  <si>
    <t>operāciju māsa</t>
  </si>
  <si>
    <t>Funkcionālās diagnostikas nodaļa</t>
  </si>
  <si>
    <t>Ambulatorā daļa</t>
  </si>
  <si>
    <t>ambulatorās aprūpes māsa</t>
  </si>
  <si>
    <t>ķirurģiskās aprūpes māsa</t>
  </si>
  <si>
    <t>ambulatorā darba koordinators</t>
  </si>
  <si>
    <t>ambulatorās daļas vadītāja</t>
  </si>
  <si>
    <t>Klientu apkalpošanas nodaļa</t>
  </si>
  <si>
    <t>reģistrators</t>
  </si>
  <si>
    <t>Infekcijas kontroles komanda</t>
  </si>
  <si>
    <t>kvalitātes vadības daļas vadītājs-epidemiologs</t>
  </si>
  <si>
    <t>ārstnieciskais direktors</t>
  </si>
  <si>
    <t>ambulatorās daļas virsmāsa (pacientu un darbinieku testēšana uz Covid19)</t>
  </si>
  <si>
    <t>Terapijas nodaļas Nr.1 virsmāsa (pacientu un darbinieku testēšana uz Covid19)</t>
  </si>
  <si>
    <t>ķirurgs</t>
  </si>
  <si>
    <t>Neiroloģijas nodaļa</t>
  </si>
  <si>
    <t>rezidents (neirologs)</t>
  </si>
  <si>
    <t>neiroloģijas māsa</t>
  </si>
  <si>
    <t>Traumatoloģijas nodaļa</t>
  </si>
  <si>
    <t>traumatologs, ortopēds</t>
  </si>
  <si>
    <t>rezidents (traumatologs, ortopēds)</t>
  </si>
  <si>
    <t>traumatoloģijas māsa</t>
  </si>
  <si>
    <t>Aptieka</t>
  </si>
  <si>
    <t>farmaceita asistents</t>
  </si>
  <si>
    <t>aptiekas vadītājs</t>
  </si>
  <si>
    <t>vadītāja vietnieks</t>
  </si>
  <si>
    <t>iepirkumu speciālista asistents</t>
  </si>
  <si>
    <t>Datu aizsardzības un iekšējās drošības daļa</t>
  </si>
  <si>
    <t>apsardzes darbinieks</t>
  </si>
  <si>
    <t>Administrācija, IT, saimnieciskā daļa, u.c.</t>
  </si>
  <si>
    <t>medicīnisko tehnoloģiju daļas vadītājs</t>
  </si>
  <si>
    <t>vadības lietu daļas vadītājs</t>
  </si>
  <si>
    <t>IT daļas vadītājs</t>
  </si>
  <si>
    <t>datorsistēmu tehniķis</t>
  </si>
  <si>
    <t>garderobiste</t>
  </si>
  <si>
    <t>finanšu un analīzes daļas vadītāja</t>
  </si>
  <si>
    <t>grāmatvede</t>
  </si>
  <si>
    <t>personāla vadības daļas vadītāja</t>
  </si>
  <si>
    <t>vecākais elektronikas tehniķis</t>
  </si>
  <si>
    <t>kvalitātes vadības sistēmas speciālists</t>
  </si>
  <si>
    <t>Iestādes vadītājs: Uģis Muskovs</t>
  </si>
  <si>
    <t>Dokuments ir parakstīts ar drošo elektronisko parakstu un satur laika zīmogu</t>
  </si>
  <si>
    <t>Izpildītājs I.Apsīte, I.Leitlande</t>
  </si>
  <si>
    <t>Tālr.64202607, 29154051</t>
  </si>
  <si>
    <t xml:space="preserve">Iestādes nosaukums:  VSIA "Nacionālais rehabilitācijas centrs "Vaivari"" </t>
  </si>
  <si>
    <t>Uzņemšanas un intensīvās terapijas nodaļa</t>
  </si>
  <si>
    <t xml:space="preserve">Medicīnas māsa </t>
  </si>
  <si>
    <t>Medicīnas māsa</t>
  </si>
  <si>
    <t>Drošības dienests</t>
  </si>
  <si>
    <t>Drošības dienesta vadītājs (telpu dezinfekcija)</t>
  </si>
  <si>
    <t>Ēku un teritoriju uzraugs</t>
  </si>
  <si>
    <t>Veļas nolitavas pārzine</t>
  </si>
  <si>
    <t>6.nodaļas sanitārs</t>
  </si>
  <si>
    <t>Iestādes nosaukums:  SIA "Preiļu slimnīca"</t>
  </si>
  <si>
    <t xml:space="preserve">Uzņemšanas nodaļa </t>
  </si>
  <si>
    <t>Dežūrārsts</t>
  </si>
  <si>
    <t>Dežurējošais ķirurgs</t>
  </si>
  <si>
    <t>anesteziologs reanimatologs</t>
  </si>
  <si>
    <t>Dežurējošais ginekologs</t>
  </si>
  <si>
    <t>Dežurējošais pediatrs</t>
  </si>
  <si>
    <t>Ārsts Radiologs</t>
  </si>
  <si>
    <t>Radiologa asistents</t>
  </si>
  <si>
    <r>
      <t xml:space="preserve">Tranzītnodaļa </t>
    </r>
    <r>
      <rPr>
        <sz val="13"/>
        <rFont val="Times New Roman"/>
        <family val="1"/>
        <charset val="186"/>
      </rPr>
      <t>(Terapijas nodaļas palātas, kurās pacients tiek ievietots īdz Covid-19 testa atbildes saņemšanai)</t>
    </r>
  </si>
  <si>
    <t>Mājas aprūpe</t>
  </si>
  <si>
    <t>Fizioterapeits</t>
  </si>
  <si>
    <t xml:space="preserve">Saimniecības daļa un Uzkopšanas nodaļa </t>
  </si>
  <si>
    <t>Saimniecības daļas vadītājs</t>
  </si>
  <si>
    <t>Uzkopšanas darbu vadītāja</t>
  </si>
  <si>
    <t>Elektriķis</t>
  </si>
  <si>
    <t>Tehniskais strādnieks</t>
  </si>
  <si>
    <t xml:space="preserve">Administrācija </t>
  </si>
  <si>
    <t>Valdes priekšsēdētāja</t>
  </si>
  <si>
    <t>Kvalitātes vadītāja</t>
  </si>
  <si>
    <t>Personāla inspektore</t>
  </si>
  <si>
    <t>Datorsistēmu un datortīklu administrators</t>
  </si>
  <si>
    <t>Medicīnas reģistrators</t>
  </si>
  <si>
    <t xml:space="preserve">Medicīnas reģistrators </t>
  </si>
  <si>
    <t>Finanšu un analīzes daļas vadītāja</t>
  </si>
  <si>
    <t>Finanšu un analīzes daļas vadītājas vietniece</t>
  </si>
  <si>
    <t>Ekonomiste</t>
  </si>
  <si>
    <t>Juriste</t>
  </si>
  <si>
    <t>Datu ievades un analīzes māsa</t>
  </si>
  <si>
    <t>Datoroperatore</t>
  </si>
  <si>
    <t>Lietvede</t>
  </si>
  <si>
    <t>Sabiedrisko attiecību speciāliste</t>
  </si>
  <si>
    <t>Vecmāte</t>
  </si>
  <si>
    <t xml:space="preserve">Terapijas nodaļa </t>
  </si>
  <si>
    <t xml:space="preserve">Operāciju bloks (akūtas operācijas) </t>
  </si>
  <si>
    <t>Iestādes nosaukums: SIA "Dobeles un apkārtnes slimnīca"</t>
  </si>
  <si>
    <t>Internists</t>
  </si>
  <si>
    <t>Ķirurgs</t>
  </si>
  <si>
    <t>Pediatrs</t>
  </si>
  <si>
    <t>COVID-19 nodaļa</t>
  </si>
  <si>
    <t>Saimniecības vadītāja</t>
  </si>
  <si>
    <t>Ķirurģisko slimību bloks</t>
  </si>
  <si>
    <t>Interno slimību bloks</t>
  </si>
  <si>
    <t>Dzemdību nodaļa</t>
  </si>
  <si>
    <t>Statistikas un uzskaites nodaļa</t>
  </si>
  <si>
    <t>Statistiķe</t>
  </si>
  <si>
    <t>Personāldaļas vadītāja</t>
  </si>
  <si>
    <t>Galvenā grāmatvede</t>
  </si>
  <si>
    <t>Izpildītājs: Valentina Agijeviča</t>
  </si>
  <si>
    <t>Tālr. 63781147</t>
  </si>
  <si>
    <t>Iestādes nosaukums:  Aizkraukles slimnīca SIA</t>
  </si>
  <si>
    <t>Ārsta palīgs Nr.4</t>
  </si>
  <si>
    <t>Medicīnas māsa Nr.8</t>
  </si>
  <si>
    <t>Medicīnas māsa Nr.9</t>
  </si>
  <si>
    <t>Medicīnas māsa Nr.10</t>
  </si>
  <si>
    <t>Medicīnas māsa Nr.11</t>
  </si>
  <si>
    <t>Medicīnas māsa Nr.12</t>
  </si>
  <si>
    <t>Medicīnas māsa Nr.13</t>
  </si>
  <si>
    <t>Māsu palīgs Nr.1</t>
  </si>
  <si>
    <t>Māsu palīgs Nr.2</t>
  </si>
  <si>
    <t>Māsu palīgs Nr.3</t>
  </si>
  <si>
    <t>Medasistents Nr.1</t>
  </si>
  <si>
    <t>Medasistents Nr.2</t>
  </si>
  <si>
    <t>Medasistents Nr.3</t>
  </si>
  <si>
    <t>Apkopēja Nr.1</t>
  </si>
  <si>
    <t>Apkopēja Nr.2</t>
  </si>
  <si>
    <t>Apkopēja Nr.3</t>
  </si>
  <si>
    <t>Apkopēja Nr.4</t>
  </si>
  <si>
    <t>Apkopēja Nr.5</t>
  </si>
  <si>
    <t>Autotransporta vadītājs</t>
  </si>
  <si>
    <t>Iestādes vadītājs Dzintra Krišjāne</t>
  </si>
  <si>
    <t>Izpildītājs Z.Medne</t>
  </si>
  <si>
    <t>Tālr.65133873</t>
  </si>
  <si>
    <t>Pārskats par atbildīgo institūciju ārstniecības personu un pārējo nodarbināto izmaksāto izmaksātajām piemaksām  par darbu paaugstināta riska un slodzes apstākļos ārkārtas sabiedrības veselības apdraudējumā saistībā ar “Covid-19” uzliesmojumu un seku novēršanu atbilstoši Veselības ministrijas 2020.gada 17.decembra rīkojumam Nr.221</t>
  </si>
  <si>
    <t>x</t>
  </si>
  <si>
    <t>UZŅEMŠANAS NODAĻA</t>
  </si>
  <si>
    <t>ĀRSTS</t>
  </si>
  <si>
    <t>ĀRSTS (STAŽIERIS)</t>
  </si>
  <si>
    <t>PSIHIATRS</t>
  </si>
  <si>
    <t>Garīgās veselības aprūpes MĀSA</t>
  </si>
  <si>
    <t>MĀSA (Medicīnas MĀSA)</t>
  </si>
  <si>
    <t>VirsMĀSA</t>
  </si>
  <si>
    <t>MĀSAS PALĪGS</t>
  </si>
  <si>
    <t>Saimniecības pārzinis</t>
  </si>
  <si>
    <t>SANITĀRS</t>
  </si>
  <si>
    <t>Geriatrs</t>
  </si>
  <si>
    <t xml:space="preserve">REZIDENTS </t>
  </si>
  <si>
    <t>Narkologs</t>
  </si>
  <si>
    <t>Apsargs</t>
  </si>
  <si>
    <t>Interešu pulciņa audzinātājs</t>
  </si>
  <si>
    <t>1.AKŪTĀ PSIHIATRIJAS NODAĻA (22.12.-24.12.2020)</t>
  </si>
  <si>
    <t>2.AKŪTĀ PSIHIATRIJAS NODAĻA (24.12.-31.12.2020)</t>
  </si>
  <si>
    <t>INFEKTOLOĢIJAS NODAĻA (16.12.-31.12.2020)</t>
  </si>
  <si>
    <t>Darba terapeits</t>
  </si>
  <si>
    <t>SAIMNIECISKĀ NODROŠINĀJUMA DARBINIEKI</t>
  </si>
  <si>
    <t>Nodaļas virtuves darbinieks (14.12.-31.12.2020.)</t>
  </si>
  <si>
    <t>Veļas pārzine, medicīnisko atkritumu savācējs (01.12.-31.12.2020.)</t>
  </si>
  <si>
    <t>Autovadītājs (01.12.-31.12.2020.)</t>
  </si>
  <si>
    <t>Izpildītājs L.Jankovska</t>
  </si>
  <si>
    <t>Tālr.63007500</t>
  </si>
  <si>
    <t>Iestādes nosaukums: SIA Bauskas slimnīca</t>
  </si>
  <si>
    <t>Ārsts ķirurgs</t>
  </si>
  <si>
    <t>Ārsts rezidents</t>
  </si>
  <si>
    <t>Ārsts internists</t>
  </si>
  <si>
    <t>Ārsts anesteziologs</t>
  </si>
  <si>
    <t>NM ārsts</t>
  </si>
  <si>
    <t>Medicīnas māsu palīgs</t>
  </si>
  <si>
    <t>Laboratorija</t>
  </si>
  <si>
    <t>Biomedicīnas laborants</t>
  </si>
  <si>
    <t>Staru diagnostikas nodaļa</t>
  </si>
  <si>
    <t>Administratīvi saimnieciskā nodaļa</t>
  </si>
  <si>
    <t>Medicīniskās daļas vadītāja</t>
  </si>
  <si>
    <t>Finanšu uzskaites daļas vadītāja</t>
  </si>
  <si>
    <t>IT statistikas nodaļas vadītājs</t>
  </si>
  <si>
    <t>Reģistratore</t>
  </si>
  <si>
    <t>Vecākā grāmatvede</t>
  </si>
  <si>
    <t>Biroja administratore</t>
  </si>
  <si>
    <t>Medicīnas statistiķe</t>
  </si>
  <si>
    <t>Datorsistēmu tehniķis</t>
  </si>
  <si>
    <t>Mantzine</t>
  </si>
  <si>
    <t>COVID 19 nodaļa no 11.12.2020.</t>
  </si>
  <si>
    <t>Iestādes vadītājs ____________________  Mirdza Brazovska</t>
  </si>
  <si>
    <t>Prokūrists</t>
  </si>
  <si>
    <t>Sandra Drozdovska</t>
  </si>
  <si>
    <t>Izpildītājs Irēna Barovska</t>
  </si>
  <si>
    <t>Tālr. 63923543</t>
  </si>
  <si>
    <t>Pārskats par atbildīgo institūciju ārstniecības personu un pārējo nodarbināto izmaksāto izmaksātajām piemaksām  par darbu paaugstināta riska un slodzes apstākļos ārkārtas sabiedrības veselības apdraudējumā saistībā ar “Covid-19” uzliesmojumu un seku novēršanu atbilstoši Veselības ministrijas 2020.gada 31.marta rīkojumam Nr. 67</t>
  </si>
  <si>
    <t>Iestādes nosaukums:  VSIA "Bērnu psihoneiroloģiskā slimnīca "AINAŽI""</t>
  </si>
  <si>
    <t>2=1/158 vai 138</t>
  </si>
  <si>
    <t>VSIA "Bērnu psihoneiroloģiskā slimnīca "AINAŽI""</t>
  </si>
  <si>
    <t>ārsts  stažieris</t>
  </si>
  <si>
    <t>ārsts stažieris</t>
  </si>
  <si>
    <t>fizioterapeite</t>
  </si>
  <si>
    <t>māsa</t>
  </si>
  <si>
    <t xml:space="preserve">māsu palīgs </t>
  </si>
  <si>
    <t>audzinātāja</t>
  </si>
  <si>
    <t>motesori pedagogs</t>
  </si>
  <si>
    <t>muzikālā audzinātāja</t>
  </si>
  <si>
    <t>klīniskais psihologs</t>
  </si>
  <si>
    <t>klīniskais psihologs,</t>
  </si>
  <si>
    <t>remontstrādnieks</t>
  </si>
  <si>
    <t>Sociālais darbinieks</t>
  </si>
  <si>
    <t>Frizieris</t>
  </si>
  <si>
    <t>Grāmatvede - lietvede</t>
  </si>
  <si>
    <t>Saimnieciskās struktūrvienības vadītājs</t>
  </si>
  <si>
    <t>Iestādes vadītājs A. Kišuro           (paraksts)</t>
  </si>
  <si>
    <t>Galvenā grāmatvede I. Laksberga</t>
  </si>
  <si>
    <t>Tālr. 64024968</t>
  </si>
  <si>
    <t>sertificēta māsa</t>
  </si>
  <si>
    <t>reģistrēta māsa</t>
  </si>
  <si>
    <t>Poliklīnika</t>
  </si>
  <si>
    <t>dežurante</t>
  </si>
  <si>
    <t>administratore</t>
  </si>
  <si>
    <t>Slimnīca</t>
  </si>
  <si>
    <t>sanitāre</t>
  </si>
  <si>
    <t>vecākā statistiķe</t>
  </si>
  <si>
    <t>reģistratore</t>
  </si>
  <si>
    <t>ekonomiste</t>
  </si>
  <si>
    <t>Izpildītājs Agapova I.</t>
  </si>
  <si>
    <t>Tālr. 64070117</t>
  </si>
  <si>
    <t>Iestādes nosaukums: SIA JŪRMALAS SLIMNĪCA</t>
  </si>
  <si>
    <t>Neatliekamās palīdzības nodaļa (uzņemšana)</t>
  </si>
  <si>
    <t>Nodaļas vadītājs - ķirurgs</t>
  </si>
  <si>
    <t>ordinators</t>
  </si>
  <si>
    <t>internists - dežūrārsts</t>
  </si>
  <si>
    <t>ķirurgs - dežūrārsts</t>
  </si>
  <si>
    <t>virsmāsa, t.sk. Medmāsas p.i.</t>
  </si>
  <si>
    <t>māsu palīgs - sanitārs (dienas)</t>
  </si>
  <si>
    <t>māsu palīgs - sanitārs (dežūras)</t>
  </si>
  <si>
    <t>Ambulatorā bloka vadītāja</t>
  </si>
  <si>
    <t>Stacionāra bloka vadītājs</t>
  </si>
  <si>
    <t>Klientu plūsmas vadības centra vadītāja</t>
  </si>
  <si>
    <t>klientu un pacientu reģistrators (dienas)</t>
  </si>
  <si>
    <t>klientu un pacientu reģistrators (dežūras)</t>
  </si>
  <si>
    <t>dežurants</t>
  </si>
  <si>
    <t>Covid nodaļa</t>
  </si>
  <si>
    <t>nodaļas vadītājs, ordinators</t>
  </si>
  <si>
    <t>virsmāsa, t.sk. Medmāsas p.i. (dienas stac.)</t>
  </si>
  <si>
    <t>medmāsa (dienas)</t>
  </si>
  <si>
    <t>māsu palīgs - sanitārs</t>
  </si>
  <si>
    <t>Anestezioloģijas - Reanimatoloģijas nodaļa</t>
  </si>
  <si>
    <t>anesteziologi - reanimatologi (t.sk. darbs uzņemšanā)</t>
  </si>
  <si>
    <t>anesteziologi - reanimatologi (t.sk. darbs uzņemšanā)- dežūrārsts</t>
  </si>
  <si>
    <t xml:space="preserve">virsmāsa, t.sk. Medmāsas p.i. </t>
  </si>
  <si>
    <t xml:space="preserve">virsmāsas p.i., t.sk. Medmāsas p.i. </t>
  </si>
  <si>
    <t>anestēzijas māsa (t.sk. darbs uzņemšanā)</t>
  </si>
  <si>
    <t xml:space="preserve">intensīvās terapijas māsa </t>
  </si>
  <si>
    <t>ĶIRURĢIJAS nodaļa</t>
  </si>
  <si>
    <t>ķirurgs (pozit. Covid pac. Operāc.)</t>
  </si>
  <si>
    <t>virsmāsa, t.sk. darbs Covid nodaļā</t>
  </si>
  <si>
    <t>medmāsa (Covid analīžu ņemšana)</t>
  </si>
  <si>
    <t>operāciju māsa (pozit. Covid pac. Operāc.)</t>
  </si>
  <si>
    <t>administrators</t>
  </si>
  <si>
    <t>saimniecības pārzine (darbs Covid. Nod)</t>
  </si>
  <si>
    <t>Iekšķīgo slimību nodaļa</t>
  </si>
  <si>
    <t>nodaļas vadītājs - internists</t>
  </si>
  <si>
    <t>Diagnostikas bloks</t>
  </si>
  <si>
    <t>bloka vadītājs</t>
  </si>
  <si>
    <t>laboratorijas vadītāja-ārste (Covid analīžu ņemšana)</t>
  </si>
  <si>
    <t>radiologs diagnosts (akūtās sonogrāfijas)</t>
  </si>
  <si>
    <t>bloka virsmāsa, t.sk.medmāsas p.i. sirds funkcion. Diagnostika</t>
  </si>
  <si>
    <t>Diagnost. Radioloģ. Nod. virsmāsa</t>
  </si>
  <si>
    <t>vec. biomed. Laborants (Covid analīžu ņemšana)</t>
  </si>
  <si>
    <t>biomed. Laborants (Covid analīžu ņemšana)</t>
  </si>
  <si>
    <t>Funkcionālās diagnostikas māsa</t>
  </si>
  <si>
    <t>radiologa asistenti (datortomogr.)</t>
  </si>
  <si>
    <t>radiologa asistenti (rentgens)</t>
  </si>
  <si>
    <t>Dzemdību - ginekoloģijas nodaļa</t>
  </si>
  <si>
    <t xml:space="preserve">vec. vecmāte  (Covid analīžu ņemšana)  </t>
  </si>
  <si>
    <t xml:space="preserve">vecmāte (Covid analīžu ņemšana)  </t>
  </si>
  <si>
    <t>saimniec. Inženiertehn. Nodaļa</t>
  </si>
  <si>
    <t>medicīnas iekārtu inženieris (veica dezinfekcijas)</t>
  </si>
  <si>
    <t>sagādnieks (veica pozit. Covid pacientu vešanu, Covid analīžu vešanu)</t>
  </si>
  <si>
    <t>apkopēja (darbs Covid nodaļā)</t>
  </si>
  <si>
    <t>apkopēja (darbs uzņemšanā)</t>
  </si>
  <si>
    <t>SIA Jūrmalas slimnīca valdes priekšsēdētājs  ________________________ E.Liepiņš</t>
  </si>
  <si>
    <t>Izpildītājs: SIA Jūrmalas slimnīca finanšu direktore Daina Zadinane</t>
  </si>
  <si>
    <t>Tālr.29269965, e-pasts: daina.zadinane@jurmalasslimnica.lv</t>
  </si>
  <si>
    <t>Ārsts  1</t>
  </si>
  <si>
    <t>Ārsts  2</t>
  </si>
  <si>
    <t>Ārsts  3</t>
  </si>
  <si>
    <t>Ārsts  4</t>
  </si>
  <si>
    <t>Ārsts  5</t>
  </si>
  <si>
    <t>Ārsts 6</t>
  </si>
  <si>
    <t>Ārsts 7</t>
  </si>
  <si>
    <t>Ārsts 8</t>
  </si>
  <si>
    <t>Ārsts 9</t>
  </si>
  <si>
    <t>Ārsts 10</t>
  </si>
  <si>
    <t>Ārsts 11</t>
  </si>
  <si>
    <t xml:space="preserve"> Medicīnas māsa  1</t>
  </si>
  <si>
    <t>Medicīnas māsa  2</t>
  </si>
  <si>
    <t>Medicīnas māsa  3</t>
  </si>
  <si>
    <t>Medicīnas māsa  4</t>
  </si>
  <si>
    <t>Medicīnas māsa  5</t>
  </si>
  <si>
    <t>Medicīnas māsa  6</t>
  </si>
  <si>
    <t>Medicīnas māsa  7</t>
  </si>
  <si>
    <t>Māsas palīgs 1</t>
  </si>
  <si>
    <t>Māsas palīgs 2</t>
  </si>
  <si>
    <t>Māsas palīgs 3</t>
  </si>
  <si>
    <t>Māsas palīgs 4</t>
  </si>
  <si>
    <t>Māsas palīgs 5</t>
  </si>
  <si>
    <t>Galv.medicīnas māsa</t>
  </si>
  <si>
    <t xml:space="preserve">Med.reģistratore </t>
  </si>
  <si>
    <t>Galv.grāmatvede</t>
  </si>
  <si>
    <t xml:space="preserve">Grāmatvede </t>
  </si>
  <si>
    <t xml:space="preserve">Dežurants </t>
  </si>
  <si>
    <t xml:space="preserve">Soc.darbiniece </t>
  </si>
  <si>
    <t xml:space="preserve">Remontstrādnieks </t>
  </si>
  <si>
    <t xml:space="preserve">Valdes priekšsēdētājs </t>
  </si>
  <si>
    <t>Iestādes vadītājs _V.Krimans___________________ (paraksts)</t>
  </si>
  <si>
    <t>Izpildītājs Anita Sestule</t>
  </si>
  <si>
    <t>Tālr. 65307610</t>
  </si>
  <si>
    <t>Medicīnas māsa  8</t>
  </si>
  <si>
    <t>Medicīnas māsa  9</t>
  </si>
  <si>
    <t>Medicīnas māsa  10</t>
  </si>
  <si>
    <t>Medicīnas māsa  11</t>
  </si>
  <si>
    <r>
      <t xml:space="preserve">Iestādes nosaukums: </t>
    </r>
    <r>
      <rPr>
        <b/>
        <sz val="16"/>
        <rFont val="Times New Roman"/>
        <family val="1"/>
        <charset val="186"/>
      </rPr>
      <t>SIA "Kuldīgas slimnīca"</t>
    </r>
  </si>
  <si>
    <t>pacientu reģistrētāja</t>
  </si>
  <si>
    <t>Tranzīta nodaļa</t>
  </si>
  <si>
    <t>Operāciju bloks</t>
  </si>
  <si>
    <t>Reanimācijas un IT nodaļa</t>
  </si>
  <si>
    <t>Bērnu nodaļa</t>
  </si>
  <si>
    <t>Kopējais personāls</t>
  </si>
  <si>
    <t>santehniķis-elektriķis</t>
  </si>
  <si>
    <t>tehniskais darbinieks</t>
  </si>
  <si>
    <t>statistiķe</t>
  </si>
  <si>
    <t>Iestādes vadītājs ____________________  Agris Rozenfelds</t>
  </si>
  <si>
    <t>Izpildītājs :Vineta Šteigmane</t>
  </si>
  <si>
    <t>Tālr. 63374004</t>
  </si>
  <si>
    <t>Iestādes nosaukums:  SIA Saldus medicīnas centrs</t>
  </si>
  <si>
    <t>saimniecības māsa</t>
  </si>
  <si>
    <t>Iestādes vadītājs ____________________ Nellija Kleinberga</t>
  </si>
  <si>
    <t>Izpildītājs Laura Metla</t>
  </si>
  <si>
    <t>Tālr. 63881051</t>
  </si>
  <si>
    <r>
      <t>Iestādes nosaukums:</t>
    </r>
    <r>
      <rPr>
        <b/>
        <sz val="13"/>
        <rFont val="Times New Roman"/>
        <family val="1"/>
        <charset val="204"/>
      </rPr>
      <t xml:space="preserve"> SIA Krāslavas slimnīca</t>
    </r>
  </si>
  <si>
    <t>ģimenes ārsts</t>
  </si>
  <si>
    <t>feldšers</t>
  </si>
  <si>
    <t>medic.māsa</t>
  </si>
  <si>
    <t>Terapijas nodaļa</t>
  </si>
  <si>
    <t>ārsts (reanim.)</t>
  </si>
  <si>
    <t>ārsts (RTG, UZI)</t>
  </si>
  <si>
    <t>medic.māsa (rean.)</t>
  </si>
  <si>
    <t>RTG asistents</t>
  </si>
  <si>
    <t>Pārējie</t>
  </si>
  <si>
    <t>galv.ārsta vietn.</t>
  </si>
  <si>
    <t>galv.ārsta palīgs-māsa</t>
  </si>
  <si>
    <t>galv.medmāsa</t>
  </si>
  <si>
    <t>med.pal.-sanitāre</t>
  </si>
  <si>
    <t>iekārt ekspl.inženieris</t>
  </si>
  <si>
    <t>ekonomists</t>
  </si>
  <si>
    <t>palīgstrādnieks</t>
  </si>
  <si>
    <r>
      <t xml:space="preserve">Izpildītājs </t>
    </r>
    <r>
      <rPr>
        <b/>
        <i/>
        <sz val="13"/>
        <rFont val="Times New Roman"/>
        <family val="1"/>
        <charset val="186"/>
      </rPr>
      <t>Ilma Smuļko</t>
    </r>
  </si>
  <si>
    <r>
      <t>Tālr.</t>
    </r>
    <r>
      <rPr>
        <b/>
        <i/>
        <sz val="13"/>
        <rFont val="Times New Roman"/>
        <family val="1"/>
        <charset val="186"/>
      </rPr>
      <t xml:space="preserve"> 65681675</t>
    </r>
  </si>
  <si>
    <t>2=1/138</t>
  </si>
  <si>
    <t>Pacientu uzņemšanas nodaļa</t>
  </si>
  <si>
    <t>Psihiatrs dežūrārsts Nr.1</t>
  </si>
  <si>
    <t>Psihiatrs dežūrārsts Nr.2</t>
  </si>
  <si>
    <t>Psihiatrs dežūrārsts Nr.3</t>
  </si>
  <si>
    <t>Psihiatrs dežūrārsts Nr.4</t>
  </si>
  <si>
    <t>Psihiatrs dežūrārsts Nr.5</t>
  </si>
  <si>
    <t>Psihiatrs dežūrārsts Nr.6</t>
  </si>
  <si>
    <t>Psihiatrs dežūrārsts Nr.7</t>
  </si>
  <si>
    <t>Garīgās veselības aprūpes māsa Nr.1</t>
  </si>
  <si>
    <t>Garīgās veselības aprūpes māsa Nr.2</t>
  </si>
  <si>
    <t>Garīgās veselības aprūpes māsa Nr.3</t>
  </si>
  <si>
    <t>Garīgās veselības aprūpes māsa Nr.4</t>
  </si>
  <si>
    <t>Māsas palīgs Nr. 1</t>
  </si>
  <si>
    <t>Māsas palīgs Nr. 2</t>
  </si>
  <si>
    <t>Māsas palīgs Nr. 3</t>
  </si>
  <si>
    <t>Māsas palīgs Nr. 4</t>
  </si>
  <si>
    <t>Sanitārs Nr. 1</t>
  </si>
  <si>
    <t>Sanitārs Nr. 2</t>
  </si>
  <si>
    <t>Sanitārs Nr. 3</t>
  </si>
  <si>
    <t>Karantīnas nodaļa pacientiem ar COVID blakus diagnozi</t>
  </si>
  <si>
    <t>Māsas palīgs Nr. 5</t>
  </si>
  <si>
    <t>Sanitārs Nr. 4</t>
  </si>
  <si>
    <t>VSIA ''Piejūras slimnīca''  valdes priekšsēdētājs  ___________________________ A.BĒRZIŅŠ</t>
  </si>
  <si>
    <t>Izpildītājs: D.Verze,</t>
  </si>
  <si>
    <t>Tālr. 63407411</t>
  </si>
  <si>
    <t>Materiālu uzskaites grāmatvedis</t>
  </si>
  <si>
    <t>Epidemioloģiskais dienests</t>
  </si>
  <si>
    <t>Nodaļas vadītājs/Ārsts bērnu infektologs</t>
  </si>
  <si>
    <t>Galvenā medicīnas māsa (ADM)</t>
  </si>
  <si>
    <t>Galvenā medicīnas māsa</t>
  </si>
  <si>
    <t>Iekšējā audita daļa (ADM)</t>
  </si>
  <si>
    <t>Iekšējais auditors</t>
  </si>
  <si>
    <t>Iekšķīgo slimību nodaļa (15.nod.)</t>
  </si>
  <si>
    <t>Ārsts infektologs</t>
  </si>
  <si>
    <t>Ārsts pneimonologs</t>
  </si>
  <si>
    <t>Infektoloģijas māsa</t>
  </si>
  <si>
    <t>Saimniecības māsa</t>
  </si>
  <si>
    <t>Intensīvās terapijas nodaļa</t>
  </si>
  <si>
    <t>Ārsts anesteziologs reanimatologs</t>
  </si>
  <si>
    <t>Ārsta palīgs (feldšeris)</t>
  </si>
  <si>
    <t>Intensīvās terapijas un anestēzijas māsa</t>
  </si>
  <si>
    <t>Intensīvās terapijas un anestezioloģijas nodaļa</t>
  </si>
  <si>
    <t>Nodaļas vadītājs/Ārsts anesteziologs reanimatologs</t>
  </si>
  <si>
    <t>Klientu apkalpošanas un informācijas daļa</t>
  </si>
  <si>
    <t>Ārstniecības iestādes klientu un pacientu reģistrators</t>
  </si>
  <si>
    <t>Lietvedis</t>
  </si>
  <si>
    <t>Kurzemes uroloģijas centrs/Nefroloģija (6.nod.)</t>
  </si>
  <si>
    <t>Ārsts urologs</t>
  </si>
  <si>
    <t>Nodaļas vadītājs/Ārsts urologs</t>
  </si>
  <si>
    <t>Uroloģijas māsa</t>
  </si>
  <si>
    <t>Ķirurģijas nodaļa (5.nod.)</t>
  </si>
  <si>
    <t>Nodaļas vadītājs/Ārsts ķirurgs</t>
  </si>
  <si>
    <t>Ķirurģiskās aprūpes māsa</t>
  </si>
  <si>
    <t>Ķīmijterapijas, hematoloģijas un paliatīvās aprūpes nodaļa (12.nod.)</t>
  </si>
  <si>
    <t>Internās aprūpes māsa</t>
  </si>
  <si>
    <t>Neatliekamās medicīniskās palīdzības nodaļa</t>
  </si>
  <si>
    <t>Ārsts ginekologs dzemdību speciālists</t>
  </si>
  <si>
    <t>Ārsts pediatrs</t>
  </si>
  <si>
    <t>Ārsts traumatologs ortopēds</t>
  </si>
  <si>
    <t>Nodaļas vadītāja pienākumu izpildītājs/Ārsts internists</t>
  </si>
  <si>
    <t>Ārsts traumatologs ortopēds/ķirurgs</t>
  </si>
  <si>
    <t>Ārsts kardiologs</t>
  </si>
  <si>
    <t>Neatliekamās medicīnas ārsts</t>
  </si>
  <si>
    <t>Neatliekamās palīdzības māsa</t>
  </si>
  <si>
    <t>Sanitārs NMP</t>
  </si>
  <si>
    <t>Neiroloģijas nodaļa (3.nod.)</t>
  </si>
  <si>
    <t>Ārsts neirologs</t>
  </si>
  <si>
    <t>Nodaļas vadītājs/Ārsts neirologs</t>
  </si>
  <si>
    <t>Rentgenoloģija</t>
  </si>
  <si>
    <t>Konsultatīvā nodaļa</t>
  </si>
  <si>
    <t>Ārsts radiologs</t>
  </si>
  <si>
    <t>Nodaļas vadītājs/Ārsts nefrologs</t>
  </si>
  <si>
    <t>Hemodialīzes un nieru transplantācijas māsa</t>
  </si>
  <si>
    <t>Ambulatorās aprūpes ārsta palīgs</t>
  </si>
  <si>
    <t>Datortomogrāfija</t>
  </si>
  <si>
    <t>Radiologa virsasistents</t>
  </si>
  <si>
    <t>Kardioloģijas/iekšķīgo slimību nodaļa (8.nod.)</t>
  </si>
  <si>
    <t>Nodaļas vadītājs/Ārsts kardiologs</t>
  </si>
  <si>
    <t>Terapijas māsa</t>
  </si>
  <si>
    <t>Ķirurģijas nodaļa (4.nod.)</t>
  </si>
  <si>
    <t>Ārsts asinsvadu ķirurgs/programmas vadītājs</t>
  </si>
  <si>
    <t>Vispārējā bērnu slimību nodaļa</t>
  </si>
  <si>
    <t>Nodaļas vadītājs/Ārsts pediatrs</t>
  </si>
  <si>
    <t>Bērnu aprūpes māsa</t>
  </si>
  <si>
    <t>Dzemdību nodaļa (10.nod.)</t>
  </si>
  <si>
    <t>Virsvecmāte</t>
  </si>
  <si>
    <t>Anestezioloģijas nodaļa</t>
  </si>
  <si>
    <t>Iestādes nosaukums:  VSIA "Aknīstes psihoneiroloģiskā slimnīca"</t>
  </si>
  <si>
    <t>2=1/156</t>
  </si>
  <si>
    <t xml:space="preserve">Veselības vadība ārsts </t>
  </si>
  <si>
    <t xml:space="preserve">Ārsts psihiatrs </t>
  </si>
  <si>
    <t xml:space="preserve">Ārsts  </t>
  </si>
  <si>
    <t xml:space="preserve">Gar.veselības māsa </t>
  </si>
  <si>
    <t xml:space="preserve">Vadošais ārsta palīgs </t>
  </si>
  <si>
    <t xml:space="preserve">Ārsta palīgs  </t>
  </si>
  <si>
    <t xml:space="preserve">Gar.veselības aprūpes māsa </t>
  </si>
  <si>
    <t xml:space="preserve">Gar.vesel.māsa </t>
  </si>
  <si>
    <t xml:space="preserve">Sanitārs  </t>
  </si>
  <si>
    <t xml:space="preserve">Nod. Saimn.pārzinis </t>
  </si>
  <si>
    <t xml:space="preserve">Nod.saimn.pārzinis </t>
  </si>
  <si>
    <t xml:space="preserve">Saimn. daļas vad.vietnieks </t>
  </si>
  <si>
    <t>Elektromontieris</t>
  </si>
  <si>
    <t xml:space="preserve">Galdnieks </t>
  </si>
  <si>
    <t xml:space="preserve">Veļas mazg.vadītāja </t>
  </si>
  <si>
    <t xml:space="preserve">Veļas maz.mašīnu operators </t>
  </si>
  <si>
    <t xml:space="preserve">Sētnieks </t>
  </si>
  <si>
    <t xml:space="preserve">Gadījumu strādnieks </t>
  </si>
  <si>
    <t>Iestādes vadītājs ____________________I.Ģile</t>
  </si>
  <si>
    <t>Izpildītājs A.Mežaraupe</t>
  </si>
  <si>
    <t>Tālr.65229448</t>
  </si>
  <si>
    <t>Iestādes nosaukums:  Rēzeknes slimnīca</t>
  </si>
  <si>
    <t>Infekcijas nodaļa</t>
  </si>
  <si>
    <t>Ārsts 1</t>
  </si>
  <si>
    <t>Māsa 1</t>
  </si>
  <si>
    <t>Māsa 2</t>
  </si>
  <si>
    <t>Māsa 3</t>
  </si>
  <si>
    <t>Māsa 4</t>
  </si>
  <si>
    <t>Māsa 5</t>
  </si>
  <si>
    <t>Māsa 7</t>
  </si>
  <si>
    <t>Māsa 8</t>
  </si>
  <si>
    <t>Māsa 9</t>
  </si>
  <si>
    <t>Māsa 10</t>
  </si>
  <si>
    <t>Māsu palīgs 1</t>
  </si>
  <si>
    <t>Māsu palīgs 2</t>
  </si>
  <si>
    <t>Māsu palīgs 3</t>
  </si>
  <si>
    <t>Māsu palīgs 4</t>
  </si>
  <si>
    <t>Māsu palīgs 5</t>
  </si>
  <si>
    <t>Māsu palīgs 6</t>
  </si>
  <si>
    <t>Māsu palīgs 7</t>
  </si>
  <si>
    <t>Māsu palīgs 8</t>
  </si>
  <si>
    <t>Māsu palīgs (buf) 1</t>
  </si>
  <si>
    <t>Māsu palīgs (buf) 2</t>
  </si>
  <si>
    <t>Sanitārs 1</t>
  </si>
  <si>
    <t>Apkopēja 1</t>
  </si>
  <si>
    <t>Apkopēja 2</t>
  </si>
  <si>
    <t>Autovadītājs</t>
  </si>
  <si>
    <t>Neatliekamās medicīniskās palīdzības  un uzņemšanas nodaļas</t>
  </si>
  <si>
    <t>Ārsts 2</t>
  </si>
  <si>
    <t>Ārsts 3</t>
  </si>
  <si>
    <t>Ārsts 4</t>
  </si>
  <si>
    <t>Ārsts 5</t>
  </si>
  <si>
    <t>Ārsts 11-R</t>
  </si>
  <si>
    <t>Ārsts 12</t>
  </si>
  <si>
    <t>Ārsts 13</t>
  </si>
  <si>
    <t>Ārsts 14</t>
  </si>
  <si>
    <t>Ārsts 15</t>
  </si>
  <si>
    <t>Ārsts 16</t>
  </si>
  <si>
    <t>Ārsts 16 - R</t>
  </si>
  <si>
    <t>Ārsts 17</t>
  </si>
  <si>
    <t>Ārsts 18</t>
  </si>
  <si>
    <t>Ārsts 19</t>
  </si>
  <si>
    <t>Ārsts 20</t>
  </si>
  <si>
    <t>Ārsts 20 - R</t>
  </si>
  <si>
    <t>Ārsts 21</t>
  </si>
  <si>
    <t>Ārsts 22</t>
  </si>
  <si>
    <t>Ārsts 23</t>
  </si>
  <si>
    <t>Ārsts 25</t>
  </si>
  <si>
    <t>Ārsts 26</t>
  </si>
  <si>
    <t>Ārsts 27</t>
  </si>
  <si>
    <t>Ārsts 28</t>
  </si>
  <si>
    <t>Ārsts 29</t>
  </si>
  <si>
    <t>Ārsts 30</t>
  </si>
  <si>
    <t>Ārsts 31</t>
  </si>
  <si>
    <t>Ārsts 32</t>
  </si>
  <si>
    <t>Ārsts 33</t>
  </si>
  <si>
    <t>Ārsts 34</t>
  </si>
  <si>
    <t>Ārsts 35</t>
  </si>
  <si>
    <t>Ārsts 37</t>
  </si>
  <si>
    <t>Ārsts 38</t>
  </si>
  <si>
    <t>Ārsts 40</t>
  </si>
  <si>
    <t>Ārsts 41</t>
  </si>
  <si>
    <t>Ārsts 42</t>
  </si>
  <si>
    <t>Ārsts 43</t>
  </si>
  <si>
    <t>Ārsts 43 - R</t>
  </si>
  <si>
    <t>Ārsts 44</t>
  </si>
  <si>
    <t>Ārsts 45</t>
  </si>
  <si>
    <t>Ārsts 46</t>
  </si>
  <si>
    <t>Ārsts 47</t>
  </si>
  <si>
    <t>Ārsts 48</t>
  </si>
  <si>
    <t>Ārsts 49</t>
  </si>
  <si>
    <t>Ārsts 50</t>
  </si>
  <si>
    <t>Ārsts 51</t>
  </si>
  <si>
    <t>Ārsts 52</t>
  </si>
  <si>
    <t>Ārsts 53</t>
  </si>
  <si>
    <t>Ārsts 54</t>
  </si>
  <si>
    <t>Ārsts 55</t>
  </si>
  <si>
    <t>Ārsts 56</t>
  </si>
  <si>
    <t>Ārsts 56 -R</t>
  </si>
  <si>
    <t>Ārsts 57</t>
  </si>
  <si>
    <t>Ārsts 58</t>
  </si>
  <si>
    <t>Ārsts 59</t>
  </si>
  <si>
    <t>Ārsts 60</t>
  </si>
  <si>
    <t>Ārsts 61</t>
  </si>
  <si>
    <t>Ārsts 62</t>
  </si>
  <si>
    <t>Ārsts 62 - R</t>
  </si>
  <si>
    <t>Ārsts 63</t>
  </si>
  <si>
    <t>Ārsts 64</t>
  </si>
  <si>
    <t>Ārsts 65</t>
  </si>
  <si>
    <t>Ārsts 66</t>
  </si>
  <si>
    <t>Ārsts 67</t>
  </si>
  <si>
    <t>Māsa 6</t>
  </si>
  <si>
    <t>Māsa 11</t>
  </si>
  <si>
    <t>Māsa 12</t>
  </si>
  <si>
    <t>Māsa 13</t>
  </si>
  <si>
    <t>Māsa 14</t>
  </si>
  <si>
    <t>Māsa 15</t>
  </si>
  <si>
    <t>Māsa 16</t>
  </si>
  <si>
    <t>Māsa 17</t>
  </si>
  <si>
    <t>Ārsta palīgs1</t>
  </si>
  <si>
    <t>Ārsta palīgs2</t>
  </si>
  <si>
    <t>Ārsta palīgs3</t>
  </si>
  <si>
    <t>Ārsta palīgs4</t>
  </si>
  <si>
    <t>Ārsta palīgs5</t>
  </si>
  <si>
    <t>Ārsta palīgs6</t>
  </si>
  <si>
    <t>Ārsta palīgs7</t>
  </si>
  <si>
    <t>Ārsta palīgs8</t>
  </si>
  <si>
    <t>Ārsta palīgs 9</t>
  </si>
  <si>
    <t>Radiologa asistents 1</t>
  </si>
  <si>
    <t>Radiologa asistents 2</t>
  </si>
  <si>
    <t>Radiologa asistents 3</t>
  </si>
  <si>
    <t>Radiologa asistents 4</t>
  </si>
  <si>
    <t>Radiologa asistents 5</t>
  </si>
  <si>
    <t>Radiologa asistents 6</t>
  </si>
  <si>
    <t>Radiologa asistents 7</t>
  </si>
  <si>
    <t>Radiologa asistents 9</t>
  </si>
  <si>
    <t>Radiologa asistents 10</t>
  </si>
  <si>
    <t>Māsu palīgs 9</t>
  </si>
  <si>
    <t>Māsu palīgs 10</t>
  </si>
  <si>
    <t>Sanitārs 2</t>
  </si>
  <si>
    <t>Sanitārs 3</t>
  </si>
  <si>
    <t>Sanitārs 4</t>
  </si>
  <si>
    <t>Apkopēja 3</t>
  </si>
  <si>
    <t>Reģistrators 1</t>
  </si>
  <si>
    <t>Reģistrators 2</t>
  </si>
  <si>
    <t>Terapijas / COVID nodaļa</t>
  </si>
  <si>
    <t>Ārsts (COVID) 1</t>
  </si>
  <si>
    <t>Ārsts (COVID) 2</t>
  </si>
  <si>
    <t>Ārsts (COVID) 3</t>
  </si>
  <si>
    <t>Virsmāsa (COVID)</t>
  </si>
  <si>
    <t>Māsa (COVID) 1</t>
  </si>
  <si>
    <t>Māsa (COVID) 2</t>
  </si>
  <si>
    <t>Māsa (COVID) 3</t>
  </si>
  <si>
    <t>Māsa (COVID) 4</t>
  </si>
  <si>
    <t>Māsa (COVID) 5</t>
  </si>
  <si>
    <t>Māsa (COVID) 6</t>
  </si>
  <si>
    <t>Māsa (COVID) 7</t>
  </si>
  <si>
    <t>Māsa (COVID) 8</t>
  </si>
  <si>
    <t>Māsa (COVID) 9</t>
  </si>
  <si>
    <t>Māsa (COVID) 10</t>
  </si>
  <si>
    <t>Māsa (COVID) 11</t>
  </si>
  <si>
    <t>Māsa (COVID) 12</t>
  </si>
  <si>
    <t>Māsa (COVID) 13</t>
  </si>
  <si>
    <t>Māsa (COVID) 14</t>
  </si>
  <si>
    <t>Māsa (COVID) 15</t>
  </si>
  <si>
    <t>Māsa (COVID) 16</t>
  </si>
  <si>
    <t>Māsa (COVID) 17</t>
  </si>
  <si>
    <t>Māsu palīgs (COVID) 1</t>
  </si>
  <si>
    <t>Sanitārs  (COVID) 1</t>
  </si>
  <si>
    <t>Sanitārs  (COVID) 2</t>
  </si>
  <si>
    <t>Sanitārs  (COVID) 3</t>
  </si>
  <si>
    <t>Sanitārs  (COVID) 4</t>
  </si>
  <si>
    <t>Sanitārs  (COVID) 5</t>
  </si>
  <si>
    <t>Sanitārs  (COVID) 6</t>
  </si>
  <si>
    <t>Sanitārs  (COVID) 7</t>
  </si>
  <si>
    <t>Sanitārs  (COVID) 8</t>
  </si>
  <si>
    <t>Apkopēja (COVID)  1</t>
  </si>
  <si>
    <t>Apkopēja (COVID)  2</t>
  </si>
  <si>
    <t>Apkopēja (COVID)  3</t>
  </si>
  <si>
    <t>Apkopēja (COVID)  4</t>
  </si>
  <si>
    <t>Apkopēja (COVID)  5</t>
  </si>
  <si>
    <t>Apkopēja (COVID)  6</t>
  </si>
  <si>
    <t>Virtuves strādn (COVID) 1</t>
  </si>
  <si>
    <t>Virtuves strādn (COVID) 2</t>
  </si>
  <si>
    <t>Virtuves strādn (COVID) 3</t>
  </si>
  <si>
    <t>Virtuves strādn (COVID) 4</t>
  </si>
  <si>
    <t>Virtuves strādn (COVID) 5</t>
  </si>
  <si>
    <t>Virsmāsas p.i.</t>
  </si>
  <si>
    <t>Māsa (TN) 1</t>
  </si>
  <si>
    <t>Māsa (TN) 2</t>
  </si>
  <si>
    <t>Māsa (TN) 3</t>
  </si>
  <si>
    <t>Māsa (TN) 4</t>
  </si>
  <si>
    <t>Māsu palīgs (TN) 1</t>
  </si>
  <si>
    <t>Māsu palīgs (TN) 2</t>
  </si>
  <si>
    <t>Māsu palīgs (TN) 3</t>
  </si>
  <si>
    <t>Neiroķirurģijas - neiroloģijas nodaļa</t>
  </si>
  <si>
    <t>Traumataloģijas nodaļa</t>
  </si>
  <si>
    <t xml:space="preserve">Ārsts TN </t>
  </si>
  <si>
    <t xml:space="preserve">Ārsts 1 </t>
  </si>
  <si>
    <t>Virsmāsa (TN)</t>
  </si>
  <si>
    <t>Māsa (TN) 5</t>
  </si>
  <si>
    <t>Māsa (TN) 6</t>
  </si>
  <si>
    <t>Māsu palīgs (TN) 4</t>
  </si>
  <si>
    <t>Māsu palīgs (TN) 5</t>
  </si>
  <si>
    <t>Sanitārs  (TN) 1</t>
  </si>
  <si>
    <t>Sanitārs  (TN) 2</t>
  </si>
  <si>
    <t>Sanitārs  (TN) 3</t>
  </si>
  <si>
    <t>Apkopēja (TN)  1</t>
  </si>
  <si>
    <t>Apkopēja (TN)  2</t>
  </si>
  <si>
    <t>Apkopēja (TN)  3</t>
  </si>
  <si>
    <t>Apkopēja (TN)  4</t>
  </si>
  <si>
    <t>Apkopēja (TN)  5</t>
  </si>
  <si>
    <t>Apkopēja (TN)  6</t>
  </si>
  <si>
    <t>Apkopēja (TN)  7</t>
  </si>
  <si>
    <t>Apkopēja (TN)  8</t>
  </si>
  <si>
    <t>Apkopēja (TN)  9</t>
  </si>
  <si>
    <t>Apkopēja (TN)  10</t>
  </si>
  <si>
    <t>Apkopēja (TN)  11</t>
  </si>
  <si>
    <t>Virtuves strādn (TN) 1</t>
  </si>
  <si>
    <t>Virtuves strādn (TN) 2</t>
  </si>
  <si>
    <t>Māsa  1</t>
  </si>
  <si>
    <t>Māsa  2</t>
  </si>
  <si>
    <t>Māsa  3</t>
  </si>
  <si>
    <t>Māsa  4</t>
  </si>
  <si>
    <t>Māsu palīgs (TN)</t>
  </si>
  <si>
    <t>Diagnostikas nodaļa</t>
  </si>
  <si>
    <t>Anestezioloģijas un inten. terapijas  nod.</t>
  </si>
  <si>
    <t>Māsa(COVID) 1</t>
  </si>
  <si>
    <t>Māsa(COVID) 2</t>
  </si>
  <si>
    <t>Māsa(COVID) 3</t>
  </si>
  <si>
    <t>Māsa(COVID) 4</t>
  </si>
  <si>
    <t>Māsa(COVID) 5</t>
  </si>
  <si>
    <t>Māsa(COVID) 6</t>
  </si>
  <si>
    <t>Māsa(COVID) 7</t>
  </si>
  <si>
    <t>Māsa(COVID) 8</t>
  </si>
  <si>
    <t>Māsa(COVID) 9</t>
  </si>
  <si>
    <t>Māsa(COVID) 10</t>
  </si>
  <si>
    <t>Māsa(COVID) 11</t>
  </si>
  <si>
    <t>Māsa(COVID) 12</t>
  </si>
  <si>
    <t>Māsa(COVID) 13</t>
  </si>
  <si>
    <t>Māsa(COVID) 14</t>
  </si>
  <si>
    <t>Māsa(COVID) 15</t>
  </si>
  <si>
    <t>Māsa(COVID) 16</t>
  </si>
  <si>
    <t>Māsa(COVID) 17</t>
  </si>
  <si>
    <t>Māsa(COVID) 18</t>
  </si>
  <si>
    <t>Māsa(COVID) 19</t>
  </si>
  <si>
    <t>Māsu palīgs (COVID) 2</t>
  </si>
  <si>
    <t>Māsu palīgs (COVID) 3</t>
  </si>
  <si>
    <t>Māsu palīgs (COVID) 4</t>
  </si>
  <si>
    <t>Māsu palīgs (COVID) 5</t>
  </si>
  <si>
    <t>Māsu palīgs (COVID) 6</t>
  </si>
  <si>
    <t>Māsu palīgs (COVID) 7</t>
  </si>
  <si>
    <t>Māsu palīgs (COVID) 8</t>
  </si>
  <si>
    <t xml:space="preserve">Māsu palīgs  1 </t>
  </si>
  <si>
    <t xml:space="preserve">Pārējās nodaļas </t>
  </si>
  <si>
    <t>Māsa hemodialīze 1</t>
  </si>
  <si>
    <t>Māsa hemosiālīze 2</t>
  </si>
  <si>
    <t>Māsa hemosiālīze 3</t>
  </si>
  <si>
    <t>Radialoga asist AMB  - rng 1</t>
  </si>
  <si>
    <t>Radialoga asist AMB  - rng 2</t>
  </si>
  <si>
    <t>Sanitārs  - patol</t>
  </si>
  <si>
    <t>Gāz.atsl.ar sarga pien. 1</t>
  </si>
  <si>
    <t>Gāz.atsl.ar sarga pien. 2</t>
  </si>
  <si>
    <t>Gāz.atsl.ar sarga pien. 3</t>
  </si>
  <si>
    <t>Gāz.atsl.ar sarga pien. 4</t>
  </si>
  <si>
    <t>Galv.grāmatv.p.i.</t>
  </si>
  <si>
    <t>Jurists</t>
  </si>
  <si>
    <t>Lietvedības sekretāre</t>
  </si>
  <si>
    <t>Ekonomists</t>
  </si>
  <si>
    <t>Finansists</t>
  </si>
  <si>
    <t>Projektu un iepirkumu vad</t>
  </si>
  <si>
    <t>Veļas mazgātāja 1</t>
  </si>
  <si>
    <t>Veļas mazgātāja 2</t>
  </si>
  <si>
    <t>Veļas mazgātāja 3</t>
  </si>
  <si>
    <t>Veļas mazgātāja 4</t>
  </si>
  <si>
    <t>Veļas mazgātāja 5</t>
  </si>
  <si>
    <t>Veļas mazgātāja 6</t>
  </si>
  <si>
    <t>Aptiekas darbinieks</t>
  </si>
  <si>
    <t xml:space="preserve">Med.iekārtu inženieris </t>
  </si>
  <si>
    <t>Gad.darbu strādn. 1</t>
  </si>
  <si>
    <t>Gad.darbu strādn. 2</t>
  </si>
  <si>
    <t>Uzkopšanas dienesta vad</t>
  </si>
  <si>
    <t>Iestādes nosaukums:  SIA Tukuma slimnīca</t>
  </si>
  <si>
    <t xml:space="preserve">Internists stažieris </t>
  </si>
  <si>
    <t xml:space="preserve">Rezidents </t>
  </si>
  <si>
    <t>Ģimenes ārsts</t>
  </si>
  <si>
    <t xml:space="preserve">Internists </t>
  </si>
  <si>
    <t xml:space="preserve">Pediatrs </t>
  </si>
  <si>
    <t xml:space="preserve">Ķirurgs stažieris </t>
  </si>
  <si>
    <t xml:space="preserve">Ķirurgs </t>
  </si>
  <si>
    <t xml:space="preserve">Traumatologs </t>
  </si>
  <si>
    <t>Traumatologs</t>
  </si>
  <si>
    <t xml:space="preserve">Traumatologs stažieris </t>
  </si>
  <si>
    <t xml:space="preserve">Ansteziologs </t>
  </si>
  <si>
    <t>Ansteziologs</t>
  </si>
  <si>
    <t xml:space="preserve">Māsa </t>
  </si>
  <si>
    <t xml:space="preserve">Māsas palīga p.i. </t>
  </si>
  <si>
    <t>Med. reģistrators</t>
  </si>
  <si>
    <t xml:space="preserve">Med. reģistrators </t>
  </si>
  <si>
    <t xml:space="preserve">Anesteziologs, reanimatologs </t>
  </si>
  <si>
    <t>Hr. Pacientu aprūpes un neiroloģijas nodaļa</t>
  </si>
  <si>
    <t>Ķirurgs stažieris</t>
  </si>
  <si>
    <t>Galvenā  māsa</t>
  </si>
  <si>
    <t>Māsa, statistikas daļas vadītāja</t>
  </si>
  <si>
    <t>Klīniski diagnostiskā laboratorija</t>
  </si>
  <si>
    <t>Laboratorijas speciālists</t>
  </si>
  <si>
    <t xml:space="preserve">Biomedicīnas laborants </t>
  </si>
  <si>
    <t>Radioloģijas nodaļa</t>
  </si>
  <si>
    <t xml:space="preserve">Radiologa asistents </t>
  </si>
  <si>
    <t xml:space="preserve">Radioliga asistents </t>
  </si>
  <si>
    <t>Izpildītājs D. Grāviņa</t>
  </si>
  <si>
    <t>Tālr. 63122210</t>
  </si>
  <si>
    <t>Psihiatrs dežūrārsts Nr.8</t>
  </si>
  <si>
    <t>Psihiatrs dežūrārsts Nr.9</t>
  </si>
  <si>
    <t>Psihiatrs dežūrārsts Nr.10</t>
  </si>
  <si>
    <t>Psihiatrs dežūrārsts Nr.11</t>
  </si>
  <si>
    <t>Pārskats par atbildīgo institūciju ārstniecības personu un pārējo nodarbināto izmaksāto izmaksātajām piemaksām  par darbu paaugstināta riska un slodzes apstākļos ārkārtas sabiedrības veselības apdraudējumā saistībā ar “Covid-19” uzliesmojumu un seku novēršanu atbilstoši Veselības ministrijas 2020.gada  17.decembra rīkojumam Nr.221</t>
  </si>
  <si>
    <r>
      <t xml:space="preserve">Iestādes nosaukums:  </t>
    </r>
    <r>
      <rPr>
        <b/>
        <sz val="9"/>
        <rFont val="Times New Roman"/>
        <family val="1"/>
        <charset val="186"/>
      </rPr>
      <t>SIA "Ziemeļkurzemes reģionālā slimnīca"</t>
    </r>
  </si>
  <si>
    <t>Infekciju nodaļa</t>
  </si>
  <si>
    <t>Nodaļas vadītājs(Infektologs)</t>
  </si>
  <si>
    <t>Bērnu infektologs</t>
  </si>
  <si>
    <t>Infektoloģijas māsa (dež.māsa un dienas māsa)</t>
  </si>
  <si>
    <t>Apkopējs</t>
  </si>
  <si>
    <t>Uzņemšanas nodaļa   -Ventspils slimnīca</t>
  </si>
  <si>
    <t>Internists (dežūrārsts)</t>
  </si>
  <si>
    <t>Anestezioloģijas un intensīvās terapijas nodaļa</t>
  </si>
  <si>
    <t>Anesteziologs, reanimatologs</t>
  </si>
  <si>
    <t>Māsas palīgs (dež.)</t>
  </si>
  <si>
    <t>Traumatologs (dežūrārsts)</t>
  </si>
  <si>
    <t>Ginekologs, dzemdību speciālists (dež.ārsts)</t>
  </si>
  <si>
    <t>Neirologs (dežūrārsts)</t>
  </si>
  <si>
    <t>Pediatrs (dežūrārsts)</t>
  </si>
  <si>
    <t>Ķirurgs-urologs (dežūrārsts)</t>
  </si>
  <si>
    <t>Diagnostikas nodaļa-Ventspils slimnīca</t>
  </si>
  <si>
    <t xml:space="preserve">Radiologa asistents/radiogrāfers </t>
  </si>
  <si>
    <t>Paliatīvās aprūpes nodaļa-Ventspils slimnīca</t>
  </si>
  <si>
    <t>Neiroloģijas nodaļa-Ventspils slimnīca</t>
  </si>
  <si>
    <t>Uzņemšanas nodaļa   -Talsu filiāle</t>
  </si>
  <si>
    <t xml:space="preserve">Dežūrārsts </t>
  </si>
  <si>
    <t>Dežūrārsts(ķirurgs)</t>
  </si>
  <si>
    <t>Anestezioloģijas un intensīvās terapijas nodaļa  -Talsu filiāle</t>
  </si>
  <si>
    <t>Iekšķīgo slimību nodaļa -Talsu filiāle</t>
  </si>
  <si>
    <t>Ķirurģiskā nodaļa un dienas stacionārs -Talsu filiāle</t>
  </si>
  <si>
    <t>Diagnostikas nodaļa-Talsu filiāle</t>
  </si>
  <si>
    <t xml:space="preserve">Virsārsts </t>
  </si>
  <si>
    <t>Virsārsta vietnieks medicīniskajā darba kvalitātē</t>
  </si>
  <si>
    <t>Kvalitātes kontroles dienesta vadītājs</t>
  </si>
  <si>
    <t>Infekciju kontroles māsa</t>
  </si>
  <si>
    <t xml:space="preserve">Galvenā medicīnas māsa </t>
  </si>
  <si>
    <t>Saimnieciski tehniskā dienesta vadītājs</t>
  </si>
  <si>
    <t>Saimnieciski tehniskā dienesta vadītāja vietnieks</t>
  </si>
  <si>
    <t xml:space="preserve">Valdes priekšsēdētājs _______________________________ </t>
  </si>
  <si>
    <t>J.Lācis</t>
  </si>
  <si>
    <t>Izpildītājs                     Algu daļas vadītāja N.Ozoliņa</t>
  </si>
  <si>
    <t>Tālr.63620985</t>
  </si>
  <si>
    <t>Iestādes nosaukums: SIA "Ogres rajona slimnīca"</t>
  </si>
  <si>
    <t>Ārsts (stažieris)</t>
  </si>
  <si>
    <t>Neirologs</t>
  </si>
  <si>
    <t>Dežūrārsts - internists</t>
  </si>
  <si>
    <t>Dežūrārsts - internists (stažieris)</t>
  </si>
  <si>
    <t>Ķirurgs/ordinators</t>
  </si>
  <si>
    <t>Dežūrārsts - ķirurgs</t>
  </si>
  <si>
    <t>Dežūrārsts - ķirurgs (stažieris)</t>
  </si>
  <si>
    <t>Ginekologs/ordinators</t>
  </si>
  <si>
    <t>Dežūrārsts - ginekologs</t>
  </si>
  <si>
    <t>Dežūrārsts - ginekologs (stažieris)</t>
  </si>
  <si>
    <t>Dežūrārsts - pediatrs</t>
  </si>
  <si>
    <t>Dežūrārsts - pediatrs (stažieris)</t>
  </si>
  <si>
    <t>Dežūrārsts - anesteziologs</t>
  </si>
  <si>
    <t>Dežūrārsts - anesteziologs (stažieris)</t>
  </si>
  <si>
    <t>INTERNĀ NODAĻA</t>
  </si>
  <si>
    <t>ĶIRURĢIJAS-TRAUMATOLOĢIJAS NODAĻA</t>
  </si>
  <si>
    <t>DZEMDĪBU-GINEKOLOĢIJAS NODALA</t>
  </si>
  <si>
    <t>Vecākā vecmāte</t>
  </si>
  <si>
    <t>ADMINISTRĀCIJA</t>
  </si>
  <si>
    <t>Vadītājs veselības aprūpes jomā</t>
  </si>
  <si>
    <t>Vadītāja veselības aprūpes statistikas jomā</t>
  </si>
  <si>
    <t>Saimn.struktūrv.vadītāja</t>
  </si>
  <si>
    <t>REHABILITĀCIJAS NODAĻA</t>
  </si>
  <si>
    <t>Rehabilitācijas un medicīnas ārsts</t>
  </si>
  <si>
    <t>SAIMNIECISKAIS DIENESTS</t>
  </si>
  <si>
    <t>Medicīnas aparatūras tehniķis</t>
  </si>
  <si>
    <t>Iestādes vadītājs ____________________ Dainis Širovs</t>
  </si>
  <si>
    <t>Izpildītājs: Marina Barancova</t>
  </si>
  <si>
    <t>Tālr.65046161</t>
  </si>
  <si>
    <t>Iestādes nosaukums: VSIA "Paula Stradiņa klīniskā universitātes slimnīca"</t>
  </si>
  <si>
    <t xml:space="preserve"> Piemaksa kopā ar VSAOI (euro)</t>
  </si>
  <si>
    <t>4=2*3 vai 1*3</t>
  </si>
  <si>
    <t>10.Gastroenteroloģijas nodaļa</t>
  </si>
  <si>
    <t>Ārsti, zobārsti un funkcionālie speciālisti, kopā, tai skaitā sadalījumā pa amatiem:</t>
  </si>
  <si>
    <t>Ārsts gastroenterologs</t>
  </si>
  <si>
    <t>Nodaļas vadītājs ārsts gastroenterologs</t>
  </si>
  <si>
    <t>Ambulatorās aprūpes māsa</t>
  </si>
  <si>
    <t>Ārstniecības un pacientu aprūpes atbalsta personas, māsu palīgi, zobārstu asistenti, kopā, tai skaitā sadalījumā pa amatiem:</t>
  </si>
  <si>
    <t>11.Aritmoloģijas nodaļa</t>
  </si>
  <si>
    <t>Ārsts sirds ķirurgs</t>
  </si>
  <si>
    <t>Ārsts speciālists</t>
  </si>
  <si>
    <t>Vadītājs ārsts sirds ķirurgs</t>
  </si>
  <si>
    <t>14.nodaļa</t>
  </si>
  <si>
    <t>Virsārsts pneimonologs</t>
  </si>
  <si>
    <t>Virsārsts torakālais ķirurgs</t>
  </si>
  <si>
    <t>Virsārsts intensīvajā terapijā</t>
  </si>
  <si>
    <t>Ārsts alergologs</t>
  </si>
  <si>
    <t>Anestēzijas, intensīvās un neatliekamās aprūpes māsa</t>
  </si>
  <si>
    <t>Neatliekamās medicīnas ārsta palīgs</t>
  </si>
  <si>
    <t>Virsmāsas vietnieks</t>
  </si>
  <si>
    <t>15.Otorinolaringoloģijas nodaļa</t>
  </si>
  <si>
    <t>Ķirurģijas māsa</t>
  </si>
  <si>
    <t>16.Iegūto sirdskaišu ķirurģijas nodaļa</t>
  </si>
  <si>
    <t>17.Dzemdību nodaļa</t>
  </si>
  <si>
    <t>Ārsts ginekologs, dzemdību speciālists</t>
  </si>
  <si>
    <t>18.Ķīmijterapijas nodaļa</t>
  </si>
  <si>
    <t>Ārsts onkologs ķīmijterapeits</t>
  </si>
  <si>
    <t>Virsārsts onkologs ķīmijterapeits</t>
  </si>
  <si>
    <t>20.Neiroloģijas nodaļa</t>
  </si>
  <si>
    <t>Vadītājs ārsts neirologs</t>
  </si>
  <si>
    <t>Ambulatorā dienesta ārsta palīgs</t>
  </si>
  <si>
    <t>Onkoloģiskās aprūpes māsa</t>
  </si>
  <si>
    <t>21.Sirds ķirurģijas nodaļa</t>
  </si>
  <si>
    <t>24.Asinsvadu ķirurģijas nodaļa</t>
  </si>
  <si>
    <t>Ārsts asinsvadu ķirurgs</t>
  </si>
  <si>
    <t>25.Ginekoloģijas nodaļa</t>
  </si>
  <si>
    <t>27.Vispārējas kardioloģijas nodaļa</t>
  </si>
  <si>
    <t>Vadītājs ārsts kardiologs</t>
  </si>
  <si>
    <t>31.Hroniskās hemodialīzes nodaļa</t>
  </si>
  <si>
    <t>Ārsts nefrologs</t>
  </si>
  <si>
    <t>Nieru aizstājterapijas un nefroloģiskās aprūpes MĀSA</t>
  </si>
  <si>
    <t>39.Sirds ķirurģijas anestezioloģijas un intensīvās terapijas nodaļa</t>
  </si>
  <si>
    <t>Atbildīgais ārsts anesteziologs, reanimatologs</t>
  </si>
  <si>
    <t>Vadītājs ārsts anesteziologs, reanimatologs</t>
  </si>
  <si>
    <t>Virsārsts anesteziologs, reanimatologs</t>
  </si>
  <si>
    <t>Virsārsts anesteziologs, reanimatologs klīniskajā darbā</t>
  </si>
  <si>
    <t>Ārsts anesteziologs, reanimatologs</t>
  </si>
  <si>
    <t>4.Uroloģijas nodaļa</t>
  </si>
  <si>
    <t>41.Diferenciālās diagnostikas nodaļa</t>
  </si>
  <si>
    <t>45.Mutes, sejas un žokļu ķirurģijas nodaļa</t>
  </si>
  <si>
    <t>Mutes, sejas un žokļu ķirurgs</t>
  </si>
  <si>
    <t>5.Ķirurģijas nodaļa</t>
  </si>
  <si>
    <t>55.Neiroķirurģijas nodaļa</t>
  </si>
  <si>
    <t>57.Ķirurģijas nodaļa</t>
  </si>
  <si>
    <t>59.Paliatīvās aprūpes nodaļa</t>
  </si>
  <si>
    <t>60.Daudzprofilu dienas stacionārs</t>
  </si>
  <si>
    <t>8.Nefroloģijas nodaļa</t>
  </si>
  <si>
    <t>Nodaļas vadītājs ārsts nefrologs</t>
  </si>
  <si>
    <t>80.Karantīnas nodaļa</t>
  </si>
  <si>
    <t>Ārsts infektologs-hepatologs</t>
  </si>
  <si>
    <t>Virsārsts internists</t>
  </si>
  <si>
    <t>Fizikālās un rehabilitācijas medicīnas māsa</t>
  </si>
  <si>
    <t>9.Endokrinoloģijas un reimatoloģijas nodaļa</t>
  </si>
  <si>
    <t>Ārsts endokrinologs</t>
  </si>
  <si>
    <t>Ārsts reimatologs</t>
  </si>
  <si>
    <t>Nodaļas vadītājs ārsts endokrinologs</t>
  </si>
  <si>
    <t>Diabēta aprūpes māsa</t>
  </si>
  <si>
    <t>92.Jaundzimušo intensīvās terapijas un aprūpes nodaļa</t>
  </si>
  <si>
    <t>Ārsts neonatologs</t>
  </si>
  <si>
    <t>Ārsts neonatologs (IT)</t>
  </si>
  <si>
    <t>Medicīnas māsa (IT)</t>
  </si>
  <si>
    <t>Bērnu aprūpes māsa (IT)</t>
  </si>
  <si>
    <t>Agrīnās rehabilitācijas palātas (ARG)</t>
  </si>
  <si>
    <t>Akūtās nieru un aknu aizstājējterapijas dienests</t>
  </si>
  <si>
    <t>Ambulatorās ķirurģijas centrs</t>
  </si>
  <si>
    <t>Anestezioloģijas un reanimatoloģijas klīnika</t>
  </si>
  <si>
    <t>Vadītāja vietnieks</t>
  </si>
  <si>
    <t>Aprūpe</t>
  </si>
  <si>
    <t>Galvenās māsas vietnieks internajā aprūpē</t>
  </si>
  <si>
    <t>Galvenās māsas vietnieks ķirurģiskajā aprūpē</t>
  </si>
  <si>
    <t>Galvenās māsas vietnieks neatliekamajā un vispārīgajā aprūpē</t>
  </si>
  <si>
    <t>Apvienotā laboratorija</t>
  </si>
  <si>
    <t>Laboratorijas ārsts</t>
  </si>
  <si>
    <t>Resursu vadītājs</t>
  </si>
  <si>
    <t>Kvalitātes vadītājs audu saderības un imūnģenētikas jomā</t>
  </si>
  <si>
    <t>Ārstniecība</t>
  </si>
  <si>
    <t>Galvenā ārsta vietnieks</t>
  </si>
  <si>
    <t>Bronholoģijas dienests</t>
  </si>
  <si>
    <t>Ārsts bronhologs</t>
  </si>
  <si>
    <t>Darba aizsardzības un ugunsdrošības nodaļa</t>
  </si>
  <si>
    <t>Vecākais darba aizsardzības speciālists</t>
  </si>
  <si>
    <t>Datu analīzes nodaļa</t>
  </si>
  <si>
    <t>Vecākais statistiķis</t>
  </si>
  <si>
    <t>Vecākais veselības aprūpes statistiķis</t>
  </si>
  <si>
    <t>Veselības aprūpes statistiķis</t>
  </si>
  <si>
    <t>Diagnostiskās radioloģijas institūts</t>
  </si>
  <si>
    <t>Radiologs diagnosts</t>
  </si>
  <si>
    <t>Radiologs</t>
  </si>
  <si>
    <t>Diktafonu nodaļa</t>
  </si>
  <si>
    <t>Vecākais stenogrāfs</t>
  </si>
  <si>
    <t>Fizikālās medicīnas un rehabilitācijas centrs</t>
  </si>
  <si>
    <t>Masieris</t>
  </si>
  <si>
    <t>Ergoterapeits</t>
  </si>
  <si>
    <t>Funkcionālās diagnostikas kabinets</t>
  </si>
  <si>
    <t>Grāmatvedības daļa</t>
  </si>
  <si>
    <t>Grāmatvedis</t>
  </si>
  <si>
    <t>Vecākais grāmatvedis</t>
  </si>
  <si>
    <t>Iepirkumu daļa</t>
  </si>
  <si>
    <t>Daļas vadītājs</t>
  </si>
  <si>
    <t>Iepirkumu procesu koordinators</t>
  </si>
  <si>
    <t>Infekciju slimību un hospitālās epidemioloģijas konsultatīvais dienests</t>
  </si>
  <si>
    <t>Vadītājs ārsts epidemiologs</t>
  </si>
  <si>
    <t>Ambulatorā infekciju kontroles māsa</t>
  </si>
  <si>
    <t>Ārsta epidemiologa palīgs</t>
  </si>
  <si>
    <t>Vecākā infekciju kontroles māsa</t>
  </si>
  <si>
    <t>Infrastruktūras un loģistikas daļa</t>
  </si>
  <si>
    <t>Īpašuma apsaimniekošanas speciālists</t>
  </si>
  <si>
    <t>Intensīvās terapijas palātas (ITP)</t>
  </si>
  <si>
    <t>Intensīvās terapijas un reanimācijas nodaļa</t>
  </si>
  <si>
    <t>Internās medicīnas klīnika</t>
  </si>
  <si>
    <t>Ārsts internists (dežūrām)</t>
  </si>
  <si>
    <t>Vadītājs</t>
  </si>
  <si>
    <t>Invazīvās aritmoloģijas bloks</t>
  </si>
  <si>
    <t>Invazīvās kardioloģijas laboratorija</t>
  </si>
  <si>
    <t>Juridiskā daļa</t>
  </si>
  <si>
    <t>Kardioloģijas centra ambulatoriskā un diagnostiskā nodaļa</t>
  </si>
  <si>
    <t>Klientu informācijas un apkalpošanas daļa</t>
  </si>
  <si>
    <t>Vecākais klientu apkalpošanas speciālists NMC</t>
  </si>
  <si>
    <t>Vecākais klientu apkalpošanas speciālists</t>
  </si>
  <si>
    <t>Klientu apkalpošanas speciālists</t>
  </si>
  <si>
    <t>Krūts slimību centrs</t>
  </si>
  <si>
    <t>Krūts slimību māsa</t>
  </si>
  <si>
    <t>Ķirurģijas klīnika</t>
  </si>
  <si>
    <t>Ārsts ķirurgs (dežūrām)</t>
  </si>
  <si>
    <t>Virsārsts endokrīnajā ķirurģijā</t>
  </si>
  <si>
    <t>Virsārsts hepatobiliārajā ķirurģijā</t>
  </si>
  <si>
    <t>Virsārsts krūts ķirurģijā</t>
  </si>
  <si>
    <t>Ārsts stažieris (dežūrām)</t>
  </si>
  <si>
    <t>Latvijas Transplantācijas centrs</t>
  </si>
  <si>
    <t>Ārsts transplantologs</t>
  </si>
  <si>
    <t>Vadītājs ārsts transplantologs</t>
  </si>
  <si>
    <t>Medicīnas iekārtu uzturēšanas nodaļa</t>
  </si>
  <si>
    <t>Jaunākais medicīnas iekārtu inženieris / medicīnas fiziķis</t>
  </si>
  <si>
    <t>Mutes, sejas un žokļu ķirurģijas centrs</t>
  </si>
  <si>
    <t>Mutes, sejas un žokļu ķirurgs (dežūrām NMC)</t>
  </si>
  <si>
    <t>Ārsts stažieris dežūrām NMC</t>
  </si>
  <si>
    <t>Neatliekamās medicīnas centrs</t>
  </si>
  <si>
    <t>Vadītājs ārsts speciālists</t>
  </si>
  <si>
    <t>Atbildīgais ārsts speciālists (diennakts postenis)</t>
  </si>
  <si>
    <t>Atbildīgais ārsts speciālists (dienas postenis)</t>
  </si>
  <si>
    <t>Atbildīgā medicīnas māsa</t>
  </si>
  <si>
    <t>Māsas palīgs neatliekamajā palīdzībā</t>
  </si>
  <si>
    <t>Sanitārs neatliekamajā palīdzībā</t>
  </si>
  <si>
    <t>Sanitārs-transportētājs</t>
  </si>
  <si>
    <t>Atbildīgais sanitārs-transportētājs</t>
  </si>
  <si>
    <t>Vadītāja palīgs</t>
  </si>
  <si>
    <t>Neiroķirurģijas klīnika</t>
  </si>
  <si>
    <t>Ārsts neiroķirurgs (dežūrām)</t>
  </si>
  <si>
    <t>Vadītājs ārsts neiroķirurgs</t>
  </si>
  <si>
    <t>Onkoloģijas klīnika</t>
  </si>
  <si>
    <t>Operāciju bloks A</t>
  </si>
  <si>
    <t>Operāciju bloks B</t>
  </si>
  <si>
    <t>Operāciju bloks C</t>
  </si>
  <si>
    <t>Otorinolaringoloģijas klīnika</t>
  </si>
  <si>
    <t>Ārsts otolaringologs</t>
  </si>
  <si>
    <t>Vadītājs ārsts otolaringologs</t>
  </si>
  <si>
    <t>Personāla vadības daļa</t>
  </si>
  <si>
    <t>Vecākais personāla speciālists</t>
  </si>
  <si>
    <t>Vecākais atalgojuma speciālists</t>
  </si>
  <si>
    <t>Plaušu slimību un torakālās ķirurģijas centrs</t>
  </si>
  <si>
    <t>Vadītājs ārsts pneimonologs</t>
  </si>
  <si>
    <t>Medicīnas māsa speciāliste (diabēta aprūpes māsa)</t>
  </si>
  <si>
    <t>Procesu kvalitātes daļa</t>
  </si>
  <si>
    <t>Pacientu drošības sistēmas vadītājs</t>
  </si>
  <si>
    <t>Vecākais kvalitātes vadības speciālists</t>
  </si>
  <si>
    <t>Rezidentūra</t>
  </si>
  <si>
    <t>Saimnieciskās apgādes un servisa nodaļa</t>
  </si>
  <si>
    <t>Automobiļa vadītājs</t>
  </si>
  <si>
    <t>Sirds ķirurģijas centrs</t>
  </si>
  <si>
    <t>Atbildīgais ārsts kardiologs</t>
  </si>
  <si>
    <t>Virsārsts sirds ķirurgs</t>
  </si>
  <si>
    <t>Sirds ķirurģijas Konsultatīvā padome</t>
  </si>
  <si>
    <t>Staru terapijas kabinets</t>
  </si>
  <si>
    <t>Virsārsts radiologs terapeits</t>
  </si>
  <si>
    <t>Sterilizācijas nodaļa</t>
  </si>
  <si>
    <t>Tehniskais darbinieks</t>
  </si>
  <si>
    <t>Vecākais tehniskais darbinieks</t>
  </si>
  <si>
    <t>Jaunākais tehniskais darbinieks</t>
  </si>
  <si>
    <t>Uzkopšanas un veļas aprites dienests</t>
  </si>
  <si>
    <t>Vecākais uzkopšanas speciālists</t>
  </si>
  <si>
    <t>Uzkopšanas speciālists</t>
  </si>
  <si>
    <t>Telpu uzkopšanas darbu vadītājs</t>
  </si>
  <si>
    <t>Dienesta vadītājs</t>
  </si>
  <si>
    <t>Operāciju bloks D</t>
  </si>
  <si>
    <t>Mākslīgās asinsrites laboratorija</t>
  </si>
  <si>
    <t>Iestādes vadītājs: Valdes priekšēdētājs R.Muciņš (paraksts)</t>
  </si>
  <si>
    <t>Izpildītājs: Vecākais atalgojuma speciālists E.Kāposts</t>
  </si>
  <si>
    <t>Tālr. 67069738</t>
  </si>
  <si>
    <t xml:space="preserve">Iestādes nosaukums: SIA “Rīgas Austrumu klīniskās universitātes slimnīca” </t>
  </si>
  <si>
    <t>Amats</t>
  </si>
  <si>
    <t>Paraugu pieņemšanas, reģistrācijas un loģistikas daļa</t>
  </si>
  <si>
    <t>Paraugu pieņemšanas, reģistrācijas un loģistikas daļas vadītājs</t>
  </si>
  <si>
    <t>Laboratorijas speciālists (stažieris)</t>
  </si>
  <si>
    <t>Reģistrators</t>
  </si>
  <si>
    <t>Vecākais reģistrators</t>
  </si>
  <si>
    <t>Koaguloģijas, hematoloģijas un klīnikas daļa</t>
  </si>
  <si>
    <t>Laboratorijas ārsts (stažieris)</t>
  </si>
  <si>
    <t>Koaguloģijas, hematoloģijas un klīnikas daļas vadītājs - laboratorijas ārsts</t>
  </si>
  <si>
    <t>Imūnķīmijas, imunoloģijas un klīniskās ķīmijas daļa</t>
  </si>
  <si>
    <t>Imūnķīmijas, imunoloģijas un klīniskās ķīmijas daļas vadītājs - laboratorijas ārsts imunologs</t>
  </si>
  <si>
    <t>Bakterioloģijas daļa</t>
  </si>
  <si>
    <t>Ārsts stažieris/laboratorijas ārsts</t>
  </si>
  <si>
    <t>Bakterioloģijas daļas vadītājs - laboratorijas ārsts</t>
  </si>
  <si>
    <t>Dežūrdienesta daļa</t>
  </si>
  <si>
    <t>Dežūrdienesta daļas vadītājs - laboratorijas speciālists</t>
  </si>
  <si>
    <t>Imūnhematoloģijas daļa</t>
  </si>
  <si>
    <t>Transfuziologs</t>
  </si>
  <si>
    <t>Imūnhematoloģijas daļas vadītājs - laboratorijas ārsts</t>
  </si>
  <si>
    <t>Molekulārās diagnostikas daļa</t>
  </si>
  <si>
    <t>Molekulārās diagnostikas daļas vadītājs - laboratorijas speciālists</t>
  </si>
  <si>
    <t>Biomedicīnas laboranta palīgs</t>
  </si>
  <si>
    <t>Imūnķīmijas, parazitoloģijas un „cito" izmeklējumu daļa</t>
  </si>
  <si>
    <t>Imūnķīmijas, parazitoloģijas un „cito" izmeklējumu daļas vadītājs - laboratorijas ārsts</t>
  </si>
  <si>
    <t>Sekvencēšanas daļa</t>
  </si>
  <si>
    <t>Sekvencēšanas daļas vadītājs - laboratorijas speciālists</t>
  </si>
  <si>
    <t>Virusoloģijas daļa</t>
  </si>
  <si>
    <t>Virusoloģijas daļas vadītājs - laboratorijas speciālists</t>
  </si>
  <si>
    <t>Laboratorijas dienests</t>
  </si>
  <si>
    <t>Laboratorijas dienesta vadītājs</t>
  </si>
  <si>
    <t>Laboratorijas dienesta vadītāja vietnieks</t>
  </si>
  <si>
    <t>Vecākais biomedicīnas laborants</t>
  </si>
  <si>
    <t>Tehniskā nodrošinājuma daļa</t>
  </si>
  <si>
    <t>Vispārējās patoloģijas nodaļa</t>
  </si>
  <si>
    <t>Informācijas tehnoloģijas attīstības daļa</t>
  </si>
  <si>
    <t>Informācijas tehnoloģiju projektu vadītājs</t>
  </si>
  <si>
    <t>Medicīnas ierīču daļa</t>
  </si>
  <si>
    <t>Medicīnisko gāzu dežūrtehniķis</t>
  </si>
  <si>
    <t>Medicīnas iekārtu tehniķis</t>
  </si>
  <si>
    <t>Vecākais medicīnas iekārtu tehniķis</t>
  </si>
  <si>
    <t>Vecākais medicīnisko gāzu tehniķis</t>
  </si>
  <si>
    <t>Medicīnas ierīču daļas vadītājs</t>
  </si>
  <si>
    <t>Medicīnas iekārtu remontatslēdznieks</t>
  </si>
  <si>
    <t>Vecākais medicīnisko iekārtu remontatslēdznieks</t>
  </si>
  <si>
    <t>Medicīnas iekārtu uzraudzības un plānošanas daļa</t>
  </si>
  <si>
    <t>Medicīnas iekārtu uzraudzības speciālists</t>
  </si>
  <si>
    <t>Vecākais medicīnas iekārtu plānošanas speciālists</t>
  </si>
  <si>
    <t>Medicīnas iekārtu uzraudzības un plānošanas daļas vadītājs</t>
  </si>
  <si>
    <t>Klīniskās diagnostikas centrs</t>
  </si>
  <si>
    <t>Kardiologs</t>
  </si>
  <si>
    <t>Virsārsts</t>
  </si>
  <si>
    <t>Klīniskās diagnostikas centra vadītājs</t>
  </si>
  <si>
    <t>Medicīnas asistents (trešā līmeņa)</t>
  </si>
  <si>
    <t>Ambulatorās daļas vadītājs</t>
  </si>
  <si>
    <t>Diagnostiskās radioloģijas centrs  Diagnostiskās radioloģijas centra vadība</t>
  </si>
  <si>
    <t>Diagnostiskās radioloģijas centrs vadītājs</t>
  </si>
  <si>
    <t>Virsārsts invazīvās radioloģijas jautājumos/invazīvās radioloģijas nodaļas vadītājs</t>
  </si>
  <si>
    <t>Vecākais radiogrāfere_B</t>
  </si>
  <si>
    <t>Vecākais radiogrāfers_LOC</t>
  </si>
  <si>
    <t>Vecākais radiogrāfers_NMP</t>
  </si>
  <si>
    <t>Vecākais radiogrāfers</t>
  </si>
  <si>
    <t>Galvenais radiogrāfers</t>
  </si>
  <si>
    <t>Virsmāsa (Invazīvajā radioloģijā)</t>
  </si>
  <si>
    <t>Kvalitātes vadības speciālists diagnostiskajā radioloģijā</t>
  </si>
  <si>
    <t>Diagnostiskās radioloģijas centrs Diagnostiskās  radioloģijas nodaļa „LOC”</t>
  </si>
  <si>
    <t>Diagnostiskās radioloģijas centrs Diagnostiskās radioloģijas nodaļa „Biķernieki”</t>
  </si>
  <si>
    <t>Radiologs-diagnosts</t>
  </si>
  <si>
    <t>Sanitārs/slimnieku kopējs</t>
  </si>
  <si>
    <t>Diagnostiskās radioloģijas centrs Diagnostiskās radioloģijas nodaļa „Gaiļezers”</t>
  </si>
  <si>
    <t>Ārsts stažieris/radiologs diagnosts</t>
  </si>
  <si>
    <t>Diagnostiskās radioloģijas centrs Invazīvās radioloģijas nodaļa</t>
  </si>
  <si>
    <t>Diagnostiskās radioloģijas centrs Neatliekamās radioloģijas nodaļa</t>
  </si>
  <si>
    <t>Asistents (radiologa asistentam)</t>
  </si>
  <si>
    <t>Infekciju uzraudzības dienests</t>
  </si>
  <si>
    <t>Infektologs (antimikrobiālo līdzekļu pielietošanas speciālists)</t>
  </si>
  <si>
    <t>Infekciju uzraudzības dienesta vadītājs</t>
  </si>
  <si>
    <t>1.Gastroenteroloģijas nodaļa</t>
  </si>
  <si>
    <t>Hepatologs (COVID)</t>
  </si>
  <si>
    <t>Gastroenterologs</t>
  </si>
  <si>
    <t>Hepatologs</t>
  </si>
  <si>
    <t>Nodaļas vadītājs  -  gastroenterologs</t>
  </si>
  <si>
    <t>4.Endokrinoloģijas nodaļa</t>
  </si>
  <si>
    <t>Bronhoskopiju kabinets</t>
  </si>
  <si>
    <t>Pneimonologs</t>
  </si>
  <si>
    <t>Bronhoskopiju  kabineta vadītājs</t>
  </si>
  <si>
    <t>Stacionāra „Gaiļezers” Operāciju bloka vadītājs</t>
  </si>
  <si>
    <t>Medicīnas asistents (otrā līmeņa)</t>
  </si>
  <si>
    <t>Endoskopiju nodaļa</t>
  </si>
  <si>
    <t>Ārsts endoskopists gastrointestinālajā endoskopijā</t>
  </si>
  <si>
    <t>85.Bīstamo infekciju nodaļa</t>
  </si>
  <si>
    <t>86.Bīstamo infekciju nodaļa</t>
  </si>
  <si>
    <t>Operāciju bloks LOC</t>
  </si>
  <si>
    <t>Operāciju bloks Biķernieki</t>
  </si>
  <si>
    <t>45. Bīstamo infekciju nodaļa</t>
  </si>
  <si>
    <t>44. Bīstamo infekciju nodaļa</t>
  </si>
  <si>
    <t>Staru terapijas klīniskā daļa</t>
  </si>
  <si>
    <t>Radiologs terapeits</t>
  </si>
  <si>
    <t>Traumatoloģijas un ortopēdijas klīnika</t>
  </si>
  <si>
    <t>Traumatologs, ortopēds</t>
  </si>
  <si>
    <t>Traumatoloģijas un ortopēdijas klīnikas vadītājs</t>
  </si>
  <si>
    <t>Oftalmoloģijas klīnika</t>
  </si>
  <si>
    <t>Oftalmologs</t>
  </si>
  <si>
    <t>9B Hematoloģijas nodaļa</t>
  </si>
  <si>
    <t>6A Hematoloģijas nodaļa</t>
  </si>
  <si>
    <t>Ārsts hematologs</t>
  </si>
  <si>
    <t>Onkologs ķīmijterapeits</t>
  </si>
  <si>
    <t>9A Ķīmijterapijas nodaļa</t>
  </si>
  <si>
    <t>9B Bīstamo infekciju nodaļa</t>
  </si>
  <si>
    <t>Nodaļas vadītājs, virsārsts hematoloģijā</t>
  </si>
  <si>
    <t>5.Iekšķīgo slimību un bīstamo infekciju nodaļa</t>
  </si>
  <si>
    <t>Nodaļas vadītājs  - internists</t>
  </si>
  <si>
    <t>Reimatologs</t>
  </si>
  <si>
    <t>Klīnikas virsmāsa</t>
  </si>
  <si>
    <t>10.Ķirurģijas nodaļa</t>
  </si>
  <si>
    <t>12.Koloproktoloģijas nodaļa</t>
  </si>
  <si>
    <t>Nodaļas vadītājs  -  ķirurgs</t>
  </si>
  <si>
    <t>13.Ķirurģijas nodaļa</t>
  </si>
  <si>
    <t>Virsārsts /nodaļas vadītājs</t>
  </si>
  <si>
    <t>Medicīnas asistents (pirmā līmeņa)</t>
  </si>
  <si>
    <t>6.Neirovaskulārā nodaļa</t>
  </si>
  <si>
    <t>7.Vispārējās neiroloģijas nodaļa</t>
  </si>
  <si>
    <t>Neirologs (MS vienības vadītājs)</t>
  </si>
  <si>
    <t>Neirologs (MS vienībai)</t>
  </si>
  <si>
    <t>16.Neiroķirurģijas nodaļa</t>
  </si>
  <si>
    <t>Medicīnas māsa ( t.sk.darbam intensīvajā palātā )</t>
  </si>
  <si>
    <t>Ķirurģiskās aprūpes māsa (t.sk.darbam intensīvajā palātā)</t>
  </si>
  <si>
    <t>Ķirurģiskās infekcijas klīnika</t>
  </si>
  <si>
    <t>Ārsts stažieris/dežūrķirurgs</t>
  </si>
  <si>
    <t>Dežūrķirurgs</t>
  </si>
  <si>
    <t>Iekšķīgo slimību ārsts (staionāra pacientu konsultācijām)</t>
  </si>
  <si>
    <t>Klīnikas vadītājs</t>
  </si>
  <si>
    <t>Apdegumu centrs</t>
  </si>
  <si>
    <t>Nieru slimību un nieru aizstājterapijas klīnika</t>
  </si>
  <si>
    <t>Nefrologs, internists</t>
  </si>
  <si>
    <t>Nieru aizstājterapijas un nefroloģiskās aprūpes māsa</t>
  </si>
  <si>
    <t>Medicīnisko iekārtu tehniķis</t>
  </si>
  <si>
    <t>Neatliekamās kardioloģijas nodaļa</t>
  </si>
  <si>
    <t>Ārsts stažieris/dežūrkardiologs</t>
  </si>
  <si>
    <t>Dežūrkardiologs</t>
  </si>
  <si>
    <t>Invazīvās kardioloģijas laboratorija  un dienas stacionārs</t>
  </si>
  <si>
    <t>Ginekoloģijas klīnika</t>
  </si>
  <si>
    <t>Anestezioloģijas klīnika</t>
  </si>
  <si>
    <t>Klīnikas vadītāja vietnieks</t>
  </si>
  <si>
    <t>stacionāra „Gaiļezers” Anestezioloģijas nodaļa</t>
  </si>
  <si>
    <t>Anesteziologs, reanimatologs (1.līmeņa)</t>
  </si>
  <si>
    <t>Anesteziologs, reanimatologs (2.līmeņa)</t>
  </si>
  <si>
    <t>Anesteziologs, reanimatologs (eksperts)</t>
  </si>
  <si>
    <t>Virsārsts apmācībā un izglītībā</t>
  </si>
  <si>
    <t>stacionāra „Latvijas Onkoloģijas centrs” Anestezioloģijas un intensīvās terapijas nodaļa</t>
  </si>
  <si>
    <t>Ārsts-stažieris</t>
  </si>
  <si>
    <t>stacionāra „Tuberkulozes un plaušu slimību centrs” Anestezioloģijas un intensīvās terapijas nodaļa</t>
  </si>
  <si>
    <t>Virsārsts torakālajā ķirurģijā</t>
  </si>
  <si>
    <t>stacionāra „Biķernieki” Anestezioloģijas un intensīvās terapijas nodaļa</t>
  </si>
  <si>
    <t>Virsārsts strutainajā un apdegumu ķirurģijā</t>
  </si>
  <si>
    <t>Intensīvās terapijas klīnika</t>
  </si>
  <si>
    <t>Neatliekamās medicīnas ārsta palīgs/feldšeris</t>
  </si>
  <si>
    <t>Toksikoloģijas un sepses klīnika</t>
  </si>
  <si>
    <t>Ārsts stažieris/reanimatologs, anesteziologs</t>
  </si>
  <si>
    <t>Psihiatrs</t>
  </si>
  <si>
    <t>Medicīnas māsa (darbam sterilizācijā)</t>
  </si>
  <si>
    <t>Atbildīgā anestēzijas, intensīvās un neatliekamās aprūpes māsa</t>
  </si>
  <si>
    <t>Neatliekamās medicīnas un pacientu uzņemšanas klīnika</t>
  </si>
  <si>
    <t>Ārsts stažieris/ginekologs</t>
  </si>
  <si>
    <t>Ārsts stažieris/traumatologs</t>
  </si>
  <si>
    <t>Ārsts stažieris/ķirurgs</t>
  </si>
  <si>
    <t>Ārsts stažieris/neirologs</t>
  </si>
  <si>
    <t>Ārste stažieris/ neiroķirurgs</t>
  </si>
  <si>
    <t>Neiroķirurgs</t>
  </si>
  <si>
    <t>Neatliekamās palīdzības ārsts</t>
  </si>
  <si>
    <t>Atbildīgais ķirurgs</t>
  </si>
  <si>
    <t>Atbildīgā māsa</t>
  </si>
  <si>
    <t>Kurjers</t>
  </si>
  <si>
    <t>Klīnikas darba koordinators</t>
  </si>
  <si>
    <t>Stacionāra „Biķernieki” Uzņemšanas nodaļa</t>
  </si>
  <si>
    <t>Stacionāra „Biķernieki” un staconāra „Latvijas Infektoloģijas centrs”  nodaļas vadītājs</t>
  </si>
  <si>
    <t>Stacionāra „Tuberkulozes un plaušu slimību centrs” Uzņemšanas nodaļa</t>
  </si>
  <si>
    <t>Stacionāra „Latvijas Onkoloģijas centrs” Uzņemšanas nodaļa</t>
  </si>
  <si>
    <t>Stacionāra „Latvijas Infektoloģijas centrs” Uzņemšanas nodaļa</t>
  </si>
  <si>
    <t>Ārsts (dežūrām)</t>
  </si>
  <si>
    <t>Onkoķirurģijas klīnika</t>
  </si>
  <si>
    <t>3A Galvas un kakla ķirurģijas nodaļa</t>
  </si>
  <si>
    <t>4.Abdominālās un mīksto audu ķirurģijas nodaļa</t>
  </si>
  <si>
    <t>Ārsts onkologs-ķirurgs</t>
  </si>
  <si>
    <t>5B Krūts ķirurģijas nodaļa</t>
  </si>
  <si>
    <t>Gerontoloģijas klīnika</t>
  </si>
  <si>
    <t>Ārsts stažieris/dežūrārsts</t>
  </si>
  <si>
    <t>Gerontoloģijas centrs</t>
  </si>
  <si>
    <t>Dermatologs, venerologs</t>
  </si>
  <si>
    <t>Paliatīvās aprūpes nodaļa</t>
  </si>
  <si>
    <t>Rehabilitācijas klīnika</t>
  </si>
  <si>
    <t>Audiologopēds</t>
  </si>
  <si>
    <t>Atbildīgais funkcionālais speciālists</t>
  </si>
  <si>
    <t>Vecākais funkcionālais speciālists</t>
  </si>
  <si>
    <t>Fizioterapeita asistents (ārstnieciskās vingrošanas darbam)</t>
  </si>
  <si>
    <t>Uroloģijas un onkoloģiskās uroloģijas klīnika</t>
  </si>
  <si>
    <t>Ārsts stažieris/urologs</t>
  </si>
  <si>
    <t>Urologs</t>
  </si>
  <si>
    <t>Vecākā māsa (onkoloģiskā uroloģija)</t>
  </si>
  <si>
    <t>3.Tuberkulozes un pleiras slimību nodaļa</t>
  </si>
  <si>
    <t>3.Intensīvās terapijas un reanimācijas nodaļa</t>
  </si>
  <si>
    <t>Ārsts stažieris/ anesteziologs, reanimatologs</t>
  </si>
  <si>
    <t>Nodaļas vadītājs-ārsts reanimatologs</t>
  </si>
  <si>
    <t>4.Aknu slimību nodaļa</t>
  </si>
  <si>
    <t>Infektologs</t>
  </si>
  <si>
    <t>Nodaļas vadītājs-ārsts infektologs</t>
  </si>
  <si>
    <t>6.HIV/AIDS nodaļa</t>
  </si>
  <si>
    <t>8.Zarnu infekciju un parazitāro slimību nodaļa</t>
  </si>
  <si>
    <t>10.Drudžu diferenciālās diagnostikas nodaļa</t>
  </si>
  <si>
    <t>11.Diagnostiskās izmeklēšanas nodaļa</t>
  </si>
  <si>
    <t>Nodaļas vadītājs-ārsts radiologs</t>
  </si>
  <si>
    <t>Infektoloģijas poliklīnika</t>
  </si>
  <si>
    <t>Infektoloģijas poliklīnikas vadītājs</t>
  </si>
  <si>
    <t>Tuberkulozes un plaušu slimību centrs</t>
  </si>
  <si>
    <t>4.Pirmreizējās plaušu tuberkulozes diagnostikas un ārstēšanas nodaļa</t>
  </si>
  <si>
    <t>Telpu apkopējs nodaļā/palātās</t>
  </si>
  <si>
    <t>6.Atkārtotas plaušu tuberkulozes nodaļa</t>
  </si>
  <si>
    <t>7.Multirezistentas tuberkulozes nodaļa</t>
  </si>
  <si>
    <t>Diagnostikas un radioloģijas nodaļa</t>
  </si>
  <si>
    <t>Vecākais radiologa asistents</t>
  </si>
  <si>
    <t>Ārstu konsultantu un speciālistu nodaļa</t>
  </si>
  <si>
    <t>Infekciju patoloģijas nodaļa</t>
  </si>
  <si>
    <t>Ārsts patologs</t>
  </si>
  <si>
    <t>Aslimnīcas Mācību centrs</t>
  </si>
  <si>
    <t>Rezidents/neatliekamās palīdzības ārsta specialitātē</t>
  </si>
  <si>
    <t>Rezidents/onkologa ķīmijterapeita specialitātē</t>
  </si>
  <si>
    <t>Rezidents/hematologa specialitātē</t>
  </si>
  <si>
    <t>Rezidents/radiologa specialitātē</t>
  </si>
  <si>
    <t>Rezidents/internista specialitātē</t>
  </si>
  <si>
    <t>Rezidents/asinsvadu ķirurga specialitātē</t>
  </si>
  <si>
    <t>Rezidents/laboratorijas ārsta specialitātē</t>
  </si>
  <si>
    <t>Rezidents/ķirurga specialitātē</t>
  </si>
  <si>
    <t>Rezidents/endokrinologa specialitātē</t>
  </si>
  <si>
    <t>Rezidents/radiologa terapeita specialitātē</t>
  </si>
  <si>
    <t>Rezidents/neirologa specialitātē</t>
  </si>
  <si>
    <t>Rezidents/ginekologa, dzemdību speciālista specialitātē</t>
  </si>
  <si>
    <t>Rezidents/reimatologa specialitātē</t>
  </si>
  <si>
    <t>Rezidents/gastroenterologa specialitātē</t>
  </si>
  <si>
    <t>Rezidents/traumatologa, ortopēda specialitātē</t>
  </si>
  <si>
    <t>Rezidents/ģimenes ārsta specialitātē</t>
  </si>
  <si>
    <t>Rezidents/anesteziologa, reanimatologa specialitātē</t>
  </si>
  <si>
    <t>Rezidents/pneimonologa specialitātē</t>
  </si>
  <si>
    <t>Rezidents/radiologa diagnosta specialitātē</t>
  </si>
  <si>
    <t>Rezidents/infektologa specialitātē</t>
  </si>
  <si>
    <t>Rezidents/plastikas ķirurga specialitātē</t>
  </si>
  <si>
    <t>Personāla administrēšanas daļa</t>
  </si>
  <si>
    <t>Personāla speciālists</t>
  </si>
  <si>
    <t>Atalgojuma plānošanas daļa</t>
  </si>
  <si>
    <t>Vecākais darba samaksas speciālists</t>
  </si>
  <si>
    <t>Atalgojuma plānošanas daļas vadītājs</t>
  </si>
  <si>
    <t>Klientu apkalpošanas daļa</t>
  </si>
  <si>
    <t>Klientu apkalpošanas speciālists (nestrādā ar kases aparātu)</t>
  </si>
  <si>
    <t>Klientu apkalpošanas speciālists (darbs ar kases aparātu)</t>
  </si>
  <si>
    <t>Klientu apkalpošanas speciālists (ārstniecības nodaļā)</t>
  </si>
  <si>
    <t>Klientu apkalpošanas operators</t>
  </si>
  <si>
    <t>Klientu apkalpošanas daļas vadītājs</t>
  </si>
  <si>
    <t>Pārvalde</t>
  </si>
  <si>
    <t>Valdes asistents</t>
  </si>
  <si>
    <t>Administrators</t>
  </si>
  <si>
    <t>Personāla direktors</t>
  </si>
  <si>
    <t>Tehniskais direktors</t>
  </si>
  <si>
    <t>Medicīnas tehnoloģiju direktors</t>
  </si>
  <si>
    <t>Administratīvais direktors</t>
  </si>
  <si>
    <t>Ārstniecības direktors</t>
  </si>
  <si>
    <t>Finanšu direktors</t>
  </si>
  <si>
    <t>Ārstnieciskā procesa vadība</t>
  </si>
  <si>
    <t>Stacionāra „Latvijas Infektoloģijas centrs” galvenais ārsts</t>
  </si>
  <si>
    <t>Stacionāra „Biķernieki”  galvenais ārsts</t>
  </si>
  <si>
    <t>Stacionāra „Latvijas Onkoloģijas centrs” galvenais ārsts</t>
  </si>
  <si>
    <t>Stacionāra „Tuberkulozes un plaušu slimību centrs” galvenais ārsts</t>
  </si>
  <si>
    <t>Stacionāra „Gaiļezers” galvenais ārsts</t>
  </si>
  <si>
    <t>Stacionāra „Latvijas Infektoloģijas centrs” galvenā māsa</t>
  </si>
  <si>
    <t>Stacionāra „Biķernieki” galvenā medicīnas māsa</t>
  </si>
  <si>
    <t>Stacionāra „Tuberkulozes un plaušu slimību centrs” galvenā medicīnas māsa</t>
  </si>
  <si>
    <t>Stacionāra „Latvijas Onkoloģijas centrs” galvenā medicīnas māsa</t>
  </si>
  <si>
    <t>Stacionāra „Gaiļezers” galvenā medicīnas māsa</t>
  </si>
  <si>
    <t>Ārstniecības padome</t>
  </si>
  <si>
    <t>Anestezioloģijas un neatliekamās medicīnas galvenais speciālists</t>
  </si>
  <si>
    <t>Infektoloģijas galvenais speciālists</t>
  </si>
  <si>
    <t>Sabiedrisko attiecību daļa</t>
  </si>
  <si>
    <t>Sociālo mediju speciālists</t>
  </si>
  <si>
    <t>Komunikācijas speciālists</t>
  </si>
  <si>
    <t>Sabiedrisko attiecību daļas vadītājs</t>
  </si>
  <si>
    <t>Preses sekretārs</t>
  </si>
  <si>
    <t>Lietvedības daļa</t>
  </si>
  <si>
    <t>Sekretāre-lietvede</t>
  </si>
  <si>
    <t>Sekretārs-lietvedis stacionārā "Latvijas Infektoloģijas centrs"</t>
  </si>
  <si>
    <t>Sekretārs-lietvedis stacionārā "Latvijas Onkoloģijas centrs"</t>
  </si>
  <si>
    <t>Sekretārs-lietvedis stacionārā "Gaiļezers"</t>
  </si>
  <si>
    <t>Sekretārs-lietvedis stacionārā "Biķernieki"</t>
  </si>
  <si>
    <t>Vecākais sekretārs - lietvedis</t>
  </si>
  <si>
    <t>Projektu ieviešanas uzraudzības galvenais speciālists</t>
  </si>
  <si>
    <t>Juridiskās daļas vadītājs</t>
  </si>
  <si>
    <t>Līgumu reģistra uzraudzības speciālists</t>
  </si>
  <si>
    <t>Vecākais jurists</t>
  </si>
  <si>
    <t>Darba aizsardzības daļa</t>
  </si>
  <si>
    <t>Ekonomikas daļa</t>
  </si>
  <si>
    <t>Ekonomikas daļas ekonomists</t>
  </si>
  <si>
    <t>Ekonomikas daļas vecākais ekonomists</t>
  </si>
  <si>
    <t>Ekonomikas daļas vadītāja vietnieks</t>
  </si>
  <si>
    <t>Ekonomikas daļas vadītājs</t>
  </si>
  <si>
    <t>Grāmatvedis (algu uzskaitei)</t>
  </si>
  <si>
    <t>Grāmatvedis (materiālu uzskaite)</t>
  </si>
  <si>
    <t>Grāmatvedis (materiālu, pamatlīdzekļu uzskaite)</t>
  </si>
  <si>
    <t>Galvenais grāmatvedis</t>
  </si>
  <si>
    <t>Statistikas daļa</t>
  </si>
  <si>
    <t>Klientu norēķinu speciālists</t>
  </si>
  <si>
    <t>Statistikas datu bāzes administrators</t>
  </si>
  <si>
    <t>Vecākais parādu uzskaites speciālistis</t>
  </si>
  <si>
    <t>Statistikas datu bāzes analītiķis</t>
  </si>
  <si>
    <t>Vecākais statistikas datu bāzes analītiķis (amb.sektors un NVD līgumattiecības)</t>
  </si>
  <si>
    <t>Galvenais statistiķis LIC</t>
  </si>
  <si>
    <t>Galvenais statistiķis</t>
  </si>
  <si>
    <t>Statistikas daļas vadītāja</t>
  </si>
  <si>
    <t>Tehniskais vadītājs stacionārā „Tuberkulozes un plaušu slimību centrs”</t>
  </si>
  <si>
    <t>Tehniskais vadītājs stacionārā „Biķernieki”</t>
  </si>
  <si>
    <t>Tehniskā atbalsta daļa</t>
  </si>
  <si>
    <t>Tehniskais vadītājs stacionārā „Latvijas Infektoloģijas centrs”</t>
  </si>
  <si>
    <t>Tehniskais vadītājs stacionārā „Gaiļezers”</t>
  </si>
  <si>
    <t>Tehniskā atbalsta daļas vadītājs</t>
  </si>
  <si>
    <t>Tehnisko sistēmu nodrošinājuma, drošības un transporta daļas vadītājs</t>
  </si>
  <si>
    <t>Tehniskais dežurants elektriķis</t>
  </si>
  <si>
    <t>Tehniskais dežurants santehniķis</t>
  </si>
  <si>
    <t>Elektroapgādes meistars</t>
  </si>
  <si>
    <t>Remontstrādnieks (apdares darbi)</t>
  </si>
  <si>
    <t>Remontstrādnieks (galdnieks)</t>
  </si>
  <si>
    <t>Siltuma tehniķis</t>
  </si>
  <si>
    <t>Vecākais meistars</t>
  </si>
  <si>
    <t>Santehniķis metinātājs</t>
  </si>
  <si>
    <t>Ēku remonta nodaļa</t>
  </si>
  <si>
    <t>Remontstrādnieks</t>
  </si>
  <si>
    <t>Būvniecības daļa</t>
  </si>
  <si>
    <t>Būvniecības projektu vadītājs</t>
  </si>
  <si>
    <t>Loģistikas nodaļa</t>
  </si>
  <si>
    <t>Medicīniskās palīdzības autovadītājs</t>
  </si>
  <si>
    <t>Izpildītājs : Vija Romāne</t>
  </si>
  <si>
    <t>Tālr.67042928</t>
  </si>
  <si>
    <t>Izpildītājs Petrovska</t>
  </si>
  <si>
    <t>Tālr.67147288</t>
  </si>
  <si>
    <t>Izpildītājs : L.Kļaviņa</t>
  </si>
  <si>
    <t>Tālr. 64807046</t>
  </si>
  <si>
    <t>Izpildītājs: V.Viļuma</t>
  </si>
  <si>
    <t>Tālr.64622329</t>
  </si>
  <si>
    <r>
      <t xml:space="preserve">Iestādes nosaukums: </t>
    </r>
    <r>
      <rPr>
        <b/>
        <sz val="13"/>
        <rFont val="Times New Roman"/>
        <family val="1"/>
        <charset val="186"/>
      </rPr>
      <t xml:space="preserve"> SIA "Ludzas medicīnas centrs"</t>
    </r>
  </si>
  <si>
    <r>
      <rPr>
        <b/>
        <sz val="13"/>
        <rFont val="Times New Roman"/>
        <family val="1"/>
        <charset val="186"/>
      </rPr>
      <t xml:space="preserve">Stacionārs </t>
    </r>
    <r>
      <rPr>
        <sz val="13"/>
        <rFont val="Times New Roman"/>
        <family val="1"/>
        <charset val="186"/>
      </rPr>
      <t>(Covid-19 pacientu aprūpe)</t>
    </r>
  </si>
  <si>
    <t>Terapeits</t>
  </si>
  <si>
    <t xml:space="preserve">Urologs </t>
  </si>
  <si>
    <t xml:space="preserve">Anesteziologs </t>
  </si>
  <si>
    <t xml:space="preserve">Terapeits </t>
  </si>
  <si>
    <t>Izpildītājs  S.Pedāne</t>
  </si>
  <si>
    <t>Tālr.65707260;26318291</t>
  </si>
  <si>
    <t xml:space="preserve">Covid-19 (2.terapijas nodaļa /2 TER) </t>
  </si>
  <si>
    <t>Covid-19 Anestez. un reanimācijas nod.</t>
  </si>
  <si>
    <t>Infekciju  nodaļa</t>
  </si>
  <si>
    <t>Iestādes vadītājs M.Meļņikova ____________________ (paraksts)</t>
  </si>
  <si>
    <t>Galv. Grāmatvede G.Dābola</t>
  </si>
  <si>
    <t>Tālr. 65237814</t>
  </si>
  <si>
    <t>Iestādes nosaukums:  Jelgavas pilsētas slimnīca, SIA</t>
  </si>
  <si>
    <t>Pacientu reģistrātors</t>
  </si>
  <si>
    <t>COVID nodaļa</t>
  </si>
  <si>
    <t>Ārsta</t>
  </si>
  <si>
    <t>Ārsrs</t>
  </si>
  <si>
    <t>Fizioterapijas-rehabilitācijas nodaļā</t>
  </si>
  <si>
    <t>Patoloģiskās anatomijas nodaļa</t>
  </si>
  <si>
    <t>Operācijas bloks</t>
  </si>
  <si>
    <t>Asins sagatavošanas nodaļa</t>
  </si>
  <si>
    <t>Vispārējā nodaļa</t>
  </si>
  <si>
    <t>Dezinfektore</t>
  </si>
  <si>
    <t>Strādnieks</t>
  </si>
  <si>
    <t>Iestādes vadītājs : Andris Ķipurs</t>
  </si>
  <si>
    <t>Sagatavoja: Valija Altenberga</t>
  </si>
  <si>
    <t>Tel.63030112</t>
  </si>
  <si>
    <r>
      <t>Iestādes nosaukums:</t>
    </r>
    <r>
      <rPr>
        <b/>
        <sz val="12"/>
        <rFont val="Times New Roman"/>
        <family val="1"/>
        <charset val="186"/>
      </rPr>
      <t xml:space="preserve"> VSIA "Daugavpils psihoneiroloģiskā slimnīca"</t>
    </r>
  </si>
  <si>
    <t>9.Nodaļas vadītājs</t>
  </si>
  <si>
    <t>Nodaļas vadītājs, internistis</t>
  </si>
  <si>
    <t>3.Nodaļas vadītājs, psihiatrs</t>
  </si>
  <si>
    <t>7.Nodaļas vadītājs, psihiatrs</t>
  </si>
  <si>
    <t>NMP Nodaļas vadītājs, psihiatrs</t>
  </si>
  <si>
    <t>6.Nodaļas vadītājs, psihiatrs</t>
  </si>
  <si>
    <t>1.Nodaļas vadītājs, psihiatrs</t>
  </si>
  <si>
    <t>4.Nodaļas vadītājs, psihiatrs</t>
  </si>
  <si>
    <t>5.Nodaļas vadītājs, psihiatrs</t>
  </si>
  <si>
    <t>10.Nodaļas vadītājs, psihiatrs</t>
  </si>
  <si>
    <t>8.Nodaļas vadītāja p.i. , psihiatris</t>
  </si>
  <si>
    <t>NMP un PUN Psihiatrs1</t>
  </si>
  <si>
    <t>NMP un PUN Psihiatrs2</t>
  </si>
  <si>
    <t>NMP un PUN Psihiatrs3</t>
  </si>
  <si>
    <t>NMP un PUN Psihiatrs5</t>
  </si>
  <si>
    <t>NMP un PUN Psihiatrs6</t>
  </si>
  <si>
    <t>NMP un PUN Psihiatrs7</t>
  </si>
  <si>
    <t>Vadības ārsts (ambulatorie jautājumi)</t>
  </si>
  <si>
    <t>Rezidents1</t>
  </si>
  <si>
    <t>Rezidents2</t>
  </si>
  <si>
    <t>Rezidents3</t>
  </si>
  <si>
    <t>Rezidents4</t>
  </si>
  <si>
    <t>7.Psihiatriskā  nod., Ārsta palīgs</t>
  </si>
  <si>
    <t>NMP un PUN, Ārsta palīgs</t>
  </si>
  <si>
    <t>ADN, Funkcionālās diagnostikas māsa (EKG, EEG)</t>
  </si>
  <si>
    <t>2.Psihiatriskā  nod.,Garīgās veselības aprūpes māsa1</t>
  </si>
  <si>
    <t>2.Psihiatriskā  nod.,Garīgās veselības aprūpes māsa4</t>
  </si>
  <si>
    <t>2.Psihiatriskā  nod.,Garīgās veselības aprūpes māsa5</t>
  </si>
  <si>
    <t>2.Psihiatriskā  nod.,Garīgās veselības aprūpes māsa6</t>
  </si>
  <si>
    <t>3.Psihiatriskā  nod.,Garīgās veselības aprūpes māsa7</t>
  </si>
  <si>
    <t>3.Psihiatriskā  nod.,Garīgās veselības aprūpes māsa8</t>
  </si>
  <si>
    <t>3.Psihiatriskā  nod.,Garīgās veselības aprūpes māsa9</t>
  </si>
  <si>
    <t>3.Psihiatriskā  nod.,Garīgās veselības aprūpes māsa10</t>
  </si>
  <si>
    <t>3.Psihiatriskā  nod.,Garīgās veselības aprūpes māsa11</t>
  </si>
  <si>
    <t>7.Psihiatriskā  nod.,Garīgās veselības aprūpes māsa12</t>
  </si>
  <si>
    <t>7.Psihiatriskā  nod.,Garīgās veselības aprūpes māsa13</t>
  </si>
  <si>
    <t>7.Psihiatriskā  nod.,Garīgās veselības aprūpes māsa14</t>
  </si>
  <si>
    <t>7.Psihiatriskā  nod.,Garīgās veselības aprūpes māsa15</t>
  </si>
  <si>
    <t>7.Psihiatriskā  nod.,Garīgās veselības aprūpes māsa16</t>
  </si>
  <si>
    <t>7.Psihiatriskā  nod.,Garīgās veselības aprūpes māsa17</t>
  </si>
  <si>
    <t>7.Psihiatriskā  nod.,Garīgās veselības aprūpes māsa18</t>
  </si>
  <si>
    <t>7.Psihiatriskā  nod.,Garīgās veselības aprūpes māsa19</t>
  </si>
  <si>
    <t>7.Psihiatriskā  nod.,Garīgās veselības aprūpes māsa20</t>
  </si>
  <si>
    <t>NMP un PUN, Garīgās veselības aprūpes māsa21</t>
  </si>
  <si>
    <t>NMP un PUN, Garīgās veselības aprūpes māsa22</t>
  </si>
  <si>
    <t>NMP un PUN, Garīgās veselības aprūpes māsa23</t>
  </si>
  <si>
    <t>NMP un PUN, Garīgās veselības aprūpes māsa24</t>
  </si>
  <si>
    <t>NMP un PUN, Garīgās veselības aprūpes māsa25</t>
  </si>
  <si>
    <t>NMP un PUN, Garīgās veselības aprūpes māsa26</t>
  </si>
  <si>
    <t>6.Psihiatriskā  nod.,Garīgās veselības aprūpes māsa27</t>
  </si>
  <si>
    <t>6.Psihiatriskā  nod.,Garīgās veselības aprūpes māsa28</t>
  </si>
  <si>
    <t>6.Psihiatriskā  nod.,Garīgās veselības aprūpes māsa29</t>
  </si>
  <si>
    <t>6.Psihiatriskā  nod.,Garīgās veselības aprūpes māsa29.1.</t>
  </si>
  <si>
    <t>6.Psihiatriskā  nod.,Garīgās veselības aprūpes māsa30</t>
  </si>
  <si>
    <t>6.Psihiatriskā  nod.,Garīgās veselības aprūpes māsa30.1</t>
  </si>
  <si>
    <t>6.Psihiatriskā  nod.,Garīgās veselības aprūpes māsa31</t>
  </si>
  <si>
    <t>6.Psihiatriskā  nod.,Garīgās veselības aprūpes māsa32</t>
  </si>
  <si>
    <t>6.Psihiatriskā  nod.,Garīgās veselības aprūpes māsa33</t>
  </si>
  <si>
    <t>3.Psihiatriskā  nod.,Garīgās veselības aprūpes māsa PR34</t>
  </si>
  <si>
    <t>7.Psihiatriskā  nod.,Garīgās veselības aprūpes māsa PR35</t>
  </si>
  <si>
    <t>7.Psihiatriskā  nod.,Garīgās veselības aprūpes māsa PR36</t>
  </si>
  <si>
    <t>4.Psihiatriskā  nod.,Garīgās veselības aprūpes māsa PR37</t>
  </si>
  <si>
    <t>3.Psihiatriskā  nod.,Garīgās veselības aprūpes māsa(APG) 38</t>
  </si>
  <si>
    <t>7.Psihiatriskā  nod.,Garīgās veselības aprūpes māsa(APG) 39</t>
  </si>
  <si>
    <t>7.Psihiatriskā  nod.,Garīgās veselības aprūpes māsa 40</t>
  </si>
  <si>
    <t>2.Psihiatriskā  nod.,Garīgās veselības aprūpes māsa 41</t>
  </si>
  <si>
    <t>2.Psihiatriskā  nod.,Garīgās veselības aprūpes māsa 42</t>
  </si>
  <si>
    <t>3.Psihiatriskā  nod.,Garīgās veselības aprūpes māsa43</t>
  </si>
  <si>
    <t>3.Psihiatriskā  nod.,Garīgās veselības aprūpes māsa44</t>
  </si>
  <si>
    <t>3.Psihiatriskā  nod.,Garīgās veselības aprūpes māsa45</t>
  </si>
  <si>
    <t>4.Psihiatriskā  nod.,Garīgās veselības aprūpes māsa46</t>
  </si>
  <si>
    <t>4.Psihiatriskā  nod.,Garīgās veselības aprūpes māsa47</t>
  </si>
  <si>
    <t>4.Psihiatriskā  nod.,Garīgās veselības aprūpes māsa48</t>
  </si>
  <si>
    <t>4.Psihiatriskā  nod.,Garīgās veselības aprūpes māsa49</t>
  </si>
  <si>
    <t>4.Psihiatriskā  nod.,Garīgās veselības aprūpes māsa50</t>
  </si>
  <si>
    <t>4.Psihiatriskā  nod.,Garīgās veselības aprūpes māsa51</t>
  </si>
  <si>
    <t>4.Psihiatriskā  nod.,Garīgās veselības aprūpes māsa52</t>
  </si>
  <si>
    <t>4.Psihiatriskā  nod.,Garīgās veselības aprūpes māsa53</t>
  </si>
  <si>
    <t>5.Psihiatriskā  nod.,Garīgās veselības aprūpes māsa54</t>
  </si>
  <si>
    <t>100%</t>
  </si>
  <si>
    <t>5.Psihiatriskā  nod.,Garīgās veselības aprūpes māsa55</t>
  </si>
  <si>
    <t>5.Psihiatriskā  nod.,Garīgās veselības aprūpes māsa56</t>
  </si>
  <si>
    <t>5.Psihiatriskā  nod.,Garīgās veselības aprūpes māsa57</t>
  </si>
  <si>
    <t>8.Psihiatriskā  nod.,Garīgās veselības aprūpes māsa58</t>
  </si>
  <si>
    <t>8.Psihiatriskā  nod.,Garīgās veselības aprūpes māsa59</t>
  </si>
  <si>
    <t>8.Psihiatriskā  nod.,Garīgās veselības aprūpes māsa60</t>
  </si>
  <si>
    <t>8.Psihiatriskā  nod.,Garīgās veselības aprūpes māsa61</t>
  </si>
  <si>
    <t>8.Psihiatriskā  nod.,Garīgās veselības aprūpes māsa62</t>
  </si>
  <si>
    <t>8.Psihiatriskā  nod.,Garīgās veselības aprūpes māsa63</t>
  </si>
  <si>
    <t>8.Psihiatriskā  nod.,Garīgās veselības aprūpes māsa64</t>
  </si>
  <si>
    <t>8.Psihiatriskā  nod.,Garīgās veselības aprūpes māsa65</t>
  </si>
  <si>
    <t>5.Psihiatriskā  nod.,Garīgās veselības aprūpes māsa PR66</t>
  </si>
  <si>
    <t>4.Psihiatriskā  nod.,Garīgās veselības aprūpes māsa(APG) 67</t>
  </si>
  <si>
    <t>4.Psihiatriskā  nod.,Garīgās veselības aprūpes māsa(APG) 68</t>
  </si>
  <si>
    <t>2.Psihiatriskā  nod.,Medicīnas māsa2</t>
  </si>
  <si>
    <t>6.Psihiatriskā  nod.,Medicīnas māsa3</t>
  </si>
  <si>
    <t>6.Psihiatriskā  nod.,Medicīnas māsa PR4</t>
  </si>
  <si>
    <t>6.Psihiatriskā  nod.,Medicīnas māsa PR4.1</t>
  </si>
  <si>
    <t>7.Psihiatriskā  nod.,Medicīnas māsa REHAB5</t>
  </si>
  <si>
    <t>Medicīnas māsa8</t>
  </si>
  <si>
    <t>Medicīnas māsa9</t>
  </si>
  <si>
    <t>Medicīnas māsa REHAB10</t>
  </si>
  <si>
    <t>2.Psihiatriskā  nod.,Vecākā medicīnas māsa ( ar GVAM sertifikātu)1</t>
  </si>
  <si>
    <t>2.Psihiatriskā  nod.,Vecākā medicīnas māsa ( ar GVAM sertifikātu)1.1</t>
  </si>
  <si>
    <t>3.Psihiatriskā  nod.,Vecākā medicīnas māsa ( ar GVAM sertifikātu)2</t>
  </si>
  <si>
    <t>7.Psihiatriskā  nod.Vecākā medicīnas māsa ( ar GVAM sertifikātu)3</t>
  </si>
  <si>
    <t>NMP un PUN, Vecākā medicīnas māsa ( ar GVAM sertifikātu)4</t>
  </si>
  <si>
    <t>6.Psihiatriskā  nod.,Vecākā medicīnas māsa ( ar GVAM sertifikātu)5</t>
  </si>
  <si>
    <t>ĀDN, Vecākā medicīnas māsa ( ar GVAM sertifikātu)6</t>
  </si>
  <si>
    <t>30%</t>
  </si>
  <si>
    <t>1.Psihiatriskā  nod.,Vecākā medicīnas māsa ( ar GVAM sertifikātu)7</t>
  </si>
  <si>
    <t>4.Psihiatriskā  nod.,Vecākā medicīnas māsa ( ar GVAM sertifikātu)8</t>
  </si>
  <si>
    <t>5.Psihiatriskā  nod.Vecākā medicīnas māsa ( ar GVAM sertifikātu)9</t>
  </si>
  <si>
    <t>10.Psihiatriskā  nodVecākā medicīnas māsa ( ar GVAM sertifikātu)10</t>
  </si>
  <si>
    <t>9.Psihiatriskā  nodVecākā medicīnas māsa ( ar GVAM sertifikātu)11</t>
  </si>
  <si>
    <t>8.Psihiatriskā  nodVecākā medicīnas māsa ( ar GVAM sertifikātu)12</t>
  </si>
  <si>
    <t>5.Psihiatriskā  nod.Vecākā medicīnas māsa ( ar GVAM sertifikātu)13</t>
  </si>
  <si>
    <t>4.Vecākā garīgās veselības aprūpes māsa p.i.1</t>
  </si>
  <si>
    <t>4.Vecākā garīgās veselības aprūpes māsa p.i.2</t>
  </si>
  <si>
    <t>4.Vecākā garīgās veselības aprūpes māsa p.i.3</t>
  </si>
  <si>
    <t>Māsas palīgs1</t>
  </si>
  <si>
    <t>Māsas palīgs3</t>
  </si>
  <si>
    <t>Māsas palīgs4</t>
  </si>
  <si>
    <t>Māsas palīgs7</t>
  </si>
  <si>
    <t>Māsas palīgs12</t>
  </si>
  <si>
    <t>Māsas palīgs13 2.n.</t>
  </si>
  <si>
    <t>Māsas palīgs14</t>
  </si>
  <si>
    <t>Māsas palīgs16</t>
  </si>
  <si>
    <t>Māsas palīgs17</t>
  </si>
  <si>
    <t>Māsas palīgs18</t>
  </si>
  <si>
    <t>Māsas palīgs19</t>
  </si>
  <si>
    <t>Māsas palīgs20</t>
  </si>
  <si>
    <t>Māsas palīgs21</t>
  </si>
  <si>
    <t>Māsas palīgs22</t>
  </si>
  <si>
    <t>Māsas palīgs23</t>
  </si>
  <si>
    <t>Māsas palīgs24</t>
  </si>
  <si>
    <t>Māsas palīgs26</t>
  </si>
  <si>
    <t>Māsas palīgs27</t>
  </si>
  <si>
    <t>Māsas palīgs28</t>
  </si>
  <si>
    <t>Māsas palīgs29</t>
  </si>
  <si>
    <t>Māsas palīgs30</t>
  </si>
  <si>
    <t>Māsas palīgs31</t>
  </si>
  <si>
    <t>Māsas palīgs33</t>
  </si>
  <si>
    <t>Māsas palīgs34</t>
  </si>
  <si>
    <t>Māsas palīgs35</t>
  </si>
  <si>
    <t>Māsas palīgs36</t>
  </si>
  <si>
    <t>Māsas palīgs37</t>
  </si>
  <si>
    <t>Māsas palīgs38</t>
  </si>
  <si>
    <t>Māsas palīgs38.1</t>
  </si>
  <si>
    <t>Māsas palīgs39</t>
  </si>
  <si>
    <t>Māsas palīgs40</t>
  </si>
  <si>
    <t>Māsas palīgs41</t>
  </si>
  <si>
    <t>Māsas palīgs42</t>
  </si>
  <si>
    <t>Māsas palīgs43</t>
  </si>
  <si>
    <t>Māsas palīgs44</t>
  </si>
  <si>
    <t>Māsas palīgs45</t>
  </si>
  <si>
    <t>Māsas palīgs46</t>
  </si>
  <si>
    <t>Māsas palīgs47</t>
  </si>
  <si>
    <t>Māsas palīgs48</t>
  </si>
  <si>
    <t>Māsas palīgs49</t>
  </si>
  <si>
    <t>Māsas palīgs50</t>
  </si>
  <si>
    <t>Māsas palīgs51</t>
  </si>
  <si>
    <t>Māsas palīgs52</t>
  </si>
  <si>
    <t>Māsas palīgs53</t>
  </si>
  <si>
    <t>Māsas palīgs54</t>
  </si>
  <si>
    <t>Māsas palīgs55</t>
  </si>
  <si>
    <t>Māsas palīgs56</t>
  </si>
  <si>
    <t>Māsas palīgs57</t>
  </si>
  <si>
    <t>Māsas palīgs58</t>
  </si>
  <si>
    <t>Māsas palīgs59</t>
  </si>
  <si>
    <t>Māsas palīgs60</t>
  </si>
  <si>
    <t>Māsas palīgs61</t>
  </si>
  <si>
    <t>Māsas palīgs62</t>
  </si>
  <si>
    <t>Māsas palīgs63</t>
  </si>
  <si>
    <t>Māsas palīgs64</t>
  </si>
  <si>
    <t>Māsas palīgs65</t>
  </si>
  <si>
    <t>Māsas palīgs67</t>
  </si>
  <si>
    <t>Māsas palīgs68</t>
  </si>
  <si>
    <t>Māsas palīgs69</t>
  </si>
  <si>
    <t>Māsas palīgs (saimniecības jaut.)70</t>
  </si>
  <si>
    <t>Māsas palīgs (saimniecības jaut.)71</t>
  </si>
  <si>
    <t>Māsas palīgs70</t>
  </si>
  <si>
    <t>Māsas palīgs71</t>
  </si>
  <si>
    <t>Māsas palīgs72</t>
  </si>
  <si>
    <t>Māsas palīgs73</t>
  </si>
  <si>
    <t>Māsas palīgs74</t>
  </si>
  <si>
    <t>Māsas palīgs75</t>
  </si>
  <si>
    <t>Māsas palīgs76</t>
  </si>
  <si>
    <t>Māsas palīgs77</t>
  </si>
  <si>
    <t>Māsas palīgs78</t>
  </si>
  <si>
    <t>Māsas palīgs79</t>
  </si>
  <si>
    <t>Māsas palīgs80</t>
  </si>
  <si>
    <t>Māsas palīgs81</t>
  </si>
  <si>
    <t>Māsas palīgs82</t>
  </si>
  <si>
    <t>Māsas palīgs83</t>
  </si>
  <si>
    <t>Māsas palīgs84</t>
  </si>
  <si>
    <t>Māsas palīgs85</t>
  </si>
  <si>
    <t>Māsas palīgs86</t>
  </si>
  <si>
    <t>Māsas palīgs87</t>
  </si>
  <si>
    <t>Māsas palīgs88</t>
  </si>
  <si>
    <t>Māsas palīgs89</t>
  </si>
  <si>
    <t>Māsas palīgs90</t>
  </si>
  <si>
    <t>Māsas palīgs91</t>
  </si>
  <si>
    <t>Māsas palīgs92</t>
  </si>
  <si>
    <t>Māsas palīgs93</t>
  </si>
  <si>
    <t>Māsas palīgs94 24,09 5.n.</t>
  </si>
  <si>
    <t>Māsas palīgs95</t>
  </si>
  <si>
    <t>Māsas palīgs96</t>
  </si>
  <si>
    <t>Māsas palīgs97</t>
  </si>
  <si>
    <t>Māsas palīgs98</t>
  </si>
  <si>
    <t>Māsas palīgs99</t>
  </si>
  <si>
    <t>Māsas palīgs100</t>
  </si>
  <si>
    <t>Māsas palīgs101</t>
  </si>
  <si>
    <t>Māsas palīgs102</t>
  </si>
  <si>
    <t>Māsas palīgs103</t>
  </si>
  <si>
    <t>Māsas palīgs104</t>
  </si>
  <si>
    <t>Māsas palīgs105</t>
  </si>
  <si>
    <t>Māsas palīgs106</t>
  </si>
  <si>
    <t>Māsas palīgs107</t>
  </si>
  <si>
    <t>Māsas palīgs108</t>
  </si>
  <si>
    <t>Māsas palīgs109</t>
  </si>
  <si>
    <t>Māsas palīgs110</t>
  </si>
  <si>
    <t>Māsas palīgs (saimniecības jaut.)111</t>
  </si>
  <si>
    <t>Māsas palīgs (saimniecības jaut.)112</t>
  </si>
  <si>
    <t>Māsas palīgs (saimniecības jaut.)113</t>
  </si>
  <si>
    <t>Māsas palīgs (saimniecības jaut.)114</t>
  </si>
  <si>
    <t>Drošības dienesta vadītājs</t>
  </si>
  <si>
    <t>Apsargs1</t>
  </si>
  <si>
    <t>Apsargs2</t>
  </si>
  <si>
    <t>Apsargs3</t>
  </si>
  <si>
    <t>Apsargs4</t>
  </si>
  <si>
    <t>Apsargs5</t>
  </si>
  <si>
    <t>Apsargs6</t>
  </si>
  <si>
    <t>Apsargs7</t>
  </si>
  <si>
    <t>Apsargs8</t>
  </si>
  <si>
    <t>Apsargs9</t>
  </si>
  <si>
    <t>Apsargs10</t>
  </si>
  <si>
    <t>Aptiekas vadītājs, farmaceits</t>
  </si>
  <si>
    <t>Veļas mazgātavas vadītājs</t>
  </si>
  <si>
    <t>Mazgāšanas operators1</t>
  </si>
  <si>
    <t>Mazgāšanas operators2</t>
  </si>
  <si>
    <t>Mazgāšanas operators3</t>
  </si>
  <si>
    <t>Mazgāšanas operators4</t>
  </si>
  <si>
    <t>Tehniskās daļas vadītājs</t>
  </si>
  <si>
    <t>Vadības ārsts</t>
  </si>
  <si>
    <t>3.Psihiatriskā  nod.,Sanitārs1</t>
  </si>
  <si>
    <t>3.Psihiatriskā  nod.,Sanitārs2</t>
  </si>
  <si>
    <t>7.Psihiatriskā  nod.,Sanitārs3</t>
  </si>
  <si>
    <t>6.Psihiatriskā  nod.,Sanitārs4</t>
  </si>
  <si>
    <t>4.Psihiatriskā  nod.,Sanitārs5</t>
  </si>
  <si>
    <t>3.Psihiatriskā  nod.,Sanitārs6</t>
  </si>
  <si>
    <t>3.Psihiatriskā  nod.,Sanitārs7</t>
  </si>
  <si>
    <t>2.Psihiatriskā  nod.,Sanitārs8</t>
  </si>
  <si>
    <t>2.Psihiatriskā  nod.,Sanitārs9</t>
  </si>
  <si>
    <t>2.Psihiatriskā  nod.,Sanitārs10</t>
  </si>
  <si>
    <t>2.Psihiatriskā  nod.,Sanitārs11</t>
  </si>
  <si>
    <t>2.Psihiatriskā  nod.,Sanitārs12</t>
  </si>
  <si>
    <t>Teksta redaktora operators</t>
  </si>
  <si>
    <t>Namdaris</t>
  </si>
  <si>
    <t xml:space="preserve">Atslēdznieks </t>
  </si>
  <si>
    <t>Datortīkla uzturēšanas administrators1</t>
  </si>
  <si>
    <t>Datortīkla uzturēšanas administrators2</t>
  </si>
  <si>
    <t>Santehniķis /ūdensvads/kanalizāc./</t>
  </si>
  <si>
    <t>Iestādes vadītājs:</t>
  </si>
  <si>
    <t>Izpildītājs: L,Krupeņko</t>
  </si>
  <si>
    <t>Tālr,65402262</t>
  </si>
  <si>
    <t xml:space="preserve">Farmaceits </t>
  </si>
  <si>
    <t>Veselības aprūpes vadības ārsts/ nodaļas vad.</t>
  </si>
  <si>
    <t>INTERNISTS</t>
  </si>
  <si>
    <t>ĶIRURGS</t>
  </si>
  <si>
    <t>UROLOGS</t>
  </si>
  <si>
    <t>Medicīnas MĀSA</t>
  </si>
  <si>
    <t>Ķirurģijas MĀSA</t>
  </si>
  <si>
    <t>Terapijas MĀSA</t>
  </si>
  <si>
    <t>Ginekoloģijas MĀSA</t>
  </si>
  <si>
    <t>TRAUMATOLOGS, ORTOPĒDS</t>
  </si>
  <si>
    <t>FIZIOTERAPEITS</t>
  </si>
  <si>
    <t>NEIROLOGS</t>
  </si>
  <si>
    <t>ANESTEZIOLOGS, REANIMATOLOGS</t>
  </si>
  <si>
    <t>Intensīvās terapijas un anestēzijas MĀSA</t>
  </si>
  <si>
    <t>Neiroliģijas MĀSA</t>
  </si>
  <si>
    <t>Operāciju MĀSA</t>
  </si>
  <si>
    <t>MĀSAS PALĪGS ar saimniecības pārziņa pienākumiem</t>
  </si>
  <si>
    <t>rezidente (otolaringologs)*</t>
  </si>
  <si>
    <t>Iestādes nosaukums:  VSIA "Bērnu klīniskā universitātes slimnīca"</t>
  </si>
  <si>
    <t>Struktūrvienība</t>
  </si>
  <si>
    <t>Grupa</t>
  </si>
  <si>
    <t>Tabeles Nr.</t>
  </si>
  <si>
    <t>4=3/158*1  vai 1*3</t>
  </si>
  <si>
    <t>12. nodaļa (Anestezioloģijas dienests)</t>
  </si>
  <si>
    <t>12. nodaļa (Anestezioloģijas dienests) Total</t>
  </si>
  <si>
    <t>16. nodaļa</t>
  </si>
  <si>
    <t>Bērnu māsa</t>
  </si>
  <si>
    <t>16. nodaļa Total</t>
  </si>
  <si>
    <t>7. nodaļa</t>
  </si>
  <si>
    <t>Jaunākais māsas palīgs</t>
  </si>
  <si>
    <t>7. nodaļa Total</t>
  </si>
  <si>
    <t>Anestezioloģijas un intensīvās terapijas klīnika</t>
  </si>
  <si>
    <t>Anesteziologs reanimatologs</t>
  </si>
  <si>
    <t>Anestezioloģijas un intensīvās terapijas klīnika Total</t>
  </si>
  <si>
    <t>Aprūpes administratīvais dienests</t>
  </si>
  <si>
    <t>Klīniskā virsmāsa</t>
  </si>
  <si>
    <t>Slimnīcas virsmāsa</t>
  </si>
  <si>
    <t>Aprūpes administratīvais dienests Total</t>
  </si>
  <si>
    <t>Atbildīgais speciālists darbā ar medicīnas precēm</t>
  </si>
  <si>
    <t>Aptieka Total</t>
  </si>
  <si>
    <t>Ārstniecības administratīvais dienests</t>
  </si>
  <si>
    <t>Slimnīcas virsārsts</t>
  </si>
  <si>
    <t>Ārstniecības administratīvais dienests Total</t>
  </si>
  <si>
    <t>Centralizētās sterilizācijas dienests</t>
  </si>
  <si>
    <t>Noslēguma dezinfekciju veicējs</t>
  </si>
  <si>
    <t>Centralizētās sterilizācijas dienests Total</t>
  </si>
  <si>
    <t>Diagnostiskās radioloģijas dienests, novietne Gaiļezerā</t>
  </si>
  <si>
    <t>Diagnostiskās radioloģijas dienests, novietne Gaiļezerā Total</t>
  </si>
  <si>
    <t>Diagnostiskās radioloģijas dienests, novietne Torņakalnā</t>
  </si>
  <si>
    <t>Radiologa asistenta palīgs</t>
  </si>
  <si>
    <t>Diagnostiskās radioloģijas dienests, novietne Torņakalnā Total</t>
  </si>
  <si>
    <t>Dokumentu vadības daļa, novietne Torņakalnā</t>
  </si>
  <si>
    <t>Dokumentu vadības daļas vadītājs</t>
  </si>
  <si>
    <t>Dokumentu vadības daļa, novietne Torņakalnā Total</t>
  </si>
  <si>
    <t>Drošības dienests Total</t>
  </si>
  <si>
    <t>Vecākais ekonomists</t>
  </si>
  <si>
    <t>Ekonomikas daļa Total</t>
  </si>
  <si>
    <t>Finanšu un uzskaites daļa</t>
  </si>
  <si>
    <t>Finanšu un uzskaites daļa Total</t>
  </si>
  <si>
    <t>Ģimenes vakcinācijas centrs</t>
  </si>
  <si>
    <t>Ģimenes vakcinācijas centra vadītājs</t>
  </si>
  <si>
    <t>Ģimenes vakcinācijas centrs Total</t>
  </si>
  <si>
    <t>Infekciju kontroles dienests</t>
  </si>
  <si>
    <t>Infekciju kontroles dienesta vadītāja pienākumu izpildītājs</t>
  </si>
  <si>
    <t>Infekciju kontroles speciālists</t>
  </si>
  <si>
    <t>Infekciju kontroles dienests Total</t>
  </si>
  <si>
    <t>Infektoloģijas (7) profils</t>
  </si>
  <si>
    <t>Ārsts - stažieris</t>
  </si>
  <si>
    <t>Infektoloģijas (7) profils Total</t>
  </si>
  <si>
    <t>Infrastruktūras uzturēšanas daļas vadība</t>
  </si>
  <si>
    <t>Infrastruktūras uzturēšanas daļas vadītājs</t>
  </si>
  <si>
    <t>Infrastruktūras uzturēšanas daļas vadība Total</t>
  </si>
  <si>
    <t>Juridiskā un iepirkumu daļa</t>
  </si>
  <si>
    <t>Juridiskās un iepirkumu daļas vadītājs</t>
  </si>
  <si>
    <t>Juridiskā un iepirkumu daļa Total</t>
  </si>
  <si>
    <t>Klientu apkalpošanas daļa, novietne Torņakalnā</t>
  </si>
  <si>
    <t>Klientu apkalpošanas daļa, novietne Torņakalnā Total</t>
  </si>
  <si>
    <t>Komunikācijas daļa</t>
  </si>
  <si>
    <t>Komunikācijas daļas vadītājs</t>
  </si>
  <si>
    <t>Komunikācijas daļa Total</t>
  </si>
  <si>
    <t>Konsultatīvā poliklīnika, novietne Torņakalnā</t>
  </si>
  <si>
    <t>Vecākā māsa</t>
  </si>
  <si>
    <t>Konsultatīvā poliklīnika, novietne Torņakalnā Total</t>
  </si>
  <si>
    <t>Kvalitātes vadības daļa</t>
  </si>
  <si>
    <t>Kvalitātes vadības daļas vadītājs</t>
  </si>
  <si>
    <t>Kvalitātes vadības daļa Total</t>
  </si>
  <si>
    <t>Ķirurgi</t>
  </si>
  <si>
    <t>Bērnu ķirurgs</t>
  </si>
  <si>
    <t>Ķirurgi Total</t>
  </si>
  <si>
    <t>Laboratorija, klīniskā joma</t>
  </si>
  <si>
    <t>Biomedicīnas laborants neatliekamai palīdzībai</t>
  </si>
  <si>
    <t>Laboratorija, klīniskā joma Total</t>
  </si>
  <si>
    <t>Medicīnas statistikas un datu analīzes daļa</t>
  </si>
  <si>
    <t>Vecākais analītiķis</t>
  </si>
  <si>
    <t>Medicīnas statistikas un datu analīzes daļa Total</t>
  </si>
  <si>
    <t>Neatliekamās medicīniskās palīdzības un observācijas ķirurgi</t>
  </si>
  <si>
    <t>Neatliekamās medicīniskās palīdzības un observācijas ķirurgi Total</t>
  </si>
  <si>
    <t>Neatliekamās medicīniskās palīdzības un observācijas nodaļa, novietne Gaiļezerā</t>
  </si>
  <si>
    <t>Neatliekamās medicīniskās palīdzības un observācijas nodaļa, novietne Gaiļezerā Total</t>
  </si>
  <si>
    <t>Neatliekamās medicīniskās palīdzības un observācijas nodaļa, novietne Torņakalnā</t>
  </si>
  <si>
    <t>Atbildīgais ārsta palīgs</t>
  </si>
  <si>
    <t>Neatliekamās medicīniskās palīdzības un observācijas nodaļa, novietne Torņakalnā Total</t>
  </si>
  <si>
    <t>Neatliekamās medicīniskās palīdzības un observācijas oftalmologi</t>
  </si>
  <si>
    <t>Oftalmologs neatliekamai medicīniskai palīdzībai</t>
  </si>
  <si>
    <t>Neatliekamās medicīniskās palīdzības un observācijas oftalmologi Total</t>
  </si>
  <si>
    <t>Neatliekamās medicīniskās palīdzības un observācijas pediatri, novietne Gaiļezerā</t>
  </si>
  <si>
    <t>Neatliekamās medicīniskās palīdzības un observācijas pediatri, novietne Gaiļezerā Total</t>
  </si>
  <si>
    <t>Neatliekamās medicīniskās palīdzības un observācijas pediatri, novietne Torņakalnā</t>
  </si>
  <si>
    <t>Neatliekamās medicīniskās palīdzības un observācijas procesa pediatrijas virsārsts</t>
  </si>
  <si>
    <t>Neatliekamās medicīniskās palīdzības un observācijas procesa vadītājs</t>
  </si>
  <si>
    <t>Neatliekamās medicīniskās palīdzības un observācijas pediatri, novietne Torņakalnā Total</t>
  </si>
  <si>
    <t>Neonatoloģijas klīnika</t>
  </si>
  <si>
    <t>Neonatoloģijas klīnika Total</t>
  </si>
  <si>
    <t>Operāciju bloks Total</t>
  </si>
  <si>
    <t>Pacientu pieredzes un klientu vadības daļa</t>
  </si>
  <si>
    <t>Pacientu pieredzes un klientu vadības daļas vadītājs</t>
  </si>
  <si>
    <t>Pacientu pieredzes un klientu vadības daļa Total</t>
  </si>
  <si>
    <t xml:space="preserve">Darba attiecību procesu vadītājs </t>
  </si>
  <si>
    <t>Personāla vadības daļas vadītājs</t>
  </si>
  <si>
    <t>Personāla vadības daļa Total</t>
  </si>
  <si>
    <t>Rezidenti</t>
  </si>
  <si>
    <t>Rezidenti Total</t>
  </si>
  <si>
    <t>Transporta pakalpojumu dienests</t>
  </si>
  <si>
    <t>Transporta pakalpojumu dienests Total</t>
  </si>
  <si>
    <t>Uzkopšanas dienests, novietne Torņakalnā</t>
  </si>
  <si>
    <t>01653</t>
  </si>
  <si>
    <t>akordalga</t>
  </si>
  <si>
    <t>04121</t>
  </si>
  <si>
    <t>04916</t>
  </si>
  <si>
    <t>04962</t>
  </si>
  <si>
    <t>04978</t>
  </si>
  <si>
    <t>04996</t>
  </si>
  <si>
    <t>05029</t>
  </si>
  <si>
    <t>05136</t>
  </si>
  <si>
    <t>14319</t>
  </si>
  <si>
    <t>15156</t>
  </si>
  <si>
    <t>15333</t>
  </si>
  <si>
    <t>15514</t>
  </si>
  <si>
    <t>15567</t>
  </si>
  <si>
    <t>15994</t>
  </si>
  <si>
    <t>16529</t>
  </si>
  <si>
    <t>17095</t>
  </si>
  <si>
    <t>Uzkopšanas dienests, novietne Torņakalnā Total</t>
  </si>
  <si>
    <t>* papildus aprēķini pielikumā par akordalgas darbinieku piemaksas aprēķināšanas kārtību</t>
  </si>
  <si>
    <t>Tabulas sagatavotājs - Vecākais ekonomists D.Riemere</t>
  </si>
  <si>
    <t>Tālr. 67064411; 26545491</t>
  </si>
  <si>
    <t>Pielikums</t>
  </si>
  <si>
    <t>akordalgas darbinieku piemaksas aprēķināšanas kārtība</t>
  </si>
  <si>
    <r>
      <t xml:space="preserve">Piemaksa no mēnešalgas valsts ārstniecības iestādēs, kuras sniedz stacionāros veselības aprūpes pakalpojumus, </t>
    </r>
    <r>
      <rPr>
        <b/>
        <u/>
        <sz val="14"/>
        <rFont val="Times New Roman"/>
        <family val="1"/>
        <charset val="186"/>
      </rPr>
      <t>uzņemšanas nodaļās nodarbinātajiem</t>
    </r>
  </si>
  <si>
    <t>Decembris</t>
  </si>
  <si>
    <t>01.-31.12.2020.</t>
  </si>
  <si>
    <t>Vārds</t>
  </si>
  <si>
    <t>Uzvārds</t>
  </si>
  <si>
    <t>Kontaktstundas vai kvadrātmetri</t>
  </si>
  <si>
    <t>Stundas likme vai mēnešalga</t>
  </si>
  <si>
    <t>Piemaksas apmērs</t>
  </si>
  <si>
    <t>Piezīmes</t>
  </si>
  <si>
    <t xml:space="preserve">Zoja </t>
  </si>
  <si>
    <t>Glotova</t>
  </si>
  <si>
    <t>3 darba dienas NMPON</t>
  </si>
  <si>
    <t>Evelina</t>
  </si>
  <si>
    <t>Kolomeiceva</t>
  </si>
  <si>
    <t>22 darba dienas NMPON</t>
  </si>
  <si>
    <t>Marina</t>
  </si>
  <si>
    <t>Gordejeva</t>
  </si>
  <si>
    <t>16 darba dienas NMPON</t>
  </si>
  <si>
    <t>Olga</t>
  </si>
  <si>
    <t>Ivanova</t>
  </si>
  <si>
    <t>Natalija</t>
  </si>
  <si>
    <t>Jančenkova</t>
  </si>
  <si>
    <t>Nadežda</t>
  </si>
  <si>
    <t>Domoseviča</t>
  </si>
  <si>
    <t>2 darba dienas NMPON</t>
  </si>
  <si>
    <t>Natālija</t>
  </si>
  <si>
    <t>Siļenko</t>
  </si>
  <si>
    <t>Mārīte</t>
  </si>
  <si>
    <t>Reinsone</t>
  </si>
  <si>
    <t>5 darba dienas NMPON</t>
  </si>
  <si>
    <t>Marija</t>
  </si>
  <si>
    <t>Taivokainena</t>
  </si>
  <si>
    <t>4 darba dienas NMPON</t>
  </si>
  <si>
    <t xml:space="preserve">Ingrīda </t>
  </si>
  <si>
    <t>Petunova</t>
  </si>
  <si>
    <t>1 darba dienas NMPON</t>
  </si>
  <si>
    <t>Piemaksa 100% no mēnešalgas valsts un pašvaldību ārstniecības iestādēs, kuras sniedz stacionāros veselības aprūpes pakalpojumus un kurās ir stacionēti Covid-19 pacienti, nodarbinātajiem, kuri ir iesaistīti Covid-19 pacientu ārstēšanas procesā</t>
  </si>
  <si>
    <t xml:space="preserve">Natalīja </t>
  </si>
  <si>
    <t>Nitiša</t>
  </si>
  <si>
    <t>16 darba dienas 7.nodaļā</t>
  </si>
  <si>
    <t>Anna</t>
  </si>
  <si>
    <t>Pravdenko</t>
  </si>
  <si>
    <t>18 darba dienas 7.nodaļā</t>
  </si>
  <si>
    <t>Aleksandra</t>
  </si>
  <si>
    <t>Rošane</t>
  </si>
  <si>
    <t>Galina</t>
  </si>
  <si>
    <t>Larina</t>
  </si>
  <si>
    <t>10 darba dienas 7.nodaļā</t>
  </si>
  <si>
    <t>Janīna</t>
  </si>
  <si>
    <t>Jurģe</t>
  </si>
  <si>
    <t>15 darba dienas 7.nodaļā</t>
  </si>
  <si>
    <t>Nina</t>
  </si>
  <si>
    <t>Tidriķe</t>
  </si>
  <si>
    <t>Medicīnas ASISTENTS</t>
  </si>
  <si>
    <t>APKOPĒJS</t>
  </si>
  <si>
    <t>PEDIATRS</t>
  </si>
  <si>
    <t>GINEKOLOĢE</t>
  </si>
  <si>
    <t>REZIDENTS</t>
  </si>
  <si>
    <t>ĀRSTA PALĪGS</t>
  </si>
  <si>
    <t>radiol.asist</t>
  </si>
  <si>
    <t>ambulatorā  MĀSA</t>
  </si>
  <si>
    <t>Galvenā MĀSA</t>
  </si>
  <si>
    <t>Infekciju kontroles  MĀSA</t>
  </si>
  <si>
    <t>OTOLARINGOLOGS</t>
  </si>
  <si>
    <t>INFEKTOLOGS</t>
  </si>
  <si>
    <t xml:space="preserve">LUKSTIŅA </t>
  </si>
  <si>
    <t>INFEKTOL MĀSA</t>
  </si>
  <si>
    <t>MĀSA</t>
  </si>
  <si>
    <t>Funkcionālās diagnostikas MĀSA</t>
  </si>
  <si>
    <t>MĀSU PALĪGS</t>
  </si>
  <si>
    <t>Pārskats par atbildīgo institūciju ārstniecības personu un pārējo nodarbināto izmaksāto izmaksātajām piemaksām  par darbu paaugstināta riska un slodzes apstākļos ārkārtas sabiedrības veselības apdraudējumā saistībā ar “Covid-19” uzliesmojumu un seku novēršanu atbilstoši Veselības ministrijas 2020.gada 17.decembra rīkojumam Nr.221.</t>
  </si>
  <si>
    <t>Doniņa 67399294</t>
  </si>
  <si>
    <t>Iestādes nosaukums: SIA "DAUGAVPILS REĢIONĀLĀ SLIMNĪCA"</t>
  </si>
  <si>
    <t xml:space="preserve">Stundu skaits, kurās nodarbinātais tika iesaistīts Covid - 19 jautājumu risināšanā un no kuras tika rēķināts piemērojamais piemaksas apmērs  </t>
  </si>
  <si>
    <t>SIA "Daugavpils reģionālā slimnīca" darbinieki, kuri ir iesaistītie Covid-19 jautājumu risināšanai un seku novēršanai</t>
  </si>
  <si>
    <t>Galvenais ārsts-Virsārsts</t>
  </si>
  <si>
    <t>Kvalitātes vadības daļas vadītājs (galvenā ārsta virsārsta- vietnieks)</t>
  </si>
  <si>
    <t>Kvalitātes vadības daļas vadītāja vietnieks</t>
  </si>
  <si>
    <t>Ārstniecības iestādes klientu un pacientu  reģistratore -nodaļas vadītāja</t>
  </si>
  <si>
    <t xml:space="preserve">Hemodialīzes dienas stacionāra daļas vecākā medicīnas māsa </t>
  </si>
  <si>
    <t xml:space="preserve">Kardioloģijas nodaļas vecākā medicīnas māsa </t>
  </si>
  <si>
    <t xml:space="preserve">Neiroloģijas nodaļas vecākā medicīnas māsa </t>
  </si>
  <si>
    <t xml:space="preserve">Traumatoloģijas un ortopēdijas nodaļas vecākā medicīnas māsa </t>
  </si>
  <si>
    <t xml:space="preserve">1.ķirurģijas nodaļas vecākā medicīnas māsa  </t>
  </si>
  <si>
    <t xml:space="preserve">2.ķirurģijas nodaļas vecākā medicīnas māsa  </t>
  </si>
  <si>
    <t xml:space="preserve">3.ķirurģijas nodaļas vecākā medicīnas māsa </t>
  </si>
  <si>
    <t xml:space="preserve">Uroloģijas nodaļas vecākā medicīnas māsa </t>
  </si>
  <si>
    <t xml:space="preserve">Bērnu nodaļas ar bērnu ķirurģijas gultām vecākā medicīnas māsa </t>
  </si>
  <si>
    <t xml:space="preserve">Sieviešu klīnika, dzemdību vienības vecākā medicīnas māsa </t>
  </si>
  <si>
    <t xml:space="preserve">Operāciju bloka vecākā medicīnas māsa </t>
  </si>
  <si>
    <t xml:space="preserve">Anestezioloģijas daļas vecākā medicīnas māsa </t>
  </si>
  <si>
    <t xml:space="preserve">Plaušu slimību un tuberkulozes centra Uzņemšanas nodaļas vecākā medicīnas māsa </t>
  </si>
  <si>
    <t xml:space="preserve">Plānveida īslaicīgās ārstēšanas nodaļas vecākā medicīnas māsa </t>
  </si>
  <si>
    <t xml:space="preserve">Diagnostikas  nodaļas, endoskopiskā daļas vecākā medicīnas māsa </t>
  </si>
  <si>
    <t xml:space="preserve">Diagnostikas  nodaļa, funkcionālās diagnostikas daļas vecākā medicīnas māsa  </t>
  </si>
  <si>
    <t xml:space="preserve">Angiogrāfijas un sirds kateterizācijas laboratorijas vecākā medicīnas māsa </t>
  </si>
  <si>
    <t xml:space="preserve">Fizikālās terapijas nodaļas vecākā medicīnas māsa </t>
  </si>
  <si>
    <t xml:space="preserve">Fizikālās terapijas nodaļas vecākā medicīnas māsa          </t>
  </si>
  <si>
    <t>Centralizētās sterilizācijas nodaļas vecākā medicīnas māsa</t>
  </si>
  <si>
    <t xml:space="preserve">Onkoķirurģijas nodaļas vecākā medicīnas māsa </t>
  </si>
  <si>
    <t xml:space="preserve">Onkoloģijas nodaļas vecākā medicīnas māsa </t>
  </si>
  <si>
    <t xml:space="preserve">Narkoloģijas ambulatorās nodaļas vecākā medicīnas māsa </t>
  </si>
  <si>
    <t>Pacientu apkalpošanas un statistikas nodaļas vecākā medicīnas māsa</t>
  </si>
  <si>
    <t>Ķirurģijas daļas vecākā medicīnas māsa</t>
  </si>
  <si>
    <t>Endokrinoloģiskā kabineta vecākā medicīnas māsa</t>
  </si>
  <si>
    <t>Plaušu slimību un tuberkulozes centra virsmāsa</t>
  </si>
  <si>
    <t>Struktūrvienības "Centra poliklīnika" virsmāsa</t>
  </si>
  <si>
    <t>Centrālā slimnīca "Uzņemšanas nodaļa"</t>
  </si>
  <si>
    <t>Traumatologs un ortopēds</t>
  </si>
  <si>
    <t>Vecākā medicīnas māsa</t>
  </si>
  <si>
    <t>Ārstniecības iestādes klientu reģistratore - šķirošanā</t>
  </si>
  <si>
    <t>Informācijas ievadīšanas operators - šķirošanā</t>
  </si>
  <si>
    <t>Krāvējs</t>
  </si>
  <si>
    <r>
      <t xml:space="preserve">1.Kiruģijas nodaļa, </t>
    </r>
    <r>
      <rPr>
        <i/>
        <sz val="13"/>
        <color theme="1"/>
        <rFont val="Times New Roman"/>
        <family val="1"/>
        <charset val="186"/>
      </rPr>
      <t>kurā esošajam pacientam diagnosticēta saslimšana ar “Covid-19” vīrusu (par izolāciju, ārstēšanu un aprūpi līdz brīdim kamēr pacients nav pārvests uz Covid-19 nodaļu</t>
    </r>
  </si>
  <si>
    <t>Nodaļas   vadītājs</t>
  </si>
  <si>
    <t>Māsas palīgs(ar materiālo atbildību)</t>
  </si>
  <si>
    <r>
      <t xml:space="preserve">2.Kiruģijas nodaļa, </t>
    </r>
    <r>
      <rPr>
        <i/>
        <sz val="13"/>
        <color theme="1"/>
        <rFont val="Times New Roman"/>
        <family val="1"/>
        <charset val="186"/>
      </rPr>
      <t>kurā esošajam pacientam diagnosticēta saslimšana ar “Covid-19” vīrusu (par izolāciju, ārstēšanu un aprūpi līdz brīdim kamēr pacients nav pārvests uz Covid-19 nodaļu</t>
    </r>
  </si>
  <si>
    <t>Vīrsmāsa</t>
  </si>
  <si>
    <t>Kirurģiskās aprūpes māsa</t>
  </si>
  <si>
    <r>
      <t>3.ķirurģijas nodaļa,</t>
    </r>
    <r>
      <rPr>
        <i/>
        <sz val="13"/>
        <color theme="1"/>
        <rFont val="Times New Roman"/>
        <family val="1"/>
        <charset val="186"/>
      </rPr>
      <t xml:space="preserve"> kurā esošajam pacientam diagnosticēta saslimšana ar “Covid-19” vīrusu (par izolāciju, ārstēšanu un aprūpi līdz brīdim kamēr pacients nav pārvests uz Covid-19 nodaļu</t>
    </r>
  </si>
  <si>
    <t>Ārsts oftalmologs</t>
  </si>
  <si>
    <t>Ārstsneiroķirurgs</t>
  </si>
  <si>
    <t>Ārsts neiroķirurgs</t>
  </si>
  <si>
    <t>Vecākā  medicīnas māsa</t>
  </si>
  <si>
    <t>Ķirurgiskā aprūpes māsa</t>
  </si>
  <si>
    <r>
      <t xml:space="preserve">Traumatoloģijas un ortopēdijas nodaļa, </t>
    </r>
    <r>
      <rPr>
        <i/>
        <sz val="13"/>
        <color theme="1"/>
        <rFont val="Times New Roman"/>
        <family val="1"/>
        <charset val="186"/>
      </rPr>
      <t>kurā esošajam pacientam diagnosticēta saslimšana ar “Covid-19” vīrusu (par izolāciju, ārstēšanu un aprūpi līdz brīdim kamēr pacients nav pārvests uz Covid-19 nodaļu</t>
    </r>
  </si>
  <si>
    <t>Traumatologs-ortopēds, nodaļas vadītājs</t>
  </si>
  <si>
    <t>Traumatologs-ortopēds</t>
  </si>
  <si>
    <r>
      <t>Neirologijas nodaļa</t>
    </r>
    <r>
      <rPr>
        <sz val="13"/>
        <color theme="1"/>
        <rFont val="Times New Roman"/>
        <family val="1"/>
        <charset val="186"/>
      </rPr>
      <t xml:space="preserve">, </t>
    </r>
    <r>
      <rPr>
        <i/>
        <sz val="13"/>
        <color theme="1"/>
        <rFont val="Times New Roman"/>
        <family val="1"/>
        <charset val="186"/>
      </rPr>
      <t>kurā esošajam pacientam diagnosticēta saslimšana ar “Covid-19” vīrusu (par izolāciju, ārstēšanu un aprūpi līdz brīdim kamēr pacients nav pārvests uz Covid-19 nodaļu)</t>
    </r>
  </si>
  <si>
    <t>Neirologs(vecākais)</t>
  </si>
  <si>
    <t>Interenās aprūpes māsa</t>
  </si>
  <si>
    <t>Med.asistent</t>
  </si>
  <si>
    <r>
      <t xml:space="preserve">Uroloģijas nodaļa, </t>
    </r>
    <r>
      <rPr>
        <i/>
        <sz val="13"/>
        <color theme="1"/>
        <rFont val="Times New Roman"/>
        <family val="1"/>
        <charset val="186"/>
      </rPr>
      <t>kurā esošajam pacientam diagnosticēta saslimšana ar “Covid-19” vīrusu (par izolāciju, ārstēšanu un aprūpi līdz brīdim kamēr pacients nav pārvests uz Covid-19 nodaļu)</t>
    </r>
  </si>
  <si>
    <r>
      <t>Fizikālā,terapija nodola</t>
    </r>
    <r>
      <rPr>
        <i/>
        <sz val="13"/>
        <color theme="1"/>
        <rFont val="Times New Roman"/>
        <family val="1"/>
        <charset val="186"/>
      </rPr>
      <t xml:space="preserve"> kurā esošajam pacientam diagnosticēta saslimšana ar “Covid-19” vīrusu (par izolāciju, ārstēšanu un aprūpi līdz brīdim kamēr pacients nav pārvests uz Covid-19 nodaļu</t>
    </r>
  </si>
  <si>
    <t>Masiere</t>
  </si>
  <si>
    <r>
      <t xml:space="preserve">Onkoloģijas nodaļa, </t>
    </r>
    <r>
      <rPr>
        <i/>
        <sz val="13"/>
        <color theme="1"/>
        <rFont val="Times New Roman"/>
        <family val="1"/>
        <charset val="186"/>
      </rPr>
      <t>kurā esošajam pacientam diagnosticēta saslimšana ar “Covid-19” vīrusu (par izolāciju, ārstēšanu un aprūpi līdz brīdim kamēr pacients nav pārvests uz Covid-19 nodaļu</t>
    </r>
  </si>
  <si>
    <t xml:space="preserve">Onkoloģijas ginekologs -onko-ginekoloģijas vienības vadītājs </t>
  </si>
  <si>
    <t>Radiologs terapeits - nodaļas vadītājs</t>
  </si>
  <si>
    <t>Hematologs</t>
  </si>
  <si>
    <t>Ķrurģiskās aprūpes māsa</t>
  </si>
  <si>
    <r>
      <t xml:space="preserve">Onkoķikurģijas nodaļa, </t>
    </r>
    <r>
      <rPr>
        <i/>
        <sz val="13"/>
        <color theme="1"/>
        <rFont val="Times New Roman"/>
        <family val="1"/>
        <charset val="186"/>
      </rPr>
      <t>kurā esošajam pacientam diagnosticēta saslimšana ar “Covid-19” vīrusu (par izolāciju, ārstēšanu un aprūpi līdz brīdim kamēr pacients nav pārvests uz Covid-19 nodaļu</t>
    </r>
  </si>
  <si>
    <t>Ķirurgs (onkoloģijas) - nodaļas vadītājs</t>
  </si>
  <si>
    <r>
      <t xml:space="preserve">Operāciju bloks, </t>
    </r>
    <r>
      <rPr>
        <i/>
        <sz val="13"/>
        <rFont val="Times New Roman"/>
        <family val="1"/>
        <charset val="186"/>
      </rPr>
      <t>kurā esošajam pacientam diagnosticēta saslimšana ar “Covid-19” vīrusu (par izolāciju, ārstēšanu un aprūpi līdz brīdim kamēr pacients nav pārvests uz Covid-19 nodaļu</t>
    </r>
  </si>
  <si>
    <r>
      <t xml:space="preserve">Plānveida īslaicīgās ārstēšanas nodaļa, </t>
    </r>
    <r>
      <rPr>
        <i/>
        <sz val="13"/>
        <color theme="1"/>
        <rFont val="Times New Roman"/>
        <family val="1"/>
        <charset val="186"/>
      </rPr>
      <t>kurā esošajam pacientam diagnosticēta saslimšana ar “Covid-19” vīrusu (par izolāciju, ārstēšanu un aprūpi līdz brīdim kamēr pacients nav pārvests uz Covid-19 nodaļu</t>
    </r>
  </si>
  <si>
    <t>Ārsta paļīgs</t>
  </si>
  <si>
    <t>Sieviešu klīnikas/ Dzemdību nodaļas Uzņemšanas vienība</t>
  </si>
  <si>
    <t>Ginekologs,dzemdību speciālists-nodaļas vadītāja,dež.slodze</t>
  </si>
  <si>
    <t>Ginekologs,dzemdību speciālists</t>
  </si>
  <si>
    <t>Ginekologs ,dzemdību speciālists(dež.slodze)</t>
  </si>
  <si>
    <t>Ginekologs ,dzemdību speciālists</t>
  </si>
  <si>
    <r>
      <t xml:space="preserve">Sieviešu klīnikas/ Dzemdību nodaļa </t>
    </r>
    <r>
      <rPr>
        <i/>
        <sz val="13"/>
        <color theme="1"/>
        <rFont val="Times New Roman"/>
        <family val="1"/>
        <charset val="186"/>
      </rPr>
      <t>, kurā esošajam pacientam diagnosticēta saslimšana ar “Covid-19” vīrusu (par izolāciju, ārstēšanu un aprūpi līdz brīdim kamēr pacients nav pārvests uz Covid-19 nodaļu</t>
    </r>
  </si>
  <si>
    <t>Ginekologs ,dzemdību specialists-nodaļas vad,dež.slodze</t>
  </si>
  <si>
    <t>Ginekologs ,dzemdību specialists(dež.slodze)</t>
  </si>
  <si>
    <t>Ginekologs ,dzemdību specialists(dez.slodze)</t>
  </si>
  <si>
    <t>Narkoloģijas nodaļas                                      Uzņemšanas vienība</t>
  </si>
  <si>
    <t>Narkologs (nodaļas vadītājs)</t>
  </si>
  <si>
    <t>Narkologs(dežūrslodze)</t>
  </si>
  <si>
    <t>Garīgās veselības  aprūpes māsa</t>
  </si>
  <si>
    <r>
      <t xml:space="preserve">Narkoloģijas  nodaļa, </t>
    </r>
    <r>
      <rPr>
        <i/>
        <sz val="13"/>
        <color theme="1"/>
        <rFont val="Times New Roman"/>
        <family val="1"/>
        <charset val="186"/>
      </rPr>
      <t>kurā esošajam pacientam diagnosticēta saslimšana ar “Covid-19” vīrusu (par izolāciju, ārstēšanu un aprūpi līdz brīdim kamēr pacients nav pārvests uz Covid-19 nodaļu</t>
    </r>
  </si>
  <si>
    <t>Narkologs(dež.slodze)</t>
  </si>
  <si>
    <t>Vecākā medmāsa</t>
  </si>
  <si>
    <t>Klientu un pacientu reģistratore</t>
  </si>
  <si>
    <r>
      <t xml:space="preserve">Anestezioloģijas un intensīvās terapijas nodaļa, </t>
    </r>
    <r>
      <rPr>
        <i/>
        <sz val="13"/>
        <color theme="1"/>
        <rFont val="Times New Roman"/>
        <family val="1"/>
        <charset val="186"/>
      </rPr>
      <t>kurā esošajam pacientam diagnosticēta saslimšana ar “Covid-19” vīrusu (par izolāciju, ārstēšanu un aprūpi līdz brīdim kamēr pacients nav pārvests uz Covid-19 nodaļu)</t>
    </r>
  </si>
  <si>
    <t>Anesteziologs un reanimatologs-nodaļas vadītājs(dež.slodze)</t>
  </si>
  <si>
    <t>Anesteziologs un reanimatologs</t>
  </si>
  <si>
    <t>Anesteziologs un reanimatologs(dež.slodze)</t>
  </si>
  <si>
    <t>Anesteziologs un reanimatologs vecākais</t>
  </si>
  <si>
    <t>Anestēzijas,intensīvās un neatliekamās aprūpes māsa</t>
  </si>
  <si>
    <t>Māsas palīgs (ar materiālo atbildību)</t>
  </si>
  <si>
    <t>Plaušu slimību un tuberkulozes centrs Anestezioloģijas un intensīvās terapijas nodaļa Intensīvās terapijas daļa</t>
  </si>
  <si>
    <t>Medicīnas māsa (no neirologijas)</t>
  </si>
  <si>
    <t>Internās aprūpes māsa (no narkoloģijas)</t>
  </si>
  <si>
    <t>Internās aprūpes māsa (no terapijas)</t>
  </si>
  <si>
    <t>Anestēzijas, intensīvās un neatliekamās aprūpes māsa (no AITN)</t>
  </si>
  <si>
    <t>Medicīnas māsa(no AITN)</t>
  </si>
  <si>
    <t>Māsas palīgs (no PĪĀN)</t>
  </si>
  <si>
    <r>
      <t xml:space="preserve">AITN Hemodialīzes nodaļa, </t>
    </r>
    <r>
      <rPr>
        <i/>
        <sz val="13"/>
        <color theme="1"/>
        <rFont val="Times New Roman"/>
        <family val="1"/>
        <charset val="186"/>
      </rPr>
      <t>kurā</t>
    </r>
    <r>
      <rPr>
        <b/>
        <sz val="13"/>
        <color theme="1"/>
        <rFont val="Times New Roman"/>
        <family val="1"/>
        <charset val="186"/>
      </rPr>
      <t xml:space="preserve"> </t>
    </r>
    <r>
      <rPr>
        <i/>
        <sz val="13"/>
        <color theme="1"/>
        <rFont val="Times New Roman"/>
        <family val="1"/>
        <charset val="186"/>
      </rPr>
      <t>pacientam diagnosticēta saslimšana ar “Covid-19” vīrusu (par izolāciju, ārstēšanu un aprūpi līdz brīdim kamēr pacients nav pārvests uz Covid-19 nodaļu)</t>
    </r>
  </si>
  <si>
    <t>Nefrologs(vecākais)</t>
  </si>
  <si>
    <t>Vecākā medicīnas māsa(Hemodialīze)</t>
  </si>
  <si>
    <t>Vecāka medicīnas māsa(AITN)</t>
  </si>
  <si>
    <r>
      <t>Terapijas nodaļa,</t>
    </r>
    <r>
      <rPr>
        <i/>
        <sz val="13"/>
        <color theme="1"/>
        <rFont val="Times New Roman"/>
        <family val="1"/>
        <charset val="186"/>
      </rPr>
      <t xml:space="preserve"> kurā esošajam pacientam diagnosticēta saslimšana ar “Covid-19” vīrusu (par izolāciju, ārstēšanu un aprūpi līdz brīdim kamēr pacients nav pārvests uz Covid-19 nodaļu)</t>
    </r>
  </si>
  <si>
    <t>Internists-nodaļas vadītāja</t>
  </si>
  <si>
    <t>Internists(vecākais)</t>
  </si>
  <si>
    <t>Medicīnas  māsa</t>
  </si>
  <si>
    <r>
      <t xml:space="preserve">Funkcionālās diagnostikas nodaļa </t>
    </r>
    <r>
      <rPr>
        <i/>
        <sz val="13"/>
        <color theme="1"/>
        <rFont val="Times New Roman"/>
        <family val="1"/>
        <charset val="186"/>
      </rPr>
      <t>(par inficēto pacientu izmeklēšanu)</t>
    </r>
  </si>
  <si>
    <t>Ārsts (funkcionālās diagnostikas) - daļas vadītājs</t>
  </si>
  <si>
    <t xml:space="preserve">Ārsts (ultrasonogrāfijas speciālists) </t>
  </si>
  <si>
    <t>Ārsts (ultrasonogrāfijas speciāliste)</t>
  </si>
  <si>
    <r>
      <t xml:space="preserve">Funkcionālās diagnostikas nodaļa (PSTC) </t>
    </r>
    <r>
      <rPr>
        <i/>
        <sz val="13"/>
        <color theme="1"/>
        <rFont val="Times New Roman"/>
        <family val="1"/>
        <charset val="186"/>
      </rPr>
      <t>(par inficēto pacientu izmeklēšanu)</t>
    </r>
  </si>
  <si>
    <r>
      <t xml:space="preserve">Radioloģijas nodaļa </t>
    </r>
    <r>
      <rPr>
        <i/>
        <sz val="13"/>
        <color theme="1"/>
        <rFont val="Times New Roman"/>
        <family val="1"/>
        <charset val="186"/>
      </rPr>
      <t>(par inficēto pacientu izmeklēšanu)</t>
    </r>
  </si>
  <si>
    <t>Radiologs asistents (vecākais)</t>
  </si>
  <si>
    <t>Radiologs asistents</t>
  </si>
  <si>
    <r>
      <t xml:space="preserve">Plaušu slimību un tuberkulozes centra Radioloģijas nodaļa </t>
    </r>
    <r>
      <rPr>
        <i/>
        <sz val="13"/>
        <color theme="1"/>
        <rFont val="Times New Roman"/>
        <family val="1"/>
        <charset val="186"/>
      </rPr>
      <t>(par inficēto pacientu izmeklēšanu)</t>
    </r>
  </si>
  <si>
    <r>
      <t xml:space="preserve">Angiogrāfijas un sirds kateterizācijas laboratorija </t>
    </r>
    <r>
      <rPr>
        <i/>
        <sz val="13"/>
        <color theme="1"/>
        <rFont val="Times New Roman"/>
        <family val="1"/>
        <charset val="186"/>
      </rPr>
      <t>(par nficēto pacientu izmkelēšanu )</t>
    </r>
  </si>
  <si>
    <t>Laboratorijas Klīniskās daļas paraugu ņemšanas kabinets</t>
  </si>
  <si>
    <t>Laboratorijas speciālists-klīniski diagnostiskās daļas vadītājs</t>
  </si>
  <si>
    <r>
      <t xml:space="preserve">Kardioloģijas nodaļa, </t>
    </r>
    <r>
      <rPr>
        <i/>
        <sz val="13"/>
        <color theme="1"/>
        <rFont val="Times New Roman"/>
        <family val="1"/>
        <charset val="186"/>
      </rPr>
      <t>kurā esošajam pacientam diagnosticēta saslimšana ar “Covid-19” vīrusu (par izolāciju, ārstēšanu un aprūpi līdz brīdim kamēr pacients nav pārvests uz Covid-19 nodaļu)</t>
    </r>
  </si>
  <si>
    <r>
      <t>Bērnu nodaļa,</t>
    </r>
    <r>
      <rPr>
        <i/>
        <sz val="13"/>
        <color theme="1"/>
        <rFont val="Times New Roman"/>
        <family val="1"/>
        <charset val="186"/>
      </rPr>
      <t xml:space="preserve"> kurā esošajam pacientam diagnosticēta saslimšana ar “Covid-19” vīrusu (par izolāciju, ārstēšanu un aprūpi līdz brīdim kamēr pacients nav pārvests uz Covid-19 nodaļu)</t>
    </r>
  </si>
  <si>
    <t>Pediatrs-nodaļas vadītājs</t>
  </si>
  <si>
    <r>
      <t xml:space="preserve">Endoskopijas kabinets, </t>
    </r>
    <r>
      <rPr>
        <i/>
        <sz val="13"/>
        <color theme="1"/>
        <rFont val="Times New Roman"/>
        <family val="1"/>
        <charset val="186"/>
      </rPr>
      <t>kurā esošajam pacientam diagnosticēta saslimšana ar “Covid-19” vīrusu (par izolāciju, ārstēšanu un aprūpi līdz brīdim kamēr pacients nav pārvests uz Covid-19 nodaļu)</t>
    </r>
  </si>
  <si>
    <t>Ārsts endoskopists gastrointestinālajā endoskopijā-daļas vadītājs</t>
  </si>
  <si>
    <t>Ārste endoskopiste gastrointestinālajā endoskopijā</t>
  </si>
  <si>
    <t>Vecāka medicīnas māsa</t>
  </si>
  <si>
    <t>Plaušu slimību un tuberkulozes centrs                        Uzņemšanas nodaļa</t>
  </si>
  <si>
    <t>Plaušu slimību un tuberkulozes centrs Diferenciāldiagnostikas nodaļa</t>
  </si>
  <si>
    <t>Internists - nodaļas vadītājs</t>
  </si>
  <si>
    <t>Ārsta palīgs(feldšeris) (no narkoloģijas)</t>
  </si>
  <si>
    <t>Plaušu slimību un tuberkulozes centrs                          Infekciju nodaļa</t>
  </si>
  <si>
    <t>Infektologs - nodaļas vadītājs</t>
  </si>
  <si>
    <t>Ārsta palīgs(feldšeris)</t>
  </si>
  <si>
    <t>Palīgstrādnieks (pārvadātājs Covid-19 apstākļos)</t>
  </si>
  <si>
    <t xml:space="preserve">Dezinfekcijas nodaļa </t>
  </si>
  <si>
    <r>
      <rPr>
        <b/>
        <sz val="13"/>
        <color theme="1"/>
        <rFont val="Times New Roman"/>
        <family val="1"/>
        <charset val="186"/>
      </rPr>
      <t>Transporta daļa</t>
    </r>
    <r>
      <rPr>
        <sz val="13"/>
        <color theme="1"/>
        <rFont val="Times New Roman"/>
        <family val="1"/>
        <charset val="186"/>
      </rPr>
      <t xml:space="preserve"> </t>
    </r>
    <r>
      <rPr>
        <i/>
        <sz val="13"/>
        <color theme="1"/>
        <rFont val="Times New Roman"/>
        <family val="1"/>
        <charset val="186"/>
      </rPr>
      <t>(par inficēto pacientu transportēšanu)</t>
    </r>
  </si>
  <si>
    <r>
      <t>Virtuves bloks</t>
    </r>
    <r>
      <rPr>
        <i/>
        <sz val="13"/>
        <color theme="1"/>
        <rFont val="Times New Roman"/>
        <family val="1"/>
        <charset val="186"/>
      </rPr>
      <t xml:space="preserve"> (par inficēto pacientu aprūpi)</t>
    </r>
  </si>
  <si>
    <t>Bufetes kalpotājs</t>
  </si>
  <si>
    <t>Virtuves darbinieks</t>
  </si>
  <si>
    <r>
      <t>Plaušu slimību un tuberkulozes centra Virtuves bloks</t>
    </r>
    <r>
      <rPr>
        <i/>
        <sz val="13"/>
        <color theme="1"/>
        <rFont val="Times New Roman"/>
        <family val="1"/>
        <charset val="186"/>
      </rPr>
      <t xml:space="preserve"> (par inficēto pacientu aprūpi)</t>
    </r>
  </si>
  <si>
    <t>IDD vadītājs</t>
  </si>
  <si>
    <t>Iestādes vadītājs, Grigorijs Semjonovs  ____________________________ (paraksts)</t>
  </si>
  <si>
    <t>Izpildītājs  V.Čible</t>
  </si>
  <si>
    <t>Tālr.654 05304</t>
  </si>
  <si>
    <t>KOPĀ 2020.GADA DECEMBRIS</t>
  </si>
  <si>
    <t xml:space="preserve">Slodzes normāla darba laika ietvaros </t>
  </si>
  <si>
    <t>1.</t>
  </si>
  <si>
    <t>VSIA "Bērnu klīniskā universitātes slimnīca"</t>
  </si>
  <si>
    <t>2.</t>
  </si>
  <si>
    <t>VSIA "Paula Stradiņa klīniskā universitātes slimnīca"</t>
  </si>
  <si>
    <t>3.</t>
  </si>
  <si>
    <t xml:space="preserve">SIA “Rīgas Austrumu klīniskās universitātes slimnīca” </t>
  </si>
  <si>
    <t>4.</t>
  </si>
  <si>
    <t>SIA "Liepājas reģionālā slimnīca"</t>
  </si>
  <si>
    <t>5.</t>
  </si>
  <si>
    <t>SIA "Daugavpils reģionālā slimnīca"</t>
  </si>
  <si>
    <t>6.</t>
  </si>
  <si>
    <t>SIA "Ziemeļkurzemes reģionālā slimnīca"</t>
  </si>
  <si>
    <t>7.</t>
  </si>
  <si>
    <t>SIA Jelgavas pilsētas slimnīca</t>
  </si>
  <si>
    <t>8.</t>
  </si>
  <si>
    <t>SIA Vidzemes slimnīca</t>
  </si>
  <si>
    <t>9.</t>
  </si>
  <si>
    <t>SIA Jēkabpils reģionālā slimnīca</t>
  </si>
  <si>
    <t>10.</t>
  </si>
  <si>
    <t>SIA Rēzeknes slimnīca</t>
  </si>
  <si>
    <t>11.</t>
  </si>
  <si>
    <t>SIA Jūrmalas slimnīca</t>
  </si>
  <si>
    <t>12.</t>
  </si>
  <si>
    <t>VSIA "Rīgas psihiatrijas un narkoloģijas centrs"</t>
  </si>
  <si>
    <t>13.</t>
  </si>
  <si>
    <t>SIA "Madonas slimnīca"</t>
  </si>
  <si>
    <t>14.</t>
  </si>
  <si>
    <t>Rīgas dzemdību nams</t>
  </si>
  <si>
    <t>15.</t>
  </si>
  <si>
    <t>SIA "Siguldas slimnīca"</t>
  </si>
  <si>
    <t>16.</t>
  </si>
  <si>
    <t>SIA "Rīgas 2.slimnīca"</t>
  </si>
  <si>
    <t>17.</t>
  </si>
  <si>
    <t>SIA Alūsknes slimnīca</t>
  </si>
  <si>
    <t>18.</t>
  </si>
  <si>
    <t>SIA Cēsu Klīnika</t>
  </si>
  <si>
    <t>19.</t>
  </si>
  <si>
    <t>SIA "Balvu un Gulbenes slimnīcu apvienība"</t>
  </si>
  <si>
    <t>20.</t>
  </si>
  <si>
    <t>SIA "Limbažu slimnīca"</t>
  </si>
  <si>
    <t>21.</t>
  </si>
  <si>
    <t>SIA "Aizkraukles slimnīca"</t>
  </si>
  <si>
    <t>22.</t>
  </si>
  <si>
    <t>SIA Saldus medicīnas centrs</t>
  </si>
  <si>
    <t>23.</t>
  </si>
  <si>
    <t>VSIA "Piejūras slimnīca"</t>
  </si>
  <si>
    <t>24.</t>
  </si>
  <si>
    <t>VSIA „Daugavpils psihoneiroloģiskā slimnīca”</t>
  </si>
  <si>
    <t>25.</t>
  </si>
  <si>
    <t>SIA "Preiļu slimnīca"</t>
  </si>
  <si>
    <t>26.</t>
  </si>
  <si>
    <t>VSIA "Slimnīca "Ģintermuiža"</t>
  </si>
  <si>
    <t>27.</t>
  </si>
  <si>
    <t>SIA "Krāslavas slimnīca"</t>
  </si>
  <si>
    <t>28.</t>
  </si>
  <si>
    <t>SIA "Ludzas medicīnas centrs"</t>
  </si>
  <si>
    <t>29.</t>
  </si>
  <si>
    <t>SIA "Ogres rajona slimnīca"</t>
  </si>
  <si>
    <t>30.</t>
  </si>
  <si>
    <t>SIA "Bauskas slimnīca"</t>
  </si>
  <si>
    <t>31.</t>
  </si>
  <si>
    <t>SIA "Dobeles un apkārtnes slimnīca"</t>
  </si>
  <si>
    <t>32.</t>
  </si>
  <si>
    <t>SIA Kuldīgas slimnīca</t>
  </si>
  <si>
    <t>33.</t>
  </si>
  <si>
    <t>SIA Tukuma slimnīca</t>
  </si>
  <si>
    <t>34.</t>
  </si>
  <si>
    <t>VSIA “Strenču psihoneiroloģiskā slimnīca”</t>
  </si>
  <si>
    <t>35.</t>
  </si>
  <si>
    <t>VSIA "Traumatoloģijas un ortopēdijas slimnīca"</t>
  </si>
  <si>
    <t>36.</t>
  </si>
  <si>
    <t>SIA "Līvānu slimnīca"</t>
  </si>
  <si>
    <t>37.</t>
  </si>
  <si>
    <t>VSIA "Aknīstes psihoneiroloģiskā slimnīca"</t>
  </si>
  <si>
    <t>38.</t>
  </si>
  <si>
    <t>VSIA "Nacionālais rehabilitācijas centrs "Vaivari""</t>
  </si>
  <si>
    <t>39.</t>
  </si>
  <si>
    <t>Neatliekamās medicīniskās palīdzības dienests</t>
  </si>
  <si>
    <t>Nacionālais veselības dienests</t>
  </si>
  <si>
    <t>Slimību profilakses un kontroles centrs</t>
  </si>
  <si>
    <t>Pārskats par ārstniecības iestādēm un Veselības ministrijas padotības iestādēm  izmaksātajām piemaksām  par darbu paaugstināta riska un slodzes apstākļos ārkārtas sabiedrības veselības apdraudējumā saistībā ar Covid-19 uzliesmojumu un seku novēršanu atbilstoši Veselības ministrijas 2020.gada 17.decembra rīkojumam Nr.221</t>
  </si>
  <si>
    <t xml:space="preserve">Piemaksas apmērs (euro) </t>
  </si>
  <si>
    <t>Iestādes nosaukums: "Liepājas reģionālā slimnīca"</t>
  </si>
  <si>
    <t>Iestādes nosaukums: SIA Jēkabpils reģionālā slimnīca</t>
  </si>
  <si>
    <t>Klientu un pacientu REĢISTRATORS</t>
  </si>
  <si>
    <t>Māsa (COVID) 18</t>
  </si>
  <si>
    <t>Stacionārs</t>
  </si>
  <si>
    <t>Ambulatorā nodaļa</t>
  </si>
  <si>
    <t>Saimnieciskais personāls</t>
  </si>
  <si>
    <t>Iekšējā audita un grāmatvedības nodaļa</t>
  </si>
  <si>
    <t xml:space="preserve">Stacionārs </t>
  </si>
  <si>
    <t>Iestādes nosaukums:  Siguldas slimnīca</t>
  </si>
  <si>
    <t>Uzņemšana, ārstēšana</t>
  </si>
  <si>
    <t>Iestādes nosaukums:  SIA " Limbažu slimnīca"</t>
  </si>
  <si>
    <t>Aprūpes nodaļa</t>
  </si>
  <si>
    <t>Uzņemšanas nodaļa/SMPP</t>
  </si>
  <si>
    <t>Iestādes nosaukums:  VSIA ''PIEJŪRAS  SLIMNĪCA''</t>
  </si>
  <si>
    <t>Māsa saimniece</t>
  </si>
  <si>
    <r>
      <rPr>
        <sz val="11"/>
        <rFont val="Times New Roman"/>
        <family val="1"/>
      </rPr>
      <t>MĀSA (Medicīnas MĀSA)</t>
    </r>
  </si>
  <si>
    <r>
      <rPr>
        <sz val="11"/>
        <rFont val="Times New Roman"/>
        <family val="1"/>
      </rPr>
      <t>Garīgās veselības aprūpes MĀSA</t>
    </r>
  </si>
  <si>
    <r>
      <rPr>
        <sz val="11"/>
        <rFont val="Times New Roman"/>
        <family val="1"/>
      </rPr>
      <t>VirsMĀSA</t>
    </r>
  </si>
  <si>
    <t>Iestādes nosaukums:  VSIA "Slimnīca "Ģintermuiža""</t>
  </si>
  <si>
    <t>PĀRĒJĀS STRUKTŪRVIENĪBAS (COVID testēšana )</t>
  </si>
  <si>
    <t>GERONTOPSIHIATRIJAS NODAĻA ( no 19.11.-14.12.2020.)</t>
  </si>
  <si>
    <t xml:space="preserve">1.nodaļa </t>
  </si>
  <si>
    <t xml:space="preserve">4.nodaļa </t>
  </si>
  <si>
    <t xml:space="preserve">5.nodaļa </t>
  </si>
  <si>
    <t xml:space="preserve">Uzņemšana </t>
  </si>
  <si>
    <t xml:space="preserve">Testu veikšana un jaut.risināšana </t>
  </si>
  <si>
    <t xml:space="preserve">7.nodaļa </t>
  </si>
  <si>
    <t>Iestādes nosaukums: SIA LĪVĀNU SLIMNĪCA</t>
  </si>
  <si>
    <r>
      <t xml:space="preserve">Iestādes nosaukums: </t>
    </r>
    <r>
      <rPr>
        <b/>
        <u/>
        <sz val="13"/>
        <rFont val="Times New Roman"/>
        <family val="1"/>
      </rPr>
      <t>SIA "Sanare - KRC Jaunķemeri"</t>
    </r>
  </si>
  <si>
    <t xml:space="preserve"> SIA "Sanare - KRC Jaunķemeri"</t>
  </si>
  <si>
    <r>
      <t xml:space="preserve">Iestādes nosaukums:  </t>
    </r>
    <r>
      <rPr>
        <b/>
        <sz val="13"/>
        <rFont val="Times New Roman"/>
        <family val="1"/>
      </rPr>
      <t xml:space="preserve"> Neatliekamās medicīniskās palīdzības dienests</t>
    </r>
  </si>
  <si>
    <t>BRIG infektologs</t>
  </si>
  <si>
    <t>BRIG anesteziologs un reanimatologs</t>
  </si>
  <si>
    <t>BRIG bērnu IT brigādes ārsts</t>
  </si>
  <si>
    <t>BRIG neonatologs</t>
  </si>
  <si>
    <t>BRIG ārsta speciālista brigādes vadītājs - NM ārsts, anesteziologs-reanimatologs</t>
  </si>
  <si>
    <t xml:space="preserve">BRIG brigādes vadītājs - ārsts, sagatavots NMP sniegšanai (anestezioloģijas, reanimatoloģijas vai neatliekamās medicīnas ārsta specialitātes 4./5.gada rezidents, ārsts kardiologs, ārsts internists vai ģimenes ārsts) </t>
  </si>
  <si>
    <t xml:space="preserve">BRIG brigādes vadītājs - ārsts sagatavots NMP sniegšanai </t>
  </si>
  <si>
    <t>BRIG brigādes vadītājs - ārsts sagatavots NMP sniegšanai (2 ārstniecības personu brigāde - 2AP)</t>
  </si>
  <si>
    <t>BRIG intensīvās terapijas brigādes vadītājs - NM ārsts</t>
  </si>
  <si>
    <t>BRIG reanimācijas brigādes vadītājs - NM ārsts, anesteziologs-reanimatologs</t>
  </si>
  <si>
    <t>DISP OVC ārsts konsultants</t>
  </si>
  <si>
    <t>DISP OVC galvenais dežūrārsts</t>
  </si>
  <si>
    <t>DISP OVC vecākais dežūrārsts</t>
  </si>
  <si>
    <t>DISP OVC jaunākais dežūrārsts</t>
  </si>
  <si>
    <t>ģimenes ārstu konsultatīvā tālruņa konsultants (ārsts)</t>
  </si>
  <si>
    <t>Ģimenes ārstu konsultatīvā tālruņa jaunākais konsultants (ārsts stažieris)</t>
  </si>
  <si>
    <t>BRIG brigādes otrā ārstniecības persona - ārsta palīgs</t>
  </si>
  <si>
    <t>BRIG brigādes otrā ārstniecības persona - ārsta palīgs (2 ārstniecības personu brigāde - 2AP)</t>
  </si>
  <si>
    <t>BRIG brigādes otrā ārstniecības persona - ĀSB NM ārsta palīgs</t>
  </si>
  <si>
    <t>BRIG brigādes otrā ārstniecības persona - medicīnas māsa</t>
  </si>
  <si>
    <t>BRIG brigādes otrā ārstniecības persona - NM ārsta palīgs</t>
  </si>
  <si>
    <t>BRIG brigādes vadītājs - NM ārsta palīgs</t>
  </si>
  <si>
    <t>BRIG brigādes vadītājs - NM ārsta palīgs (2 ārstniecības personu brigāde - 2AP)</t>
  </si>
  <si>
    <t>BRIG brigādes vadītājs - vecākais NM ārsta palīgs</t>
  </si>
  <si>
    <t>BRIG brigādes vadītājs - NM ārsta palīgs (SMC)</t>
  </si>
  <si>
    <t>DISP OVC galvenais dispečers</t>
  </si>
  <si>
    <t>DISP OVC izsaukumu pieņemšanas dispečers - ārsta palīgs</t>
  </si>
  <si>
    <t>DISP OVC izsaukumu pieņemšanas dispečers - NM ārsta palīgs</t>
  </si>
  <si>
    <t>DISP OVC vadības dispečers</t>
  </si>
  <si>
    <t>DISP OVC vecākais dispečers</t>
  </si>
  <si>
    <t>DISP OVC dispečers</t>
  </si>
  <si>
    <t>ģimenes ārstu konsultatīvā tālruņa konsultants (ārsta palīgs)</t>
  </si>
  <si>
    <t>BAC galvenais ārsta palīgs (liels BAC)</t>
  </si>
  <si>
    <t>BAC galvenais ārsta palīgs (ļoti liels BAC)</t>
  </si>
  <si>
    <t>BAC galvenais ārsta palīgs (vidēja lieluma BAC)</t>
  </si>
  <si>
    <t>BAC vadītājs (liels BAC)</t>
  </si>
  <si>
    <t>BAC vadītājs (ļoti liels BAC)</t>
  </si>
  <si>
    <t>BAC vecākais ārsta palīgs (liela BAC)</t>
  </si>
  <si>
    <t>BAC vecākais ārsta palīgs (ļoti liela BAC)</t>
  </si>
  <si>
    <t>Speciālists NMP brigāžu atbalsta jautājumos</t>
  </si>
  <si>
    <t>BRIG bērnu IT medicīnas māsa</t>
  </si>
  <si>
    <t>BRIG neonatologa brigādes māsa</t>
  </si>
  <si>
    <t>NMP punkta vecākais ārsta palīgs</t>
  </si>
  <si>
    <t>BRIG brigādes otrā persona - medicīnas asistents</t>
  </si>
  <si>
    <t>BRIG OMT vadītājs</t>
  </si>
  <si>
    <t>BRIG OMT vadītājs (SMC)</t>
  </si>
  <si>
    <t>BRIG vecākais OMT vadītājs</t>
  </si>
  <si>
    <t>Direktors</t>
  </si>
  <si>
    <t>Attīstības plānošanas departamenta vadītājs</t>
  </si>
  <si>
    <t>Automazgātājs</t>
  </si>
  <si>
    <t>automehāniķis</t>
  </si>
  <si>
    <t>automobiļa vadītājs</t>
  </si>
  <si>
    <t>Ārkārtas situāciju gatavības nodrošināšanas nodaļas vadītājs</t>
  </si>
  <si>
    <t>darba aizsardzības vadītājs</t>
  </si>
  <si>
    <t>Darba vides nodrošinājuma nodaļas vadītājs</t>
  </si>
  <si>
    <t>direktora vietnieks administratīvajos jautājumos</t>
  </si>
  <si>
    <t>direktora vietnieks neatliekamās medicīniskās palīdzības jautājumos</t>
  </si>
  <si>
    <t>Finanšu plānošanas un analīzes nodaļas vadītājs</t>
  </si>
  <si>
    <t>Finanšu un personāla vadības departamenta vadītājs</t>
  </si>
  <si>
    <t>galvenais ekonomists</t>
  </si>
  <si>
    <t>galvenais jurists</t>
  </si>
  <si>
    <t>galvenais sabiedrisko attiecību speciālists</t>
  </si>
  <si>
    <t>galvenais speciālists</t>
  </si>
  <si>
    <t>galvenais speciālists OMT nodrošinājuma jautājumos</t>
  </si>
  <si>
    <t>galvenais speciālists personālvadības jautājumos</t>
  </si>
  <si>
    <t>Grāmatvedības nodaļas vadītāja - galvenā grāmatveža vietnieks</t>
  </si>
  <si>
    <t>Grāmatvedības nodaļas vadītājs - galvenais grāmatvedis</t>
  </si>
  <si>
    <t>IT un sakaru nodrošinājuma nodaļas vadītājs</t>
  </si>
  <si>
    <t>Juridiskās nodaļas vadītāja vietnieks</t>
  </si>
  <si>
    <t>Juridiskās nodaļas vadītājs</t>
  </si>
  <si>
    <t>Katastrofu medicīnas centra vadītājs</t>
  </si>
  <si>
    <t>KM gatavības plānošanas un koordinācijas nodaļas vadītāja vietnieks</t>
  </si>
  <si>
    <t>KM gatavības plānošanas un koordinācijas nodaļas vadītājs</t>
  </si>
  <si>
    <t>Komunikācijas nodaļas vadītājs</t>
  </si>
  <si>
    <t>Medicīniskā nodrošinājuma nodaļas vadītājs</t>
  </si>
  <si>
    <t>Medicīniskās kvalitātes un kvalifikācijas vadības centra vadītājs</t>
  </si>
  <si>
    <t>medicīnisko iekārtu vadības galvenais speciālists</t>
  </si>
  <si>
    <t>Medicīnisko maksas pakalpojumu nodaļas vadītājs</t>
  </si>
  <si>
    <t>noliktavas vadītāja vietnieks</t>
  </si>
  <si>
    <t>Noliktavas vadītājs</t>
  </si>
  <si>
    <t>OMT pārvaldības nodaļas vadītājs</t>
  </si>
  <si>
    <t>Operatīvās vadības centra vadītāja vietnieks</t>
  </si>
  <si>
    <t>Operatīvās vadības centra vadītājs</t>
  </si>
  <si>
    <t>Operatīvā darba organizēšanas nodaļas vadītājs</t>
  </si>
  <si>
    <t xml:space="preserve">palīgstrādnieks </t>
  </si>
  <si>
    <t>personāla speciālists</t>
  </si>
  <si>
    <t>Personāla vadības un attīstības nodaļas vadītājs</t>
  </si>
  <si>
    <t>RC galvenais ārsta palīgs</t>
  </si>
  <si>
    <t>RC vecākais ārsta palīgs</t>
  </si>
  <si>
    <t>RC vadītāja vietnieks</t>
  </si>
  <si>
    <t>reģionālā centra vadītājs</t>
  </si>
  <si>
    <t>Remontzonas vadītājs</t>
  </si>
  <si>
    <t>Specializētās medicīnas centra vadītājs</t>
  </si>
  <si>
    <t>speciālists OMT nodrošinājuma jautājumos</t>
  </si>
  <si>
    <t>speciālists OMT remontdarbu jautājumos</t>
  </si>
  <si>
    <t>tehniskais dispečers</t>
  </si>
  <si>
    <t>Vadības sistēmu nodaļas vadītājs</t>
  </si>
  <si>
    <t>vecākais grāmatvedis</t>
  </si>
  <si>
    <t>vecākais grāmatvedis (darba samaksas norēķini)</t>
  </si>
  <si>
    <t>vecākais grāmatvedis algu uzskaites jautājumos</t>
  </si>
  <si>
    <t>vecākais speciālists</t>
  </si>
  <si>
    <t>Vecākais speciālists NMP medicīniskā nodrošinājuma jautājumos</t>
  </si>
  <si>
    <t>vecākais speciālists personāla vadības jautājumos</t>
  </si>
  <si>
    <t>Izpildītājs Finanšu plānošanas un analīzes nodaļas galvenā ekonomiste I.Jegorova</t>
  </si>
  <si>
    <t>Tālr.67337091</t>
  </si>
  <si>
    <t>Pārskats par atbildīgo institūciju ārstniecības personu un pārējo nodarbināto noteiktajām piemaksām  par darbu paaugstināta riska un slodzes apstākļos ārkārtas sabiedrības veselības apdraudējumā saistībā ar “Covid-19” uzliesmojumu un seku novēršanu atbilstoši Veselības ministrijas 2020.gada 17.decembra rīkojumam Nr.221</t>
  </si>
  <si>
    <r>
      <t xml:space="preserve">Iestādes nosaukums:  </t>
    </r>
    <r>
      <rPr>
        <b/>
        <sz val="13"/>
        <rFont val="Times New Roman"/>
        <family val="1"/>
      </rPr>
      <t xml:space="preserve"> Nacionālais veselības dienests</t>
    </r>
  </si>
  <si>
    <t>Direktora p.i.</t>
  </si>
  <si>
    <t xml:space="preserve">Direktora vietniece administratīvajos jautājumos </t>
  </si>
  <si>
    <t xml:space="preserve">Juridiskā departamenta direktors </t>
  </si>
  <si>
    <t>Juridiskā departamenta direktora vietniece / Juridiskā atbalsta nodaļas vadītāja</t>
  </si>
  <si>
    <t>Juridiskā departamenta Juridiskā atbalsta nodaļas juriste</t>
  </si>
  <si>
    <t xml:space="preserve">Sabiedrisko attiecību nodaļas vadītāja </t>
  </si>
  <si>
    <t>Sabiedrisko attiecību nodaļas sabiedrisko attiecību speciāliste</t>
  </si>
  <si>
    <t xml:space="preserve">Klientu apkalpošanas centra vadītāja </t>
  </si>
  <si>
    <t xml:space="preserve">Klientu apkalpošanas centra vecākā klientu apkalpošanas speciāliste </t>
  </si>
  <si>
    <t>Informācijas tehnoloģiju nodaļas informācijas tehnoloģiju administrators</t>
  </si>
  <si>
    <t>Informācijas tehnoloģiju nodaļas vecākais datortīkla administrators</t>
  </si>
  <si>
    <t>Datu pārvaldības un analīzes nodaļas vadītāja</t>
  </si>
  <si>
    <t>Datu pārvaldības un analīzes nodaļas vecākais sistēmanalītiķis</t>
  </si>
  <si>
    <t>Datu pārvaldības un analīzes nodaļas sistēmanalītiķe</t>
  </si>
  <si>
    <t>Informācijas tehnoloģiju projektu attīstības nodaļas projektu vadītāja</t>
  </si>
  <si>
    <t>Līgumpartneru departamenta direktore / Zemgales nodaļas vadītāja</t>
  </si>
  <si>
    <t>Līgumpartneru departamenta Zemgales nodaļas vadītāja vietnieks</t>
  </si>
  <si>
    <t>Līgumpartneru departamenta Rīgas nodaļas vadītāja</t>
  </si>
  <si>
    <t>Līgumpartneru departamenta Rīgas nodaļas vadītāja vietniece</t>
  </si>
  <si>
    <t>Līgumpartneru departamenta Rīgas nodaļas vecākā eksperte</t>
  </si>
  <si>
    <t>Līgumpartneru departamenta Vidzemes nodaļas vadītāja</t>
  </si>
  <si>
    <t>Līgumpartneru departamenta Vidzemes nodaļas vadītāja vietniece</t>
  </si>
  <si>
    <t>Līgumpartneru departamenta Kurzemes nodaļas vadītāja</t>
  </si>
  <si>
    <t>Līgumpartneru departamenta Kurzemes nodaļas vadītāja vietniece</t>
  </si>
  <si>
    <t>Līgumpartneru departamenta Latgales nodaļas vadītājs</t>
  </si>
  <si>
    <t>Līgumpartneru departamenta Latgales nodaļas vadītāja vietniece</t>
  </si>
  <si>
    <t xml:space="preserve">Finanšu vadības departamenta Finanšu plānošanas un analīzes nodaļas vadītāja/departamenta direktora vietniece </t>
  </si>
  <si>
    <t>Finanšu vadības departamenta Finanšu plānošanas un analīzes nodaļas vadītāja vietniece</t>
  </si>
  <si>
    <t>Finanšu vadības departamenta Finanšu plānošanas un analīzes nodaļas vecākā ekonomiste</t>
  </si>
  <si>
    <t>Finanšu vadības departamenta Iepirkumu nodaļas vadītāja vietnieks</t>
  </si>
  <si>
    <t>Ārstniecības pakalpojumu departamenta direktora p.i.</t>
  </si>
  <si>
    <t>Ārstniecības pakalpojumu departamenta Pakalpojumu attīstības nodaļas vadītājs</t>
  </si>
  <si>
    <t>Ārstniecības pakalpojumu departamenta Stacionāro pakalpojumu nodaļas vadītāja</t>
  </si>
  <si>
    <t>Ārstniecības pakalpojumu departamenta Stacionāro pakalpojumu nodaļas vadītāja vietniece</t>
  </si>
  <si>
    <t>Ārstniecības pakalpojumu departamenta Stacionāro pakalpojumu nodaļas vecākais eksperts</t>
  </si>
  <si>
    <t xml:space="preserve">Ārstniecības pakalpojumu departamenta Ambulatoro pakalpojumu nodaļas vadītāja </t>
  </si>
  <si>
    <t>Ārstniecības pakalpojumu departamenta Ambulatoro pakalpojumu nodaļas vecākā eksperte</t>
  </si>
  <si>
    <t>Ārstniecības pakalpojumu departamenta Ambulatoro pakalpojumu nodaļas vadītāja vietniece</t>
  </si>
  <si>
    <t>Ārstniecības pakalpojumu departamenta Stacionāro pakalpojumu nodaļas vecākā eksperte</t>
  </si>
  <si>
    <t>Ārstniecības pakalpojumu departamenta Pakalpojumu attīstības nodaļas vecākā eksperte</t>
  </si>
  <si>
    <t>Vadošais eksperts veselības aprūpes jautājumos</t>
  </si>
  <si>
    <t>Informācijas tehnoloģiju nodaļas projektu attīstības nodaļas vadītāja vietniece</t>
  </si>
  <si>
    <t>Informācijas tehnoloģiju nodaļas projektu attīstības nodaļas projektu vadītāja</t>
  </si>
  <si>
    <t>Informācijas tehnoloģiju nodaļas informācijas sistēmu administrators</t>
  </si>
  <si>
    <t>Informācijas tehnoloģiju nodaļas vadītājs</t>
  </si>
  <si>
    <t>Iepirkumu nodaļas vadītāja</t>
  </si>
  <si>
    <r>
      <t xml:space="preserve">Iestādes nosaukums:  </t>
    </r>
    <r>
      <rPr>
        <b/>
        <sz val="13"/>
        <rFont val="Times New Roman"/>
        <family val="1"/>
      </rPr>
      <t xml:space="preserve"> Slimību profilakses un kontroles centrs</t>
    </r>
  </si>
  <si>
    <t>Vadība</t>
  </si>
  <si>
    <t>Direktore</t>
  </si>
  <si>
    <t>Direktora vietnieks attīstības un epidemioloģiskās drošības jautājumos</t>
  </si>
  <si>
    <t>Direktora palīgs</t>
  </si>
  <si>
    <t>Personāla un procesu vadības departamenta Personāla un dokumentu pārvaldības nodaļa</t>
  </si>
  <si>
    <t>vecākais personāla speciālists</t>
  </si>
  <si>
    <t>vecākais lietvedis</t>
  </si>
  <si>
    <t>Personāla un procesu vadības departamenta Vadības sistēmu nodaļa</t>
  </si>
  <si>
    <t>Personāla un procesu vadības departamenta Informācijas tehnoloģiju nodaļa</t>
  </si>
  <si>
    <t>vecākais datortīkla administrators</t>
  </si>
  <si>
    <t>datorsistēmu un datortīkla administrators</t>
  </si>
  <si>
    <t xml:space="preserve">Infekcijas slimību riska analīzes un profilakses departaments </t>
  </si>
  <si>
    <t>Departamenta direktors</t>
  </si>
  <si>
    <t>Infekcijas slimību riska analīzes un profilakses departamenta Infekcijas slimību profilakses un pretepidēmijas pasākumu nodaļa</t>
  </si>
  <si>
    <t>Vecākais epidemiologs</t>
  </si>
  <si>
    <t xml:space="preserve">Epidemiologs </t>
  </si>
  <si>
    <t>Sabiedrības veselības organizators</t>
  </si>
  <si>
    <t xml:space="preserve">Infekcijas slimību riska analīzes un profilakses departamenta Infekcijas slimību uzraudzības un imunizācijas nodaļa </t>
  </si>
  <si>
    <t>Galvenais speciālists AMR jautājumos</t>
  </si>
  <si>
    <t>Sabiedrības veselības analītiķis</t>
  </si>
  <si>
    <t xml:space="preserve">Statistiķis </t>
  </si>
  <si>
    <t>Infekcijas slimību riska analīzes un profilakses departamenta reģionālās nodaļas</t>
  </si>
  <si>
    <t>Vecākais sabiedrības veselības organizators</t>
  </si>
  <si>
    <t xml:space="preserve">Vecākais epidemiologs </t>
  </si>
  <si>
    <t xml:space="preserve">Pētniecības un veselības statistikas departaments </t>
  </si>
  <si>
    <t>Departamenta direktore</t>
  </si>
  <si>
    <t>Pētniecības un veselības statistikas departamenta Reģistru pārraudzības nodaļa</t>
  </si>
  <si>
    <t xml:space="preserve">Pētniecības un veselības statistikas departamenta Neinfekciju slimību datu analīzes un pētījumu nodaļa </t>
  </si>
  <si>
    <t>Vecākais sabiedrības veselības analītiķis</t>
  </si>
  <si>
    <t>Pētniecības un veselības statistikas departamenta Veselības statistikas nodaļa</t>
  </si>
  <si>
    <t xml:space="preserve">Pētniecības un veselības statistikas departamenta Atkarības slimību riska analīzes nodaļa </t>
  </si>
  <si>
    <t xml:space="preserve">Pētniecības un veselības statistikas departamenta Pacientu drošības un veselības aprūpes kvalitātes nodaļa </t>
  </si>
  <si>
    <t>Vecākais eksperts</t>
  </si>
  <si>
    <t xml:space="preserve">Veselības veicināšanas departaments </t>
  </si>
  <si>
    <t>Veselības veicināšanas departamenta Veselības veicināšanas vadības nodaļa</t>
  </si>
  <si>
    <t>Veselības veicināšanas departamenta Slimību profilakses nodaļa</t>
  </si>
  <si>
    <t>Vecākais veselības veicināšanas koordinētājs</t>
  </si>
  <si>
    <t>Veselības veicināšanas koordinētājs</t>
  </si>
  <si>
    <t>Komunikācijas nodaļa</t>
  </si>
  <si>
    <t>Sabiedrisko attiecību speciālists</t>
  </si>
  <si>
    <t>Uzkrājums atvaļinājuma rezervei - 8.33%</t>
  </si>
  <si>
    <t>KOPĀ - piemaksas + atvaļinājuma rezrve</t>
  </si>
  <si>
    <t>3.pielikums MK rīkojuma projekta “Par finanšu līdzekļu piešķiršanu no valsts budžeta programmas “Līdzekļi neparedzētiem gadījumiem”” anotācijai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</si>
</sst>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0.0000"/>
    <numFmt numFmtId="165" formatCode="0.000"/>
    <numFmt numFmtId="166" formatCode="0.0"/>
    <numFmt numFmtId="167" formatCode="0.00_ "/>
    <numFmt numFmtId="168" formatCode="0.00000"/>
    <numFmt numFmtId="169" formatCode="#,##0.000"/>
    <numFmt numFmtId="170" formatCode="0.00;[Red]0.00"/>
    <numFmt numFmtId="171" formatCode="_-* #,##0.00\ _€_-;\-* #,##0.00\ _€_-;_-* &quot;-&quot;??\ _€_-;_-@_-"/>
  </numFmts>
  <fonts count="81" x14ac:knownFonts="1">
    <font>
      <sz val="11"/>
      <color theme="1"/>
      <name val="Calibri"/>
      <family val="2"/>
      <charset val="186"/>
      <scheme val="minor"/>
    </font>
    <font>
      <b/>
      <sz val="13"/>
      <name val="Times New Roman"/>
      <family val="1"/>
      <charset val="186"/>
    </font>
    <font>
      <sz val="13"/>
      <name val="Times New Roman"/>
      <family val="1"/>
      <charset val="186"/>
    </font>
    <font>
      <sz val="12"/>
      <name val="Times New Roman"/>
      <family val="1"/>
      <charset val="186"/>
    </font>
    <font>
      <sz val="11"/>
      <color theme="1"/>
      <name val="Calibri"/>
      <family val="2"/>
      <charset val="186"/>
      <scheme val="minor"/>
    </font>
    <font>
      <b/>
      <sz val="13"/>
      <color rgb="FFFF0000"/>
      <name val="Times New Roman"/>
      <family val="1"/>
    </font>
    <font>
      <b/>
      <i/>
      <sz val="13"/>
      <color rgb="FFFF0000"/>
      <name val="Times New Roman"/>
      <family val="1"/>
    </font>
    <font>
      <sz val="11"/>
      <name val="Times New Roman"/>
      <family val="1"/>
      <charset val="186"/>
    </font>
    <font>
      <sz val="8"/>
      <name val="Calibri"/>
      <family val="2"/>
      <charset val="186"/>
      <scheme val="minor"/>
    </font>
    <font>
      <b/>
      <sz val="13"/>
      <color rgb="FFFF0000"/>
      <name val="Times New Roman"/>
      <family val="1"/>
      <charset val="186"/>
    </font>
    <font>
      <b/>
      <sz val="13"/>
      <name val="Times New Roman"/>
      <family val="1"/>
    </font>
    <font>
      <sz val="13"/>
      <color rgb="FFFF0000"/>
      <name val="Times New Roman"/>
      <family val="1"/>
      <charset val="186"/>
    </font>
    <font>
      <sz val="11"/>
      <name val="Calibri"/>
      <family val="2"/>
      <charset val="186"/>
      <scheme val="minor"/>
    </font>
    <font>
      <sz val="13"/>
      <name val="Times New Roman"/>
      <family val="1"/>
      <charset val="186"/>
    </font>
    <font>
      <b/>
      <sz val="13"/>
      <name val="Times New Roman"/>
      <family val="1"/>
      <charset val="186"/>
    </font>
    <font>
      <sz val="11"/>
      <name val="Times New Roman"/>
      <family val="1"/>
      <charset val="186"/>
    </font>
    <font>
      <sz val="12"/>
      <name val="Times New Roman"/>
      <family val="1"/>
      <charset val="186"/>
    </font>
    <font>
      <b/>
      <sz val="13"/>
      <color theme="1"/>
      <name val="Times New Roman"/>
      <family val="1"/>
      <charset val="186"/>
    </font>
    <font>
      <sz val="13"/>
      <color theme="1"/>
      <name val="Times New Roman"/>
      <family val="1"/>
      <charset val="186"/>
    </font>
    <font>
      <b/>
      <sz val="13"/>
      <color theme="7" tint="0.79995117038483843"/>
      <name val="Times New Roman"/>
      <family val="1"/>
      <charset val="186"/>
    </font>
    <font>
      <sz val="13"/>
      <color theme="1"/>
      <name val="Times New Roman"/>
      <family val="1"/>
      <charset val="186"/>
    </font>
    <font>
      <b/>
      <sz val="13"/>
      <color theme="1"/>
      <name val="Times New Roman"/>
      <family val="1"/>
      <charset val="186"/>
    </font>
    <font>
      <sz val="13"/>
      <name val="Times New Roman"/>
      <family val="1"/>
    </font>
    <font>
      <b/>
      <sz val="14"/>
      <name val="Times New Roman"/>
      <family val="1"/>
      <charset val="186"/>
    </font>
    <font>
      <sz val="10"/>
      <name val="Times New Roman"/>
      <family val="1"/>
      <charset val="186"/>
    </font>
    <font>
      <b/>
      <sz val="10"/>
      <name val="Times New Roman"/>
      <family val="1"/>
      <charset val="186"/>
    </font>
    <font>
      <sz val="10"/>
      <color theme="1"/>
      <name val="Times New Roman"/>
      <family val="1"/>
      <charset val="186"/>
    </font>
    <font>
      <sz val="10"/>
      <name val="Arial"/>
      <family val="2"/>
      <charset val="186"/>
    </font>
    <font>
      <b/>
      <sz val="11"/>
      <name val="Times New Roman"/>
      <family val="1"/>
      <charset val="186"/>
    </font>
    <font>
      <sz val="11"/>
      <name val="Times New Roman"/>
      <family val="1"/>
    </font>
    <font>
      <b/>
      <sz val="11"/>
      <name val="Times New Roman"/>
      <family val="1"/>
    </font>
    <font>
      <b/>
      <sz val="9"/>
      <name val="Times New Roman"/>
      <family val="1"/>
      <charset val="186"/>
    </font>
    <font>
      <sz val="12"/>
      <name val="Times New Roman"/>
      <family val="1"/>
    </font>
    <font>
      <b/>
      <sz val="12"/>
      <name val="Times New Roman"/>
      <family val="1"/>
    </font>
    <font>
      <sz val="11"/>
      <color indexed="8"/>
      <name val="Calibri"/>
      <family val="2"/>
      <charset val="186"/>
    </font>
    <font>
      <sz val="11"/>
      <color rgb="FF000000"/>
      <name val="Calibri"/>
      <family val="2"/>
      <charset val="186"/>
    </font>
    <font>
      <sz val="13"/>
      <color rgb="FF000000"/>
      <name val="Times New Roman"/>
      <family val="1"/>
      <charset val="186"/>
    </font>
    <font>
      <b/>
      <sz val="16"/>
      <name val="Times New Roman"/>
      <family val="1"/>
      <charset val="186"/>
    </font>
    <font>
      <b/>
      <sz val="13"/>
      <name val="Times New Roman"/>
      <family val="1"/>
      <charset val="204"/>
    </font>
    <font>
      <b/>
      <i/>
      <sz val="13"/>
      <name val="Times New Roman"/>
      <family val="1"/>
      <charset val="186"/>
    </font>
    <font>
      <sz val="14"/>
      <name val="Times New Roman"/>
      <family val="1"/>
      <charset val="186"/>
    </font>
    <font>
      <i/>
      <sz val="13"/>
      <name val="Times New Roman"/>
      <family val="1"/>
      <charset val="186"/>
    </font>
    <font>
      <sz val="9"/>
      <name val="Times New Roman"/>
      <family val="1"/>
      <charset val="186"/>
    </font>
    <font>
      <sz val="8"/>
      <name val="Times New Roman"/>
      <family val="1"/>
      <charset val="186"/>
    </font>
    <font>
      <sz val="11"/>
      <color theme="1"/>
      <name val="Times New Roman"/>
      <family val="1"/>
      <charset val="186"/>
    </font>
    <font>
      <sz val="12"/>
      <color theme="1"/>
      <name val="Times New Roman"/>
      <family val="1"/>
      <charset val="186"/>
    </font>
    <font>
      <b/>
      <sz val="12"/>
      <color theme="1"/>
      <name val="Times New Roman"/>
      <family val="1"/>
      <charset val="186"/>
    </font>
    <font>
      <b/>
      <sz val="12"/>
      <name val="Times New Roman"/>
      <family val="1"/>
      <charset val="186"/>
    </font>
    <font>
      <sz val="9"/>
      <color theme="1"/>
      <name val="Times New Roman"/>
      <family val="1"/>
      <charset val="186"/>
    </font>
    <font>
      <sz val="11"/>
      <color rgb="FF006100"/>
      <name val="Calibri"/>
      <family val="2"/>
      <charset val="186"/>
      <scheme val="minor"/>
    </font>
    <font>
      <b/>
      <sz val="8"/>
      <name val="Times New Roman"/>
      <family val="1"/>
      <charset val="186"/>
    </font>
    <font>
      <b/>
      <u/>
      <sz val="13"/>
      <name val="Times New Roman"/>
      <family val="1"/>
      <charset val="186"/>
    </font>
    <font>
      <sz val="16"/>
      <name val="Times New Roman"/>
      <family val="1"/>
      <charset val="186"/>
    </font>
    <font>
      <b/>
      <sz val="14"/>
      <color theme="1"/>
      <name val="Times New Roman"/>
      <family val="1"/>
      <charset val="186"/>
    </font>
    <font>
      <sz val="12"/>
      <name val="Arial"/>
      <family val="2"/>
      <charset val="186"/>
    </font>
    <font>
      <b/>
      <sz val="18"/>
      <name val="Times New Roman"/>
      <family val="1"/>
      <charset val="186"/>
    </font>
    <font>
      <i/>
      <sz val="11"/>
      <name val="Times New Roman"/>
      <family val="1"/>
      <charset val="186"/>
    </font>
    <font>
      <i/>
      <sz val="11"/>
      <color theme="1"/>
      <name val="Times New Roman"/>
      <family val="1"/>
      <charset val="186"/>
    </font>
    <font>
      <b/>
      <u/>
      <sz val="14"/>
      <name val="Times New Roman"/>
      <family val="1"/>
      <charset val="186"/>
    </font>
    <font>
      <b/>
      <sz val="11"/>
      <color theme="1"/>
      <name val="Times New Roman"/>
      <family val="1"/>
      <charset val="186"/>
    </font>
    <font>
      <b/>
      <i/>
      <sz val="11"/>
      <color theme="0" tint="-0.499984740745262"/>
      <name val="Times New Roman"/>
      <family val="1"/>
      <charset val="186"/>
    </font>
    <font>
      <b/>
      <i/>
      <sz val="11"/>
      <color theme="1"/>
      <name val="Times New Roman"/>
      <family val="1"/>
      <charset val="186"/>
    </font>
    <font>
      <b/>
      <i/>
      <sz val="11"/>
      <name val="Times New Roman"/>
      <family val="1"/>
      <charset val="186"/>
    </font>
    <font>
      <i/>
      <sz val="13"/>
      <color theme="1"/>
      <name val="Times New Roman"/>
      <family val="1"/>
      <charset val="186"/>
    </font>
    <font>
      <b/>
      <sz val="14"/>
      <color theme="1"/>
      <name val="Calibri"/>
      <family val="2"/>
      <charset val="186"/>
      <scheme val="minor"/>
    </font>
    <font>
      <sz val="13"/>
      <color rgb="FF000000"/>
      <name val="Times New Roman"/>
      <family val="1"/>
    </font>
    <font>
      <u/>
      <sz val="13"/>
      <name val="Times New Roman"/>
      <family val="1"/>
    </font>
    <font>
      <sz val="10"/>
      <name val="Times New Roman"/>
      <family val="1"/>
    </font>
    <font>
      <b/>
      <sz val="14"/>
      <name val="Times New Roman"/>
      <family val="1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b/>
      <sz val="10"/>
      <name val="Times New Roman"/>
      <family val="1"/>
    </font>
    <font>
      <b/>
      <sz val="16"/>
      <name val="Times New Roman"/>
      <family val="1"/>
    </font>
    <font>
      <b/>
      <u/>
      <sz val="13"/>
      <name val="Times New Roman"/>
      <family val="1"/>
    </font>
    <font>
      <b/>
      <sz val="12"/>
      <color theme="1"/>
      <name val="Times New Roman"/>
      <family val="1"/>
    </font>
    <font>
      <sz val="13"/>
      <color theme="1"/>
      <name val="Times New Roman"/>
      <family val="1"/>
    </font>
    <font>
      <b/>
      <sz val="13"/>
      <color theme="1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indexed="81"/>
      <name val="Tahoma"/>
      <family val="2"/>
      <charset val="186"/>
    </font>
    <font>
      <sz val="9"/>
      <color indexed="81"/>
      <name val="Tahoma"/>
      <family val="2"/>
      <charset val="186"/>
    </font>
  </fonts>
  <fills count="21">
    <fill>
      <patternFill patternType="none"/>
    </fill>
    <fill>
      <patternFill patternType="gray125"/>
    </fill>
    <fill>
      <patternFill patternType="solid">
        <fgColor theme="9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2065187536243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5E0B4"/>
        <bgColor rgb="FFDDDDDD"/>
      </patternFill>
    </fill>
    <fill>
      <patternFill patternType="solid">
        <fgColor rgb="FFFFF2CC"/>
        <bgColor rgb="FFFFFFCC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C6E0B4"/>
        <bgColor indexed="64"/>
      </patternFill>
    </fill>
    <fill>
      <patternFill patternType="solid">
        <fgColor theme="9" tint="0.79998168889431442"/>
        <bgColor theme="6" tint="0.79998168889431442"/>
      </patternFill>
    </fill>
    <fill>
      <patternFill patternType="solid">
        <fgColor rgb="FFFFFFFF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theme="6"/>
      </bottom>
      <diagonal/>
    </border>
    <border>
      <left style="thin">
        <color theme="6"/>
      </left>
      <right/>
      <top/>
      <bottom style="thin">
        <color theme="6"/>
      </bottom>
      <diagonal/>
    </border>
    <border>
      <left/>
      <right style="thin">
        <color theme="6"/>
      </right>
      <top/>
      <bottom style="thin">
        <color theme="6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0">
    <xf numFmtId="0" fontId="0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5" fillId="0" borderId="0"/>
    <xf numFmtId="9" fontId="35" fillId="0" borderId="0" applyBorder="0" applyProtection="0"/>
    <xf numFmtId="0" fontId="4" fillId="0" borderId="0" applyAlignment="0"/>
    <xf numFmtId="0" fontId="35" fillId="0" borderId="0"/>
    <xf numFmtId="0" fontId="49" fillId="17" borderId="0" applyNumberFormat="0" applyBorder="0" applyAlignment="0" applyProtection="0"/>
    <xf numFmtId="0" fontId="54" fillId="0" borderId="0"/>
    <xf numFmtId="0" fontId="27" fillId="0" borderId="0"/>
  </cellStyleXfs>
  <cellXfs count="1512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2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1" fillId="2" borderId="2" xfId="0" applyFont="1" applyFill="1" applyBorder="1" applyAlignment="1">
      <alignment horizontal="right"/>
    </xf>
    <xf numFmtId="4" fontId="1" fillId="2" borderId="1" xfId="0" applyNumberFormat="1" applyFont="1" applyFill="1" applyBorder="1"/>
    <xf numFmtId="4" fontId="1" fillId="2" borderId="7" xfId="0" applyNumberFormat="1" applyFont="1" applyFill="1" applyBorder="1"/>
    <xf numFmtId="0" fontId="2" fillId="3" borderId="2" xfId="0" applyFont="1" applyFill="1" applyBorder="1" applyAlignment="1">
      <alignment horizontal="right"/>
    </xf>
    <xf numFmtId="0" fontId="1" fillId="3" borderId="6" xfId="0" applyFont="1" applyFill="1" applyBorder="1"/>
    <xf numFmtId="4" fontId="1" fillId="3" borderId="1" xfId="0" applyNumberFormat="1" applyFont="1" applyFill="1" applyBorder="1"/>
    <xf numFmtId="4" fontId="1" fillId="3" borderId="7" xfId="0" applyNumberFormat="1" applyFont="1" applyFill="1" applyBorder="1"/>
    <xf numFmtId="0" fontId="2" fillId="0" borderId="2" xfId="0" applyFont="1" applyBorder="1" applyAlignment="1">
      <alignment horizontal="left" wrapText="1"/>
    </xf>
    <xf numFmtId="0" fontId="2" fillId="0" borderId="6" xfId="0" applyFont="1" applyBorder="1"/>
    <xf numFmtId="4" fontId="2" fillId="0" borderId="1" xfId="0" applyNumberFormat="1" applyFont="1" applyBorder="1"/>
    <xf numFmtId="4" fontId="2" fillId="0" borderId="7" xfId="0" applyNumberFormat="1" applyFont="1" applyBorder="1"/>
    <xf numFmtId="0" fontId="5" fillId="0" borderId="2" xfId="0" applyFont="1" applyBorder="1" applyAlignment="1">
      <alignment horizontal="right" wrapText="1"/>
    </xf>
    <xf numFmtId="0" fontId="5" fillId="0" borderId="8" xfId="0" applyFont="1" applyBorder="1"/>
    <xf numFmtId="4" fontId="5" fillId="0" borderId="9" xfId="0" applyNumberFormat="1" applyFont="1" applyBorder="1"/>
    <xf numFmtId="9" fontId="5" fillId="0" borderId="9" xfId="1" applyFont="1" applyBorder="1"/>
    <xf numFmtId="0" fontId="6" fillId="0" borderId="2" xfId="0" applyFont="1" applyBorder="1" applyAlignment="1">
      <alignment horizontal="right" wrapText="1"/>
    </xf>
    <xf numFmtId="0" fontId="7" fillId="0" borderId="6" xfId="0" applyFont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1" fillId="2" borderId="13" xfId="0" applyFont="1" applyFill="1" applyBorder="1"/>
    <xf numFmtId="0" fontId="1" fillId="3" borderId="13" xfId="0" applyFont="1" applyFill="1" applyBorder="1"/>
    <xf numFmtId="0" fontId="2" fillId="0" borderId="13" xfId="0" applyFont="1" applyBorder="1"/>
    <xf numFmtId="0" fontId="7" fillId="0" borderId="13" xfId="0" applyFont="1" applyBorder="1" applyAlignment="1">
      <alignment horizontal="center" vertical="center" wrapText="1"/>
    </xf>
    <xf numFmtId="2" fontId="5" fillId="0" borderId="13" xfId="0" applyNumberFormat="1" applyFont="1" applyBorder="1"/>
    <xf numFmtId="4" fontId="5" fillId="0" borderId="1" xfId="0" applyNumberFormat="1" applyFont="1" applyBorder="1"/>
    <xf numFmtId="9" fontId="5" fillId="0" borderId="1" xfId="1" applyFont="1" applyBorder="1"/>
    <xf numFmtId="4" fontId="5" fillId="0" borderId="7" xfId="0" applyNumberFormat="1" applyFont="1" applyBorder="1"/>
    <xf numFmtId="0" fontId="5" fillId="0" borderId="6" xfId="0" applyFont="1" applyBorder="1"/>
    <xf numFmtId="2" fontId="5" fillId="0" borderId="9" xfId="0" applyNumberFormat="1" applyFont="1" applyBorder="1"/>
    <xf numFmtId="0" fontId="5" fillId="0" borderId="15" xfId="0" applyFont="1" applyBorder="1" applyAlignment="1">
      <alignment horizontal="right" wrapText="1"/>
    </xf>
    <xf numFmtId="4" fontId="1" fillId="0" borderId="1" xfId="0" applyNumberFormat="1" applyFont="1" applyBorder="1"/>
    <xf numFmtId="4" fontId="1" fillId="0" borderId="7" xfId="0" applyNumberFormat="1" applyFont="1" applyBorder="1"/>
    <xf numFmtId="0" fontId="1" fillId="0" borderId="6" xfId="0" applyFont="1" applyBorder="1"/>
    <xf numFmtId="2" fontId="2" fillId="0" borderId="0" xfId="0" applyNumberFormat="1" applyFont="1"/>
    <xf numFmtId="4" fontId="1" fillId="4" borderId="1" xfId="0" applyNumberFormat="1" applyFont="1" applyFill="1" applyBorder="1"/>
    <xf numFmtId="4" fontId="1" fillId="4" borderId="7" xfId="0" applyNumberFormat="1" applyFont="1" applyFill="1" applyBorder="1"/>
    <xf numFmtId="0" fontId="2" fillId="0" borderId="1" xfId="0" applyFont="1" applyBorder="1"/>
    <xf numFmtId="2" fontId="1" fillId="0" borderId="1" xfId="0" applyNumberFormat="1" applyFont="1" applyBorder="1"/>
    <xf numFmtId="0" fontId="1" fillId="0" borderId="1" xfId="0" applyFont="1" applyBorder="1"/>
    <xf numFmtId="2" fontId="1" fillId="0" borderId="7" xfId="0" applyNumberFormat="1" applyFont="1" applyBorder="1"/>
    <xf numFmtId="0" fontId="2" fillId="0" borderId="22" xfId="0" applyFont="1" applyBorder="1"/>
    <xf numFmtId="0" fontId="2" fillId="0" borderId="7" xfId="0" applyFont="1" applyBorder="1"/>
    <xf numFmtId="0" fontId="2" fillId="3" borderId="1" xfId="0" applyFont="1" applyFill="1" applyBorder="1"/>
    <xf numFmtId="0" fontId="1" fillId="0" borderId="7" xfId="0" applyFont="1" applyBorder="1"/>
    <xf numFmtId="0" fontId="1" fillId="3" borderId="1" xfId="0" applyFont="1" applyFill="1" applyBorder="1"/>
    <xf numFmtId="4" fontId="2" fillId="0" borderId="9" xfId="0" applyNumberFormat="1" applyFont="1" applyBorder="1"/>
    <xf numFmtId="4" fontId="2" fillId="0" borderId="10" xfId="0" applyNumberFormat="1" applyFont="1" applyBorder="1"/>
    <xf numFmtId="0" fontId="2" fillId="0" borderId="9" xfId="0" applyFont="1" applyBorder="1"/>
    <xf numFmtId="0" fontId="2" fillId="0" borderId="26" xfId="0" applyFont="1" applyBorder="1"/>
    <xf numFmtId="0" fontId="2" fillId="4" borderId="6" xfId="0" applyFont="1" applyFill="1" applyBorder="1"/>
    <xf numFmtId="0" fontId="2" fillId="4" borderId="1" xfId="0" applyFont="1" applyFill="1" applyBorder="1"/>
    <xf numFmtId="0" fontId="2" fillId="4" borderId="0" xfId="0" applyFont="1" applyFill="1"/>
    <xf numFmtId="0" fontId="2" fillId="0" borderId="0" xfId="0" applyFont="1" applyBorder="1"/>
    <xf numFmtId="2" fontId="1" fillId="0" borderId="0" xfId="0" applyNumberFormat="1" applyFont="1"/>
    <xf numFmtId="4" fontId="1" fillId="0" borderId="0" xfId="0" applyNumberFormat="1" applyFont="1"/>
    <xf numFmtId="4" fontId="2" fillId="0" borderId="0" xfId="0" applyNumberFormat="1" applyFont="1"/>
    <xf numFmtId="0" fontId="2" fillId="0" borderId="0" xfId="0" applyFont="1" applyAlignment="1">
      <alignment wrapText="1"/>
    </xf>
    <xf numFmtId="4" fontId="2" fillId="0" borderId="7" xfId="0" applyNumberFormat="1" applyFont="1" applyBorder="1" applyAlignment="1">
      <alignment horizontal="right" wrapText="1"/>
    </xf>
    <xf numFmtId="4" fontId="2" fillId="0" borderId="1" xfId="0" applyNumberFormat="1" applyFont="1" applyFill="1" applyBorder="1"/>
    <xf numFmtId="4" fontId="1" fillId="0" borderId="1" xfId="0" applyNumberFormat="1" applyFont="1" applyFill="1" applyBorder="1"/>
    <xf numFmtId="0" fontId="2" fillId="0" borderId="0" xfId="0" applyFont="1" applyFill="1"/>
    <xf numFmtId="0" fontId="2" fillId="0" borderId="22" xfId="0" applyFont="1" applyFill="1" applyBorder="1" applyAlignment="1">
      <alignment horizontal="left" wrapText="1"/>
    </xf>
    <xf numFmtId="4" fontId="2" fillId="0" borderId="7" xfId="0" applyNumberFormat="1" applyFont="1" applyFill="1" applyBorder="1"/>
    <xf numFmtId="0" fontId="2" fillId="0" borderId="6" xfId="0" applyFont="1" applyFill="1" applyBorder="1"/>
    <xf numFmtId="0" fontId="11" fillId="0" borderId="0" xfId="0" applyFont="1" applyFill="1"/>
    <xf numFmtId="0" fontId="2" fillId="0" borderId="7" xfId="0" applyFont="1" applyBorder="1" applyAlignment="1">
      <alignment horizontal="left" wrapText="1"/>
    </xf>
    <xf numFmtId="0" fontId="2" fillId="0" borderId="10" xfId="0" applyFont="1" applyBorder="1" applyAlignment="1">
      <alignment horizontal="left" wrapText="1"/>
    </xf>
    <xf numFmtId="4" fontId="2" fillId="0" borderId="9" xfId="0" applyNumberFormat="1" applyFont="1" applyFill="1" applyBorder="1"/>
    <xf numFmtId="4" fontId="2" fillId="0" borderId="10" xfId="0" applyNumberFormat="1" applyFont="1" applyFill="1" applyBorder="1"/>
    <xf numFmtId="0" fontId="2" fillId="0" borderId="34" xfId="0" applyFont="1" applyBorder="1" applyAlignment="1">
      <alignment horizontal="left" wrapText="1"/>
    </xf>
    <xf numFmtId="0" fontId="12" fillId="0" borderId="0" xfId="0" applyFont="1" applyAlignment="1">
      <alignment vertical="center" wrapText="1"/>
    </xf>
    <xf numFmtId="0" fontId="13" fillId="0" borderId="0" xfId="0" applyFont="1"/>
    <xf numFmtId="0" fontId="14" fillId="0" borderId="0" xfId="0" applyFont="1"/>
    <xf numFmtId="0" fontId="15" fillId="0" borderId="6" xfId="0" applyFont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7" xfId="0" applyFont="1" applyFill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 wrapText="1"/>
    </xf>
    <xf numFmtId="4" fontId="14" fillId="2" borderId="1" xfId="0" applyNumberFormat="1" applyFont="1" applyFill="1" applyBorder="1"/>
    <xf numFmtId="4" fontId="14" fillId="2" borderId="7" xfId="0" applyNumberFormat="1" applyFont="1" applyFill="1" applyBorder="1"/>
    <xf numFmtId="4" fontId="14" fillId="7" borderId="1" xfId="0" applyNumberFormat="1" applyFont="1" applyFill="1" applyBorder="1"/>
    <xf numFmtId="4" fontId="14" fillId="7" borderId="7" xfId="0" applyNumberFormat="1" applyFont="1" applyFill="1" applyBorder="1"/>
    <xf numFmtId="4" fontId="13" fillId="0" borderId="1" xfId="0" applyNumberFormat="1" applyFont="1" applyBorder="1"/>
    <xf numFmtId="4" fontId="13" fillId="0" borderId="7" xfId="0" applyNumberFormat="1" applyFont="1" applyBorder="1"/>
    <xf numFmtId="9" fontId="13" fillId="0" borderId="1" xfId="1" applyFont="1" applyBorder="1"/>
    <xf numFmtId="9" fontId="13" fillId="0" borderId="1" xfId="1" applyNumberFormat="1" applyFont="1" applyBorder="1"/>
    <xf numFmtId="4" fontId="14" fillId="8" borderId="1" xfId="0" applyNumberFormat="1" applyFont="1" applyFill="1" applyBorder="1"/>
    <xf numFmtId="4" fontId="14" fillId="8" borderId="7" xfId="0" applyNumberFormat="1" applyFont="1" applyFill="1" applyBorder="1"/>
    <xf numFmtId="4" fontId="13" fillId="4" borderId="1" xfId="0" applyNumberFormat="1" applyFont="1" applyFill="1" applyBorder="1"/>
    <xf numFmtId="4" fontId="17" fillId="8" borderId="1" xfId="0" applyNumberFormat="1" applyFont="1" applyFill="1" applyBorder="1"/>
    <xf numFmtId="9" fontId="17" fillId="8" borderId="1" xfId="1" applyFont="1" applyFill="1" applyBorder="1"/>
    <xf numFmtId="4" fontId="17" fillId="8" borderId="7" xfId="0" applyNumberFormat="1" applyFont="1" applyFill="1" applyBorder="1"/>
    <xf numFmtId="4" fontId="18" fillId="4" borderId="25" xfId="0" applyNumberFormat="1" applyFont="1" applyFill="1" applyBorder="1"/>
    <xf numFmtId="4" fontId="18" fillId="4" borderId="11" xfId="0" applyNumberFormat="1" applyFont="1" applyFill="1" applyBorder="1"/>
    <xf numFmtId="2" fontId="20" fillId="4" borderId="1" xfId="0" applyNumberFormat="1" applyFont="1" applyFill="1" applyBorder="1"/>
    <xf numFmtId="4" fontId="20" fillId="0" borderId="1" xfId="0" applyNumberFormat="1" applyFont="1" applyBorder="1"/>
    <xf numFmtId="4" fontId="20" fillId="4" borderId="1" xfId="0" applyNumberFormat="1" applyFont="1" applyFill="1" applyBorder="1"/>
    <xf numFmtId="9" fontId="20" fillId="0" borderId="1" xfId="1" applyFont="1" applyBorder="1"/>
    <xf numFmtId="4" fontId="18" fillId="4" borderId="1" xfId="0" applyNumberFormat="1" applyFont="1" applyFill="1" applyBorder="1"/>
    <xf numFmtId="4" fontId="18" fillId="4" borderId="7" xfId="0" applyNumberFormat="1" applyFont="1" applyFill="1" applyBorder="1"/>
    <xf numFmtId="4" fontId="18" fillId="0" borderId="1" xfId="0" applyNumberFormat="1" applyFont="1" applyBorder="1"/>
    <xf numFmtId="9" fontId="18" fillId="0" borderId="1" xfId="1" applyFont="1" applyBorder="1"/>
    <xf numFmtId="0" fontId="13" fillId="0" borderId="1" xfId="0" applyFont="1" applyBorder="1"/>
    <xf numFmtId="2" fontId="13" fillId="0" borderId="1" xfId="0" applyNumberFormat="1" applyFont="1" applyBorder="1"/>
    <xf numFmtId="167" fontId="13" fillId="0" borderId="1" xfId="0" applyNumberFormat="1" applyFont="1" applyBorder="1"/>
    <xf numFmtId="9" fontId="18" fillId="0" borderId="1" xfId="1" applyNumberFormat="1" applyFont="1" applyBorder="1"/>
    <xf numFmtId="9" fontId="13" fillId="0" borderId="1" xfId="0" applyNumberFormat="1" applyFont="1" applyBorder="1"/>
    <xf numFmtId="2" fontId="18" fillId="4" borderId="1" xfId="0" applyNumberFormat="1" applyFont="1" applyFill="1" applyBorder="1"/>
    <xf numFmtId="0" fontId="13" fillId="0" borderId="9" xfId="0" applyFont="1" applyBorder="1"/>
    <xf numFmtId="0" fontId="13" fillId="0" borderId="10" xfId="0" applyFont="1" applyBorder="1"/>
    <xf numFmtId="4" fontId="13" fillId="0" borderId="0" xfId="0" applyNumberFormat="1" applyFont="1"/>
    <xf numFmtId="4" fontId="1" fillId="2" borderId="6" xfId="0" applyNumberFormat="1" applyFont="1" applyFill="1" applyBorder="1" applyAlignment="1">
      <alignment horizontal="right"/>
    </xf>
    <xf numFmtId="0" fontId="1" fillId="2" borderId="7" xfId="0" applyFont="1" applyFill="1" applyBorder="1" applyAlignment="1">
      <alignment horizontal="right" wrapText="1"/>
    </xf>
    <xf numFmtId="2" fontId="1" fillId="2" borderId="1" xfId="0" applyNumberFormat="1" applyFont="1" applyFill="1" applyBorder="1"/>
    <xf numFmtId="9" fontId="1" fillId="2" borderId="1" xfId="1" applyFont="1" applyFill="1" applyBorder="1"/>
    <xf numFmtId="2" fontId="1" fillId="3" borderId="1" xfId="0" applyNumberFormat="1" applyFont="1" applyFill="1" applyBorder="1"/>
    <xf numFmtId="9" fontId="1" fillId="3" borderId="1" xfId="1" applyFont="1" applyFill="1" applyBorder="1"/>
    <xf numFmtId="2" fontId="1" fillId="3" borderId="6" xfId="0" applyNumberFormat="1" applyFont="1" applyFill="1" applyBorder="1"/>
    <xf numFmtId="9" fontId="1" fillId="0" borderId="1" xfId="1" applyFont="1" applyBorder="1"/>
    <xf numFmtId="2" fontId="2" fillId="0" borderId="1" xfId="0" applyNumberFormat="1" applyFont="1" applyBorder="1"/>
    <xf numFmtId="9" fontId="2" fillId="0" borderId="1" xfId="1" applyFont="1" applyBorder="1"/>
    <xf numFmtId="9" fontId="2" fillId="0" borderId="1" xfId="1" applyFont="1" applyFill="1" applyBorder="1"/>
    <xf numFmtId="4" fontId="2" fillId="6" borderId="1" xfId="0" applyNumberFormat="1" applyFont="1" applyFill="1" applyBorder="1"/>
    <xf numFmtId="9" fontId="2" fillId="6" borderId="1" xfId="1" applyFont="1" applyFill="1" applyBorder="1"/>
    <xf numFmtId="4" fontId="2" fillId="6" borderId="7" xfId="0" applyNumberFormat="1" applyFont="1" applyFill="1" applyBorder="1"/>
    <xf numFmtId="4" fontId="2" fillId="4" borderId="1" xfId="0" applyNumberFormat="1" applyFont="1" applyFill="1" applyBorder="1"/>
    <xf numFmtId="0" fontId="2" fillId="4" borderId="1" xfId="1" applyNumberFormat="1" applyFont="1" applyFill="1" applyBorder="1"/>
    <xf numFmtId="4" fontId="2" fillId="4" borderId="7" xfId="0" applyNumberFormat="1" applyFont="1" applyFill="1" applyBorder="1"/>
    <xf numFmtId="0" fontId="1" fillId="3" borderId="0" xfId="0" applyFont="1" applyFill="1"/>
    <xf numFmtId="4" fontId="2" fillId="3" borderId="1" xfId="0" applyNumberFormat="1" applyFont="1" applyFill="1" applyBorder="1"/>
    <xf numFmtId="0" fontId="2" fillId="3" borderId="0" xfId="0" applyFont="1" applyFill="1"/>
    <xf numFmtId="4" fontId="1" fillId="0" borderId="7" xfId="0" applyNumberFormat="1" applyFont="1" applyFill="1" applyBorder="1"/>
    <xf numFmtId="0" fontId="1" fillId="0" borderId="6" xfId="0" applyFont="1" applyFill="1" applyBorder="1"/>
    <xf numFmtId="0" fontId="1" fillId="0" borderId="0" xfId="0" applyFont="1" applyFill="1"/>
    <xf numFmtId="0" fontId="2" fillId="0" borderId="8" xfId="0" applyFont="1" applyBorder="1"/>
    <xf numFmtId="9" fontId="2" fillId="0" borderId="9" xfId="1" applyFont="1" applyBorder="1"/>
    <xf numFmtId="0" fontId="2" fillId="0" borderId="0" xfId="0" applyFont="1" applyAlignment="1">
      <alignment horizontal="center"/>
    </xf>
    <xf numFmtId="0" fontId="1" fillId="4" borderId="0" xfId="0" applyFont="1" applyFill="1"/>
    <xf numFmtId="4" fontId="21" fillId="2" borderId="1" xfId="0" applyNumberFormat="1" applyFont="1" applyFill="1" applyBorder="1"/>
    <xf numFmtId="4" fontId="21" fillId="2" borderId="7" xfId="0" applyNumberFormat="1" applyFont="1" applyFill="1" applyBorder="1"/>
    <xf numFmtId="4" fontId="2" fillId="3" borderId="7" xfId="0" applyNumberFormat="1" applyFont="1" applyFill="1" applyBorder="1"/>
    <xf numFmtId="2" fontId="2" fillId="0" borderId="7" xfId="0" applyNumberFormat="1" applyFont="1" applyBorder="1"/>
    <xf numFmtId="4" fontId="1" fillId="11" borderId="1" xfId="0" applyNumberFormat="1" applyFont="1" applyFill="1" applyBorder="1"/>
    <xf numFmtId="4" fontId="11" fillId="0" borderId="1" xfId="0" applyNumberFormat="1" applyFont="1" applyBorder="1"/>
    <xf numFmtId="4" fontId="11" fillId="0" borderId="7" xfId="0" applyNumberFormat="1" applyFont="1" applyBorder="1"/>
    <xf numFmtId="0" fontId="2" fillId="0" borderId="36" xfId="0" applyFont="1" applyBorder="1"/>
    <xf numFmtId="4" fontId="2" fillId="0" borderId="37" xfId="0" applyNumberFormat="1" applyFont="1" applyBorder="1"/>
    <xf numFmtId="0" fontId="11" fillId="0" borderId="0" xfId="0" applyFont="1"/>
    <xf numFmtId="0" fontId="9" fillId="0" borderId="0" xfId="0" applyFont="1"/>
    <xf numFmtId="0" fontId="7" fillId="4" borderId="6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9" fontId="2" fillId="4" borderId="1" xfId="1" applyFont="1" applyFill="1" applyBorder="1"/>
    <xf numFmtId="0" fontId="2" fillId="0" borderId="0" xfId="0" applyFont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23" fillId="0" borderId="0" xfId="0" applyFont="1" applyAlignment="1">
      <alignment horizontal="right" vertical="center"/>
    </xf>
    <xf numFmtId="0" fontId="1" fillId="0" borderId="0" xfId="0" applyFont="1" applyAlignment="1">
      <alignment horizontal="right"/>
    </xf>
    <xf numFmtId="0" fontId="2" fillId="0" borderId="2" xfId="0" applyFont="1" applyBorder="1" applyAlignment="1">
      <alignment horizontal="left" vertical="center" wrapText="1"/>
    </xf>
    <xf numFmtId="9" fontId="2" fillId="0" borderId="1" xfId="0" applyNumberFormat="1" applyFont="1" applyBorder="1"/>
    <xf numFmtId="0" fontId="2" fillId="0" borderId="6" xfId="0" applyFont="1" applyBorder="1" applyAlignment="1">
      <alignment horizontal="right"/>
    </xf>
    <xf numFmtId="0" fontId="6" fillId="0" borderId="2" xfId="0" applyFont="1" applyBorder="1" applyAlignment="1">
      <alignment horizontal="right" vertical="center" wrapText="1"/>
    </xf>
    <xf numFmtId="0" fontId="5" fillId="0" borderId="2" xfId="0" applyFont="1" applyBorder="1" applyAlignment="1">
      <alignment horizontal="right" vertical="center" wrapText="1"/>
    </xf>
    <xf numFmtId="2" fontId="5" fillId="0" borderId="1" xfId="0" applyNumberFormat="1" applyFont="1" applyBorder="1"/>
    <xf numFmtId="9" fontId="18" fillId="4" borderId="1" xfId="1" applyFont="1" applyFill="1" applyBorder="1"/>
    <xf numFmtId="4" fontId="18" fillId="0" borderId="7" xfId="0" applyNumberFormat="1" applyFont="1" applyBorder="1"/>
    <xf numFmtId="2" fontId="18" fillId="0" borderId="1" xfId="0" applyNumberFormat="1" applyFont="1" applyBorder="1"/>
    <xf numFmtId="4" fontId="18" fillId="0" borderId="9" xfId="0" applyNumberFormat="1" applyFont="1" applyBorder="1"/>
    <xf numFmtId="0" fontId="7" fillId="0" borderId="6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9" fontId="2" fillId="0" borderId="1" xfId="0" applyNumberFormat="1" applyFont="1" applyFill="1" applyBorder="1"/>
    <xf numFmtId="0" fontId="5" fillId="0" borderId="6" xfId="0" applyFont="1" applyFill="1" applyBorder="1"/>
    <xf numFmtId="0" fontId="5" fillId="0" borderId="14" xfId="0" applyFont="1" applyFill="1" applyBorder="1"/>
    <xf numFmtId="0" fontId="22" fillId="0" borderId="0" xfId="0" applyFont="1"/>
    <xf numFmtId="0" fontId="22" fillId="0" borderId="0" xfId="0" applyFont="1" applyFill="1"/>
    <xf numFmtId="0" fontId="10" fillId="0" borderId="0" xfId="0" applyFont="1"/>
    <xf numFmtId="0" fontId="29" fillId="0" borderId="6" xfId="0" applyFont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7" xfId="0" applyFont="1" applyFill="1" applyBorder="1" applyAlignment="1">
      <alignment horizontal="center" vertical="center" wrapText="1"/>
    </xf>
    <xf numFmtId="0" fontId="32" fillId="0" borderId="6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2" fillId="0" borderId="7" xfId="0" applyFont="1" applyBorder="1" applyAlignment="1">
      <alignment horizontal="center" vertical="center" wrapText="1"/>
    </xf>
    <xf numFmtId="0" fontId="29" fillId="0" borderId="0" xfId="0" applyFont="1" applyBorder="1" applyAlignment="1">
      <alignment horizontal="left" wrapText="1"/>
    </xf>
    <xf numFmtId="0" fontId="2" fillId="0" borderId="0" xfId="3" applyFont="1"/>
    <xf numFmtId="0" fontId="1" fillId="0" borderId="0" xfId="3" applyFont="1"/>
    <xf numFmtId="0" fontId="7" fillId="0" borderId="6" xfId="3" applyFont="1" applyBorder="1" applyAlignment="1">
      <alignment horizontal="center" vertical="center" wrapText="1"/>
    </xf>
    <xf numFmtId="0" fontId="7" fillId="0" borderId="1" xfId="3" applyFont="1" applyBorder="1" applyAlignment="1">
      <alignment horizontal="center" vertical="center" wrapText="1"/>
    </xf>
    <xf numFmtId="0" fontId="7" fillId="0" borderId="7" xfId="3" applyFont="1" applyBorder="1" applyAlignment="1">
      <alignment horizontal="center" vertical="center" wrapText="1"/>
    </xf>
    <xf numFmtId="0" fontId="3" fillId="0" borderId="6" xfId="3" applyFont="1" applyBorder="1" applyAlignment="1">
      <alignment horizontal="center" vertical="center" wrapText="1"/>
    </xf>
    <xf numFmtId="0" fontId="3" fillId="0" borderId="1" xfId="3" applyFont="1" applyBorder="1" applyAlignment="1">
      <alignment horizontal="center" vertical="center" wrapText="1"/>
    </xf>
    <xf numFmtId="0" fontId="3" fillId="0" borderId="7" xfId="3" applyFont="1" applyBorder="1" applyAlignment="1">
      <alignment horizontal="center" vertical="center" wrapText="1"/>
    </xf>
    <xf numFmtId="4" fontId="1" fillId="13" borderId="1" xfId="3" applyNumberFormat="1" applyFont="1" applyFill="1" applyBorder="1"/>
    <xf numFmtId="0" fontId="1" fillId="13" borderId="6" xfId="3" applyFont="1" applyFill="1" applyBorder="1"/>
    <xf numFmtId="0" fontId="1" fillId="14" borderId="6" xfId="3" applyFont="1" applyFill="1" applyBorder="1"/>
    <xf numFmtId="4" fontId="2" fillId="0" borderId="1" xfId="3" applyNumberFormat="1" applyFont="1" applyBorder="1"/>
    <xf numFmtId="4" fontId="2" fillId="0" borderId="7" xfId="3" applyNumberFormat="1" applyFont="1" applyBorder="1"/>
    <xf numFmtId="0" fontId="2" fillId="0" borderId="6" xfId="3" applyFont="1" applyBorder="1"/>
    <xf numFmtId="0" fontId="35" fillId="0" borderId="0" xfId="3"/>
    <xf numFmtId="2" fontId="1" fillId="13" borderId="1" xfId="3" applyNumberFormat="1" applyFont="1" applyFill="1" applyBorder="1"/>
    <xf numFmtId="9" fontId="36" fillId="0" borderId="1" xfId="4" applyFont="1" applyBorder="1"/>
    <xf numFmtId="0" fontId="2" fillId="0" borderId="0" xfId="0" applyFont="1" applyAlignment="1">
      <alignment horizontal="left"/>
    </xf>
    <xf numFmtId="0" fontId="3" fillId="0" borderId="22" xfId="0" applyFont="1" applyBorder="1" applyAlignment="1">
      <alignment horizontal="center" vertical="center" wrapText="1"/>
    </xf>
    <xf numFmtId="0" fontId="1" fillId="2" borderId="22" xfId="0" applyFont="1" applyFill="1" applyBorder="1" applyAlignment="1">
      <alignment horizontal="right"/>
    </xf>
    <xf numFmtId="0" fontId="1" fillId="2" borderId="1" xfId="0" applyFont="1" applyFill="1" applyBorder="1"/>
    <xf numFmtId="0" fontId="2" fillId="3" borderId="22" xfId="0" applyFont="1" applyFill="1" applyBorder="1" applyAlignment="1">
      <alignment horizontal="right"/>
    </xf>
    <xf numFmtId="0" fontId="2" fillId="0" borderId="22" xfId="0" applyFont="1" applyBorder="1" applyAlignment="1">
      <alignment horizontal="left" wrapText="1"/>
    </xf>
    <xf numFmtId="165" fontId="1" fillId="3" borderId="1" xfId="0" applyNumberFormat="1" applyFont="1" applyFill="1" applyBorder="1"/>
    <xf numFmtId="0" fontId="2" fillId="0" borderId="26" xfId="0" applyFont="1" applyBorder="1" applyAlignment="1">
      <alignment horizontal="left" wrapText="1"/>
    </xf>
    <xf numFmtId="0" fontId="38" fillId="3" borderId="2" xfId="0" applyFont="1" applyFill="1" applyBorder="1" applyAlignment="1">
      <alignment horizontal="center"/>
    </xf>
    <xf numFmtId="169" fontId="2" fillId="0" borderId="1" xfId="0" applyNumberFormat="1" applyFont="1" applyBorder="1"/>
    <xf numFmtId="0" fontId="40" fillId="0" borderId="0" xfId="0" applyFont="1"/>
    <xf numFmtId="0" fontId="3" fillId="0" borderId="1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0" xfId="0" applyFont="1"/>
    <xf numFmtId="4" fontId="2" fillId="0" borderId="1" xfId="0" applyNumberFormat="1" applyFont="1" applyBorder="1" applyAlignment="1"/>
    <xf numFmtId="4" fontId="2" fillId="0" borderId="1" xfId="0" applyNumberFormat="1" applyFont="1" applyBorder="1" applyAlignment="1">
      <alignment horizontal="right"/>
    </xf>
    <xf numFmtId="9" fontId="2" fillId="0" borderId="1" xfId="1" applyFont="1" applyBorder="1" applyAlignment="1">
      <alignment horizontal="right"/>
    </xf>
    <xf numFmtId="4" fontId="2" fillId="0" borderId="7" xfId="0" applyNumberFormat="1" applyFont="1" applyBorder="1" applyAlignment="1">
      <alignment horizontal="right"/>
    </xf>
    <xf numFmtId="0" fontId="1" fillId="0" borderId="0" xfId="5" applyFont="1" applyAlignment="1">
      <alignment horizontal="center" vertical="center"/>
    </xf>
    <xf numFmtId="0" fontId="1" fillId="0" borderId="0" xfId="5" applyFont="1" applyFill="1" applyAlignment="1">
      <alignment horizontal="center" vertical="center"/>
    </xf>
    <xf numFmtId="0" fontId="2" fillId="0" borderId="0" xfId="5" applyFont="1" applyFill="1" applyAlignment="1">
      <alignment horizontal="center" vertical="center"/>
    </xf>
    <xf numFmtId="0" fontId="2" fillId="0" borderId="0" xfId="5" applyFont="1" applyFill="1" applyAlignment="1">
      <alignment horizontal="center" vertical="center" wrapText="1"/>
    </xf>
    <xf numFmtId="0" fontId="18" fillId="0" borderId="6" xfId="0" applyFont="1" applyBorder="1"/>
    <xf numFmtId="0" fontId="18" fillId="0" borderId="0" xfId="0" applyFont="1" applyAlignment="1">
      <alignment wrapText="1"/>
    </xf>
    <xf numFmtId="0" fontId="18" fillId="0" borderId="0" xfId="0" applyFont="1"/>
    <xf numFmtId="0" fontId="17" fillId="0" borderId="0" xfId="0" applyFont="1"/>
    <xf numFmtId="0" fontId="44" fillId="0" borderId="6" xfId="0" applyFont="1" applyBorder="1" applyAlignment="1">
      <alignment horizontal="center" vertical="center" wrapText="1"/>
    </xf>
    <xf numFmtId="0" fontId="44" fillId="0" borderId="13" xfId="0" applyFont="1" applyBorder="1" applyAlignment="1">
      <alignment horizontal="center" vertical="center" wrapText="1"/>
    </xf>
    <xf numFmtId="0" fontId="44" fillId="0" borderId="1" xfId="0" applyFont="1" applyFill="1" applyBorder="1" applyAlignment="1">
      <alignment horizontal="center" vertical="center" wrapText="1"/>
    </xf>
    <xf numFmtId="0" fontId="44" fillId="0" borderId="7" xfId="0" applyFont="1" applyFill="1" applyBorder="1" applyAlignment="1">
      <alignment horizontal="center" vertical="center" wrapText="1"/>
    </xf>
    <xf numFmtId="0" fontId="45" fillId="0" borderId="22" xfId="0" applyFont="1" applyBorder="1" applyAlignment="1">
      <alignment horizontal="center" vertical="center" wrapText="1"/>
    </xf>
    <xf numFmtId="0" fontId="45" fillId="0" borderId="6" xfId="0" applyFont="1" applyBorder="1" applyAlignment="1">
      <alignment horizontal="center" vertical="center" wrapText="1"/>
    </xf>
    <xf numFmtId="0" fontId="45" fillId="0" borderId="13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0" fontId="45" fillId="0" borderId="7" xfId="0" applyFont="1" applyBorder="1" applyAlignment="1">
      <alignment horizontal="center" vertical="center" wrapText="1"/>
    </xf>
    <xf numFmtId="0" fontId="17" fillId="2" borderId="42" xfId="0" applyFont="1" applyFill="1" applyBorder="1" applyAlignment="1">
      <alignment horizontal="right" wrapText="1"/>
    </xf>
    <xf numFmtId="4" fontId="17" fillId="2" borderId="9" xfId="0" applyNumberFormat="1" applyFont="1" applyFill="1" applyBorder="1"/>
    <xf numFmtId="4" fontId="17" fillId="2" borderId="10" xfId="0" applyNumberFormat="1" applyFont="1" applyFill="1" applyBorder="1"/>
    <xf numFmtId="0" fontId="17" fillId="3" borderId="43" xfId="0" applyFont="1" applyFill="1" applyBorder="1" applyAlignment="1">
      <alignment horizontal="right" wrapText="1"/>
    </xf>
    <xf numFmtId="4" fontId="17" fillId="3" borderId="37" xfId="0" applyNumberFormat="1" applyFont="1" applyFill="1" applyBorder="1"/>
    <xf numFmtId="4" fontId="17" fillId="3" borderId="12" xfId="0" applyNumberFormat="1" applyFont="1" applyFill="1" applyBorder="1"/>
    <xf numFmtId="0" fontId="46" fillId="0" borderId="22" xfId="0" applyFont="1" applyBorder="1" applyAlignment="1">
      <alignment horizontal="left" wrapText="1"/>
    </xf>
    <xf numFmtId="4" fontId="17" fillId="0" borderId="13" xfId="0" applyNumberFormat="1" applyFont="1" applyBorder="1"/>
    <xf numFmtId="4" fontId="17" fillId="0" borderId="1" xfId="0" applyNumberFormat="1" applyFont="1" applyBorder="1"/>
    <xf numFmtId="4" fontId="17" fillId="0" borderId="7" xfId="0" applyNumberFormat="1" applyFont="1" applyBorder="1"/>
    <xf numFmtId="0" fontId="18" fillId="0" borderId="22" xfId="0" applyFont="1" applyBorder="1" applyAlignment="1">
      <alignment horizontal="left" wrapText="1"/>
    </xf>
    <xf numFmtId="9" fontId="18" fillId="0" borderId="1" xfId="0" applyNumberFormat="1" applyFont="1" applyBorder="1"/>
    <xf numFmtId="4" fontId="18" fillId="0" borderId="1" xfId="0" applyNumberFormat="1" applyFont="1" applyBorder="1" applyAlignment="1">
      <alignment wrapText="1"/>
    </xf>
    <xf numFmtId="9" fontId="18" fillId="0" borderId="1" xfId="0" applyNumberFormat="1" applyFont="1" applyBorder="1" applyAlignment="1">
      <alignment wrapText="1"/>
    </xf>
    <xf numFmtId="4" fontId="18" fillId="0" borderId="7" xfId="0" applyNumberFormat="1" applyFont="1" applyBorder="1" applyAlignment="1">
      <alignment wrapText="1"/>
    </xf>
    <xf numFmtId="0" fontId="18" fillId="4" borderId="22" xfId="0" applyFont="1" applyFill="1" applyBorder="1" applyAlignment="1">
      <alignment horizontal="left" wrapText="1"/>
    </xf>
    <xf numFmtId="4" fontId="17" fillId="0" borderId="13" xfId="0" applyNumberFormat="1" applyFont="1" applyBorder="1" applyAlignment="1">
      <alignment wrapText="1"/>
    </xf>
    <xf numFmtId="0" fontId="17" fillId="0" borderId="1" xfId="0" applyFont="1" applyBorder="1" applyAlignment="1">
      <alignment wrapText="1"/>
    </xf>
    <xf numFmtId="0" fontId="17" fillId="0" borderId="7" xfId="0" applyFont="1" applyBorder="1" applyAlignment="1">
      <alignment wrapText="1"/>
    </xf>
    <xf numFmtId="0" fontId="17" fillId="0" borderId="22" xfId="0" applyFont="1" applyBorder="1" applyAlignment="1">
      <alignment horizontal="left" wrapText="1"/>
    </xf>
    <xf numFmtId="4" fontId="18" fillId="0" borderId="25" xfId="0" applyNumberFormat="1" applyFont="1" applyBorder="1" applyAlignment="1">
      <alignment wrapText="1"/>
    </xf>
    <xf numFmtId="9" fontId="18" fillId="0" borderId="25" xfId="0" applyNumberFormat="1" applyFont="1" applyBorder="1" applyAlignment="1">
      <alignment wrapText="1"/>
    </xf>
    <xf numFmtId="4" fontId="18" fillId="0" borderId="11" xfId="0" applyNumberFormat="1" applyFont="1" applyBorder="1" applyAlignment="1">
      <alignment wrapText="1"/>
    </xf>
    <xf numFmtId="0" fontId="18" fillId="4" borderId="1" xfId="0" applyFont="1" applyFill="1" applyBorder="1"/>
    <xf numFmtId="9" fontId="18" fillId="4" borderId="1" xfId="0" applyNumberFormat="1" applyFont="1" applyFill="1" applyBorder="1"/>
    <xf numFmtId="4" fontId="17" fillId="3" borderId="16" xfId="0" applyNumberFormat="1" applyFont="1" applyFill="1" applyBorder="1"/>
    <xf numFmtId="4" fontId="17" fillId="3" borderId="17" xfId="0" applyNumberFormat="1" applyFont="1" applyFill="1" applyBorder="1"/>
    <xf numFmtId="4" fontId="17" fillId="3" borderId="29" xfId="0" applyNumberFormat="1" applyFont="1" applyFill="1" applyBorder="1"/>
    <xf numFmtId="0" fontId="18" fillId="3" borderId="0" xfId="0" applyFont="1" applyFill="1"/>
    <xf numFmtId="0" fontId="18" fillId="4" borderId="0" xfId="0" applyFont="1" applyFill="1"/>
    <xf numFmtId="4" fontId="17" fillId="4" borderId="13" xfId="0" applyNumberFormat="1" applyFont="1" applyFill="1" applyBorder="1" applyAlignment="1">
      <alignment horizontal="right" wrapText="1"/>
    </xf>
    <xf numFmtId="4" fontId="17" fillId="4" borderId="1" xfId="0" applyNumberFormat="1" applyFont="1" applyFill="1" applyBorder="1" applyAlignment="1">
      <alignment horizontal="right" wrapText="1"/>
    </xf>
    <xf numFmtId="4" fontId="17" fillId="4" borderId="7" xfId="0" applyNumberFormat="1" applyFont="1" applyFill="1" applyBorder="1" applyAlignment="1">
      <alignment horizontal="right" wrapText="1"/>
    </xf>
    <xf numFmtId="0" fontId="18" fillId="0" borderId="26" xfId="0" applyFont="1" applyBorder="1" applyAlignment="1">
      <alignment horizontal="left" wrapText="1"/>
    </xf>
    <xf numFmtId="9" fontId="18" fillId="0" borderId="9" xfId="0" applyNumberFormat="1" applyFont="1" applyBorder="1"/>
    <xf numFmtId="4" fontId="18" fillId="0" borderId="10" xfId="0" applyNumberFormat="1" applyFont="1" applyBorder="1"/>
    <xf numFmtId="0" fontId="17" fillId="3" borderId="20" xfId="0" applyFont="1" applyFill="1" applyBorder="1" applyAlignment="1">
      <alignment horizontal="right" wrapText="1"/>
    </xf>
    <xf numFmtId="0" fontId="45" fillId="4" borderId="22" xfId="0" applyFont="1" applyFill="1" applyBorder="1" applyAlignment="1">
      <alignment horizontal="left" wrapText="1"/>
    </xf>
    <xf numFmtId="9" fontId="18" fillId="4" borderId="25" xfId="0" applyNumberFormat="1" applyFont="1" applyFill="1" applyBorder="1"/>
    <xf numFmtId="0" fontId="17" fillId="3" borderId="17" xfId="0" applyFont="1" applyFill="1" applyBorder="1"/>
    <xf numFmtId="4" fontId="17" fillId="4" borderId="39" xfId="0" applyNumberFormat="1" applyFont="1" applyFill="1" applyBorder="1" applyAlignment="1">
      <alignment horizontal="right" wrapText="1"/>
    </xf>
    <xf numFmtId="4" fontId="17" fillId="4" borderId="1" xfId="0" applyNumberFormat="1" applyFont="1" applyFill="1" applyBorder="1"/>
    <xf numFmtId="4" fontId="17" fillId="4" borderId="7" xfId="0" applyNumberFormat="1" applyFont="1" applyFill="1" applyBorder="1"/>
    <xf numFmtId="0" fontId="45" fillId="4" borderId="42" xfId="0" applyFont="1" applyFill="1" applyBorder="1" applyAlignment="1">
      <alignment horizontal="left" wrapText="1"/>
    </xf>
    <xf numFmtId="0" fontId="17" fillId="4" borderId="1" xfId="0" applyFont="1" applyFill="1" applyBorder="1" applyAlignment="1">
      <alignment horizontal="right" wrapText="1"/>
    </xf>
    <xf numFmtId="0" fontId="17" fillId="4" borderId="7" xfId="0" applyFont="1" applyFill="1" applyBorder="1" applyAlignment="1">
      <alignment horizontal="right" wrapText="1"/>
    </xf>
    <xf numFmtId="0" fontId="17" fillId="3" borderId="29" xfId="0" applyFont="1" applyFill="1" applyBorder="1"/>
    <xf numFmtId="0" fontId="18" fillId="4" borderId="42" xfId="0" applyFont="1" applyFill="1" applyBorder="1" applyAlignment="1">
      <alignment horizontal="left" wrapText="1"/>
    </xf>
    <xf numFmtId="0" fontId="18" fillId="4" borderId="26" xfId="0" applyFont="1" applyFill="1" applyBorder="1"/>
    <xf numFmtId="4" fontId="18" fillId="4" borderId="9" xfId="0" applyNumberFormat="1" applyFont="1" applyFill="1" applyBorder="1"/>
    <xf numFmtId="9" fontId="18" fillId="4" borderId="9" xfId="0" applyNumberFormat="1" applyFont="1" applyFill="1" applyBorder="1"/>
    <xf numFmtId="4" fontId="18" fillId="4" borderId="10" xfId="0" applyNumberFormat="1" applyFont="1" applyFill="1" applyBorder="1"/>
    <xf numFmtId="0" fontId="18" fillId="4" borderId="0" xfId="0" applyFont="1" applyFill="1" applyAlignment="1">
      <alignment wrapText="1"/>
    </xf>
    <xf numFmtId="0" fontId="42" fillId="4" borderId="0" xfId="0" applyFont="1" applyFill="1"/>
    <xf numFmtId="0" fontId="31" fillId="4" borderId="0" xfId="0" applyFont="1" applyFill="1"/>
    <xf numFmtId="0" fontId="42" fillId="4" borderId="0" xfId="0" applyFont="1" applyFill="1" applyBorder="1"/>
    <xf numFmtId="0" fontId="42" fillId="4" borderId="0" xfId="0" applyFont="1" applyFill="1" applyBorder="1" applyAlignment="1">
      <alignment horizontal="center" vertical="center"/>
    </xf>
    <xf numFmtId="0" fontId="42" fillId="4" borderId="6" xfId="0" applyFont="1" applyFill="1" applyBorder="1" applyAlignment="1">
      <alignment horizontal="center" vertical="center" wrapText="1"/>
    </xf>
    <xf numFmtId="0" fontId="42" fillId="4" borderId="1" xfId="0" applyFont="1" applyFill="1" applyBorder="1" applyAlignment="1">
      <alignment horizontal="center" vertical="center" wrapText="1"/>
    </xf>
    <xf numFmtId="0" fontId="42" fillId="4" borderId="7" xfId="0" applyFont="1" applyFill="1" applyBorder="1" applyAlignment="1">
      <alignment horizontal="center" vertical="center" wrapText="1"/>
    </xf>
    <xf numFmtId="3" fontId="31" fillId="15" borderId="1" xfId="0" applyNumberFormat="1" applyFont="1" applyFill="1" applyBorder="1"/>
    <xf numFmtId="4" fontId="31" fillId="15" borderId="1" xfId="0" applyNumberFormat="1" applyFont="1" applyFill="1" applyBorder="1"/>
    <xf numFmtId="2" fontId="31" fillId="15" borderId="1" xfId="0" applyNumberFormat="1" applyFont="1" applyFill="1" applyBorder="1"/>
    <xf numFmtId="2" fontId="31" fillId="15" borderId="7" xfId="0" applyNumberFormat="1" applyFont="1" applyFill="1" applyBorder="1"/>
    <xf numFmtId="3" fontId="42" fillId="4" borderId="1" xfId="0" applyNumberFormat="1" applyFont="1" applyFill="1" applyBorder="1"/>
    <xf numFmtId="4" fontId="42" fillId="4" borderId="1" xfId="0" applyNumberFormat="1" applyFont="1" applyFill="1" applyBorder="1"/>
    <xf numFmtId="4" fontId="31" fillId="4" borderId="1" xfId="0" applyNumberFormat="1" applyFont="1" applyFill="1" applyBorder="1"/>
    <xf numFmtId="2" fontId="31" fillId="4" borderId="1" xfId="0" applyNumberFormat="1" applyFont="1" applyFill="1" applyBorder="1"/>
    <xf numFmtId="9" fontId="42" fillId="4" borderId="1" xfId="1" applyFont="1" applyFill="1" applyBorder="1"/>
    <xf numFmtId="2" fontId="42" fillId="4" borderId="1" xfId="0" applyNumberFormat="1" applyFont="1" applyFill="1" applyBorder="1"/>
    <xf numFmtId="169" fontId="42" fillId="4" borderId="1" xfId="0" applyNumberFormat="1" applyFont="1" applyFill="1" applyBorder="1"/>
    <xf numFmtId="2" fontId="31" fillId="4" borderId="7" xfId="0" applyNumberFormat="1" applyFont="1" applyFill="1" applyBorder="1"/>
    <xf numFmtId="9" fontId="31" fillId="15" borderId="1" xfId="1" applyFont="1" applyFill="1" applyBorder="1"/>
    <xf numFmtId="4" fontId="42" fillId="4" borderId="9" xfId="0" applyNumberFormat="1" applyFont="1" applyFill="1" applyBorder="1"/>
    <xf numFmtId="0" fontId="24" fillId="4" borderId="0" xfId="0" applyFont="1" applyFill="1"/>
    <xf numFmtId="2" fontId="31" fillId="0" borderId="1" xfId="0" applyNumberFormat="1" applyFont="1" applyFill="1" applyBorder="1"/>
    <xf numFmtId="0" fontId="2" fillId="0" borderId="0" xfId="5" applyFont="1"/>
    <xf numFmtId="0" fontId="1" fillId="0" borderId="0" xfId="5" applyFont="1"/>
    <xf numFmtId="0" fontId="2" fillId="0" borderId="22" xfId="5" applyFont="1" applyFill="1" applyBorder="1" applyAlignment="1">
      <alignment horizontal="left" wrapText="1"/>
    </xf>
    <xf numFmtId="4" fontId="2" fillId="0" borderId="1" xfId="5" applyNumberFormat="1" applyFont="1" applyBorder="1"/>
    <xf numFmtId="2" fontId="2" fillId="0" borderId="1" xfId="5" applyNumberFormat="1" applyFont="1" applyBorder="1"/>
    <xf numFmtId="4" fontId="2" fillId="0" borderId="7" xfId="5" applyNumberFormat="1" applyFont="1" applyBorder="1"/>
    <xf numFmtId="0" fontId="2" fillId="0" borderId="26" xfId="5" applyFont="1" applyBorder="1" applyAlignment="1">
      <alignment horizontal="left" wrapText="1"/>
    </xf>
    <xf numFmtId="2" fontId="2" fillId="0" borderId="9" xfId="5" applyNumberFormat="1" applyFont="1" applyBorder="1"/>
    <xf numFmtId="4" fontId="2" fillId="0" borderId="9" xfId="5" applyNumberFormat="1" applyFont="1" applyBorder="1"/>
    <xf numFmtId="0" fontId="2" fillId="0" borderId="22" xfId="5" applyFont="1" applyBorder="1" applyAlignment="1">
      <alignment horizontal="left" wrapText="1"/>
    </xf>
    <xf numFmtId="9" fontId="2" fillId="0" borderId="1" xfId="4" applyFont="1" applyBorder="1"/>
    <xf numFmtId="4" fontId="2" fillId="0" borderId="10" xfId="5" applyNumberFormat="1" applyFont="1" applyBorder="1"/>
    <xf numFmtId="9" fontId="2" fillId="0" borderId="1" xfId="4" applyFont="1" applyFill="1" applyBorder="1"/>
    <xf numFmtId="0" fontId="2" fillId="0" borderId="1" xfId="5" applyFont="1" applyBorder="1"/>
    <xf numFmtId="9" fontId="2" fillId="0" borderId="9" xfId="4" applyFont="1" applyFill="1" applyBorder="1"/>
    <xf numFmtId="0" fontId="2" fillId="0" borderId="0" xfId="5" applyFont="1" applyFill="1"/>
    <xf numFmtId="0" fontId="2" fillId="0" borderId="0" xfId="5" applyFont="1" applyFill="1" applyBorder="1"/>
    <xf numFmtId="0" fontId="2" fillId="0" borderId="22" xfId="5" applyFont="1" applyFill="1" applyBorder="1" applyAlignment="1">
      <alignment horizontal="left"/>
    </xf>
    <xf numFmtId="4" fontId="2" fillId="0" borderId="1" xfId="5" applyNumberFormat="1" applyFont="1" applyFill="1" applyBorder="1"/>
    <xf numFmtId="0" fontId="2" fillId="0" borderId="22" xfId="5" applyFont="1" applyBorder="1" applyAlignment="1">
      <alignment horizontal="left"/>
    </xf>
    <xf numFmtId="0" fontId="26" fillId="0" borderId="0" xfId="6" applyFont="1" applyAlignment="1">
      <alignment vertical="center"/>
    </xf>
    <xf numFmtId="0" fontId="24" fillId="0" borderId="0" xfId="0" applyFont="1" applyAlignment="1">
      <alignment vertical="top"/>
    </xf>
    <xf numFmtId="0" fontId="23" fillId="0" borderId="0" xfId="0" applyFont="1" applyAlignment="1">
      <alignment horizontal="left"/>
    </xf>
    <xf numFmtId="0" fontId="24" fillId="0" borderId="0" xfId="0" applyFont="1" applyAlignment="1">
      <alignment horizontal="center" vertical="top"/>
    </xf>
    <xf numFmtId="0" fontId="24" fillId="0" borderId="0" xfId="0" applyFont="1" applyFill="1" applyAlignment="1">
      <alignment horizontal="center" vertical="top"/>
    </xf>
    <xf numFmtId="171" fontId="24" fillId="0" borderId="0" xfId="7" applyNumberFormat="1" applyFont="1" applyFill="1" applyAlignment="1">
      <alignment horizontal="center" vertical="top"/>
    </xf>
    <xf numFmtId="0" fontId="42" fillId="0" borderId="1" xfId="3" applyFont="1" applyBorder="1" applyAlignment="1">
      <alignment horizontal="center" vertical="center" wrapText="1"/>
    </xf>
    <xf numFmtId="0" fontId="42" fillId="0" borderId="1" xfId="3" applyFont="1" applyFill="1" applyBorder="1" applyAlignment="1">
      <alignment horizontal="center" vertical="center" wrapText="1"/>
    </xf>
    <xf numFmtId="0" fontId="31" fillId="0" borderId="0" xfId="0" applyFont="1" applyAlignment="1">
      <alignment vertical="top"/>
    </xf>
    <xf numFmtId="0" fontId="43" fillId="0" borderId="6" xfId="3" applyFont="1" applyBorder="1" applyAlignment="1">
      <alignment horizontal="center" vertical="center" wrapText="1"/>
    </xf>
    <xf numFmtId="0" fontId="43" fillId="0" borderId="1" xfId="3" applyFont="1" applyBorder="1" applyAlignment="1">
      <alignment horizontal="center" vertical="center" wrapText="1"/>
    </xf>
    <xf numFmtId="0" fontId="43" fillId="0" borderId="7" xfId="3" applyFont="1" applyBorder="1" applyAlignment="1">
      <alignment horizontal="center" vertical="center" wrapText="1"/>
    </xf>
    <xf numFmtId="0" fontId="50" fillId="0" borderId="0" xfId="0" applyFont="1" applyAlignment="1">
      <alignment vertical="top"/>
    </xf>
    <xf numFmtId="0" fontId="25" fillId="0" borderId="0" xfId="0" applyFont="1" applyAlignment="1">
      <alignment vertical="top"/>
    </xf>
    <xf numFmtId="0" fontId="24" fillId="0" borderId="0" xfId="0" applyFont="1" applyFill="1" applyAlignment="1">
      <alignment vertical="top"/>
    </xf>
    <xf numFmtId="0" fontId="24" fillId="0" borderId="0" xfId="0" applyFont="1" applyAlignment="1">
      <alignment horizontal="left"/>
    </xf>
    <xf numFmtId="2" fontId="24" fillId="0" borderId="0" xfId="0" applyNumberFormat="1" applyFont="1" applyFill="1" applyAlignment="1">
      <alignment horizontal="center"/>
    </xf>
    <xf numFmtId="2" fontId="24" fillId="0" borderId="0" xfId="0" applyNumberFormat="1" applyFont="1" applyAlignment="1">
      <alignment horizontal="center"/>
    </xf>
    <xf numFmtId="9" fontId="24" fillId="0" borderId="0" xfId="0" applyNumberFormat="1" applyFont="1" applyFill="1" applyAlignment="1">
      <alignment horizontal="center" vertical="top"/>
    </xf>
    <xf numFmtId="171" fontId="24" fillId="0" borderId="0" xfId="0" applyNumberFormat="1" applyFont="1" applyAlignment="1">
      <alignment horizontal="center" vertical="top"/>
    </xf>
    <xf numFmtId="0" fontId="7" fillId="0" borderId="0" xfId="0" applyFont="1" applyAlignment="1">
      <alignment horizontal="left"/>
    </xf>
    <xf numFmtId="0" fontId="24" fillId="0" borderId="0" xfId="0" applyFont="1" applyAlignment="1">
      <alignment horizontal="left" vertical="top"/>
    </xf>
    <xf numFmtId="1" fontId="2" fillId="0" borderId="13" xfId="0" applyNumberFormat="1" applyFont="1" applyBorder="1"/>
    <xf numFmtId="0" fontId="3" fillId="4" borderId="0" xfId="0" applyFont="1" applyFill="1"/>
    <xf numFmtId="0" fontId="47" fillId="4" borderId="0" xfId="0" applyFont="1" applyFill="1"/>
    <xf numFmtId="0" fontId="47" fillId="0" borderId="0" xfId="0" applyFont="1"/>
    <xf numFmtId="0" fontId="3" fillId="0" borderId="0" xfId="0" applyFont="1" applyAlignment="1">
      <alignment horizontal="right"/>
    </xf>
    <xf numFmtId="0" fontId="3" fillId="0" borderId="1" xfId="0" applyFont="1" applyBorder="1" applyAlignment="1">
      <alignment horizontal="right" vertical="center" wrapText="1"/>
    </xf>
    <xf numFmtId="0" fontId="23" fillId="0" borderId="0" xfId="0" applyFont="1"/>
    <xf numFmtId="4" fontId="3" fillId="4" borderId="1" xfId="0" applyNumberFormat="1" applyFont="1" applyFill="1" applyBorder="1" applyAlignment="1">
      <alignment horizontal="right"/>
    </xf>
    <xf numFmtId="4" fontId="3" fillId="4" borderId="7" xfId="0" applyNumberFormat="1" applyFont="1" applyFill="1" applyBorder="1" applyAlignment="1">
      <alignment horizontal="right"/>
    </xf>
    <xf numFmtId="49" fontId="3" fillId="0" borderId="22" xfId="0" applyNumberFormat="1" applyFont="1" applyBorder="1" applyAlignment="1">
      <alignment horizontal="left"/>
    </xf>
    <xf numFmtId="4" fontId="3" fillId="0" borderId="1" xfId="0" applyNumberFormat="1" applyFont="1" applyBorder="1" applyAlignment="1">
      <alignment horizontal="right"/>
    </xf>
    <xf numFmtId="0" fontId="3" fillId="0" borderId="22" xfId="0" applyFont="1" applyBorder="1"/>
    <xf numFmtId="3" fontId="2" fillId="0" borderId="6" xfId="0" applyNumberFormat="1" applyFont="1" applyBorder="1" applyAlignment="1">
      <alignment horizontal="right"/>
    </xf>
    <xf numFmtId="0" fontId="2" fillId="0" borderId="1" xfId="0" applyFont="1" applyBorder="1" applyAlignment="1">
      <alignment horizontal="right"/>
    </xf>
    <xf numFmtId="49" fontId="3" fillId="4" borderId="22" xfId="0" applyNumberFormat="1" applyFont="1" applyFill="1" applyBorder="1" applyAlignment="1">
      <alignment horizontal="left"/>
    </xf>
    <xf numFmtId="2" fontId="3" fillId="4" borderId="1" xfId="0" applyNumberFormat="1" applyFont="1" applyFill="1" applyBorder="1" applyAlignment="1">
      <alignment horizontal="right"/>
    </xf>
    <xf numFmtId="9" fontId="3" fillId="4" borderId="1" xfId="1" applyFont="1" applyFill="1" applyBorder="1" applyAlignment="1">
      <alignment horizontal="right"/>
    </xf>
    <xf numFmtId="49" fontId="3" fillId="4" borderId="1" xfId="0" applyNumberFormat="1" applyFont="1" applyFill="1" applyBorder="1" applyAlignment="1">
      <alignment horizontal="right"/>
    </xf>
    <xf numFmtId="2" fontId="3" fillId="0" borderId="1" xfId="0" applyNumberFormat="1" applyFont="1" applyBorder="1" applyAlignment="1">
      <alignment horizontal="right"/>
    </xf>
    <xf numFmtId="9" fontId="3" fillId="0" borderId="1" xfId="0" applyNumberFormat="1" applyFont="1" applyBorder="1" applyAlignment="1">
      <alignment horizontal="right"/>
    </xf>
    <xf numFmtId="169" fontId="3" fillId="0" borderId="1" xfId="0" applyNumberFormat="1" applyFont="1" applyBorder="1" applyAlignment="1">
      <alignment horizontal="right"/>
    </xf>
    <xf numFmtId="0" fontId="3" fillId="0" borderId="22" xfId="0" applyFont="1" applyBorder="1" applyAlignment="1">
      <alignment horizontal="left" wrapText="1"/>
    </xf>
    <xf numFmtId="4" fontId="3" fillId="0" borderId="9" xfId="0" applyNumberFormat="1" applyFont="1" applyBorder="1" applyAlignment="1">
      <alignment horizontal="right"/>
    </xf>
    <xf numFmtId="2" fontId="3" fillId="0" borderId="9" xfId="0" applyNumberFormat="1" applyFont="1" applyBorder="1" applyAlignment="1">
      <alignment horizontal="right"/>
    </xf>
    <xf numFmtId="9" fontId="3" fillId="0" borderId="9" xfId="0" applyNumberFormat="1" applyFont="1" applyBorder="1" applyAlignment="1">
      <alignment horizontal="right"/>
    </xf>
    <xf numFmtId="4" fontId="3" fillId="4" borderId="9" xfId="0" applyNumberFormat="1" applyFont="1" applyFill="1" applyBorder="1" applyAlignment="1">
      <alignment horizontal="right"/>
    </xf>
    <xf numFmtId="0" fontId="7" fillId="0" borderId="0" xfId="8" applyFont="1" applyAlignment="1">
      <alignment vertical="center"/>
    </xf>
    <xf numFmtId="0" fontId="7" fillId="9" borderId="6" xfId="0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 wrapText="1"/>
    </xf>
    <xf numFmtId="0" fontId="7" fillId="9" borderId="7" xfId="0" applyFont="1" applyFill="1" applyBorder="1" applyAlignment="1">
      <alignment horizontal="center" vertical="center" wrapText="1"/>
    </xf>
    <xf numFmtId="0" fontId="3" fillId="0" borderId="32" xfId="0" applyFont="1" applyBorder="1" applyAlignment="1">
      <alignment horizontal="center" vertical="center" wrapText="1"/>
    </xf>
    <xf numFmtId="0" fontId="3" fillId="0" borderId="41" xfId="0" applyFont="1" applyBorder="1" applyAlignment="1">
      <alignment horizontal="center" vertical="center" wrapText="1"/>
    </xf>
    <xf numFmtId="0" fontId="55" fillId="2" borderId="40" xfId="0" applyFont="1" applyFill="1" applyBorder="1" applyAlignment="1">
      <alignment horizontal="left" vertical="center" wrapText="1"/>
    </xf>
    <xf numFmtId="0" fontId="55" fillId="2" borderId="19" xfId="0" applyFont="1" applyFill="1" applyBorder="1" applyAlignment="1">
      <alignment horizontal="center" vertical="center"/>
    </xf>
    <xf numFmtId="0" fontId="55" fillId="0" borderId="0" xfId="0" applyFont="1"/>
    <xf numFmtId="0" fontId="2" fillId="0" borderId="37" xfId="0" applyFont="1" applyFill="1" applyBorder="1" applyAlignment="1">
      <alignment horizontal="left" vertical="center" wrapText="1"/>
    </xf>
    <xf numFmtId="0" fontId="2" fillId="0" borderId="34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left" vertical="center" wrapText="1"/>
    </xf>
    <xf numFmtId="0" fontId="1" fillId="2" borderId="23" xfId="0" applyFont="1" applyFill="1" applyBorder="1" applyAlignment="1">
      <alignment horizontal="center" vertical="center"/>
    </xf>
    <xf numFmtId="4" fontId="2" fillId="0" borderId="1" xfId="0" applyNumberFormat="1" applyFont="1" applyFill="1" applyBorder="1" applyAlignment="1">
      <alignment horizontal="center" vertical="center"/>
    </xf>
    <xf numFmtId="0" fontId="56" fillId="0" borderId="0" xfId="0" applyFont="1" applyFill="1" applyBorder="1" applyAlignment="1">
      <alignment horizontal="left" vertical="center" wrapText="1"/>
    </xf>
    <xf numFmtId="0" fontId="57" fillId="0" borderId="0" xfId="0" applyFont="1" applyAlignment="1">
      <alignment horizontal="right"/>
    </xf>
    <xf numFmtId="0" fontId="7" fillId="0" borderId="0" xfId="9" applyFont="1" applyAlignment="1">
      <alignment horizontal="center" vertical="center" wrapText="1"/>
    </xf>
    <xf numFmtId="0" fontId="40" fillId="0" borderId="0" xfId="9" applyFont="1" applyAlignment="1">
      <alignment horizontal="center" vertical="center" wrapText="1"/>
    </xf>
    <xf numFmtId="9" fontId="23" fillId="5" borderId="18" xfId="1" applyFont="1" applyFill="1" applyBorder="1" applyAlignment="1">
      <alignment horizontal="center" vertical="center" wrapText="1"/>
    </xf>
    <xf numFmtId="0" fontId="56" fillId="0" borderId="0" xfId="9" applyFont="1" applyAlignment="1">
      <alignment vertical="center" wrapText="1"/>
    </xf>
    <xf numFmtId="0" fontId="23" fillId="5" borderId="18" xfId="1" applyNumberFormat="1" applyFont="1" applyFill="1" applyBorder="1" applyAlignment="1">
      <alignment horizontal="center" vertical="center" wrapText="1"/>
    </xf>
    <xf numFmtId="0" fontId="28" fillId="0" borderId="0" xfId="9" applyFont="1" applyAlignment="1">
      <alignment vertical="center"/>
    </xf>
    <xf numFmtId="0" fontId="27" fillId="0" borderId="0" xfId="9"/>
    <xf numFmtId="0" fontId="59" fillId="0" borderId="44" xfId="9" applyFont="1" applyBorder="1" applyAlignment="1">
      <alignment horizontal="center" vertical="center" wrapText="1"/>
    </xf>
    <xf numFmtId="0" fontId="59" fillId="0" borderId="25" xfId="9" applyNumberFormat="1" applyFont="1" applyBorder="1" applyAlignment="1">
      <alignment horizontal="center" vertical="center" wrapText="1"/>
    </xf>
    <xf numFmtId="0" fontId="59" fillId="11" borderId="38" xfId="9" applyFont="1" applyFill="1" applyBorder="1" applyAlignment="1">
      <alignment horizontal="center" vertical="center" wrapText="1"/>
    </xf>
    <xf numFmtId="0" fontId="59" fillId="0" borderId="13" xfId="9" applyFont="1" applyBorder="1" applyAlignment="1">
      <alignment horizontal="center" vertical="center" wrapText="1"/>
    </xf>
    <xf numFmtId="49" fontId="44" fillId="0" borderId="1" xfId="9" applyNumberFormat="1" applyFont="1" applyFill="1" applyBorder="1" applyAlignment="1">
      <alignment horizontal="left" vertical="center" wrapText="1"/>
    </xf>
    <xf numFmtId="49" fontId="44" fillId="0" borderId="1" xfId="9" applyNumberFormat="1" applyFont="1" applyFill="1" applyBorder="1" applyAlignment="1">
      <alignment horizontal="center" vertical="center" wrapText="1"/>
    </xf>
    <xf numFmtId="0" fontId="60" fillId="11" borderId="1" xfId="9" applyNumberFormat="1" applyFont="1" applyFill="1" applyBorder="1" applyAlignment="1">
      <alignment horizontal="center" vertical="center" wrapText="1"/>
    </xf>
    <xf numFmtId="4" fontId="44" fillId="0" borderId="2" xfId="9" applyNumberFormat="1" applyFont="1" applyFill="1" applyBorder="1" applyAlignment="1">
      <alignment horizontal="center" vertical="center" wrapText="1"/>
    </xf>
    <xf numFmtId="4" fontId="46" fillId="19" borderId="22" xfId="9" applyNumberFormat="1" applyFont="1" applyFill="1" applyBorder="1" applyAlignment="1">
      <alignment horizontal="center" vertical="center" wrapText="1"/>
    </xf>
    <xf numFmtId="49" fontId="57" fillId="0" borderId="13" xfId="9" applyNumberFormat="1" applyFont="1" applyFill="1" applyBorder="1" applyAlignment="1">
      <alignment horizontal="left" vertical="center" wrapText="1"/>
    </xf>
    <xf numFmtId="49" fontId="59" fillId="0" borderId="45" xfId="9" applyNumberFormat="1" applyFont="1" applyBorder="1" applyAlignment="1">
      <alignment horizontal="left" vertical="center" wrapText="1"/>
    </xf>
    <xf numFmtId="49" fontId="59" fillId="0" borderId="46" xfId="9" applyNumberFormat="1" applyFont="1" applyBorder="1" applyAlignment="1">
      <alignment horizontal="center" vertical="center" wrapText="1"/>
    </xf>
    <xf numFmtId="49" fontId="59" fillId="0" borderId="46" xfId="9" applyNumberFormat="1" applyFont="1" applyBorder="1" applyAlignment="1">
      <alignment horizontal="left" vertical="center" wrapText="1"/>
    </xf>
    <xf numFmtId="4" fontId="59" fillId="0" borderId="46" xfId="9" applyNumberFormat="1" applyFont="1" applyFill="1" applyBorder="1" applyAlignment="1">
      <alignment horizontal="center" vertical="center" wrapText="1"/>
    </xf>
    <xf numFmtId="4" fontId="59" fillId="0" borderId="46" xfId="9" applyNumberFormat="1" applyFont="1" applyBorder="1" applyAlignment="1">
      <alignment horizontal="center" vertical="center" wrapText="1"/>
    </xf>
    <xf numFmtId="4" fontId="46" fillId="11" borderId="33" xfId="9" applyNumberFormat="1" applyFont="1" applyFill="1" applyBorder="1" applyAlignment="1">
      <alignment horizontal="center" vertical="center" wrapText="1"/>
    </xf>
    <xf numFmtId="49" fontId="61" fillId="0" borderId="47" xfId="9" applyNumberFormat="1" applyFont="1" applyBorder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0" fontId="62" fillId="0" borderId="0" xfId="5" applyFont="1" applyFill="1" applyAlignment="1">
      <alignment horizontal="right" vertical="center"/>
    </xf>
    <xf numFmtId="0" fontId="40" fillId="0" borderId="0" xfId="0" applyFont="1" applyAlignment="1">
      <alignment horizontal="center" vertical="center" wrapText="1"/>
    </xf>
    <xf numFmtId="0" fontId="56" fillId="0" borderId="0" xfId="0" applyFont="1" applyAlignment="1">
      <alignment vertical="center" wrapText="1"/>
    </xf>
    <xf numFmtId="0" fontId="28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59" fillId="0" borderId="44" xfId="0" applyFont="1" applyBorder="1" applyAlignment="1">
      <alignment horizontal="center" vertical="center" wrapText="1"/>
    </xf>
    <xf numFmtId="0" fontId="59" fillId="0" borderId="25" xfId="0" applyFont="1" applyBorder="1" applyAlignment="1">
      <alignment horizontal="center" vertical="center" wrapText="1"/>
    </xf>
    <xf numFmtId="0" fontId="59" fillId="11" borderId="38" xfId="0" applyFont="1" applyFill="1" applyBorder="1" applyAlignment="1">
      <alignment horizontal="center" vertical="center" wrapText="1"/>
    </xf>
    <xf numFmtId="0" fontId="59" fillId="0" borderId="13" xfId="0" applyFont="1" applyBorder="1" applyAlignment="1">
      <alignment horizontal="center" vertical="center" wrapText="1"/>
    </xf>
    <xf numFmtId="49" fontId="44" fillId="0" borderId="1" xfId="0" applyNumberFormat="1" applyFont="1" applyBorder="1" applyAlignment="1">
      <alignment horizontal="left" vertical="center" wrapText="1"/>
    </xf>
    <xf numFmtId="49" fontId="44" fillId="0" borderId="1" xfId="0" applyNumberFormat="1" applyFont="1" applyBorder="1" applyAlignment="1">
      <alignment horizontal="center" vertical="center" wrapText="1"/>
    </xf>
    <xf numFmtId="0" fontId="60" fillId="11" borderId="1" xfId="0" applyFont="1" applyFill="1" applyBorder="1" applyAlignment="1">
      <alignment horizontal="center" vertical="center" wrapText="1"/>
    </xf>
    <xf numFmtId="4" fontId="44" fillId="0" borderId="2" xfId="0" applyNumberFormat="1" applyFont="1" applyBorder="1" applyAlignment="1">
      <alignment horizontal="center" vertical="center" wrapText="1"/>
    </xf>
    <xf numFmtId="4" fontId="46" fillId="19" borderId="22" xfId="0" applyNumberFormat="1" applyFont="1" applyFill="1" applyBorder="1" applyAlignment="1">
      <alignment horizontal="center" vertical="center" wrapText="1"/>
    </xf>
    <xf numFmtId="49" fontId="57" fillId="0" borderId="13" xfId="0" applyNumberFormat="1" applyFont="1" applyBorder="1" applyAlignment="1">
      <alignment horizontal="left" vertical="center" wrapText="1"/>
    </xf>
    <xf numFmtId="49" fontId="59" fillId="0" borderId="45" xfId="0" applyNumberFormat="1" applyFont="1" applyBorder="1" applyAlignment="1">
      <alignment horizontal="left" vertical="center" wrapText="1"/>
    </xf>
    <xf numFmtId="49" fontId="59" fillId="0" borderId="46" xfId="0" applyNumberFormat="1" applyFont="1" applyBorder="1" applyAlignment="1">
      <alignment horizontal="center" vertical="center" wrapText="1"/>
    </xf>
    <xf numFmtId="49" fontId="59" fillId="0" borderId="46" xfId="0" applyNumberFormat="1" applyFont="1" applyBorder="1" applyAlignment="1">
      <alignment horizontal="left" vertical="center" wrapText="1"/>
    </xf>
    <xf numFmtId="4" fontId="59" fillId="0" borderId="46" xfId="0" applyNumberFormat="1" applyFont="1" applyBorder="1" applyAlignment="1">
      <alignment horizontal="center" vertical="center" wrapText="1"/>
    </xf>
    <xf numFmtId="4" fontId="46" fillId="11" borderId="33" xfId="0" applyNumberFormat="1" applyFont="1" applyFill="1" applyBorder="1" applyAlignment="1">
      <alignment horizontal="center" vertical="center" wrapText="1"/>
    </xf>
    <xf numFmtId="49" fontId="61" fillId="0" borderId="47" xfId="0" applyNumberFormat="1" applyFont="1" applyBorder="1" applyAlignment="1">
      <alignment horizontal="left" vertical="center" wrapText="1"/>
    </xf>
    <xf numFmtId="0" fontId="37" fillId="0" borderId="0" xfId="0" applyFont="1" applyAlignment="1">
      <alignment horizontal="center" vertical="center" wrapText="1"/>
    </xf>
    <xf numFmtId="0" fontId="2" fillId="0" borderId="0" xfId="5" applyFont="1" applyAlignment="1">
      <alignment horizontal="center" vertical="center"/>
    </xf>
    <xf numFmtId="166" fontId="18" fillId="0" borderId="0" xfId="0" applyNumberFormat="1" applyFont="1"/>
    <xf numFmtId="2" fontId="18" fillId="0" borderId="0" xfId="0" applyNumberFormat="1" applyFont="1"/>
    <xf numFmtId="4" fontId="18" fillId="0" borderId="0" xfId="0" applyNumberFormat="1" applyFont="1"/>
    <xf numFmtId="0" fontId="17" fillId="0" borderId="0" xfId="0" applyFont="1" applyFill="1"/>
    <xf numFmtId="0" fontId="18" fillId="0" borderId="0" xfId="0" applyFont="1" applyFill="1"/>
    <xf numFmtId="166" fontId="18" fillId="0" borderId="6" xfId="0" applyNumberFormat="1" applyFont="1" applyBorder="1" applyAlignment="1">
      <alignment horizontal="center" vertical="center" wrapText="1"/>
    </xf>
    <xf numFmtId="2" fontId="18" fillId="0" borderId="1" xfId="0" applyNumberFormat="1" applyFont="1" applyBorder="1" applyAlignment="1">
      <alignment horizontal="center" vertical="center" wrapText="1"/>
    </xf>
    <xf numFmtId="4" fontId="18" fillId="0" borderId="1" xfId="0" applyNumberFormat="1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17" fillId="2" borderId="22" xfId="0" applyFont="1" applyFill="1" applyBorder="1" applyAlignment="1">
      <alignment horizontal="right" wrapText="1"/>
    </xf>
    <xf numFmtId="0" fontId="17" fillId="3" borderId="22" xfId="0" applyFont="1" applyFill="1" applyBorder="1" applyAlignment="1">
      <alignment wrapText="1"/>
    </xf>
    <xf numFmtId="0" fontId="18" fillId="0" borderId="22" xfId="0" applyFont="1" applyFill="1" applyBorder="1" applyAlignment="1">
      <alignment horizontal="left" wrapText="1"/>
    </xf>
    <xf numFmtId="0" fontId="18" fillId="0" borderId="22" xfId="0" applyFont="1" applyFill="1" applyBorder="1" applyAlignment="1">
      <alignment horizontal="left" vertical="center" wrapText="1"/>
    </xf>
    <xf numFmtId="0" fontId="18" fillId="0" borderId="0" xfId="0" applyFont="1" applyFill="1" applyAlignment="1">
      <alignment vertical="center"/>
    </xf>
    <xf numFmtId="0" fontId="18" fillId="0" borderId="22" xfId="0" applyFont="1" applyBorder="1" applyAlignment="1">
      <alignment wrapText="1"/>
    </xf>
    <xf numFmtId="0" fontId="17" fillId="0" borderId="22" xfId="0" applyFont="1" applyBorder="1" applyAlignment="1">
      <alignment vertical="center" wrapText="1"/>
    </xf>
    <xf numFmtId="0" fontId="18" fillId="0" borderId="0" xfId="0" applyFont="1" applyAlignment="1">
      <alignment vertical="center"/>
    </xf>
    <xf numFmtId="0" fontId="17" fillId="0" borderId="22" xfId="0" applyFont="1" applyBorder="1" applyAlignment="1">
      <alignment wrapText="1"/>
    </xf>
    <xf numFmtId="0" fontId="18" fillId="4" borderId="22" xfId="0" applyFont="1" applyFill="1" applyBorder="1" applyAlignment="1">
      <alignment wrapText="1"/>
    </xf>
    <xf numFmtId="0" fontId="17" fillId="0" borderId="22" xfId="0" applyFont="1" applyBorder="1" applyAlignment="1">
      <alignment horizontal="left" vertical="center" wrapText="1"/>
    </xf>
    <xf numFmtId="0" fontId="17" fillId="3" borderId="22" xfId="0" applyFont="1" applyFill="1" applyBorder="1" applyAlignment="1">
      <alignment horizontal="left" wrapText="1"/>
    </xf>
    <xf numFmtId="0" fontId="1" fillId="3" borderId="22" xfId="0" applyFont="1" applyFill="1" applyBorder="1" applyAlignment="1">
      <alignment horizontal="left" wrapText="1"/>
    </xf>
    <xf numFmtId="0" fontId="17" fillId="3" borderId="22" xfId="0" applyFont="1" applyFill="1" applyBorder="1" applyAlignment="1">
      <alignment vertical="center" wrapText="1"/>
    </xf>
    <xf numFmtId="0" fontId="17" fillId="3" borderId="22" xfId="0" applyFont="1" applyFill="1" applyBorder="1" applyAlignment="1">
      <alignment horizontal="left" vertical="center" wrapText="1"/>
    </xf>
    <xf numFmtId="0" fontId="18" fillId="0" borderId="22" xfId="0" applyFont="1" applyFill="1" applyBorder="1" applyAlignment="1">
      <alignment wrapText="1"/>
    </xf>
    <xf numFmtId="0" fontId="18" fillId="0" borderId="22" xfId="0" applyFont="1" applyBorder="1" applyAlignment="1">
      <alignment horizontal="left"/>
    </xf>
    <xf numFmtId="0" fontId="2" fillId="0" borderId="22" xfId="0" applyFont="1" applyFill="1" applyBorder="1" applyAlignment="1">
      <alignment wrapText="1"/>
    </xf>
    <xf numFmtId="0" fontId="18" fillId="0" borderId="22" xfId="0" applyFont="1" applyBorder="1" applyAlignment="1">
      <alignment horizontal="left" vertical="center" wrapText="1"/>
    </xf>
    <xf numFmtId="0" fontId="18" fillId="0" borderId="0" xfId="0" applyFont="1" applyAlignment="1">
      <alignment horizontal="center" vertical="center"/>
    </xf>
    <xf numFmtId="0" fontId="2" fillId="0" borderId="22" xfId="0" applyFont="1" applyBorder="1" applyAlignment="1">
      <alignment wrapText="1"/>
    </xf>
    <xf numFmtId="0" fontId="17" fillId="0" borderId="22" xfId="0" applyFont="1" applyFill="1" applyBorder="1" applyAlignment="1">
      <alignment wrapText="1"/>
    </xf>
    <xf numFmtId="0" fontId="18" fillId="0" borderId="22" xfId="0" applyFont="1" applyBorder="1" applyAlignment="1">
      <alignment vertical="top" wrapText="1"/>
    </xf>
    <xf numFmtId="0" fontId="18" fillId="3" borderId="22" xfId="0" applyFont="1" applyFill="1" applyBorder="1" applyAlignment="1">
      <alignment vertical="center" wrapText="1"/>
    </xf>
    <xf numFmtId="1" fontId="18" fillId="0" borderId="0" xfId="0" applyNumberFormat="1" applyFont="1"/>
    <xf numFmtId="3" fontId="1" fillId="2" borderId="6" xfId="0" applyNumberFormat="1" applyFont="1" applyFill="1" applyBorder="1"/>
    <xf numFmtId="3" fontId="1" fillId="3" borderId="6" xfId="0" applyNumberFormat="1" applyFont="1" applyFill="1" applyBorder="1"/>
    <xf numFmtId="3" fontId="2" fillId="0" borderId="6" xfId="0" applyNumberFormat="1" applyFont="1" applyBorder="1"/>
    <xf numFmtId="3" fontId="2" fillId="0" borderId="1" xfId="0" applyNumberFormat="1" applyFont="1" applyBorder="1"/>
    <xf numFmtId="3" fontId="2" fillId="0" borderId="7" xfId="0" applyNumberFormat="1" applyFont="1" applyBorder="1"/>
    <xf numFmtId="0" fontId="65" fillId="0" borderId="7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right"/>
    </xf>
    <xf numFmtId="3" fontId="2" fillId="0" borderId="8" xfId="0" applyNumberFormat="1" applyFont="1" applyBorder="1"/>
    <xf numFmtId="3" fontId="2" fillId="0" borderId="9" xfId="0" applyNumberFormat="1" applyFont="1" applyBorder="1"/>
    <xf numFmtId="169" fontId="2" fillId="0" borderId="0" xfId="0" applyNumberFormat="1" applyFont="1"/>
    <xf numFmtId="0" fontId="3" fillId="9" borderId="6" xfId="0" applyFont="1" applyFill="1" applyBorder="1" applyAlignment="1">
      <alignment horizontal="center" vertical="center" wrapText="1"/>
    </xf>
    <xf numFmtId="0" fontId="47" fillId="9" borderId="1" xfId="0" applyFont="1" applyFill="1" applyBorder="1" applyAlignment="1">
      <alignment horizontal="center" vertical="center" wrapText="1"/>
    </xf>
    <xf numFmtId="0" fontId="3" fillId="9" borderId="1" xfId="0" applyFont="1" applyFill="1" applyBorder="1" applyAlignment="1">
      <alignment horizontal="center" vertical="center" wrapText="1"/>
    </xf>
    <xf numFmtId="0" fontId="3" fillId="9" borderId="7" xfId="0" applyFont="1" applyFill="1" applyBorder="1" applyAlignment="1">
      <alignment horizontal="center" vertical="center" wrapText="1"/>
    </xf>
    <xf numFmtId="4" fontId="55" fillId="9" borderId="1" xfId="0" applyNumberFormat="1" applyFont="1" applyFill="1" applyBorder="1" applyAlignment="1">
      <alignment horizontal="center" vertical="center"/>
    </xf>
    <xf numFmtId="4" fontId="55" fillId="9" borderId="7" xfId="0" applyNumberFormat="1" applyFont="1" applyFill="1" applyBorder="1" applyAlignment="1">
      <alignment horizontal="center" vertical="center"/>
    </xf>
    <xf numFmtId="4" fontId="1" fillId="9" borderId="7" xfId="0" applyNumberFormat="1" applyFont="1" applyFill="1" applyBorder="1" applyAlignment="1">
      <alignment horizontal="center" vertical="center"/>
    </xf>
    <xf numFmtId="4" fontId="1" fillId="12" borderId="1" xfId="0" applyNumberFormat="1" applyFont="1" applyFill="1" applyBorder="1" applyAlignment="1">
      <alignment horizontal="center" vertical="center"/>
    </xf>
    <xf numFmtId="4" fontId="1" fillId="12" borderId="7" xfId="0" applyNumberFormat="1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horizontal="center" vertical="center"/>
    </xf>
    <xf numFmtId="4" fontId="1" fillId="12" borderId="9" xfId="0" applyNumberFormat="1" applyFont="1" applyFill="1" applyBorder="1" applyAlignment="1">
      <alignment horizontal="center" vertical="center"/>
    </xf>
    <xf numFmtId="4" fontId="1" fillId="12" borderId="10" xfId="0" applyNumberFormat="1" applyFont="1" applyFill="1" applyBorder="1" applyAlignment="1">
      <alignment horizontal="center" vertical="center"/>
    </xf>
    <xf numFmtId="4" fontId="55" fillId="0" borderId="0" xfId="0" applyNumberFormat="1" applyFont="1"/>
    <xf numFmtId="3" fontId="55" fillId="9" borderId="6" xfId="0" applyNumberFormat="1" applyFont="1" applyFill="1" applyBorder="1" applyAlignment="1">
      <alignment horizontal="center" vertical="center"/>
    </xf>
    <xf numFmtId="3" fontId="2" fillId="0" borderId="6" xfId="0" applyNumberFormat="1" applyFont="1" applyFill="1" applyBorder="1" applyAlignment="1">
      <alignment horizontal="center" vertical="center"/>
    </xf>
    <xf numFmtId="3" fontId="1" fillId="12" borderId="6" xfId="0" applyNumberFormat="1" applyFont="1" applyFill="1" applyBorder="1" applyAlignment="1">
      <alignment horizontal="center" vertical="center"/>
    </xf>
    <xf numFmtId="3" fontId="1" fillId="12" borderId="8" xfId="0" applyNumberFormat="1" applyFont="1" applyFill="1" applyBorder="1" applyAlignment="1">
      <alignment horizontal="center" vertical="center"/>
    </xf>
    <xf numFmtId="0" fontId="2" fillId="0" borderId="22" xfId="5" applyFont="1" applyBorder="1" applyAlignment="1">
      <alignment horizontal="center" vertical="center" wrapText="1"/>
    </xf>
    <xf numFmtId="0" fontId="3" fillId="0" borderId="22" xfId="5" applyFont="1" applyBorder="1" applyAlignment="1">
      <alignment horizontal="center" vertical="center" wrapText="1"/>
    </xf>
    <xf numFmtId="0" fontId="1" fillId="2" borderId="22" xfId="5" applyFont="1" applyFill="1" applyBorder="1" applyAlignment="1">
      <alignment horizontal="right"/>
    </xf>
    <xf numFmtId="0" fontId="1" fillId="3" borderId="22" xfId="5" applyFont="1" applyFill="1" applyBorder="1" applyAlignment="1">
      <alignment horizontal="right"/>
    </xf>
    <xf numFmtId="0" fontId="1" fillId="16" borderId="22" xfId="5" applyFont="1" applyFill="1" applyBorder="1" applyAlignment="1">
      <alignment horizontal="left" wrapText="1"/>
    </xf>
    <xf numFmtId="0" fontId="2" fillId="16" borderId="22" xfId="5" applyFont="1" applyFill="1" applyBorder="1" applyAlignment="1">
      <alignment horizontal="left" wrapText="1"/>
    </xf>
    <xf numFmtId="0" fontId="2" fillId="3" borderId="22" xfId="5" applyFont="1" applyFill="1" applyBorder="1" applyAlignment="1">
      <alignment horizontal="right"/>
    </xf>
    <xf numFmtId="0" fontId="1" fillId="3" borderId="22" xfId="5" applyFont="1" applyFill="1" applyBorder="1" applyAlignment="1">
      <alignment horizontal="right" wrapText="1"/>
    </xf>
    <xf numFmtId="0" fontId="7" fillId="0" borderId="6" xfId="5" applyFont="1" applyBorder="1" applyAlignment="1">
      <alignment horizontal="center" vertical="center" wrapText="1"/>
    </xf>
    <xf numFmtId="0" fontId="7" fillId="0" borderId="1" xfId="5" applyFont="1" applyBorder="1" applyAlignment="1">
      <alignment horizontal="center" vertical="center" wrapText="1"/>
    </xf>
    <xf numFmtId="0" fontId="7" fillId="0" borderId="7" xfId="5" applyFont="1" applyBorder="1" applyAlignment="1">
      <alignment horizontal="center" vertical="center" wrapText="1"/>
    </xf>
    <xf numFmtId="0" fontId="3" fillId="0" borderId="6" xfId="5" applyFont="1" applyBorder="1" applyAlignment="1">
      <alignment horizontal="center" vertical="center" wrapText="1"/>
    </xf>
    <xf numFmtId="0" fontId="3" fillId="0" borderId="1" xfId="5" applyFont="1" applyBorder="1" applyAlignment="1">
      <alignment horizontal="center" vertical="center" wrapText="1"/>
    </xf>
    <xf numFmtId="0" fontId="3" fillId="0" borderId="7" xfId="5" applyFont="1" applyBorder="1" applyAlignment="1">
      <alignment horizontal="center" vertical="center" wrapText="1"/>
    </xf>
    <xf numFmtId="4" fontId="1" fillId="2" borderId="1" xfId="5" applyNumberFormat="1" applyFont="1" applyFill="1" applyBorder="1"/>
    <xf numFmtId="4" fontId="1" fillId="2" borderId="7" xfId="5" applyNumberFormat="1" applyFont="1" applyFill="1" applyBorder="1"/>
    <xf numFmtId="2" fontId="1" fillId="3" borderId="1" xfId="5" applyNumberFormat="1" applyFont="1" applyFill="1" applyBorder="1"/>
    <xf numFmtId="4" fontId="1" fillId="3" borderId="1" xfId="5" applyNumberFormat="1" applyFont="1" applyFill="1" applyBorder="1"/>
    <xf numFmtId="4" fontId="1" fillId="3" borderId="7" xfId="5" applyNumberFormat="1" applyFont="1" applyFill="1" applyBorder="1"/>
    <xf numFmtId="2" fontId="1" fillId="0" borderId="1" xfId="5" applyNumberFormat="1" applyFont="1" applyBorder="1"/>
    <xf numFmtId="4" fontId="1" fillId="0" borderId="1" xfId="5" applyNumberFormat="1" applyFont="1" applyBorder="1"/>
    <xf numFmtId="2" fontId="1" fillId="0" borderId="7" xfId="5" applyNumberFormat="1" applyFont="1" applyBorder="1"/>
    <xf numFmtId="2" fontId="1" fillId="3" borderId="7" xfId="5" applyNumberFormat="1" applyFont="1" applyFill="1" applyBorder="1"/>
    <xf numFmtId="9" fontId="1" fillId="0" borderId="1" xfId="4" applyFont="1" applyBorder="1"/>
    <xf numFmtId="4" fontId="1" fillId="0" borderId="7" xfId="5" applyNumberFormat="1" applyFont="1" applyBorder="1"/>
    <xf numFmtId="9" fontId="1" fillId="3" borderId="1" xfId="4" applyFont="1" applyFill="1" applyBorder="1"/>
    <xf numFmtId="2" fontId="1" fillId="0" borderId="1" xfId="5" applyNumberFormat="1" applyFont="1" applyBorder="1" applyAlignment="1">
      <alignment horizontal="right" wrapText="1"/>
    </xf>
    <xf numFmtId="2" fontId="1" fillId="0" borderId="1" xfId="4" applyNumberFormat="1" applyFont="1" applyBorder="1"/>
    <xf numFmtId="2" fontId="1" fillId="0" borderId="7" xfId="5" applyNumberFormat="1" applyFont="1" applyBorder="1" applyAlignment="1">
      <alignment horizontal="right" wrapText="1"/>
    </xf>
    <xf numFmtId="2" fontId="1" fillId="0" borderId="1" xfId="5" applyNumberFormat="1" applyFont="1" applyFill="1" applyBorder="1"/>
    <xf numFmtId="4" fontId="1" fillId="0" borderId="1" xfId="5" applyNumberFormat="1" applyFont="1" applyFill="1" applyBorder="1"/>
    <xf numFmtId="9" fontId="1" fillId="0" borderId="1" xfId="4" applyFont="1" applyFill="1" applyBorder="1"/>
    <xf numFmtId="2" fontId="1" fillId="0" borderId="7" xfId="5" applyNumberFormat="1" applyFont="1" applyFill="1" applyBorder="1"/>
    <xf numFmtId="4" fontId="1" fillId="0" borderId="7" xfId="5" applyNumberFormat="1" applyFont="1" applyFill="1" applyBorder="1"/>
    <xf numFmtId="3" fontId="1" fillId="2" borderId="6" xfId="5" applyNumberFormat="1" applyFont="1" applyFill="1" applyBorder="1"/>
    <xf numFmtId="3" fontId="1" fillId="3" borderId="6" xfId="5" applyNumberFormat="1" applyFont="1" applyFill="1" applyBorder="1"/>
    <xf numFmtId="3" fontId="1" fillId="0" borderId="6" xfId="5" applyNumberFormat="1" applyFont="1" applyBorder="1"/>
    <xf numFmtId="3" fontId="2" fillId="0" borderId="6" xfId="5" applyNumberFormat="1" applyFont="1" applyBorder="1"/>
    <xf numFmtId="3" fontId="2" fillId="0" borderId="6" xfId="5" applyNumberFormat="1" applyFont="1" applyBorder="1" applyAlignment="1">
      <alignment horizontal="right" wrapText="1"/>
    </xf>
    <xf numFmtId="3" fontId="2" fillId="0" borderId="6" xfId="5" applyNumberFormat="1" applyFont="1" applyBorder="1" applyAlignment="1">
      <alignment wrapText="1"/>
    </xf>
    <xf numFmtId="3" fontId="1" fillId="0" borderId="6" xfId="5" applyNumberFormat="1" applyFont="1" applyBorder="1" applyAlignment="1">
      <alignment horizontal="right" wrapText="1"/>
    </xf>
    <xf numFmtId="3" fontId="2" fillId="0" borderId="6" xfId="5" applyNumberFormat="1" applyFont="1" applyFill="1" applyBorder="1" applyAlignment="1">
      <alignment horizontal="right" wrapText="1"/>
    </xf>
    <xf numFmtId="3" fontId="2" fillId="0" borderId="6" xfId="5" applyNumberFormat="1" applyFont="1" applyFill="1" applyBorder="1"/>
    <xf numFmtId="3" fontId="2" fillId="0" borderId="6" xfId="5" applyNumberFormat="1" applyFont="1" applyFill="1" applyBorder="1" applyAlignment="1">
      <alignment horizontal="right"/>
    </xf>
    <xf numFmtId="3" fontId="2" fillId="0" borderId="6" xfId="5" applyNumberFormat="1" applyFont="1" applyFill="1" applyBorder="1" applyAlignment="1">
      <alignment wrapText="1"/>
    </xf>
    <xf numFmtId="3" fontId="2" fillId="0" borderId="6" xfId="5" applyNumberFormat="1" applyFont="1" applyBorder="1" applyAlignment="1">
      <alignment horizontal="right"/>
    </xf>
    <xf numFmtId="3" fontId="1" fillId="0" borderId="6" xfId="5" applyNumberFormat="1" applyFont="1" applyFill="1" applyBorder="1"/>
    <xf numFmtId="3" fontId="3" fillId="0" borderId="6" xfId="5" applyNumberFormat="1" applyFont="1" applyBorder="1" applyAlignment="1">
      <alignment horizontal="right" wrapText="1"/>
    </xf>
    <xf numFmtId="3" fontId="2" fillId="0" borderId="8" xfId="5" applyNumberFormat="1" applyFont="1" applyBorder="1" applyAlignment="1">
      <alignment horizontal="right" wrapText="1"/>
    </xf>
    <xf numFmtId="0" fontId="1" fillId="0" borderId="22" xfId="5" applyFont="1" applyFill="1" applyBorder="1" applyAlignment="1">
      <alignment horizontal="left" wrapText="1"/>
    </xf>
    <xf numFmtId="0" fontId="2" fillId="0" borderId="22" xfId="5" applyFont="1" applyBorder="1" applyAlignment="1">
      <alignment wrapText="1"/>
    </xf>
    <xf numFmtId="0" fontId="1" fillId="0" borderId="22" xfId="5" applyFont="1" applyFill="1" applyBorder="1" applyAlignment="1">
      <alignment wrapText="1"/>
    </xf>
    <xf numFmtId="0" fontId="2" fillId="0" borderId="26" xfId="5" applyFont="1" applyBorder="1" applyAlignment="1">
      <alignment wrapText="1"/>
    </xf>
    <xf numFmtId="0" fontId="2" fillId="0" borderId="1" xfId="5" applyFont="1" applyBorder="1" applyAlignment="1">
      <alignment horizontal="right"/>
    </xf>
    <xf numFmtId="2" fontId="2" fillId="0" borderId="1" xfId="5" applyNumberFormat="1" applyFont="1" applyBorder="1" applyAlignment="1">
      <alignment horizontal="right"/>
    </xf>
    <xf numFmtId="9" fontId="2" fillId="0" borderId="1" xfId="5" applyNumberFormat="1" applyFont="1" applyBorder="1" applyAlignment="1">
      <alignment horizontal="right"/>
    </xf>
    <xf numFmtId="4" fontId="2" fillId="0" borderId="1" xfId="5" applyNumberFormat="1" applyFont="1" applyFill="1" applyBorder="1" applyAlignment="1">
      <alignment horizontal="right"/>
    </xf>
    <xf numFmtId="4" fontId="2" fillId="0" borderId="7" xfId="5" applyNumberFormat="1" applyFont="1" applyFill="1" applyBorder="1" applyAlignment="1">
      <alignment horizontal="right"/>
    </xf>
    <xf numFmtId="0" fontId="1" fillId="0" borderId="1" xfId="5" applyFont="1" applyFill="1" applyBorder="1" applyAlignment="1">
      <alignment horizontal="right"/>
    </xf>
    <xf numFmtId="0" fontId="2" fillId="0" borderId="9" xfId="5" applyFont="1" applyBorder="1" applyAlignment="1">
      <alignment horizontal="right"/>
    </xf>
    <xf numFmtId="9" fontId="2" fillId="0" borderId="9" xfId="5" applyNumberFormat="1" applyFont="1" applyBorder="1" applyAlignment="1">
      <alignment horizontal="right"/>
    </xf>
    <xf numFmtId="4" fontId="1" fillId="0" borderId="1" xfId="5" applyNumberFormat="1" applyFont="1" applyFill="1" applyBorder="1" applyAlignment="1">
      <alignment horizontal="right"/>
    </xf>
    <xf numFmtId="4" fontId="1" fillId="0" borderId="7" xfId="5" applyNumberFormat="1" applyFont="1" applyFill="1" applyBorder="1" applyAlignment="1">
      <alignment horizontal="right"/>
    </xf>
    <xf numFmtId="4" fontId="2" fillId="0" borderId="1" xfId="5" applyNumberFormat="1" applyFont="1" applyBorder="1" applyAlignment="1">
      <alignment horizontal="right"/>
    </xf>
    <xf numFmtId="4" fontId="2" fillId="0" borderId="7" xfId="5" applyNumberFormat="1" applyFont="1" applyBorder="1" applyAlignment="1">
      <alignment horizontal="right"/>
    </xf>
    <xf numFmtId="0" fontId="1" fillId="2" borderId="22" xfId="5" applyFont="1" applyFill="1" applyBorder="1" applyAlignment="1">
      <alignment horizontal="center" vertical="center"/>
    </xf>
    <xf numFmtId="0" fontId="1" fillId="9" borderId="22" xfId="5" applyFont="1" applyFill="1" applyBorder="1" applyAlignment="1">
      <alignment wrapText="1"/>
    </xf>
    <xf numFmtId="0" fontId="2" fillId="0" borderId="6" xfId="5" applyFont="1" applyBorder="1" applyAlignment="1">
      <alignment horizontal="center" vertical="center" wrapText="1"/>
    </xf>
    <xf numFmtId="0" fontId="2" fillId="0" borderId="1" xfId="5" applyFont="1" applyBorder="1" applyAlignment="1">
      <alignment horizontal="center" vertical="center" wrapText="1"/>
    </xf>
    <xf numFmtId="0" fontId="2" fillId="0" borderId="1" xfId="5" applyFont="1" applyFill="1" applyBorder="1" applyAlignment="1">
      <alignment horizontal="center" vertical="center" wrapText="1"/>
    </xf>
    <xf numFmtId="0" fontId="2" fillId="0" borderId="7" xfId="5" applyFont="1" applyFill="1" applyBorder="1" applyAlignment="1">
      <alignment horizontal="center" vertical="center" wrapText="1"/>
    </xf>
    <xf numFmtId="0" fontId="2" fillId="0" borderId="7" xfId="5" applyFont="1" applyBorder="1" applyAlignment="1">
      <alignment horizontal="center" vertical="center" wrapText="1"/>
    </xf>
    <xf numFmtId="4" fontId="1" fillId="2" borderId="1" xfId="5" applyNumberFormat="1" applyFont="1" applyFill="1" applyBorder="1" applyAlignment="1">
      <alignment horizontal="right"/>
    </xf>
    <xf numFmtId="4" fontId="1" fillId="2" borderId="7" xfId="5" applyNumberFormat="1" applyFont="1" applyFill="1" applyBorder="1" applyAlignment="1">
      <alignment horizontal="right"/>
    </xf>
    <xf numFmtId="0" fontId="1" fillId="9" borderId="1" xfId="5" applyFont="1" applyFill="1" applyBorder="1" applyAlignment="1">
      <alignment horizontal="right"/>
    </xf>
    <xf numFmtId="2" fontId="2" fillId="0" borderId="9" xfId="5" applyNumberFormat="1" applyFont="1" applyBorder="1" applyAlignment="1">
      <alignment horizontal="right"/>
    </xf>
    <xf numFmtId="4" fontId="2" fillId="0" borderId="9" xfId="5" applyNumberFormat="1" applyFont="1" applyFill="1" applyBorder="1" applyAlignment="1">
      <alignment horizontal="right"/>
    </xf>
    <xf numFmtId="4" fontId="2" fillId="0" borderId="10" xfId="5" applyNumberFormat="1" applyFont="1" applyFill="1" applyBorder="1" applyAlignment="1">
      <alignment horizontal="right"/>
    </xf>
    <xf numFmtId="3" fontId="1" fillId="2" borderId="6" xfId="5" applyNumberFormat="1" applyFont="1" applyFill="1" applyBorder="1" applyAlignment="1">
      <alignment horizontal="right"/>
    </xf>
    <xf numFmtId="3" fontId="1" fillId="9" borderId="6" xfId="5" applyNumberFormat="1" applyFont="1" applyFill="1" applyBorder="1" applyAlignment="1">
      <alignment horizontal="right"/>
    </xf>
    <xf numFmtId="3" fontId="1" fillId="0" borderId="6" xfId="5" applyNumberFormat="1" applyFont="1" applyFill="1" applyBorder="1" applyAlignment="1">
      <alignment horizontal="right"/>
    </xf>
    <xf numFmtId="3" fontId="2" fillId="0" borderId="8" xfId="5" applyNumberFormat="1" applyFont="1" applyBorder="1" applyAlignment="1">
      <alignment horizontal="right"/>
    </xf>
    <xf numFmtId="4" fontId="1" fillId="9" borderId="1" xfId="5" applyNumberFormat="1" applyFont="1" applyFill="1" applyBorder="1" applyAlignment="1">
      <alignment horizontal="right"/>
    </xf>
    <xf numFmtId="4" fontId="2" fillId="0" borderId="9" xfId="5" applyNumberFormat="1" applyFont="1" applyBorder="1" applyAlignment="1">
      <alignment horizontal="right"/>
    </xf>
    <xf numFmtId="4" fontId="1" fillId="9" borderId="7" xfId="5" applyNumberFormat="1" applyFont="1" applyFill="1" applyBorder="1" applyAlignment="1">
      <alignment horizontal="right"/>
    </xf>
    <xf numFmtId="2" fontId="1" fillId="12" borderId="1" xfId="0" applyNumberFormat="1" applyFont="1" applyFill="1" applyBorder="1"/>
    <xf numFmtId="2" fontId="1" fillId="4" borderId="1" xfId="0" applyNumberFormat="1" applyFont="1" applyFill="1" applyBorder="1"/>
    <xf numFmtId="2" fontId="1" fillId="4" borderId="7" xfId="0" applyNumberFormat="1" applyFont="1" applyFill="1" applyBorder="1"/>
    <xf numFmtId="2" fontId="1" fillId="0" borderId="1" xfId="0" applyNumberFormat="1" applyFont="1" applyFill="1" applyBorder="1"/>
    <xf numFmtId="0" fontId="42" fillId="4" borderId="22" xfId="0" applyFont="1" applyFill="1" applyBorder="1" applyAlignment="1">
      <alignment horizontal="center" vertical="center" wrapText="1"/>
    </xf>
    <xf numFmtId="0" fontId="31" fillId="12" borderId="22" xfId="0" applyFont="1" applyFill="1" applyBorder="1" applyAlignment="1">
      <alignment horizontal="right"/>
    </xf>
    <xf numFmtId="0" fontId="31" fillId="15" borderId="22" xfId="0" applyFont="1" applyFill="1" applyBorder="1" applyAlignment="1">
      <alignment horizontal="right"/>
    </xf>
    <xf numFmtId="0" fontId="31" fillId="4" borderId="22" xfId="0" applyFont="1" applyFill="1" applyBorder="1" applyAlignment="1">
      <alignment horizontal="left" wrapText="1"/>
    </xf>
    <xf numFmtId="0" fontId="42" fillId="4" borderId="22" xfId="0" applyFont="1" applyFill="1" applyBorder="1" applyAlignment="1">
      <alignment horizontal="left" wrapText="1"/>
    </xf>
    <xf numFmtId="0" fontId="31" fillId="15" borderId="22" xfId="0" applyFont="1" applyFill="1" applyBorder="1" applyAlignment="1">
      <alignment horizontal="center" wrapText="1"/>
    </xf>
    <xf numFmtId="0" fontId="31" fillId="15" borderId="22" xfId="0" applyFont="1" applyFill="1" applyBorder="1" applyAlignment="1">
      <alignment horizontal="left" wrapText="1"/>
    </xf>
    <xf numFmtId="0" fontId="48" fillId="4" borderId="22" xfId="0" applyFont="1" applyFill="1" applyBorder="1"/>
    <xf numFmtId="0" fontId="48" fillId="4" borderId="26" xfId="0" applyFont="1" applyFill="1" applyBorder="1"/>
    <xf numFmtId="2" fontId="31" fillId="0" borderId="7" xfId="0" applyNumberFormat="1" applyFont="1" applyFill="1" applyBorder="1"/>
    <xf numFmtId="2" fontId="42" fillId="4" borderId="9" xfId="0" applyNumberFormat="1" applyFont="1" applyFill="1" applyBorder="1"/>
    <xf numFmtId="3" fontId="42" fillId="4" borderId="9" xfId="0" applyNumberFormat="1" applyFont="1" applyFill="1" applyBorder="1"/>
    <xf numFmtId="9" fontId="42" fillId="4" borderId="9" xfId="1" applyFont="1" applyFill="1" applyBorder="1"/>
    <xf numFmtId="0" fontId="1" fillId="4" borderId="22" xfId="0" applyFont="1" applyFill="1" applyBorder="1" applyAlignment="1">
      <alignment horizontal="left" wrapText="1"/>
    </xf>
    <xf numFmtId="0" fontId="2" fillId="4" borderId="22" xfId="0" applyFont="1" applyFill="1" applyBorder="1" applyAlignment="1">
      <alignment horizontal="left" wrapText="1"/>
    </xf>
    <xf numFmtId="2" fontId="1" fillId="0" borderId="7" xfId="0" applyNumberFormat="1" applyFont="1" applyFill="1" applyBorder="1"/>
    <xf numFmtId="2" fontId="42" fillId="4" borderId="7" xfId="0" applyNumberFormat="1" applyFont="1" applyFill="1" applyBorder="1"/>
    <xf numFmtId="2" fontId="42" fillId="4" borderId="10" xfId="0" applyNumberFormat="1" applyFont="1" applyFill="1" applyBorder="1"/>
    <xf numFmtId="1" fontId="31" fillId="15" borderId="6" xfId="0" applyNumberFormat="1" applyFont="1" applyFill="1" applyBorder="1"/>
    <xf numFmtId="1" fontId="31" fillId="4" borderId="6" xfId="0" applyNumberFormat="1" applyFont="1" applyFill="1" applyBorder="1"/>
    <xf numFmtId="1" fontId="42" fillId="4" borderId="6" xfId="0" applyNumberFormat="1" applyFont="1" applyFill="1" applyBorder="1"/>
    <xf numFmtId="1" fontId="31" fillId="0" borderId="6" xfId="0" applyNumberFormat="1" applyFont="1" applyFill="1" applyBorder="1"/>
    <xf numFmtId="1" fontId="42" fillId="4" borderId="8" xfId="0" applyNumberFormat="1" applyFont="1" applyFill="1" applyBorder="1"/>
    <xf numFmtId="2" fontId="31" fillId="4" borderId="0" xfId="0" applyNumberFormat="1" applyFont="1" applyFill="1"/>
    <xf numFmtId="4" fontId="2" fillId="0" borderId="0" xfId="0" applyNumberFormat="1" applyFont="1" applyBorder="1"/>
    <xf numFmtId="0" fontId="52" fillId="0" borderId="0" xfId="0" applyFont="1" applyBorder="1"/>
    <xf numFmtId="0" fontId="1" fillId="0" borderId="0" xfId="0" applyFont="1" applyBorder="1"/>
    <xf numFmtId="0" fontId="2" fillId="0" borderId="0" xfId="0" applyFont="1" applyBorder="1" applyAlignment="1">
      <alignment horizontal="left" wrapText="1"/>
    </xf>
    <xf numFmtId="0" fontId="11" fillId="0" borderId="0" xfId="0" applyFont="1" applyBorder="1"/>
    <xf numFmtId="4" fontId="11" fillId="0" borderId="0" xfId="0" applyNumberFormat="1" applyFont="1" applyBorder="1"/>
    <xf numFmtId="0" fontId="51" fillId="3" borderId="22" xfId="0" applyFont="1" applyFill="1" applyBorder="1" applyAlignment="1">
      <alignment horizontal="left"/>
    </xf>
    <xf numFmtId="0" fontId="51" fillId="3" borderId="22" xfId="0" applyFont="1" applyFill="1" applyBorder="1" applyAlignment="1">
      <alignment horizontal="right"/>
    </xf>
    <xf numFmtId="2" fontId="2" fillId="0" borderId="9" xfId="0" applyNumberFormat="1" applyFont="1" applyBorder="1"/>
    <xf numFmtId="0" fontId="2" fillId="12" borderId="22" xfId="0" applyFont="1" applyFill="1" applyBorder="1" applyAlignment="1">
      <alignment horizontal="left" wrapText="1"/>
    </xf>
    <xf numFmtId="0" fontId="1" fillId="12" borderId="1" xfId="0" applyFont="1" applyFill="1" applyBorder="1"/>
    <xf numFmtId="0" fontId="1" fillId="0" borderId="22" xfId="0" applyFont="1" applyBorder="1" applyAlignment="1">
      <alignment horizontal="left" wrapText="1"/>
    </xf>
    <xf numFmtId="2" fontId="2" fillId="0" borderId="1" xfId="0" applyNumberFormat="1" applyFont="1" applyFill="1" applyBorder="1"/>
    <xf numFmtId="4" fontId="31" fillId="12" borderId="1" xfId="0" applyNumberFormat="1" applyFont="1" applyFill="1" applyBorder="1"/>
    <xf numFmtId="4" fontId="31" fillId="12" borderId="7" xfId="0" applyNumberFormat="1" applyFont="1" applyFill="1" applyBorder="1"/>
    <xf numFmtId="3" fontId="31" fillId="12" borderId="6" xfId="0" applyNumberFormat="1" applyFont="1" applyFill="1" applyBorder="1"/>
    <xf numFmtId="0" fontId="51" fillId="3" borderId="22" xfId="0" applyFont="1" applyFill="1" applyBorder="1" applyAlignment="1">
      <alignment horizontal="right" wrapText="1"/>
    </xf>
    <xf numFmtId="0" fontId="1" fillId="0" borderId="22" xfId="0" applyFont="1" applyFill="1" applyBorder="1" applyAlignment="1">
      <alignment horizontal="left" wrapText="1"/>
    </xf>
    <xf numFmtId="0" fontId="1" fillId="0" borderId="1" xfId="0" applyFont="1" applyFill="1" applyBorder="1"/>
    <xf numFmtId="0" fontId="1" fillId="4" borderId="1" xfId="0" applyFont="1" applyFill="1" applyBorder="1"/>
    <xf numFmtId="0" fontId="17" fillId="3" borderId="1" xfId="0" applyFont="1" applyFill="1" applyBorder="1"/>
    <xf numFmtId="0" fontId="17" fillId="0" borderId="1" xfId="0" applyFont="1" applyBorder="1"/>
    <xf numFmtId="0" fontId="17" fillId="3" borderId="1" xfId="0" applyFont="1" applyFill="1" applyBorder="1" applyAlignment="1">
      <alignment horizontal="right"/>
    </xf>
    <xf numFmtId="1" fontId="1" fillId="12" borderId="6" xfId="0" applyNumberFormat="1" applyFont="1" applyFill="1" applyBorder="1"/>
    <xf numFmtId="1" fontId="1" fillId="3" borderId="6" xfId="0" applyNumberFormat="1" applyFont="1" applyFill="1" applyBorder="1"/>
    <xf numFmtId="1" fontId="1" fillId="0" borderId="6" xfId="0" applyNumberFormat="1" applyFont="1" applyBorder="1"/>
    <xf numFmtId="1" fontId="2" fillId="4" borderId="6" xfId="0" applyNumberFormat="1" applyFont="1" applyFill="1" applyBorder="1"/>
    <xf numFmtId="1" fontId="2" fillId="0" borderId="6" xfId="0" applyNumberFormat="1" applyFont="1" applyFill="1" applyBorder="1"/>
    <xf numFmtId="1" fontId="1" fillId="4" borderId="6" xfId="0" applyNumberFormat="1" applyFont="1" applyFill="1" applyBorder="1"/>
    <xf numFmtId="1" fontId="2" fillId="0" borderId="6" xfId="0" applyNumberFormat="1" applyFont="1" applyBorder="1"/>
    <xf numFmtId="1" fontId="17" fillId="3" borderId="6" xfId="0" applyNumberFormat="1" applyFont="1" applyFill="1" applyBorder="1"/>
    <xf numFmtId="1" fontId="17" fillId="0" borderId="6" xfId="0" applyNumberFormat="1" applyFont="1" applyBorder="1"/>
    <xf numFmtId="1" fontId="1" fillId="0" borderId="6" xfId="0" applyNumberFormat="1" applyFont="1" applyFill="1" applyBorder="1"/>
    <xf numFmtId="1" fontId="17" fillId="3" borderId="6" xfId="0" applyNumberFormat="1" applyFont="1" applyFill="1" applyBorder="1" applyAlignment="1">
      <alignment horizontal="right"/>
    </xf>
    <xf numFmtId="1" fontId="2" fillId="0" borderId="8" xfId="0" applyNumberFormat="1" applyFont="1" applyBorder="1"/>
    <xf numFmtId="2" fontId="17" fillId="3" borderId="1" xfId="0" applyNumberFormat="1" applyFont="1" applyFill="1" applyBorder="1"/>
    <xf numFmtId="2" fontId="17" fillId="0" borderId="1" xfId="0" applyNumberFormat="1" applyFont="1" applyBorder="1"/>
    <xf numFmtId="2" fontId="17" fillId="3" borderId="1" xfId="0" applyNumberFormat="1" applyFont="1" applyFill="1" applyBorder="1" applyAlignment="1">
      <alignment horizontal="right"/>
    </xf>
    <xf numFmtId="2" fontId="1" fillId="3" borderId="7" xfId="0" applyNumberFormat="1" applyFont="1" applyFill="1" applyBorder="1"/>
    <xf numFmtId="2" fontId="2" fillId="0" borderId="7" xfId="0" applyNumberFormat="1" applyFont="1" applyFill="1" applyBorder="1"/>
    <xf numFmtId="2" fontId="17" fillId="3" borderId="7" xfId="0" applyNumberFormat="1" applyFont="1" applyFill="1" applyBorder="1"/>
    <xf numFmtId="2" fontId="17" fillId="0" borderId="7" xfId="0" applyNumberFormat="1" applyFont="1" applyBorder="1"/>
    <xf numFmtId="2" fontId="17" fillId="3" borderId="7" xfId="0" applyNumberFormat="1" applyFont="1" applyFill="1" applyBorder="1" applyAlignment="1">
      <alignment horizontal="right"/>
    </xf>
    <xf numFmtId="2" fontId="2" fillId="0" borderId="10" xfId="0" applyNumberFormat="1" applyFont="1" applyBorder="1"/>
    <xf numFmtId="4" fontId="1" fillId="12" borderId="1" xfId="0" applyNumberFormat="1" applyFont="1" applyFill="1" applyBorder="1"/>
    <xf numFmtId="4" fontId="1" fillId="12" borderId="7" xfId="0" applyNumberFormat="1" applyFont="1" applyFill="1" applyBorder="1"/>
    <xf numFmtId="0" fontId="42" fillId="0" borderId="22" xfId="0" applyFont="1" applyFill="1" applyBorder="1" applyAlignment="1">
      <alignment horizontal="left" wrapText="1"/>
    </xf>
    <xf numFmtId="1" fontId="42" fillId="0" borderId="6" xfId="0" applyNumberFormat="1" applyFont="1" applyFill="1" applyBorder="1"/>
    <xf numFmtId="2" fontId="42" fillId="0" borderId="1" xfId="0" applyNumberFormat="1" applyFont="1" applyFill="1" applyBorder="1"/>
    <xf numFmtId="169" fontId="42" fillId="0" borderId="1" xfId="0" applyNumberFormat="1" applyFont="1" applyFill="1" applyBorder="1"/>
    <xf numFmtId="4" fontId="42" fillId="0" borderId="1" xfId="0" applyNumberFormat="1" applyFont="1" applyFill="1" applyBorder="1"/>
    <xf numFmtId="9" fontId="1" fillId="4" borderId="1" xfId="1" applyFont="1" applyFill="1" applyBorder="1"/>
    <xf numFmtId="9" fontId="17" fillId="3" borderId="1" xfId="1" applyFont="1" applyFill="1" applyBorder="1"/>
    <xf numFmtId="9" fontId="17" fillId="0" borderId="1" xfId="1" applyFont="1" applyBorder="1"/>
    <xf numFmtId="9" fontId="1" fillId="0" borderId="1" xfId="1" applyFont="1" applyFill="1" applyBorder="1"/>
    <xf numFmtId="9" fontId="17" fillId="3" borderId="1" xfId="1" applyFont="1" applyFill="1" applyBorder="1" applyAlignment="1">
      <alignment horizontal="right"/>
    </xf>
    <xf numFmtId="0" fontId="1" fillId="2" borderId="7" xfId="0" applyFont="1" applyFill="1" applyBorder="1" applyAlignment="1">
      <alignment horizontal="right"/>
    </xf>
    <xf numFmtId="0" fontId="2" fillId="3" borderId="7" xfId="0" applyFont="1" applyFill="1" applyBorder="1" applyAlignment="1">
      <alignment horizontal="right"/>
    </xf>
    <xf numFmtId="0" fontId="1" fillId="0" borderId="7" xfId="0" applyFont="1" applyBorder="1" applyAlignment="1">
      <alignment horizontal="left" wrapText="1"/>
    </xf>
    <xf numFmtId="0" fontId="1" fillId="3" borderId="7" xfId="0" applyFont="1" applyFill="1" applyBorder="1" applyAlignment="1">
      <alignment horizontal="right"/>
    </xf>
    <xf numFmtId="0" fontId="2" fillId="0" borderId="7" xfId="0" applyFont="1" applyFill="1" applyBorder="1" applyAlignment="1">
      <alignment horizontal="left" wrapText="1"/>
    </xf>
    <xf numFmtId="9" fontId="1" fillId="0" borderId="1" xfId="0" applyNumberFormat="1" applyFont="1" applyBorder="1"/>
    <xf numFmtId="9" fontId="2" fillId="0" borderId="1" xfId="1" applyNumberFormat="1" applyFont="1" applyBorder="1"/>
    <xf numFmtId="1" fontId="21" fillId="2" borderId="6" xfId="0" applyNumberFormat="1" applyFont="1" applyFill="1" applyBorder="1"/>
    <xf numFmtId="43" fontId="21" fillId="2" borderId="1" xfId="2" applyNumberFormat="1" applyFont="1" applyFill="1" applyBorder="1"/>
    <xf numFmtId="1" fontId="2" fillId="3" borderId="6" xfId="0" applyNumberFormat="1" applyFont="1" applyFill="1" applyBorder="1"/>
    <xf numFmtId="43" fontId="2" fillId="3" borderId="1" xfId="2" applyNumberFormat="1" applyFont="1" applyFill="1" applyBorder="1"/>
    <xf numFmtId="43" fontId="1" fillId="0" borderId="1" xfId="2" applyNumberFormat="1" applyFont="1" applyBorder="1"/>
    <xf numFmtId="43" fontId="2" fillId="0" borderId="1" xfId="2" applyNumberFormat="1" applyFont="1" applyBorder="1"/>
    <xf numFmtId="43" fontId="1" fillId="3" borderId="1" xfId="0" applyNumberFormat="1" applyFont="1" applyFill="1" applyBorder="1"/>
    <xf numFmtId="9" fontId="1" fillId="3" borderId="1" xfId="0" applyNumberFormat="1" applyFont="1" applyFill="1" applyBorder="1"/>
    <xf numFmtId="43" fontId="1" fillId="3" borderId="1" xfId="2" applyNumberFormat="1" applyFont="1" applyFill="1" applyBorder="1"/>
    <xf numFmtId="1" fontId="11" fillId="0" borderId="6" xfId="0" applyNumberFormat="1" applyFont="1" applyBorder="1"/>
    <xf numFmtId="43" fontId="11" fillId="0" borderId="1" xfId="2" applyNumberFormat="1" applyFont="1" applyBorder="1"/>
    <xf numFmtId="1" fontId="20" fillId="0" borderId="6" xfId="0" applyNumberFormat="1" applyFont="1" applyBorder="1"/>
    <xf numFmtId="43" fontId="2" fillId="0" borderId="9" xfId="2" applyNumberFormat="1" applyFont="1" applyBorder="1"/>
    <xf numFmtId="0" fontId="3" fillId="0" borderId="22" xfId="0" applyFont="1" applyFill="1" applyBorder="1" applyAlignment="1">
      <alignment horizontal="center" vertical="center" wrapText="1"/>
    </xf>
    <xf numFmtId="0" fontId="1" fillId="12" borderId="22" xfId="0" applyFont="1" applyFill="1" applyBorder="1" applyAlignment="1">
      <alignment horizontal="right"/>
    </xf>
    <xf numFmtId="0" fontId="1" fillId="3" borderId="22" xfId="0" applyFont="1" applyFill="1" applyBorder="1" applyAlignment="1">
      <alignment horizontal="right"/>
    </xf>
    <xf numFmtId="0" fontId="23" fillId="3" borderId="22" xfId="0" applyFont="1" applyFill="1" applyBorder="1" applyAlignment="1">
      <alignment horizontal="right"/>
    </xf>
    <xf numFmtId="0" fontId="2" fillId="0" borderId="26" xfId="0" applyFont="1" applyFill="1" applyBorder="1" applyAlignment="1">
      <alignment wrapText="1"/>
    </xf>
    <xf numFmtId="2" fontId="1" fillId="0" borderId="1" xfId="0" applyNumberFormat="1" applyFont="1" applyFill="1" applyBorder="1" applyAlignment="1">
      <alignment horizontal="right" wrapText="1"/>
    </xf>
    <xf numFmtId="9" fontId="2" fillId="0" borderId="9" xfId="1" applyFont="1" applyFill="1" applyBorder="1"/>
    <xf numFmtId="3" fontId="1" fillId="12" borderId="6" xfId="0" applyNumberFormat="1" applyFont="1" applyFill="1" applyBorder="1"/>
    <xf numFmtId="3" fontId="1" fillId="0" borderId="6" xfId="0" applyNumberFormat="1" applyFont="1" applyFill="1" applyBorder="1"/>
    <xf numFmtId="3" fontId="2" fillId="0" borderId="6" xfId="0" applyNumberFormat="1" applyFont="1" applyFill="1" applyBorder="1"/>
    <xf numFmtId="3" fontId="1" fillId="0" borderId="6" xfId="0" applyNumberFormat="1" applyFont="1" applyFill="1" applyBorder="1" applyAlignment="1">
      <alignment horizontal="right" wrapText="1"/>
    </xf>
    <xf numFmtId="3" fontId="2" fillId="0" borderId="8" xfId="0" applyNumberFormat="1" applyFont="1" applyFill="1" applyBorder="1"/>
    <xf numFmtId="4" fontId="1" fillId="0" borderId="1" xfId="0" applyNumberFormat="1" applyFont="1" applyFill="1" applyBorder="1" applyAlignment="1">
      <alignment horizontal="right" wrapText="1"/>
    </xf>
    <xf numFmtId="4" fontId="1" fillId="0" borderId="7" xfId="0" applyNumberFormat="1" applyFont="1" applyFill="1" applyBorder="1" applyAlignment="1">
      <alignment horizontal="right" wrapText="1"/>
    </xf>
    <xf numFmtId="0" fontId="18" fillId="0" borderId="0" xfId="0" applyFont="1" applyFill="1" applyBorder="1"/>
    <xf numFmtId="0" fontId="17" fillId="0" borderId="0" xfId="0" applyFont="1" applyFill="1" applyBorder="1"/>
    <xf numFmtId="3" fontId="17" fillId="2" borderId="9" xfId="0" applyNumberFormat="1" applyFont="1" applyFill="1" applyBorder="1"/>
    <xf numFmtId="3" fontId="17" fillId="3" borderId="36" xfId="0" applyNumberFormat="1" applyFont="1" applyFill="1" applyBorder="1"/>
    <xf numFmtId="3" fontId="17" fillId="0" borderId="13" xfId="0" applyNumberFormat="1" applyFont="1" applyBorder="1"/>
    <xf numFmtId="3" fontId="18" fillId="0" borderId="13" xfId="0" applyNumberFormat="1" applyFont="1" applyBorder="1"/>
    <xf numFmtId="3" fontId="17" fillId="0" borderId="13" xfId="0" applyNumberFormat="1" applyFont="1" applyBorder="1" applyAlignment="1">
      <alignment wrapText="1"/>
    </xf>
    <xf numFmtId="3" fontId="18" fillId="0" borderId="24" xfId="0" applyNumberFormat="1" applyFont="1" applyBorder="1"/>
    <xf numFmtId="3" fontId="18" fillId="4" borderId="23" xfId="0" applyNumberFormat="1" applyFont="1" applyFill="1" applyBorder="1"/>
    <xf numFmtId="3" fontId="17" fillId="3" borderId="16" xfId="0" applyNumberFormat="1" applyFont="1" applyFill="1" applyBorder="1"/>
    <xf numFmtId="3" fontId="18" fillId="0" borderId="23" xfId="0" applyNumberFormat="1" applyFont="1" applyBorder="1"/>
    <xf numFmtId="3" fontId="17" fillId="4" borderId="13" xfId="0" applyNumberFormat="1" applyFont="1" applyFill="1" applyBorder="1" applyAlignment="1">
      <alignment horizontal="right" wrapText="1"/>
    </xf>
    <xf numFmtId="3" fontId="18" fillId="4" borderId="13" xfId="0" applyNumberFormat="1" applyFont="1" applyFill="1" applyBorder="1"/>
    <xf numFmtId="3" fontId="18" fillId="0" borderId="14" xfId="0" applyNumberFormat="1" applyFont="1" applyBorder="1"/>
    <xf numFmtId="3" fontId="18" fillId="4" borderId="41" xfId="0" applyNumberFormat="1" applyFont="1" applyFill="1" applyBorder="1"/>
    <xf numFmtId="3" fontId="17" fillId="4" borderId="13" xfId="0" applyNumberFormat="1" applyFont="1" applyFill="1" applyBorder="1"/>
    <xf numFmtId="3" fontId="17" fillId="0" borderId="23" xfId="0" applyNumberFormat="1" applyFont="1" applyBorder="1"/>
    <xf numFmtId="3" fontId="18" fillId="4" borderId="27" xfId="0" applyNumberFormat="1" applyFont="1" applyFill="1" applyBorder="1"/>
    <xf numFmtId="4" fontId="17" fillId="0" borderId="1" xfId="0" applyNumberFormat="1" applyFont="1" applyBorder="1" applyAlignment="1">
      <alignment wrapText="1"/>
    </xf>
    <xf numFmtId="9" fontId="1" fillId="0" borderId="1" xfId="1" applyNumberFormat="1" applyFont="1" applyBorder="1"/>
    <xf numFmtId="2" fontId="21" fillId="3" borderId="1" xfId="0" applyNumberFormat="1" applyFont="1" applyFill="1" applyBorder="1"/>
    <xf numFmtId="4" fontId="21" fillId="3" borderId="1" xfId="0" applyNumberFormat="1" applyFont="1" applyFill="1" applyBorder="1"/>
    <xf numFmtId="4" fontId="21" fillId="3" borderId="7" xfId="0" applyNumberFormat="1" applyFont="1" applyFill="1" applyBorder="1"/>
    <xf numFmtId="2" fontId="17" fillId="4" borderId="1" xfId="0" applyNumberFormat="1" applyFont="1" applyFill="1" applyBorder="1"/>
    <xf numFmtId="4" fontId="17" fillId="4" borderId="1" xfId="0" quotePrefix="1" applyNumberFormat="1" applyFont="1" applyFill="1" applyBorder="1"/>
    <xf numFmtId="0" fontId="16" fillId="0" borderId="22" xfId="0" applyFont="1" applyBorder="1" applyAlignment="1">
      <alignment horizontal="center" vertical="center" wrapText="1"/>
    </xf>
    <xf numFmtId="0" fontId="14" fillId="2" borderId="22" xfId="0" applyFont="1" applyFill="1" applyBorder="1" applyAlignment="1">
      <alignment horizontal="right"/>
    </xf>
    <xf numFmtId="0" fontId="1" fillId="7" borderId="22" xfId="0" applyFont="1" applyFill="1" applyBorder="1" applyAlignment="1">
      <alignment horizontal="right"/>
    </xf>
    <xf numFmtId="0" fontId="13" fillId="0" borderId="22" xfId="0" applyFont="1" applyBorder="1" applyAlignment="1">
      <alignment horizontal="left" wrapText="1"/>
    </xf>
    <xf numFmtId="0" fontId="14" fillId="7" borderId="22" xfId="0" applyFont="1" applyFill="1" applyBorder="1" applyAlignment="1">
      <alignment horizontal="right"/>
    </xf>
    <xf numFmtId="0" fontId="13" fillId="4" borderId="22" xfId="0" applyFont="1" applyFill="1" applyBorder="1" applyAlignment="1">
      <alignment horizontal="left" wrapText="1"/>
    </xf>
    <xf numFmtId="0" fontId="13" fillId="4" borderId="22" xfId="0" applyFont="1" applyFill="1" applyBorder="1" applyAlignment="1">
      <alignment horizontal="left"/>
    </xf>
    <xf numFmtId="0" fontId="1" fillId="7" borderId="22" xfId="0" applyFont="1" applyFill="1" applyBorder="1" applyAlignment="1">
      <alignment horizontal="left"/>
    </xf>
    <xf numFmtId="0" fontId="14" fillId="8" borderId="22" xfId="0" applyFont="1" applyFill="1" applyBorder="1" applyAlignment="1">
      <alignment horizontal="left" wrapText="1"/>
    </xf>
    <xf numFmtId="0" fontId="14" fillId="3" borderId="22" xfId="0" applyFont="1" applyFill="1" applyBorder="1" applyAlignment="1">
      <alignment horizontal="left" wrapText="1"/>
    </xf>
    <xf numFmtId="0" fontId="9" fillId="0" borderId="22" xfId="0" applyFont="1" applyBorder="1" applyAlignment="1">
      <alignment horizontal="left" wrapText="1"/>
    </xf>
    <xf numFmtId="0" fontId="20" fillId="0" borderId="22" xfId="0" applyFont="1" applyBorder="1" applyAlignment="1">
      <alignment horizontal="left" wrapText="1"/>
    </xf>
    <xf numFmtId="0" fontId="13" fillId="0" borderId="22" xfId="0" applyFont="1" applyBorder="1"/>
    <xf numFmtId="0" fontId="15" fillId="0" borderId="1" xfId="0" applyFont="1" applyBorder="1" applyAlignment="1">
      <alignment horizontal="center" vertical="center" wrapText="1"/>
    </xf>
    <xf numFmtId="2" fontId="14" fillId="7" borderId="1" xfId="0" applyNumberFormat="1" applyFont="1" applyFill="1" applyBorder="1"/>
    <xf numFmtId="2" fontId="14" fillId="8" borderId="1" xfId="0" applyNumberFormat="1" applyFont="1" applyFill="1" applyBorder="1"/>
    <xf numFmtId="2" fontId="17" fillId="8" borderId="1" xfId="0" applyNumberFormat="1" applyFont="1" applyFill="1" applyBorder="1"/>
    <xf numFmtId="4" fontId="9" fillId="0" borderId="1" xfId="0" applyNumberFormat="1" applyFont="1" applyBorder="1"/>
    <xf numFmtId="4" fontId="19" fillId="3" borderId="1" xfId="0" applyNumberFormat="1" applyFont="1" applyFill="1" applyBorder="1"/>
    <xf numFmtId="4" fontId="17" fillId="3" borderId="1" xfId="0" applyNumberFormat="1" applyFont="1" applyFill="1" applyBorder="1"/>
    <xf numFmtId="4" fontId="17" fillId="3" borderId="7" xfId="0" applyNumberFormat="1" applyFont="1" applyFill="1" applyBorder="1"/>
    <xf numFmtId="2" fontId="20" fillId="0" borderId="1" xfId="0" applyNumberFormat="1" applyFont="1" applyBorder="1"/>
    <xf numFmtId="0" fontId="14" fillId="8" borderId="1" xfId="0" applyFont="1" applyFill="1" applyBorder="1"/>
    <xf numFmtId="0" fontId="14" fillId="3" borderId="1" xfId="0" applyFont="1" applyFill="1" applyBorder="1"/>
    <xf numFmtId="2" fontId="18" fillId="4" borderId="9" xfId="0" applyNumberFormat="1" applyFont="1" applyFill="1" applyBorder="1"/>
    <xf numFmtId="2" fontId="13" fillId="0" borderId="9" xfId="0" applyNumberFormat="1" applyFont="1" applyBorder="1"/>
    <xf numFmtId="9" fontId="13" fillId="0" borderId="9" xfId="0" applyNumberFormat="1" applyFont="1" applyBorder="1"/>
    <xf numFmtId="0" fontId="14" fillId="3" borderId="22" xfId="0" applyFont="1" applyFill="1" applyBorder="1" applyAlignment="1">
      <alignment horizontal="left"/>
    </xf>
    <xf numFmtId="3" fontId="14" fillId="2" borderId="6" xfId="0" applyNumberFormat="1" applyFont="1" applyFill="1" applyBorder="1"/>
    <xf numFmtId="3" fontId="14" fillId="7" borderId="6" xfId="0" applyNumberFormat="1" applyFont="1" applyFill="1" applyBorder="1"/>
    <xf numFmtId="3" fontId="1" fillId="0" borderId="6" xfId="0" applyNumberFormat="1" applyFont="1" applyBorder="1"/>
    <xf numFmtId="3" fontId="13" fillId="0" borderId="6" xfId="0" applyNumberFormat="1" applyFont="1" applyBorder="1"/>
    <xf numFmtId="3" fontId="14" fillId="8" borderId="6" xfId="0" applyNumberFormat="1" applyFont="1" applyFill="1" applyBorder="1"/>
    <xf numFmtId="3" fontId="17" fillId="8" borderId="6" xfId="0" applyNumberFormat="1" applyFont="1" applyFill="1" applyBorder="1"/>
    <xf numFmtId="3" fontId="17" fillId="0" borderId="6" xfId="0" applyNumberFormat="1" applyFont="1" applyBorder="1"/>
    <xf numFmtId="3" fontId="18" fillId="0" borderId="6" xfId="0" applyNumberFormat="1" applyFont="1" applyBorder="1"/>
    <xf numFmtId="3" fontId="17" fillId="3" borderId="6" xfId="0" applyNumberFormat="1" applyFont="1" applyFill="1" applyBorder="1"/>
    <xf numFmtId="3" fontId="20" fillId="0" borderId="6" xfId="0" applyNumberFormat="1" applyFont="1" applyBorder="1"/>
    <xf numFmtId="3" fontId="18" fillId="4" borderId="6" xfId="0" applyNumberFormat="1" applyFont="1" applyFill="1" applyBorder="1"/>
    <xf numFmtId="3" fontId="14" fillId="3" borderId="6" xfId="0" applyNumberFormat="1" applyFont="1" applyFill="1" applyBorder="1"/>
    <xf numFmtId="3" fontId="13" fillId="0" borderId="8" xfId="0" applyNumberFormat="1" applyFont="1" applyBorder="1"/>
    <xf numFmtId="3" fontId="1" fillId="2" borderId="6" xfId="0" applyNumberFormat="1" applyFont="1" applyFill="1" applyBorder="1" applyAlignment="1">
      <alignment horizontal="right"/>
    </xf>
    <xf numFmtId="4" fontId="1" fillId="3" borderId="6" xfId="0" applyNumberFormat="1" applyFont="1" applyFill="1" applyBorder="1"/>
    <xf numFmtId="4" fontId="1" fillId="2" borderId="1" xfId="0" applyNumberFormat="1" applyFont="1" applyFill="1" applyBorder="1" applyAlignment="1">
      <alignment horizontal="right"/>
    </xf>
    <xf numFmtId="4" fontId="1" fillId="2" borderId="7" xfId="0" applyNumberFormat="1" applyFont="1" applyFill="1" applyBorder="1" applyAlignment="1">
      <alignment horizontal="right"/>
    </xf>
    <xf numFmtId="0" fontId="1" fillId="3" borderId="7" xfId="0" applyFont="1" applyFill="1" applyBorder="1"/>
    <xf numFmtId="9" fontId="2" fillId="0" borderId="9" xfId="0" applyNumberFormat="1" applyFont="1" applyBorder="1"/>
    <xf numFmtId="4" fontId="1" fillId="2" borderId="6" xfId="0" applyNumberFormat="1" applyFont="1" applyFill="1" applyBorder="1"/>
    <xf numFmtId="3" fontId="1" fillId="3" borderId="6" xfId="0" applyNumberFormat="1" applyFont="1" applyFill="1" applyBorder="1" applyAlignment="1">
      <alignment horizontal="right"/>
    </xf>
    <xf numFmtId="3" fontId="1" fillId="0" borderId="6" xfId="0" applyNumberFormat="1" applyFont="1" applyBorder="1" applyAlignment="1">
      <alignment horizontal="right" wrapText="1"/>
    </xf>
    <xf numFmtId="3" fontId="2" fillId="0" borderId="6" xfId="0" applyNumberFormat="1" applyFont="1" applyBorder="1" applyAlignment="1">
      <alignment horizontal="right" wrapText="1"/>
    </xf>
    <xf numFmtId="4" fontId="2" fillId="0" borderId="1" xfId="0" applyNumberFormat="1" applyFont="1" applyBorder="1" applyAlignment="1">
      <alignment horizontal="right" wrapText="1"/>
    </xf>
    <xf numFmtId="9" fontId="2" fillId="0" borderId="1" xfId="1" applyFont="1" applyBorder="1" applyAlignment="1">
      <alignment horizontal="right" wrapText="1"/>
    </xf>
    <xf numFmtId="4" fontId="1" fillId="3" borderId="1" xfId="0" applyNumberFormat="1" applyFont="1" applyFill="1" applyBorder="1" applyAlignment="1">
      <alignment horizontal="right"/>
    </xf>
    <xf numFmtId="9" fontId="1" fillId="3" borderId="1" xfId="1" applyFont="1" applyFill="1" applyBorder="1" applyAlignment="1">
      <alignment horizontal="right"/>
    </xf>
    <xf numFmtId="0" fontId="1" fillId="0" borderId="6" xfId="0" applyFont="1" applyBorder="1" applyAlignment="1">
      <alignment horizontal="right" wrapText="1"/>
    </xf>
    <xf numFmtId="0" fontId="2" fillId="0" borderId="22" xfId="0" applyFont="1" applyBorder="1" applyAlignment="1">
      <alignment horizontal="left" vertical="top" wrapText="1"/>
    </xf>
    <xf numFmtId="0" fontId="2" fillId="0" borderId="22" xfId="0" applyFont="1" applyBorder="1" applyAlignment="1">
      <alignment horizontal="center" wrapText="1"/>
    </xf>
    <xf numFmtId="0" fontId="1" fillId="0" borderId="22" xfId="0" applyFont="1" applyBorder="1" applyAlignment="1">
      <alignment horizontal="left" vertical="top" wrapText="1"/>
    </xf>
    <xf numFmtId="0" fontId="2" fillId="0" borderId="22" xfId="0" applyFont="1" applyBorder="1" applyAlignment="1">
      <alignment horizontal="center" vertical="top" wrapText="1"/>
    </xf>
    <xf numFmtId="0" fontId="2" fillId="0" borderId="26" xfId="0" applyFont="1" applyBorder="1" applyAlignment="1">
      <alignment horizontal="center" vertical="top" wrapText="1"/>
    </xf>
    <xf numFmtId="2" fontId="1" fillId="3" borderId="1" xfId="0" applyNumberFormat="1" applyFont="1" applyFill="1" applyBorder="1" applyAlignment="1">
      <alignment horizontal="right"/>
    </xf>
    <xf numFmtId="2" fontId="1" fillId="3" borderId="7" xfId="0" applyNumberFormat="1" applyFont="1" applyFill="1" applyBorder="1" applyAlignment="1">
      <alignment horizontal="right"/>
    </xf>
    <xf numFmtId="2" fontId="1" fillId="0" borderId="1" xfId="0" applyNumberFormat="1" applyFont="1" applyBorder="1" applyAlignment="1">
      <alignment horizontal="right" wrapText="1"/>
    </xf>
    <xf numFmtId="2" fontId="1" fillId="0" borderId="7" xfId="0" applyNumberFormat="1" applyFont="1" applyBorder="1" applyAlignment="1">
      <alignment horizontal="right" wrapText="1"/>
    </xf>
    <xf numFmtId="2" fontId="2" fillId="0" borderId="1" xfId="0" applyNumberFormat="1" applyFont="1" applyBorder="1" applyAlignment="1">
      <alignment horizontal="right" wrapText="1"/>
    </xf>
    <xf numFmtId="4" fontId="1" fillId="3" borderId="7" xfId="0" applyNumberFormat="1" applyFont="1" applyFill="1" applyBorder="1" applyAlignment="1">
      <alignment horizontal="right"/>
    </xf>
    <xf numFmtId="0" fontId="1" fillId="0" borderId="1" xfId="0" applyFont="1" applyBorder="1" applyAlignment="1">
      <alignment horizontal="right" wrapText="1"/>
    </xf>
    <xf numFmtId="9" fontId="1" fillId="0" borderId="1" xfId="1" applyFont="1" applyBorder="1" applyAlignment="1">
      <alignment horizontal="right" wrapText="1"/>
    </xf>
    <xf numFmtId="4" fontId="1" fillId="0" borderId="7" xfId="0" applyNumberFormat="1" applyFont="1" applyBorder="1" applyAlignment="1">
      <alignment horizontal="right" wrapText="1"/>
    </xf>
    <xf numFmtId="3" fontId="2" fillId="0" borderId="8" xfId="0" applyNumberFormat="1" applyFont="1" applyBorder="1" applyAlignment="1">
      <alignment horizontal="right"/>
    </xf>
    <xf numFmtId="2" fontId="2" fillId="0" borderId="9" xfId="0" applyNumberFormat="1" applyFont="1" applyBorder="1" applyAlignment="1">
      <alignment horizontal="right" wrapText="1"/>
    </xf>
    <xf numFmtId="4" fontId="2" fillId="0" borderId="9" xfId="0" applyNumberFormat="1" applyFont="1" applyBorder="1" applyAlignment="1">
      <alignment horizontal="right" wrapText="1"/>
    </xf>
    <xf numFmtId="9" fontId="2" fillId="0" borderId="9" xfId="1" applyFont="1" applyBorder="1" applyAlignment="1">
      <alignment horizontal="right"/>
    </xf>
    <xf numFmtId="4" fontId="2" fillId="0" borderId="10" xfId="0" applyNumberFormat="1" applyFont="1" applyBorder="1" applyAlignment="1">
      <alignment horizontal="right" wrapText="1"/>
    </xf>
    <xf numFmtId="0" fontId="1" fillId="0" borderId="7" xfId="0" applyFont="1" applyFill="1" applyBorder="1"/>
    <xf numFmtId="3" fontId="2" fillId="4" borderId="6" xfId="0" applyNumberFormat="1" applyFont="1" applyFill="1" applyBorder="1"/>
    <xf numFmtId="4" fontId="1" fillId="10" borderId="1" xfId="0" applyNumberFormat="1" applyFont="1" applyFill="1" applyBorder="1"/>
    <xf numFmtId="0" fontId="1" fillId="3" borderId="22" xfId="0" applyFont="1" applyFill="1" applyBorder="1" applyAlignment="1">
      <alignment horizontal="right" wrapText="1"/>
    </xf>
    <xf numFmtId="4" fontId="2" fillId="0" borderId="12" xfId="0" applyNumberFormat="1" applyFont="1" applyBorder="1"/>
    <xf numFmtId="4" fontId="1" fillId="10" borderId="6" xfId="0" applyNumberFormat="1" applyFont="1" applyFill="1" applyBorder="1"/>
    <xf numFmtId="4" fontId="1" fillId="10" borderId="7" xfId="0" applyNumberFormat="1" applyFont="1" applyFill="1" applyBorder="1"/>
    <xf numFmtId="165" fontId="2" fillId="0" borderId="1" xfId="0" applyNumberFormat="1" applyFont="1" applyBorder="1"/>
    <xf numFmtId="0" fontId="1" fillId="0" borderId="0" xfId="0" applyFont="1" applyAlignment="1">
      <alignment wrapText="1"/>
    </xf>
    <xf numFmtId="0" fontId="1" fillId="3" borderId="7" xfId="0" applyFont="1" applyFill="1" applyBorder="1" applyAlignment="1">
      <alignment horizontal="right" wrapText="1"/>
    </xf>
    <xf numFmtId="1" fontId="1" fillId="2" borderId="6" xfId="0" applyNumberFormat="1" applyFont="1" applyFill="1" applyBorder="1"/>
    <xf numFmtId="1" fontId="2" fillId="6" borderId="6" xfId="0" applyNumberFormat="1" applyFont="1" applyFill="1" applyBorder="1"/>
    <xf numFmtId="4" fontId="1" fillId="0" borderId="1" xfId="0" applyNumberFormat="1" applyFont="1" applyFill="1" applyBorder="1" applyAlignment="1">
      <alignment horizontal="right"/>
    </xf>
    <xf numFmtId="4" fontId="2" fillId="0" borderId="1" xfId="0" applyNumberFormat="1" applyFont="1" applyFill="1" applyBorder="1" applyAlignment="1">
      <alignment horizontal="right"/>
    </xf>
    <xf numFmtId="9" fontId="2" fillId="0" borderId="1" xfId="0" applyNumberFormat="1" applyFont="1" applyFill="1" applyBorder="1" applyAlignment="1">
      <alignment horizontal="right"/>
    </xf>
    <xf numFmtId="4" fontId="2" fillId="0" borderId="7" xfId="0" applyNumberFormat="1" applyFont="1" applyFill="1" applyBorder="1" applyAlignment="1">
      <alignment horizontal="right"/>
    </xf>
    <xf numFmtId="2" fontId="2" fillId="0" borderId="9" xfId="0" applyNumberFormat="1" applyFont="1" applyFill="1" applyBorder="1" applyAlignment="1">
      <alignment horizontal="right"/>
    </xf>
    <xf numFmtId="4" fontId="2" fillId="0" borderId="9" xfId="0" applyNumberFormat="1" applyFont="1" applyBorder="1" applyAlignment="1">
      <alignment horizontal="right"/>
    </xf>
    <xf numFmtId="4" fontId="2" fillId="0" borderId="9" xfId="0" applyNumberFormat="1" applyFont="1" applyFill="1" applyBorder="1" applyAlignment="1">
      <alignment horizontal="right"/>
    </xf>
    <xf numFmtId="9" fontId="2" fillId="0" borderId="9" xfId="0" applyNumberFormat="1" applyFont="1" applyFill="1" applyBorder="1" applyAlignment="1">
      <alignment horizontal="right"/>
    </xf>
    <xf numFmtId="4" fontId="2" fillId="0" borderId="10" xfId="0" applyNumberFormat="1" applyFont="1" applyFill="1" applyBorder="1" applyAlignment="1">
      <alignment horizontal="right"/>
    </xf>
    <xf numFmtId="2" fontId="2" fillId="0" borderId="1" xfId="0" applyNumberFormat="1" applyFont="1" applyFill="1" applyBorder="1" applyAlignment="1">
      <alignment horizontal="right"/>
    </xf>
    <xf numFmtId="164" fontId="2" fillId="0" borderId="0" xfId="0" applyNumberFormat="1" applyFont="1"/>
    <xf numFmtId="4" fontId="1" fillId="0" borderId="7" xfId="0" applyNumberFormat="1" applyFont="1" applyFill="1" applyBorder="1" applyAlignment="1">
      <alignment horizontal="right"/>
    </xf>
    <xf numFmtId="2" fontId="1" fillId="0" borderId="1" xfId="0" applyNumberFormat="1" applyFont="1" applyFill="1" applyBorder="1" applyAlignment="1">
      <alignment horizontal="right"/>
    </xf>
    <xf numFmtId="2" fontId="1" fillId="0" borderId="7" xfId="0" applyNumberFormat="1" applyFont="1" applyFill="1" applyBorder="1" applyAlignment="1">
      <alignment horizontal="right"/>
    </xf>
    <xf numFmtId="3" fontId="1" fillId="0" borderId="6" xfId="0" applyNumberFormat="1" applyFont="1" applyFill="1" applyBorder="1" applyAlignment="1">
      <alignment horizontal="right"/>
    </xf>
    <xf numFmtId="3" fontId="2" fillId="0" borderId="6" xfId="0" applyNumberFormat="1" applyFont="1" applyFill="1" applyBorder="1" applyAlignment="1">
      <alignment horizontal="right"/>
    </xf>
    <xf numFmtId="3" fontId="2" fillId="0" borderId="6" xfId="0" applyNumberFormat="1" applyFont="1" applyFill="1" applyBorder="1" applyAlignment="1">
      <alignment horizontal="right" wrapText="1"/>
    </xf>
    <xf numFmtId="0" fontId="10" fillId="0" borderId="0" xfId="0" applyFont="1" applyAlignment="1">
      <alignment wrapText="1"/>
    </xf>
    <xf numFmtId="0" fontId="22" fillId="0" borderId="6" xfId="0" applyFont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4" fontId="22" fillId="0" borderId="1" xfId="0" applyNumberFormat="1" applyFont="1" applyBorder="1"/>
    <xf numFmtId="4" fontId="22" fillId="0" borderId="7" xfId="0" applyNumberFormat="1" applyFont="1" applyBorder="1"/>
    <xf numFmtId="168" fontId="22" fillId="0" borderId="0" xfId="0" applyNumberFormat="1" applyFont="1"/>
    <xf numFmtId="9" fontId="22" fillId="0" borderId="1" xfId="1" applyFont="1" applyBorder="1"/>
    <xf numFmtId="0" fontId="67" fillId="0" borderId="6" xfId="0" applyFont="1" applyBorder="1" applyAlignment="1">
      <alignment horizontal="center" vertical="center" wrapText="1"/>
    </xf>
    <xf numFmtId="0" fontId="67" fillId="0" borderId="1" xfId="0" applyFont="1" applyBorder="1" applyAlignment="1">
      <alignment horizontal="center" vertical="center" wrapText="1"/>
    </xf>
    <xf numFmtId="0" fontId="67" fillId="0" borderId="7" xfId="0" applyFont="1" applyBorder="1" applyAlignment="1">
      <alignment horizontal="center" vertical="center" wrapText="1"/>
    </xf>
    <xf numFmtId="0" fontId="22" fillId="0" borderId="22" xfId="0" applyFont="1" applyBorder="1" applyAlignment="1">
      <alignment horizontal="center" vertical="center" wrapText="1"/>
    </xf>
    <xf numFmtId="0" fontId="10" fillId="2" borderId="22" xfId="0" applyFont="1" applyFill="1" applyBorder="1" applyAlignment="1">
      <alignment horizontal="right"/>
    </xf>
    <xf numFmtId="0" fontId="22" fillId="0" borderId="22" xfId="0" applyFont="1" applyBorder="1" applyAlignment="1">
      <alignment horizontal="left" wrapText="1"/>
    </xf>
    <xf numFmtId="0" fontId="22" fillId="0" borderId="26" xfId="0" applyFont="1" applyBorder="1" applyAlignment="1">
      <alignment horizontal="left" wrapText="1"/>
    </xf>
    <xf numFmtId="9" fontId="66" fillId="0" borderId="1" xfId="1" applyFont="1" applyBorder="1"/>
    <xf numFmtId="2" fontId="10" fillId="3" borderId="1" xfId="0" applyNumberFormat="1" applyFont="1" applyFill="1" applyBorder="1" applyAlignment="1">
      <alignment horizontal="right"/>
    </xf>
    <xf numFmtId="2" fontId="10" fillId="3" borderId="7" xfId="0" applyNumberFormat="1" applyFont="1" applyFill="1" applyBorder="1" applyAlignment="1">
      <alignment horizontal="right"/>
    </xf>
    <xf numFmtId="0" fontId="10" fillId="0" borderId="1" xfId="0" applyFont="1" applyBorder="1"/>
    <xf numFmtId="0" fontId="10" fillId="0" borderId="7" xfId="0" applyFont="1" applyBorder="1"/>
    <xf numFmtId="2" fontId="10" fillId="3" borderId="1" xfId="0" applyNumberFormat="1" applyFont="1" applyFill="1" applyBorder="1"/>
    <xf numFmtId="2" fontId="10" fillId="3" borderId="7" xfId="0" applyNumberFormat="1" applyFont="1" applyFill="1" applyBorder="1"/>
    <xf numFmtId="4" fontId="22" fillId="0" borderId="9" xfId="0" applyNumberFormat="1" applyFont="1" applyBorder="1"/>
    <xf numFmtId="9" fontId="66" fillId="0" borderId="9" xfId="1" applyFont="1" applyBorder="1"/>
    <xf numFmtId="4" fontId="22" fillId="0" borderId="10" xfId="0" applyNumberFormat="1" applyFont="1" applyBorder="1"/>
    <xf numFmtId="4" fontId="10" fillId="2" borderId="1" xfId="0" applyNumberFormat="1" applyFont="1" applyFill="1" applyBorder="1"/>
    <xf numFmtId="4" fontId="10" fillId="2" borderId="7" xfId="0" applyNumberFormat="1" applyFont="1" applyFill="1" applyBorder="1"/>
    <xf numFmtId="3" fontId="10" fillId="2" borderId="6" xfId="0" applyNumberFormat="1" applyFont="1" applyFill="1" applyBorder="1"/>
    <xf numFmtId="3" fontId="10" fillId="3" borderId="6" xfId="0" applyNumberFormat="1" applyFont="1" applyFill="1" applyBorder="1" applyAlignment="1">
      <alignment horizontal="right"/>
    </xf>
    <xf numFmtId="3" fontId="10" fillId="0" borderId="6" xfId="0" applyNumberFormat="1" applyFont="1" applyBorder="1"/>
    <xf numFmtId="3" fontId="22" fillId="0" borderId="6" xfId="0" applyNumberFormat="1" applyFont="1" applyBorder="1"/>
    <xf numFmtId="3" fontId="10" fillId="3" borderId="6" xfId="0" applyNumberFormat="1" applyFont="1" applyFill="1" applyBorder="1"/>
    <xf numFmtId="3" fontId="22" fillId="0" borderId="8" xfId="0" applyNumberFormat="1" applyFont="1" applyBorder="1"/>
    <xf numFmtId="4" fontId="10" fillId="3" borderId="1" xfId="0" applyNumberFormat="1" applyFont="1" applyFill="1" applyBorder="1" applyAlignment="1">
      <alignment horizontal="right"/>
    </xf>
    <xf numFmtId="4" fontId="10" fillId="0" borderId="1" xfId="0" applyNumberFormat="1" applyFont="1" applyBorder="1"/>
    <xf numFmtId="4" fontId="10" fillId="3" borderId="1" xfId="0" applyNumberFormat="1" applyFont="1" applyFill="1" applyBorder="1"/>
    <xf numFmtId="0" fontId="1" fillId="3" borderId="6" xfId="0" applyFont="1" applyFill="1" applyBorder="1" applyAlignment="1">
      <alignment horizontal="right"/>
    </xf>
    <xf numFmtId="0" fontId="1" fillId="3" borderId="1" xfId="0" applyFont="1" applyFill="1" applyBorder="1" applyAlignment="1">
      <alignment horizontal="right"/>
    </xf>
    <xf numFmtId="0" fontId="1" fillId="0" borderId="7" xfId="0" applyFont="1" applyBorder="1" applyAlignment="1">
      <alignment horizontal="right" wrapText="1"/>
    </xf>
    <xf numFmtId="0" fontId="18" fillId="0" borderId="8" xfId="0" applyFont="1" applyBorder="1"/>
    <xf numFmtId="0" fontId="2" fillId="4" borderId="9" xfId="0" applyFont="1" applyFill="1" applyBorder="1"/>
    <xf numFmtId="4" fontId="2" fillId="4" borderId="9" xfId="0" applyNumberFormat="1" applyFont="1" applyFill="1" applyBorder="1"/>
    <xf numFmtId="9" fontId="18" fillId="0" borderId="9" xfId="1" applyFont="1" applyBorder="1"/>
    <xf numFmtId="0" fontId="1" fillId="0" borderId="6" xfId="0" applyFont="1" applyBorder="1" applyAlignment="1">
      <alignment horizontal="right"/>
    </xf>
    <xf numFmtId="0" fontId="1" fillId="4" borderId="6" xfId="0" applyFont="1" applyFill="1" applyBorder="1" applyAlignment="1">
      <alignment horizontal="right"/>
    </xf>
    <xf numFmtId="0" fontId="2" fillId="4" borderId="6" xfId="0" applyFont="1" applyFill="1" applyBorder="1" applyAlignment="1">
      <alignment horizontal="right"/>
    </xf>
    <xf numFmtId="4" fontId="2" fillId="4" borderId="1" xfId="0" applyNumberFormat="1" applyFont="1" applyFill="1" applyBorder="1" applyAlignment="1">
      <alignment horizontal="right"/>
    </xf>
    <xf numFmtId="0" fontId="39" fillId="3" borderId="22" xfId="0" applyFont="1" applyFill="1" applyBorder="1" applyAlignment="1">
      <alignment horizontal="left" vertical="center" wrapText="1"/>
    </xf>
    <xf numFmtId="0" fontId="1" fillId="0" borderId="22" xfId="0" applyFont="1" applyBorder="1" applyAlignment="1">
      <alignment horizontal="left" vertical="center" wrapText="1"/>
    </xf>
    <xf numFmtId="0" fontId="2" fillId="0" borderId="35" xfId="0" applyFont="1" applyBorder="1"/>
    <xf numFmtId="4" fontId="2" fillId="0" borderId="37" xfId="0" applyNumberFormat="1" applyFont="1" applyBorder="1" applyAlignment="1"/>
    <xf numFmtId="0" fontId="47" fillId="0" borderId="1" xfId="0" applyFont="1" applyBorder="1" applyAlignment="1">
      <alignment horizontal="center" vertical="center" wrapText="1"/>
    </xf>
    <xf numFmtId="4" fontId="1" fillId="0" borderId="1" xfId="0" applyNumberFormat="1" applyFont="1" applyBorder="1" applyAlignment="1">
      <alignment horizontal="right"/>
    </xf>
    <xf numFmtId="0" fontId="1" fillId="0" borderId="1" xfId="0" applyFont="1" applyBorder="1" applyAlignment="1">
      <alignment horizontal="right"/>
    </xf>
    <xf numFmtId="0" fontId="1" fillId="0" borderId="7" xfId="0" applyFont="1" applyBorder="1" applyAlignment="1">
      <alignment horizontal="right"/>
    </xf>
    <xf numFmtId="4" fontId="1" fillId="4" borderId="1" xfId="0" applyNumberFormat="1" applyFont="1" applyFill="1" applyBorder="1" applyAlignment="1">
      <alignment horizontal="right"/>
    </xf>
    <xf numFmtId="0" fontId="1" fillId="4" borderId="1" xfId="0" applyFont="1" applyFill="1" applyBorder="1" applyAlignment="1">
      <alignment horizontal="right"/>
    </xf>
    <xf numFmtId="0" fontId="1" fillId="4" borderId="7" xfId="0" applyFont="1" applyFill="1" applyBorder="1" applyAlignment="1">
      <alignment horizontal="right"/>
    </xf>
    <xf numFmtId="170" fontId="2" fillId="0" borderId="9" xfId="0" applyNumberFormat="1" applyFont="1" applyBorder="1" applyAlignment="1">
      <alignment horizontal="right"/>
    </xf>
    <xf numFmtId="4" fontId="2" fillId="0" borderId="10" xfId="0" applyNumberFormat="1" applyFont="1" applyBorder="1" applyAlignment="1">
      <alignment horizontal="right"/>
    </xf>
    <xf numFmtId="0" fontId="18" fillId="0" borderId="22" xfId="0" applyFont="1" applyBorder="1" applyAlignment="1">
      <alignment horizontal="center" vertical="center" wrapText="1"/>
    </xf>
    <xf numFmtId="165" fontId="3" fillId="0" borderId="0" xfId="0" applyNumberFormat="1" applyFont="1"/>
    <xf numFmtId="165" fontId="3" fillId="0" borderId="0" xfId="0" applyNumberFormat="1" applyFont="1" applyAlignment="1">
      <alignment horizontal="right"/>
    </xf>
    <xf numFmtId="165" fontId="3" fillId="4" borderId="0" xfId="0" applyNumberFormat="1" applyFont="1" applyFill="1"/>
    <xf numFmtId="49" fontId="3" fillId="0" borderId="22" xfId="0" applyNumberFormat="1" applyFont="1" applyFill="1" applyBorder="1" applyAlignment="1">
      <alignment horizontal="left"/>
    </xf>
    <xf numFmtId="49" fontId="32" fillId="0" borderId="22" xfId="0" applyNumberFormat="1" applyFont="1" applyBorder="1" applyAlignment="1">
      <alignment horizontal="left"/>
    </xf>
    <xf numFmtId="0" fontId="3" fillId="0" borderId="22" xfId="0" applyFont="1" applyBorder="1" applyAlignment="1">
      <alignment horizontal="center" vertical="center" wrapText="1"/>
    </xf>
    <xf numFmtId="0" fontId="23" fillId="2" borderId="22" xfId="0" applyFont="1" applyFill="1" applyBorder="1" applyAlignment="1">
      <alignment horizontal="right"/>
    </xf>
    <xf numFmtId="0" fontId="23" fillId="0" borderId="22" xfId="0" applyFont="1" applyBorder="1" applyAlignment="1">
      <alignment horizontal="left" wrapText="1"/>
    </xf>
    <xf numFmtId="49" fontId="0" fillId="0" borderId="22" xfId="0" applyNumberFormat="1" applyBorder="1" applyAlignment="1">
      <alignment horizontal="left"/>
    </xf>
    <xf numFmtId="49" fontId="70" fillId="0" borderId="22" xfId="0" applyNumberFormat="1" applyFont="1" applyBorder="1" applyAlignment="1">
      <alignment horizontal="left"/>
    </xf>
    <xf numFmtId="0" fontId="32" fillId="0" borderId="26" xfId="0" applyFont="1" applyBorder="1"/>
    <xf numFmtId="0" fontId="3" fillId="0" borderId="1" xfId="0" applyFont="1" applyFill="1" applyBorder="1" applyAlignment="1">
      <alignment horizontal="right" vertical="center" wrapText="1"/>
    </xf>
    <xf numFmtId="1" fontId="53" fillId="0" borderId="1" xfId="0" applyNumberFormat="1" applyFont="1" applyBorder="1" applyAlignment="1">
      <alignment horizontal="right"/>
    </xf>
    <xf numFmtId="2" fontId="53" fillId="4" borderId="1" xfId="0" applyNumberFormat="1" applyFont="1" applyFill="1" applyBorder="1" applyAlignment="1">
      <alignment horizontal="right"/>
    </xf>
    <xf numFmtId="1" fontId="53" fillId="4" borderId="1" xfId="0" applyNumberFormat="1" applyFont="1" applyFill="1" applyBorder="1" applyAlignment="1">
      <alignment horizontal="right"/>
    </xf>
    <xf numFmtId="1" fontId="53" fillId="0" borderId="7" xfId="0" applyNumberFormat="1" applyFont="1" applyBorder="1" applyAlignment="1">
      <alignment horizontal="right"/>
    </xf>
    <xf numFmtId="9" fontId="3" fillId="0" borderId="1" xfId="1" applyFont="1" applyBorder="1" applyAlignment="1">
      <alignment horizontal="right"/>
    </xf>
    <xf numFmtId="4" fontId="3" fillId="0" borderId="7" xfId="0" applyNumberFormat="1" applyFont="1" applyBorder="1" applyAlignment="1">
      <alignment horizontal="right"/>
    </xf>
    <xf numFmtId="1" fontId="23" fillId="0" borderId="1" xfId="0" applyNumberFormat="1" applyFont="1" applyBorder="1" applyAlignment="1">
      <alignment horizontal="right"/>
    </xf>
    <xf numFmtId="1" fontId="23" fillId="4" borderId="1" xfId="0" applyNumberFormat="1" applyFont="1" applyFill="1" applyBorder="1" applyAlignment="1">
      <alignment horizontal="right"/>
    </xf>
    <xf numFmtId="2" fontId="23" fillId="4" borderId="1" xfId="0" applyNumberFormat="1" applyFont="1" applyFill="1" applyBorder="1" applyAlignment="1">
      <alignment horizontal="right"/>
    </xf>
    <xf numFmtId="1" fontId="23" fillId="0" borderId="7" xfId="0" applyNumberFormat="1" applyFont="1" applyBorder="1" applyAlignment="1">
      <alignment horizontal="right"/>
    </xf>
    <xf numFmtId="2" fontId="23" fillId="0" borderId="7" xfId="0" applyNumberFormat="1" applyFont="1" applyBorder="1" applyAlignment="1">
      <alignment horizontal="right"/>
    </xf>
    <xf numFmtId="4" fontId="3" fillId="0" borderId="10" xfId="0" applyNumberFormat="1" applyFont="1" applyBorder="1" applyAlignment="1">
      <alignment horizontal="right"/>
    </xf>
    <xf numFmtId="1" fontId="68" fillId="0" borderId="6" xfId="0" applyNumberFormat="1" applyFont="1" applyBorder="1" applyAlignment="1">
      <alignment horizontal="right"/>
    </xf>
    <xf numFmtId="1" fontId="3" fillId="4" borderId="6" xfId="0" applyNumberFormat="1" applyFont="1" applyFill="1" applyBorder="1" applyAlignment="1">
      <alignment horizontal="right"/>
    </xf>
    <xf numFmtId="1" fontId="3" fillId="0" borderId="6" xfId="0" applyNumberFormat="1" applyFont="1" applyBorder="1" applyAlignment="1">
      <alignment horizontal="right"/>
    </xf>
    <xf numFmtId="1" fontId="7" fillId="4" borderId="6" xfId="0" applyNumberFormat="1" applyFont="1" applyFill="1" applyBorder="1" applyAlignment="1">
      <alignment horizontal="right"/>
    </xf>
    <xf numFmtId="1" fontId="12" fillId="4" borderId="6" xfId="0" applyNumberFormat="1" applyFont="1" applyFill="1" applyBorder="1" applyAlignment="1">
      <alignment horizontal="right"/>
    </xf>
    <xf numFmtId="1" fontId="40" fillId="0" borderId="6" xfId="0" applyNumberFormat="1" applyFont="1" applyBorder="1" applyAlignment="1">
      <alignment horizontal="right"/>
    </xf>
    <xf numFmtId="1" fontId="2" fillId="0" borderId="6" xfId="0" applyNumberFormat="1" applyFont="1" applyBorder="1" applyAlignment="1">
      <alignment horizontal="right"/>
    </xf>
    <xf numFmtId="1" fontId="3" fillId="0" borderId="6" xfId="0" applyNumberFormat="1" applyFont="1" applyBorder="1" applyAlignment="1">
      <alignment horizontal="right" wrapText="1"/>
    </xf>
    <xf numFmtId="1" fontId="3" fillId="0" borderId="8" xfId="0" applyNumberFormat="1" applyFont="1" applyBorder="1" applyAlignment="1">
      <alignment horizontal="right"/>
    </xf>
    <xf numFmtId="2" fontId="53" fillId="0" borderId="1" xfId="0" applyNumberFormat="1" applyFont="1" applyBorder="1" applyAlignment="1">
      <alignment horizontal="right"/>
    </xf>
    <xf numFmtId="2" fontId="23" fillId="0" borderId="1" xfId="0" applyNumberFormat="1" applyFont="1" applyBorder="1" applyAlignment="1">
      <alignment horizontal="right"/>
    </xf>
    <xf numFmtId="4" fontId="23" fillId="2" borderId="1" xfId="0" applyNumberFormat="1" applyFont="1" applyFill="1" applyBorder="1" applyAlignment="1">
      <alignment horizontal="right"/>
    </xf>
    <xf numFmtId="4" fontId="23" fillId="18" borderId="1" xfId="0" applyNumberFormat="1" applyFont="1" applyFill="1" applyBorder="1" applyAlignment="1">
      <alignment horizontal="right"/>
    </xf>
    <xf numFmtId="4" fontId="23" fillId="2" borderId="7" xfId="0" applyNumberFormat="1" applyFont="1" applyFill="1" applyBorder="1" applyAlignment="1">
      <alignment horizontal="right"/>
    </xf>
    <xf numFmtId="3" fontId="68" fillId="2" borderId="6" xfId="0" applyNumberFormat="1" applyFont="1" applyFill="1" applyBorder="1" applyAlignment="1">
      <alignment horizontal="right"/>
    </xf>
    <xf numFmtId="0" fontId="7" fillId="0" borderId="7" xfId="0" applyFont="1" applyBorder="1" applyAlignment="1">
      <alignment horizontal="center" vertical="center" wrapText="1"/>
    </xf>
    <xf numFmtId="165" fontId="2" fillId="0" borderId="0" xfId="0" applyNumberFormat="1" applyFont="1"/>
    <xf numFmtId="0" fontId="10" fillId="0" borderId="22" xfId="0" applyFont="1" applyFill="1" applyBorder="1" applyAlignment="1">
      <alignment horizontal="left" wrapText="1"/>
    </xf>
    <xf numFmtId="3" fontId="2" fillId="0" borderId="8" xfId="0" applyNumberFormat="1" applyFont="1" applyBorder="1" applyAlignment="1">
      <alignment horizontal="right" wrapText="1"/>
    </xf>
    <xf numFmtId="0" fontId="22" fillId="0" borderId="0" xfId="0" applyFont="1" applyAlignment="1">
      <alignment horizontal="left"/>
    </xf>
    <xf numFmtId="10" fontId="22" fillId="0" borderId="0" xfId="0" applyNumberFormat="1" applyFont="1"/>
    <xf numFmtId="0" fontId="67" fillId="0" borderId="0" xfId="0" applyFont="1"/>
    <xf numFmtId="0" fontId="67" fillId="0" borderId="1" xfId="0" applyFont="1" applyFill="1" applyBorder="1" applyAlignment="1">
      <alignment horizontal="center" vertical="center" wrapText="1"/>
    </xf>
    <xf numFmtId="10" fontId="67" fillId="0" borderId="1" xfId="0" applyNumberFormat="1" applyFont="1" applyFill="1" applyBorder="1" applyAlignment="1">
      <alignment horizontal="center" vertical="center" wrapText="1"/>
    </xf>
    <xf numFmtId="0" fontId="67" fillId="0" borderId="7" xfId="0" applyFont="1" applyFill="1" applyBorder="1" applyAlignment="1">
      <alignment horizontal="center" vertical="center" wrapText="1"/>
    </xf>
    <xf numFmtId="0" fontId="67" fillId="0" borderId="22" xfId="0" applyFont="1" applyBorder="1" applyAlignment="1">
      <alignment horizontal="left" vertical="center" wrapText="1"/>
    </xf>
    <xf numFmtId="1" fontId="67" fillId="0" borderId="1" xfId="0" applyNumberFormat="1" applyFont="1" applyBorder="1" applyAlignment="1">
      <alignment horizontal="center" vertical="center" wrapText="1"/>
    </xf>
    <xf numFmtId="0" fontId="10" fillId="2" borderId="22" xfId="0" applyFont="1" applyFill="1" applyBorder="1" applyAlignment="1">
      <alignment horizontal="left"/>
    </xf>
    <xf numFmtId="0" fontId="30" fillId="0" borderId="22" xfId="0" applyFont="1" applyBorder="1" applyAlignment="1">
      <alignment horizontal="left" wrapText="1"/>
    </xf>
    <xf numFmtId="0" fontId="30" fillId="0" borderId="0" xfId="0" applyFont="1" applyAlignment="1">
      <alignment horizontal="center"/>
    </xf>
    <xf numFmtId="0" fontId="69" fillId="0" borderId="0" xfId="0" applyFont="1"/>
    <xf numFmtId="49" fontId="29" fillId="0" borderId="22" xfId="0" applyNumberFormat="1" applyFont="1" applyBorder="1" applyAlignment="1">
      <alignment horizontal="left"/>
    </xf>
    <xf numFmtId="0" fontId="29" fillId="0" borderId="0" xfId="0" applyFont="1" applyAlignment="1">
      <alignment horizontal="center"/>
    </xf>
    <xf numFmtId="0" fontId="30" fillId="0" borderId="0" xfId="0" applyFont="1"/>
    <xf numFmtId="49" fontId="29" fillId="4" borderId="22" xfId="0" applyNumberFormat="1" applyFont="1" applyFill="1" applyBorder="1" applyAlignment="1">
      <alignment horizontal="left"/>
    </xf>
    <xf numFmtId="0" fontId="29" fillId="4" borderId="0" xfId="0" applyFont="1" applyFill="1"/>
    <xf numFmtId="0" fontId="30" fillId="4" borderId="22" xfId="0" applyFont="1" applyFill="1" applyBorder="1" applyAlignment="1">
      <alignment horizontal="left" wrapText="1"/>
    </xf>
    <xf numFmtId="0" fontId="30" fillId="4" borderId="0" xfId="0" applyFont="1" applyFill="1"/>
    <xf numFmtId="0" fontId="29" fillId="0" borderId="0" xfId="0" applyFont="1"/>
    <xf numFmtId="0" fontId="29" fillId="0" borderId="22" xfId="0" applyFont="1" applyBorder="1" applyAlignment="1">
      <alignment horizontal="left" wrapText="1"/>
    </xf>
    <xf numFmtId="0" fontId="10" fillId="0" borderId="0" xfId="0" applyFont="1" applyAlignment="1">
      <alignment horizontal="left"/>
    </xf>
    <xf numFmtId="2" fontId="30" fillId="0" borderId="1" xfId="0" applyNumberFormat="1" applyFont="1" applyBorder="1" applyAlignment="1">
      <alignment horizontal="right" wrapText="1"/>
    </xf>
    <xf numFmtId="0" fontId="30" fillId="0" borderId="1" xfId="0" applyFont="1" applyBorder="1" applyAlignment="1">
      <alignment horizontal="right" wrapText="1"/>
    </xf>
    <xf numFmtId="9" fontId="30" fillId="0" borderId="1" xfId="1" applyFont="1" applyBorder="1" applyAlignment="1">
      <alignment horizontal="right"/>
    </xf>
    <xf numFmtId="4" fontId="29" fillId="0" borderId="1" xfId="0" applyNumberFormat="1" applyFont="1" applyBorder="1" applyAlignment="1">
      <alignment horizontal="right"/>
    </xf>
    <xf numFmtId="4" fontId="29" fillId="0" borderId="7" xfId="0" applyNumberFormat="1" applyFont="1" applyBorder="1" applyAlignment="1">
      <alignment horizontal="right"/>
    </xf>
    <xf numFmtId="4" fontId="29" fillId="4" borderId="1" xfId="0" applyNumberFormat="1" applyFont="1" applyFill="1" applyBorder="1" applyAlignment="1">
      <alignment horizontal="right"/>
    </xf>
    <xf numFmtId="2" fontId="30" fillId="4" borderId="1" xfId="0" applyNumberFormat="1" applyFont="1" applyFill="1" applyBorder="1" applyAlignment="1">
      <alignment horizontal="right" wrapText="1"/>
    </xf>
    <xf numFmtId="2" fontId="29" fillId="4" borderId="1" xfId="0" applyNumberFormat="1" applyFont="1" applyFill="1" applyBorder="1" applyAlignment="1">
      <alignment horizontal="right"/>
    </xf>
    <xf numFmtId="2" fontId="30" fillId="3" borderId="1" xfId="0" applyNumberFormat="1" applyFont="1" applyFill="1" applyBorder="1" applyAlignment="1">
      <alignment horizontal="right"/>
    </xf>
    <xf numFmtId="0" fontId="30" fillId="4" borderId="1" xfId="0" applyFont="1" applyFill="1" applyBorder="1" applyAlignment="1">
      <alignment horizontal="right" wrapText="1"/>
    </xf>
    <xf numFmtId="4" fontId="22" fillId="0" borderId="1" xfId="0" applyNumberFormat="1" applyFont="1" applyBorder="1" applyAlignment="1">
      <alignment horizontal="right"/>
    </xf>
    <xf numFmtId="4" fontId="22" fillId="0" borderId="7" xfId="0" applyNumberFormat="1" applyFont="1" applyBorder="1" applyAlignment="1">
      <alignment horizontal="right"/>
    </xf>
    <xf numFmtId="2" fontId="22" fillId="0" borderId="0" xfId="0" applyNumberFormat="1" applyFont="1"/>
    <xf numFmtId="0" fontId="10" fillId="3" borderId="22" xfId="0" applyFont="1" applyFill="1" applyBorder="1" applyAlignment="1">
      <alignment horizontal="left" wrapText="1"/>
    </xf>
    <xf numFmtId="0" fontId="10" fillId="3" borderId="22" xfId="0" applyFont="1" applyFill="1" applyBorder="1" applyAlignment="1">
      <alignment horizontal="left"/>
    </xf>
    <xf numFmtId="0" fontId="10" fillId="3" borderId="1" xfId="0" applyFont="1" applyFill="1" applyBorder="1" applyAlignment="1">
      <alignment horizontal="right"/>
    </xf>
    <xf numFmtId="0" fontId="30" fillId="3" borderId="22" xfId="0" applyFont="1" applyFill="1" applyBorder="1" applyAlignment="1">
      <alignment horizontal="left"/>
    </xf>
    <xf numFmtId="0" fontId="30" fillId="3" borderId="22" xfId="0" applyFont="1" applyFill="1" applyBorder="1" applyAlignment="1">
      <alignment horizontal="left" wrapText="1"/>
    </xf>
    <xf numFmtId="1" fontId="30" fillId="0" borderId="6" xfId="0" applyNumberFormat="1" applyFont="1" applyBorder="1" applyAlignment="1">
      <alignment horizontal="right" wrapText="1"/>
    </xf>
    <xf numFmtId="1" fontId="30" fillId="4" borderId="6" xfId="0" applyNumberFormat="1" applyFont="1" applyFill="1" applyBorder="1" applyAlignment="1">
      <alignment horizontal="right" wrapText="1"/>
    </xf>
    <xf numFmtId="0" fontId="69" fillId="0" borderId="22" xfId="0" applyFont="1" applyBorder="1" applyAlignment="1">
      <alignment horizontal="left" vertical="top"/>
    </xf>
    <xf numFmtId="0" fontId="69" fillId="0" borderId="22" xfId="0" applyFont="1" applyBorder="1" applyAlignment="1">
      <alignment horizontal="left"/>
    </xf>
    <xf numFmtId="49" fontId="29" fillId="4" borderId="26" xfId="0" applyNumberFormat="1" applyFont="1" applyFill="1" applyBorder="1" applyAlignment="1">
      <alignment horizontal="left"/>
    </xf>
    <xf numFmtId="3" fontId="10" fillId="2" borderId="6" xfId="0" applyNumberFormat="1" applyFont="1" applyFill="1" applyBorder="1" applyAlignment="1">
      <alignment horizontal="right"/>
    </xf>
    <xf numFmtId="2" fontId="10" fillId="2" borderId="1" xfId="0" applyNumberFormat="1" applyFont="1" applyFill="1" applyBorder="1" applyAlignment="1">
      <alignment horizontal="right"/>
    </xf>
    <xf numFmtId="4" fontId="10" fillId="2" borderId="1" xfId="0" applyNumberFormat="1" applyFont="1" applyFill="1" applyBorder="1" applyAlignment="1">
      <alignment horizontal="right"/>
    </xf>
    <xf numFmtId="4" fontId="10" fillId="2" borderId="7" xfId="0" applyNumberFormat="1" applyFont="1" applyFill="1" applyBorder="1" applyAlignment="1">
      <alignment horizontal="right"/>
    </xf>
    <xf numFmtId="1" fontId="10" fillId="3" borderId="6" xfId="0" applyNumberFormat="1" applyFont="1" applyFill="1" applyBorder="1" applyAlignment="1">
      <alignment horizontal="right"/>
    </xf>
    <xf numFmtId="2" fontId="30" fillId="0" borderId="7" xfId="0" applyNumberFormat="1" applyFont="1" applyBorder="1" applyAlignment="1">
      <alignment horizontal="right" wrapText="1"/>
    </xf>
    <xf numFmtId="1" fontId="29" fillId="0" borderId="6" xfId="0" applyNumberFormat="1" applyFont="1" applyBorder="1" applyAlignment="1">
      <alignment horizontal="right"/>
    </xf>
    <xf numFmtId="2" fontId="29" fillId="0" borderId="1" xfId="0" applyNumberFormat="1" applyFont="1" applyBorder="1" applyAlignment="1">
      <alignment horizontal="right"/>
    </xf>
    <xf numFmtId="0" fontId="30" fillId="0" borderId="7" xfId="0" applyFont="1" applyBorder="1" applyAlignment="1">
      <alignment horizontal="right" wrapText="1"/>
    </xf>
    <xf numFmtId="1" fontId="29" fillId="4" borderId="6" xfId="0" applyNumberFormat="1" applyFont="1" applyFill="1" applyBorder="1" applyAlignment="1">
      <alignment horizontal="right"/>
    </xf>
    <xf numFmtId="2" fontId="30" fillId="4" borderId="7" xfId="0" applyNumberFormat="1" applyFont="1" applyFill="1" applyBorder="1" applyAlignment="1">
      <alignment horizontal="right" wrapText="1"/>
    </xf>
    <xf numFmtId="0" fontId="10" fillId="3" borderId="7" xfId="0" applyFont="1" applyFill="1" applyBorder="1" applyAlignment="1">
      <alignment horizontal="right"/>
    </xf>
    <xf numFmtId="0" fontId="30" fillId="4" borderId="7" xfId="0" applyFont="1" applyFill="1" applyBorder="1" applyAlignment="1">
      <alignment horizontal="right" wrapText="1"/>
    </xf>
    <xf numFmtId="1" fontId="30" fillId="3" borderId="6" xfId="0" applyNumberFormat="1" applyFont="1" applyFill="1" applyBorder="1" applyAlignment="1">
      <alignment horizontal="right"/>
    </xf>
    <xf numFmtId="0" fontId="30" fillId="3" borderId="1" xfId="0" applyFont="1" applyFill="1" applyBorder="1" applyAlignment="1">
      <alignment horizontal="right"/>
    </xf>
    <xf numFmtId="0" fontId="30" fillId="3" borderId="7" xfId="0" applyFont="1" applyFill="1" applyBorder="1" applyAlignment="1">
      <alignment horizontal="right"/>
    </xf>
    <xf numFmtId="1" fontId="30" fillId="0" borderId="6" xfId="0" applyNumberFormat="1" applyFont="1" applyBorder="1" applyAlignment="1">
      <alignment horizontal="right"/>
    </xf>
    <xf numFmtId="2" fontId="30" fillId="0" borderId="1" xfId="0" applyNumberFormat="1" applyFont="1" applyBorder="1" applyAlignment="1">
      <alignment horizontal="right"/>
    </xf>
    <xf numFmtId="0" fontId="30" fillId="0" borderId="1" xfId="0" applyFont="1" applyBorder="1" applyAlignment="1">
      <alignment horizontal="right"/>
    </xf>
    <xf numFmtId="0" fontId="30" fillId="0" borderId="7" xfId="0" applyFont="1" applyBorder="1" applyAlignment="1">
      <alignment horizontal="right"/>
    </xf>
    <xf numFmtId="1" fontId="29" fillId="0" borderId="8" xfId="0" applyNumberFormat="1" applyFont="1" applyBorder="1" applyAlignment="1">
      <alignment horizontal="right"/>
    </xf>
    <xf numFmtId="2" fontId="29" fillId="0" borderId="9" xfId="0" applyNumberFormat="1" applyFont="1" applyBorder="1" applyAlignment="1">
      <alignment horizontal="right"/>
    </xf>
    <xf numFmtId="4" fontId="29" fillId="4" borderId="9" xfId="0" applyNumberFormat="1" applyFont="1" applyFill="1" applyBorder="1" applyAlignment="1">
      <alignment horizontal="right"/>
    </xf>
    <xf numFmtId="4" fontId="29" fillId="0" borderId="9" xfId="0" applyNumberFormat="1" applyFont="1" applyBorder="1" applyAlignment="1">
      <alignment horizontal="right"/>
    </xf>
    <xf numFmtId="4" fontId="29" fillId="0" borderId="10" xfId="0" applyNumberFormat="1" applyFont="1" applyBorder="1" applyAlignment="1">
      <alignment horizontal="right"/>
    </xf>
    <xf numFmtId="9" fontId="29" fillId="0" borderId="1" xfId="0" applyNumberFormat="1" applyFont="1" applyBorder="1" applyAlignment="1">
      <alignment horizontal="right"/>
    </xf>
    <xf numFmtId="9" fontId="30" fillId="0" borderId="1" xfId="1" applyNumberFormat="1" applyFont="1" applyBorder="1" applyAlignment="1">
      <alignment horizontal="right"/>
    </xf>
    <xf numFmtId="9" fontId="10" fillId="3" borderId="1" xfId="0" applyNumberFormat="1" applyFont="1" applyFill="1" applyBorder="1" applyAlignment="1">
      <alignment horizontal="right"/>
    </xf>
    <xf numFmtId="9" fontId="30" fillId="0" borderId="1" xfId="0" applyNumberFormat="1" applyFont="1" applyBorder="1" applyAlignment="1">
      <alignment horizontal="right" wrapText="1"/>
    </xf>
    <xf numFmtId="9" fontId="30" fillId="4" borderId="1" xfId="0" applyNumberFormat="1" applyFont="1" applyFill="1" applyBorder="1" applyAlignment="1">
      <alignment horizontal="right" wrapText="1"/>
    </xf>
    <xf numFmtId="9" fontId="30" fillId="3" borderId="1" xfId="0" applyNumberFormat="1" applyFont="1" applyFill="1" applyBorder="1" applyAlignment="1">
      <alignment horizontal="right"/>
    </xf>
    <xf numFmtId="9" fontId="30" fillId="0" borderId="1" xfId="0" applyNumberFormat="1" applyFont="1" applyBorder="1" applyAlignment="1">
      <alignment horizontal="right"/>
    </xf>
    <xf numFmtId="9" fontId="29" fillId="0" borderId="9" xfId="0" applyNumberFormat="1" applyFont="1" applyBorder="1" applyAlignment="1">
      <alignment horizontal="right"/>
    </xf>
    <xf numFmtId="0" fontId="10" fillId="0" borderId="2" xfId="0" applyFont="1" applyBorder="1" applyAlignment="1">
      <alignment horizontal="left" wrapText="1"/>
    </xf>
    <xf numFmtId="0" fontId="10" fillId="0" borderId="13" xfId="0" applyFont="1" applyBorder="1"/>
    <xf numFmtId="4" fontId="10" fillId="0" borderId="7" xfId="0" applyNumberFormat="1" applyFont="1" applyBorder="1"/>
    <xf numFmtId="1" fontId="38" fillId="3" borderId="6" xfId="0" applyNumberFormat="1" applyFont="1" applyFill="1" applyBorder="1" applyAlignment="1">
      <alignment horizontal="right"/>
    </xf>
    <xf numFmtId="1" fontId="10" fillId="0" borderId="6" xfId="0" applyNumberFormat="1" applyFont="1" applyBorder="1" applyAlignment="1">
      <alignment wrapText="1"/>
    </xf>
    <xf numFmtId="1" fontId="2" fillId="0" borderId="6" xfId="0" applyNumberFormat="1" applyFont="1" applyBorder="1" applyAlignment="1">
      <alignment wrapText="1"/>
    </xf>
    <xf numFmtId="0" fontId="10" fillId="0" borderId="22" xfId="0" applyFont="1" applyBorder="1" applyAlignment="1">
      <alignment horizontal="left" wrapText="1"/>
    </xf>
    <xf numFmtId="0" fontId="10" fillId="3" borderId="1" xfId="0" applyFont="1" applyFill="1" applyBorder="1"/>
    <xf numFmtId="4" fontId="10" fillId="3" borderId="7" xfId="0" applyNumberFormat="1" applyFont="1" applyFill="1" applyBorder="1"/>
    <xf numFmtId="9" fontId="10" fillId="0" borderId="1" xfId="1" applyFont="1" applyBorder="1"/>
    <xf numFmtId="9" fontId="10" fillId="3" borderId="1" xfId="1" applyFont="1" applyFill="1" applyBorder="1"/>
    <xf numFmtId="1" fontId="10" fillId="0" borderId="6" xfId="0" applyNumberFormat="1" applyFont="1" applyBorder="1"/>
    <xf numFmtId="1" fontId="10" fillId="0" borderId="6" xfId="0" applyNumberFormat="1" applyFont="1" applyFill="1" applyBorder="1"/>
    <xf numFmtId="1" fontId="10" fillId="3" borderId="6" xfId="0" applyNumberFormat="1" applyFont="1" applyFill="1" applyBorder="1"/>
    <xf numFmtId="0" fontId="10" fillId="3" borderId="22" xfId="0" applyFont="1" applyFill="1" applyBorder="1" applyAlignment="1">
      <alignment horizontal="right"/>
    </xf>
    <xf numFmtId="0" fontId="10" fillId="3" borderId="22" xfId="0" applyFont="1" applyFill="1" applyBorder="1" applyAlignment="1">
      <alignment horizontal="right" wrapText="1"/>
    </xf>
    <xf numFmtId="0" fontId="10" fillId="3" borderId="7" xfId="0" applyFont="1" applyFill="1" applyBorder="1"/>
    <xf numFmtId="2" fontId="10" fillId="0" borderId="1" xfId="0" applyNumberFormat="1" applyFont="1" applyBorder="1"/>
    <xf numFmtId="2" fontId="10" fillId="0" borderId="1" xfId="0" applyNumberFormat="1" applyFont="1" applyFill="1" applyBorder="1"/>
    <xf numFmtId="0" fontId="10" fillId="0" borderId="1" xfId="0" applyFont="1" applyFill="1" applyBorder="1"/>
    <xf numFmtId="0" fontId="10" fillId="0" borderId="7" xfId="0" applyFont="1" applyFill="1" applyBorder="1"/>
    <xf numFmtId="0" fontId="10" fillId="0" borderId="1" xfId="0" applyFont="1" applyBorder="1" applyAlignment="1">
      <alignment horizontal="left" wrapText="1"/>
    </xf>
    <xf numFmtId="0" fontId="10" fillId="0" borderId="1" xfId="0" applyFont="1" applyBorder="1" applyAlignment="1">
      <alignment horizontal="right" wrapText="1"/>
    </xf>
    <xf numFmtId="2" fontId="10" fillId="0" borderId="1" xfId="0" applyNumberFormat="1" applyFont="1" applyBorder="1" applyAlignment="1">
      <alignment horizontal="right" wrapText="1"/>
    </xf>
    <xf numFmtId="2" fontId="2" fillId="0" borderId="6" xfId="0" applyNumberFormat="1" applyFont="1" applyBorder="1" applyAlignment="1">
      <alignment horizontal="right"/>
    </xf>
    <xf numFmtId="2" fontId="1" fillId="3" borderId="6" xfId="0" applyNumberFormat="1" applyFont="1" applyFill="1" applyBorder="1" applyAlignment="1">
      <alignment horizontal="right"/>
    </xf>
    <xf numFmtId="1" fontId="1" fillId="2" borderId="6" xfId="0" applyNumberFormat="1" applyFont="1" applyFill="1" applyBorder="1" applyAlignment="1">
      <alignment horizontal="right"/>
    </xf>
    <xf numFmtId="1" fontId="10" fillId="0" borderId="6" xfId="0" applyNumberFormat="1" applyFont="1" applyBorder="1" applyAlignment="1">
      <alignment horizontal="right"/>
    </xf>
    <xf numFmtId="1" fontId="1" fillId="3" borderId="6" xfId="0" applyNumberFormat="1" applyFont="1" applyFill="1" applyBorder="1" applyAlignment="1">
      <alignment horizontal="right"/>
    </xf>
    <xf numFmtId="2" fontId="2" fillId="0" borderId="1" xfId="0" applyNumberFormat="1" applyFont="1" applyBorder="1" applyAlignment="1">
      <alignment horizontal="right"/>
    </xf>
    <xf numFmtId="2" fontId="1" fillId="2" borderId="1" xfId="0" applyNumberFormat="1" applyFont="1" applyFill="1" applyBorder="1" applyAlignment="1">
      <alignment horizontal="right"/>
    </xf>
    <xf numFmtId="1" fontId="10" fillId="0" borderId="6" xfId="0" applyNumberFormat="1" applyFont="1" applyBorder="1" applyAlignment="1">
      <alignment horizontal="right" wrapText="1"/>
    </xf>
    <xf numFmtId="0" fontId="10" fillId="0" borderId="7" xfId="0" applyFont="1" applyBorder="1" applyAlignment="1">
      <alignment horizontal="right" wrapText="1"/>
    </xf>
    <xf numFmtId="2" fontId="10" fillId="0" borderId="1" xfId="0" applyNumberFormat="1" applyFont="1" applyBorder="1" applyAlignment="1">
      <alignment horizontal="right"/>
    </xf>
    <xf numFmtId="1" fontId="2" fillId="0" borderId="8" xfId="0" applyNumberFormat="1" applyFont="1" applyBorder="1" applyAlignment="1">
      <alignment horizontal="right"/>
    </xf>
    <xf numFmtId="2" fontId="2" fillId="0" borderId="9" xfId="0" applyNumberFormat="1" applyFont="1" applyBorder="1" applyAlignment="1">
      <alignment horizontal="right"/>
    </xf>
    <xf numFmtId="9" fontId="10" fillId="3" borderId="1" xfId="1" applyFont="1" applyFill="1" applyBorder="1" applyAlignment="1">
      <alignment horizontal="right"/>
    </xf>
    <xf numFmtId="0" fontId="10" fillId="0" borderId="0" xfId="0" applyFont="1" applyAlignment="1">
      <alignment vertical="center"/>
    </xf>
    <xf numFmtId="2" fontId="2" fillId="0" borderId="1" xfId="0" applyNumberFormat="1" applyFont="1" applyBorder="1" applyAlignment="1"/>
    <xf numFmtId="9" fontId="2" fillId="0" borderId="1" xfId="0" applyNumberFormat="1" applyFont="1" applyBorder="1" applyAlignment="1"/>
    <xf numFmtId="4" fontId="2" fillId="0" borderId="7" xfId="0" applyNumberFormat="1" applyFont="1" applyBorder="1" applyAlignment="1"/>
    <xf numFmtId="1" fontId="23" fillId="2" borderId="6" xfId="0" applyNumberFormat="1" applyFont="1" applyFill="1" applyBorder="1" applyAlignment="1"/>
    <xf numFmtId="1" fontId="10" fillId="3" borderId="6" xfId="0" applyNumberFormat="1" applyFont="1" applyFill="1" applyBorder="1" applyAlignment="1"/>
    <xf numFmtId="1" fontId="2" fillId="0" borderId="6" xfId="0" applyNumberFormat="1" applyFont="1" applyBorder="1" applyAlignment="1"/>
    <xf numFmtId="0" fontId="2" fillId="0" borderId="34" xfId="0" applyFont="1" applyBorder="1" applyAlignment="1">
      <alignment horizontal="left" vertical="center" wrapText="1"/>
    </xf>
    <xf numFmtId="0" fontId="23" fillId="2" borderId="22" xfId="0" applyFont="1" applyFill="1" applyBorder="1" applyAlignment="1">
      <alignment horizontal="right" vertical="center"/>
    </xf>
    <xf numFmtId="0" fontId="10" fillId="3" borderId="22" xfId="0" applyFont="1" applyFill="1" applyBorder="1" applyAlignment="1">
      <alignment horizontal="right" vertical="center"/>
    </xf>
    <xf numFmtId="0" fontId="71" fillId="0" borderId="22" xfId="0" applyFont="1" applyBorder="1" applyAlignment="1">
      <alignment horizontal="left" vertical="center" wrapText="1"/>
    </xf>
    <xf numFmtId="0" fontId="2" fillId="0" borderId="22" xfId="0" applyFont="1" applyBorder="1" applyAlignment="1">
      <alignment horizontal="left" vertical="center" wrapText="1"/>
    </xf>
    <xf numFmtId="0" fontId="2" fillId="0" borderId="26" xfId="0" applyFont="1" applyBorder="1" applyAlignment="1">
      <alignment horizontal="left" vertical="center" wrapText="1"/>
    </xf>
    <xf numFmtId="2" fontId="2" fillId="0" borderId="37" xfId="0" applyNumberFormat="1" applyFont="1" applyBorder="1"/>
    <xf numFmtId="2" fontId="23" fillId="2" borderId="1" xfId="0" applyNumberFormat="1" applyFont="1" applyFill="1" applyBorder="1" applyAlignment="1"/>
    <xf numFmtId="0" fontId="23" fillId="2" borderId="1" xfId="0" applyFont="1" applyFill="1" applyBorder="1" applyAlignment="1"/>
    <xf numFmtId="4" fontId="23" fillId="2" borderId="1" xfId="0" applyNumberFormat="1" applyFont="1" applyFill="1" applyBorder="1" applyAlignment="1"/>
    <xf numFmtId="4" fontId="23" fillId="2" borderId="7" xfId="0" applyNumberFormat="1" applyFont="1" applyFill="1" applyBorder="1" applyAlignment="1"/>
    <xf numFmtId="2" fontId="10" fillId="3" borderId="1" xfId="0" applyNumberFormat="1" applyFont="1" applyFill="1" applyBorder="1" applyAlignment="1"/>
    <xf numFmtId="0" fontId="10" fillId="3" borderId="1" xfId="0" applyFont="1" applyFill="1" applyBorder="1" applyAlignment="1"/>
    <xf numFmtId="0" fontId="10" fillId="3" borderId="7" xfId="0" applyFont="1" applyFill="1" applyBorder="1" applyAlignment="1"/>
    <xf numFmtId="2" fontId="10" fillId="0" borderId="1" xfId="0" applyNumberFormat="1" applyFont="1" applyBorder="1" applyAlignment="1">
      <alignment wrapText="1"/>
    </xf>
    <xf numFmtId="0" fontId="10" fillId="0" borderId="1" xfId="0" applyFont="1" applyBorder="1" applyAlignment="1">
      <alignment wrapText="1"/>
    </xf>
    <xf numFmtId="0" fontId="10" fillId="0" borderId="7" xfId="0" applyFont="1" applyBorder="1" applyAlignment="1">
      <alignment wrapText="1"/>
    </xf>
    <xf numFmtId="1" fontId="2" fillId="0" borderId="8" xfId="0" applyNumberFormat="1" applyFont="1" applyBorder="1" applyAlignment="1"/>
    <xf numFmtId="2" fontId="2" fillId="0" borderId="9" xfId="0" applyNumberFormat="1" applyFont="1" applyBorder="1" applyAlignment="1"/>
    <xf numFmtId="4" fontId="2" fillId="0" borderId="9" xfId="0" applyNumberFormat="1" applyFont="1" applyBorder="1" applyAlignment="1"/>
    <xf numFmtId="9" fontId="2" fillId="0" borderId="9" xfId="0" applyNumberFormat="1" applyFont="1" applyBorder="1" applyAlignment="1"/>
    <xf numFmtId="4" fontId="2" fillId="0" borderId="10" xfId="0" applyNumberFormat="1" applyFont="1" applyBorder="1" applyAlignment="1"/>
    <xf numFmtId="0" fontId="37" fillId="3" borderId="22" xfId="0" applyFont="1" applyFill="1" applyBorder="1" applyAlignment="1">
      <alignment horizontal="center"/>
    </xf>
    <xf numFmtId="0" fontId="72" fillId="3" borderId="22" xfId="0" applyFont="1" applyFill="1" applyBorder="1" applyAlignment="1">
      <alignment horizontal="center"/>
    </xf>
    <xf numFmtId="1" fontId="1" fillId="2" borderId="13" xfId="0" applyNumberFormat="1" applyFont="1" applyFill="1" applyBorder="1"/>
    <xf numFmtId="1" fontId="1" fillId="3" borderId="13" xfId="0" applyNumberFormat="1" applyFont="1" applyFill="1" applyBorder="1"/>
    <xf numFmtId="1" fontId="10" fillId="0" borderId="13" xfId="0" applyNumberFormat="1" applyFont="1" applyBorder="1"/>
    <xf numFmtId="0" fontId="2" fillId="0" borderId="22" xfId="0" applyFont="1" applyFill="1" applyBorder="1" applyAlignment="1">
      <alignment horizontal="left"/>
    </xf>
    <xf numFmtId="4" fontId="10" fillId="4" borderId="1" xfId="0" applyNumberFormat="1" applyFont="1" applyFill="1" applyBorder="1"/>
    <xf numFmtId="0" fontId="1" fillId="3" borderId="1" xfId="0" applyFont="1" applyFill="1" applyBorder="1" applyAlignment="1">
      <alignment horizontal="right" wrapText="1"/>
    </xf>
    <xf numFmtId="2" fontId="10" fillId="0" borderId="7" xfId="0" applyNumberFormat="1" applyFont="1" applyBorder="1"/>
    <xf numFmtId="1" fontId="2" fillId="4" borderId="13" xfId="0" applyNumberFormat="1" applyFont="1" applyFill="1" applyBorder="1"/>
    <xf numFmtId="1" fontId="10" fillId="3" borderId="13" xfId="0" applyNumberFormat="1" applyFont="1" applyFill="1" applyBorder="1"/>
    <xf numFmtId="1" fontId="2" fillId="0" borderId="14" xfId="0" applyNumberFormat="1" applyFont="1" applyBorder="1"/>
    <xf numFmtId="2" fontId="2" fillId="4" borderId="1" xfId="0" applyNumberFormat="1" applyFont="1" applyFill="1" applyBorder="1"/>
    <xf numFmtId="2" fontId="10" fillId="4" borderId="1" xfId="0" applyNumberFormat="1" applyFont="1" applyFill="1" applyBorder="1"/>
    <xf numFmtId="2" fontId="2" fillId="4" borderId="9" xfId="0" applyNumberFormat="1" applyFont="1" applyFill="1" applyBorder="1"/>
    <xf numFmtId="2" fontId="22" fillId="0" borderId="1" xfId="0" applyNumberFormat="1" applyFont="1" applyBorder="1"/>
    <xf numFmtId="0" fontId="22" fillId="0" borderId="1" xfId="0" applyFont="1" applyBorder="1"/>
    <xf numFmtId="0" fontId="10" fillId="6" borderId="1" xfId="0" applyFont="1" applyFill="1" applyBorder="1"/>
    <xf numFmtId="0" fontId="10" fillId="6" borderId="7" xfId="0" applyFont="1" applyFill="1" applyBorder="1"/>
    <xf numFmtId="0" fontId="10" fillId="3" borderId="22" xfId="0" applyFont="1" applyFill="1" applyBorder="1" applyAlignment="1">
      <alignment horizontal="center"/>
    </xf>
    <xf numFmtId="0" fontId="10" fillId="3" borderId="22" xfId="0" applyFont="1" applyFill="1" applyBorder="1" applyAlignment="1">
      <alignment horizontal="center" wrapText="1"/>
    </xf>
    <xf numFmtId="2" fontId="22" fillId="0" borderId="9" xfId="0" applyNumberFormat="1" applyFont="1" applyBorder="1"/>
    <xf numFmtId="9" fontId="22" fillId="0" borderId="9" xfId="1" applyFont="1" applyBorder="1"/>
    <xf numFmtId="3" fontId="10" fillId="6" borderId="6" xfId="0" applyNumberFormat="1" applyFont="1" applyFill="1" applyBorder="1"/>
    <xf numFmtId="4" fontId="10" fillId="6" borderId="1" xfId="0" applyNumberFormat="1" applyFont="1" applyFill="1" applyBorder="1"/>
    <xf numFmtId="0" fontId="10" fillId="0" borderId="0" xfId="3" applyFont="1"/>
    <xf numFmtId="0" fontId="10" fillId="0" borderId="6" xfId="3" applyFont="1" applyBorder="1"/>
    <xf numFmtId="0" fontId="3" fillId="0" borderId="22" xfId="3" applyFont="1" applyBorder="1" applyAlignment="1">
      <alignment horizontal="center" vertical="center" wrapText="1"/>
    </xf>
    <xf numFmtId="0" fontId="1" fillId="13" borderId="22" xfId="3" applyFont="1" applyFill="1" applyBorder="1" applyAlignment="1">
      <alignment horizontal="right"/>
    </xf>
    <xf numFmtId="0" fontId="2" fillId="14" borderId="22" xfId="3" applyFont="1" applyFill="1" applyBorder="1" applyAlignment="1">
      <alignment horizontal="right"/>
    </xf>
    <xf numFmtId="0" fontId="10" fillId="0" borderId="22" xfId="3" applyFont="1" applyBorder="1" applyAlignment="1">
      <alignment horizontal="left" wrapText="1"/>
    </xf>
    <xf numFmtId="0" fontId="2" fillId="0" borderId="22" xfId="3" applyFont="1" applyBorder="1" applyAlignment="1">
      <alignment horizontal="left" wrapText="1"/>
    </xf>
    <xf numFmtId="0" fontId="2" fillId="0" borderId="26" xfId="3" applyFont="1" applyBorder="1" applyAlignment="1">
      <alignment horizontal="left" wrapText="1"/>
    </xf>
    <xf numFmtId="0" fontId="1" fillId="13" borderId="1" xfId="3" applyFont="1" applyFill="1" applyBorder="1"/>
    <xf numFmtId="0" fontId="1" fillId="14" borderId="1" xfId="3" applyFont="1" applyFill="1" applyBorder="1"/>
    <xf numFmtId="0" fontId="1" fillId="14" borderId="7" xfId="3" applyFont="1" applyFill="1" applyBorder="1"/>
    <xf numFmtId="0" fontId="10" fillId="0" borderId="1" xfId="3" applyFont="1" applyBorder="1"/>
    <xf numFmtId="0" fontId="10" fillId="0" borderId="7" xfId="3" applyFont="1" applyBorder="1"/>
    <xf numFmtId="2" fontId="2" fillId="0" borderId="1" xfId="3" applyNumberFormat="1" applyFont="1" applyBorder="1"/>
    <xf numFmtId="0" fontId="2" fillId="0" borderId="8" xfId="3" applyFont="1" applyBorder="1"/>
    <xf numFmtId="2" fontId="2" fillId="0" borderId="9" xfId="3" applyNumberFormat="1" applyFont="1" applyBorder="1"/>
    <xf numFmtId="4" fontId="2" fillId="0" borderId="9" xfId="3" applyNumberFormat="1" applyFont="1" applyBorder="1"/>
    <xf numFmtId="9" fontId="36" fillId="0" borderId="9" xfId="4" applyFont="1" applyBorder="1"/>
    <xf numFmtId="4" fontId="2" fillId="0" borderId="10" xfId="3" applyNumberFormat="1" applyFont="1" applyBorder="1"/>
    <xf numFmtId="2" fontId="1" fillId="14" borderId="1" xfId="3" applyNumberFormat="1" applyFont="1" applyFill="1" applyBorder="1"/>
    <xf numFmtId="2" fontId="10" fillId="0" borderId="1" xfId="3" applyNumberFormat="1" applyFont="1" applyBorder="1"/>
    <xf numFmtId="4" fontId="1" fillId="13" borderId="7" xfId="3" applyNumberFormat="1" applyFont="1" applyFill="1" applyBorder="1"/>
    <xf numFmtId="1" fontId="18" fillId="0" borderId="6" xfId="0" applyNumberFormat="1" applyFont="1" applyBorder="1"/>
    <xf numFmtId="3" fontId="18" fillId="0" borderId="1" xfId="0" applyNumberFormat="1" applyFont="1" applyBorder="1"/>
    <xf numFmtId="3" fontId="1" fillId="0" borderId="1" xfId="0" applyNumberFormat="1" applyFont="1" applyBorder="1"/>
    <xf numFmtId="0" fontId="10" fillId="4" borderId="0" xfId="0" applyFont="1" applyFill="1"/>
    <xf numFmtId="4" fontId="10" fillId="4" borderId="7" xfId="0" applyNumberFormat="1" applyFont="1" applyFill="1" applyBorder="1"/>
    <xf numFmtId="9" fontId="2" fillId="4" borderId="1" xfId="1" applyNumberFormat="1" applyFont="1" applyFill="1" applyBorder="1"/>
    <xf numFmtId="9" fontId="2" fillId="4" borderId="1" xfId="0" applyNumberFormat="1" applyFont="1" applyFill="1" applyBorder="1"/>
    <xf numFmtId="4" fontId="22" fillId="4" borderId="1" xfId="0" applyNumberFormat="1" applyFont="1" applyFill="1" applyBorder="1"/>
    <xf numFmtId="0" fontId="3" fillId="4" borderId="22" xfId="0" applyFont="1" applyFill="1" applyBorder="1" applyAlignment="1">
      <alignment horizontal="center" vertical="center" wrapText="1"/>
    </xf>
    <xf numFmtId="0" fontId="10" fillId="4" borderId="22" xfId="0" applyFont="1" applyFill="1" applyBorder="1" applyAlignment="1">
      <alignment horizontal="left" wrapText="1"/>
    </xf>
    <xf numFmtId="0" fontId="2" fillId="4" borderId="26" xfId="0" applyFont="1" applyFill="1" applyBorder="1" applyAlignment="1">
      <alignment horizontal="left" wrapText="1"/>
    </xf>
    <xf numFmtId="3" fontId="10" fillId="4" borderId="6" xfId="0" applyNumberFormat="1" applyFont="1" applyFill="1" applyBorder="1"/>
    <xf numFmtId="3" fontId="1" fillId="4" borderId="6" xfId="0" applyNumberFormat="1" applyFont="1" applyFill="1" applyBorder="1"/>
    <xf numFmtId="3" fontId="2" fillId="4" borderId="8" xfId="0" applyNumberFormat="1" applyFont="1" applyFill="1" applyBorder="1"/>
    <xf numFmtId="9" fontId="2" fillId="4" borderId="9" xfId="1" applyFont="1" applyFill="1" applyBorder="1"/>
    <xf numFmtId="4" fontId="22" fillId="4" borderId="9" xfId="0" applyNumberFormat="1" applyFont="1" applyFill="1" applyBorder="1"/>
    <xf numFmtId="4" fontId="2" fillId="4" borderId="10" xfId="0" applyNumberFormat="1" applyFont="1" applyFill="1" applyBorder="1"/>
    <xf numFmtId="0" fontId="10" fillId="0" borderId="0" xfId="0" applyFont="1" applyFill="1"/>
    <xf numFmtId="0" fontId="2" fillId="0" borderId="34" xfId="0" applyFont="1" applyFill="1" applyBorder="1" applyAlignment="1">
      <alignment horizontal="left" wrapText="1"/>
    </xf>
    <xf numFmtId="0" fontId="7" fillId="0" borderId="22" xfId="0" applyFont="1" applyFill="1" applyBorder="1" applyAlignment="1">
      <alignment horizontal="left" wrapText="1"/>
    </xf>
    <xf numFmtId="0" fontId="2" fillId="0" borderId="22" xfId="0" applyFont="1" applyFill="1" applyBorder="1"/>
    <xf numFmtId="0" fontId="2" fillId="0" borderId="26" xfId="0" applyFont="1" applyFill="1" applyBorder="1" applyAlignment="1">
      <alignment horizontal="left" wrapText="1"/>
    </xf>
    <xf numFmtId="0" fontId="2" fillId="0" borderId="35" xfId="0" applyFont="1" applyFill="1" applyBorder="1"/>
    <xf numFmtId="2" fontId="2" fillId="0" borderId="36" xfId="0" applyNumberFormat="1" applyFont="1" applyFill="1" applyBorder="1"/>
    <xf numFmtId="4" fontId="2" fillId="0" borderId="37" xfId="0" applyNumberFormat="1" applyFont="1" applyFill="1" applyBorder="1"/>
    <xf numFmtId="9" fontId="2" fillId="0" borderId="37" xfId="0" applyNumberFormat="1" applyFont="1" applyFill="1" applyBorder="1"/>
    <xf numFmtId="4" fontId="2" fillId="0" borderId="12" xfId="0" applyNumberFormat="1" applyFont="1" applyFill="1" applyBorder="1"/>
    <xf numFmtId="166" fontId="1" fillId="2" borderId="1" xfId="0" applyNumberFormat="1" applyFont="1" applyFill="1" applyBorder="1"/>
    <xf numFmtId="166" fontId="10" fillId="0" borderId="1" xfId="0" applyNumberFormat="1" applyFont="1" applyFill="1" applyBorder="1"/>
    <xf numFmtId="166" fontId="10" fillId="0" borderId="7" xfId="0" applyNumberFormat="1" applyFont="1" applyFill="1" applyBorder="1"/>
    <xf numFmtId="1" fontId="2" fillId="0" borderId="8" xfId="0" applyNumberFormat="1" applyFont="1" applyFill="1" applyBorder="1"/>
    <xf numFmtId="2" fontId="2" fillId="0" borderId="9" xfId="0" applyNumberFormat="1" applyFont="1" applyFill="1" applyBorder="1"/>
    <xf numFmtId="9" fontId="2" fillId="0" borderId="9" xfId="0" applyNumberFormat="1" applyFont="1" applyFill="1" applyBorder="1"/>
    <xf numFmtId="0" fontId="10" fillId="0" borderId="0" xfId="0" applyFont="1" applyAlignment="1">
      <alignment horizontal="center"/>
    </xf>
    <xf numFmtId="0" fontId="65" fillId="0" borderId="39" xfId="0" applyFont="1" applyBorder="1" applyAlignment="1">
      <alignment horizontal="left" vertical="center" wrapText="1"/>
    </xf>
    <xf numFmtId="2" fontId="32" fillId="0" borderId="1" xfId="0" applyNumberFormat="1" applyFont="1" applyBorder="1" applyAlignment="1">
      <alignment horizontal="right"/>
    </xf>
    <xf numFmtId="4" fontId="32" fillId="0" borderId="1" xfId="0" applyNumberFormat="1" applyFont="1" applyBorder="1" applyAlignment="1">
      <alignment horizontal="right"/>
    </xf>
    <xf numFmtId="9" fontId="32" fillId="0" borderId="1" xfId="1" applyFont="1" applyFill="1" applyBorder="1" applyAlignment="1">
      <alignment horizontal="right"/>
    </xf>
    <xf numFmtId="4" fontId="32" fillId="0" borderId="1" xfId="0" applyNumberFormat="1" applyFont="1" applyFill="1" applyBorder="1" applyAlignment="1">
      <alignment horizontal="right"/>
    </xf>
    <xf numFmtId="0" fontId="10" fillId="0" borderId="1" xfId="0" applyFont="1" applyBorder="1" applyAlignment="1">
      <alignment horizontal="right"/>
    </xf>
    <xf numFmtId="2" fontId="33" fillId="3" borderId="1" xfId="1" applyNumberFormat="1" applyFont="1" applyFill="1" applyBorder="1" applyAlignment="1">
      <alignment horizontal="right"/>
    </xf>
    <xf numFmtId="2" fontId="1" fillId="3" borderId="1" xfId="0" applyNumberFormat="1" applyFont="1" applyFill="1" applyBorder="1" applyAlignment="1">
      <alignment horizontal="right" wrapText="1"/>
    </xf>
    <xf numFmtId="0" fontId="10" fillId="0" borderId="1" xfId="0" applyFont="1" applyFill="1" applyBorder="1" applyAlignment="1">
      <alignment horizontal="right" wrapText="1"/>
    </xf>
    <xf numFmtId="1" fontId="10" fillId="2" borderId="6" xfId="0" applyNumberFormat="1" applyFont="1" applyFill="1" applyBorder="1" applyAlignment="1">
      <alignment horizontal="right"/>
    </xf>
    <xf numFmtId="2" fontId="1" fillId="0" borderId="1" xfId="0" applyNumberFormat="1" applyFont="1" applyBorder="1" applyAlignment="1">
      <alignment horizontal="right"/>
    </xf>
    <xf numFmtId="2" fontId="22" fillId="0" borderId="1" xfId="0" applyNumberFormat="1" applyFont="1" applyBorder="1" applyAlignment="1">
      <alignment horizontal="right"/>
    </xf>
    <xf numFmtId="2" fontId="10" fillId="0" borderId="1" xfId="0" applyNumberFormat="1" applyFont="1" applyFill="1" applyBorder="1" applyAlignment="1">
      <alignment horizontal="right" wrapText="1"/>
    </xf>
    <xf numFmtId="0" fontId="32" fillId="0" borderId="22" xfId="0" applyFont="1" applyBorder="1" applyAlignment="1">
      <alignment horizontal="center" vertical="center" wrapText="1"/>
    </xf>
    <xf numFmtId="0" fontId="10" fillId="2" borderId="22" xfId="0" applyFont="1" applyFill="1" applyBorder="1" applyAlignment="1">
      <alignment horizontal="center"/>
    </xf>
    <xf numFmtId="0" fontId="28" fillId="3" borderId="22" xfId="0" applyFont="1" applyFill="1" applyBorder="1" applyAlignment="1">
      <alignment horizontal="left" wrapText="1"/>
    </xf>
    <xf numFmtId="0" fontId="34" fillId="0" borderId="22" xfId="0" applyFont="1" applyBorder="1" applyAlignment="1">
      <alignment horizontal="left" wrapText="1"/>
    </xf>
    <xf numFmtId="0" fontId="1" fillId="3" borderId="22" xfId="0" applyFont="1" applyFill="1" applyBorder="1" applyAlignment="1">
      <alignment horizontal="left"/>
    </xf>
    <xf numFmtId="0" fontId="29" fillId="0" borderId="1" xfId="0" applyFont="1" applyBorder="1" applyAlignment="1">
      <alignment horizontal="center" vertical="center" wrapText="1"/>
    </xf>
    <xf numFmtId="1" fontId="1" fillId="0" borderId="6" xfId="0" applyNumberFormat="1" applyFont="1" applyBorder="1" applyAlignment="1">
      <alignment horizontal="right"/>
    </xf>
    <xf numFmtId="1" fontId="22" fillId="0" borderId="6" xfId="0" applyNumberFormat="1" applyFont="1" applyBorder="1" applyAlignment="1">
      <alignment horizontal="right"/>
    </xf>
    <xf numFmtId="4" fontId="32" fillId="0" borderId="7" xfId="0" applyNumberFormat="1" applyFont="1" applyBorder="1" applyAlignment="1">
      <alignment horizontal="right"/>
    </xf>
    <xf numFmtId="1" fontId="22" fillId="0" borderId="6" xfId="0" applyNumberFormat="1" applyFont="1" applyBorder="1" applyAlignment="1">
      <alignment horizontal="right" wrapText="1"/>
    </xf>
    <xf numFmtId="0" fontId="10" fillId="0" borderId="7" xfId="0" applyFont="1" applyBorder="1" applyAlignment="1">
      <alignment horizontal="right"/>
    </xf>
    <xf numFmtId="4" fontId="10" fillId="0" borderId="7" xfId="0" applyNumberFormat="1" applyFont="1" applyBorder="1" applyAlignment="1">
      <alignment horizontal="right"/>
    </xf>
    <xf numFmtId="1" fontId="33" fillId="3" borderId="6" xfId="1" applyNumberFormat="1" applyFont="1" applyFill="1" applyBorder="1" applyAlignment="1">
      <alignment horizontal="right"/>
    </xf>
    <xf numFmtId="2" fontId="33" fillId="3" borderId="7" xfId="1" applyNumberFormat="1" applyFont="1" applyFill="1" applyBorder="1" applyAlignment="1">
      <alignment horizontal="right"/>
    </xf>
    <xf numFmtId="4" fontId="10" fillId="0" borderId="7" xfId="0" applyNumberFormat="1" applyFont="1" applyBorder="1" applyAlignment="1">
      <alignment horizontal="right" wrapText="1"/>
    </xf>
    <xf numFmtId="1" fontId="1" fillId="3" borderId="6" xfId="0" applyNumberFormat="1" applyFont="1" applyFill="1" applyBorder="1" applyAlignment="1">
      <alignment horizontal="right" wrapText="1"/>
    </xf>
    <xf numFmtId="2" fontId="1" fillId="3" borderId="7" xfId="0" applyNumberFormat="1" applyFont="1" applyFill="1" applyBorder="1" applyAlignment="1">
      <alignment horizontal="right" wrapText="1"/>
    </xf>
    <xf numFmtId="1" fontId="10" fillId="0" borderId="6" xfId="0" applyNumberFormat="1" applyFont="1" applyFill="1" applyBorder="1" applyAlignment="1">
      <alignment horizontal="right" wrapText="1"/>
    </xf>
    <xf numFmtId="0" fontId="10" fillId="0" borderId="7" xfId="0" applyFont="1" applyFill="1" applyBorder="1" applyAlignment="1">
      <alignment horizontal="right" wrapText="1"/>
    </xf>
    <xf numFmtId="1" fontId="1" fillId="0" borderId="6" xfId="0" applyNumberFormat="1" applyFont="1" applyFill="1" applyBorder="1" applyAlignment="1">
      <alignment horizontal="right" wrapText="1"/>
    </xf>
    <xf numFmtId="2" fontId="1" fillId="0" borderId="7" xfId="0" applyNumberFormat="1" applyFont="1" applyFill="1" applyBorder="1" applyAlignment="1">
      <alignment horizontal="right" wrapText="1"/>
    </xf>
    <xf numFmtId="1" fontId="22" fillId="0" borderId="6" xfId="0" applyNumberFormat="1" applyFont="1" applyFill="1" applyBorder="1" applyAlignment="1">
      <alignment horizontal="right" wrapText="1"/>
    </xf>
    <xf numFmtId="1" fontId="22" fillId="0" borderId="8" xfId="0" applyNumberFormat="1" applyFont="1" applyFill="1" applyBorder="1" applyAlignment="1">
      <alignment horizontal="right" wrapText="1"/>
    </xf>
    <xf numFmtId="2" fontId="32" fillId="0" borderId="9" xfId="0" applyNumberFormat="1" applyFont="1" applyBorder="1" applyAlignment="1">
      <alignment horizontal="right"/>
    </xf>
    <xf numFmtId="4" fontId="32" fillId="0" borderId="9" xfId="0" applyNumberFormat="1" applyFont="1" applyBorder="1" applyAlignment="1">
      <alignment horizontal="right"/>
    </xf>
    <xf numFmtId="9" fontId="32" fillId="0" borderId="9" xfId="1" applyFont="1" applyFill="1" applyBorder="1" applyAlignment="1">
      <alignment horizontal="right"/>
    </xf>
    <xf numFmtId="4" fontId="32" fillId="0" borderId="9" xfId="0" applyNumberFormat="1" applyFont="1" applyFill="1" applyBorder="1" applyAlignment="1">
      <alignment horizontal="right"/>
    </xf>
    <xf numFmtId="4" fontId="32" fillId="0" borderId="10" xfId="0" applyNumberFormat="1" applyFont="1" applyBorder="1" applyAlignment="1">
      <alignment horizontal="right"/>
    </xf>
    <xf numFmtId="0" fontId="74" fillId="0" borderId="0" xfId="0" applyFont="1"/>
    <xf numFmtId="166" fontId="18" fillId="0" borderId="30" xfId="0" applyNumberFormat="1" applyFont="1" applyBorder="1" applyAlignment="1">
      <alignment horizontal="center" vertical="center" wrapText="1"/>
    </xf>
    <xf numFmtId="2" fontId="18" fillId="0" borderId="25" xfId="0" applyNumberFormat="1" applyFont="1" applyBorder="1" applyAlignment="1">
      <alignment horizontal="center" vertical="center" wrapText="1"/>
    </xf>
    <xf numFmtId="4" fontId="18" fillId="0" borderId="25" xfId="0" applyNumberFormat="1" applyFont="1" applyBorder="1" applyAlignment="1">
      <alignment horizontal="center" vertical="center" wrapText="1"/>
    </xf>
    <xf numFmtId="0" fontId="18" fillId="0" borderId="25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4" fontId="17" fillId="2" borderId="17" xfId="0" applyNumberFormat="1" applyFont="1" applyFill="1" applyBorder="1" applyAlignment="1"/>
    <xf numFmtId="4" fontId="17" fillId="2" borderId="29" xfId="0" applyNumberFormat="1" applyFont="1" applyFill="1" applyBorder="1" applyAlignment="1"/>
    <xf numFmtId="2" fontId="18" fillId="0" borderId="1" xfId="0" applyNumberFormat="1" applyFont="1" applyBorder="1" applyAlignment="1"/>
    <xf numFmtId="4" fontId="18" fillId="0" borderId="1" xfId="0" applyNumberFormat="1" applyFont="1" applyBorder="1" applyAlignment="1"/>
    <xf numFmtId="9" fontId="18" fillId="0" borderId="1" xfId="1" applyFont="1" applyBorder="1" applyAlignment="1"/>
    <xf numFmtId="4" fontId="18" fillId="3" borderId="1" xfId="0" applyNumberFormat="1" applyFont="1" applyFill="1" applyBorder="1" applyAlignment="1"/>
    <xf numFmtId="2" fontId="17" fillId="3" borderId="1" xfId="0" applyNumberFormat="1" applyFont="1" applyFill="1" applyBorder="1" applyAlignment="1"/>
    <xf numFmtId="4" fontId="17" fillId="3" borderId="1" xfId="0" applyNumberFormat="1" applyFont="1" applyFill="1" applyBorder="1" applyAlignment="1"/>
    <xf numFmtId="9" fontId="17" fillId="3" borderId="1" xfId="1" applyFont="1" applyFill="1" applyBorder="1" applyAlignment="1"/>
    <xf numFmtId="4" fontId="17" fillId="3" borderId="7" xfId="0" applyNumberFormat="1" applyFont="1" applyFill="1" applyBorder="1" applyAlignment="1"/>
    <xf numFmtId="4" fontId="75" fillId="0" borderId="7" xfId="0" applyNumberFormat="1" applyFont="1" applyBorder="1" applyAlignment="1"/>
    <xf numFmtId="4" fontId="18" fillId="0" borderId="1" xfId="0" applyNumberFormat="1" applyFont="1" applyFill="1" applyBorder="1" applyAlignment="1"/>
    <xf numFmtId="4" fontId="75" fillId="0" borderId="7" xfId="0" applyNumberFormat="1" applyFont="1" applyFill="1" applyBorder="1" applyAlignment="1"/>
    <xf numFmtId="4" fontId="17" fillId="0" borderId="1" xfId="0" applyNumberFormat="1" applyFont="1" applyBorder="1" applyAlignment="1"/>
    <xf numFmtId="4" fontId="17" fillId="0" borderId="7" xfId="0" applyNumberFormat="1" applyFont="1" applyBorder="1" applyAlignment="1"/>
    <xf numFmtId="2" fontId="18" fillId="3" borderId="1" xfId="0" applyNumberFormat="1" applyFont="1" applyFill="1" applyBorder="1" applyAlignment="1"/>
    <xf numFmtId="9" fontId="18" fillId="3" borderId="1" xfId="1" applyFont="1" applyFill="1" applyBorder="1" applyAlignment="1"/>
    <xf numFmtId="4" fontId="18" fillId="4" borderId="1" xfId="0" applyNumberFormat="1" applyFont="1" applyFill="1" applyBorder="1" applyAlignment="1"/>
    <xf numFmtId="4" fontId="76" fillId="0" borderId="7" xfId="0" applyNumberFormat="1" applyFont="1" applyBorder="1" applyAlignment="1"/>
    <xf numFmtId="9" fontId="2" fillId="0" borderId="1" xfId="1" applyFont="1" applyBorder="1" applyAlignment="1"/>
    <xf numFmtId="9" fontId="2" fillId="0" borderId="1" xfId="1" applyFont="1" applyFill="1" applyBorder="1" applyAlignment="1"/>
    <xf numFmtId="9" fontId="11" fillId="3" borderId="1" xfId="1" applyFont="1" applyFill="1" applyBorder="1" applyAlignment="1"/>
    <xf numFmtId="9" fontId="11" fillId="0" borderId="1" xfId="1" applyFont="1" applyFill="1" applyBorder="1" applyAlignment="1"/>
    <xf numFmtId="4" fontId="48" fillId="3" borderId="1" xfId="0" applyNumberFormat="1" applyFont="1" applyFill="1" applyBorder="1" applyAlignment="1"/>
    <xf numFmtId="4" fontId="48" fillId="0" borderId="1" xfId="0" applyNumberFormat="1" applyFont="1" applyBorder="1" applyAlignment="1"/>
    <xf numFmtId="0" fontId="18" fillId="0" borderId="1" xfId="0" applyNumberFormat="1" applyFont="1" applyBorder="1" applyAlignment="1"/>
    <xf numFmtId="0" fontId="75" fillId="0" borderId="7" xfId="0" applyNumberFormat="1" applyFont="1" applyBorder="1" applyAlignment="1"/>
    <xf numFmtId="166" fontId="17" fillId="0" borderId="1" xfId="0" applyNumberFormat="1" applyFont="1" applyBorder="1" applyAlignment="1"/>
    <xf numFmtId="166" fontId="17" fillId="0" borderId="7" xfId="0" applyNumberFormat="1" applyFont="1" applyBorder="1" applyAlignment="1"/>
    <xf numFmtId="9" fontId="18" fillId="0" borderId="1" xfId="1" applyFont="1" applyFill="1" applyBorder="1" applyAlignment="1"/>
    <xf numFmtId="2" fontId="18" fillId="0" borderId="1" xfId="0" applyNumberFormat="1" applyFont="1" applyFill="1" applyBorder="1" applyAlignment="1"/>
    <xf numFmtId="4" fontId="17" fillId="0" borderId="1" xfId="0" applyNumberFormat="1" applyFont="1" applyFill="1" applyBorder="1" applyAlignment="1"/>
    <xf numFmtId="4" fontId="17" fillId="0" borderId="7" xfId="0" applyNumberFormat="1" applyFont="1" applyFill="1" applyBorder="1" applyAlignment="1"/>
    <xf numFmtId="4" fontId="2" fillId="0" borderId="1" xfId="0" applyNumberFormat="1" applyFont="1" applyFill="1" applyBorder="1" applyAlignment="1"/>
    <xf numFmtId="4" fontId="22" fillId="0" borderId="7" xfId="0" applyNumberFormat="1" applyFont="1" applyFill="1" applyBorder="1" applyAlignment="1"/>
    <xf numFmtId="4" fontId="22" fillId="0" borderId="7" xfId="0" applyNumberFormat="1" applyFont="1" applyBorder="1" applyAlignment="1"/>
    <xf numFmtId="2" fontId="2" fillId="0" borderId="1" xfId="0" applyNumberFormat="1" applyFont="1" applyFill="1" applyBorder="1" applyAlignment="1"/>
    <xf numFmtId="2" fontId="18" fillId="0" borderId="9" xfId="0" applyNumberFormat="1" applyFont="1" applyBorder="1" applyAlignment="1"/>
    <xf numFmtId="4" fontId="18" fillId="0" borderId="9" xfId="0" applyNumberFormat="1" applyFont="1" applyBorder="1" applyAlignment="1"/>
    <xf numFmtId="9" fontId="18" fillId="0" borderId="9" xfId="1" applyFont="1" applyBorder="1" applyAlignment="1"/>
    <xf numFmtId="4" fontId="75" fillId="0" borderId="10" xfId="0" applyNumberFormat="1" applyFont="1" applyBorder="1" applyAlignment="1"/>
    <xf numFmtId="1" fontId="17" fillId="2" borderId="28" xfId="0" applyNumberFormat="1" applyFont="1" applyFill="1" applyBorder="1" applyAlignment="1"/>
    <xf numFmtId="1" fontId="17" fillId="3" borderId="6" xfId="0" applyNumberFormat="1" applyFont="1" applyFill="1" applyBorder="1" applyAlignment="1"/>
    <xf numFmtId="1" fontId="18" fillId="0" borderId="6" xfId="0" applyNumberFormat="1" applyFont="1" applyBorder="1" applyAlignment="1"/>
    <xf numFmtId="1" fontId="18" fillId="0" borderId="6" xfId="0" applyNumberFormat="1" applyFont="1" applyFill="1" applyBorder="1" applyAlignment="1"/>
    <xf numFmtId="1" fontId="2" fillId="0" borderId="6" xfId="0" applyNumberFormat="1" applyFont="1" applyFill="1" applyBorder="1" applyAlignment="1"/>
    <xf numFmtId="1" fontId="18" fillId="3" borderId="6" xfId="0" applyNumberFormat="1" applyFont="1" applyFill="1" applyBorder="1" applyAlignment="1"/>
    <xf numFmtId="1" fontId="18" fillId="4" borderId="6" xfId="0" applyNumberFormat="1" applyFont="1" applyFill="1" applyBorder="1" applyAlignment="1"/>
    <xf numFmtId="1" fontId="48" fillId="3" borderId="6" xfId="0" applyNumberFormat="1" applyFont="1" applyFill="1" applyBorder="1" applyAlignment="1"/>
    <xf numFmtId="1" fontId="48" fillId="0" borderId="6" xfId="0" applyNumberFormat="1" applyFont="1" applyBorder="1" applyAlignment="1"/>
    <xf numFmtId="1" fontId="17" fillId="0" borderId="6" xfId="0" applyNumberFormat="1" applyFont="1" applyBorder="1" applyAlignment="1"/>
    <xf numFmtId="1" fontId="18" fillId="20" borderId="6" xfId="0" applyNumberFormat="1" applyFont="1" applyFill="1" applyBorder="1" applyAlignment="1">
      <alignment wrapText="1"/>
    </xf>
    <xf numFmtId="1" fontId="17" fillId="20" borderId="6" xfId="0" applyNumberFormat="1" applyFont="1" applyFill="1" applyBorder="1" applyAlignment="1">
      <alignment wrapText="1"/>
    </xf>
    <xf numFmtId="1" fontId="11" fillId="3" borderId="6" xfId="0" applyNumberFormat="1" applyFont="1" applyFill="1" applyBorder="1" applyAlignment="1"/>
    <xf numFmtId="1" fontId="11" fillId="0" borderId="6" xfId="0" applyNumberFormat="1" applyFont="1" applyBorder="1" applyAlignment="1"/>
    <xf numFmtId="1" fontId="18" fillId="0" borderId="8" xfId="0" applyNumberFormat="1" applyFont="1" applyBorder="1" applyAlignment="1"/>
    <xf numFmtId="2" fontId="17" fillId="2" borderId="17" xfId="0" applyNumberFormat="1" applyFont="1" applyFill="1" applyBorder="1" applyAlignment="1"/>
    <xf numFmtId="2" fontId="17" fillId="0" borderId="1" xfId="0" applyNumberFormat="1" applyFont="1" applyBorder="1" applyAlignment="1"/>
    <xf numFmtId="0" fontId="2" fillId="0" borderId="26" xfId="0" applyFont="1" applyBorder="1" applyAlignment="1">
      <alignment wrapText="1"/>
    </xf>
    <xf numFmtId="165" fontId="24" fillId="0" borderId="0" xfId="0" applyNumberFormat="1" applyFont="1" applyAlignment="1">
      <alignment horizontal="center" vertical="top"/>
    </xf>
    <xf numFmtId="4" fontId="25" fillId="0" borderId="0" xfId="0" applyNumberFormat="1" applyFont="1" applyAlignment="1">
      <alignment vertical="top"/>
    </xf>
    <xf numFmtId="0" fontId="43" fillId="0" borderId="22" xfId="0" applyFont="1" applyBorder="1" applyAlignment="1">
      <alignment horizontal="center" vertical="center" wrapText="1"/>
    </xf>
    <xf numFmtId="0" fontId="1" fillId="2" borderId="22" xfId="3" applyFont="1" applyFill="1" applyBorder="1" applyAlignment="1">
      <alignment horizontal="center" vertical="center" wrapText="1"/>
    </xf>
    <xf numFmtId="0" fontId="25" fillId="3" borderId="22" xfId="0" applyFont="1" applyFill="1" applyBorder="1" applyAlignment="1">
      <alignment horizontal="left" vertical="center" wrapText="1"/>
    </xf>
    <xf numFmtId="0" fontId="25" fillId="0" borderId="22" xfId="0" applyFont="1" applyBorder="1" applyAlignment="1">
      <alignment horizontal="left" vertical="center" wrapText="1"/>
    </xf>
    <xf numFmtId="0" fontId="24" fillId="0" borderId="22" xfId="0" applyFont="1" applyBorder="1" applyAlignment="1">
      <alignment horizontal="left" vertical="center" wrapText="1"/>
    </xf>
    <xf numFmtId="0" fontId="25" fillId="0" borderId="22" xfId="0" applyFont="1" applyFill="1" applyBorder="1" applyAlignment="1">
      <alignment horizontal="left" vertical="center" wrapText="1"/>
    </xf>
    <xf numFmtId="0" fontId="24" fillId="0" borderId="26" xfId="0" applyFont="1" applyBorder="1" applyAlignment="1">
      <alignment horizontal="left" vertical="center" wrapText="1"/>
    </xf>
    <xf numFmtId="0" fontId="42" fillId="0" borderId="6" xfId="3" applyFont="1" applyBorder="1" applyAlignment="1">
      <alignment horizontal="center" vertical="center" wrapText="1"/>
    </xf>
    <xf numFmtId="0" fontId="42" fillId="0" borderId="7" xfId="3" applyFont="1" applyFill="1" applyBorder="1" applyAlignment="1">
      <alignment horizontal="center" vertical="center" wrapText="1"/>
    </xf>
    <xf numFmtId="4" fontId="25" fillId="12" borderId="1" xfId="0" applyNumberFormat="1" applyFont="1" applyFill="1" applyBorder="1" applyAlignment="1">
      <alignment horizontal="right" wrapText="1"/>
    </xf>
    <xf numFmtId="0" fontId="25" fillId="12" borderId="1" xfId="0" applyFont="1" applyFill="1" applyBorder="1" applyAlignment="1">
      <alignment horizontal="right" wrapText="1"/>
    </xf>
    <xf numFmtId="4" fontId="25" fillId="12" borderId="7" xfId="0" applyNumberFormat="1" applyFont="1" applyFill="1" applyBorder="1" applyAlignment="1">
      <alignment horizontal="right" wrapText="1"/>
    </xf>
    <xf numFmtId="4" fontId="25" fillId="3" borderId="1" xfId="0" applyNumberFormat="1" applyFont="1" applyFill="1" applyBorder="1" applyAlignment="1">
      <alignment horizontal="right" wrapText="1"/>
    </xf>
    <xf numFmtId="0" fontId="25" fillId="3" borderId="1" xfId="0" applyFont="1" applyFill="1" applyBorder="1" applyAlignment="1">
      <alignment horizontal="right" wrapText="1"/>
    </xf>
    <xf numFmtId="4" fontId="25" fillId="3" borderId="7" xfId="0" applyNumberFormat="1" applyFont="1" applyFill="1" applyBorder="1" applyAlignment="1">
      <alignment horizontal="right" wrapText="1"/>
    </xf>
    <xf numFmtId="4" fontId="25" fillId="0" borderId="1" xfId="0" applyNumberFormat="1" applyFont="1" applyFill="1" applyBorder="1" applyAlignment="1">
      <alignment horizontal="right" wrapText="1"/>
    </xf>
    <xf numFmtId="4" fontId="25" fillId="0" borderId="1" xfId="0" applyNumberFormat="1" applyFont="1" applyBorder="1" applyAlignment="1">
      <alignment horizontal="right" wrapText="1"/>
    </xf>
    <xf numFmtId="0" fontId="25" fillId="0" borderId="1" xfId="0" applyFont="1" applyFill="1" applyBorder="1" applyAlignment="1">
      <alignment horizontal="right" wrapText="1"/>
    </xf>
    <xf numFmtId="4" fontId="25" fillId="0" borderId="7" xfId="0" applyNumberFormat="1" applyFont="1" applyBorder="1" applyAlignment="1">
      <alignment horizontal="right" wrapText="1"/>
    </xf>
    <xf numFmtId="4" fontId="24" fillId="0" borderId="1" xfId="0" applyNumberFormat="1" applyFont="1" applyFill="1" applyBorder="1" applyAlignment="1">
      <alignment horizontal="right" wrapText="1"/>
    </xf>
    <xf numFmtId="4" fontId="24" fillId="0" borderId="1" xfId="0" applyNumberFormat="1" applyFont="1" applyBorder="1" applyAlignment="1">
      <alignment horizontal="right" wrapText="1"/>
    </xf>
    <xf numFmtId="9" fontId="24" fillId="0" borderId="1" xfId="0" applyNumberFormat="1" applyFont="1" applyFill="1" applyBorder="1" applyAlignment="1">
      <alignment horizontal="right" wrapText="1"/>
    </xf>
    <xf numFmtId="4" fontId="24" fillId="0" borderId="1" xfId="7" applyNumberFormat="1" applyFont="1" applyFill="1" applyBorder="1" applyAlignment="1">
      <alignment horizontal="right" wrapText="1"/>
    </xf>
    <xf numFmtId="4" fontId="24" fillId="0" borderId="7" xfId="0" applyNumberFormat="1" applyFont="1" applyBorder="1" applyAlignment="1">
      <alignment horizontal="right" wrapText="1"/>
    </xf>
    <xf numFmtId="4" fontId="24" fillId="3" borderId="1" xfId="0" applyNumberFormat="1" applyFont="1" applyFill="1" applyBorder="1" applyAlignment="1">
      <alignment horizontal="right" wrapText="1"/>
    </xf>
    <xf numFmtId="9" fontId="24" fillId="3" borderId="1" xfId="0" applyNumberFormat="1" applyFont="1" applyFill="1" applyBorder="1" applyAlignment="1">
      <alignment horizontal="right" wrapText="1"/>
    </xf>
    <xf numFmtId="0" fontId="25" fillId="0" borderId="1" xfId="0" applyFont="1" applyBorder="1" applyAlignment="1">
      <alignment horizontal="right" wrapText="1"/>
    </xf>
    <xf numFmtId="4" fontId="25" fillId="0" borderId="7" xfId="0" applyNumberFormat="1" applyFont="1" applyFill="1" applyBorder="1" applyAlignment="1">
      <alignment horizontal="right" wrapText="1"/>
    </xf>
    <xf numFmtId="4" fontId="71" fillId="0" borderId="1" xfId="0" applyNumberFormat="1" applyFont="1" applyBorder="1" applyAlignment="1">
      <alignment horizontal="right" wrapText="1"/>
    </xf>
    <xf numFmtId="0" fontId="71" fillId="0" borderId="1" xfId="0" applyFont="1" applyBorder="1" applyAlignment="1">
      <alignment horizontal="right" wrapText="1"/>
    </xf>
    <xf numFmtId="4" fontId="71" fillId="0" borderId="7" xfId="0" applyNumberFormat="1" applyFont="1" applyBorder="1" applyAlignment="1">
      <alignment horizontal="right" wrapText="1"/>
    </xf>
    <xf numFmtId="4" fontId="24" fillId="0" borderId="9" xfId="0" applyNumberFormat="1" applyFont="1" applyFill="1" applyBorder="1" applyAlignment="1">
      <alignment horizontal="right" wrapText="1"/>
    </xf>
    <xf numFmtId="4" fontId="24" fillId="0" borderId="9" xfId="0" applyNumberFormat="1" applyFont="1" applyBorder="1" applyAlignment="1">
      <alignment horizontal="right" wrapText="1"/>
    </xf>
    <xf numFmtId="9" fontId="24" fillId="0" borderId="9" xfId="0" applyNumberFormat="1" applyFont="1" applyFill="1" applyBorder="1" applyAlignment="1">
      <alignment horizontal="right" wrapText="1"/>
    </xf>
    <xf numFmtId="4" fontId="24" fillId="0" borderId="9" xfId="7" applyNumberFormat="1" applyFont="1" applyFill="1" applyBorder="1" applyAlignment="1">
      <alignment horizontal="right" wrapText="1"/>
    </xf>
    <xf numFmtId="4" fontId="24" fillId="0" borderId="10" xfId="0" applyNumberFormat="1" applyFont="1" applyBorder="1" applyAlignment="1">
      <alignment horizontal="right" wrapText="1"/>
    </xf>
    <xf numFmtId="3" fontId="25" fillId="12" borderId="6" xfId="0" applyNumberFormat="1" applyFont="1" applyFill="1" applyBorder="1" applyAlignment="1">
      <alignment horizontal="right" wrapText="1"/>
    </xf>
    <xf numFmtId="3" fontId="25" fillId="3" borderId="6" xfId="0" applyNumberFormat="1" applyFont="1" applyFill="1" applyBorder="1" applyAlignment="1">
      <alignment horizontal="right" wrapText="1"/>
    </xf>
    <xf numFmtId="3" fontId="25" fillId="0" borderId="6" xfId="0" applyNumberFormat="1" applyFont="1" applyBorder="1" applyAlignment="1">
      <alignment horizontal="right" wrapText="1"/>
    </xf>
    <xf numFmtId="3" fontId="24" fillId="0" borderId="6" xfId="0" applyNumberFormat="1" applyFont="1" applyBorder="1" applyAlignment="1">
      <alignment horizontal="right" wrapText="1"/>
    </xf>
    <xf numFmtId="3" fontId="25" fillId="0" borderId="6" xfId="0" applyNumberFormat="1" applyFont="1" applyFill="1" applyBorder="1" applyAlignment="1">
      <alignment horizontal="right" wrapText="1"/>
    </xf>
    <xf numFmtId="3" fontId="71" fillId="0" borderId="6" xfId="0" applyNumberFormat="1" applyFont="1" applyBorder="1" applyAlignment="1">
      <alignment horizontal="right" wrapText="1"/>
    </xf>
    <xf numFmtId="3" fontId="24" fillId="0" borderId="8" xfId="0" applyNumberFormat="1" applyFont="1" applyBorder="1" applyAlignment="1">
      <alignment horizontal="right" wrapText="1"/>
    </xf>
    <xf numFmtId="0" fontId="29" fillId="0" borderId="7" xfId="0" applyFont="1" applyBorder="1" applyAlignment="1">
      <alignment horizontal="center" vertical="center" wrapText="1"/>
    </xf>
    <xf numFmtId="0" fontId="10" fillId="12" borderId="22" xfId="0" applyFont="1" applyFill="1" applyBorder="1" applyAlignment="1">
      <alignment horizontal="right"/>
    </xf>
    <xf numFmtId="3" fontId="10" fillId="12" borderId="6" xfId="0" applyNumberFormat="1" applyFont="1" applyFill="1" applyBorder="1" applyAlignment="1">
      <alignment horizontal="right"/>
    </xf>
    <xf numFmtId="4" fontId="10" fillId="12" borderId="1" xfId="0" applyNumberFormat="1" applyFont="1" applyFill="1" applyBorder="1" applyAlignment="1">
      <alignment horizontal="right"/>
    </xf>
    <xf numFmtId="4" fontId="10" fillId="12" borderId="7" xfId="0" applyNumberFormat="1" applyFont="1" applyFill="1" applyBorder="1" applyAlignment="1">
      <alignment horizontal="right"/>
    </xf>
    <xf numFmtId="4" fontId="10" fillId="12" borderId="6" xfId="0" applyNumberFormat="1" applyFont="1" applyFill="1" applyBorder="1" applyAlignment="1">
      <alignment horizontal="right"/>
    </xf>
    <xf numFmtId="9" fontId="22" fillId="0" borderId="1" xfId="1" applyFont="1" applyBorder="1" applyAlignment="1">
      <alignment horizontal="right"/>
    </xf>
    <xf numFmtId="3" fontId="22" fillId="0" borderId="6" xfId="0" applyNumberFormat="1" applyFont="1" applyBorder="1" applyAlignment="1">
      <alignment horizontal="right"/>
    </xf>
    <xf numFmtId="2" fontId="22" fillId="0" borderId="6" xfId="0" applyNumberFormat="1" applyFont="1" applyBorder="1" applyAlignment="1">
      <alignment horizontal="right"/>
    </xf>
    <xf numFmtId="4" fontId="22" fillId="3" borderId="1" xfId="0" applyNumberFormat="1" applyFont="1" applyFill="1" applyBorder="1" applyAlignment="1">
      <alignment horizontal="right"/>
    </xf>
    <xf numFmtId="0" fontId="22" fillId="0" borderId="22" xfId="0" applyFont="1" applyBorder="1" applyAlignment="1">
      <alignment wrapText="1"/>
    </xf>
    <xf numFmtId="0" fontId="22" fillId="0" borderId="22" xfId="0" applyFont="1" applyBorder="1"/>
    <xf numFmtId="4" fontId="22" fillId="0" borderId="9" xfId="0" applyNumberFormat="1" applyFont="1" applyBorder="1" applyAlignment="1">
      <alignment horizontal="right"/>
    </xf>
    <xf numFmtId="9" fontId="22" fillId="0" borderId="9" xfId="1" applyFont="1" applyBorder="1" applyAlignment="1">
      <alignment horizontal="right"/>
    </xf>
    <xf numFmtId="4" fontId="22" fillId="0" borderId="10" xfId="0" applyNumberFormat="1" applyFont="1" applyBorder="1" applyAlignment="1">
      <alignment horizontal="right"/>
    </xf>
    <xf numFmtId="3" fontId="22" fillId="0" borderId="8" xfId="0" applyNumberFormat="1" applyFont="1" applyBorder="1" applyAlignment="1">
      <alignment horizontal="right"/>
    </xf>
    <xf numFmtId="2" fontId="22" fillId="0" borderId="8" xfId="0" applyNumberFormat="1" applyFont="1" applyBorder="1" applyAlignment="1">
      <alignment horizontal="right"/>
    </xf>
    <xf numFmtId="3" fontId="22" fillId="3" borderId="6" xfId="0" applyNumberFormat="1" applyFont="1" applyFill="1" applyBorder="1" applyAlignment="1">
      <alignment horizontal="right"/>
    </xf>
    <xf numFmtId="0" fontId="44" fillId="4" borderId="1" xfId="0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left" vertical="center" wrapText="1"/>
    </xf>
    <xf numFmtId="4" fontId="3" fillId="4" borderId="1" xfId="0" applyNumberFormat="1" applyFont="1" applyFill="1" applyBorder="1"/>
    <xf numFmtId="4" fontId="3" fillId="0" borderId="1" xfId="0" applyNumberFormat="1" applyFont="1" applyBorder="1"/>
    <xf numFmtId="0" fontId="2" fillId="0" borderId="22" xfId="0" applyFont="1" applyBorder="1" applyAlignment="1">
      <alignment horizontal="left"/>
    </xf>
    <xf numFmtId="0" fontId="18" fillId="0" borderId="22" xfId="0" applyFont="1" applyBorder="1" applyAlignment="1">
      <alignment horizontal="justify" vertical="center" wrapText="1"/>
    </xf>
    <xf numFmtId="0" fontId="36" fillId="0" borderId="22" xfId="0" applyFont="1" applyBorder="1" applyAlignment="1">
      <alignment horizontal="justify" vertical="center" wrapText="1"/>
    </xf>
    <xf numFmtId="0" fontId="36" fillId="0" borderId="22" xfId="0" applyFont="1" applyBorder="1" applyAlignment="1">
      <alignment vertical="center"/>
    </xf>
    <xf numFmtId="0" fontId="36" fillId="0" borderId="22" xfId="0" applyFont="1" applyBorder="1"/>
    <xf numFmtId="0" fontId="1" fillId="3" borderId="20" xfId="0" applyFont="1" applyFill="1" applyBorder="1" applyAlignment="1">
      <alignment horizontal="left" vertical="top" wrapText="1"/>
    </xf>
    <xf numFmtId="0" fontId="36" fillId="0" borderId="22" xfId="0" applyFont="1" applyBorder="1" applyAlignment="1">
      <alignment horizontal="left" vertical="center"/>
    </xf>
    <xf numFmtId="0" fontId="36" fillId="0" borderId="26" xfId="0" applyFont="1" applyBorder="1" applyAlignment="1">
      <alignment vertical="center"/>
    </xf>
    <xf numFmtId="0" fontId="2" fillId="0" borderId="12" xfId="0" applyFont="1" applyBorder="1" applyAlignment="1">
      <alignment horizontal="center" vertical="center" wrapText="1"/>
    </xf>
    <xf numFmtId="2" fontId="2" fillId="0" borderId="13" xfId="0" applyNumberFormat="1" applyFont="1" applyBorder="1"/>
    <xf numFmtId="164" fontId="1" fillId="0" borderId="0" xfId="0" applyNumberFormat="1" applyFont="1"/>
    <xf numFmtId="2" fontId="10" fillId="0" borderId="13" xfId="0" applyNumberFormat="1" applyFont="1" applyBorder="1"/>
    <xf numFmtId="0" fontId="2" fillId="0" borderId="35" xfId="0" applyFont="1" applyBorder="1" applyAlignment="1">
      <alignment horizontal="center" vertical="center" wrapText="1"/>
    </xf>
    <xf numFmtId="0" fontId="2" fillId="0" borderId="37" xfId="0" applyFont="1" applyBorder="1" applyAlignment="1">
      <alignment horizontal="center" vertical="center" wrapText="1"/>
    </xf>
    <xf numFmtId="0" fontId="22" fillId="0" borderId="35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1" fillId="2" borderId="6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/>
    </xf>
    <xf numFmtId="0" fontId="1" fillId="3" borderId="7" xfId="0" applyFont="1" applyFill="1" applyBorder="1" applyAlignment="1">
      <alignment horizontal="center"/>
    </xf>
    <xf numFmtId="0" fontId="2" fillId="3" borderId="21" xfId="0" applyFont="1" applyFill="1" applyBorder="1" applyAlignment="1">
      <alignment horizontal="center"/>
    </xf>
    <xf numFmtId="0" fontId="2" fillId="3" borderId="39" xfId="0" applyFont="1" applyFill="1" applyBorder="1" applyAlignment="1">
      <alignment horizontal="center"/>
    </xf>
    <xf numFmtId="0" fontId="1" fillId="0" borderId="0" xfId="0" applyFont="1" applyAlignment="1">
      <alignment horizontal="center" wrapText="1"/>
    </xf>
    <xf numFmtId="0" fontId="2" fillId="0" borderId="28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1" fillId="0" borderId="40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53" xfId="0" applyFont="1" applyBorder="1" applyAlignment="1">
      <alignment horizontal="center" vertical="center" wrapText="1"/>
    </xf>
    <xf numFmtId="0" fontId="56" fillId="0" borderId="0" xfId="0" applyFont="1" applyFill="1" applyBorder="1" applyAlignment="1">
      <alignment horizontal="left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2" fillId="0" borderId="32" xfId="0" applyFont="1" applyBorder="1" applyAlignment="1">
      <alignment horizontal="center" vertical="center" wrapText="1"/>
    </xf>
    <xf numFmtId="0" fontId="2" fillId="0" borderId="34" xfId="0" applyFont="1" applyBorder="1" applyAlignment="1">
      <alignment horizontal="center" vertical="center" wrapText="1"/>
    </xf>
    <xf numFmtId="0" fontId="37" fillId="9" borderId="28" xfId="0" applyFont="1" applyFill="1" applyBorder="1" applyAlignment="1">
      <alignment horizontal="center" vertical="center" wrapText="1"/>
    </xf>
    <xf numFmtId="0" fontId="37" fillId="9" borderId="17" xfId="0" applyFont="1" applyFill="1" applyBorder="1" applyAlignment="1">
      <alignment horizontal="center" vertical="center" wrapText="1"/>
    </xf>
    <xf numFmtId="0" fontId="37" fillId="9" borderId="29" xfId="0" applyFont="1" applyFill="1" applyBorder="1" applyAlignment="1">
      <alignment horizontal="center" vertical="center" wrapText="1"/>
    </xf>
    <xf numFmtId="0" fontId="23" fillId="0" borderId="0" xfId="9" applyFont="1" applyAlignment="1">
      <alignment horizontal="left" vertical="center" wrapText="1"/>
    </xf>
    <xf numFmtId="0" fontId="23" fillId="0" borderId="0" xfId="0" applyFont="1" applyAlignment="1">
      <alignment horizontal="center" vertical="center" wrapText="1"/>
    </xf>
    <xf numFmtId="0" fontId="2" fillId="0" borderId="43" xfId="5" applyFont="1" applyBorder="1" applyAlignment="1">
      <alignment horizontal="center" vertical="center" wrapText="1"/>
    </xf>
    <xf numFmtId="0" fontId="2" fillId="0" borderId="22" xfId="5" applyFont="1" applyBorder="1" applyAlignment="1">
      <alignment horizontal="center" vertical="center" wrapText="1"/>
    </xf>
    <xf numFmtId="0" fontId="2" fillId="0" borderId="28" xfId="5" applyFont="1" applyBorder="1" applyAlignment="1">
      <alignment horizontal="center" vertical="center" wrapText="1"/>
    </xf>
    <xf numFmtId="0" fontId="2" fillId="0" borderId="17" xfId="5" applyFont="1" applyBorder="1" applyAlignment="1">
      <alignment horizontal="center" vertical="center" wrapText="1"/>
    </xf>
    <xf numFmtId="0" fontId="2" fillId="0" borderId="29" xfId="5" applyFont="1" applyBorder="1" applyAlignment="1">
      <alignment horizontal="center" vertical="center" wrapText="1"/>
    </xf>
    <xf numFmtId="0" fontId="2" fillId="0" borderId="0" xfId="5" applyFont="1" applyAlignment="1">
      <alignment horizontal="center"/>
    </xf>
    <xf numFmtId="0" fontId="1" fillId="0" borderId="0" xfId="5" applyFont="1" applyAlignment="1">
      <alignment horizontal="center" wrapText="1"/>
    </xf>
    <xf numFmtId="0" fontId="47" fillId="0" borderId="0" xfId="0" applyFont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47" fillId="0" borderId="28" xfId="3" applyFont="1" applyBorder="1" applyAlignment="1">
      <alignment horizontal="center" vertical="center" wrapText="1"/>
    </xf>
    <xf numFmtId="0" fontId="47" fillId="0" borderId="17" xfId="3" applyFont="1" applyBorder="1" applyAlignment="1">
      <alignment horizontal="center" vertical="center" wrapText="1"/>
    </xf>
    <xf numFmtId="0" fontId="47" fillId="0" borderId="29" xfId="3" applyFont="1" applyBorder="1" applyAlignment="1">
      <alignment horizontal="center" vertical="center" wrapText="1"/>
    </xf>
    <xf numFmtId="0" fontId="2" fillId="0" borderId="0" xfId="5" applyFont="1" applyAlignment="1">
      <alignment horizontal="center" vertical="center"/>
    </xf>
    <xf numFmtId="0" fontId="1" fillId="0" borderId="0" xfId="5" applyFont="1" applyAlignment="1">
      <alignment horizontal="center" vertical="center" wrapText="1"/>
    </xf>
    <xf numFmtId="0" fontId="1" fillId="0" borderId="28" xfId="5" applyFont="1" applyBorder="1" applyAlignment="1">
      <alignment horizontal="center" vertical="center" wrapText="1"/>
    </xf>
    <xf numFmtId="0" fontId="1" fillId="0" borderId="17" xfId="5" applyFont="1" applyBorder="1" applyAlignment="1">
      <alignment horizontal="center" vertical="center" wrapText="1"/>
    </xf>
    <xf numFmtId="0" fontId="1" fillId="0" borderId="29" xfId="5" applyFont="1" applyBorder="1" applyAlignment="1">
      <alignment horizontal="center" vertical="center" wrapText="1"/>
    </xf>
    <xf numFmtId="0" fontId="1" fillId="0" borderId="0" xfId="5" applyFont="1" applyAlignment="1">
      <alignment horizontal="left" vertical="center"/>
    </xf>
    <xf numFmtId="0" fontId="18" fillId="0" borderId="0" xfId="0" applyFont="1" applyAlignment="1">
      <alignment horizontal="center"/>
    </xf>
    <xf numFmtId="0" fontId="17" fillId="0" borderId="0" xfId="0" applyFont="1" applyAlignment="1">
      <alignment horizontal="center" wrapText="1"/>
    </xf>
    <xf numFmtId="0" fontId="18" fillId="0" borderId="43" xfId="0" applyFont="1" applyBorder="1" applyAlignment="1">
      <alignment horizontal="center" vertical="center" wrapText="1"/>
    </xf>
    <xf numFmtId="0" fontId="18" fillId="0" borderId="22" xfId="0" applyFont="1" applyBorder="1" applyAlignment="1">
      <alignment horizontal="center" vertical="center" wrapText="1"/>
    </xf>
    <xf numFmtId="0" fontId="18" fillId="0" borderId="28" xfId="0" applyFont="1" applyBorder="1" applyAlignment="1">
      <alignment horizontal="center" vertical="center" wrapText="1"/>
    </xf>
    <xf numFmtId="0" fontId="18" fillId="0" borderId="17" xfId="0" applyFont="1" applyBorder="1" applyAlignment="1">
      <alignment horizontal="center" vertical="center" wrapText="1"/>
    </xf>
    <xf numFmtId="0" fontId="18" fillId="0" borderId="29" xfId="0" applyFont="1" applyBorder="1" applyAlignment="1">
      <alignment horizontal="center" vertical="center" wrapText="1"/>
    </xf>
    <xf numFmtId="0" fontId="42" fillId="4" borderId="0" xfId="0" applyFont="1" applyFill="1" applyAlignment="1">
      <alignment horizontal="center"/>
    </xf>
    <xf numFmtId="0" fontId="47" fillId="4" borderId="0" xfId="0" applyFont="1" applyFill="1" applyAlignment="1">
      <alignment horizontal="center" wrapText="1"/>
    </xf>
    <xf numFmtId="0" fontId="42" fillId="4" borderId="43" xfId="0" applyFont="1" applyFill="1" applyBorder="1" applyAlignment="1">
      <alignment horizontal="center" vertical="center" wrapText="1"/>
    </xf>
    <xf numFmtId="0" fontId="42" fillId="4" borderId="22" xfId="0" applyFont="1" applyFill="1" applyBorder="1" applyAlignment="1">
      <alignment horizontal="center" vertical="center" wrapText="1"/>
    </xf>
    <xf numFmtId="0" fontId="42" fillId="4" borderId="28" xfId="0" applyFont="1" applyFill="1" applyBorder="1" applyAlignment="1">
      <alignment horizontal="center" vertical="center" wrapText="1"/>
    </xf>
    <xf numFmtId="0" fontId="42" fillId="4" borderId="17" xfId="0" applyFont="1" applyFill="1" applyBorder="1" applyAlignment="1">
      <alignment horizontal="center" vertical="center" wrapText="1"/>
    </xf>
    <xf numFmtId="0" fontId="42" fillId="4" borderId="29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 wrapText="1"/>
    </xf>
    <xf numFmtId="0" fontId="2" fillId="0" borderId="43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29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3" fillId="0" borderId="0" xfId="0" applyFont="1" applyAlignment="1">
      <alignment horizontal="center" wrapText="1"/>
    </xf>
    <xf numFmtId="0" fontId="2" fillId="0" borderId="7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center" vertical="center" wrapText="1"/>
    </xf>
    <xf numFmtId="0" fontId="2" fillId="0" borderId="43" xfId="0" applyFont="1" applyFill="1" applyBorder="1" applyAlignment="1">
      <alignment horizontal="center" vertical="center" wrapText="1"/>
    </xf>
    <xf numFmtId="0" fontId="2" fillId="0" borderId="22" xfId="0" applyFont="1" applyFill="1" applyBorder="1" applyAlignment="1">
      <alignment horizontal="center" vertical="center" wrapText="1"/>
    </xf>
    <xf numFmtId="0" fontId="2" fillId="0" borderId="28" xfId="0" applyFont="1" applyFill="1" applyBorder="1" applyAlignment="1">
      <alignment horizontal="center" vertical="center" wrapText="1"/>
    </xf>
    <xf numFmtId="0" fontId="2" fillId="0" borderId="17" xfId="0" applyFont="1" applyFill="1" applyBorder="1" applyAlignment="1">
      <alignment horizontal="center" vertical="center" wrapText="1"/>
    </xf>
    <xf numFmtId="0" fontId="2" fillId="0" borderId="29" xfId="0" applyFont="1" applyFill="1" applyBorder="1" applyAlignment="1">
      <alignment horizontal="center" vertical="center" wrapText="1"/>
    </xf>
    <xf numFmtId="0" fontId="18" fillId="0" borderId="38" xfId="0" applyFont="1" applyBorder="1" applyAlignment="1">
      <alignment horizontal="center" vertical="center" wrapText="1"/>
    </xf>
    <xf numFmtId="0" fontId="18" fillId="0" borderId="20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7" fillId="0" borderId="0" xfId="0" applyFont="1" applyAlignment="1">
      <alignment horizontal="left" wrapText="1"/>
    </xf>
    <xf numFmtId="0" fontId="22" fillId="0" borderId="0" xfId="0" applyFont="1" applyAlignment="1">
      <alignment horizontal="center"/>
    </xf>
    <xf numFmtId="0" fontId="10" fillId="0" borderId="0" xfId="0" applyFont="1" applyAlignment="1">
      <alignment horizontal="center" wrapText="1"/>
    </xf>
    <xf numFmtId="0" fontId="22" fillId="0" borderId="43" xfId="0" applyFont="1" applyBorder="1" applyAlignment="1">
      <alignment horizontal="center" vertical="center" wrapText="1"/>
    </xf>
    <xf numFmtId="0" fontId="22" fillId="0" borderId="22" xfId="0" applyFont="1" applyBorder="1" applyAlignment="1">
      <alignment horizontal="center" vertical="center" wrapText="1"/>
    </xf>
    <xf numFmtId="0" fontId="22" fillId="0" borderId="28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29" xfId="0" applyFont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22" xfId="0" applyFont="1" applyBorder="1" applyAlignment="1">
      <alignment horizontal="center" vertical="center" wrapText="1"/>
    </xf>
    <xf numFmtId="0" fontId="13" fillId="0" borderId="28" xfId="0" applyFont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 wrapText="1"/>
    </xf>
    <xf numFmtId="0" fontId="13" fillId="0" borderId="29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47" fillId="0" borderId="0" xfId="0" applyFont="1" applyAlignment="1">
      <alignment horizontal="center" wrapText="1"/>
    </xf>
    <xf numFmtId="0" fontId="3" fillId="0" borderId="43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0" fontId="67" fillId="0" borderId="43" xfId="0" applyFont="1" applyBorder="1" applyAlignment="1">
      <alignment horizontal="left" vertical="center" wrapText="1"/>
    </xf>
    <xf numFmtId="0" fontId="67" fillId="0" borderId="22" xfId="0" applyFont="1" applyBorder="1" applyAlignment="1">
      <alignment horizontal="left" vertical="center" wrapText="1"/>
    </xf>
    <xf numFmtId="0" fontId="67" fillId="0" borderId="28" xfId="0" applyFont="1" applyBorder="1" applyAlignment="1">
      <alignment horizontal="center" vertical="center" wrapText="1"/>
    </xf>
    <xf numFmtId="0" fontId="67" fillId="0" borderId="17" xfId="0" applyFont="1" applyBorder="1" applyAlignment="1">
      <alignment horizontal="center" vertical="center" wrapText="1"/>
    </xf>
    <xf numFmtId="0" fontId="67" fillId="0" borderId="29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0" xfId="3" applyFont="1" applyBorder="1" applyAlignment="1">
      <alignment horizontal="center"/>
    </xf>
    <xf numFmtId="0" fontId="1" fillId="0" borderId="0" xfId="3" applyFont="1" applyBorder="1" applyAlignment="1">
      <alignment horizontal="center" wrapText="1"/>
    </xf>
    <xf numFmtId="0" fontId="2" fillId="0" borderId="43" xfId="3" applyFont="1" applyBorder="1" applyAlignment="1">
      <alignment horizontal="center" vertical="center" wrapText="1"/>
    </xf>
    <xf numFmtId="0" fontId="2" fillId="0" borderId="22" xfId="3" applyFont="1" applyBorder="1" applyAlignment="1">
      <alignment horizontal="center" vertical="center" wrapText="1"/>
    </xf>
    <xf numFmtId="0" fontId="2" fillId="0" borderId="28" xfId="3" applyFont="1" applyBorder="1" applyAlignment="1">
      <alignment horizontal="center" vertical="center" wrapText="1"/>
    </xf>
    <xf numFmtId="0" fontId="2" fillId="0" borderId="17" xfId="3" applyFont="1" applyBorder="1" applyAlignment="1">
      <alignment horizontal="center" vertical="center" wrapText="1"/>
    </xf>
    <xf numFmtId="0" fontId="2" fillId="0" borderId="29" xfId="3" applyFont="1" applyBorder="1" applyAlignment="1">
      <alignment horizontal="center" vertical="center" wrapText="1"/>
    </xf>
    <xf numFmtId="0" fontId="2" fillId="4" borderId="0" xfId="0" applyFont="1" applyFill="1" applyAlignment="1">
      <alignment horizontal="center"/>
    </xf>
    <xf numFmtId="0" fontId="1" fillId="4" borderId="0" xfId="0" applyFont="1" applyFill="1" applyAlignment="1">
      <alignment horizontal="center" wrapText="1"/>
    </xf>
    <xf numFmtId="0" fontId="2" fillId="4" borderId="43" xfId="0" applyFont="1" applyFill="1" applyBorder="1" applyAlignment="1">
      <alignment horizontal="center" vertical="center" wrapText="1"/>
    </xf>
    <xf numFmtId="0" fontId="2" fillId="4" borderId="22" xfId="0" applyFont="1" applyFill="1" applyBorder="1" applyAlignment="1">
      <alignment horizontal="center" vertical="center" wrapText="1"/>
    </xf>
    <xf numFmtId="0" fontId="2" fillId="4" borderId="28" xfId="0" applyFont="1" applyFill="1" applyBorder="1" applyAlignment="1">
      <alignment horizontal="center" vertical="center" wrapText="1"/>
    </xf>
    <xf numFmtId="0" fontId="2" fillId="4" borderId="17" xfId="0" applyFont="1" applyFill="1" applyBorder="1" applyAlignment="1">
      <alignment horizontal="center" vertical="center" wrapText="1"/>
    </xf>
    <xf numFmtId="0" fontId="2" fillId="4" borderId="29" xfId="0" applyFont="1" applyFill="1" applyBorder="1" applyAlignment="1">
      <alignment horizontal="center" vertical="center" wrapText="1"/>
    </xf>
    <xf numFmtId="3" fontId="1" fillId="2" borderId="1" xfId="0" applyNumberFormat="1" applyFont="1" applyFill="1" applyBorder="1"/>
    <xf numFmtId="3" fontId="1" fillId="2" borderId="7" xfId="0" applyNumberFormat="1" applyFont="1" applyFill="1" applyBorder="1"/>
    <xf numFmtId="3" fontId="1" fillId="12" borderId="7" xfId="0" applyNumberFormat="1" applyFont="1" applyFill="1" applyBorder="1"/>
    <xf numFmtId="3" fontId="1" fillId="3" borderId="1" xfId="0" applyNumberFormat="1" applyFont="1" applyFill="1" applyBorder="1"/>
    <xf numFmtId="3" fontId="1" fillId="3" borderId="7" xfId="0" applyNumberFormat="1" applyFont="1" applyFill="1" applyBorder="1"/>
    <xf numFmtId="3" fontId="76" fillId="3" borderId="30" xfId="0" applyNumberFormat="1" applyFont="1" applyFill="1" applyBorder="1" applyAlignment="1">
      <alignment wrapText="1"/>
    </xf>
    <xf numFmtId="3" fontId="1" fillId="3" borderId="11" xfId="0" applyNumberFormat="1" applyFont="1" applyFill="1" applyBorder="1"/>
    <xf numFmtId="3" fontId="2" fillId="0" borderId="48" xfId="0" applyNumberFormat="1" applyFont="1" applyBorder="1"/>
    <xf numFmtId="3" fontId="2" fillId="0" borderId="49" xfId="0" applyNumberFormat="1" applyFont="1" applyBorder="1"/>
    <xf numFmtId="3" fontId="2" fillId="0" borderId="31" xfId="0" applyNumberFormat="1" applyFont="1" applyBorder="1"/>
    <xf numFmtId="3" fontId="2" fillId="0" borderId="50" xfId="0" applyNumberFormat="1" applyFont="1" applyBorder="1"/>
    <xf numFmtId="3" fontId="64" fillId="0" borderId="31" xfId="0" applyNumberFormat="1" applyFont="1" applyBorder="1" applyAlignment="1">
      <alignment wrapText="1"/>
    </xf>
    <xf numFmtId="3" fontId="2" fillId="0" borderId="51" xfId="0" applyNumberFormat="1" applyFont="1" applyBorder="1"/>
    <xf numFmtId="3" fontId="2" fillId="0" borderId="52" xfId="0" applyNumberFormat="1" applyFont="1" applyBorder="1"/>
    <xf numFmtId="3" fontId="10" fillId="3" borderId="1" xfId="0" applyNumberFormat="1" applyFont="1" applyFill="1" applyBorder="1"/>
    <xf numFmtId="3" fontId="10" fillId="3" borderId="7" xfId="0" applyNumberFormat="1" applyFont="1" applyFill="1" applyBorder="1"/>
    <xf numFmtId="3" fontId="10" fillId="3" borderId="35" xfId="0" applyNumberFormat="1" applyFont="1" applyFill="1" applyBorder="1"/>
    <xf numFmtId="3" fontId="10" fillId="3" borderId="12" xfId="0" applyNumberFormat="1" applyFont="1" applyFill="1" applyBorder="1"/>
  </cellXfs>
  <cellStyles count="10">
    <cellStyle name="Comma" xfId="2" builtinId="3"/>
    <cellStyle name="Good" xfId="7" builtinId="26"/>
    <cellStyle name="Normal" xfId="0" builtinId="0"/>
    <cellStyle name="Normal 2" xfId="3" xr:uid="{00000000-0005-0000-0000-000003000000}"/>
    <cellStyle name="Normal 3" xfId="5" xr:uid="{00000000-0005-0000-0000-000004000000}"/>
    <cellStyle name="Normal 3 2" xfId="8" xr:uid="{00000000-0005-0000-0000-000005000000}"/>
    <cellStyle name="Normal 4" xfId="9" xr:uid="{00000000-0005-0000-0000-000006000000}"/>
    <cellStyle name="Normal 5" xfId="6" xr:uid="{00000000-0005-0000-0000-000007000000}"/>
    <cellStyle name="Percent" xfId="1" builtinId="5"/>
    <cellStyle name="Percent 2" xfId="4" xr:uid="{00000000-0005-0000-0000-000009000000}"/>
  </cellStyles>
  <dxfs count="4">
    <dxf>
      <font>
        <color rgb="FF006100"/>
      </font>
      <fill>
        <patternFill>
          <bgColor rgb="FFC6EFCE"/>
        </patternFill>
      </fill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AB6A4F-30D4-44A4-8AF5-EFDB444574B1}">
  <dimension ref="A1:H54"/>
  <sheetViews>
    <sheetView tabSelected="1" zoomScale="80" zoomScaleNormal="80" workbookViewId="0">
      <selection activeCell="M4" sqref="M4"/>
    </sheetView>
  </sheetViews>
  <sheetFormatPr defaultColWidth="9.140625" defaultRowHeight="16.5" x14ac:dyDescent="0.25"/>
  <cols>
    <col min="1" max="1" width="5.28515625" style="2" customWidth="1"/>
    <col min="2" max="2" width="58.140625" style="2" customWidth="1"/>
    <col min="3" max="6" width="15.140625" style="2" customWidth="1"/>
    <col min="7" max="7" width="17.28515625" style="2" customWidth="1"/>
    <col min="8" max="8" width="17.85546875" style="2" customWidth="1"/>
    <col min="9" max="16384" width="9.140625" style="2"/>
  </cols>
  <sheetData>
    <row r="1" spans="1:8" ht="50.25" customHeight="1" x14ac:dyDescent="0.25">
      <c r="E1" s="1367" t="s">
        <v>2905</v>
      </c>
      <c r="F1" s="1367"/>
      <c r="G1" s="1367"/>
      <c r="H1" s="1367"/>
    </row>
    <row r="2" spans="1:8" s="1" customFormat="1" ht="84.75" customHeight="1" x14ac:dyDescent="0.25">
      <c r="B2" s="1374" t="s">
        <v>2675</v>
      </c>
      <c r="C2" s="1374"/>
      <c r="D2" s="1374"/>
      <c r="E2" s="1374"/>
      <c r="F2" s="1374"/>
    </row>
    <row r="3" spans="1:8" ht="17.25" thickBot="1" x14ac:dyDescent="0.3"/>
    <row r="4" spans="1:8" ht="39.75" customHeight="1" thickBot="1" x14ac:dyDescent="0.3">
      <c r="A4" s="1375"/>
      <c r="B4" s="1376"/>
      <c r="C4" s="1379" t="s">
        <v>2593</v>
      </c>
      <c r="D4" s="1380"/>
      <c r="E4" s="1380"/>
      <c r="F4" s="1380"/>
      <c r="G4" s="1380"/>
      <c r="H4" s="1381"/>
    </row>
    <row r="5" spans="1:8" ht="142.5" customHeight="1" x14ac:dyDescent="0.25">
      <c r="A5" s="1377"/>
      <c r="B5" s="1378"/>
      <c r="C5" s="1363" t="s">
        <v>2594</v>
      </c>
      <c r="D5" s="1364" t="s">
        <v>4</v>
      </c>
      <c r="E5" s="1364" t="s">
        <v>5</v>
      </c>
      <c r="F5" s="1359" t="s">
        <v>6</v>
      </c>
      <c r="G5" s="1365" t="s">
        <v>2903</v>
      </c>
      <c r="H5" s="1366" t="s">
        <v>2904</v>
      </c>
    </row>
    <row r="6" spans="1:8" s="1" customFormat="1" ht="21.75" customHeight="1" x14ac:dyDescent="0.25">
      <c r="A6" s="1368" t="s">
        <v>0</v>
      </c>
      <c r="B6" s="1369"/>
      <c r="C6" s="489">
        <f>C7+C48</f>
        <v>8155.6555621703956</v>
      </c>
      <c r="D6" s="1494">
        <f>D7+D48</f>
        <v>6067186.7400000012</v>
      </c>
      <c r="E6" s="1494">
        <f>E7+E48</f>
        <v>1460099.9699999997</v>
      </c>
      <c r="F6" s="1495">
        <f>F7+F48+F52+F53+F54</f>
        <v>7527286.7100000009</v>
      </c>
      <c r="G6" s="712">
        <f>G7+G48</f>
        <v>627023.38</v>
      </c>
      <c r="H6" s="1496">
        <f>H7+H48</f>
        <v>8154310.3399999999</v>
      </c>
    </row>
    <row r="7" spans="1:8" s="1" customFormat="1" ht="19.5" customHeight="1" thickBot="1" x14ac:dyDescent="0.3">
      <c r="A7" s="1370"/>
      <c r="B7" s="1371"/>
      <c r="C7" s="490">
        <f>SUM(C8:C47)</f>
        <v>5372.3513161754227</v>
      </c>
      <c r="D7" s="1497">
        <f>SUM(D8:D47)</f>
        <v>4335111.6600000011</v>
      </c>
      <c r="E7" s="1497">
        <f>SUM(E8:E47)</f>
        <v>1043146.3399999997</v>
      </c>
      <c r="F7" s="1498">
        <f>SUM(F8:F47)</f>
        <v>5378258</v>
      </c>
      <c r="G7" s="1499">
        <f>ROUND(F7*8.33%,2)</f>
        <v>448008.89</v>
      </c>
      <c r="H7" s="1500">
        <f>F7+G7</f>
        <v>5826266.8899999997</v>
      </c>
    </row>
    <row r="8" spans="1:8" ht="16.899999999999999" customHeight="1" x14ac:dyDescent="0.25">
      <c r="A8" s="171" t="s">
        <v>2595</v>
      </c>
      <c r="B8" s="49" t="s">
        <v>2596</v>
      </c>
      <c r="C8" s="491">
        <f>BKUS!E10</f>
        <v>218.20253164556965</v>
      </c>
      <c r="D8" s="492">
        <f>BKUS!I10</f>
        <v>232331.12</v>
      </c>
      <c r="E8" s="492">
        <f>BKUS!J10</f>
        <v>55968.540000000008</v>
      </c>
      <c r="F8" s="493">
        <f>BKUS!K10</f>
        <v>288299.65999999992</v>
      </c>
      <c r="G8" s="1501"/>
      <c r="H8" s="1502"/>
    </row>
    <row r="9" spans="1:8" ht="16.899999999999999" customHeight="1" x14ac:dyDescent="0.25">
      <c r="A9" s="171" t="s">
        <v>2597</v>
      </c>
      <c r="B9" s="49" t="s">
        <v>2598</v>
      </c>
      <c r="C9" s="491">
        <f>PSKUS!C9</f>
        <v>645.98310126582282</v>
      </c>
      <c r="D9" s="492">
        <f>PSKUS!G9</f>
        <v>567197.86999999988</v>
      </c>
      <c r="E9" s="492">
        <f>PSKUS!H9</f>
        <v>136638.17000000001</v>
      </c>
      <c r="F9" s="493">
        <f>PSKUS!I9</f>
        <v>703836.03999999946</v>
      </c>
      <c r="G9" s="1503"/>
      <c r="H9" s="1504"/>
    </row>
    <row r="10" spans="1:8" ht="16.899999999999999" customHeight="1" x14ac:dyDescent="0.25">
      <c r="A10" s="171" t="s">
        <v>2599</v>
      </c>
      <c r="B10" s="49" t="s">
        <v>2600</v>
      </c>
      <c r="C10" s="491">
        <f>RAKUS!C9</f>
        <v>1240.9730629425792</v>
      </c>
      <c r="D10" s="492">
        <f>RAKUS!G9</f>
        <v>1159795.6700000002</v>
      </c>
      <c r="E10" s="492">
        <f>RAKUS!H9</f>
        <v>279395.59000000003</v>
      </c>
      <c r="F10" s="493">
        <f>RAKUS!I9</f>
        <v>1439191.26</v>
      </c>
      <c r="G10" s="1503"/>
      <c r="H10" s="1504"/>
    </row>
    <row r="11" spans="1:8" ht="16.899999999999999" customHeight="1" x14ac:dyDescent="0.25">
      <c r="A11" s="171" t="s">
        <v>2601</v>
      </c>
      <c r="B11" s="49" t="s">
        <v>2602</v>
      </c>
      <c r="C11" s="491">
        <f>Liepāja!C9</f>
        <v>167.42569620253167</v>
      </c>
      <c r="D11" s="492">
        <f>Liepāja!G9</f>
        <v>140365.18999999997</v>
      </c>
      <c r="E11" s="492">
        <f>Liepāja!H9</f>
        <v>33813.82</v>
      </c>
      <c r="F11" s="493">
        <f>Liepāja!I9</f>
        <v>174179.00999999998</v>
      </c>
      <c r="G11" s="1503"/>
      <c r="H11" s="1504"/>
    </row>
    <row r="12" spans="1:8" ht="16.899999999999999" customHeight="1" x14ac:dyDescent="0.25">
      <c r="A12" s="171" t="s">
        <v>2603</v>
      </c>
      <c r="B12" s="49" t="s">
        <v>2604</v>
      </c>
      <c r="C12" s="491">
        <f>Daugavpils_reģ!C9</f>
        <v>442.60005320124765</v>
      </c>
      <c r="D12" s="492">
        <f>Daugavpils_reģ!G9</f>
        <v>299890.8600000001</v>
      </c>
      <c r="E12" s="492">
        <f>Daugavpils_reģ!H9</f>
        <v>72243.700000000012</v>
      </c>
      <c r="F12" s="493">
        <f>Daugavpils_reģ!I9</f>
        <v>372134.55999999994</v>
      </c>
      <c r="G12" s="1503"/>
      <c r="H12" s="1504"/>
    </row>
    <row r="13" spans="1:8" x14ac:dyDescent="0.25">
      <c r="A13" s="171" t="s">
        <v>2605</v>
      </c>
      <c r="B13" s="49" t="s">
        <v>2606</v>
      </c>
      <c r="C13" s="491">
        <f>'Z-Kurzeme'!C9</f>
        <v>136.50275355910412</v>
      </c>
      <c r="D13" s="492">
        <f>'Z-Kurzeme'!G9</f>
        <v>105872.40000000001</v>
      </c>
      <c r="E13" s="492">
        <f>'Z-Kurzeme'!H9</f>
        <v>25504.650000000005</v>
      </c>
      <c r="F13" s="493">
        <f>'Z-Kurzeme'!I9</f>
        <v>131377.05000000002</v>
      </c>
      <c r="G13" s="1503"/>
      <c r="H13" s="1504"/>
    </row>
    <row r="14" spans="1:8" x14ac:dyDescent="0.25">
      <c r="A14" s="171" t="s">
        <v>2607</v>
      </c>
      <c r="B14" s="49" t="s">
        <v>2608</v>
      </c>
      <c r="C14" s="491">
        <f>Jelgava!C9</f>
        <v>330.30317446340121</v>
      </c>
      <c r="D14" s="492">
        <f>Jelgava!G9</f>
        <v>234007.94999999998</v>
      </c>
      <c r="E14" s="492">
        <f>Jelgava!H9</f>
        <v>56372.439999999995</v>
      </c>
      <c r="F14" s="493">
        <f>Jelgava!I9</f>
        <v>290380.38999999996</v>
      </c>
      <c r="G14" s="1503"/>
      <c r="H14" s="1504"/>
    </row>
    <row r="15" spans="1:8" x14ac:dyDescent="0.25">
      <c r="A15" s="171" t="s">
        <v>2609</v>
      </c>
      <c r="B15" s="49" t="s">
        <v>2610</v>
      </c>
      <c r="C15" s="491">
        <f>Vidzeme!C9</f>
        <v>134.58789999999999</v>
      </c>
      <c r="D15" s="492">
        <f>Vidzeme!G9</f>
        <v>116540.26000000001</v>
      </c>
      <c r="E15" s="492">
        <f>Vidzeme!H9</f>
        <v>28074.530000000006</v>
      </c>
      <c r="F15" s="493">
        <f>Vidzeme!I9</f>
        <v>144614.79</v>
      </c>
      <c r="G15" s="1503"/>
      <c r="H15" s="1504"/>
    </row>
    <row r="16" spans="1:8" x14ac:dyDescent="0.25">
      <c r="A16" s="171" t="s">
        <v>2611</v>
      </c>
      <c r="B16" s="49" t="s">
        <v>2612</v>
      </c>
      <c r="C16" s="491">
        <f>Jēkabpils!C9</f>
        <v>131.23594634966059</v>
      </c>
      <c r="D16" s="492">
        <f>Jēkabpils!G9</f>
        <v>105590.46000000002</v>
      </c>
      <c r="E16" s="492">
        <f>Jēkabpils!H9</f>
        <v>25436.800000000003</v>
      </c>
      <c r="F16" s="493">
        <f>Jēkabpils!I9</f>
        <v>131027.26000000001</v>
      </c>
      <c r="G16" s="1503"/>
      <c r="H16" s="1504"/>
    </row>
    <row r="17" spans="1:8" x14ac:dyDescent="0.25">
      <c r="A17" s="171" t="s">
        <v>2613</v>
      </c>
      <c r="B17" s="49" t="s">
        <v>2614</v>
      </c>
      <c r="C17" s="491">
        <f>Rēzekne!C9</f>
        <v>185.61999999999998</v>
      </c>
      <c r="D17" s="492">
        <f>Rēzekne!G9</f>
        <v>133874.78999999995</v>
      </c>
      <c r="E17" s="492">
        <f>Rēzekne!H9</f>
        <v>31797.959999999995</v>
      </c>
      <c r="F17" s="493">
        <f>Rēzekne!I9</f>
        <v>165672.74999999997</v>
      </c>
      <c r="G17" s="1503"/>
      <c r="H17" s="1504"/>
    </row>
    <row r="18" spans="1:8" x14ac:dyDescent="0.25">
      <c r="A18" s="171" t="s">
        <v>2615</v>
      </c>
      <c r="B18" s="49" t="s">
        <v>2616</v>
      </c>
      <c r="C18" s="491">
        <f>Jūrmala!C9</f>
        <v>91.363166415873707</v>
      </c>
      <c r="D18" s="492">
        <f>Jūrmala!G9</f>
        <v>63685.180000000008</v>
      </c>
      <c r="E18" s="492">
        <f>Jūrmala!H9</f>
        <v>15023.300000000005</v>
      </c>
      <c r="F18" s="493">
        <f>Jūrmala!I9</f>
        <v>78708.479999999996</v>
      </c>
      <c r="G18" s="1503"/>
      <c r="H18" s="1504"/>
    </row>
    <row r="19" spans="1:8" x14ac:dyDescent="0.25">
      <c r="A19" s="171" t="s">
        <v>2617</v>
      </c>
      <c r="B19" s="49" t="s">
        <v>2618</v>
      </c>
      <c r="C19" s="491">
        <f>RPNC!C9</f>
        <v>213.4824250653966</v>
      </c>
      <c r="D19" s="492">
        <f>RPNC!G9</f>
        <v>120471.98000000001</v>
      </c>
      <c r="E19" s="492">
        <f>RPNC!H9</f>
        <v>29021.71</v>
      </c>
      <c r="F19" s="493">
        <f>RPNC!I9</f>
        <v>149493.69</v>
      </c>
      <c r="G19" s="1503"/>
      <c r="H19" s="1504"/>
    </row>
    <row r="20" spans="1:8" x14ac:dyDescent="0.25">
      <c r="A20" s="171" t="s">
        <v>2619</v>
      </c>
      <c r="B20" s="49" t="s">
        <v>2620</v>
      </c>
      <c r="C20" s="491">
        <f>Madona!C9</f>
        <v>54.113207547169814</v>
      </c>
      <c r="D20" s="492">
        <f>Madona!G9</f>
        <v>53374.119999999995</v>
      </c>
      <c r="E20" s="492">
        <f>Madona!H9</f>
        <v>12857.819999999998</v>
      </c>
      <c r="F20" s="493">
        <f>Madona!I9</f>
        <v>66231.94</v>
      </c>
      <c r="G20" s="1503"/>
      <c r="H20" s="1504"/>
    </row>
    <row r="21" spans="1:8" x14ac:dyDescent="0.25">
      <c r="A21" s="171" t="s">
        <v>2621</v>
      </c>
      <c r="B21" s="49" t="s">
        <v>2622</v>
      </c>
      <c r="C21" s="491">
        <f>RDzN!C9</f>
        <v>20.809177215189873</v>
      </c>
      <c r="D21" s="492">
        <f>RDzN!G9</f>
        <v>21797.22</v>
      </c>
      <c r="E21" s="492">
        <f>RDzN!H9</f>
        <v>5235.41</v>
      </c>
      <c r="F21" s="493">
        <f>RDzN!I9</f>
        <v>27032.629999999997</v>
      </c>
      <c r="G21" s="1503"/>
      <c r="H21" s="1504"/>
    </row>
    <row r="22" spans="1:8" ht="18.75" x14ac:dyDescent="0.3">
      <c r="A22" s="171" t="s">
        <v>2623</v>
      </c>
      <c r="B22" s="49" t="s">
        <v>2624</v>
      </c>
      <c r="C22" s="491">
        <f>Sigulda!C9</f>
        <v>9.4177215189873422</v>
      </c>
      <c r="D22" s="492">
        <f>Sigulda!G9</f>
        <v>6495.12</v>
      </c>
      <c r="E22" s="492">
        <f>Sigulda!H9</f>
        <v>1564.67</v>
      </c>
      <c r="F22" s="493">
        <f>Sigulda!I9</f>
        <v>8059.79</v>
      </c>
      <c r="G22" s="1505"/>
      <c r="H22" s="1504"/>
    </row>
    <row r="23" spans="1:8" ht="18.75" x14ac:dyDescent="0.3">
      <c r="A23" s="171" t="s">
        <v>2625</v>
      </c>
      <c r="B23" s="49" t="s">
        <v>2626</v>
      </c>
      <c r="C23" s="491">
        <f>'Rīgas 2.sl.'!C9</f>
        <v>36.286148395828356</v>
      </c>
      <c r="D23" s="492">
        <f>'Rīgas 2.sl.'!G9</f>
        <v>26946.42</v>
      </c>
      <c r="E23" s="492">
        <f>'Rīgas 2.sl.'!H9</f>
        <v>6491.35</v>
      </c>
      <c r="F23" s="493">
        <f>'Rīgas 2.sl.'!I9</f>
        <v>33437.769999999997</v>
      </c>
      <c r="G23" s="1505"/>
      <c r="H23" s="1504"/>
    </row>
    <row r="24" spans="1:8" ht="18.75" x14ac:dyDescent="0.3">
      <c r="A24" s="171" t="s">
        <v>2627</v>
      </c>
      <c r="B24" s="49" t="s">
        <v>2628</v>
      </c>
      <c r="C24" s="491">
        <f>Alūksne!C9</f>
        <v>29.767405063291143</v>
      </c>
      <c r="D24" s="492">
        <f>Alūksne!G9</f>
        <v>33597.390000000007</v>
      </c>
      <c r="E24" s="492">
        <f>Alūksne!H9</f>
        <v>8093.61</v>
      </c>
      <c r="F24" s="493">
        <f>Alūksne!I9</f>
        <v>41691</v>
      </c>
      <c r="G24" s="1505"/>
      <c r="H24" s="1504"/>
    </row>
    <row r="25" spans="1:8" ht="18.75" x14ac:dyDescent="0.3">
      <c r="A25" s="171" t="s">
        <v>2629</v>
      </c>
      <c r="B25" s="49" t="s">
        <v>2630</v>
      </c>
      <c r="C25" s="491">
        <f>Cēsis!C9</f>
        <v>42.920886075949369</v>
      </c>
      <c r="D25" s="492">
        <f>Cēsis!G9</f>
        <v>41590.840000000004</v>
      </c>
      <c r="E25" s="492">
        <f>Cēsis!H9</f>
        <v>10019.220000000001</v>
      </c>
      <c r="F25" s="493">
        <f>Cēsis!I9</f>
        <v>51610.060000000005</v>
      </c>
      <c r="G25" s="1505"/>
      <c r="H25" s="1504"/>
    </row>
    <row r="26" spans="1:8" ht="18.75" x14ac:dyDescent="0.3">
      <c r="A26" s="171" t="s">
        <v>2631</v>
      </c>
      <c r="B26" s="49" t="s">
        <v>2632</v>
      </c>
      <c r="C26" s="491">
        <f>'Balvi-Gulbene'!C9</f>
        <v>62.327848101265829</v>
      </c>
      <c r="D26" s="492">
        <f>'Balvi-Gulbene'!G9</f>
        <v>50661.03</v>
      </c>
      <c r="E26" s="492">
        <f>'Balvi-Gulbene'!H9</f>
        <v>12204.23</v>
      </c>
      <c r="F26" s="493">
        <f>'Balvi-Gulbene'!I9</f>
        <v>62865.26</v>
      </c>
      <c r="G26" s="1505"/>
      <c r="H26" s="1504"/>
    </row>
    <row r="27" spans="1:8" x14ac:dyDescent="0.25">
      <c r="A27" s="171" t="s">
        <v>2633</v>
      </c>
      <c r="B27" s="49" t="s">
        <v>2634</v>
      </c>
      <c r="C27" s="491">
        <f>Limbaži!C9</f>
        <v>58.766455696202542</v>
      </c>
      <c r="D27" s="492">
        <f>Limbaži!G9</f>
        <v>38067.539999999994</v>
      </c>
      <c r="E27" s="492">
        <f>Limbaži!H9</f>
        <v>9170.4500000000007</v>
      </c>
      <c r="F27" s="493">
        <f>Limbaži!I9</f>
        <v>47237.990000000005</v>
      </c>
      <c r="G27" s="1503"/>
      <c r="H27" s="1504"/>
    </row>
    <row r="28" spans="1:8" x14ac:dyDescent="0.25">
      <c r="A28" s="171" t="s">
        <v>2635</v>
      </c>
      <c r="B28" s="49" t="s">
        <v>2636</v>
      </c>
      <c r="C28" s="491">
        <f>Aizkraukle!C9</f>
        <v>34.58</v>
      </c>
      <c r="D28" s="492">
        <f>Aizkraukle!G9</f>
        <v>30479.79</v>
      </c>
      <c r="E28" s="492">
        <f>Aizkraukle!H9</f>
        <v>7342.59</v>
      </c>
      <c r="F28" s="493">
        <f>Aizkraukle!I9</f>
        <v>37822.379999999997</v>
      </c>
      <c r="G28" s="1503"/>
      <c r="H28" s="1504"/>
    </row>
    <row r="29" spans="1:8" x14ac:dyDescent="0.25">
      <c r="A29" s="171" t="s">
        <v>2637</v>
      </c>
      <c r="B29" s="49" t="s">
        <v>2638</v>
      </c>
      <c r="C29" s="491">
        <f>Saldus!C9</f>
        <v>25.025316455696203</v>
      </c>
      <c r="D29" s="492">
        <f>Saldus!G9</f>
        <v>11678.6</v>
      </c>
      <c r="E29" s="492">
        <f>Saldus!H9</f>
        <v>2729.49</v>
      </c>
      <c r="F29" s="493">
        <f>Saldus!I9</f>
        <v>14408.090000000002</v>
      </c>
      <c r="G29" s="1503"/>
      <c r="H29" s="1504"/>
    </row>
    <row r="30" spans="1:8" x14ac:dyDescent="0.25">
      <c r="A30" s="171" t="s">
        <v>2639</v>
      </c>
      <c r="B30" s="49" t="s">
        <v>2640</v>
      </c>
      <c r="C30" s="491">
        <f>Piejūra!C9</f>
        <v>6.115942028985506</v>
      </c>
      <c r="D30" s="492">
        <f>Piejūra!G9</f>
        <v>7093.13</v>
      </c>
      <c r="E30" s="492">
        <f>Piejūra!H9</f>
        <v>1708.69</v>
      </c>
      <c r="F30" s="493">
        <f>Piejūra!I9</f>
        <v>8801.82</v>
      </c>
      <c r="G30" s="1503"/>
      <c r="H30" s="1504"/>
    </row>
    <row r="31" spans="1:8" x14ac:dyDescent="0.25">
      <c r="A31" s="171" t="s">
        <v>2641</v>
      </c>
      <c r="B31" s="49" t="s">
        <v>2642</v>
      </c>
      <c r="C31" s="491">
        <f>Daugavpils_psih!C9</f>
        <v>157.65179783525957</v>
      </c>
      <c r="D31" s="492">
        <f>Daugavpils_psih!G9</f>
        <v>124537.81999999999</v>
      </c>
      <c r="E31" s="492">
        <f>Daugavpils_psih!H9</f>
        <v>29705.810000000012</v>
      </c>
      <c r="F31" s="493">
        <f>Daugavpils_psih!I9</f>
        <v>154243.62999999998</v>
      </c>
      <c r="G31" s="1503"/>
      <c r="H31" s="1504"/>
    </row>
    <row r="32" spans="1:8" x14ac:dyDescent="0.25">
      <c r="A32" s="171" t="s">
        <v>2643</v>
      </c>
      <c r="B32" s="49" t="s">
        <v>2644</v>
      </c>
      <c r="C32" s="491">
        <f>Preiļi!C9</f>
        <v>93.10759493670885</v>
      </c>
      <c r="D32" s="492">
        <f>Preiļi!G9</f>
        <v>50420.149999999994</v>
      </c>
      <c r="E32" s="492">
        <f>Preiļi!H9</f>
        <v>12146.249999999998</v>
      </c>
      <c r="F32" s="493">
        <f>Preiļi!I9</f>
        <v>62566.400000000016</v>
      </c>
      <c r="G32" s="1503"/>
      <c r="H32" s="1504"/>
    </row>
    <row r="33" spans="1:8" x14ac:dyDescent="0.25">
      <c r="A33" s="171" t="s">
        <v>2645</v>
      </c>
      <c r="B33" s="49" t="s">
        <v>2646</v>
      </c>
      <c r="C33" s="491">
        <f>Ģintermuiža!C9</f>
        <v>68.56174050632913</v>
      </c>
      <c r="D33" s="492">
        <f>Ģintermuiža!G9</f>
        <v>55780.250000000007</v>
      </c>
      <c r="E33" s="492">
        <f>Ģintermuiža!H9</f>
        <v>13437.48</v>
      </c>
      <c r="F33" s="493">
        <f>Ģintermuiža!I9</f>
        <v>69217.73</v>
      </c>
      <c r="G33" s="1503"/>
      <c r="H33" s="1504"/>
    </row>
    <row r="34" spans="1:8" x14ac:dyDescent="0.25">
      <c r="A34" s="171" t="s">
        <v>2647</v>
      </c>
      <c r="B34" s="49" t="s">
        <v>2648</v>
      </c>
      <c r="C34" s="491">
        <f>Krāslava!C9</f>
        <v>69.08</v>
      </c>
      <c r="D34" s="492">
        <f>Krāslava!G9</f>
        <v>28350.489999999998</v>
      </c>
      <c r="E34" s="492">
        <f>Krāslava!H9</f>
        <v>6829.5899999999992</v>
      </c>
      <c r="F34" s="493">
        <f>Krāslava!I9</f>
        <v>35180.080000000002</v>
      </c>
      <c r="G34" s="1503"/>
      <c r="H34" s="1504"/>
    </row>
    <row r="35" spans="1:8" x14ac:dyDescent="0.25">
      <c r="A35" s="171" t="s">
        <v>2649</v>
      </c>
      <c r="B35" s="49" t="s">
        <v>2650</v>
      </c>
      <c r="C35" s="491">
        <f>Ludza!C9</f>
        <v>24.405063291139236</v>
      </c>
      <c r="D35" s="492">
        <f>Ludza!G9</f>
        <v>23255.179999999997</v>
      </c>
      <c r="E35" s="492">
        <f>Ludza!H9</f>
        <v>5602.17</v>
      </c>
      <c r="F35" s="493">
        <f>Ludza!I9</f>
        <v>28857.350000000002</v>
      </c>
      <c r="G35" s="1503"/>
      <c r="H35" s="1504"/>
    </row>
    <row r="36" spans="1:8" x14ac:dyDescent="0.25">
      <c r="A36" s="171" t="s">
        <v>2651</v>
      </c>
      <c r="B36" s="49" t="s">
        <v>2652</v>
      </c>
      <c r="C36" s="491">
        <f>Ogre!C9</f>
        <v>98.834180000000003</v>
      </c>
      <c r="D36" s="492">
        <f>Ogre!G9</f>
        <v>101471.53999999998</v>
      </c>
      <c r="E36" s="492">
        <f>Ogre!H9</f>
        <v>24444.460000000006</v>
      </c>
      <c r="F36" s="493">
        <f>Ogre!I9</f>
        <v>125916</v>
      </c>
      <c r="G36" s="1503"/>
      <c r="H36" s="1504"/>
    </row>
    <row r="37" spans="1:8" x14ac:dyDescent="0.25">
      <c r="A37" s="171" t="s">
        <v>2653</v>
      </c>
      <c r="B37" s="49" t="s">
        <v>2654</v>
      </c>
      <c r="C37" s="491">
        <f>Bauska!C9</f>
        <v>47.974683544303801</v>
      </c>
      <c r="D37" s="492">
        <f>Bauska!G9</f>
        <v>30820.629999999997</v>
      </c>
      <c r="E37" s="492">
        <f>Bauska!H9</f>
        <v>7424.7199999999993</v>
      </c>
      <c r="F37" s="493">
        <f>Bauska!I9</f>
        <v>38245.35</v>
      </c>
      <c r="G37" s="1503"/>
      <c r="H37" s="1504"/>
    </row>
    <row r="38" spans="1:8" x14ac:dyDescent="0.25">
      <c r="A38" s="171" t="s">
        <v>2655</v>
      </c>
      <c r="B38" s="49" t="s">
        <v>2656</v>
      </c>
      <c r="C38" s="491">
        <f>Dobele!C9</f>
        <v>61.094936708860764</v>
      </c>
      <c r="D38" s="492">
        <f>Dobele!G9</f>
        <v>43423.85</v>
      </c>
      <c r="E38" s="492">
        <f>Dobele!H9</f>
        <v>10460.799999999999</v>
      </c>
      <c r="F38" s="493">
        <f>Dobele!I9</f>
        <v>53884.650000000009</v>
      </c>
      <c r="G38" s="1503"/>
      <c r="H38" s="1504"/>
    </row>
    <row r="39" spans="1:8" x14ac:dyDescent="0.25">
      <c r="A39" s="171" t="s">
        <v>2657</v>
      </c>
      <c r="B39" s="49" t="s">
        <v>2658</v>
      </c>
      <c r="C39" s="491">
        <f>Kuldīga!C9</f>
        <v>80.12341772151899</v>
      </c>
      <c r="D39" s="492">
        <f>Kuldīga!G9</f>
        <v>62538.600000000006</v>
      </c>
      <c r="E39" s="492">
        <f>Kuldīga!H9</f>
        <v>15065.590000000004</v>
      </c>
      <c r="F39" s="493">
        <f>Kuldīga!I9</f>
        <v>77604.189999999988</v>
      </c>
      <c r="G39" s="1503"/>
      <c r="H39" s="1504"/>
    </row>
    <row r="40" spans="1:8" x14ac:dyDescent="0.25">
      <c r="A40" s="171" t="s">
        <v>2659</v>
      </c>
      <c r="B40" s="49" t="s">
        <v>2660</v>
      </c>
      <c r="C40" s="491">
        <f>Tukums!C9</f>
        <v>59.410337552742604</v>
      </c>
      <c r="D40" s="492">
        <f>Tukums!G9</f>
        <v>42447.010000000009</v>
      </c>
      <c r="E40" s="492">
        <f>Tukums!H9</f>
        <v>10225.469999999999</v>
      </c>
      <c r="F40" s="493">
        <f>Tukums!I9</f>
        <v>52672.48000000001</v>
      </c>
      <c r="G40" s="1503"/>
      <c r="H40" s="1504"/>
    </row>
    <row r="41" spans="1:8" x14ac:dyDescent="0.25">
      <c r="A41" s="171" t="s">
        <v>2661</v>
      </c>
      <c r="B41" s="494" t="s">
        <v>2662</v>
      </c>
      <c r="C41" s="491">
        <f>Strenči!C9</f>
        <v>100.75175000000002</v>
      </c>
      <c r="D41" s="492">
        <f>Strenči!G9</f>
        <v>51362.229999999996</v>
      </c>
      <c r="E41" s="492">
        <f>Strenči!H9</f>
        <v>12373.2</v>
      </c>
      <c r="F41" s="493">
        <f>Strenči!I9</f>
        <v>63735.430000000008</v>
      </c>
      <c r="G41" s="1503"/>
      <c r="H41" s="1504"/>
    </row>
    <row r="42" spans="1:8" x14ac:dyDescent="0.25">
      <c r="A42" s="171" t="s">
        <v>2663</v>
      </c>
      <c r="B42" s="494" t="s">
        <v>2664</v>
      </c>
      <c r="C42" s="491">
        <f>TOS!C9</f>
        <v>110.45632911392403</v>
      </c>
      <c r="D42" s="492">
        <f>TOS!G9</f>
        <v>68924.960000000006</v>
      </c>
      <c r="E42" s="492">
        <f>TOS!H9</f>
        <v>16603.929999999993</v>
      </c>
      <c r="F42" s="493">
        <f>TOS!I9</f>
        <v>85528.889999999985</v>
      </c>
      <c r="G42" s="1503"/>
      <c r="H42" s="1504"/>
    </row>
    <row r="43" spans="1:8" x14ac:dyDescent="0.25">
      <c r="A43" s="171" t="s">
        <v>2665</v>
      </c>
      <c r="B43" s="494" t="s">
        <v>2666</v>
      </c>
      <c r="C43" s="491">
        <f>Līvāni!C9</f>
        <v>10.810126582278482</v>
      </c>
      <c r="D43" s="492">
        <f>Līvāni!G9</f>
        <v>4291.18</v>
      </c>
      <c r="E43" s="492">
        <f>Līvāni!H9</f>
        <v>1016.7700000000001</v>
      </c>
      <c r="F43" s="493">
        <f>Līvāni!I9</f>
        <v>5307.95</v>
      </c>
      <c r="G43" s="1503"/>
      <c r="H43" s="1504"/>
    </row>
    <row r="44" spans="1:8" x14ac:dyDescent="0.25">
      <c r="A44" s="171" t="s">
        <v>2667</v>
      </c>
      <c r="B44" s="494" t="s">
        <v>2668</v>
      </c>
      <c r="C44" s="491">
        <f>Aknīkstes_psih!C9</f>
        <v>54.703774509803921</v>
      </c>
      <c r="D44" s="492">
        <f>Aknīkstes_psih!G9</f>
        <v>34946.78</v>
      </c>
      <c r="E44" s="492">
        <f>Aknīkstes_psih!H9</f>
        <v>8418.7099999999991</v>
      </c>
      <c r="F44" s="493">
        <f>Aknīkstes_psih!I9</f>
        <v>43365.489999999991</v>
      </c>
      <c r="G44" s="1503"/>
      <c r="H44" s="1504"/>
    </row>
    <row r="45" spans="1:8" x14ac:dyDescent="0.25">
      <c r="A45" s="171" t="s">
        <v>2669</v>
      </c>
      <c r="B45" s="494" t="s">
        <v>2670</v>
      </c>
      <c r="C45" s="491">
        <f>Vaivari!C9</f>
        <v>7.5641025641025639</v>
      </c>
      <c r="D45" s="492">
        <f>Vaivari!G9</f>
        <v>3686.51</v>
      </c>
      <c r="E45" s="492">
        <f>Vaivari!H9</f>
        <v>888.08000000000015</v>
      </c>
      <c r="F45" s="493">
        <f>Vaivari!I9</f>
        <v>4574.59</v>
      </c>
      <c r="G45" s="1503"/>
      <c r="H45" s="1504"/>
    </row>
    <row r="46" spans="1:8" x14ac:dyDescent="0.25">
      <c r="A46" s="171" t="s">
        <v>2671</v>
      </c>
      <c r="B46" s="494" t="s">
        <v>747</v>
      </c>
      <c r="C46" s="491">
        <f>Ainaži!C9</f>
        <v>9.2280177949000191</v>
      </c>
      <c r="D46" s="492">
        <f>Ainaži!G9</f>
        <v>7267.14</v>
      </c>
      <c r="E46" s="492">
        <f>Ainaži!H9</f>
        <v>1750.6499999999999</v>
      </c>
      <c r="F46" s="493">
        <f>Ainaži!I9</f>
        <v>9017.7900000000009</v>
      </c>
      <c r="G46" s="1503"/>
      <c r="H46" s="1504"/>
    </row>
    <row r="47" spans="1:8" ht="17.25" thickBot="1" x14ac:dyDescent="0.3">
      <c r="A47" s="171">
        <v>40</v>
      </c>
      <c r="B47" s="1178" t="s">
        <v>2707</v>
      </c>
      <c r="C47" s="491">
        <f>Sanare!C9</f>
        <v>0.18354430379746836</v>
      </c>
      <c r="D47" s="492">
        <f>Sanare!G9</f>
        <v>182.40999999999997</v>
      </c>
      <c r="E47" s="492">
        <f>Sanare!H9</f>
        <v>43.92</v>
      </c>
      <c r="F47" s="493">
        <f>Sanare!I9</f>
        <v>226.32999999999998</v>
      </c>
      <c r="G47" s="1506"/>
      <c r="H47" s="1507"/>
    </row>
    <row r="48" spans="1:8" x14ac:dyDescent="0.25">
      <c r="A48" s="1372"/>
      <c r="B48" s="1373"/>
      <c r="C48" s="490">
        <f t="shared" ref="C48:H48" si="0">SUM(C49:C51)</f>
        <v>2783.3042459949725</v>
      </c>
      <c r="D48" s="1508">
        <f t="shared" si="0"/>
        <v>1732075.08</v>
      </c>
      <c r="E48" s="1508">
        <f t="shared" si="0"/>
        <v>416953.62999999995</v>
      </c>
      <c r="F48" s="1509">
        <f t="shared" si="0"/>
        <v>2149028.7100000009</v>
      </c>
      <c r="G48" s="1510">
        <f t="shared" si="0"/>
        <v>179014.49</v>
      </c>
      <c r="H48" s="1511">
        <f t="shared" si="0"/>
        <v>2328043.4500000002</v>
      </c>
    </row>
    <row r="49" spans="1:8" x14ac:dyDescent="0.25">
      <c r="A49" s="171" t="s">
        <v>2595</v>
      </c>
      <c r="B49" s="493" t="s">
        <v>2672</v>
      </c>
      <c r="C49" s="491">
        <f>NMPD!C9</f>
        <v>2641.2042459949726</v>
      </c>
      <c r="D49" s="492">
        <f>NMPD!G9</f>
        <v>1611929.3</v>
      </c>
      <c r="E49" s="492">
        <f>NMPD!H9</f>
        <v>388313.79999999993</v>
      </c>
      <c r="F49" s="493">
        <f>NMPD!I9</f>
        <v>2000243.1000000006</v>
      </c>
      <c r="G49" s="879">
        <f>ROUND(F49*8.33%+0.4,2)</f>
        <v>166620.65</v>
      </c>
      <c r="H49" s="493">
        <f>ROUNDUP(F49+G49,0)</f>
        <v>2166864</v>
      </c>
    </row>
    <row r="50" spans="1:8" x14ac:dyDescent="0.25">
      <c r="A50" s="171" t="s">
        <v>2597</v>
      </c>
      <c r="B50" s="493" t="s">
        <v>2673</v>
      </c>
      <c r="C50" s="491">
        <f>NVD!C9</f>
        <v>51.45</v>
      </c>
      <c r="D50" s="492">
        <f>NVD!G9</f>
        <v>36448.31</v>
      </c>
      <c r="E50" s="492">
        <f>NVD!H9</f>
        <v>8759.58</v>
      </c>
      <c r="F50" s="493">
        <f>NVD!I9</f>
        <v>45207.890000000014</v>
      </c>
      <c r="G50" s="879">
        <f t="shared" ref="G50:G51" si="1">ROUND(F50*8.33%,2)</f>
        <v>3765.82</v>
      </c>
      <c r="H50" s="493">
        <f t="shared" ref="H50:H51" si="2">F50+G50</f>
        <v>48973.710000000014</v>
      </c>
    </row>
    <row r="51" spans="1:8" x14ac:dyDescent="0.25">
      <c r="A51" s="171" t="s">
        <v>2599</v>
      </c>
      <c r="B51" s="493" t="s">
        <v>2674</v>
      </c>
      <c r="C51" s="491">
        <f>SPKC!B9</f>
        <v>90.65</v>
      </c>
      <c r="D51" s="492">
        <f>SPKC!F9</f>
        <v>83697.469999999987</v>
      </c>
      <c r="E51" s="492">
        <f>SPKC!G9</f>
        <v>19880.249999999996</v>
      </c>
      <c r="F51" s="493">
        <f>SPKC!H9</f>
        <v>103577.72000000002</v>
      </c>
      <c r="G51" s="879">
        <f t="shared" si="1"/>
        <v>8628.02</v>
      </c>
      <c r="H51" s="493">
        <f t="shared" si="2"/>
        <v>112205.74000000002</v>
      </c>
    </row>
    <row r="52" spans="1:8" x14ac:dyDescent="0.25">
      <c r="F52" s="61"/>
    </row>
    <row r="53" spans="1:8" x14ac:dyDescent="0.25">
      <c r="F53" s="1"/>
    </row>
    <row r="54" spans="1:8" x14ac:dyDescent="0.25">
      <c r="F54" s="1"/>
    </row>
  </sheetData>
  <mergeCells count="7">
    <mergeCell ref="E1:H1"/>
    <mergeCell ref="A6:B6"/>
    <mergeCell ref="A7:B7"/>
    <mergeCell ref="A48:B48"/>
    <mergeCell ref="B2:F2"/>
    <mergeCell ref="A4:B5"/>
    <mergeCell ref="C4:H4"/>
  </mergeCells>
  <pageMargins left="0.7" right="0.7" top="0.75" bottom="0.75" header="0.3" footer="0.3"/>
  <pageSetup orientation="portrait" horizontalDpi="90" verticalDpi="9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9" tint="0.59999389629810485"/>
    <pageSetUpPr fitToPage="1"/>
  </sheetPr>
  <dimension ref="A1:I405"/>
  <sheetViews>
    <sheetView zoomScale="80" zoomScaleNormal="80" workbookViewId="0">
      <selection activeCell="A2" sqref="A2:G2"/>
    </sheetView>
  </sheetViews>
  <sheetFormatPr defaultRowHeight="16.5" x14ac:dyDescent="0.25"/>
  <cols>
    <col min="1" max="1" width="48.85546875" style="2" customWidth="1"/>
    <col min="2" max="2" width="17.28515625" style="2" customWidth="1"/>
    <col min="3" max="3" width="19.28515625" style="2" customWidth="1"/>
    <col min="4" max="4" width="13.7109375" style="2" customWidth="1"/>
    <col min="5" max="5" width="15.42578125" style="2" customWidth="1"/>
    <col min="6" max="6" width="10.7109375" style="2" customWidth="1"/>
    <col min="7" max="7" width="13.42578125" style="2" bestFit="1" customWidth="1"/>
    <col min="8" max="8" width="12.140625" style="2" customWidth="1"/>
    <col min="9" max="9" width="13.85546875" style="2" customWidth="1"/>
    <col min="10" max="16384" width="9.140625" style="2"/>
  </cols>
  <sheetData>
    <row r="1" spans="1:9" x14ac:dyDescent="0.25">
      <c r="F1" s="1433"/>
      <c r="G1" s="1433"/>
    </row>
    <row r="2" spans="1:9" s="1" customFormat="1" ht="62.25" customHeight="1" x14ac:dyDescent="0.3">
      <c r="A2" s="1434" t="s">
        <v>1317</v>
      </c>
      <c r="B2" s="1434"/>
      <c r="C2" s="1434"/>
      <c r="D2" s="1434"/>
      <c r="E2" s="1434"/>
      <c r="F2" s="1434"/>
      <c r="G2" s="1434"/>
    </row>
    <row r="4" spans="1:9" x14ac:dyDescent="0.25">
      <c r="A4" s="1" t="s">
        <v>531</v>
      </c>
    </row>
    <row r="5" spans="1:9" ht="17.25" thickBot="1" x14ac:dyDescent="0.3">
      <c r="G5" s="63"/>
    </row>
    <row r="6" spans="1:9" ht="24" customHeight="1" x14ac:dyDescent="0.25">
      <c r="A6" s="1432"/>
      <c r="B6" s="1436" t="s">
        <v>11</v>
      </c>
      <c r="C6" s="1437"/>
      <c r="D6" s="1437"/>
      <c r="E6" s="1437"/>
      <c r="F6" s="1437"/>
      <c r="G6" s="1437"/>
      <c r="H6" s="1437"/>
      <c r="I6" s="1438"/>
    </row>
    <row r="7" spans="1:9" ht="142.5" customHeight="1" x14ac:dyDescent="0.25">
      <c r="A7" s="1435"/>
      <c r="B7" s="23" t="s">
        <v>21</v>
      </c>
      <c r="C7" s="166" t="s">
        <v>15</v>
      </c>
      <c r="D7" s="24" t="s">
        <v>16</v>
      </c>
      <c r="E7" s="24" t="s">
        <v>13</v>
      </c>
      <c r="F7" s="24" t="s">
        <v>3</v>
      </c>
      <c r="G7" s="24" t="s">
        <v>4</v>
      </c>
      <c r="H7" s="24" t="s">
        <v>5</v>
      </c>
      <c r="I7" s="25" t="s">
        <v>6</v>
      </c>
    </row>
    <row r="8" spans="1:9" ht="13.5" customHeight="1" x14ac:dyDescent="0.25">
      <c r="A8" s="6"/>
      <c r="B8" s="4">
        <v>1</v>
      </c>
      <c r="C8" s="5" t="s">
        <v>24</v>
      </c>
      <c r="D8" s="5">
        <v>3</v>
      </c>
      <c r="E8" s="5" t="s">
        <v>17</v>
      </c>
      <c r="F8" s="5">
        <v>5</v>
      </c>
      <c r="G8" s="5" t="s">
        <v>18</v>
      </c>
      <c r="H8" s="5" t="s">
        <v>19</v>
      </c>
      <c r="I8" s="6" t="s">
        <v>20</v>
      </c>
    </row>
    <row r="9" spans="1:9" s="1" customFormat="1" ht="26.25" customHeight="1" x14ac:dyDescent="0.25">
      <c r="A9" s="685" t="s">
        <v>0</v>
      </c>
      <c r="B9" s="692">
        <f>B27+B60+B10+B85+B165+B201+B266+B286+B294+B323+B353+B377+B39+B78+B370+B174+B137</f>
        <v>21270</v>
      </c>
      <c r="C9" s="693">
        <f>C27+C60+C10+C85+C165+C201+C266+C286+C294+C323+C353+C377+C39+C78+C370+C174+C137</f>
        <v>134.58789999999999</v>
      </c>
      <c r="D9" s="147"/>
      <c r="E9" s="147"/>
      <c r="F9" s="147"/>
      <c r="G9" s="147">
        <f>G10+G27+G39+G60+G78+G85+G137+G165+G174+G201+G235+G246+G251+G266+G286+G294+G323+G353+G370+G377+G384</f>
        <v>116540.26000000001</v>
      </c>
      <c r="H9" s="147">
        <f>H10+H27+H39+H60+H78+H85+H137+H165+H174+H201+H235+H246+H251+H266+H286+H294+H323+H353+H370+H377+H384</f>
        <v>28074.530000000006</v>
      </c>
      <c r="I9" s="148">
        <f>I10+I27+I39+I60+I78+I85+I137+I165+I174+I201+I235+I246+I251+I266+I286+I294+I323+I353+I370+I377+I384</f>
        <v>144614.79</v>
      </c>
    </row>
    <row r="10" spans="1:9" ht="24" customHeight="1" x14ac:dyDescent="0.25">
      <c r="A10" s="686" t="s">
        <v>532</v>
      </c>
      <c r="B10" s="694">
        <f>B11</f>
        <v>633</v>
      </c>
      <c r="C10" s="695">
        <f>C11</f>
        <v>4.0060000000000002</v>
      </c>
      <c r="D10" s="138"/>
      <c r="E10" s="138"/>
      <c r="F10" s="138"/>
      <c r="G10" s="138">
        <f>G11</f>
        <v>5513.82</v>
      </c>
      <c r="H10" s="138">
        <f>H11</f>
        <v>1328.29</v>
      </c>
      <c r="I10" s="149">
        <f>I11</f>
        <v>6842.11</v>
      </c>
    </row>
    <row r="11" spans="1:9" s="1" customFormat="1" ht="33" x14ac:dyDescent="0.25">
      <c r="A11" s="687" t="s">
        <v>10</v>
      </c>
      <c r="B11" s="654">
        <f>SUM(B12:B26)</f>
        <v>633</v>
      </c>
      <c r="C11" s="696">
        <f>SUM(C12:C26)</f>
        <v>4.0060000000000002</v>
      </c>
      <c r="D11" s="38"/>
      <c r="E11" s="38"/>
      <c r="F11" s="38"/>
      <c r="G11" s="42">
        <f>SUM(G12:G26)</f>
        <v>5513.82</v>
      </c>
      <c r="H11" s="38">
        <f>SUM(H12:H26)</f>
        <v>1328.29</v>
      </c>
      <c r="I11" s="39">
        <f>SUM(I12:I26)</f>
        <v>6842.11</v>
      </c>
    </row>
    <row r="12" spans="1:9" x14ac:dyDescent="0.25">
      <c r="A12" s="73" t="s">
        <v>533</v>
      </c>
      <c r="B12" s="658">
        <v>32</v>
      </c>
      <c r="C12" s="697">
        <f>ROUND(B12/158,4)</f>
        <v>0.20250000000000001</v>
      </c>
      <c r="D12" s="16">
        <v>8.5500000000000007</v>
      </c>
      <c r="E12" s="16">
        <f>B12*D12</f>
        <v>273.60000000000002</v>
      </c>
      <c r="F12" s="170">
        <v>1</v>
      </c>
      <c r="G12" s="16">
        <f>ROUND(F12*E12,2)</f>
        <v>273.60000000000002</v>
      </c>
      <c r="H12" s="16">
        <f>ROUND(G12*0.2409,2)</f>
        <v>65.91</v>
      </c>
      <c r="I12" s="17">
        <f>G12+H12</f>
        <v>339.51</v>
      </c>
    </row>
    <row r="13" spans="1:9" ht="18.75" customHeight="1" x14ac:dyDescent="0.25">
      <c r="A13" s="73" t="s">
        <v>533</v>
      </c>
      <c r="B13" s="658">
        <v>36</v>
      </c>
      <c r="C13" s="697">
        <f t="shared" ref="C13:C26" si="0">ROUND(B13/158,4)</f>
        <v>0.2278</v>
      </c>
      <c r="D13" s="16">
        <v>8.5500000000000007</v>
      </c>
      <c r="E13" s="16">
        <f t="shared" ref="E13:E26" si="1">B13*D13</f>
        <v>307.8</v>
      </c>
      <c r="F13" s="170">
        <v>1</v>
      </c>
      <c r="G13" s="16">
        <f t="shared" ref="G13:G26" si="2">ROUND(F13*E13,2)</f>
        <v>307.8</v>
      </c>
      <c r="H13" s="16">
        <f t="shared" ref="H13:H26" si="3">ROUND(G13*0.2409,2)</f>
        <v>74.150000000000006</v>
      </c>
      <c r="I13" s="17">
        <f t="shared" ref="I13:I26" si="4">G13+H13</f>
        <v>381.95000000000005</v>
      </c>
    </row>
    <row r="14" spans="1:9" ht="18.75" customHeight="1" x14ac:dyDescent="0.25">
      <c r="A14" s="73" t="s">
        <v>533</v>
      </c>
      <c r="B14" s="658">
        <v>66</v>
      </c>
      <c r="C14" s="697">
        <f t="shared" si="0"/>
        <v>0.41770000000000002</v>
      </c>
      <c r="D14" s="16">
        <v>8.5500000000000007</v>
      </c>
      <c r="E14" s="16">
        <f t="shared" si="1"/>
        <v>564.30000000000007</v>
      </c>
      <c r="F14" s="170">
        <v>1</v>
      </c>
      <c r="G14" s="16">
        <f t="shared" si="2"/>
        <v>564.29999999999995</v>
      </c>
      <c r="H14" s="16">
        <f t="shared" si="3"/>
        <v>135.94</v>
      </c>
      <c r="I14" s="17">
        <f t="shared" si="4"/>
        <v>700.24</v>
      </c>
    </row>
    <row r="15" spans="1:9" ht="18.75" customHeight="1" x14ac:dyDescent="0.25">
      <c r="A15" s="73" t="s">
        <v>533</v>
      </c>
      <c r="B15" s="658">
        <v>56</v>
      </c>
      <c r="C15" s="697">
        <f t="shared" si="0"/>
        <v>0.35439999999999999</v>
      </c>
      <c r="D15" s="16">
        <v>8.5500000000000007</v>
      </c>
      <c r="E15" s="16">
        <f t="shared" si="1"/>
        <v>478.80000000000007</v>
      </c>
      <c r="F15" s="170">
        <v>1</v>
      </c>
      <c r="G15" s="16">
        <f t="shared" si="2"/>
        <v>478.8</v>
      </c>
      <c r="H15" s="16">
        <f t="shared" si="3"/>
        <v>115.34</v>
      </c>
      <c r="I15" s="17">
        <f t="shared" si="4"/>
        <v>594.14</v>
      </c>
    </row>
    <row r="16" spans="1:9" ht="18.75" customHeight="1" x14ac:dyDescent="0.25">
      <c r="A16" s="73" t="s">
        <v>533</v>
      </c>
      <c r="B16" s="658">
        <v>24</v>
      </c>
      <c r="C16" s="697">
        <f t="shared" si="0"/>
        <v>0.15190000000000001</v>
      </c>
      <c r="D16" s="16">
        <v>8.5500000000000007</v>
      </c>
      <c r="E16" s="16">
        <f t="shared" si="1"/>
        <v>205.20000000000002</v>
      </c>
      <c r="F16" s="170">
        <v>1</v>
      </c>
      <c r="G16" s="16">
        <f t="shared" si="2"/>
        <v>205.2</v>
      </c>
      <c r="H16" s="16">
        <f t="shared" si="3"/>
        <v>49.43</v>
      </c>
      <c r="I16" s="17">
        <f t="shared" si="4"/>
        <v>254.63</v>
      </c>
    </row>
    <row r="17" spans="1:9" ht="18.75" customHeight="1" x14ac:dyDescent="0.25">
      <c r="A17" s="73" t="s">
        <v>533</v>
      </c>
      <c r="B17" s="658">
        <v>36</v>
      </c>
      <c r="C17" s="697">
        <f t="shared" si="0"/>
        <v>0.2278</v>
      </c>
      <c r="D17" s="16">
        <v>8.5500000000000007</v>
      </c>
      <c r="E17" s="16">
        <f t="shared" si="1"/>
        <v>307.8</v>
      </c>
      <c r="F17" s="170">
        <v>1</v>
      </c>
      <c r="G17" s="16">
        <f t="shared" si="2"/>
        <v>307.8</v>
      </c>
      <c r="H17" s="16">
        <f t="shared" si="3"/>
        <v>74.150000000000006</v>
      </c>
      <c r="I17" s="17">
        <f t="shared" si="4"/>
        <v>381.95000000000005</v>
      </c>
    </row>
    <row r="18" spans="1:9" ht="18.75" customHeight="1" x14ac:dyDescent="0.25">
      <c r="A18" s="73" t="s">
        <v>533</v>
      </c>
      <c r="B18" s="658">
        <v>12</v>
      </c>
      <c r="C18" s="697">
        <f t="shared" si="0"/>
        <v>7.5899999999999995E-2</v>
      </c>
      <c r="D18" s="16">
        <v>8.5500000000000007</v>
      </c>
      <c r="E18" s="16">
        <f t="shared" si="1"/>
        <v>102.60000000000001</v>
      </c>
      <c r="F18" s="170">
        <v>1</v>
      </c>
      <c r="G18" s="16">
        <f t="shared" si="2"/>
        <v>102.6</v>
      </c>
      <c r="H18" s="16">
        <f t="shared" si="3"/>
        <v>24.72</v>
      </c>
      <c r="I18" s="17">
        <f t="shared" si="4"/>
        <v>127.32</v>
      </c>
    </row>
    <row r="19" spans="1:9" ht="18.75" customHeight="1" x14ac:dyDescent="0.25">
      <c r="A19" s="73" t="s">
        <v>534</v>
      </c>
      <c r="B19" s="658">
        <v>59</v>
      </c>
      <c r="C19" s="697">
        <f t="shared" si="0"/>
        <v>0.37340000000000001</v>
      </c>
      <c r="D19" s="16">
        <f>1630.2/158</f>
        <v>10.317721518987343</v>
      </c>
      <c r="E19" s="16">
        <f t="shared" si="1"/>
        <v>608.74556962025326</v>
      </c>
      <c r="F19" s="170">
        <v>1</v>
      </c>
      <c r="G19" s="16">
        <f t="shared" si="2"/>
        <v>608.75</v>
      </c>
      <c r="H19" s="16">
        <f t="shared" si="3"/>
        <v>146.65</v>
      </c>
      <c r="I19" s="17">
        <f t="shared" si="4"/>
        <v>755.4</v>
      </c>
    </row>
    <row r="20" spans="1:9" ht="18.75" customHeight="1" x14ac:dyDescent="0.25">
      <c r="A20" s="73" t="s">
        <v>210</v>
      </c>
      <c r="B20" s="658">
        <v>15</v>
      </c>
      <c r="C20" s="697">
        <f t="shared" si="0"/>
        <v>9.4899999999999998E-2</v>
      </c>
      <c r="D20" s="16">
        <v>7.8</v>
      </c>
      <c r="E20" s="16">
        <f t="shared" si="1"/>
        <v>117</v>
      </c>
      <c r="F20" s="170">
        <v>1</v>
      </c>
      <c r="G20" s="16">
        <f t="shared" si="2"/>
        <v>117</v>
      </c>
      <c r="H20" s="16">
        <f t="shared" si="3"/>
        <v>28.19</v>
      </c>
      <c r="I20" s="17">
        <f t="shared" si="4"/>
        <v>145.19</v>
      </c>
    </row>
    <row r="21" spans="1:9" ht="18.75" customHeight="1" x14ac:dyDescent="0.25">
      <c r="A21" s="73" t="s">
        <v>533</v>
      </c>
      <c r="B21" s="658">
        <v>78</v>
      </c>
      <c r="C21" s="697">
        <f t="shared" si="0"/>
        <v>0.49370000000000003</v>
      </c>
      <c r="D21" s="16">
        <v>8.5500000000000007</v>
      </c>
      <c r="E21" s="16">
        <f t="shared" si="1"/>
        <v>666.90000000000009</v>
      </c>
      <c r="F21" s="170">
        <v>1</v>
      </c>
      <c r="G21" s="16">
        <f t="shared" si="2"/>
        <v>666.9</v>
      </c>
      <c r="H21" s="16">
        <f t="shared" si="3"/>
        <v>160.66</v>
      </c>
      <c r="I21" s="17">
        <f t="shared" si="4"/>
        <v>827.56</v>
      </c>
    </row>
    <row r="22" spans="1:9" ht="18.75" customHeight="1" x14ac:dyDescent="0.25">
      <c r="A22" s="73" t="s">
        <v>533</v>
      </c>
      <c r="B22" s="658">
        <v>24</v>
      </c>
      <c r="C22" s="697">
        <f t="shared" si="0"/>
        <v>0.15190000000000001</v>
      </c>
      <c r="D22" s="16">
        <v>8.5500000000000007</v>
      </c>
      <c r="E22" s="16">
        <f t="shared" si="1"/>
        <v>205.20000000000002</v>
      </c>
      <c r="F22" s="170">
        <v>1</v>
      </c>
      <c r="G22" s="16">
        <f t="shared" si="2"/>
        <v>205.2</v>
      </c>
      <c r="H22" s="16">
        <f t="shared" si="3"/>
        <v>49.43</v>
      </c>
      <c r="I22" s="17">
        <f t="shared" si="4"/>
        <v>254.63</v>
      </c>
    </row>
    <row r="23" spans="1:9" ht="18.75" customHeight="1" x14ac:dyDescent="0.25">
      <c r="A23" s="73" t="s">
        <v>534</v>
      </c>
      <c r="B23" s="658">
        <v>49</v>
      </c>
      <c r="C23" s="697">
        <f t="shared" si="0"/>
        <v>0.31009999999999999</v>
      </c>
      <c r="D23" s="16">
        <f>1630.2/158</f>
        <v>10.317721518987343</v>
      </c>
      <c r="E23" s="16">
        <f t="shared" si="1"/>
        <v>505.56835443037977</v>
      </c>
      <c r="F23" s="170">
        <v>1</v>
      </c>
      <c r="G23" s="16">
        <f t="shared" si="2"/>
        <v>505.57</v>
      </c>
      <c r="H23" s="16">
        <f t="shared" si="3"/>
        <v>121.79</v>
      </c>
      <c r="I23" s="17">
        <f t="shared" si="4"/>
        <v>627.36</v>
      </c>
    </row>
    <row r="24" spans="1:9" ht="18.75" customHeight="1" x14ac:dyDescent="0.25">
      <c r="A24" s="73" t="s">
        <v>210</v>
      </c>
      <c r="B24" s="658">
        <v>24</v>
      </c>
      <c r="C24" s="697">
        <f t="shared" si="0"/>
        <v>0.15190000000000001</v>
      </c>
      <c r="D24" s="16">
        <v>7.8</v>
      </c>
      <c r="E24" s="16">
        <f t="shared" si="1"/>
        <v>187.2</v>
      </c>
      <c r="F24" s="170">
        <v>1</v>
      </c>
      <c r="G24" s="16">
        <f t="shared" si="2"/>
        <v>187.2</v>
      </c>
      <c r="H24" s="16">
        <f t="shared" si="3"/>
        <v>45.1</v>
      </c>
      <c r="I24" s="17">
        <f t="shared" si="4"/>
        <v>232.29999999999998</v>
      </c>
    </row>
    <row r="25" spans="1:9" ht="18.75" customHeight="1" x14ac:dyDescent="0.25">
      <c r="A25" s="73" t="s">
        <v>533</v>
      </c>
      <c r="B25" s="658">
        <v>42</v>
      </c>
      <c r="C25" s="697">
        <f t="shared" si="0"/>
        <v>0.26579999999999998</v>
      </c>
      <c r="D25" s="16">
        <v>8.5500000000000007</v>
      </c>
      <c r="E25" s="16">
        <f t="shared" si="1"/>
        <v>359.1</v>
      </c>
      <c r="F25" s="170">
        <v>1</v>
      </c>
      <c r="G25" s="16">
        <f t="shared" si="2"/>
        <v>359.1</v>
      </c>
      <c r="H25" s="16">
        <f t="shared" si="3"/>
        <v>86.51</v>
      </c>
      <c r="I25" s="17">
        <f t="shared" si="4"/>
        <v>445.61</v>
      </c>
    </row>
    <row r="26" spans="1:9" ht="18.75" customHeight="1" x14ac:dyDescent="0.25">
      <c r="A26" s="73" t="s">
        <v>210</v>
      </c>
      <c r="B26" s="658">
        <v>80</v>
      </c>
      <c r="C26" s="697">
        <f t="shared" si="0"/>
        <v>0.50629999999999997</v>
      </c>
      <c r="D26" s="16">
        <v>7.8</v>
      </c>
      <c r="E26" s="16">
        <f t="shared" si="1"/>
        <v>624</v>
      </c>
      <c r="F26" s="170">
        <v>1</v>
      </c>
      <c r="G26" s="16">
        <f t="shared" si="2"/>
        <v>624</v>
      </c>
      <c r="H26" s="16">
        <f t="shared" si="3"/>
        <v>150.32</v>
      </c>
      <c r="I26" s="17">
        <f t="shared" si="4"/>
        <v>774.31999999999994</v>
      </c>
    </row>
    <row r="27" spans="1:9" s="1" customFormat="1" ht="21.75" customHeight="1" x14ac:dyDescent="0.25">
      <c r="A27" s="688" t="s">
        <v>72</v>
      </c>
      <c r="B27" s="653">
        <f>B28</f>
        <v>47</v>
      </c>
      <c r="C27" s="698">
        <f t="shared" ref="C27:I27" si="5">C28</f>
        <v>0.2975000000000001</v>
      </c>
      <c r="D27" s="52"/>
      <c r="E27" s="52"/>
      <c r="F27" s="699"/>
      <c r="G27" s="12">
        <f t="shared" si="5"/>
        <v>270.33999999999997</v>
      </c>
      <c r="H27" s="12">
        <f t="shared" si="5"/>
        <v>65.12</v>
      </c>
      <c r="I27" s="13">
        <f t="shared" si="5"/>
        <v>335.46</v>
      </c>
    </row>
    <row r="28" spans="1:9" s="1" customFormat="1" ht="49.5" customHeight="1" x14ac:dyDescent="0.25">
      <c r="A28" s="687" t="s">
        <v>8</v>
      </c>
      <c r="B28" s="654">
        <f>SUM(B29:B38)</f>
        <v>47</v>
      </c>
      <c r="C28" s="696">
        <f t="shared" ref="C28:I28" si="6">SUM(C29:C38)</f>
        <v>0.2975000000000001</v>
      </c>
      <c r="D28" s="38"/>
      <c r="E28" s="38"/>
      <c r="F28" s="690"/>
      <c r="G28" s="38">
        <f>SUM(G29:G38)</f>
        <v>270.33999999999997</v>
      </c>
      <c r="H28" s="38">
        <f t="shared" si="6"/>
        <v>65.12</v>
      </c>
      <c r="I28" s="39">
        <f t="shared" si="6"/>
        <v>335.46</v>
      </c>
    </row>
    <row r="29" spans="1:9" x14ac:dyDescent="0.25">
      <c r="A29" s="73" t="s">
        <v>535</v>
      </c>
      <c r="B29" s="658">
        <v>2</v>
      </c>
      <c r="C29" s="697">
        <f>ROUND(B29/158,4)</f>
        <v>1.2699999999999999E-2</v>
      </c>
      <c r="D29" s="16">
        <v>5.7</v>
      </c>
      <c r="E29" s="16">
        <f>B29*D29</f>
        <v>11.4</v>
      </c>
      <c r="F29" s="170">
        <v>1</v>
      </c>
      <c r="G29" s="16">
        <f>ROUND(E29*F29,2)</f>
        <v>11.4</v>
      </c>
      <c r="H29" s="16">
        <f>ROUND(G29*0.2409,2)</f>
        <v>2.75</v>
      </c>
      <c r="I29" s="17">
        <f>G29+H29</f>
        <v>14.15</v>
      </c>
    </row>
    <row r="30" spans="1:9" ht="17.25" customHeight="1" x14ac:dyDescent="0.25">
      <c r="A30" s="73" t="s">
        <v>535</v>
      </c>
      <c r="B30" s="658">
        <v>5</v>
      </c>
      <c r="C30" s="697">
        <f t="shared" ref="C30:C38" si="7">ROUND(B30/158,4)</f>
        <v>3.1600000000000003E-2</v>
      </c>
      <c r="D30" s="16">
        <v>4.7</v>
      </c>
      <c r="E30" s="16">
        <f t="shared" ref="E30:E38" si="8">B30*D30</f>
        <v>23.5</v>
      </c>
      <c r="F30" s="170">
        <v>1</v>
      </c>
      <c r="G30" s="16">
        <f t="shared" ref="G30:G38" si="9">ROUND(E30*F30,2)</f>
        <v>23.5</v>
      </c>
      <c r="H30" s="16">
        <f t="shared" ref="H30:H38" si="10">ROUND(G30*0.2409,2)</f>
        <v>5.66</v>
      </c>
      <c r="I30" s="17">
        <f t="shared" ref="I30:I38" si="11">G30+H30</f>
        <v>29.16</v>
      </c>
    </row>
    <row r="31" spans="1:9" x14ac:dyDescent="0.25">
      <c r="A31" s="73" t="s">
        <v>535</v>
      </c>
      <c r="B31" s="658">
        <v>7</v>
      </c>
      <c r="C31" s="697">
        <f t="shared" si="7"/>
        <v>4.4299999999999999E-2</v>
      </c>
      <c r="D31" s="16">
        <v>5.7</v>
      </c>
      <c r="E31" s="16">
        <f t="shared" si="8"/>
        <v>39.9</v>
      </c>
      <c r="F31" s="170">
        <v>1</v>
      </c>
      <c r="G31" s="16">
        <f t="shared" si="9"/>
        <v>39.9</v>
      </c>
      <c r="H31" s="16">
        <f t="shared" si="10"/>
        <v>9.61</v>
      </c>
      <c r="I31" s="17">
        <f t="shared" si="11"/>
        <v>49.51</v>
      </c>
    </row>
    <row r="32" spans="1:9" x14ac:dyDescent="0.25">
      <c r="A32" s="73" t="s">
        <v>535</v>
      </c>
      <c r="B32" s="658">
        <v>6</v>
      </c>
      <c r="C32" s="697">
        <f t="shared" si="7"/>
        <v>3.7999999999999999E-2</v>
      </c>
      <c r="D32" s="16">
        <v>5.7</v>
      </c>
      <c r="E32" s="16">
        <f t="shared" si="8"/>
        <v>34.200000000000003</v>
      </c>
      <c r="F32" s="170">
        <v>1</v>
      </c>
      <c r="G32" s="16">
        <f t="shared" si="9"/>
        <v>34.200000000000003</v>
      </c>
      <c r="H32" s="16">
        <f t="shared" si="10"/>
        <v>8.24</v>
      </c>
      <c r="I32" s="17">
        <f t="shared" si="11"/>
        <v>42.440000000000005</v>
      </c>
    </row>
    <row r="33" spans="1:9" x14ac:dyDescent="0.25">
      <c r="A33" s="73" t="s">
        <v>535</v>
      </c>
      <c r="B33" s="658">
        <v>15</v>
      </c>
      <c r="C33" s="697">
        <f t="shared" si="7"/>
        <v>9.4899999999999998E-2</v>
      </c>
      <c r="D33" s="16">
        <v>5.7</v>
      </c>
      <c r="E33" s="16">
        <f t="shared" si="8"/>
        <v>85.5</v>
      </c>
      <c r="F33" s="170">
        <v>1</v>
      </c>
      <c r="G33" s="16">
        <f t="shared" si="9"/>
        <v>85.5</v>
      </c>
      <c r="H33" s="16">
        <f t="shared" si="10"/>
        <v>20.6</v>
      </c>
      <c r="I33" s="17">
        <f t="shared" si="11"/>
        <v>106.1</v>
      </c>
    </row>
    <row r="34" spans="1:9" x14ac:dyDescent="0.25">
      <c r="A34" s="73" t="s">
        <v>536</v>
      </c>
      <c r="B34" s="658">
        <v>2</v>
      </c>
      <c r="C34" s="697">
        <f t="shared" si="7"/>
        <v>1.2699999999999999E-2</v>
      </c>
      <c r="D34" s="16">
        <v>7.42</v>
      </c>
      <c r="E34" s="16">
        <f t="shared" si="8"/>
        <v>14.84</v>
      </c>
      <c r="F34" s="170">
        <v>1</v>
      </c>
      <c r="G34" s="16">
        <f t="shared" si="9"/>
        <v>14.84</v>
      </c>
      <c r="H34" s="16">
        <f t="shared" si="10"/>
        <v>3.57</v>
      </c>
      <c r="I34" s="17">
        <f t="shared" si="11"/>
        <v>18.41</v>
      </c>
    </row>
    <row r="35" spans="1:9" x14ac:dyDescent="0.25">
      <c r="A35" s="73" t="s">
        <v>415</v>
      </c>
      <c r="B35" s="658">
        <v>3</v>
      </c>
      <c r="C35" s="697">
        <f t="shared" si="7"/>
        <v>1.9E-2</v>
      </c>
      <c r="D35" s="16">
        <v>4.7</v>
      </c>
      <c r="E35" s="16">
        <f t="shared" si="8"/>
        <v>14.100000000000001</v>
      </c>
      <c r="F35" s="170">
        <v>1</v>
      </c>
      <c r="G35" s="16">
        <f t="shared" si="9"/>
        <v>14.1</v>
      </c>
      <c r="H35" s="16">
        <f t="shared" si="10"/>
        <v>3.4</v>
      </c>
      <c r="I35" s="17">
        <f t="shared" si="11"/>
        <v>17.5</v>
      </c>
    </row>
    <row r="36" spans="1:9" x14ac:dyDescent="0.25">
      <c r="A36" s="73" t="s">
        <v>535</v>
      </c>
      <c r="B36" s="658">
        <v>3</v>
      </c>
      <c r="C36" s="697">
        <f t="shared" si="7"/>
        <v>1.9E-2</v>
      </c>
      <c r="D36" s="16">
        <v>6.7</v>
      </c>
      <c r="E36" s="16">
        <f t="shared" si="8"/>
        <v>20.100000000000001</v>
      </c>
      <c r="F36" s="170">
        <v>1</v>
      </c>
      <c r="G36" s="16">
        <f t="shared" si="9"/>
        <v>20.100000000000001</v>
      </c>
      <c r="H36" s="16">
        <f t="shared" si="10"/>
        <v>4.84</v>
      </c>
      <c r="I36" s="17">
        <f t="shared" si="11"/>
        <v>24.94</v>
      </c>
    </row>
    <row r="37" spans="1:9" x14ac:dyDescent="0.25">
      <c r="A37" s="73" t="s">
        <v>535</v>
      </c>
      <c r="B37" s="658">
        <v>3</v>
      </c>
      <c r="C37" s="697">
        <f t="shared" si="7"/>
        <v>1.9E-2</v>
      </c>
      <c r="D37" s="16">
        <v>6.7</v>
      </c>
      <c r="E37" s="16">
        <f t="shared" si="8"/>
        <v>20.100000000000001</v>
      </c>
      <c r="F37" s="170">
        <v>1</v>
      </c>
      <c r="G37" s="16">
        <f t="shared" si="9"/>
        <v>20.100000000000001</v>
      </c>
      <c r="H37" s="16">
        <f t="shared" si="10"/>
        <v>4.84</v>
      </c>
      <c r="I37" s="17">
        <f t="shared" si="11"/>
        <v>24.94</v>
      </c>
    </row>
    <row r="38" spans="1:9" x14ac:dyDescent="0.25">
      <c r="A38" s="73" t="s">
        <v>535</v>
      </c>
      <c r="B38" s="658">
        <v>1</v>
      </c>
      <c r="C38" s="697">
        <f t="shared" si="7"/>
        <v>6.3E-3</v>
      </c>
      <c r="D38" s="16">
        <v>6.7</v>
      </c>
      <c r="E38" s="16">
        <f t="shared" si="8"/>
        <v>6.7</v>
      </c>
      <c r="F38" s="170">
        <v>1</v>
      </c>
      <c r="G38" s="16">
        <f t="shared" si="9"/>
        <v>6.7</v>
      </c>
      <c r="H38" s="16">
        <f t="shared" si="10"/>
        <v>1.61</v>
      </c>
      <c r="I38" s="17">
        <f t="shared" si="11"/>
        <v>8.31</v>
      </c>
    </row>
    <row r="39" spans="1:9" s="1" customFormat="1" ht="21.75" customHeight="1" x14ac:dyDescent="0.25">
      <c r="A39" s="688" t="s">
        <v>537</v>
      </c>
      <c r="B39" s="653">
        <f>B40+B47+B55</f>
        <v>28</v>
      </c>
      <c r="C39" s="698">
        <f t="shared" ref="C39:I39" si="12">C40+C47+C55</f>
        <v>0.17710000000000001</v>
      </c>
      <c r="D39" s="52"/>
      <c r="E39" s="52"/>
      <c r="F39" s="699"/>
      <c r="G39" s="12">
        <f t="shared" si="12"/>
        <v>179.55</v>
      </c>
      <c r="H39" s="12">
        <f t="shared" si="12"/>
        <v>43.260000000000005</v>
      </c>
      <c r="I39" s="13">
        <f t="shared" si="12"/>
        <v>222.81</v>
      </c>
    </row>
    <row r="40" spans="1:9" s="1" customFormat="1" ht="33" x14ac:dyDescent="0.25">
      <c r="A40" s="687" t="s">
        <v>10</v>
      </c>
      <c r="B40" s="654">
        <f>SUM(B41:B46)</f>
        <v>10</v>
      </c>
      <c r="C40" s="696">
        <f>SUM(C41:C46)</f>
        <v>6.3200000000000006E-2</v>
      </c>
      <c r="D40" s="38"/>
      <c r="E40" s="38"/>
      <c r="F40" s="690"/>
      <c r="G40" s="38">
        <f>SUM(G41:G46)</f>
        <v>84.75</v>
      </c>
      <c r="H40" s="38">
        <f>SUM(H41:H46)</f>
        <v>20.420000000000002</v>
      </c>
      <c r="I40" s="39">
        <f>SUM(I41:I46)</f>
        <v>105.17</v>
      </c>
    </row>
    <row r="41" spans="1:9" x14ac:dyDescent="0.25">
      <c r="A41" s="73" t="s">
        <v>210</v>
      </c>
      <c r="B41" s="658">
        <v>1</v>
      </c>
      <c r="C41" s="697">
        <f>ROUND(B41/158,4)</f>
        <v>6.3E-3</v>
      </c>
      <c r="D41" s="16">
        <v>7.8</v>
      </c>
      <c r="E41" s="16">
        <f>B41*D41</f>
        <v>7.8</v>
      </c>
      <c r="F41" s="170">
        <v>1</v>
      </c>
      <c r="G41" s="16">
        <f>ROUND(E41*F41,2)</f>
        <v>7.8</v>
      </c>
      <c r="H41" s="16">
        <f>ROUND(G41*0.2409,2)</f>
        <v>1.88</v>
      </c>
      <c r="I41" s="17">
        <f>G41+H41</f>
        <v>9.68</v>
      </c>
    </row>
    <row r="42" spans="1:9" x14ac:dyDescent="0.25">
      <c r="A42" s="73" t="s">
        <v>538</v>
      </c>
      <c r="B42" s="658">
        <v>4</v>
      </c>
      <c r="C42" s="697">
        <f t="shared" ref="C42:C46" si="13">ROUND(B42/158,4)</f>
        <v>2.53E-2</v>
      </c>
      <c r="D42" s="16">
        <v>8.5500000000000007</v>
      </c>
      <c r="E42" s="16">
        <f t="shared" ref="E42:E46" si="14">B42*D42</f>
        <v>34.200000000000003</v>
      </c>
      <c r="F42" s="170">
        <v>1</v>
      </c>
      <c r="G42" s="16">
        <f t="shared" ref="G42:G46" si="15">ROUND(E42*F42,2)</f>
        <v>34.200000000000003</v>
      </c>
      <c r="H42" s="16">
        <f t="shared" ref="H42:H46" si="16">ROUND(G42*0.2409,2)</f>
        <v>8.24</v>
      </c>
      <c r="I42" s="17">
        <f t="shared" ref="I42:I46" si="17">G42+H42</f>
        <v>42.440000000000005</v>
      </c>
    </row>
    <row r="43" spans="1:9" x14ac:dyDescent="0.25">
      <c r="A43" s="73" t="s">
        <v>539</v>
      </c>
      <c r="B43" s="658">
        <v>1</v>
      </c>
      <c r="C43" s="697">
        <f t="shared" si="13"/>
        <v>6.3E-3</v>
      </c>
      <c r="D43" s="16">
        <v>8.5500000000000007</v>
      </c>
      <c r="E43" s="16">
        <f t="shared" si="14"/>
        <v>8.5500000000000007</v>
      </c>
      <c r="F43" s="170">
        <v>1</v>
      </c>
      <c r="G43" s="16">
        <f t="shared" si="15"/>
        <v>8.5500000000000007</v>
      </c>
      <c r="H43" s="16">
        <f t="shared" si="16"/>
        <v>2.06</v>
      </c>
      <c r="I43" s="17">
        <f t="shared" si="17"/>
        <v>10.610000000000001</v>
      </c>
    </row>
    <row r="44" spans="1:9" x14ac:dyDescent="0.25">
      <c r="A44" s="73" t="s">
        <v>539</v>
      </c>
      <c r="B44" s="658">
        <v>1</v>
      </c>
      <c r="C44" s="697">
        <f t="shared" si="13"/>
        <v>6.3E-3</v>
      </c>
      <c r="D44" s="16">
        <v>8.5500000000000007</v>
      </c>
      <c r="E44" s="16">
        <f t="shared" si="14"/>
        <v>8.5500000000000007</v>
      </c>
      <c r="F44" s="170">
        <v>1</v>
      </c>
      <c r="G44" s="16">
        <f t="shared" si="15"/>
        <v>8.5500000000000007</v>
      </c>
      <c r="H44" s="16">
        <f t="shared" si="16"/>
        <v>2.06</v>
      </c>
      <c r="I44" s="17">
        <f t="shared" si="17"/>
        <v>10.610000000000001</v>
      </c>
    </row>
    <row r="45" spans="1:9" x14ac:dyDescent="0.25">
      <c r="A45" s="73" t="s">
        <v>539</v>
      </c>
      <c r="B45" s="658">
        <v>1</v>
      </c>
      <c r="C45" s="697">
        <f t="shared" si="13"/>
        <v>6.3E-3</v>
      </c>
      <c r="D45" s="16">
        <v>8.5500000000000007</v>
      </c>
      <c r="E45" s="16">
        <f t="shared" si="14"/>
        <v>8.5500000000000007</v>
      </c>
      <c r="F45" s="170">
        <v>1</v>
      </c>
      <c r="G45" s="16">
        <f t="shared" si="15"/>
        <v>8.5500000000000007</v>
      </c>
      <c r="H45" s="16">
        <f t="shared" si="16"/>
        <v>2.06</v>
      </c>
      <c r="I45" s="17">
        <f t="shared" si="17"/>
        <v>10.610000000000001</v>
      </c>
    </row>
    <row r="46" spans="1:9" ht="19.5" customHeight="1" x14ac:dyDescent="0.25">
      <c r="A46" s="73" t="s">
        <v>539</v>
      </c>
      <c r="B46" s="658">
        <v>2</v>
      </c>
      <c r="C46" s="697">
        <f t="shared" si="13"/>
        <v>1.2699999999999999E-2</v>
      </c>
      <c r="D46" s="16">
        <v>8.5500000000000007</v>
      </c>
      <c r="E46" s="16">
        <f t="shared" si="14"/>
        <v>17.100000000000001</v>
      </c>
      <c r="F46" s="170">
        <v>1</v>
      </c>
      <c r="G46" s="16">
        <f t="shared" si="15"/>
        <v>17.100000000000001</v>
      </c>
      <c r="H46" s="16">
        <f t="shared" si="16"/>
        <v>4.12</v>
      </c>
      <c r="I46" s="17">
        <f t="shared" si="17"/>
        <v>21.220000000000002</v>
      </c>
    </row>
    <row r="47" spans="1:9" s="1" customFormat="1" ht="49.5" customHeight="1" x14ac:dyDescent="0.25">
      <c r="A47" s="687" t="s">
        <v>8</v>
      </c>
      <c r="B47" s="654">
        <f>SUM(B48:B54)</f>
        <v>12</v>
      </c>
      <c r="C47" s="696">
        <f>SUM(C48:C54)</f>
        <v>7.5900000000000009E-2</v>
      </c>
      <c r="D47" s="38"/>
      <c r="E47" s="38"/>
      <c r="F47" s="690"/>
      <c r="G47" s="38">
        <f>SUM(G48:G54)</f>
        <v>70.800000000000011</v>
      </c>
      <c r="H47" s="38">
        <f>SUM(H48:H54)</f>
        <v>17.060000000000002</v>
      </c>
      <c r="I47" s="39">
        <f>SUM(I48:I54)</f>
        <v>87.86</v>
      </c>
    </row>
    <row r="48" spans="1:9" x14ac:dyDescent="0.25">
      <c r="A48" s="73" t="s">
        <v>540</v>
      </c>
      <c r="B48" s="658">
        <v>2</v>
      </c>
      <c r="C48" s="697">
        <f>ROUND(B48/158,4)</f>
        <v>1.2699999999999999E-2</v>
      </c>
      <c r="D48" s="16">
        <v>5.7</v>
      </c>
      <c r="E48" s="16">
        <f>B48*D48</f>
        <v>11.4</v>
      </c>
      <c r="F48" s="170">
        <v>1</v>
      </c>
      <c r="G48" s="16">
        <f>ROUND(E48*F48,2)</f>
        <v>11.4</v>
      </c>
      <c r="H48" s="16">
        <f>ROUND(G48*0.2409,2)</f>
        <v>2.75</v>
      </c>
      <c r="I48" s="17">
        <f>G48+H48</f>
        <v>14.15</v>
      </c>
    </row>
    <row r="49" spans="1:9" x14ac:dyDescent="0.25">
      <c r="A49" s="73" t="s">
        <v>101</v>
      </c>
      <c r="B49" s="658">
        <v>1</v>
      </c>
      <c r="C49" s="697">
        <f t="shared" ref="C49:C53" si="18">ROUND(B49/158,4)</f>
        <v>6.3E-3</v>
      </c>
      <c r="D49" s="16">
        <v>6.1</v>
      </c>
      <c r="E49" s="16">
        <f t="shared" ref="E49:E54" si="19">B49*D49</f>
        <v>6.1</v>
      </c>
      <c r="F49" s="170">
        <v>1</v>
      </c>
      <c r="G49" s="16">
        <f t="shared" ref="G49:G54" si="20">ROUND(E49*F49,2)</f>
        <v>6.1</v>
      </c>
      <c r="H49" s="16">
        <f t="shared" ref="H49:H54" si="21">ROUND(G49*0.2409,2)</f>
        <v>1.47</v>
      </c>
      <c r="I49" s="17">
        <f t="shared" ref="I49:I54" si="22">G49+H49</f>
        <v>7.5699999999999994</v>
      </c>
    </row>
    <row r="50" spans="1:9" x14ac:dyDescent="0.25">
      <c r="A50" s="73" t="s">
        <v>101</v>
      </c>
      <c r="B50" s="658">
        <v>1</v>
      </c>
      <c r="C50" s="697">
        <f t="shared" si="18"/>
        <v>6.3E-3</v>
      </c>
      <c r="D50" s="16">
        <v>6.1</v>
      </c>
      <c r="E50" s="16">
        <f t="shared" si="19"/>
        <v>6.1</v>
      </c>
      <c r="F50" s="170">
        <v>1</v>
      </c>
      <c r="G50" s="16">
        <f t="shared" si="20"/>
        <v>6.1</v>
      </c>
      <c r="H50" s="16">
        <f t="shared" si="21"/>
        <v>1.47</v>
      </c>
      <c r="I50" s="17">
        <f t="shared" si="22"/>
        <v>7.5699999999999994</v>
      </c>
    </row>
    <row r="51" spans="1:9" x14ac:dyDescent="0.25">
      <c r="A51" s="73" t="s">
        <v>101</v>
      </c>
      <c r="B51" s="658">
        <v>1</v>
      </c>
      <c r="C51" s="697">
        <f t="shared" si="18"/>
        <v>6.3E-3</v>
      </c>
      <c r="D51" s="16">
        <v>6.1</v>
      </c>
      <c r="E51" s="16">
        <f t="shared" si="19"/>
        <v>6.1</v>
      </c>
      <c r="F51" s="170">
        <v>1</v>
      </c>
      <c r="G51" s="16">
        <f t="shared" si="20"/>
        <v>6.1</v>
      </c>
      <c r="H51" s="16">
        <f t="shared" si="21"/>
        <v>1.47</v>
      </c>
      <c r="I51" s="17">
        <f t="shared" si="22"/>
        <v>7.5699999999999994</v>
      </c>
    </row>
    <row r="52" spans="1:9" x14ac:dyDescent="0.25">
      <c r="A52" s="73" t="s">
        <v>101</v>
      </c>
      <c r="B52" s="658">
        <v>3</v>
      </c>
      <c r="C52" s="697">
        <f t="shared" si="18"/>
        <v>1.9E-2</v>
      </c>
      <c r="D52" s="16">
        <v>6.1</v>
      </c>
      <c r="E52" s="16">
        <f t="shared" si="19"/>
        <v>18.299999999999997</v>
      </c>
      <c r="F52" s="170">
        <v>1</v>
      </c>
      <c r="G52" s="16">
        <f t="shared" si="20"/>
        <v>18.3</v>
      </c>
      <c r="H52" s="16">
        <f t="shared" si="21"/>
        <v>4.41</v>
      </c>
      <c r="I52" s="17">
        <f t="shared" si="22"/>
        <v>22.71</v>
      </c>
    </row>
    <row r="53" spans="1:9" x14ac:dyDescent="0.25">
      <c r="A53" s="73" t="s">
        <v>101</v>
      </c>
      <c r="B53" s="658">
        <v>1</v>
      </c>
      <c r="C53" s="697">
        <f t="shared" si="18"/>
        <v>6.3E-3</v>
      </c>
      <c r="D53" s="16">
        <v>5.7</v>
      </c>
      <c r="E53" s="16">
        <f t="shared" si="19"/>
        <v>5.7</v>
      </c>
      <c r="F53" s="170">
        <v>1</v>
      </c>
      <c r="G53" s="16">
        <f t="shared" si="20"/>
        <v>5.7</v>
      </c>
      <c r="H53" s="16">
        <f t="shared" si="21"/>
        <v>1.37</v>
      </c>
      <c r="I53" s="17">
        <f t="shared" si="22"/>
        <v>7.07</v>
      </c>
    </row>
    <row r="54" spans="1:9" x14ac:dyDescent="0.25">
      <c r="A54" s="73" t="s">
        <v>541</v>
      </c>
      <c r="B54" s="658">
        <v>3</v>
      </c>
      <c r="C54" s="697">
        <f>ROUND(B54/158,4)</f>
        <v>1.9E-2</v>
      </c>
      <c r="D54" s="16">
        <v>5.7</v>
      </c>
      <c r="E54" s="16">
        <f t="shared" si="19"/>
        <v>17.100000000000001</v>
      </c>
      <c r="F54" s="170">
        <v>1</v>
      </c>
      <c r="G54" s="16">
        <f t="shared" si="20"/>
        <v>17.100000000000001</v>
      </c>
      <c r="H54" s="16">
        <f t="shared" si="21"/>
        <v>4.12</v>
      </c>
      <c r="I54" s="17">
        <f t="shared" si="22"/>
        <v>21.220000000000002</v>
      </c>
    </row>
    <row r="55" spans="1:9" s="1" customFormat="1" ht="57" customHeight="1" x14ac:dyDescent="0.25">
      <c r="A55" s="687" t="s">
        <v>9</v>
      </c>
      <c r="B55" s="654">
        <f>SUM(B56:B59)</f>
        <v>6</v>
      </c>
      <c r="C55" s="696">
        <f>SUM(C56:C59)</f>
        <v>3.7999999999999999E-2</v>
      </c>
      <c r="D55" s="38"/>
      <c r="E55" s="38"/>
      <c r="F55" s="690"/>
      <c r="G55" s="38">
        <f>SUM(G56:G59)</f>
        <v>24</v>
      </c>
      <c r="H55" s="38">
        <f>SUM(H56:H59)</f>
        <v>5.7799999999999994</v>
      </c>
      <c r="I55" s="39">
        <f>SUM(I56:I59)</f>
        <v>29.78</v>
      </c>
    </row>
    <row r="56" spans="1:9" x14ac:dyDescent="0.25">
      <c r="A56" s="73" t="s">
        <v>409</v>
      </c>
      <c r="B56" s="658">
        <v>1</v>
      </c>
      <c r="C56" s="697">
        <f>ROUND(B56/158,4)</f>
        <v>6.3E-3</v>
      </c>
      <c r="D56" s="16">
        <v>4</v>
      </c>
      <c r="E56" s="16">
        <f t="shared" ref="E56:E59" si="23">B56*D56</f>
        <v>4</v>
      </c>
      <c r="F56" s="170">
        <v>1</v>
      </c>
      <c r="G56" s="16">
        <f>ROUND(E56*F56,2)</f>
        <v>4</v>
      </c>
      <c r="H56" s="16">
        <f>ROUND(G56*0.2409,2)</f>
        <v>0.96</v>
      </c>
      <c r="I56" s="17">
        <f>G56+H56</f>
        <v>4.96</v>
      </c>
    </row>
    <row r="57" spans="1:9" x14ac:dyDescent="0.25">
      <c r="A57" s="73" t="s">
        <v>409</v>
      </c>
      <c r="B57" s="658">
        <v>2</v>
      </c>
      <c r="C57" s="697">
        <f t="shared" ref="C57:C59" si="24">ROUND(B57/158,4)</f>
        <v>1.2699999999999999E-2</v>
      </c>
      <c r="D57" s="16">
        <v>4</v>
      </c>
      <c r="E57" s="16">
        <f t="shared" si="23"/>
        <v>8</v>
      </c>
      <c r="F57" s="170">
        <v>1</v>
      </c>
      <c r="G57" s="16">
        <f t="shared" ref="G57:G59" si="25">ROUND(E57*F57,2)</f>
        <v>8</v>
      </c>
      <c r="H57" s="16">
        <f t="shared" ref="H57:H59" si="26">ROUND(G57*0.2409,2)</f>
        <v>1.93</v>
      </c>
      <c r="I57" s="17">
        <f t="shared" ref="I57:I59" si="27">G57+H57</f>
        <v>9.93</v>
      </c>
    </row>
    <row r="58" spans="1:9" x14ac:dyDescent="0.25">
      <c r="A58" s="73" t="s">
        <v>409</v>
      </c>
      <c r="B58" s="658">
        <v>1</v>
      </c>
      <c r="C58" s="697">
        <f t="shared" si="24"/>
        <v>6.3E-3</v>
      </c>
      <c r="D58" s="16">
        <v>4</v>
      </c>
      <c r="E58" s="16">
        <f t="shared" si="23"/>
        <v>4</v>
      </c>
      <c r="F58" s="170">
        <v>1</v>
      </c>
      <c r="G58" s="16">
        <f t="shared" si="25"/>
        <v>4</v>
      </c>
      <c r="H58" s="16">
        <f t="shared" si="26"/>
        <v>0.96</v>
      </c>
      <c r="I58" s="17">
        <f t="shared" si="27"/>
        <v>4.96</v>
      </c>
    </row>
    <row r="59" spans="1:9" x14ac:dyDescent="0.25">
      <c r="A59" s="73" t="s">
        <v>409</v>
      </c>
      <c r="B59" s="658">
        <v>2</v>
      </c>
      <c r="C59" s="697">
        <f t="shared" si="24"/>
        <v>1.2699999999999999E-2</v>
      </c>
      <c r="D59" s="16">
        <v>4</v>
      </c>
      <c r="E59" s="16">
        <f t="shared" si="23"/>
        <v>8</v>
      </c>
      <c r="F59" s="170">
        <v>1</v>
      </c>
      <c r="G59" s="16">
        <f t="shared" si="25"/>
        <v>8</v>
      </c>
      <c r="H59" s="16">
        <f t="shared" si="26"/>
        <v>1.93</v>
      </c>
      <c r="I59" s="17">
        <f t="shared" si="27"/>
        <v>9.93</v>
      </c>
    </row>
    <row r="60" spans="1:9" s="1" customFormat="1" ht="24" customHeight="1" x14ac:dyDescent="0.25">
      <c r="A60" s="688" t="s">
        <v>542</v>
      </c>
      <c r="B60" s="653">
        <f>B61+B69</f>
        <v>2059</v>
      </c>
      <c r="C60" s="698">
        <f t="shared" ref="C60:I60" si="28">C61+C69</f>
        <v>13.031599999999999</v>
      </c>
      <c r="D60" s="52"/>
      <c r="E60" s="52"/>
      <c r="F60" s="699"/>
      <c r="G60" s="12">
        <f t="shared" si="28"/>
        <v>10037.880000000001</v>
      </c>
      <c r="H60" s="12">
        <f t="shared" si="28"/>
        <v>2418.12</v>
      </c>
      <c r="I60" s="13">
        <f t="shared" si="28"/>
        <v>12456</v>
      </c>
    </row>
    <row r="61" spans="1:9" s="1" customFormat="1" ht="49.5" customHeight="1" x14ac:dyDescent="0.25">
      <c r="A61" s="687" t="s">
        <v>8</v>
      </c>
      <c r="B61" s="657">
        <f>SUM(B62:B68)</f>
        <v>974</v>
      </c>
      <c r="C61" s="696">
        <f>SUM(C62:C68)</f>
        <v>6.1646000000000001</v>
      </c>
      <c r="D61" s="38"/>
      <c r="E61" s="38"/>
      <c r="F61" s="690"/>
      <c r="G61" s="38">
        <f>SUM(G62:G68)</f>
        <v>5697.88</v>
      </c>
      <c r="H61" s="38">
        <f>SUM(H62:H68)</f>
        <v>1372.62</v>
      </c>
      <c r="I61" s="39">
        <f>SUM(I62:I68)</f>
        <v>7070.5</v>
      </c>
    </row>
    <row r="62" spans="1:9" x14ac:dyDescent="0.25">
      <c r="A62" s="73" t="s">
        <v>227</v>
      </c>
      <c r="B62" s="655">
        <v>206</v>
      </c>
      <c r="C62" s="697">
        <f>ROUND(B62/158,4)</f>
        <v>1.3038000000000001</v>
      </c>
      <c r="D62" s="16">
        <v>5.7</v>
      </c>
      <c r="E62" s="16">
        <f>B62*D62</f>
        <v>1174.2</v>
      </c>
      <c r="F62" s="170">
        <v>1</v>
      </c>
      <c r="G62" s="16">
        <f>ROUND(F62*E62,2)</f>
        <v>1174.2</v>
      </c>
      <c r="H62" s="16">
        <f>ROUND(G62*0.2409,2)</f>
        <v>282.86</v>
      </c>
      <c r="I62" s="17">
        <f>G62+H62</f>
        <v>1457.06</v>
      </c>
    </row>
    <row r="63" spans="1:9" x14ac:dyDescent="0.25">
      <c r="A63" s="73" t="s">
        <v>227</v>
      </c>
      <c r="B63" s="655">
        <v>222</v>
      </c>
      <c r="C63" s="697">
        <f t="shared" ref="C63:C68" si="29">ROUND(B63/158,4)</f>
        <v>1.4051</v>
      </c>
      <c r="D63" s="16">
        <v>4.7</v>
      </c>
      <c r="E63" s="16">
        <f t="shared" ref="E63:E68" si="30">B63*D63</f>
        <v>1043.4000000000001</v>
      </c>
      <c r="F63" s="170">
        <v>1</v>
      </c>
      <c r="G63" s="16">
        <f t="shared" ref="G63:G68" si="31">ROUND(F63*E63,2)</f>
        <v>1043.4000000000001</v>
      </c>
      <c r="H63" s="16">
        <f t="shared" ref="H63:H68" si="32">ROUND(G63*0.2409,2)</f>
        <v>251.36</v>
      </c>
      <c r="I63" s="17">
        <f t="shared" ref="I63:I68" si="33">G63+H63</f>
        <v>1294.7600000000002</v>
      </c>
    </row>
    <row r="64" spans="1:9" x14ac:dyDescent="0.25">
      <c r="A64" s="73" t="s">
        <v>227</v>
      </c>
      <c r="B64" s="655">
        <v>40</v>
      </c>
      <c r="C64" s="697">
        <f t="shared" si="29"/>
        <v>0.25319999999999998</v>
      </c>
      <c r="D64" s="16">
        <v>5.7</v>
      </c>
      <c r="E64" s="16">
        <f t="shared" si="30"/>
        <v>228</v>
      </c>
      <c r="F64" s="170">
        <v>1</v>
      </c>
      <c r="G64" s="16">
        <f t="shared" si="31"/>
        <v>228</v>
      </c>
      <c r="H64" s="16">
        <f t="shared" si="32"/>
        <v>54.93</v>
      </c>
      <c r="I64" s="17">
        <f t="shared" si="33"/>
        <v>282.93</v>
      </c>
    </row>
    <row r="65" spans="1:9" x14ac:dyDescent="0.25">
      <c r="A65" s="73" t="s">
        <v>227</v>
      </c>
      <c r="B65" s="655">
        <v>178</v>
      </c>
      <c r="C65" s="697">
        <f t="shared" si="29"/>
        <v>1.1266</v>
      </c>
      <c r="D65" s="16">
        <v>5.7</v>
      </c>
      <c r="E65" s="16">
        <f t="shared" si="30"/>
        <v>1014.6</v>
      </c>
      <c r="F65" s="170">
        <v>1</v>
      </c>
      <c r="G65" s="16">
        <f t="shared" si="31"/>
        <v>1014.6</v>
      </c>
      <c r="H65" s="16">
        <f t="shared" si="32"/>
        <v>244.42</v>
      </c>
      <c r="I65" s="17">
        <f t="shared" si="33"/>
        <v>1259.02</v>
      </c>
    </row>
    <row r="66" spans="1:9" x14ac:dyDescent="0.25">
      <c r="A66" s="73" t="s">
        <v>227</v>
      </c>
      <c r="B66" s="655">
        <v>20</v>
      </c>
      <c r="C66" s="697">
        <f t="shared" si="29"/>
        <v>0.12659999999999999</v>
      </c>
      <c r="D66" s="16">
        <v>5.7</v>
      </c>
      <c r="E66" s="16">
        <f t="shared" si="30"/>
        <v>114</v>
      </c>
      <c r="F66" s="170">
        <v>1</v>
      </c>
      <c r="G66" s="16">
        <f t="shared" si="31"/>
        <v>114</v>
      </c>
      <c r="H66" s="16">
        <f t="shared" si="32"/>
        <v>27.46</v>
      </c>
      <c r="I66" s="17">
        <f t="shared" si="33"/>
        <v>141.46</v>
      </c>
    </row>
    <row r="67" spans="1:9" x14ac:dyDescent="0.25">
      <c r="A67" s="73" t="s">
        <v>408</v>
      </c>
      <c r="B67" s="655">
        <v>94</v>
      </c>
      <c r="C67" s="697">
        <f t="shared" si="29"/>
        <v>0.59489999999999998</v>
      </c>
      <c r="D67" s="16">
        <v>5.7</v>
      </c>
      <c r="E67" s="16">
        <f t="shared" si="30"/>
        <v>535.80000000000007</v>
      </c>
      <c r="F67" s="170">
        <v>1</v>
      </c>
      <c r="G67" s="16">
        <f t="shared" si="31"/>
        <v>535.79999999999995</v>
      </c>
      <c r="H67" s="16">
        <f t="shared" si="32"/>
        <v>129.07</v>
      </c>
      <c r="I67" s="17">
        <f t="shared" si="33"/>
        <v>664.86999999999989</v>
      </c>
    </row>
    <row r="68" spans="1:9" x14ac:dyDescent="0.25">
      <c r="A68" s="73" t="s">
        <v>543</v>
      </c>
      <c r="B68" s="655">
        <v>214</v>
      </c>
      <c r="C68" s="697">
        <f t="shared" si="29"/>
        <v>1.3544</v>
      </c>
      <c r="D68" s="16">
        <v>7.42</v>
      </c>
      <c r="E68" s="16">
        <f t="shared" si="30"/>
        <v>1587.8799999999999</v>
      </c>
      <c r="F68" s="170">
        <v>1</v>
      </c>
      <c r="G68" s="16">
        <f t="shared" si="31"/>
        <v>1587.88</v>
      </c>
      <c r="H68" s="16">
        <f t="shared" si="32"/>
        <v>382.52</v>
      </c>
      <c r="I68" s="17">
        <f t="shared" si="33"/>
        <v>1970.4</v>
      </c>
    </row>
    <row r="69" spans="1:9" s="1" customFormat="1" ht="54.75" customHeight="1" x14ac:dyDescent="0.25">
      <c r="A69" s="687" t="s">
        <v>9</v>
      </c>
      <c r="B69" s="657">
        <f>SUM(B70:B77)</f>
        <v>1085</v>
      </c>
      <c r="C69" s="696">
        <f>SUM(C70:C77)</f>
        <v>6.8669999999999991</v>
      </c>
      <c r="D69" s="38"/>
      <c r="E69" s="38"/>
      <c r="F69" s="690"/>
      <c r="G69" s="38">
        <f>SUM(G70:G77)</f>
        <v>4340</v>
      </c>
      <c r="H69" s="38">
        <f>SUM(H70:H77)</f>
        <v>1045.5</v>
      </c>
      <c r="I69" s="39">
        <f>SUM(I70:I77)</f>
        <v>5385.5</v>
      </c>
    </row>
    <row r="70" spans="1:9" x14ac:dyDescent="0.25">
      <c r="A70" s="73" t="s">
        <v>409</v>
      </c>
      <c r="B70" s="655">
        <v>188</v>
      </c>
      <c r="C70" s="697">
        <f>ROUND(B70/158,4)</f>
        <v>1.1899</v>
      </c>
      <c r="D70" s="16">
        <v>4</v>
      </c>
      <c r="E70" s="16">
        <f>D70*B70</f>
        <v>752</v>
      </c>
      <c r="F70" s="691">
        <v>1</v>
      </c>
      <c r="G70" s="16">
        <f>ROUND(F70*E70,2)</f>
        <v>752</v>
      </c>
      <c r="H70" s="16">
        <f>ROUND(G70*0.2409,2)</f>
        <v>181.16</v>
      </c>
      <c r="I70" s="17">
        <f>G70+H70</f>
        <v>933.16</v>
      </c>
    </row>
    <row r="71" spans="1:9" x14ac:dyDescent="0.25">
      <c r="A71" s="73" t="s">
        <v>409</v>
      </c>
      <c r="B71" s="655">
        <v>70</v>
      </c>
      <c r="C71" s="697">
        <f t="shared" ref="C71:C77" si="34">ROUND(B71/158,4)</f>
        <v>0.443</v>
      </c>
      <c r="D71" s="16">
        <v>4</v>
      </c>
      <c r="E71" s="16">
        <f t="shared" ref="E71:E77" si="35">D71*B71</f>
        <v>280</v>
      </c>
      <c r="F71" s="691">
        <v>1</v>
      </c>
      <c r="G71" s="16">
        <f t="shared" ref="G71:G77" si="36">ROUND(F71*E71,2)</f>
        <v>280</v>
      </c>
      <c r="H71" s="16">
        <f t="shared" ref="H71:H77" si="37">ROUND(G71*0.2409,2)</f>
        <v>67.45</v>
      </c>
      <c r="I71" s="17">
        <f t="shared" ref="I71:I77" si="38">G71+H71</f>
        <v>347.45</v>
      </c>
    </row>
    <row r="72" spans="1:9" x14ac:dyDescent="0.25">
      <c r="A72" s="73" t="s">
        <v>409</v>
      </c>
      <c r="B72" s="655">
        <v>234</v>
      </c>
      <c r="C72" s="697">
        <f t="shared" si="34"/>
        <v>1.4810000000000001</v>
      </c>
      <c r="D72" s="16">
        <v>4</v>
      </c>
      <c r="E72" s="16">
        <f t="shared" si="35"/>
        <v>936</v>
      </c>
      <c r="F72" s="691">
        <v>1</v>
      </c>
      <c r="G72" s="16">
        <f t="shared" si="36"/>
        <v>936</v>
      </c>
      <c r="H72" s="16">
        <f t="shared" si="37"/>
        <v>225.48</v>
      </c>
      <c r="I72" s="17">
        <f t="shared" si="38"/>
        <v>1161.48</v>
      </c>
    </row>
    <row r="73" spans="1:9" x14ac:dyDescent="0.25">
      <c r="A73" s="73" t="s">
        <v>409</v>
      </c>
      <c r="B73" s="655">
        <v>142</v>
      </c>
      <c r="C73" s="697">
        <f t="shared" si="34"/>
        <v>0.89870000000000005</v>
      </c>
      <c r="D73" s="16">
        <v>4</v>
      </c>
      <c r="E73" s="16">
        <f t="shared" si="35"/>
        <v>568</v>
      </c>
      <c r="F73" s="691">
        <v>1</v>
      </c>
      <c r="G73" s="16">
        <f t="shared" si="36"/>
        <v>568</v>
      </c>
      <c r="H73" s="16">
        <f t="shared" si="37"/>
        <v>136.83000000000001</v>
      </c>
      <c r="I73" s="17">
        <f t="shared" si="38"/>
        <v>704.83</v>
      </c>
    </row>
    <row r="74" spans="1:9" x14ac:dyDescent="0.25">
      <c r="A74" s="73" t="s">
        <v>409</v>
      </c>
      <c r="B74" s="655">
        <v>70</v>
      </c>
      <c r="C74" s="697">
        <f t="shared" si="34"/>
        <v>0.443</v>
      </c>
      <c r="D74" s="16">
        <v>4</v>
      </c>
      <c r="E74" s="16">
        <f t="shared" si="35"/>
        <v>280</v>
      </c>
      <c r="F74" s="691">
        <v>1</v>
      </c>
      <c r="G74" s="16">
        <f t="shared" si="36"/>
        <v>280</v>
      </c>
      <c r="H74" s="16">
        <f t="shared" si="37"/>
        <v>67.45</v>
      </c>
      <c r="I74" s="17">
        <f t="shared" si="38"/>
        <v>347.45</v>
      </c>
    </row>
    <row r="75" spans="1:9" x14ac:dyDescent="0.25">
      <c r="A75" s="73" t="s">
        <v>409</v>
      </c>
      <c r="B75" s="655">
        <v>175</v>
      </c>
      <c r="C75" s="697">
        <f t="shared" si="34"/>
        <v>1.1075999999999999</v>
      </c>
      <c r="D75" s="16">
        <v>4</v>
      </c>
      <c r="E75" s="16">
        <f t="shared" si="35"/>
        <v>700</v>
      </c>
      <c r="F75" s="691">
        <v>1</v>
      </c>
      <c r="G75" s="16">
        <f t="shared" si="36"/>
        <v>700</v>
      </c>
      <c r="H75" s="16">
        <f t="shared" si="37"/>
        <v>168.63</v>
      </c>
      <c r="I75" s="17">
        <f t="shared" si="38"/>
        <v>868.63</v>
      </c>
    </row>
    <row r="76" spans="1:9" x14ac:dyDescent="0.25">
      <c r="A76" s="73" t="s">
        <v>409</v>
      </c>
      <c r="B76" s="655">
        <v>55</v>
      </c>
      <c r="C76" s="697">
        <f t="shared" si="34"/>
        <v>0.34810000000000002</v>
      </c>
      <c r="D76" s="16">
        <v>4</v>
      </c>
      <c r="E76" s="16">
        <f t="shared" si="35"/>
        <v>220</v>
      </c>
      <c r="F76" s="691">
        <v>1</v>
      </c>
      <c r="G76" s="16">
        <f t="shared" si="36"/>
        <v>220</v>
      </c>
      <c r="H76" s="16">
        <f t="shared" si="37"/>
        <v>53</v>
      </c>
      <c r="I76" s="17">
        <f t="shared" si="38"/>
        <v>273</v>
      </c>
    </row>
    <row r="77" spans="1:9" x14ac:dyDescent="0.25">
      <c r="A77" s="73" t="s">
        <v>409</v>
      </c>
      <c r="B77" s="655">
        <v>151</v>
      </c>
      <c r="C77" s="697">
        <f t="shared" si="34"/>
        <v>0.95569999999999999</v>
      </c>
      <c r="D77" s="16">
        <v>4</v>
      </c>
      <c r="E77" s="16">
        <f t="shared" si="35"/>
        <v>604</v>
      </c>
      <c r="F77" s="691">
        <v>1</v>
      </c>
      <c r="G77" s="16">
        <f t="shared" si="36"/>
        <v>604</v>
      </c>
      <c r="H77" s="16">
        <f t="shared" si="37"/>
        <v>145.5</v>
      </c>
      <c r="I77" s="17">
        <f t="shared" si="38"/>
        <v>749.5</v>
      </c>
    </row>
    <row r="78" spans="1:9" s="1" customFormat="1" ht="24" customHeight="1" x14ac:dyDescent="0.25">
      <c r="A78" s="688" t="s">
        <v>544</v>
      </c>
      <c r="B78" s="653">
        <f>B79+B83</f>
        <v>46</v>
      </c>
      <c r="C78" s="698">
        <f t="shared" ref="C78:I78" si="39">C79+C83</f>
        <v>0.28939999999999999</v>
      </c>
      <c r="D78" s="52"/>
      <c r="E78" s="52"/>
      <c r="F78" s="699"/>
      <c r="G78" s="12">
        <f t="shared" si="39"/>
        <v>207.10000000000002</v>
      </c>
      <c r="H78" s="12">
        <f t="shared" si="39"/>
        <v>49.89</v>
      </c>
      <c r="I78" s="13">
        <f t="shared" si="39"/>
        <v>256.99</v>
      </c>
    </row>
    <row r="79" spans="1:9" s="1" customFormat="1" ht="49.5" customHeight="1" x14ac:dyDescent="0.25">
      <c r="A79" s="687" t="s">
        <v>8</v>
      </c>
      <c r="B79" s="654">
        <f t="shared" ref="B79:I79" si="40">SUM(B80:B82)</f>
        <v>23</v>
      </c>
      <c r="C79" s="696">
        <f t="shared" si="40"/>
        <v>0.1447</v>
      </c>
      <c r="D79" s="38"/>
      <c r="E79" s="38"/>
      <c r="F79" s="690"/>
      <c r="G79" s="38">
        <f t="shared" si="40"/>
        <v>115.10000000000001</v>
      </c>
      <c r="H79" s="38">
        <f t="shared" si="40"/>
        <v>27.73</v>
      </c>
      <c r="I79" s="39">
        <f t="shared" si="40"/>
        <v>142.83000000000001</v>
      </c>
    </row>
    <row r="80" spans="1:9" ht="22.5" customHeight="1" x14ac:dyDescent="0.25">
      <c r="A80" s="73" t="s">
        <v>545</v>
      </c>
      <c r="B80" s="658">
        <v>4</v>
      </c>
      <c r="C80" s="697">
        <f>ROUND(B80/159,4)</f>
        <v>2.52E-2</v>
      </c>
      <c r="D80" s="16">
        <v>5.7</v>
      </c>
      <c r="E80" s="16">
        <f>D80*B80</f>
        <v>22.8</v>
      </c>
      <c r="F80" s="170">
        <v>1</v>
      </c>
      <c r="G80" s="16">
        <f>ROUND(E80*F80,2)</f>
        <v>22.8</v>
      </c>
      <c r="H80" s="16">
        <f>ROUND(G80*0.2409,2)</f>
        <v>5.49</v>
      </c>
      <c r="I80" s="17">
        <f>G80+H80</f>
        <v>28.29</v>
      </c>
    </row>
    <row r="81" spans="1:9" ht="22.5" customHeight="1" x14ac:dyDescent="0.25">
      <c r="A81" s="73" t="s">
        <v>545</v>
      </c>
      <c r="B81" s="658">
        <v>3</v>
      </c>
      <c r="C81" s="697">
        <f>ROUND(B81/159,4)</f>
        <v>1.89E-2</v>
      </c>
      <c r="D81" s="16">
        <v>5.7</v>
      </c>
      <c r="E81" s="16">
        <f t="shared" ref="E81:E82" si="41">D81*B81</f>
        <v>17.100000000000001</v>
      </c>
      <c r="F81" s="170">
        <v>1</v>
      </c>
      <c r="G81" s="16">
        <f t="shared" ref="G81:G82" si="42">ROUND(E81*F81,2)</f>
        <v>17.100000000000001</v>
      </c>
      <c r="H81" s="16">
        <f t="shared" ref="H81:H82" si="43">ROUND(G81*0.2409,2)</f>
        <v>4.12</v>
      </c>
      <c r="I81" s="17">
        <f t="shared" ref="I81:I82" si="44">G81+H81</f>
        <v>21.220000000000002</v>
      </c>
    </row>
    <row r="82" spans="1:9" ht="22.5" customHeight="1" x14ac:dyDescent="0.25">
      <c r="A82" s="73" t="s">
        <v>545</v>
      </c>
      <c r="B82" s="658">
        <v>16</v>
      </c>
      <c r="C82" s="697">
        <f>ROUND(B82/159,4)</f>
        <v>0.10059999999999999</v>
      </c>
      <c r="D82" s="16">
        <v>4.7</v>
      </c>
      <c r="E82" s="16">
        <f t="shared" si="41"/>
        <v>75.2</v>
      </c>
      <c r="F82" s="170">
        <v>1</v>
      </c>
      <c r="G82" s="16">
        <f t="shared" si="42"/>
        <v>75.2</v>
      </c>
      <c r="H82" s="16">
        <f t="shared" si="43"/>
        <v>18.12</v>
      </c>
      <c r="I82" s="17">
        <f t="shared" si="44"/>
        <v>93.320000000000007</v>
      </c>
    </row>
    <row r="83" spans="1:9" s="1" customFormat="1" ht="49.5" customHeight="1" x14ac:dyDescent="0.25">
      <c r="A83" s="687" t="s">
        <v>9</v>
      </c>
      <c r="B83" s="654">
        <f>SUM(B84)</f>
        <v>23</v>
      </c>
      <c r="C83" s="696">
        <f t="shared" ref="C83" si="45">SUM(C84:C84)</f>
        <v>0.1447</v>
      </c>
      <c r="D83" s="38"/>
      <c r="E83" s="38"/>
      <c r="F83" s="690"/>
      <c r="G83" s="38">
        <f>SUM(G84:G84)</f>
        <v>92</v>
      </c>
      <c r="H83" s="38">
        <f t="shared" ref="H83:I83" si="46">SUM(H84:H84)</f>
        <v>22.16</v>
      </c>
      <c r="I83" s="39">
        <f t="shared" si="46"/>
        <v>114.16</v>
      </c>
    </row>
    <row r="84" spans="1:9" x14ac:dyDescent="0.25">
      <c r="A84" s="73" t="s">
        <v>409</v>
      </c>
      <c r="B84" s="658">
        <v>23</v>
      </c>
      <c r="C84" s="697">
        <f>ROUND(B84/159,4)</f>
        <v>0.1447</v>
      </c>
      <c r="D84" s="16">
        <v>4</v>
      </c>
      <c r="E84" s="16">
        <f>D84*B84</f>
        <v>92</v>
      </c>
      <c r="F84" s="170">
        <v>1</v>
      </c>
      <c r="G84" s="16">
        <f>ROUND(F84*E84,2)</f>
        <v>92</v>
      </c>
      <c r="H84" s="16">
        <f>ROUND(G84*0.2409,2)</f>
        <v>22.16</v>
      </c>
      <c r="I84" s="17">
        <f>G84+H84</f>
        <v>114.16</v>
      </c>
    </row>
    <row r="85" spans="1:9" s="1" customFormat="1" ht="24" customHeight="1" x14ac:dyDescent="0.25">
      <c r="A85" s="688" t="s">
        <v>546</v>
      </c>
      <c r="B85" s="653">
        <f>B86+B98+B120</f>
        <v>6010</v>
      </c>
      <c r="C85" s="698">
        <f t="shared" ref="C85:I85" si="47">C86+C98+C120</f>
        <v>38.037999999999997</v>
      </c>
      <c r="D85" s="52"/>
      <c r="E85" s="52"/>
      <c r="F85" s="699"/>
      <c r="G85" s="12">
        <f t="shared" si="47"/>
        <v>31987.68</v>
      </c>
      <c r="H85" s="12">
        <f t="shared" si="47"/>
        <v>7705.84</v>
      </c>
      <c r="I85" s="13">
        <f t="shared" si="47"/>
        <v>39693.520000000004</v>
      </c>
    </row>
    <row r="86" spans="1:9" s="1" customFormat="1" ht="33" x14ac:dyDescent="0.25">
      <c r="A86" s="687" t="s">
        <v>10</v>
      </c>
      <c r="B86" s="654">
        <f t="shared" ref="B86:C86" si="48">SUM(B87:B97)</f>
        <v>870</v>
      </c>
      <c r="C86" s="696">
        <f t="shared" si="48"/>
        <v>5.5063999999999993</v>
      </c>
      <c r="D86" s="38"/>
      <c r="E86" s="38"/>
      <c r="F86" s="690"/>
      <c r="G86" s="38">
        <f>SUM(G87:G97)</f>
        <v>7620.68</v>
      </c>
      <c r="H86" s="38">
        <f>SUM(H87:H97)</f>
        <v>1835.8199999999997</v>
      </c>
      <c r="I86" s="39">
        <f>SUM(I87:I97)</f>
        <v>9456.5000000000018</v>
      </c>
    </row>
    <row r="87" spans="1:9" ht="18.75" customHeight="1" x14ac:dyDescent="0.25">
      <c r="A87" s="73" t="s">
        <v>210</v>
      </c>
      <c r="B87" s="658">
        <v>18</v>
      </c>
      <c r="C87" s="697">
        <f>ROUND(B87/158,4)</f>
        <v>0.1139</v>
      </c>
      <c r="D87" s="16">
        <v>7.8</v>
      </c>
      <c r="E87" s="16">
        <f>D87*B87</f>
        <v>140.4</v>
      </c>
      <c r="F87" s="170">
        <v>1</v>
      </c>
      <c r="G87" s="16">
        <f>ROUND(F87*E87,2)</f>
        <v>140.4</v>
      </c>
      <c r="H87" s="16">
        <f>ROUND(G87*0.2409,2)</f>
        <v>33.82</v>
      </c>
      <c r="I87" s="17">
        <f>G87+H87</f>
        <v>174.22</v>
      </c>
    </row>
    <row r="88" spans="1:9" ht="18.75" customHeight="1" x14ac:dyDescent="0.25">
      <c r="A88" s="73" t="s">
        <v>547</v>
      </c>
      <c r="B88" s="658">
        <v>76</v>
      </c>
      <c r="C88" s="697">
        <f t="shared" ref="C88:C97" si="49">ROUND(B88/158,4)</f>
        <v>0.48099999999999998</v>
      </c>
      <c r="D88" s="16">
        <v>8.5500000000000007</v>
      </c>
      <c r="E88" s="16">
        <f t="shared" ref="E88:E97" si="50">D88*B88</f>
        <v>649.80000000000007</v>
      </c>
      <c r="F88" s="170">
        <v>1</v>
      </c>
      <c r="G88" s="16">
        <f t="shared" ref="G88:G97" si="51">ROUND(F88*E88,2)</f>
        <v>649.79999999999995</v>
      </c>
      <c r="H88" s="16">
        <f t="shared" ref="H88:H97" si="52">ROUND(G88*0.2409,2)</f>
        <v>156.54</v>
      </c>
      <c r="I88" s="17">
        <f t="shared" ref="I88:I97" si="53">G88+H88</f>
        <v>806.33999999999992</v>
      </c>
    </row>
    <row r="89" spans="1:9" ht="18.75" customHeight="1" x14ac:dyDescent="0.25">
      <c r="A89" s="73" t="s">
        <v>547</v>
      </c>
      <c r="B89" s="658">
        <v>127</v>
      </c>
      <c r="C89" s="697">
        <f t="shared" si="49"/>
        <v>0.80379999999999996</v>
      </c>
      <c r="D89" s="16">
        <v>8.5500000000000007</v>
      </c>
      <c r="E89" s="16">
        <f t="shared" si="50"/>
        <v>1085.8500000000001</v>
      </c>
      <c r="F89" s="170">
        <v>1</v>
      </c>
      <c r="G89" s="16">
        <f t="shared" si="51"/>
        <v>1085.8499999999999</v>
      </c>
      <c r="H89" s="16">
        <f t="shared" si="52"/>
        <v>261.58</v>
      </c>
      <c r="I89" s="17">
        <f t="shared" si="53"/>
        <v>1347.4299999999998</v>
      </c>
    </row>
    <row r="90" spans="1:9" ht="18.75" customHeight="1" x14ac:dyDescent="0.25">
      <c r="A90" s="73" t="s">
        <v>547</v>
      </c>
      <c r="B90" s="658">
        <v>84</v>
      </c>
      <c r="C90" s="697">
        <f t="shared" si="49"/>
        <v>0.53159999999999996</v>
      </c>
      <c r="D90" s="16">
        <v>8.5500000000000007</v>
      </c>
      <c r="E90" s="16">
        <f t="shared" si="50"/>
        <v>718.2</v>
      </c>
      <c r="F90" s="170">
        <v>1</v>
      </c>
      <c r="G90" s="16">
        <f t="shared" si="51"/>
        <v>718.2</v>
      </c>
      <c r="H90" s="16">
        <f t="shared" si="52"/>
        <v>173.01</v>
      </c>
      <c r="I90" s="17">
        <f t="shared" si="53"/>
        <v>891.21</v>
      </c>
    </row>
    <row r="91" spans="1:9" ht="18.75" customHeight="1" x14ac:dyDescent="0.25">
      <c r="A91" s="73" t="s">
        <v>547</v>
      </c>
      <c r="B91" s="658">
        <v>112</v>
      </c>
      <c r="C91" s="697">
        <f t="shared" si="49"/>
        <v>0.70889999999999997</v>
      </c>
      <c r="D91" s="16">
        <v>7.8</v>
      </c>
      <c r="E91" s="16">
        <f t="shared" si="50"/>
        <v>873.6</v>
      </c>
      <c r="F91" s="170">
        <v>1</v>
      </c>
      <c r="G91" s="16">
        <f t="shared" si="51"/>
        <v>873.6</v>
      </c>
      <c r="H91" s="16">
        <f t="shared" si="52"/>
        <v>210.45</v>
      </c>
      <c r="I91" s="17">
        <f t="shared" si="53"/>
        <v>1084.05</v>
      </c>
    </row>
    <row r="92" spans="1:9" ht="18.75" customHeight="1" x14ac:dyDescent="0.25">
      <c r="A92" s="73" t="s">
        <v>547</v>
      </c>
      <c r="B92" s="658">
        <v>68</v>
      </c>
      <c r="C92" s="697">
        <f t="shared" si="49"/>
        <v>0.4304</v>
      </c>
      <c r="D92" s="16">
        <v>8.5500000000000007</v>
      </c>
      <c r="E92" s="16">
        <f t="shared" si="50"/>
        <v>581.40000000000009</v>
      </c>
      <c r="F92" s="170">
        <v>1</v>
      </c>
      <c r="G92" s="16">
        <f t="shared" si="51"/>
        <v>581.4</v>
      </c>
      <c r="H92" s="16">
        <f t="shared" si="52"/>
        <v>140.06</v>
      </c>
      <c r="I92" s="17">
        <f t="shared" si="53"/>
        <v>721.46</v>
      </c>
    </row>
    <row r="93" spans="1:9" ht="18.75" customHeight="1" x14ac:dyDescent="0.25">
      <c r="A93" s="73" t="s">
        <v>547</v>
      </c>
      <c r="B93" s="658">
        <v>72</v>
      </c>
      <c r="C93" s="697">
        <f t="shared" si="49"/>
        <v>0.45569999999999999</v>
      </c>
      <c r="D93" s="16">
        <v>8.5500000000000007</v>
      </c>
      <c r="E93" s="16">
        <f t="shared" si="50"/>
        <v>615.6</v>
      </c>
      <c r="F93" s="170">
        <v>1</v>
      </c>
      <c r="G93" s="16">
        <f t="shared" si="51"/>
        <v>615.6</v>
      </c>
      <c r="H93" s="16">
        <f t="shared" si="52"/>
        <v>148.30000000000001</v>
      </c>
      <c r="I93" s="17">
        <f t="shared" si="53"/>
        <v>763.90000000000009</v>
      </c>
    </row>
    <row r="94" spans="1:9" ht="18.75" customHeight="1" x14ac:dyDescent="0.25">
      <c r="A94" s="73" t="s">
        <v>547</v>
      </c>
      <c r="B94" s="658">
        <v>105</v>
      </c>
      <c r="C94" s="697">
        <f t="shared" si="49"/>
        <v>0.66459999999999997</v>
      </c>
      <c r="D94" s="16">
        <v>8.5500000000000007</v>
      </c>
      <c r="E94" s="16">
        <f t="shared" si="50"/>
        <v>897.75000000000011</v>
      </c>
      <c r="F94" s="170">
        <v>1</v>
      </c>
      <c r="G94" s="16">
        <f t="shared" si="51"/>
        <v>897.75</v>
      </c>
      <c r="H94" s="16">
        <f t="shared" si="52"/>
        <v>216.27</v>
      </c>
      <c r="I94" s="17">
        <f t="shared" si="53"/>
        <v>1114.02</v>
      </c>
    </row>
    <row r="95" spans="1:9" ht="18.75" customHeight="1" x14ac:dyDescent="0.25">
      <c r="A95" s="73" t="s">
        <v>548</v>
      </c>
      <c r="B95" s="658">
        <v>114</v>
      </c>
      <c r="C95" s="697">
        <f t="shared" si="49"/>
        <v>0.72150000000000003</v>
      </c>
      <c r="D95" s="16">
        <v>10.65</v>
      </c>
      <c r="E95" s="16">
        <f t="shared" si="50"/>
        <v>1214.1000000000001</v>
      </c>
      <c r="F95" s="170">
        <v>1</v>
      </c>
      <c r="G95" s="16">
        <f t="shared" si="51"/>
        <v>1214.0999999999999</v>
      </c>
      <c r="H95" s="16">
        <f t="shared" si="52"/>
        <v>292.48</v>
      </c>
      <c r="I95" s="17">
        <f t="shared" si="53"/>
        <v>1506.58</v>
      </c>
    </row>
    <row r="96" spans="1:9" ht="18.75" customHeight="1" x14ac:dyDescent="0.25">
      <c r="A96" s="73" t="s">
        <v>549</v>
      </c>
      <c r="B96" s="658">
        <v>44</v>
      </c>
      <c r="C96" s="697">
        <f t="shared" si="49"/>
        <v>0.27850000000000003</v>
      </c>
      <c r="D96" s="16">
        <f>1630.2/158</f>
        <v>10.317721518987343</v>
      </c>
      <c r="E96" s="16">
        <f t="shared" si="50"/>
        <v>453.97974683544305</v>
      </c>
      <c r="F96" s="170">
        <v>1</v>
      </c>
      <c r="G96" s="16">
        <f t="shared" si="51"/>
        <v>453.98</v>
      </c>
      <c r="H96" s="16">
        <f t="shared" si="52"/>
        <v>109.36</v>
      </c>
      <c r="I96" s="17">
        <f t="shared" si="53"/>
        <v>563.34</v>
      </c>
    </row>
    <row r="97" spans="1:9" ht="18.75" customHeight="1" x14ac:dyDescent="0.25">
      <c r="A97" s="73" t="s">
        <v>210</v>
      </c>
      <c r="B97" s="658">
        <v>50</v>
      </c>
      <c r="C97" s="697">
        <f t="shared" si="49"/>
        <v>0.3165</v>
      </c>
      <c r="D97" s="16">
        <v>7.8</v>
      </c>
      <c r="E97" s="16">
        <f t="shared" si="50"/>
        <v>390</v>
      </c>
      <c r="F97" s="170">
        <v>1</v>
      </c>
      <c r="G97" s="16">
        <f t="shared" si="51"/>
        <v>390</v>
      </c>
      <c r="H97" s="16">
        <f t="shared" si="52"/>
        <v>93.95</v>
      </c>
      <c r="I97" s="17">
        <f t="shared" si="53"/>
        <v>483.95</v>
      </c>
    </row>
    <row r="98" spans="1:9" s="1" customFormat="1" ht="49.5" x14ac:dyDescent="0.25">
      <c r="A98" s="687" t="s">
        <v>8</v>
      </c>
      <c r="B98" s="654">
        <f>SUM(B99:B119)</f>
        <v>2638</v>
      </c>
      <c r="C98" s="696">
        <f>SUM(C99:C119)</f>
        <v>16.696199999999997</v>
      </c>
      <c r="D98" s="38"/>
      <c r="E98" s="38"/>
      <c r="F98" s="690"/>
      <c r="G98" s="38">
        <f>SUM(G99:G119)</f>
        <v>14359</v>
      </c>
      <c r="H98" s="38">
        <f>SUM(H99:H119)</f>
        <v>3459.0899999999997</v>
      </c>
      <c r="I98" s="39">
        <f>SUM(I99:I119)</f>
        <v>17818.09</v>
      </c>
    </row>
    <row r="99" spans="1:9" x14ac:dyDescent="0.25">
      <c r="A99" s="73" t="s">
        <v>408</v>
      </c>
      <c r="B99" s="658">
        <v>196</v>
      </c>
      <c r="C99" s="697">
        <f>ROUND(B99/158,4)</f>
        <v>1.2404999999999999</v>
      </c>
      <c r="D99" s="16">
        <v>5.7</v>
      </c>
      <c r="E99" s="16">
        <f t="shared" ref="E99:E118" si="54">D99*B99</f>
        <v>1117.2</v>
      </c>
      <c r="F99" s="170">
        <v>1</v>
      </c>
      <c r="G99" s="16">
        <f>ROUND(F99*E99,2)</f>
        <v>1117.2</v>
      </c>
      <c r="H99" s="16">
        <f>ROUND(G99*0.2409,2)</f>
        <v>269.13</v>
      </c>
      <c r="I99" s="17">
        <f t="shared" ref="I99" si="55">G99+H99</f>
        <v>1386.33</v>
      </c>
    </row>
    <row r="100" spans="1:9" x14ac:dyDescent="0.25">
      <c r="A100" s="73" t="s">
        <v>408</v>
      </c>
      <c r="B100" s="658">
        <v>188</v>
      </c>
      <c r="C100" s="697">
        <f t="shared" ref="C100:C119" si="56">ROUND(B100/158,4)</f>
        <v>1.1899</v>
      </c>
      <c r="D100" s="16">
        <v>5.7</v>
      </c>
      <c r="E100" s="16">
        <f t="shared" si="54"/>
        <v>1071.6000000000001</v>
      </c>
      <c r="F100" s="170">
        <v>1</v>
      </c>
      <c r="G100" s="16">
        <f t="shared" ref="G100:G119" si="57">ROUND(F100*E100,2)</f>
        <v>1071.5999999999999</v>
      </c>
      <c r="H100" s="16">
        <f t="shared" ref="H100:H119" si="58">ROUND(G100*0.2409,2)</f>
        <v>258.14999999999998</v>
      </c>
      <c r="I100" s="17">
        <f t="shared" ref="I100:I119" si="59">G100+H100</f>
        <v>1329.75</v>
      </c>
    </row>
    <row r="101" spans="1:9" x14ac:dyDescent="0.25">
      <c r="A101" s="73" t="s">
        <v>408</v>
      </c>
      <c r="B101" s="658">
        <v>176</v>
      </c>
      <c r="C101" s="697">
        <f t="shared" si="56"/>
        <v>1.1138999999999999</v>
      </c>
      <c r="D101" s="16">
        <v>5.7</v>
      </c>
      <c r="E101" s="16">
        <f t="shared" si="54"/>
        <v>1003.2</v>
      </c>
      <c r="F101" s="170">
        <v>1</v>
      </c>
      <c r="G101" s="16">
        <f t="shared" si="57"/>
        <v>1003.2</v>
      </c>
      <c r="H101" s="16">
        <f t="shared" si="58"/>
        <v>241.67</v>
      </c>
      <c r="I101" s="17">
        <f t="shared" si="59"/>
        <v>1244.8700000000001</v>
      </c>
    </row>
    <row r="102" spans="1:9" x14ac:dyDescent="0.25">
      <c r="A102" s="73" t="s">
        <v>408</v>
      </c>
      <c r="B102" s="658">
        <v>184</v>
      </c>
      <c r="C102" s="697">
        <f t="shared" si="56"/>
        <v>1.1646000000000001</v>
      </c>
      <c r="D102" s="16">
        <v>5.7</v>
      </c>
      <c r="E102" s="16">
        <f t="shared" si="54"/>
        <v>1048.8</v>
      </c>
      <c r="F102" s="170">
        <v>1</v>
      </c>
      <c r="G102" s="16">
        <f t="shared" si="57"/>
        <v>1048.8</v>
      </c>
      <c r="H102" s="16">
        <f t="shared" si="58"/>
        <v>252.66</v>
      </c>
      <c r="I102" s="17">
        <f t="shared" si="59"/>
        <v>1301.46</v>
      </c>
    </row>
    <row r="103" spans="1:9" x14ac:dyDescent="0.25">
      <c r="A103" s="73" t="s">
        <v>408</v>
      </c>
      <c r="B103" s="658">
        <v>48</v>
      </c>
      <c r="C103" s="697">
        <f t="shared" si="56"/>
        <v>0.30380000000000001</v>
      </c>
      <c r="D103" s="16">
        <v>5.7</v>
      </c>
      <c r="E103" s="16">
        <f t="shared" si="54"/>
        <v>273.60000000000002</v>
      </c>
      <c r="F103" s="170">
        <v>1</v>
      </c>
      <c r="G103" s="16">
        <f t="shared" si="57"/>
        <v>273.60000000000002</v>
      </c>
      <c r="H103" s="16">
        <f t="shared" si="58"/>
        <v>65.91</v>
      </c>
      <c r="I103" s="17">
        <f t="shared" si="59"/>
        <v>339.51</v>
      </c>
    </row>
    <row r="104" spans="1:9" x14ac:dyDescent="0.25">
      <c r="A104" s="73" t="s">
        <v>550</v>
      </c>
      <c r="B104" s="658">
        <v>24</v>
      </c>
      <c r="C104" s="697">
        <f t="shared" si="56"/>
        <v>0.15190000000000001</v>
      </c>
      <c r="D104" s="16">
        <v>4.7</v>
      </c>
      <c r="E104" s="16">
        <f t="shared" si="54"/>
        <v>112.80000000000001</v>
      </c>
      <c r="F104" s="170">
        <v>1</v>
      </c>
      <c r="G104" s="16">
        <f t="shared" si="57"/>
        <v>112.8</v>
      </c>
      <c r="H104" s="16">
        <f t="shared" si="58"/>
        <v>27.17</v>
      </c>
      <c r="I104" s="17">
        <f t="shared" si="59"/>
        <v>139.97</v>
      </c>
    </row>
    <row r="105" spans="1:9" x14ac:dyDescent="0.25">
      <c r="A105" s="73" t="s">
        <v>227</v>
      </c>
      <c r="B105" s="658">
        <v>24</v>
      </c>
      <c r="C105" s="697">
        <f t="shared" si="56"/>
        <v>0.15190000000000001</v>
      </c>
      <c r="D105" s="16">
        <v>4.7</v>
      </c>
      <c r="E105" s="16">
        <f t="shared" si="54"/>
        <v>112.80000000000001</v>
      </c>
      <c r="F105" s="170">
        <v>1</v>
      </c>
      <c r="G105" s="16">
        <f t="shared" si="57"/>
        <v>112.8</v>
      </c>
      <c r="H105" s="16">
        <f t="shared" si="58"/>
        <v>27.17</v>
      </c>
      <c r="I105" s="17">
        <f t="shared" si="59"/>
        <v>139.97</v>
      </c>
    </row>
    <row r="106" spans="1:9" x14ac:dyDescent="0.25">
      <c r="A106" s="73" t="s">
        <v>227</v>
      </c>
      <c r="B106" s="658">
        <v>224</v>
      </c>
      <c r="C106" s="697">
        <f t="shared" si="56"/>
        <v>1.4177</v>
      </c>
      <c r="D106" s="16">
        <v>4.7</v>
      </c>
      <c r="E106" s="16">
        <f t="shared" si="54"/>
        <v>1052.8</v>
      </c>
      <c r="F106" s="170">
        <v>1</v>
      </c>
      <c r="G106" s="16">
        <f t="shared" si="57"/>
        <v>1052.8</v>
      </c>
      <c r="H106" s="16">
        <f t="shared" si="58"/>
        <v>253.62</v>
      </c>
      <c r="I106" s="17">
        <f t="shared" si="59"/>
        <v>1306.42</v>
      </c>
    </row>
    <row r="107" spans="1:9" x14ac:dyDescent="0.25">
      <c r="A107" s="73" t="s">
        <v>551</v>
      </c>
      <c r="B107" s="658">
        <v>92</v>
      </c>
      <c r="C107" s="697">
        <f t="shared" si="56"/>
        <v>0.58230000000000004</v>
      </c>
      <c r="D107" s="16">
        <v>5.7</v>
      </c>
      <c r="E107" s="16">
        <f t="shared" si="54"/>
        <v>524.4</v>
      </c>
      <c r="F107" s="170">
        <v>1</v>
      </c>
      <c r="G107" s="16">
        <f t="shared" si="57"/>
        <v>524.4</v>
      </c>
      <c r="H107" s="16">
        <f t="shared" si="58"/>
        <v>126.33</v>
      </c>
      <c r="I107" s="17">
        <f t="shared" si="59"/>
        <v>650.73</v>
      </c>
    </row>
    <row r="108" spans="1:9" x14ac:dyDescent="0.25">
      <c r="A108" s="73" t="s">
        <v>551</v>
      </c>
      <c r="B108" s="658">
        <v>200</v>
      </c>
      <c r="C108" s="697">
        <f t="shared" si="56"/>
        <v>1.2658</v>
      </c>
      <c r="D108" s="16">
        <v>5.7</v>
      </c>
      <c r="E108" s="16">
        <f t="shared" si="54"/>
        <v>1140</v>
      </c>
      <c r="F108" s="170">
        <v>1</v>
      </c>
      <c r="G108" s="16">
        <f t="shared" si="57"/>
        <v>1140</v>
      </c>
      <c r="H108" s="16">
        <f t="shared" si="58"/>
        <v>274.63</v>
      </c>
      <c r="I108" s="17">
        <f t="shared" si="59"/>
        <v>1414.63</v>
      </c>
    </row>
    <row r="109" spans="1:9" x14ac:dyDescent="0.25">
      <c r="A109" s="73" t="s">
        <v>551</v>
      </c>
      <c r="B109" s="658">
        <v>192</v>
      </c>
      <c r="C109" s="697">
        <f t="shared" si="56"/>
        <v>1.2152000000000001</v>
      </c>
      <c r="D109" s="16">
        <v>5.7</v>
      </c>
      <c r="E109" s="16">
        <f t="shared" si="54"/>
        <v>1094.4000000000001</v>
      </c>
      <c r="F109" s="170">
        <v>1</v>
      </c>
      <c r="G109" s="16">
        <f t="shared" si="57"/>
        <v>1094.4000000000001</v>
      </c>
      <c r="H109" s="16">
        <f t="shared" si="58"/>
        <v>263.64</v>
      </c>
      <c r="I109" s="17">
        <f t="shared" si="59"/>
        <v>1358.04</v>
      </c>
    </row>
    <row r="110" spans="1:9" x14ac:dyDescent="0.25">
      <c r="A110" s="73" t="s">
        <v>551</v>
      </c>
      <c r="B110" s="658">
        <v>88</v>
      </c>
      <c r="C110" s="697">
        <f t="shared" si="56"/>
        <v>0.55700000000000005</v>
      </c>
      <c r="D110" s="16">
        <v>5.7</v>
      </c>
      <c r="E110" s="16">
        <f t="shared" si="54"/>
        <v>501.6</v>
      </c>
      <c r="F110" s="170">
        <v>1</v>
      </c>
      <c r="G110" s="16">
        <f t="shared" si="57"/>
        <v>501.6</v>
      </c>
      <c r="H110" s="16">
        <f t="shared" si="58"/>
        <v>120.84</v>
      </c>
      <c r="I110" s="17">
        <f t="shared" si="59"/>
        <v>622.44000000000005</v>
      </c>
    </row>
    <row r="111" spans="1:9" x14ac:dyDescent="0.25">
      <c r="A111" s="73" t="s">
        <v>551</v>
      </c>
      <c r="B111" s="658">
        <v>112</v>
      </c>
      <c r="C111" s="697">
        <f t="shared" si="56"/>
        <v>0.70889999999999997</v>
      </c>
      <c r="D111" s="16">
        <v>5.7</v>
      </c>
      <c r="E111" s="16">
        <f t="shared" si="54"/>
        <v>638.4</v>
      </c>
      <c r="F111" s="170">
        <v>1</v>
      </c>
      <c r="G111" s="16">
        <f t="shared" si="57"/>
        <v>638.4</v>
      </c>
      <c r="H111" s="16">
        <f t="shared" si="58"/>
        <v>153.79</v>
      </c>
      <c r="I111" s="17">
        <f t="shared" si="59"/>
        <v>792.18999999999994</v>
      </c>
    </row>
    <row r="112" spans="1:9" x14ac:dyDescent="0.25">
      <c r="A112" s="73" t="s">
        <v>551</v>
      </c>
      <c r="B112" s="658">
        <v>172</v>
      </c>
      <c r="C112" s="697">
        <f t="shared" si="56"/>
        <v>1.0886</v>
      </c>
      <c r="D112" s="16">
        <v>5.7</v>
      </c>
      <c r="E112" s="16">
        <f t="shared" si="54"/>
        <v>980.4</v>
      </c>
      <c r="F112" s="170">
        <v>1</v>
      </c>
      <c r="G112" s="16">
        <f t="shared" si="57"/>
        <v>980.4</v>
      </c>
      <c r="H112" s="16">
        <f t="shared" si="58"/>
        <v>236.18</v>
      </c>
      <c r="I112" s="17">
        <f t="shared" si="59"/>
        <v>1216.58</v>
      </c>
    </row>
    <row r="113" spans="1:9" x14ac:dyDescent="0.25">
      <c r="A113" s="73" t="s">
        <v>551</v>
      </c>
      <c r="B113" s="658">
        <v>180</v>
      </c>
      <c r="C113" s="697">
        <f t="shared" si="56"/>
        <v>1.1392</v>
      </c>
      <c r="D113" s="16">
        <v>5.7</v>
      </c>
      <c r="E113" s="16">
        <f t="shared" si="54"/>
        <v>1026</v>
      </c>
      <c r="F113" s="170">
        <v>1</v>
      </c>
      <c r="G113" s="16">
        <f t="shared" si="57"/>
        <v>1026</v>
      </c>
      <c r="H113" s="16">
        <f t="shared" si="58"/>
        <v>247.16</v>
      </c>
      <c r="I113" s="17">
        <f t="shared" si="59"/>
        <v>1273.1600000000001</v>
      </c>
    </row>
    <row r="114" spans="1:9" x14ac:dyDescent="0.25">
      <c r="A114" s="73" t="s">
        <v>551</v>
      </c>
      <c r="B114" s="658">
        <v>52</v>
      </c>
      <c r="C114" s="697">
        <f t="shared" si="56"/>
        <v>0.3291</v>
      </c>
      <c r="D114" s="16">
        <v>5.7</v>
      </c>
      <c r="E114" s="16">
        <f t="shared" si="54"/>
        <v>296.40000000000003</v>
      </c>
      <c r="F114" s="170">
        <v>1</v>
      </c>
      <c r="G114" s="16">
        <f t="shared" si="57"/>
        <v>296.39999999999998</v>
      </c>
      <c r="H114" s="16">
        <f t="shared" si="58"/>
        <v>71.400000000000006</v>
      </c>
      <c r="I114" s="17">
        <f t="shared" si="59"/>
        <v>367.79999999999995</v>
      </c>
    </row>
    <row r="115" spans="1:9" x14ac:dyDescent="0.25">
      <c r="A115" s="73" t="s">
        <v>551</v>
      </c>
      <c r="B115" s="658">
        <v>96</v>
      </c>
      <c r="C115" s="697">
        <f t="shared" si="56"/>
        <v>0.60760000000000003</v>
      </c>
      <c r="D115" s="16">
        <v>5.7</v>
      </c>
      <c r="E115" s="16">
        <f t="shared" si="54"/>
        <v>547.20000000000005</v>
      </c>
      <c r="F115" s="170">
        <v>1</v>
      </c>
      <c r="G115" s="16">
        <f t="shared" si="57"/>
        <v>547.20000000000005</v>
      </c>
      <c r="H115" s="16">
        <f t="shared" si="58"/>
        <v>131.82</v>
      </c>
      <c r="I115" s="17">
        <f t="shared" si="59"/>
        <v>679.02</v>
      </c>
    </row>
    <row r="116" spans="1:9" x14ac:dyDescent="0.25">
      <c r="A116" s="73" t="s">
        <v>551</v>
      </c>
      <c r="B116" s="658">
        <v>80</v>
      </c>
      <c r="C116" s="697">
        <f t="shared" si="56"/>
        <v>0.50629999999999997</v>
      </c>
      <c r="D116" s="16">
        <v>5.7</v>
      </c>
      <c r="E116" s="16">
        <f t="shared" si="54"/>
        <v>456</v>
      </c>
      <c r="F116" s="170">
        <v>1</v>
      </c>
      <c r="G116" s="16">
        <f t="shared" si="57"/>
        <v>456</v>
      </c>
      <c r="H116" s="16">
        <f t="shared" si="58"/>
        <v>109.85</v>
      </c>
      <c r="I116" s="17">
        <f t="shared" si="59"/>
        <v>565.85</v>
      </c>
    </row>
    <row r="117" spans="1:9" x14ac:dyDescent="0.25">
      <c r="A117" s="73" t="s">
        <v>551</v>
      </c>
      <c r="B117" s="658">
        <v>80</v>
      </c>
      <c r="C117" s="697">
        <f t="shared" si="56"/>
        <v>0.50629999999999997</v>
      </c>
      <c r="D117" s="16">
        <v>5.7</v>
      </c>
      <c r="E117" s="16">
        <f t="shared" si="54"/>
        <v>456</v>
      </c>
      <c r="F117" s="170">
        <v>1</v>
      </c>
      <c r="G117" s="16">
        <f t="shared" si="57"/>
        <v>456</v>
      </c>
      <c r="H117" s="16">
        <f t="shared" si="58"/>
        <v>109.85</v>
      </c>
      <c r="I117" s="17">
        <f t="shared" si="59"/>
        <v>565.85</v>
      </c>
    </row>
    <row r="118" spans="1:9" x14ac:dyDescent="0.25">
      <c r="A118" s="73" t="s">
        <v>551</v>
      </c>
      <c r="B118" s="658">
        <v>72</v>
      </c>
      <c r="C118" s="697">
        <f t="shared" si="56"/>
        <v>0.45569999999999999</v>
      </c>
      <c r="D118" s="16">
        <v>5.7</v>
      </c>
      <c r="E118" s="16">
        <f t="shared" si="54"/>
        <v>410.40000000000003</v>
      </c>
      <c r="F118" s="170">
        <v>1</v>
      </c>
      <c r="G118" s="16">
        <f t="shared" si="57"/>
        <v>410.4</v>
      </c>
      <c r="H118" s="16">
        <f t="shared" si="58"/>
        <v>98.87</v>
      </c>
      <c r="I118" s="17">
        <f t="shared" si="59"/>
        <v>509.27</v>
      </c>
    </row>
    <row r="119" spans="1:9" ht="33" x14ac:dyDescent="0.25">
      <c r="A119" s="73" t="s">
        <v>552</v>
      </c>
      <c r="B119" s="658">
        <v>158</v>
      </c>
      <c r="C119" s="697">
        <f t="shared" si="56"/>
        <v>1</v>
      </c>
      <c r="D119" s="16">
        <v>1650</v>
      </c>
      <c r="E119" s="16">
        <f>D119*C119</f>
        <v>1650</v>
      </c>
      <c r="F119" s="170">
        <v>0.3</v>
      </c>
      <c r="G119" s="16">
        <f t="shared" si="57"/>
        <v>495</v>
      </c>
      <c r="H119" s="16">
        <f t="shared" si="58"/>
        <v>119.25</v>
      </c>
      <c r="I119" s="17">
        <f t="shared" si="59"/>
        <v>614.25</v>
      </c>
    </row>
    <row r="120" spans="1:9" s="1" customFormat="1" ht="48.75" customHeight="1" x14ac:dyDescent="0.25">
      <c r="A120" s="687" t="s">
        <v>9</v>
      </c>
      <c r="B120" s="654">
        <f>SUM(B121:B136)</f>
        <v>2502</v>
      </c>
      <c r="C120" s="696">
        <f>SUM(C121:C136)</f>
        <v>15.8354</v>
      </c>
      <c r="D120" s="38"/>
      <c r="E120" s="38"/>
      <c r="F120" s="690"/>
      <c r="G120" s="38">
        <f>SUM(G121:G136)</f>
        <v>10008</v>
      </c>
      <c r="H120" s="38">
        <f>SUM(H121:H136)</f>
        <v>2410.9300000000003</v>
      </c>
      <c r="I120" s="39">
        <f>SUM(I121:I136)</f>
        <v>12418.93</v>
      </c>
    </row>
    <row r="121" spans="1:9" x14ac:dyDescent="0.25">
      <c r="A121" s="73" t="s">
        <v>409</v>
      </c>
      <c r="B121" s="658">
        <v>192</v>
      </c>
      <c r="C121" s="697">
        <f>ROUND(B121/158,4)</f>
        <v>1.2152000000000001</v>
      </c>
      <c r="D121" s="16">
        <v>4</v>
      </c>
      <c r="E121" s="16">
        <f t="shared" ref="E121:E136" si="60">D121*B121</f>
        <v>768</v>
      </c>
      <c r="F121" s="170">
        <v>1</v>
      </c>
      <c r="G121" s="16">
        <f>ROUND(F121*E121,2)</f>
        <v>768</v>
      </c>
      <c r="H121" s="16">
        <f>ROUND(G121*0.2409,2)</f>
        <v>185.01</v>
      </c>
      <c r="I121" s="17">
        <f t="shared" ref="I121" si="61">G121+H121</f>
        <v>953.01</v>
      </c>
    </row>
    <row r="122" spans="1:9" x14ac:dyDescent="0.25">
      <c r="A122" s="73" t="s">
        <v>409</v>
      </c>
      <c r="B122" s="658">
        <v>182</v>
      </c>
      <c r="C122" s="697">
        <f t="shared" ref="C122:C136" si="62">ROUND(B122/158,4)</f>
        <v>1.1518999999999999</v>
      </c>
      <c r="D122" s="16">
        <v>4</v>
      </c>
      <c r="E122" s="16">
        <f t="shared" si="60"/>
        <v>728</v>
      </c>
      <c r="F122" s="170">
        <v>1</v>
      </c>
      <c r="G122" s="16">
        <f t="shared" ref="G122:G136" si="63">ROUND(F122*E122,2)</f>
        <v>728</v>
      </c>
      <c r="H122" s="16">
        <f t="shared" ref="H122:H136" si="64">ROUND(G122*0.2409,2)</f>
        <v>175.38</v>
      </c>
      <c r="I122" s="17">
        <f t="shared" ref="I122:I136" si="65">G122+H122</f>
        <v>903.38</v>
      </c>
    </row>
    <row r="123" spans="1:9" x14ac:dyDescent="0.25">
      <c r="A123" s="73" t="s">
        <v>409</v>
      </c>
      <c r="B123" s="658">
        <v>188</v>
      </c>
      <c r="C123" s="697">
        <f t="shared" si="62"/>
        <v>1.1899</v>
      </c>
      <c r="D123" s="16">
        <v>4</v>
      </c>
      <c r="E123" s="16">
        <f t="shared" si="60"/>
        <v>752</v>
      </c>
      <c r="F123" s="170">
        <v>1</v>
      </c>
      <c r="G123" s="16">
        <f t="shared" si="63"/>
        <v>752</v>
      </c>
      <c r="H123" s="16">
        <f t="shared" si="64"/>
        <v>181.16</v>
      </c>
      <c r="I123" s="17">
        <f t="shared" si="65"/>
        <v>933.16</v>
      </c>
    </row>
    <row r="124" spans="1:9" x14ac:dyDescent="0.25">
      <c r="A124" s="73" t="s">
        <v>409</v>
      </c>
      <c r="B124" s="658">
        <v>98</v>
      </c>
      <c r="C124" s="697">
        <f t="shared" si="62"/>
        <v>0.62029999999999996</v>
      </c>
      <c r="D124" s="16">
        <v>4</v>
      </c>
      <c r="E124" s="16">
        <f t="shared" si="60"/>
        <v>392</v>
      </c>
      <c r="F124" s="170">
        <v>1</v>
      </c>
      <c r="G124" s="16">
        <f t="shared" si="63"/>
        <v>392</v>
      </c>
      <c r="H124" s="16">
        <f t="shared" si="64"/>
        <v>94.43</v>
      </c>
      <c r="I124" s="17">
        <f t="shared" si="65"/>
        <v>486.43</v>
      </c>
    </row>
    <row r="125" spans="1:9" x14ac:dyDescent="0.25">
      <c r="A125" s="73" t="s">
        <v>409</v>
      </c>
      <c r="B125" s="658">
        <v>197</v>
      </c>
      <c r="C125" s="697">
        <f t="shared" si="62"/>
        <v>1.2467999999999999</v>
      </c>
      <c r="D125" s="16">
        <v>4</v>
      </c>
      <c r="E125" s="16">
        <f t="shared" si="60"/>
        <v>788</v>
      </c>
      <c r="F125" s="170">
        <v>1</v>
      </c>
      <c r="G125" s="16">
        <f t="shared" si="63"/>
        <v>788</v>
      </c>
      <c r="H125" s="16">
        <f t="shared" si="64"/>
        <v>189.83</v>
      </c>
      <c r="I125" s="17">
        <f t="shared" si="65"/>
        <v>977.83</v>
      </c>
    </row>
    <row r="126" spans="1:9" x14ac:dyDescent="0.25">
      <c r="A126" s="73" t="s">
        <v>409</v>
      </c>
      <c r="B126" s="658">
        <v>132</v>
      </c>
      <c r="C126" s="697">
        <f t="shared" si="62"/>
        <v>0.83540000000000003</v>
      </c>
      <c r="D126" s="16">
        <v>4</v>
      </c>
      <c r="E126" s="16">
        <f t="shared" si="60"/>
        <v>528</v>
      </c>
      <c r="F126" s="170">
        <v>1</v>
      </c>
      <c r="G126" s="16">
        <f t="shared" si="63"/>
        <v>528</v>
      </c>
      <c r="H126" s="16">
        <f t="shared" si="64"/>
        <v>127.2</v>
      </c>
      <c r="I126" s="17">
        <f t="shared" si="65"/>
        <v>655.20000000000005</v>
      </c>
    </row>
    <row r="127" spans="1:9" x14ac:dyDescent="0.25">
      <c r="A127" s="73" t="s">
        <v>409</v>
      </c>
      <c r="B127" s="658">
        <v>88</v>
      </c>
      <c r="C127" s="697">
        <f t="shared" si="62"/>
        <v>0.55700000000000005</v>
      </c>
      <c r="D127" s="16">
        <v>4</v>
      </c>
      <c r="E127" s="16">
        <f t="shared" si="60"/>
        <v>352</v>
      </c>
      <c r="F127" s="170">
        <v>1</v>
      </c>
      <c r="G127" s="16">
        <f t="shared" si="63"/>
        <v>352</v>
      </c>
      <c r="H127" s="16">
        <f t="shared" si="64"/>
        <v>84.8</v>
      </c>
      <c r="I127" s="17">
        <f t="shared" si="65"/>
        <v>436.8</v>
      </c>
    </row>
    <row r="128" spans="1:9" x14ac:dyDescent="0.25">
      <c r="A128" s="73" t="s">
        <v>409</v>
      </c>
      <c r="B128" s="658">
        <v>162</v>
      </c>
      <c r="C128" s="697">
        <f t="shared" si="62"/>
        <v>1.0253000000000001</v>
      </c>
      <c r="D128" s="16">
        <v>4</v>
      </c>
      <c r="E128" s="16">
        <f t="shared" si="60"/>
        <v>648</v>
      </c>
      <c r="F128" s="170">
        <v>1</v>
      </c>
      <c r="G128" s="16">
        <f t="shared" si="63"/>
        <v>648</v>
      </c>
      <c r="H128" s="16">
        <f t="shared" si="64"/>
        <v>156.1</v>
      </c>
      <c r="I128" s="17">
        <f t="shared" si="65"/>
        <v>804.1</v>
      </c>
    </row>
    <row r="129" spans="1:9" x14ac:dyDescent="0.25">
      <c r="A129" s="73" t="s">
        <v>409</v>
      </c>
      <c r="B129" s="658">
        <v>197</v>
      </c>
      <c r="C129" s="697">
        <f t="shared" si="62"/>
        <v>1.2467999999999999</v>
      </c>
      <c r="D129" s="16">
        <v>4</v>
      </c>
      <c r="E129" s="16">
        <f t="shared" si="60"/>
        <v>788</v>
      </c>
      <c r="F129" s="170">
        <v>1</v>
      </c>
      <c r="G129" s="16">
        <f t="shared" si="63"/>
        <v>788</v>
      </c>
      <c r="H129" s="16">
        <f t="shared" si="64"/>
        <v>189.83</v>
      </c>
      <c r="I129" s="17">
        <f t="shared" si="65"/>
        <v>977.83</v>
      </c>
    </row>
    <row r="130" spans="1:9" x14ac:dyDescent="0.25">
      <c r="A130" s="73" t="s">
        <v>409</v>
      </c>
      <c r="B130" s="658">
        <v>212</v>
      </c>
      <c r="C130" s="697">
        <f t="shared" si="62"/>
        <v>1.3418000000000001</v>
      </c>
      <c r="D130" s="16">
        <v>4</v>
      </c>
      <c r="E130" s="16">
        <f t="shared" si="60"/>
        <v>848</v>
      </c>
      <c r="F130" s="170">
        <v>1</v>
      </c>
      <c r="G130" s="16">
        <f t="shared" si="63"/>
        <v>848</v>
      </c>
      <c r="H130" s="16">
        <f t="shared" si="64"/>
        <v>204.28</v>
      </c>
      <c r="I130" s="17">
        <f t="shared" si="65"/>
        <v>1052.28</v>
      </c>
    </row>
    <row r="131" spans="1:9" x14ac:dyDescent="0.25">
      <c r="A131" s="73" t="s">
        <v>409</v>
      </c>
      <c r="B131" s="658">
        <v>124</v>
      </c>
      <c r="C131" s="697">
        <f t="shared" si="62"/>
        <v>0.78480000000000005</v>
      </c>
      <c r="D131" s="16">
        <v>4</v>
      </c>
      <c r="E131" s="16">
        <f t="shared" si="60"/>
        <v>496</v>
      </c>
      <c r="F131" s="170">
        <v>1</v>
      </c>
      <c r="G131" s="16">
        <f t="shared" si="63"/>
        <v>496</v>
      </c>
      <c r="H131" s="16">
        <f t="shared" si="64"/>
        <v>119.49</v>
      </c>
      <c r="I131" s="17">
        <f t="shared" si="65"/>
        <v>615.49</v>
      </c>
    </row>
    <row r="132" spans="1:9" x14ac:dyDescent="0.25">
      <c r="A132" s="73" t="s">
        <v>409</v>
      </c>
      <c r="B132" s="658">
        <v>188</v>
      </c>
      <c r="C132" s="697">
        <f t="shared" si="62"/>
        <v>1.1899</v>
      </c>
      <c r="D132" s="16">
        <v>4</v>
      </c>
      <c r="E132" s="16">
        <f t="shared" si="60"/>
        <v>752</v>
      </c>
      <c r="F132" s="170">
        <v>1</v>
      </c>
      <c r="G132" s="16">
        <f t="shared" si="63"/>
        <v>752</v>
      </c>
      <c r="H132" s="16">
        <f t="shared" si="64"/>
        <v>181.16</v>
      </c>
      <c r="I132" s="17">
        <f t="shared" si="65"/>
        <v>933.16</v>
      </c>
    </row>
    <row r="133" spans="1:9" x14ac:dyDescent="0.25">
      <c r="A133" s="73" t="s">
        <v>409</v>
      </c>
      <c r="B133" s="658">
        <v>126</v>
      </c>
      <c r="C133" s="697">
        <f t="shared" si="62"/>
        <v>0.79749999999999999</v>
      </c>
      <c r="D133" s="16">
        <v>4</v>
      </c>
      <c r="E133" s="16">
        <f t="shared" si="60"/>
        <v>504</v>
      </c>
      <c r="F133" s="170">
        <v>1</v>
      </c>
      <c r="G133" s="16">
        <f t="shared" si="63"/>
        <v>504</v>
      </c>
      <c r="H133" s="16">
        <f t="shared" si="64"/>
        <v>121.41</v>
      </c>
      <c r="I133" s="17">
        <f t="shared" si="65"/>
        <v>625.41</v>
      </c>
    </row>
    <row r="134" spans="1:9" x14ac:dyDescent="0.25">
      <c r="A134" s="73" t="s">
        <v>409</v>
      </c>
      <c r="B134" s="658">
        <v>108</v>
      </c>
      <c r="C134" s="697">
        <f t="shared" si="62"/>
        <v>0.6835</v>
      </c>
      <c r="D134" s="16">
        <v>4</v>
      </c>
      <c r="E134" s="16">
        <f t="shared" si="60"/>
        <v>432</v>
      </c>
      <c r="F134" s="170">
        <v>1</v>
      </c>
      <c r="G134" s="16">
        <f t="shared" si="63"/>
        <v>432</v>
      </c>
      <c r="H134" s="16">
        <f t="shared" si="64"/>
        <v>104.07</v>
      </c>
      <c r="I134" s="17">
        <f t="shared" si="65"/>
        <v>536.06999999999994</v>
      </c>
    </row>
    <row r="135" spans="1:9" x14ac:dyDescent="0.25">
      <c r="A135" s="73" t="s">
        <v>409</v>
      </c>
      <c r="B135" s="658">
        <v>104</v>
      </c>
      <c r="C135" s="697">
        <f t="shared" si="62"/>
        <v>0.65820000000000001</v>
      </c>
      <c r="D135" s="16">
        <v>4</v>
      </c>
      <c r="E135" s="16">
        <f t="shared" si="60"/>
        <v>416</v>
      </c>
      <c r="F135" s="170">
        <v>1</v>
      </c>
      <c r="G135" s="16">
        <f t="shared" si="63"/>
        <v>416</v>
      </c>
      <c r="H135" s="16">
        <f t="shared" si="64"/>
        <v>100.21</v>
      </c>
      <c r="I135" s="17">
        <f t="shared" si="65"/>
        <v>516.21</v>
      </c>
    </row>
    <row r="136" spans="1:9" x14ac:dyDescent="0.25">
      <c r="A136" s="73" t="s">
        <v>409</v>
      </c>
      <c r="B136" s="658">
        <v>204</v>
      </c>
      <c r="C136" s="697">
        <f t="shared" si="62"/>
        <v>1.2910999999999999</v>
      </c>
      <c r="D136" s="16">
        <v>4</v>
      </c>
      <c r="E136" s="16">
        <f t="shared" si="60"/>
        <v>816</v>
      </c>
      <c r="F136" s="170">
        <v>1</v>
      </c>
      <c r="G136" s="16">
        <f t="shared" si="63"/>
        <v>816</v>
      </c>
      <c r="H136" s="16">
        <f t="shared" si="64"/>
        <v>196.57</v>
      </c>
      <c r="I136" s="17">
        <f t="shared" si="65"/>
        <v>1012.5699999999999</v>
      </c>
    </row>
    <row r="137" spans="1:9" s="1" customFormat="1" ht="21.75" customHeight="1" x14ac:dyDescent="0.25">
      <c r="A137" s="688" t="s">
        <v>553</v>
      </c>
      <c r="B137" s="653">
        <f>B138+B149</f>
        <v>1494</v>
      </c>
      <c r="C137" s="698">
        <f t="shared" ref="C137:I137" si="66">C138+C149</f>
        <v>9.4557000000000002</v>
      </c>
      <c r="D137" s="52"/>
      <c r="E137" s="52"/>
      <c r="F137" s="52"/>
      <c r="G137" s="12">
        <f t="shared" si="66"/>
        <v>10530.75</v>
      </c>
      <c r="H137" s="12">
        <f t="shared" si="66"/>
        <v>2536.88</v>
      </c>
      <c r="I137" s="13">
        <f t="shared" si="66"/>
        <v>13067.629999999997</v>
      </c>
    </row>
    <row r="138" spans="1:9" s="1" customFormat="1" ht="33" x14ac:dyDescent="0.25">
      <c r="A138" s="687" t="s">
        <v>10</v>
      </c>
      <c r="B138" s="654">
        <f t="shared" ref="B138:I138" si="67">SUM(B139:B148)</f>
        <v>742</v>
      </c>
      <c r="C138" s="696">
        <f t="shared" si="67"/>
        <v>4.6962000000000002</v>
      </c>
      <c r="D138" s="38"/>
      <c r="E138" s="38"/>
      <c r="F138" s="38"/>
      <c r="G138" s="38">
        <f t="shared" si="67"/>
        <v>6343.35</v>
      </c>
      <c r="H138" s="38">
        <f t="shared" si="67"/>
        <v>1528.12</v>
      </c>
      <c r="I138" s="39">
        <f t="shared" si="67"/>
        <v>7871.4699999999993</v>
      </c>
    </row>
    <row r="139" spans="1:9" x14ac:dyDescent="0.25">
      <c r="A139" s="73" t="s">
        <v>554</v>
      </c>
      <c r="B139" s="658">
        <v>48</v>
      </c>
      <c r="C139" s="697">
        <f>ROUND(B139/158,4)</f>
        <v>0.30380000000000001</v>
      </c>
      <c r="D139" s="16">
        <v>8.5500000000000007</v>
      </c>
      <c r="E139" s="16">
        <f>D139*B139</f>
        <v>410.40000000000003</v>
      </c>
      <c r="F139" s="129">
        <v>1</v>
      </c>
      <c r="G139" s="16">
        <f>ROUND(F139*E139,2)</f>
        <v>410.4</v>
      </c>
      <c r="H139" s="16">
        <f>ROUND(G139*0.2409,2)</f>
        <v>98.87</v>
      </c>
      <c r="I139" s="17">
        <f>G139+H139</f>
        <v>509.27</v>
      </c>
    </row>
    <row r="140" spans="1:9" ht="15.75" customHeight="1" x14ac:dyDescent="0.25">
      <c r="A140" s="73" t="s">
        <v>210</v>
      </c>
      <c r="B140" s="658">
        <v>1</v>
      </c>
      <c r="C140" s="697">
        <f>ROUND(B140/158,4)</f>
        <v>6.3E-3</v>
      </c>
      <c r="D140" s="16">
        <v>7.8</v>
      </c>
      <c r="E140" s="16">
        <f t="shared" ref="E140:E148" si="68">D140*B140</f>
        <v>7.8</v>
      </c>
      <c r="F140" s="129">
        <v>1</v>
      </c>
      <c r="G140" s="16">
        <f t="shared" ref="G140:G148" si="69">ROUND(F140*E140,2)</f>
        <v>7.8</v>
      </c>
      <c r="H140" s="16">
        <f t="shared" ref="H140:H148" si="70">ROUND(G140*0.2409,2)</f>
        <v>1.88</v>
      </c>
      <c r="I140" s="17">
        <f t="shared" ref="I140:I148" si="71">G140+H140</f>
        <v>9.68</v>
      </c>
    </row>
    <row r="141" spans="1:9" x14ac:dyDescent="0.25">
      <c r="A141" s="73" t="s">
        <v>554</v>
      </c>
      <c r="B141" s="658">
        <v>144</v>
      </c>
      <c r="C141" s="697">
        <f t="shared" ref="C141:C148" si="72">ROUND(B141/158,4)</f>
        <v>0.91139999999999999</v>
      </c>
      <c r="D141" s="16">
        <v>8.5500000000000007</v>
      </c>
      <c r="E141" s="16">
        <f t="shared" si="68"/>
        <v>1231.2</v>
      </c>
      <c r="F141" s="129">
        <v>1</v>
      </c>
      <c r="G141" s="16">
        <f t="shared" si="69"/>
        <v>1231.2</v>
      </c>
      <c r="H141" s="16">
        <f t="shared" si="70"/>
        <v>296.60000000000002</v>
      </c>
      <c r="I141" s="17">
        <f t="shared" si="71"/>
        <v>1527.8000000000002</v>
      </c>
    </row>
    <row r="142" spans="1:9" x14ac:dyDescent="0.25">
      <c r="A142" s="73" t="s">
        <v>554</v>
      </c>
      <c r="B142" s="658">
        <f>64+2</f>
        <v>66</v>
      </c>
      <c r="C142" s="697">
        <f t="shared" si="72"/>
        <v>0.41770000000000002</v>
      </c>
      <c r="D142" s="16">
        <v>8.5500000000000007</v>
      </c>
      <c r="E142" s="16">
        <f t="shared" si="68"/>
        <v>564.30000000000007</v>
      </c>
      <c r="F142" s="129">
        <v>1</v>
      </c>
      <c r="G142" s="16">
        <f t="shared" si="69"/>
        <v>564.29999999999995</v>
      </c>
      <c r="H142" s="16">
        <f t="shared" si="70"/>
        <v>135.94</v>
      </c>
      <c r="I142" s="17">
        <f t="shared" si="71"/>
        <v>700.24</v>
      </c>
    </row>
    <row r="143" spans="1:9" x14ac:dyDescent="0.25">
      <c r="A143" s="73" t="s">
        <v>554</v>
      </c>
      <c r="B143" s="658">
        <v>72</v>
      </c>
      <c r="C143" s="697">
        <f t="shared" si="72"/>
        <v>0.45569999999999999</v>
      </c>
      <c r="D143" s="16">
        <v>8.5500000000000007</v>
      </c>
      <c r="E143" s="16">
        <f t="shared" si="68"/>
        <v>615.6</v>
      </c>
      <c r="F143" s="129">
        <v>1</v>
      </c>
      <c r="G143" s="16">
        <f t="shared" si="69"/>
        <v>615.6</v>
      </c>
      <c r="H143" s="16">
        <f t="shared" si="70"/>
        <v>148.30000000000001</v>
      </c>
      <c r="I143" s="17">
        <f t="shared" si="71"/>
        <v>763.90000000000009</v>
      </c>
    </row>
    <row r="144" spans="1:9" x14ac:dyDescent="0.25">
      <c r="A144" s="73" t="s">
        <v>554</v>
      </c>
      <c r="B144" s="658">
        <f>96+2</f>
        <v>98</v>
      </c>
      <c r="C144" s="697">
        <f t="shared" si="72"/>
        <v>0.62029999999999996</v>
      </c>
      <c r="D144" s="16">
        <v>8.5500000000000007</v>
      </c>
      <c r="E144" s="16">
        <f t="shared" si="68"/>
        <v>837.90000000000009</v>
      </c>
      <c r="F144" s="129">
        <v>1</v>
      </c>
      <c r="G144" s="16">
        <f t="shared" si="69"/>
        <v>837.9</v>
      </c>
      <c r="H144" s="16">
        <f t="shared" si="70"/>
        <v>201.85</v>
      </c>
      <c r="I144" s="17">
        <f t="shared" si="71"/>
        <v>1039.75</v>
      </c>
    </row>
    <row r="145" spans="1:9" x14ac:dyDescent="0.25">
      <c r="A145" s="73" t="s">
        <v>554</v>
      </c>
      <c r="B145" s="658">
        <f>120+1</f>
        <v>121</v>
      </c>
      <c r="C145" s="697">
        <f t="shared" si="72"/>
        <v>0.76580000000000004</v>
      </c>
      <c r="D145" s="16">
        <v>8.5500000000000007</v>
      </c>
      <c r="E145" s="16">
        <f t="shared" si="68"/>
        <v>1034.5500000000002</v>
      </c>
      <c r="F145" s="129">
        <v>1</v>
      </c>
      <c r="G145" s="16">
        <f t="shared" si="69"/>
        <v>1034.55</v>
      </c>
      <c r="H145" s="16">
        <f t="shared" si="70"/>
        <v>249.22</v>
      </c>
      <c r="I145" s="17">
        <f t="shared" si="71"/>
        <v>1283.77</v>
      </c>
    </row>
    <row r="146" spans="1:9" x14ac:dyDescent="0.25">
      <c r="A146" s="73" t="s">
        <v>554</v>
      </c>
      <c r="B146" s="658">
        <v>72</v>
      </c>
      <c r="C146" s="697">
        <f t="shared" si="72"/>
        <v>0.45569999999999999</v>
      </c>
      <c r="D146" s="16">
        <v>8.5500000000000007</v>
      </c>
      <c r="E146" s="16">
        <f t="shared" si="68"/>
        <v>615.6</v>
      </c>
      <c r="F146" s="129">
        <v>1</v>
      </c>
      <c r="G146" s="16">
        <f t="shared" si="69"/>
        <v>615.6</v>
      </c>
      <c r="H146" s="16">
        <f t="shared" si="70"/>
        <v>148.30000000000001</v>
      </c>
      <c r="I146" s="17">
        <f t="shared" si="71"/>
        <v>763.90000000000009</v>
      </c>
    </row>
    <row r="147" spans="1:9" x14ac:dyDescent="0.25">
      <c r="A147" s="73" t="s">
        <v>554</v>
      </c>
      <c r="B147" s="658">
        <v>24</v>
      </c>
      <c r="C147" s="697">
        <f t="shared" si="72"/>
        <v>0.15190000000000001</v>
      </c>
      <c r="D147" s="16">
        <v>8.5500000000000007</v>
      </c>
      <c r="E147" s="16">
        <f t="shared" si="68"/>
        <v>205.20000000000002</v>
      </c>
      <c r="F147" s="129">
        <v>1</v>
      </c>
      <c r="G147" s="16">
        <f t="shared" si="69"/>
        <v>205.2</v>
      </c>
      <c r="H147" s="16">
        <f t="shared" si="70"/>
        <v>49.43</v>
      </c>
      <c r="I147" s="17">
        <f t="shared" si="71"/>
        <v>254.63</v>
      </c>
    </row>
    <row r="148" spans="1:9" x14ac:dyDescent="0.25">
      <c r="A148" s="73" t="s">
        <v>554</v>
      </c>
      <c r="B148" s="658">
        <v>96</v>
      </c>
      <c r="C148" s="697">
        <f t="shared" si="72"/>
        <v>0.60760000000000003</v>
      </c>
      <c r="D148" s="16">
        <v>8.5500000000000007</v>
      </c>
      <c r="E148" s="16">
        <f t="shared" si="68"/>
        <v>820.80000000000007</v>
      </c>
      <c r="F148" s="129">
        <v>1</v>
      </c>
      <c r="G148" s="16">
        <f t="shared" si="69"/>
        <v>820.8</v>
      </c>
      <c r="H148" s="16">
        <f t="shared" si="70"/>
        <v>197.73</v>
      </c>
      <c r="I148" s="17">
        <f t="shared" si="71"/>
        <v>1018.53</v>
      </c>
    </row>
    <row r="149" spans="1:9" s="1" customFormat="1" ht="49.5" customHeight="1" x14ac:dyDescent="0.25">
      <c r="A149" s="687" t="s">
        <v>8</v>
      </c>
      <c r="B149" s="654">
        <f>SUM(B150:B164)</f>
        <v>752</v>
      </c>
      <c r="C149" s="696">
        <f t="shared" ref="C149" si="73">SUM(C150:C164)</f>
        <v>4.759500000000001</v>
      </c>
      <c r="D149" s="38"/>
      <c r="E149" s="38"/>
      <c r="F149" s="38"/>
      <c r="G149" s="38">
        <f>SUM(G150:G164)</f>
        <v>4187.3999999999996</v>
      </c>
      <c r="H149" s="38">
        <f t="shared" ref="H149:I149" si="74">SUM(H150:H164)</f>
        <v>1008.7600000000002</v>
      </c>
      <c r="I149" s="39">
        <f t="shared" si="74"/>
        <v>5196.1599999999989</v>
      </c>
    </row>
    <row r="150" spans="1:9" x14ac:dyDescent="0.25">
      <c r="A150" s="73" t="s">
        <v>550</v>
      </c>
      <c r="B150" s="658">
        <v>24</v>
      </c>
      <c r="C150" s="697">
        <f>ROUND(B150/158,4)</f>
        <v>0.15190000000000001</v>
      </c>
      <c r="D150" s="16">
        <v>5.7</v>
      </c>
      <c r="E150" s="16">
        <f>D150*B150</f>
        <v>136.80000000000001</v>
      </c>
      <c r="F150" s="129">
        <v>1</v>
      </c>
      <c r="G150" s="16">
        <f>ROUND(E150*F150,2)</f>
        <v>136.80000000000001</v>
      </c>
      <c r="H150" s="16">
        <f>ROUND(G150*0.2409,2)</f>
        <v>32.96</v>
      </c>
      <c r="I150" s="17">
        <f>G150+H150</f>
        <v>169.76000000000002</v>
      </c>
    </row>
    <row r="151" spans="1:9" x14ac:dyDescent="0.25">
      <c r="A151" s="73" t="s">
        <v>550</v>
      </c>
      <c r="B151" s="658">
        <v>88</v>
      </c>
      <c r="C151" s="697">
        <f t="shared" ref="C151:C164" si="75">ROUND(B151/158,4)</f>
        <v>0.55700000000000005</v>
      </c>
      <c r="D151" s="16">
        <v>5.7</v>
      </c>
      <c r="E151" s="16">
        <f t="shared" ref="E151:E164" si="76">D151*B151</f>
        <v>501.6</v>
      </c>
      <c r="F151" s="129">
        <v>1</v>
      </c>
      <c r="G151" s="16">
        <f t="shared" ref="G151:G163" si="77">ROUND(E151*F151,2)</f>
        <v>501.6</v>
      </c>
      <c r="H151" s="16">
        <f t="shared" ref="H151:H163" si="78">ROUND(G151*0.2409,2)</f>
        <v>120.84</v>
      </c>
      <c r="I151" s="17">
        <f t="shared" ref="I151:I163" si="79">G151+H151</f>
        <v>622.44000000000005</v>
      </c>
    </row>
    <row r="152" spans="1:9" x14ac:dyDescent="0.25">
      <c r="A152" s="73" t="s">
        <v>550</v>
      </c>
      <c r="B152" s="658">
        <v>72</v>
      </c>
      <c r="C152" s="697">
        <f t="shared" si="75"/>
        <v>0.45569999999999999</v>
      </c>
      <c r="D152" s="16">
        <v>5.7</v>
      </c>
      <c r="E152" s="16">
        <f t="shared" si="76"/>
        <v>410.40000000000003</v>
      </c>
      <c r="F152" s="129">
        <v>1</v>
      </c>
      <c r="G152" s="16">
        <f t="shared" si="77"/>
        <v>410.4</v>
      </c>
      <c r="H152" s="16">
        <f t="shared" si="78"/>
        <v>98.87</v>
      </c>
      <c r="I152" s="17">
        <f t="shared" si="79"/>
        <v>509.27</v>
      </c>
    </row>
    <row r="153" spans="1:9" x14ac:dyDescent="0.25">
      <c r="A153" s="73" t="s">
        <v>550</v>
      </c>
      <c r="B153" s="658">
        <v>120</v>
      </c>
      <c r="C153" s="697">
        <f t="shared" si="75"/>
        <v>0.75949999999999995</v>
      </c>
      <c r="D153" s="16">
        <v>5.7</v>
      </c>
      <c r="E153" s="16">
        <f t="shared" si="76"/>
        <v>684</v>
      </c>
      <c r="F153" s="129">
        <v>1</v>
      </c>
      <c r="G153" s="16">
        <f t="shared" si="77"/>
        <v>684</v>
      </c>
      <c r="H153" s="16">
        <f t="shared" si="78"/>
        <v>164.78</v>
      </c>
      <c r="I153" s="17">
        <f t="shared" si="79"/>
        <v>848.78</v>
      </c>
    </row>
    <row r="154" spans="1:9" x14ac:dyDescent="0.25">
      <c r="A154" s="73" t="s">
        <v>550</v>
      </c>
      <c r="B154" s="658">
        <v>84</v>
      </c>
      <c r="C154" s="697">
        <f t="shared" si="75"/>
        <v>0.53159999999999996</v>
      </c>
      <c r="D154" s="16">
        <v>5.7</v>
      </c>
      <c r="E154" s="16">
        <f t="shared" si="76"/>
        <v>478.8</v>
      </c>
      <c r="F154" s="129">
        <v>1</v>
      </c>
      <c r="G154" s="16">
        <f t="shared" si="77"/>
        <v>478.8</v>
      </c>
      <c r="H154" s="16">
        <f t="shared" si="78"/>
        <v>115.34</v>
      </c>
      <c r="I154" s="17">
        <f t="shared" si="79"/>
        <v>594.14</v>
      </c>
    </row>
    <row r="155" spans="1:9" x14ac:dyDescent="0.25">
      <c r="A155" s="73" t="s">
        <v>550</v>
      </c>
      <c r="B155" s="658">
        <v>48</v>
      </c>
      <c r="C155" s="697">
        <f t="shared" si="75"/>
        <v>0.30380000000000001</v>
      </c>
      <c r="D155" s="16">
        <v>5.7</v>
      </c>
      <c r="E155" s="16">
        <f t="shared" si="76"/>
        <v>273.60000000000002</v>
      </c>
      <c r="F155" s="129">
        <v>1</v>
      </c>
      <c r="G155" s="16">
        <f t="shared" si="77"/>
        <v>273.60000000000002</v>
      </c>
      <c r="H155" s="16">
        <f t="shared" si="78"/>
        <v>65.91</v>
      </c>
      <c r="I155" s="17">
        <f t="shared" si="79"/>
        <v>339.51</v>
      </c>
    </row>
    <row r="156" spans="1:9" x14ac:dyDescent="0.25">
      <c r="A156" s="73" t="s">
        <v>550</v>
      </c>
      <c r="B156" s="658">
        <v>92</v>
      </c>
      <c r="C156" s="697">
        <f t="shared" si="75"/>
        <v>0.58230000000000004</v>
      </c>
      <c r="D156" s="16">
        <v>5.7</v>
      </c>
      <c r="E156" s="16">
        <f t="shared" si="76"/>
        <v>524.4</v>
      </c>
      <c r="F156" s="129">
        <v>1</v>
      </c>
      <c r="G156" s="16">
        <f t="shared" si="77"/>
        <v>524.4</v>
      </c>
      <c r="H156" s="16">
        <f t="shared" si="78"/>
        <v>126.33</v>
      </c>
      <c r="I156" s="17">
        <f t="shared" si="79"/>
        <v>650.73</v>
      </c>
    </row>
    <row r="157" spans="1:9" x14ac:dyDescent="0.25">
      <c r="A157" s="73" t="s">
        <v>550</v>
      </c>
      <c r="B157" s="658">
        <v>24</v>
      </c>
      <c r="C157" s="697">
        <f t="shared" si="75"/>
        <v>0.15190000000000001</v>
      </c>
      <c r="D157" s="16">
        <v>5.7</v>
      </c>
      <c r="E157" s="16">
        <f t="shared" si="76"/>
        <v>136.80000000000001</v>
      </c>
      <c r="F157" s="129">
        <v>1</v>
      </c>
      <c r="G157" s="16">
        <f t="shared" si="77"/>
        <v>136.80000000000001</v>
      </c>
      <c r="H157" s="16">
        <f t="shared" si="78"/>
        <v>32.96</v>
      </c>
      <c r="I157" s="17">
        <f t="shared" si="79"/>
        <v>169.76000000000002</v>
      </c>
    </row>
    <row r="158" spans="1:9" x14ac:dyDescent="0.25">
      <c r="A158" s="73" t="s">
        <v>550</v>
      </c>
      <c r="B158" s="658">
        <v>96</v>
      </c>
      <c r="C158" s="697">
        <f t="shared" si="75"/>
        <v>0.60760000000000003</v>
      </c>
      <c r="D158" s="16">
        <v>5.7</v>
      </c>
      <c r="E158" s="16">
        <f t="shared" si="76"/>
        <v>547.20000000000005</v>
      </c>
      <c r="F158" s="129">
        <v>1</v>
      </c>
      <c r="G158" s="16">
        <f t="shared" si="77"/>
        <v>547.20000000000005</v>
      </c>
      <c r="H158" s="16">
        <f t="shared" si="78"/>
        <v>131.82</v>
      </c>
      <c r="I158" s="17">
        <f t="shared" si="79"/>
        <v>679.02</v>
      </c>
    </row>
    <row r="159" spans="1:9" x14ac:dyDescent="0.25">
      <c r="A159" s="73" t="s">
        <v>550</v>
      </c>
      <c r="B159" s="658">
        <v>2</v>
      </c>
      <c r="C159" s="697">
        <f t="shared" si="75"/>
        <v>1.2699999999999999E-2</v>
      </c>
      <c r="D159" s="16">
        <v>5.7</v>
      </c>
      <c r="E159" s="16">
        <f t="shared" si="76"/>
        <v>11.4</v>
      </c>
      <c r="F159" s="129">
        <v>1</v>
      </c>
      <c r="G159" s="16">
        <f t="shared" si="77"/>
        <v>11.4</v>
      </c>
      <c r="H159" s="16">
        <f t="shared" si="78"/>
        <v>2.75</v>
      </c>
      <c r="I159" s="17">
        <f t="shared" si="79"/>
        <v>14.15</v>
      </c>
    </row>
    <row r="160" spans="1:9" x14ac:dyDescent="0.25">
      <c r="A160" s="73" t="s">
        <v>550</v>
      </c>
      <c r="B160" s="658">
        <v>3</v>
      </c>
      <c r="C160" s="697">
        <f t="shared" si="75"/>
        <v>1.9E-2</v>
      </c>
      <c r="D160" s="16">
        <v>4.7</v>
      </c>
      <c r="E160" s="16">
        <f t="shared" si="76"/>
        <v>14.100000000000001</v>
      </c>
      <c r="F160" s="129">
        <v>1</v>
      </c>
      <c r="G160" s="16">
        <f t="shared" si="77"/>
        <v>14.1</v>
      </c>
      <c r="H160" s="16">
        <f t="shared" si="78"/>
        <v>3.4</v>
      </c>
      <c r="I160" s="17">
        <f t="shared" si="79"/>
        <v>17.5</v>
      </c>
    </row>
    <row r="161" spans="1:9" x14ac:dyDescent="0.25">
      <c r="A161" s="73" t="s">
        <v>550</v>
      </c>
      <c r="B161" s="658">
        <v>1</v>
      </c>
      <c r="C161" s="697">
        <f t="shared" si="75"/>
        <v>6.3E-3</v>
      </c>
      <c r="D161" s="16">
        <v>5.7</v>
      </c>
      <c r="E161" s="16">
        <f t="shared" si="76"/>
        <v>5.7</v>
      </c>
      <c r="F161" s="129">
        <v>1</v>
      </c>
      <c r="G161" s="16">
        <f t="shared" si="77"/>
        <v>5.7</v>
      </c>
      <c r="H161" s="16">
        <f t="shared" si="78"/>
        <v>1.37</v>
      </c>
      <c r="I161" s="17">
        <f t="shared" si="79"/>
        <v>7.07</v>
      </c>
    </row>
    <row r="162" spans="1:9" x14ac:dyDescent="0.25">
      <c r="A162" s="73" t="s">
        <v>550</v>
      </c>
      <c r="B162" s="658">
        <v>1</v>
      </c>
      <c r="C162" s="697">
        <f t="shared" si="75"/>
        <v>6.3E-3</v>
      </c>
      <c r="D162" s="16">
        <v>5.7</v>
      </c>
      <c r="E162" s="16">
        <f t="shared" si="76"/>
        <v>5.7</v>
      </c>
      <c r="F162" s="129">
        <v>1</v>
      </c>
      <c r="G162" s="16">
        <f t="shared" si="77"/>
        <v>5.7</v>
      </c>
      <c r="H162" s="16">
        <f t="shared" si="78"/>
        <v>1.37</v>
      </c>
      <c r="I162" s="17">
        <f t="shared" si="79"/>
        <v>7.07</v>
      </c>
    </row>
    <row r="163" spans="1:9" x14ac:dyDescent="0.25">
      <c r="A163" s="73" t="s">
        <v>550</v>
      </c>
      <c r="B163" s="658">
        <v>1</v>
      </c>
      <c r="C163" s="697">
        <f t="shared" si="75"/>
        <v>6.3E-3</v>
      </c>
      <c r="D163" s="16">
        <v>5.7</v>
      </c>
      <c r="E163" s="16">
        <f t="shared" si="76"/>
        <v>5.7</v>
      </c>
      <c r="F163" s="129">
        <v>1</v>
      </c>
      <c r="G163" s="16">
        <f t="shared" si="77"/>
        <v>5.7</v>
      </c>
      <c r="H163" s="16">
        <f t="shared" si="78"/>
        <v>1.37</v>
      </c>
      <c r="I163" s="17">
        <f t="shared" si="79"/>
        <v>7.07</v>
      </c>
    </row>
    <row r="164" spans="1:9" x14ac:dyDescent="0.25">
      <c r="A164" s="73" t="s">
        <v>227</v>
      </c>
      <c r="B164" s="658">
        <v>96</v>
      </c>
      <c r="C164" s="697">
        <f t="shared" si="75"/>
        <v>0.60760000000000003</v>
      </c>
      <c r="D164" s="16">
        <v>4.7</v>
      </c>
      <c r="E164" s="16">
        <f t="shared" si="76"/>
        <v>451.20000000000005</v>
      </c>
      <c r="F164" s="129">
        <v>1</v>
      </c>
      <c r="G164" s="16">
        <f t="shared" ref="G164" si="80">ROUND(E164*F164,2)</f>
        <v>451.2</v>
      </c>
      <c r="H164" s="16">
        <f t="shared" ref="H164" si="81">ROUND(G164*0.2409,2)</f>
        <v>108.69</v>
      </c>
      <c r="I164" s="17">
        <f t="shared" ref="I164" si="82">G164+H164</f>
        <v>559.89</v>
      </c>
    </row>
    <row r="165" spans="1:9" s="1" customFormat="1" ht="21" customHeight="1" x14ac:dyDescent="0.25">
      <c r="A165" s="688" t="s">
        <v>54</v>
      </c>
      <c r="B165" s="653">
        <f>B166</f>
        <v>20</v>
      </c>
      <c r="C165" s="698">
        <f t="shared" ref="C165:I165" si="83">C166</f>
        <v>0.12659999999999999</v>
      </c>
      <c r="D165" s="52"/>
      <c r="E165" s="52"/>
      <c r="F165" s="52"/>
      <c r="G165" s="12">
        <f t="shared" si="83"/>
        <v>141.54999999999998</v>
      </c>
      <c r="H165" s="12">
        <f t="shared" si="83"/>
        <v>34.089999999999996</v>
      </c>
      <c r="I165" s="13">
        <f t="shared" si="83"/>
        <v>175.64000000000001</v>
      </c>
    </row>
    <row r="166" spans="1:9" s="1" customFormat="1" ht="36.75" customHeight="1" x14ac:dyDescent="0.25">
      <c r="A166" s="687" t="s">
        <v>10</v>
      </c>
      <c r="B166" s="654">
        <f>SUM(B167:B173)</f>
        <v>20</v>
      </c>
      <c r="C166" s="696">
        <f>SUM(C167:C173)</f>
        <v>0.12659999999999999</v>
      </c>
      <c r="D166" s="38"/>
      <c r="E166" s="38"/>
      <c r="F166" s="38"/>
      <c r="G166" s="38">
        <f>SUM(G167:G173)</f>
        <v>141.54999999999998</v>
      </c>
      <c r="H166" s="38">
        <f>SUM(H167:H173)</f>
        <v>34.089999999999996</v>
      </c>
      <c r="I166" s="39">
        <f>SUM(I167:I173)</f>
        <v>175.64000000000001</v>
      </c>
    </row>
    <row r="167" spans="1:9" x14ac:dyDescent="0.25">
      <c r="A167" s="73" t="s">
        <v>556</v>
      </c>
      <c r="B167" s="658">
        <v>3</v>
      </c>
      <c r="C167" s="697">
        <f>ROUND(B167/158,4)</f>
        <v>1.9E-2</v>
      </c>
      <c r="D167" s="16">
        <v>7.15</v>
      </c>
      <c r="E167" s="16">
        <f t="shared" ref="E167:E173" si="84">D167*B167</f>
        <v>21.450000000000003</v>
      </c>
      <c r="F167" s="129">
        <v>1</v>
      </c>
      <c r="G167" s="16">
        <f t="shared" ref="G167" si="85">ROUND(F167*E167,2)</f>
        <v>21.45</v>
      </c>
      <c r="H167" s="16">
        <f t="shared" ref="H167" si="86">ROUND(G167*0.2409,2)</f>
        <v>5.17</v>
      </c>
      <c r="I167" s="17">
        <f t="shared" ref="I167" si="87">G167+H167</f>
        <v>26.619999999999997</v>
      </c>
    </row>
    <row r="168" spans="1:9" ht="19.5" customHeight="1" x14ac:dyDescent="0.25">
      <c r="A168" s="73" t="s">
        <v>556</v>
      </c>
      <c r="B168" s="658">
        <v>7</v>
      </c>
      <c r="C168" s="697">
        <f t="shared" ref="C168:C173" si="88">ROUND(B168/158,4)</f>
        <v>4.4299999999999999E-2</v>
      </c>
      <c r="D168" s="16">
        <v>7.15</v>
      </c>
      <c r="E168" s="16">
        <f t="shared" si="84"/>
        <v>50.050000000000004</v>
      </c>
      <c r="F168" s="129">
        <v>1</v>
      </c>
      <c r="G168" s="16">
        <f t="shared" ref="G168:G173" si="89">ROUND(F168*E168,2)</f>
        <v>50.05</v>
      </c>
      <c r="H168" s="16">
        <f t="shared" ref="H168:H173" si="90">ROUND(G168*0.2409,2)</f>
        <v>12.06</v>
      </c>
      <c r="I168" s="17">
        <f t="shared" ref="I168:I173" si="91">G168+H168</f>
        <v>62.11</v>
      </c>
    </row>
    <row r="169" spans="1:9" ht="19.5" customHeight="1" x14ac:dyDescent="0.25">
      <c r="A169" s="73" t="s">
        <v>556</v>
      </c>
      <c r="B169" s="658">
        <v>1</v>
      </c>
      <c r="C169" s="697">
        <f t="shared" si="88"/>
        <v>6.3E-3</v>
      </c>
      <c r="D169" s="16">
        <v>7.15</v>
      </c>
      <c r="E169" s="16">
        <f t="shared" si="84"/>
        <v>7.15</v>
      </c>
      <c r="F169" s="129">
        <v>1</v>
      </c>
      <c r="G169" s="16">
        <f t="shared" si="89"/>
        <v>7.15</v>
      </c>
      <c r="H169" s="16">
        <f t="shared" si="90"/>
        <v>1.72</v>
      </c>
      <c r="I169" s="17">
        <f t="shared" si="91"/>
        <v>8.870000000000001</v>
      </c>
    </row>
    <row r="170" spans="1:9" ht="19.5" customHeight="1" x14ac:dyDescent="0.25">
      <c r="A170" s="73" t="s">
        <v>556</v>
      </c>
      <c r="B170" s="658">
        <v>2</v>
      </c>
      <c r="C170" s="697">
        <f t="shared" si="88"/>
        <v>1.2699999999999999E-2</v>
      </c>
      <c r="D170" s="16">
        <v>7.15</v>
      </c>
      <c r="E170" s="16">
        <f t="shared" si="84"/>
        <v>14.3</v>
      </c>
      <c r="F170" s="129">
        <v>1</v>
      </c>
      <c r="G170" s="16">
        <f t="shared" si="89"/>
        <v>14.3</v>
      </c>
      <c r="H170" s="16">
        <f t="shared" si="90"/>
        <v>3.44</v>
      </c>
      <c r="I170" s="17">
        <f t="shared" si="91"/>
        <v>17.740000000000002</v>
      </c>
    </row>
    <row r="171" spans="1:9" ht="19.5" customHeight="1" x14ac:dyDescent="0.25">
      <c r="A171" s="73" t="s">
        <v>557</v>
      </c>
      <c r="B171" s="658">
        <v>2</v>
      </c>
      <c r="C171" s="697">
        <f t="shared" si="88"/>
        <v>1.2699999999999999E-2</v>
      </c>
      <c r="D171" s="16">
        <v>7.15</v>
      </c>
      <c r="E171" s="16">
        <f t="shared" si="84"/>
        <v>14.3</v>
      </c>
      <c r="F171" s="129">
        <v>1</v>
      </c>
      <c r="G171" s="16">
        <f t="shared" si="89"/>
        <v>14.3</v>
      </c>
      <c r="H171" s="16">
        <f t="shared" si="90"/>
        <v>3.44</v>
      </c>
      <c r="I171" s="17">
        <f t="shared" si="91"/>
        <v>17.740000000000002</v>
      </c>
    </row>
    <row r="172" spans="1:9" ht="19.5" customHeight="1" x14ac:dyDescent="0.25">
      <c r="A172" s="73" t="s">
        <v>555</v>
      </c>
      <c r="B172" s="658">
        <v>4</v>
      </c>
      <c r="C172" s="697">
        <f t="shared" si="88"/>
        <v>2.53E-2</v>
      </c>
      <c r="D172" s="16">
        <v>7.15</v>
      </c>
      <c r="E172" s="16">
        <f t="shared" si="84"/>
        <v>28.6</v>
      </c>
      <c r="F172" s="129">
        <v>1</v>
      </c>
      <c r="G172" s="16">
        <f t="shared" si="89"/>
        <v>28.6</v>
      </c>
      <c r="H172" s="16">
        <f t="shared" si="90"/>
        <v>6.89</v>
      </c>
      <c r="I172" s="17">
        <f t="shared" si="91"/>
        <v>35.49</v>
      </c>
    </row>
    <row r="173" spans="1:9" ht="18" customHeight="1" x14ac:dyDescent="0.25">
      <c r="A173" s="73" t="s">
        <v>556</v>
      </c>
      <c r="B173" s="658">
        <v>1</v>
      </c>
      <c r="C173" s="697">
        <f t="shared" si="88"/>
        <v>6.3E-3</v>
      </c>
      <c r="D173" s="16">
        <v>5.7</v>
      </c>
      <c r="E173" s="16">
        <f t="shared" si="84"/>
        <v>5.7</v>
      </c>
      <c r="F173" s="129">
        <v>1</v>
      </c>
      <c r="G173" s="16">
        <f t="shared" si="89"/>
        <v>5.7</v>
      </c>
      <c r="H173" s="16">
        <f t="shared" si="90"/>
        <v>1.37</v>
      </c>
      <c r="I173" s="17">
        <f t="shared" si="91"/>
        <v>7.07</v>
      </c>
    </row>
    <row r="174" spans="1:9" s="1" customFormat="1" ht="21.75" customHeight="1" x14ac:dyDescent="0.25">
      <c r="A174" s="688" t="s">
        <v>558</v>
      </c>
      <c r="B174" s="653">
        <f>B175+B180+B192</f>
        <v>2278</v>
      </c>
      <c r="C174" s="700">
        <f>C175+C180+C192</f>
        <v>14.417599999999998</v>
      </c>
      <c r="D174" s="12"/>
      <c r="E174" s="12"/>
      <c r="F174" s="12"/>
      <c r="G174" s="151">
        <f>G175+G180+G192</f>
        <v>12095.43</v>
      </c>
      <c r="H174" s="12">
        <f>H175+H180+H192</f>
        <v>2913.78</v>
      </c>
      <c r="I174" s="13">
        <f>I175+I180+I192</f>
        <v>15009.21</v>
      </c>
    </row>
    <row r="175" spans="1:9" s="1" customFormat="1" ht="33" x14ac:dyDescent="0.25">
      <c r="A175" s="687" t="s">
        <v>10</v>
      </c>
      <c r="B175" s="654">
        <f>SUM(B176:B179)</f>
        <v>312</v>
      </c>
      <c r="C175" s="696">
        <f t="shared" ref="C175:I175" si="92">SUM(C176:C179)</f>
        <v>1.9746999999999999</v>
      </c>
      <c r="D175" s="38"/>
      <c r="E175" s="38"/>
      <c r="F175" s="38"/>
      <c r="G175" s="38">
        <f>SUM(G176:G179)</f>
        <v>3012.03</v>
      </c>
      <c r="H175" s="38">
        <f t="shared" si="92"/>
        <v>725.59999999999991</v>
      </c>
      <c r="I175" s="39">
        <f t="shared" si="92"/>
        <v>3737.63</v>
      </c>
    </row>
    <row r="176" spans="1:9" x14ac:dyDescent="0.25">
      <c r="A176" s="73" t="s">
        <v>559</v>
      </c>
      <c r="B176" s="658">
        <v>63</v>
      </c>
      <c r="C176" s="697">
        <f>ROUND(B176/158,4)</f>
        <v>0.3987</v>
      </c>
      <c r="D176" s="16">
        <v>10.65</v>
      </c>
      <c r="E176" s="16">
        <f>D176*B176</f>
        <v>670.95</v>
      </c>
      <c r="F176" s="129">
        <v>1</v>
      </c>
      <c r="G176" s="16">
        <f>ROUND(F176*E176,2)</f>
        <v>670.95</v>
      </c>
      <c r="H176" s="16">
        <f>ROUND(G176*0.2409,2)</f>
        <v>161.63</v>
      </c>
      <c r="I176" s="17">
        <f>G176+H176</f>
        <v>832.58</v>
      </c>
    </row>
    <row r="177" spans="1:9" x14ac:dyDescent="0.25">
      <c r="A177" s="73" t="s">
        <v>240</v>
      </c>
      <c r="B177" s="658">
        <v>2</v>
      </c>
      <c r="C177" s="697">
        <f>ROUND(B177/158,4)</f>
        <v>1.2699999999999999E-2</v>
      </c>
      <c r="D177" s="16">
        <v>8.5500000000000007</v>
      </c>
      <c r="E177" s="16">
        <f t="shared" ref="E177:E179" si="93">D177*B177</f>
        <v>17.100000000000001</v>
      </c>
      <c r="F177" s="129">
        <v>1</v>
      </c>
      <c r="G177" s="16">
        <f t="shared" ref="G177:G179" si="94">ROUND(F177*E177,2)</f>
        <v>17.100000000000001</v>
      </c>
      <c r="H177" s="16">
        <f t="shared" ref="H177:H179" si="95">ROUND(G177*0.2409,2)</f>
        <v>4.12</v>
      </c>
      <c r="I177" s="17">
        <f t="shared" ref="I177:I179" si="96">G177+H177</f>
        <v>21.220000000000002</v>
      </c>
    </row>
    <row r="178" spans="1:9" x14ac:dyDescent="0.25">
      <c r="A178" s="73" t="s">
        <v>240</v>
      </c>
      <c r="B178" s="658">
        <v>120</v>
      </c>
      <c r="C178" s="697">
        <f>ROUND(B178/158,4)</f>
        <v>0.75949999999999995</v>
      </c>
      <c r="D178" s="16">
        <f>1630.2/158</f>
        <v>10.317721518987343</v>
      </c>
      <c r="E178" s="16">
        <f t="shared" si="93"/>
        <v>1238.126582278481</v>
      </c>
      <c r="F178" s="129">
        <v>1</v>
      </c>
      <c r="G178" s="16">
        <f t="shared" si="94"/>
        <v>1238.1300000000001</v>
      </c>
      <c r="H178" s="16">
        <f t="shared" si="95"/>
        <v>298.27</v>
      </c>
      <c r="I178" s="17">
        <f t="shared" si="96"/>
        <v>1536.4</v>
      </c>
    </row>
    <row r="179" spans="1:9" ht="16.5" customHeight="1" x14ac:dyDescent="0.25">
      <c r="A179" s="73" t="s">
        <v>240</v>
      </c>
      <c r="B179" s="658">
        <v>127</v>
      </c>
      <c r="C179" s="697">
        <f>ROUND(B179/158,4)</f>
        <v>0.80379999999999996</v>
      </c>
      <c r="D179" s="16">
        <v>8.5500000000000007</v>
      </c>
      <c r="E179" s="16">
        <f t="shared" si="93"/>
        <v>1085.8500000000001</v>
      </c>
      <c r="F179" s="129">
        <v>1</v>
      </c>
      <c r="G179" s="16">
        <f t="shared" si="94"/>
        <v>1085.8499999999999</v>
      </c>
      <c r="H179" s="16">
        <f t="shared" si="95"/>
        <v>261.58</v>
      </c>
      <c r="I179" s="17">
        <f t="shared" si="96"/>
        <v>1347.4299999999998</v>
      </c>
    </row>
    <row r="180" spans="1:9" s="1" customFormat="1" ht="49.5" customHeight="1" x14ac:dyDescent="0.25">
      <c r="A180" s="687" t="s">
        <v>8</v>
      </c>
      <c r="B180" s="654">
        <f>SUM(B181:B191)</f>
        <v>1102</v>
      </c>
      <c r="C180" s="696">
        <f>SUM(C181:C191)</f>
        <v>6.9745999999999997</v>
      </c>
      <c r="D180" s="38"/>
      <c r="E180" s="38"/>
      <c r="F180" s="38"/>
      <c r="G180" s="38">
        <f>SUM(G181:G191)</f>
        <v>5627.4000000000005</v>
      </c>
      <c r="H180" s="38">
        <f>SUM(H181:H191)</f>
        <v>1355.63</v>
      </c>
      <c r="I180" s="39">
        <f>SUM(I181:I191)</f>
        <v>6983.03</v>
      </c>
    </row>
    <row r="181" spans="1:9" x14ac:dyDescent="0.25">
      <c r="A181" s="73" t="s">
        <v>227</v>
      </c>
      <c r="B181" s="658">
        <v>218</v>
      </c>
      <c r="C181" s="697">
        <f>ROUND(B181/158,4)</f>
        <v>1.3796999999999999</v>
      </c>
      <c r="D181" s="16">
        <v>4.7</v>
      </c>
      <c r="E181" s="16">
        <f>D181*B181</f>
        <v>1024.6000000000001</v>
      </c>
      <c r="F181" s="129">
        <v>1</v>
      </c>
      <c r="G181" s="16">
        <f>ROUND(E181*F181,2)</f>
        <v>1024.5999999999999</v>
      </c>
      <c r="H181" s="16">
        <f>ROUND(G181*0.2409,2)</f>
        <v>246.83</v>
      </c>
      <c r="I181" s="17">
        <f>G181+H181</f>
        <v>1271.4299999999998</v>
      </c>
    </row>
    <row r="182" spans="1:9" x14ac:dyDescent="0.25">
      <c r="A182" s="73" t="s">
        <v>560</v>
      </c>
      <c r="B182" s="658">
        <v>62</v>
      </c>
      <c r="C182" s="697">
        <f t="shared" ref="C182:C200" si="97">ROUND(B182/158,4)</f>
        <v>0.39240000000000003</v>
      </c>
      <c r="D182" s="16">
        <v>5.7</v>
      </c>
      <c r="E182" s="16">
        <f t="shared" ref="E182:E191" si="98">D182*B182</f>
        <v>353.40000000000003</v>
      </c>
      <c r="F182" s="129">
        <v>1</v>
      </c>
      <c r="G182" s="16">
        <f t="shared" ref="G182:G191" si="99">ROUND(E182*F182,2)</f>
        <v>353.4</v>
      </c>
      <c r="H182" s="16">
        <f t="shared" ref="H182:H191" si="100">ROUND(G182*0.2409,2)</f>
        <v>85.13</v>
      </c>
      <c r="I182" s="17">
        <f t="shared" ref="I182:I191" si="101">G182+H182</f>
        <v>438.53</v>
      </c>
    </row>
    <row r="183" spans="1:9" x14ac:dyDescent="0.25">
      <c r="A183" s="73" t="s">
        <v>560</v>
      </c>
      <c r="B183" s="658">
        <v>60</v>
      </c>
      <c r="C183" s="697">
        <f t="shared" si="97"/>
        <v>0.37969999999999998</v>
      </c>
      <c r="D183" s="16">
        <v>4.7</v>
      </c>
      <c r="E183" s="16">
        <f t="shared" si="98"/>
        <v>282</v>
      </c>
      <c r="F183" s="129">
        <v>1</v>
      </c>
      <c r="G183" s="16">
        <f t="shared" si="99"/>
        <v>282</v>
      </c>
      <c r="H183" s="16">
        <f t="shared" si="100"/>
        <v>67.930000000000007</v>
      </c>
      <c r="I183" s="17">
        <f t="shared" si="101"/>
        <v>349.93</v>
      </c>
    </row>
    <row r="184" spans="1:9" x14ac:dyDescent="0.25">
      <c r="A184" s="73" t="s">
        <v>560</v>
      </c>
      <c r="B184" s="658">
        <v>142</v>
      </c>
      <c r="C184" s="697">
        <f t="shared" si="97"/>
        <v>0.89870000000000005</v>
      </c>
      <c r="D184" s="16">
        <v>5.7</v>
      </c>
      <c r="E184" s="16">
        <f t="shared" si="98"/>
        <v>809.4</v>
      </c>
      <c r="F184" s="129">
        <v>1</v>
      </c>
      <c r="G184" s="16">
        <f t="shared" si="99"/>
        <v>809.4</v>
      </c>
      <c r="H184" s="16">
        <f t="shared" si="100"/>
        <v>194.98</v>
      </c>
      <c r="I184" s="17">
        <f t="shared" si="101"/>
        <v>1004.38</v>
      </c>
    </row>
    <row r="185" spans="1:9" x14ac:dyDescent="0.25">
      <c r="A185" s="73" t="s">
        <v>560</v>
      </c>
      <c r="B185" s="658">
        <v>20</v>
      </c>
      <c r="C185" s="697">
        <f t="shared" si="97"/>
        <v>0.12659999999999999</v>
      </c>
      <c r="D185" s="16">
        <v>5.7</v>
      </c>
      <c r="E185" s="16">
        <f t="shared" si="98"/>
        <v>114</v>
      </c>
      <c r="F185" s="129">
        <v>1</v>
      </c>
      <c r="G185" s="16">
        <f t="shared" si="99"/>
        <v>114</v>
      </c>
      <c r="H185" s="16">
        <f t="shared" si="100"/>
        <v>27.46</v>
      </c>
      <c r="I185" s="17">
        <f t="shared" si="101"/>
        <v>141.46</v>
      </c>
    </row>
    <row r="186" spans="1:9" x14ac:dyDescent="0.25">
      <c r="A186" s="73" t="s">
        <v>560</v>
      </c>
      <c r="B186" s="658">
        <v>10</v>
      </c>
      <c r="C186" s="697">
        <f t="shared" si="97"/>
        <v>6.3299999999999995E-2</v>
      </c>
      <c r="D186" s="16">
        <v>4.7</v>
      </c>
      <c r="E186" s="16">
        <f t="shared" si="98"/>
        <v>47</v>
      </c>
      <c r="F186" s="129">
        <v>1</v>
      </c>
      <c r="G186" s="16">
        <f t="shared" si="99"/>
        <v>47</v>
      </c>
      <c r="H186" s="16">
        <f t="shared" si="100"/>
        <v>11.32</v>
      </c>
      <c r="I186" s="17">
        <f t="shared" si="101"/>
        <v>58.32</v>
      </c>
    </row>
    <row r="187" spans="1:9" x14ac:dyDescent="0.25">
      <c r="A187" s="73" t="s">
        <v>560</v>
      </c>
      <c r="B187" s="658">
        <v>160</v>
      </c>
      <c r="C187" s="697">
        <f t="shared" si="97"/>
        <v>1.0126999999999999</v>
      </c>
      <c r="D187" s="16">
        <v>4.7</v>
      </c>
      <c r="E187" s="16">
        <f t="shared" si="98"/>
        <v>752</v>
      </c>
      <c r="F187" s="129">
        <v>1</v>
      </c>
      <c r="G187" s="16">
        <f t="shared" si="99"/>
        <v>752</v>
      </c>
      <c r="H187" s="16">
        <f t="shared" si="100"/>
        <v>181.16</v>
      </c>
      <c r="I187" s="17">
        <f t="shared" si="101"/>
        <v>933.16</v>
      </c>
    </row>
    <row r="188" spans="1:9" x14ac:dyDescent="0.25">
      <c r="A188" s="73" t="s">
        <v>560</v>
      </c>
      <c r="B188" s="658">
        <v>38</v>
      </c>
      <c r="C188" s="697">
        <f t="shared" si="97"/>
        <v>0.24049999999999999</v>
      </c>
      <c r="D188" s="16">
        <v>5.7</v>
      </c>
      <c r="E188" s="16">
        <f t="shared" si="98"/>
        <v>216.6</v>
      </c>
      <c r="F188" s="129">
        <v>1</v>
      </c>
      <c r="G188" s="16">
        <f t="shared" si="99"/>
        <v>216.6</v>
      </c>
      <c r="H188" s="16">
        <f t="shared" si="100"/>
        <v>52.18</v>
      </c>
      <c r="I188" s="17">
        <f t="shared" si="101"/>
        <v>268.77999999999997</v>
      </c>
    </row>
    <row r="189" spans="1:9" x14ac:dyDescent="0.25">
      <c r="A189" s="73" t="s">
        <v>560</v>
      </c>
      <c r="B189" s="658">
        <v>186</v>
      </c>
      <c r="C189" s="697">
        <f t="shared" si="97"/>
        <v>1.1772</v>
      </c>
      <c r="D189" s="16">
        <v>5.7</v>
      </c>
      <c r="E189" s="16">
        <f t="shared" si="98"/>
        <v>1060.2</v>
      </c>
      <c r="F189" s="129">
        <v>1</v>
      </c>
      <c r="G189" s="16">
        <f t="shared" si="99"/>
        <v>1060.2</v>
      </c>
      <c r="H189" s="16">
        <f t="shared" si="100"/>
        <v>255.4</v>
      </c>
      <c r="I189" s="17">
        <f t="shared" si="101"/>
        <v>1315.6000000000001</v>
      </c>
    </row>
    <row r="190" spans="1:9" x14ac:dyDescent="0.25">
      <c r="A190" s="73" t="s">
        <v>560</v>
      </c>
      <c r="B190" s="658">
        <v>48</v>
      </c>
      <c r="C190" s="697">
        <f t="shared" si="97"/>
        <v>0.30380000000000001</v>
      </c>
      <c r="D190" s="16">
        <v>4.7</v>
      </c>
      <c r="E190" s="16">
        <f t="shared" si="98"/>
        <v>225.60000000000002</v>
      </c>
      <c r="F190" s="129">
        <v>1</v>
      </c>
      <c r="G190" s="16">
        <f t="shared" si="99"/>
        <v>225.6</v>
      </c>
      <c r="H190" s="16">
        <f t="shared" si="100"/>
        <v>54.35</v>
      </c>
      <c r="I190" s="17">
        <f t="shared" si="101"/>
        <v>279.95</v>
      </c>
    </row>
    <row r="191" spans="1:9" x14ac:dyDescent="0.25">
      <c r="A191" s="73" t="s">
        <v>560</v>
      </c>
      <c r="B191" s="658">
        <v>158</v>
      </c>
      <c r="C191" s="697">
        <f t="shared" si="97"/>
        <v>1</v>
      </c>
      <c r="D191" s="16">
        <v>4.7</v>
      </c>
      <c r="E191" s="16">
        <f t="shared" si="98"/>
        <v>742.6</v>
      </c>
      <c r="F191" s="129">
        <v>1</v>
      </c>
      <c r="G191" s="16">
        <f t="shared" si="99"/>
        <v>742.6</v>
      </c>
      <c r="H191" s="16">
        <f t="shared" si="100"/>
        <v>178.89</v>
      </c>
      <c r="I191" s="17">
        <f t="shared" si="101"/>
        <v>921.49</v>
      </c>
    </row>
    <row r="192" spans="1:9" s="1" customFormat="1" ht="49.5" x14ac:dyDescent="0.25">
      <c r="A192" s="687" t="s">
        <v>9</v>
      </c>
      <c r="B192" s="654">
        <f>SUM(B193:B200)</f>
        <v>864</v>
      </c>
      <c r="C192" s="696">
        <f>SUM(C193:C200)</f>
        <v>5.4682999999999993</v>
      </c>
      <c r="D192" s="38"/>
      <c r="E192" s="38"/>
      <c r="F192" s="38"/>
      <c r="G192" s="38">
        <f>SUM(G193:G200)</f>
        <v>3456</v>
      </c>
      <c r="H192" s="38">
        <f>SUM(H193:H200)</f>
        <v>832.55000000000007</v>
      </c>
      <c r="I192" s="39">
        <f>SUM(I193:I200)</f>
        <v>4288.55</v>
      </c>
    </row>
    <row r="193" spans="1:9" ht="16.5" customHeight="1" x14ac:dyDescent="0.25">
      <c r="A193" s="73" t="s">
        <v>409</v>
      </c>
      <c r="B193" s="658">
        <v>176</v>
      </c>
      <c r="C193" s="697">
        <f t="shared" si="97"/>
        <v>1.1138999999999999</v>
      </c>
      <c r="D193" s="16">
        <v>4</v>
      </c>
      <c r="E193" s="16">
        <f>D193*B193</f>
        <v>704</v>
      </c>
      <c r="F193" s="129">
        <v>1</v>
      </c>
      <c r="G193" s="16">
        <f>ROUND(E193*F193,2)</f>
        <v>704</v>
      </c>
      <c r="H193" s="16">
        <f>ROUND(G193*0.2409,2)</f>
        <v>169.59</v>
      </c>
      <c r="I193" s="17">
        <f>G193+H193</f>
        <v>873.59</v>
      </c>
    </row>
    <row r="194" spans="1:9" ht="16.5" customHeight="1" x14ac:dyDescent="0.25">
      <c r="A194" s="73" t="s">
        <v>409</v>
      </c>
      <c r="B194" s="658">
        <v>112</v>
      </c>
      <c r="C194" s="697">
        <f t="shared" si="97"/>
        <v>0.70889999999999997</v>
      </c>
      <c r="D194" s="16">
        <v>4</v>
      </c>
      <c r="E194" s="16">
        <f>D194*B194</f>
        <v>448</v>
      </c>
      <c r="F194" s="129">
        <v>1</v>
      </c>
      <c r="G194" s="16">
        <f t="shared" ref="G194:G200" si="102">ROUND(E194*F194,2)</f>
        <v>448</v>
      </c>
      <c r="H194" s="16">
        <f t="shared" ref="H194:H200" si="103">ROUND(G194*0.2409,2)</f>
        <v>107.92</v>
      </c>
      <c r="I194" s="17">
        <f t="shared" ref="I194:I200" si="104">G194+H194</f>
        <v>555.91999999999996</v>
      </c>
    </row>
    <row r="195" spans="1:9" ht="16.5" customHeight="1" x14ac:dyDescent="0.25">
      <c r="A195" s="73" t="s">
        <v>409</v>
      </c>
      <c r="B195" s="658">
        <v>152</v>
      </c>
      <c r="C195" s="697">
        <f t="shared" si="97"/>
        <v>0.96199999999999997</v>
      </c>
      <c r="D195" s="16">
        <v>4</v>
      </c>
      <c r="E195" s="16">
        <f t="shared" ref="E195:E199" si="105">D195*B195</f>
        <v>608</v>
      </c>
      <c r="F195" s="129">
        <v>1</v>
      </c>
      <c r="G195" s="16">
        <f t="shared" si="102"/>
        <v>608</v>
      </c>
      <c r="H195" s="16">
        <f t="shared" si="103"/>
        <v>146.47</v>
      </c>
      <c r="I195" s="17">
        <f t="shared" si="104"/>
        <v>754.47</v>
      </c>
    </row>
    <row r="196" spans="1:9" ht="16.5" customHeight="1" x14ac:dyDescent="0.25">
      <c r="A196" s="73" t="s">
        <v>409</v>
      </c>
      <c r="B196" s="658">
        <v>80</v>
      </c>
      <c r="C196" s="697">
        <f t="shared" si="97"/>
        <v>0.50629999999999997</v>
      </c>
      <c r="D196" s="16">
        <v>4</v>
      </c>
      <c r="E196" s="16">
        <f t="shared" si="105"/>
        <v>320</v>
      </c>
      <c r="F196" s="129">
        <v>1</v>
      </c>
      <c r="G196" s="16">
        <f t="shared" si="102"/>
        <v>320</v>
      </c>
      <c r="H196" s="16">
        <f t="shared" si="103"/>
        <v>77.09</v>
      </c>
      <c r="I196" s="17">
        <f t="shared" si="104"/>
        <v>397.09000000000003</v>
      </c>
    </row>
    <row r="197" spans="1:9" ht="16.5" customHeight="1" x14ac:dyDescent="0.25">
      <c r="A197" s="73" t="s">
        <v>409</v>
      </c>
      <c r="B197" s="658">
        <v>72</v>
      </c>
      <c r="C197" s="697">
        <f t="shared" si="97"/>
        <v>0.45569999999999999</v>
      </c>
      <c r="D197" s="16">
        <v>4</v>
      </c>
      <c r="E197" s="16">
        <f t="shared" si="105"/>
        <v>288</v>
      </c>
      <c r="F197" s="129">
        <v>1</v>
      </c>
      <c r="G197" s="16">
        <f t="shared" si="102"/>
        <v>288</v>
      </c>
      <c r="H197" s="16">
        <f t="shared" si="103"/>
        <v>69.38</v>
      </c>
      <c r="I197" s="17">
        <f t="shared" si="104"/>
        <v>357.38</v>
      </c>
    </row>
    <row r="198" spans="1:9" ht="16.5" customHeight="1" x14ac:dyDescent="0.25">
      <c r="A198" s="73" t="s">
        <v>409</v>
      </c>
      <c r="B198" s="658">
        <v>56</v>
      </c>
      <c r="C198" s="697">
        <f t="shared" si="97"/>
        <v>0.35439999999999999</v>
      </c>
      <c r="D198" s="16">
        <v>4</v>
      </c>
      <c r="E198" s="16">
        <f t="shared" si="105"/>
        <v>224</v>
      </c>
      <c r="F198" s="129">
        <v>1</v>
      </c>
      <c r="G198" s="16">
        <f t="shared" si="102"/>
        <v>224</v>
      </c>
      <c r="H198" s="16">
        <f t="shared" si="103"/>
        <v>53.96</v>
      </c>
      <c r="I198" s="17">
        <f t="shared" si="104"/>
        <v>277.95999999999998</v>
      </c>
    </row>
    <row r="199" spans="1:9" ht="16.5" customHeight="1" x14ac:dyDescent="0.25">
      <c r="A199" s="73" t="s">
        <v>409</v>
      </c>
      <c r="B199" s="658">
        <v>96</v>
      </c>
      <c r="C199" s="697">
        <f t="shared" si="97"/>
        <v>0.60760000000000003</v>
      </c>
      <c r="D199" s="16">
        <v>4</v>
      </c>
      <c r="E199" s="16">
        <f t="shared" si="105"/>
        <v>384</v>
      </c>
      <c r="F199" s="129">
        <v>1</v>
      </c>
      <c r="G199" s="16">
        <f t="shared" si="102"/>
        <v>384</v>
      </c>
      <c r="H199" s="16">
        <f t="shared" si="103"/>
        <v>92.51</v>
      </c>
      <c r="I199" s="17">
        <f t="shared" si="104"/>
        <v>476.51</v>
      </c>
    </row>
    <row r="200" spans="1:9" ht="16.5" customHeight="1" x14ac:dyDescent="0.25">
      <c r="A200" s="73" t="s">
        <v>409</v>
      </c>
      <c r="B200" s="658">
        <v>120</v>
      </c>
      <c r="C200" s="697">
        <f t="shared" si="97"/>
        <v>0.75949999999999995</v>
      </c>
      <c r="D200" s="16">
        <v>4</v>
      </c>
      <c r="E200" s="16">
        <f>D200*B200</f>
        <v>480</v>
      </c>
      <c r="F200" s="129">
        <v>1</v>
      </c>
      <c r="G200" s="16">
        <f t="shared" si="102"/>
        <v>480</v>
      </c>
      <c r="H200" s="16">
        <f t="shared" si="103"/>
        <v>115.63</v>
      </c>
      <c r="I200" s="17">
        <f t="shared" si="104"/>
        <v>595.63</v>
      </c>
    </row>
    <row r="201" spans="1:9" s="1" customFormat="1" ht="21.75" customHeight="1" x14ac:dyDescent="0.25">
      <c r="A201" s="688" t="s">
        <v>561</v>
      </c>
      <c r="B201" s="653">
        <f>B202+B205+B220</f>
        <v>3326</v>
      </c>
      <c r="C201" s="700">
        <f>C202+C205+C220</f>
        <v>21.050599999999996</v>
      </c>
      <c r="D201" s="12"/>
      <c r="E201" s="12"/>
      <c r="F201" s="12"/>
      <c r="G201" s="151">
        <f>G202+G205+G220</f>
        <v>17137.439999999999</v>
      </c>
      <c r="H201" s="12">
        <f>H202+H205+H220</f>
        <v>4128.42</v>
      </c>
      <c r="I201" s="13">
        <f>I202+I205+I220</f>
        <v>21265.86</v>
      </c>
    </row>
    <row r="202" spans="1:9" s="1" customFormat="1" ht="33" x14ac:dyDescent="0.25">
      <c r="A202" s="687" t="s">
        <v>10</v>
      </c>
      <c r="B202" s="654">
        <f>SUM(B203:B204)</f>
        <v>251</v>
      </c>
      <c r="C202" s="696">
        <f t="shared" ref="C202:I202" si="106">SUM(C203:C204)</f>
        <v>1.5886</v>
      </c>
      <c r="D202" s="38"/>
      <c r="E202" s="38"/>
      <c r="F202" s="38"/>
      <c r="G202" s="38">
        <f>SUM(G203:G204)</f>
        <v>2507.25</v>
      </c>
      <c r="H202" s="38">
        <f t="shared" si="106"/>
        <v>604</v>
      </c>
      <c r="I202" s="39">
        <f t="shared" si="106"/>
        <v>3111.25</v>
      </c>
    </row>
    <row r="203" spans="1:9" x14ac:dyDescent="0.25">
      <c r="A203" s="73" t="s">
        <v>547</v>
      </c>
      <c r="B203" s="658">
        <v>79</v>
      </c>
      <c r="C203" s="697">
        <f>ROUND(B203/158,4)</f>
        <v>0.5</v>
      </c>
      <c r="D203" s="16">
        <v>8.5500000000000007</v>
      </c>
      <c r="E203" s="16">
        <f>D203*B203</f>
        <v>675.45</v>
      </c>
      <c r="F203" s="129">
        <v>1</v>
      </c>
      <c r="G203" s="16">
        <f>ROUND(F203*E203,2)</f>
        <v>675.45</v>
      </c>
      <c r="H203" s="16">
        <f>ROUND(G203*0.2409,2)</f>
        <v>162.72</v>
      </c>
      <c r="I203" s="17">
        <f>G203+H203</f>
        <v>838.17000000000007</v>
      </c>
    </row>
    <row r="204" spans="1:9" ht="19.5" customHeight="1" x14ac:dyDescent="0.25">
      <c r="A204" s="73" t="s">
        <v>559</v>
      </c>
      <c r="B204" s="658">
        <v>172</v>
      </c>
      <c r="C204" s="697">
        <f>ROUND(B204/158,4)</f>
        <v>1.0886</v>
      </c>
      <c r="D204" s="16">
        <v>10.65</v>
      </c>
      <c r="E204" s="16">
        <f>D204*B204</f>
        <v>1831.8</v>
      </c>
      <c r="F204" s="129">
        <v>1</v>
      </c>
      <c r="G204" s="16">
        <f>ROUND(F204*E204,2)</f>
        <v>1831.8</v>
      </c>
      <c r="H204" s="16">
        <f>ROUND(G204*0.2409,2)</f>
        <v>441.28</v>
      </c>
      <c r="I204" s="17">
        <f>G204+H204</f>
        <v>2273.08</v>
      </c>
    </row>
    <row r="205" spans="1:9" s="1" customFormat="1" ht="49.5" customHeight="1" x14ac:dyDescent="0.25">
      <c r="A205" s="687" t="s">
        <v>8</v>
      </c>
      <c r="B205" s="654">
        <f>SUM(B206:B219)</f>
        <v>1592</v>
      </c>
      <c r="C205" s="696">
        <f>SUM(C206:C219)</f>
        <v>10.075799999999997</v>
      </c>
      <c r="D205" s="38"/>
      <c r="E205" s="38"/>
      <c r="F205" s="38"/>
      <c r="G205" s="38">
        <f>SUM(G206:G219)</f>
        <v>8955.7899999999991</v>
      </c>
      <c r="H205" s="38">
        <f>SUM(H206:H219)</f>
        <v>2157.46</v>
      </c>
      <c r="I205" s="39">
        <f>SUM(I206:I219)</f>
        <v>11113.25</v>
      </c>
    </row>
    <row r="206" spans="1:9" x14ac:dyDescent="0.25">
      <c r="A206" s="73" t="s">
        <v>408</v>
      </c>
      <c r="B206" s="658">
        <v>278</v>
      </c>
      <c r="C206" s="697">
        <f>ROUND(B206/158,4)</f>
        <v>1.7595000000000001</v>
      </c>
      <c r="D206" s="16">
        <v>5.7</v>
      </c>
      <c r="E206" s="16">
        <f>D206*B206</f>
        <v>1584.6000000000001</v>
      </c>
      <c r="F206" s="129">
        <v>1</v>
      </c>
      <c r="G206" s="16">
        <f>ROUND(E206*F206,2)</f>
        <v>1584.6</v>
      </c>
      <c r="H206" s="16">
        <f>ROUND(G206*0.2409,2)</f>
        <v>381.73</v>
      </c>
      <c r="I206" s="17">
        <f>G206+H206</f>
        <v>1966.33</v>
      </c>
    </row>
    <row r="207" spans="1:9" x14ac:dyDescent="0.25">
      <c r="A207" s="73" t="s">
        <v>408</v>
      </c>
      <c r="B207" s="658">
        <v>48</v>
      </c>
      <c r="C207" s="697">
        <f t="shared" ref="C207:C219" si="107">ROUND(B207/158,4)</f>
        <v>0.30380000000000001</v>
      </c>
      <c r="D207" s="16">
        <v>5.7</v>
      </c>
      <c r="E207" s="16">
        <f t="shared" ref="E207:E219" si="108">D207*B207</f>
        <v>273.60000000000002</v>
      </c>
      <c r="F207" s="129">
        <v>1</v>
      </c>
      <c r="G207" s="16">
        <f t="shared" ref="G207:G219" si="109">ROUND(E207*F207,2)</f>
        <v>273.60000000000002</v>
      </c>
      <c r="H207" s="16">
        <f t="shared" ref="H207:H219" si="110">ROUND(G207*0.2409,2)</f>
        <v>65.91</v>
      </c>
      <c r="I207" s="17">
        <f t="shared" ref="I207:I219" si="111">G207+H207</f>
        <v>339.51</v>
      </c>
    </row>
    <row r="208" spans="1:9" x14ac:dyDescent="0.25">
      <c r="A208" s="73" t="s">
        <v>541</v>
      </c>
      <c r="B208" s="658">
        <v>204</v>
      </c>
      <c r="C208" s="697">
        <f t="shared" si="107"/>
        <v>1.2910999999999999</v>
      </c>
      <c r="D208" s="16">
        <v>5.7</v>
      </c>
      <c r="E208" s="16">
        <f t="shared" si="108"/>
        <v>1162.8</v>
      </c>
      <c r="F208" s="129">
        <v>1</v>
      </c>
      <c r="G208" s="16">
        <f t="shared" si="109"/>
        <v>1162.8</v>
      </c>
      <c r="H208" s="16">
        <f t="shared" si="110"/>
        <v>280.12</v>
      </c>
      <c r="I208" s="17">
        <f t="shared" si="111"/>
        <v>1442.92</v>
      </c>
    </row>
    <row r="209" spans="1:9" x14ac:dyDescent="0.25">
      <c r="A209" s="73" t="s">
        <v>562</v>
      </c>
      <c r="B209" s="658">
        <v>216</v>
      </c>
      <c r="C209" s="697">
        <f t="shared" si="107"/>
        <v>1.3671</v>
      </c>
      <c r="D209" s="16">
        <v>5.7</v>
      </c>
      <c r="E209" s="16">
        <f t="shared" si="108"/>
        <v>1231.2</v>
      </c>
      <c r="F209" s="129">
        <v>1</v>
      </c>
      <c r="G209" s="16">
        <f t="shared" si="109"/>
        <v>1231.2</v>
      </c>
      <c r="H209" s="16">
        <f t="shared" si="110"/>
        <v>296.60000000000002</v>
      </c>
      <c r="I209" s="17">
        <f t="shared" si="111"/>
        <v>1527.8000000000002</v>
      </c>
    </row>
    <row r="210" spans="1:9" x14ac:dyDescent="0.25">
      <c r="A210" s="73" t="s">
        <v>562</v>
      </c>
      <c r="B210" s="658">
        <v>134</v>
      </c>
      <c r="C210" s="697">
        <f t="shared" si="107"/>
        <v>0.84809999999999997</v>
      </c>
      <c r="D210" s="16">
        <v>5.7</v>
      </c>
      <c r="E210" s="16">
        <f t="shared" si="108"/>
        <v>763.80000000000007</v>
      </c>
      <c r="F210" s="129">
        <v>1</v>
      </c>
      <c r="G210" s="16">
        <f t="shared" si="109"/>
        <v>763.8</v>
      </c>
      <c r="H210" s="16">
        <f t="shared" si="110"/>
        <v>184</v>
      </c>
      <c r="I210" s="17">
        <f t="shared" si="111"/>
        <v>947.8</v>
      </c>
    </row>
    <row r="211" spans="1:9" x14ac:dyDescent="0.25">
      <c r="A211" s="73" t="s">
        <v>562</v>
      </c>
      <c r="B211" s="658">
        <v>172</v>
      </c>
      <c r="C211" s="697">
        <f t="shared" si="107"/>
        <v>1.0886</v>
      </c>
      <c r="D211" s="16">
        <v>5.7</v>
      </c>
      <c r="E211" s="16">
        <f t="shared" si="108"/>
        <v>980.4</v>
      </c>
      <c r="F211" s="129">
        <v>1</v>
      </c>
      <c r="G211" s="16">
        <f t="shared" si="109"/>
        <v>980.4</v>
      </c>
      <c r="H211" s="16">
        <f t="shared" si="110"/>
        <v>236.18</v>
      </c>
      <c r="I211" s="17">
        <f t="shared" si="111"/>
        <v>1216.58</v>
      </c>
    </row>
    <row r="212" spans="1:9" x14ac:dyDescent="0.25">
      <c r="A212" s="73" t="s">
        <v>562</v>
      </c>
      <c r="B212" s="658">
        <v>104</v>
      </c>
      <c r="C212" s="697">
        <f t="shared" si="107"/>
        <v>0.65820000000000001</v>
      </c>
      <c r="D212" s="16">
        <v>5.7</v>
      </c>
      <c r="E212" s="16">
        <f t="shared" si="108"/>
        <v>592.80000000000007</v>
      </c>
      <c r="F212" s="129">
        <v>1</v>
      </c>
      <c r="G212" s="16">
        <f t="shared" si="109"/>
        <v>592.79999999999995</v>
      </c>
      <c r="H212" s="16">
        <f t="shared" si="110"/>
        <v>142.81</v>
      </c>
      <c r="I212" s="17">
        <f t="shared" si="111"/>
        <v>735.6099999999999</v>
      </c>
    </row>
    <row r="213" spans="1:9" x14ac:dyDescent="0.25">
      <c r="A213" s="73" t="s">
        <v>562</v>
      </c>
      <c r="B213" s="658">
        <v>78</v>
      </c>
      <c r="C213" s="697">
        <f t="shared" si="107"/>
        <v>0.49370000000000003</v>
      </c>
      <c r="D213" s="16">
        <v>4.7</v>
      </c>
      <c r="E213" s="16">
        <f t="shared" si="108"/>
        <v>366.6</v>
      </c>
      <c r="F213" s="129">
        <v>1</v>
      </c>
      <c r="G213" s="16">
        <f t="shared" si="109"/>
        <v>366.6</v>
      </c>
      <c r="H213" s="16">
        <f t="shared" si="110"/>
        <v>88.31</v>
      </c>
      <c r="I213" s="17">
        <f t="shared" si="111"/>
        <v>454.91</v>
      </c>
    </row>
    <row r="214" spans="1:9" x14ac:dyDescent="0.25">
      <c r="A214" s="73" t="s">
        <v>414</v>
      </c>
      <c r="B214" s="658">
        <v>36</v>
      </c>
      <c r="C214" s="697">
        <f t="shared" si="107"/>
        <v>0.2278</v>
      </c>
      <c r="D214" s="16">
        <v>4.7</v>
      </c>
      <c r="E214" s="16">
        <f t="shared" si="108"/>
        <v>169.20000000000002</v>
      </c>
      <c r="F214" s="129">
        <v>1</v>
      </c>
      <c r="G214" s="16">
        <f t="shared" si="109"/>
        <v>169.2</v>
      </c>
      <c r="H214" s="16">
        <f t="shared" si="110"/>
        <v>40.76</v>
      </c>
      <c r="I214" s="17">
        <f t="shared" si="111"/>
        <v>209.95999999999998</v>
      </c>
    </row>
    <row r="215" spans="1:9" x14ac:dyDescent="0.25">
      <c r="A215" s="73" t="s">
        <v>414</v>
      </c>
      <c r="B215" s="658">
        <v>86</v>
      </c>
      <c r="C215" s="697">
        <f t="shared" si="107"/>
        <v>0.54430000000000001</v>
      </c>
      <c r="D215" s="16">
        <f>1300/158</f>
        <v>8.2278481012658222</v>
      </c>
      <c r="E215" s="16">
        <f t="shared" si="108"/>
        <v>707.5949367088607</v>
      </c>
      <c r="F215" s="129">
        <v>1</v>
      </c>
      <c r="G215" s="16">
        <f t="shared" si="109"/>
        <v>707.59</v>
      </c>
      <c r="H215" s="16">
        <f t="shared" si="110"/>
        <v>170.46</v>
      </c>
      <c r="I215" s="17">
        <f t="shared" si="111"/>
        <v>878.05000000000007</v>
      </c>
    </row>
    <row r="216" spans="1:9" x14ac:dyDescent="0.25">
      <c r="A216" s="73" t="s">
        <v>562</v>
      </c>
      <c r="B216" s="658">
        <v>76</v>
      </c>
      <c r="C216" s="697">
        <f t="shared" si="107"/>
        <v>0.48099999999999998</v>
      </c>
      <c r="D216" s="16">
        <v>4.7</v>
      </c>
      <c r="E216" s="16">
        <f t="shared" si="108"/>
        <v>357.2</v>
      </c>
      <c r="F216" s="129">
        <v>1</v>
      </c>
      <c r="G216" s="16">
        <f t="shared" si="109"/>
        <v>357.2</v>
      </c>
      <c r="H216" s="16">
        <f t="shared" si="110"/>
        <v>86.05</v>
      </c>
      <c r="I216" s="17">
        <f t="shared" si="111"/>
        <v>443.25</v>
      </c>
    </row>
    <row r="217" spans="1:9" x14ac:dyDescent="0.25">
      <c r="A217" s="73" t="s">
        <v>562</v>
      </c>
      <c r="B217" s="658">
        <v>62</v>
      </c>
      <c r="C217" s="697">
        <f t="shared" si="107"/>
        <v>0.39240000000000003</v>
      </c>
      <c r="D217" s="16">
        <v>4.7</v>
      </c>
      <c r="E217" s="16">
        <f t="shared" si="108"/>
        <v>291.40000000000003</v>
      </c>
      <c r="F217" s="129">
        <v>1</v>
      </c>
      <c r="G217" s="16">
        <f t="shared" si="109"/>
        <v>291.39999999999998</v>
      </c>
      <c r="H217" s="16">
        <f t="shared" si="110"/>
        <v>70.2</v>
      </c>
      <c r="I217" s="17">
        <f t="shared" si="111"/>
        <v>361.59999999999997</v>
      </c>
    </row>
    <row r="218" spans="1:9" x14ac:dyDescent="0.25">
      <c r="A218" s="73" t="s">
        <v>562</v>
      </c>
      <c r="B218" s="658">
        <v>14</v>
      </c>
      <c r="C218" s="697">
        <f t="shared" si="107"/>
        <v>8.8599999999999998E-2</v>
      </c>
      <c r="D218" s="16">
        <v>5.7</v>
      </c>
      <c r="E218" s="16">
        <f t="shared" si="108"/>
        <v>79.8</v>
      </c>
      <c r="F218" s="129">
        <v>1</v>
      </c>
      <c r="G218" s="16">
        <f t="shared" si="109"/>
        <v>79.8</v>
      </c>
      <c r="H218" s="16">
        <f t="shared" si="110"/>
        <v>19.22</v>
      </c>
      <c r="I218" s="17">
        <f t="shared" si="111"/>
        <v>99.02</v>
      </c>
    </row>
    <row r="219" spans="1:9" x14ac:dyDescent="0.25">
      <c r="A219" s="73" t="s">
        <v>562</v>
      </c>
      <c r="B219" s="658">
        <v>84</v>
      </c>
      <c r="C219" s="697">
        <f t="shared" si="107"/>
        <v>0.53159999999999996</v>
      </c>
      <c r="D219" s="16">
        <v>4.7</v>
      </c>
      <c r="E219" s="16">
        <f t="shared" si="108"/>
        <v>394.8</v>
      </c>
      <c r="F219" s="129">
        <v>1</v>
      </c>
      <c r="G219" s="16">
        <f t="shared" si="109"/>
        <v>394.8</v>
      </c>
      <c r="H219" s="16">
        <f t="shared" si="110"/>
        <v>95.11</v>
      </c>
      <c r="I219" s="17">
        <f t="shared" si="111"/>
        <v>489.91</v>
      </c>
    </row>
    <row r="220" spans="1:9" s="1" customFormat="1" ht="57" customHeight="1" x14ac:dyDescent="0.25">
      <c r="A220" s="687" t="s">
        <v>9</v>
      </c>
      <c r="B220" s="654">
        <f>SUM(B221:B234)</f>
        <v>1483</v>
      </c>
      <c r="C220" s="696">
        <f>SUM(C221:C234)</f>
        <v>9.3861999999999988</v>
      </c>
      <c r="D220" s="38"/>
      <c r="E220" s="38"/>
      <c r="F220" s="38"/>
      <c r="G220" s="38">
        <f>SUM(G221:G234)</f>
        <v>5674.4000000000005</v>
      </c>
      <c r="H220" s="38">
        <f>SUM(H221:H234)</f>
        <v>1366.9599999999998</v>
      </c>
      <c r="I220" s="39">
        <f>SUM(I221:I234)</f>
        <v>7041.3600000000006</v>
      </c>
    </row>
    <row r="221" spans="1:9" ht="16.5" customHeight="1" x14ac:dyDescent="0.25">
      <c r="A221" s="73" t="s">
        <v>409</v>
      </c>
      <c r="B221" s="658">
        <v>38</v>
      </c>
      <c r="C221" s="697">
        <f>ROUND(B221/158,4)</f>
        <v>0.24049999999999999</v>
      </c>
      <c r="D221" s="16">
        <v>4</v>
      </c>
      <c r="E221" s="16">
        <f t="shared" ref="E221:E234" si="112">D221*B221</f>
        <v>152</v>
      </c>
      <c r="F221" s="129">
        <v>1</v>
      </c>
      <c r="G221" s="16">
        <f>ROUND(E221*F221,2)</f>
        <v>152</v>
      </c>
      <c r="H221" s="16">
        <f>ROUND(G221*0.2409,2)</f>
        <v>36.619999999999997</v>
      </c>
      <c r="I221" s="17">
        <f t="shared" ref="I221" si="113">G221+H221</f>
        <v>188.62</v>
      </c>
    </row>
    <row r="222" spans="1:9" ht="16.5" customHeight="1" x14ac:dyDescent="0.25">
      <c r="A222" s="73" t="s">
        <v>409</v>
      </c>
      <c r="B222" s="658">
        <v>264</v>
      </c>
      <c r="C222" s="697">
        <f t="shared" ref="C222:C234" si="114">ROUND(B222/158,4)</f>
        <v>1.6709000000000001</v>
      </c>
      <c r="D222" s="16">
        <v>4</v>
      </c>
      <c r="E222" s="16">
        <f t="shared" si="112"/>
        <v>1056</v>
      </c>
      <c r="F222" s="129">
        <v>1</v>
      </c>
      <c r="G222" s="16">
        <f t="shared" ref="G222:G234" si="115">ROUND(E222*F222,2)</f>
        <v>1056</v>
      </c>
      <c r="H222" s="16">
        <f t="shared" ref="H222:H234" si="116">ROUND(G222*0.2409,2)</f>
        <v>254.39</v>
      </c>
      <c r="I222" s="17">
        <f t="shared" ref="I222:I234" si="117">G222+H222</f>
        <v>1310.3899999999999</v>
      </c>
    </row>
    <row r="223" spans="1:9" ht="16.5" customHeight="1" x14ac:dyDescent="0.25">
      <c r="A223" s="73" t="s">
        <v>409</v>
      </c>
      <c r="B223" s="658">
        <v>43</v>
      </c>
      <c r="C223" s="697">
        <f t="shared" si="114"/>
        <v>0.2722</v>
      </c>
      <c r="D223" s="16">
        <v>4</v>
      </c>
      <c r="E223" s="16">
        <f t="shared" si="112"/>
        <v>172</v>
      </c>
      <c r="F223" s="129">
        <v>1</v>
      </c>
      <c r="G223" s="16">
        <f t="shared" si="115"/>
        <v>172</v>
      </c>
      <c r="H223" s="16">
        <f t="shared" si="116"/>
        <v>41.43</v>
      </c>
      <c r="I223" s="17">
        <f t="shared" si="117"/>
        <v>213.43</v>
      </c>
    </row>
    <row r="224" spans="1:9" ht="16.5" customHeight="1" x14ac:dyDescent="0.25">
      <c r="A224" s="73" t="s">
        <v>409</v>
      </c>
      <c r="B224" s="658">
        <v>24</v>
      </c>
      <c r="C224" s="697">
        <f t="shared" si="114"/>
        <v>0.15190000000000001</v>
      </c>
      <c r="D224" s="16">
        <v>4</v>
      </c>
      <c r="E224" s="16">
        <f t="shared" si="112"/>
        <v>96</v>
      </c>
      <c r="F224" s="129">
        <v>1</v>
      </c>
      <c r="G224" s="16">
        <f t="shared" si="115"/>
        <v>96</v>
      </c>
      <c r="H224" s="16">
        <f t="shared" si="116"/>
        <v>23.13</v>
      </c>
      <c r="I224" s="17">
        <f t="shared" si="117"/>
        <v>119.13</v>
      </c>
    </row>
    <row r="225" spans="1:9" ht="16.5" customHeight="1" x14ac:dyDescent="0.25">
      <c r="A225" s="73" t="s">
        <v>409</v>
      </c>
      <c r="B225" s="658">
        <v>192</v>
      </c>
      <c r="C225" s="697">
        <f t="shared" si="114"/>
        <v>1.2152000000000001</v>
      </c>
      <c r="D225" s="16">
        <v>3.3</v>
      </c>
      <c r="E225" s="16">
        <f t="shared" si="112"/>
        <v>633.59999999999991</v>
      </c>
      <c r="F225" s="129">
        <v>1</v>
      </c>
      <c r="G225" s="16">
        <f t="shared" si="115"/>
        <v>633.6</v>
      </c>
      <c r="H225" s="16">
        <f t="shared" si="116"/>
        <v>152.63</v>
      </c>
      <c r="I225" s="17">
        <f t="shared" si="117"/>
        <v>786.23</v>
      </c>
    </row>
    <row r="226" spans="1:9" x14ac:dyDescent="0.25">
      <c r="A226" s="73" t="s">
        <v>409</v>
      </c>
      <c r="B226" s="658">
        <v>80</v>
      </c>
      <c r="C226" s="697">
        <f t="shared" si="114"/>
        <v>0.50629999999999997</v>
      </c>
      <c r="D226" s="16">
        <v>4</v>
      </c>
      <c r="E226" s="16">
        <f t="shared" si="112"/>
        <v>320</v>
      </c>
      <c r="F226" s="129">
        <v>1</v>
      </c>
      <c r="G226" s="16">
        <f t="shared" si="115"/>
        <v>320</v>
      </c>
      <c r="H226" s="16">
        <f t="shared" si="116"/>
        <v>77.09</v>
      </c>
      <c r="I226" s="17">
        <f t="shared" si="117"/>
        <v>397.09000000000003</v>
      </c>
    </row>
    <row r="227" spans="1:9" x14ac:dyDescent="0.25">
      <c r="A227" s="73" t="s">
        <v>409</v>
      </c>
      <c r="B227" s="658">
        <v>16</v>
      </c>
      <c r="C227" s="697">
        <f t="shared" si="114"/>
        <v>0.1013</v>
      </c>
      <c r="D227" s="16">
        <v>4</v>
      </c>
      <c r="E227" s="16">
        <f t="shared" si="112"/>
        <v>64</v>
      </c>
      <c r="F227" s="129">
        <v>1</v>
      </c>
      <c r="G227" s="16">
        <f t="shared" si="115"/>
        <v>64</v>
      </c>
      <c r="H227" s="16">
        <f t="shared" si="116"/>
        <v>15.42</v>
      </c>
      <c r="I227" s="17">
        <f t="shared" si="117"/>
        <v>79.42</v>
      </c>
    </row>
    <row r="228" spans="1:9" x14ac:dyDescent="0.25">
      <c r="A228" s="73" t="s">
        <v>409</v>
      </c>
      <c r="B228" s="658">
        <v>112</v>
      </c>
      <c r="C228" s="697">
        <f t="shared" si="114"/>
        <v>0.70889999999999997</v>
      </c>
      <c r="D228" s="16">
        <v>4</v>
      </c>
      <c r="E228" s="16">
        <f t="shared" si="112"/>
        <v>448</v>
      </c>
      <c r="F228" s="129">
        <v>1</v>
      </c>
      <c r="G228" s="16">
        <f t="shared" si="115"/>
        <v>448</v>
      </c>
      <c r="H228" s="16">
        <f t="shared" si="116"/>
        <v>107.92</v>
      </c>
      <c r="I228" s="17">
        <f t="shared" si="117"/>
        <v>555.91999999999996</v>
      </c>
    </row>
    <row r="229" spans="1:9" x14ac:dyDescent="0.25">
      <c r="A229" s="73" t="s">
        <v>409</v>
      </c>
      <c r="B229" s="658">
        <v>58</v>
      </c>
      <c r="C229" s="697">
        <f t="shared" si="114"/>
        <v>0.36709999999999998</v>
      </c>
      <c r="D229" s="16">
        <v>4</v>
      </c>
      <c r="E229" s="16">
        <f t="shared" si="112"/>
        <v>232</v>
      </c>
      <c r="F229" s="129">
        <v>1</v>
      </c>
      <c r="G229" s="16">
        <f t="shared" si="115"/>
        <v>232</v>
      </c>
      <c r="H229" s="16">
        <f t="shared" si="116"/>
        <v>55.89</v>
      </c>
      <c r="I229" s="17">
        <f t="shared" si="117"/>
        <v>287.89</v>
      </c>
    </row>
    <row r="230" spans="1:9" x14ac:dyDescent="0.25">
      <c r="A230" s="73" t="s">
        <v>409</v>
      </c>
      <c r="B230" s="658">
        <v>216</v>
      </c>
      <c r="C230" s="697">
        <f t="shared" si="114"/>
        <v>1.3671</v>
      </c>
      <c r="D230" s="16">
        <v>4</v>
      </c>
      <c r="E230" s="16">
        <f t="shared" si="112"/>
        <v>864</v>
      </c>
      <c r="F230" s="129">
        <v>1</v>
      </c>
      <c r="G230" s="16">
        <f t="shared" si="115"/>
        <v>864</v>
      </c>
      <c r="H230" s="16">
        <f t="shared" si="116"/>
        <v>208.14</v>
      </c>
      <c r="I230" s="17">
        <f t="shared" si="117"/>
        <v>1072.1399999999999</v>
      </c>
    </row>
    <row r="231" spans="1:9" x14ac:dyDescent="0.25">
      <c r="A231" s="73" t="s">
        <v>409</v>
      </c>
      <c r="B231" s="658">
        <v>24</v>
      </c>
      <c r="C231" s="697">
        <f t="shared" si="114"/>
        <v>0.15190000000000001</v>
      </c>
      <c r="D231" s="16">
        <v>4</v>
      </c>
      <c r="E231" s="16">
        <f t="shared" si="112"/>
        <v>96</v>
      </c>
      <c r="F231" s="129">
        <v>1</v>
      </c>
      <c r="G231" s="16">
        <f t="shared" si="115"/>
        <v>96</v>
      </c>
      <c r="H231" s="16">
        <f t="shared" si="116"/>
        <v>23.13</v>
      </c>
      <c r="I231" s="17">
        <f t="shared" si="117"/>
        <v>119.13</v>
      </c>
    </row>
    <row r="232" spans="1:9" x14ac:dyDescent="0.25">
      <c r="A232" s="73" t="s">
        <v>409</v>
      </c>
      <c r="B232" s="658">
        <v>120</v>
      </c>
      <c r="C232" s="697">
        <f t="shared" si="114"/>
        <v>0.75949999999999995</v>
      </c>
      <c r="D232" s="16">
        <v>4</v>
      </c>
      <c r="E232" s="16">
        <f t="shared" si="112"/>
        <v>480</v>
      </c>
      <c r="F232" s="129">
        <v>1</v>
      </c>
      <c r="G232" s="16">
        <f t="shared" si="115"/>
        <v>480</v>
      </c>
      <c r="H232" s="16">
        <f t="shared" si="116"/>
        <v>115.63</v>
      </c>
      <c r="I232" s="17">
        <f t="shared" si="117"/>
        <v>595.63</v>
      </c>
    </row>
    <row r="233" spans="1:9" x14ac:dyDescent="0.25">
      <c r="A233" s="73" t="s">
        <v>409</v>
      </c>
      <c r="B233" s="658">
        <v>120</v>
      </c>
      <c r="C233" s="697">
        <f t="shared" si="114"/>
        <v>0.75949999999999995</v>
      </c>
      <c r="D233" s="16">
        <v>4</v>
      </c>
      <c r="E233" s="16">
        <f t="shared" si="112"/>
        <v>480</v>
      </c>
      <c r="F233" s="129">
        <v>1</v>
      </c>
      <c r="G233" s="16">
        <f t="shared" si="115"/>
        <v>480</v>
      </c>
      <c r="H233" s="16">
        <f t="shared" si="116"/>
        <v>115.63</v>
      </c>
      <c r="I233" s="17">
        <f t="shared" si="117"/>
        <v>595.63</v>
      </c>
    </row>
    <row r="234" spans="1:9" x14ac:dyDescent="0.25">
      <c r="A234" s="73" t="s">
        <v>409</v>
      </c>
      <c r="B234" s="658">
        <v>176</v>
      </c>
      <c r="C234" s="697">
        <f t="shared" si="114"/>
        <v>1.1138999999999999</v>
      </c>
      <c r="D234" s="16">
        <v>3.3</v>
      </c>
      <c r="E234" s="16">
        <f t="shared" si="112"/>
        <v>580.79999999999995</v>
      </c>
      <c r="F234" s="129">
        <v>1</v>
      </c>
      <c r="G234" s="16">
        <f t="shared" si="115"/>
        <v>580.79999999999995</v>
      </c>
      <c r="H234" s="16">
        <f t="shared" si="116"/>
        <v>139.91</v>
      </c>
      <c r="I234" s="17">
        <f t="shared" si="117"/>
        <v>720.70999999999992</v>
      </c>
    </row>
    <row r="235" spans="1:9" s="1" customFormat="1" ht="24" customHeight="1" x14ac:dyDescent="0.25">
      <c r="A235" s="688" t="s">
        <v>564</v>
      </c>
      <c r="B235" s="653">
        <f>B236+B241</f>
        <v>13</v>
      </c>
      <c r="C235" s="698">
        <f t="shared" ref="C235:I235" si="118">C236+C241</f>
        <v>8.2299999999999998E-2</v>
      </c>
      <c r="D235" s="52"/>
      <c r="E235" s="52"/>
      <c r="F235" s="52"/>
      <c r="G235" s="12">
        <f t="shared" si="118"/>
        <v>62.9</v>
      </c>
      <c r="H235" s="12">
        <f t="shared" si="118"/>
        <v>15.149999999999999</v>
      </c>
      <c r="I235" s="13">
        <f t="shared" si="118"/>
        <v>78.050000000000011</v>
      </c>
    </row>
    <row r="236" spans="1:9" s="1" customFormat="1" ht="50.1" customHeight="1" x14ac:dyDescent="0.25">
      <c r="A236" s="687" t="s">
        <v>8</v>
      </c>
      <c r="B236" s="654">
        <f t="shared" ref="B236:I236" si="119">SUM(B237:B240)</f>
        <v>7</v>
      </c>
      <c r="C236" s="696">
        <f t="shared" si="119"/>
        <v>4.4399999999999995E-2</v>
      </c>
      <c r="D236" s="38"/>
      <c r="E236" s="38"/>
      <c r="F236" s="38"/>
      <c r="G236" s="38">
        <f t="shared" si="119"/>
        <v>38.9</v>
      </c>
      <c r="H236" s="38">
        <f t="shared" si="119"/>
        <v>9.379999999999999</v>
      </c>
      <c r="I236" s="39">
        <f t="shared" si="119"/>
        <v>48.28</v>
      </c>
    </row>
    <row r="237" spans="1:9" ht="21.75" customHeight="1" x14ac:dyDescent="0.25">
      <c r="A237" s="73" t="s">
        <v>565</v>
      </c>
      <c r="B237" s="658">
        <v>2</v>
      </c>
      <c r="C237" s="697">
        <f>ROUND(B237/158,4)</f>
        <v>1.2699999999999999E-2</v>
      </c>
      <c r="D237" s="16">
        <v>5.7</v>
      </c>
      <c r="E237" s="16">
        <f>B237*D237</f>
        <v>11.4</v>
      </c>
      <c r="F237" s="129">
        <v>1</v>
      </c>
      <c r="G237" s="16">
        <f>ROUND(E237*F237,2)</f>
        <v>11.4</v>
      </c>
      <c r="H237" s="16">
        <f>ROUND(G237*0.2409,2)</f>
        <v>2.75</v>
      </c>
      <c r="I237" s="17">
        <f>G237+H237</f>
        <v>14.15</v>
      </c>
    </row>
    <row r="238" spans="1:9" ht="21.75" customHeight="1" x14ac:dyDescent="0.25">
      <c r="A238" s="73" t="s">
        <v>565</v>
      </c>
      <c r="B238" s="658">
        <v>2</v>
      </c>
      <c r="C238" s="697">
        <f>ROUND(B238/158,4)</f>
        <v>1.2699999999999999E-2</v>
      </c>
      <c r="D238" s="16">
        <v>5.7</v>
      </c>
      <c r="E238" s="16">
        <f t="shared" ref="E238:E240" si="120">B238*D238</f>
        <v>11.4</v>
      </c>
      <c r="F238" s="129">
        <v>1</v>
      </c>
      <c r="G238" s="16">
        <f t="shared" ref="G238:G240" si="121">ROUND(E238*F238,2)</f>
        <v>11.4</v>
      </c>
      <c r="H238" s="16">
        <f t="shared" ref="H238:H240" si="122">ROUND(G238*0.2409,2)</f>
        <v>2.75</v>
      </c>
      <c r="I238" s="17">
        <f t="shared" ref="I238:I240" si="123">G238+H238</f>
        <v>14.15</v>
      </c>
    </row>
    <row r="239" spans="1:9" ht="21.75" customHeight="1" x14ac:dyDescent="0.25">
      <c r="A239" s="73" t="s">
        <v>565</v>
      </c>
      <c r="B239" s="658">
        <v>1</v>
      </c>
      <c r="C239" s="697">
        <f>ROUND(B239/158,4)</f>
        <v>6.3E-3</v>
      </c>
      <c r="D239" s="16">
        <v>4.7</v>
      </c>
      <c r="E239" s="16">
        <f t="shared" si="120"/>
        <v>4.7</v>
      </c>
      <c r="F239" s="129">
        <v>1</v>
      </c>
      <c r="G239" s="16">
        <f t="shared" si="121"/>
        <v>4.7</v>
      </c>
      <c r="H239" s="16">
        <f t="shared" si="122"/>
        <v>1.1299999999999999</v>
      </c>
      <c r="I239" s="17">
        <f t="shared" si="123"/>
        <v>5.83</v>
      </c>
    </row>
    <row r="240" spans="1:9" ht="18.75" customHeight="1" x14ac:dyDescent="0.25">
      <c r="A240" s="73" t="s">
        <v>565</v>
      </c>
      <c r="B240" s="658">
        <v>2</v>
      </c>
      <c r="C240" s="697">
        <f>ROUND(B240/158,4)</f>
        <v>1.2699999999999999E-2</v>
      </c>
      <c r="D240" s="16">
        <v>5.7</v>
      </c>
      <c r="E240" s="16">
        <f t="shared" si="120"/>
        <v>11.4</v>
      </c>
      <c r="F240" s="129">
        <v>1</v>
      </c>
      <c r="G240" s="16">
        <f t="shared" si="121"/>
        <v>11.4</v>
      </c>
      <c r="H240" s="16">
        <f t="shared" si="122"/>
        <v>2.75</v>
      </c>
      <c r="I240" s="17">
        <f t="shared" si="123"/>
        <v>14.15</v>
      </c>
    </row>
    <row r="241" spans="1:9" s="1" customFormat="1" ht="50.1" customHeight="1" x14ac:dyDescent="0.25">
      <c r="A241" s="687" t="s">
        <v>9</v>
      </c>
      <c r="B241" s="654">
        <f t="shared" ref="B241:I241" si="124">SUM(B242:B245)</f>
        <v>6</v>
      </c>
      <c r="C241" s="696">
        <f t="shared" si="124"/>
        <v>3.7900000000000003E-2</v>
      </c>
      <c r="D241" s="38"/>
      <c r="E241" s="38"/>
      <c r="F241" s="38"/>
      <c r="G241" s="38">
        <f t="shared" si="124"/>
        <v>24</v>
      </c>
      <c r="H241" s="38">
        <f t="shared" si="124"/>
        <v>5.7700000000000005</v>
      </c>
      <c r="I241" s="39">
        <f t="shared" si="124"/>
        <v>29.770000000000003</v>
      </c>
    </row>
    <row r="242" spans="1:9" ht="24.95" customHeight="1" x14ac:dyDescent="0.25">
      <c r="A242" s="73" t="s">
        <v>409</v>
      </c>
      <c r="B242" s="658">
        <v>1</v>
      </c>
      <c r="C242" s="697">
        <f>ROUND(B242/158,4)</f>
        <v>6.3E-3</v>
      </c>
      <c r="D242" s="16">
        <v>4</v>
      </c>
      <c r="E242" s="16">
        <f>B242*D242</f>
        <v>4</v>
      </c>
      <c r="F242" s="129">
        <v>1</v>
      </c>
      <c r="G242" s="16">
        <f>ROUND(E242*F242,2)</f>
        <v>4</v>
      </c>
      <c r="H242" s="16">
        <f>ROUND(G242*0.2409,2)</f>
        <v>0.96</v>
      </c>
      <c r="I242" s="17">
        <f>G242+H242</f>
        <v>4.96</v>
      </c>
    </row>
    <row r="243" spans="1:9" ht="24.95" customHeight="1" x14ac:dyDescent="0.25">
      <c r="A243" s="73" t="s">
        <v>409</v>
      </c>
      <c r="B243" s="658">
        <v>3</v>
      </c>
      <c r="C243" s="697">
        <f>ROUND(B243/158,4)</f>
        <v>1.9E-2</v>
      </c>
      <c r="D243" s="16">
        <v>4</v>
      </c>
      <c r="E243" s="16">
        <f t="shared" ref="E243:E245" si="125">B243*D243</f>
        <v>12</v>
      </c>
      <c r="F243" s="129">
        <v>1</v>
      </c>
      <c r="G243" s="16">
        <f t="shared" ref="G243:G245" si="126">ROUND(E243*F243,2)</f>
        <v>12</v>
      </c>
      <c r="H243" s="16">
        <f t="shared" ref="H243:H245" si="127">ROUND(G243*0.2409,2)</f>
        <v>2.89</v>
      </c>
      <c r="I243" s="17">
        <f t="shared" ref="I243:I245" si="128">G243+H243</f>
        <v>14.89</v>
      </c>
    </row>
    <row r="244" spans="1:9" ht="24.95" customHeight="1" x14ac:dyDescent="0.25">
      <c r="A244" s="73" t="s">
        <v>409</v>
      </c>
      <c r="B244" s="658">
        <v>1</v>
      </c>
      <c r="C244" s="697">
        <f>ROUND(B244/158,4)</f>
        <v>6.3E-3</v>
      </c>
      <c r="D244" s="16">
        <v>4</v>
      </c>
      <c r="E244" s="16">
        <f t="shared" si="125"/>
        <v>4</v>
      </c>
      <c r="F244" s="129">
        <v>1</v>
      </c>
      <c r="G244" s="16">
        <f t="shared" si="126"/>
        <v>4</v>
      </c>
      <c r="H244" s="16">
        <f t="shared" si="127"/>
        <v>0.96</v>
      </c>
      <c r="I244" s="17">
        <f t="shared" si="128"/>
        <v>4.96</v>
      </c>
    </row>
    <row r="245" spans="1:9" ht="24.95" customHeight="1" x14ac:dyDescent="0.25">
      <c r="A245" s="73" t="s">
        <v>409</v>
      </c>
      <c r="B245" s="658">
        <v>1</v>
      </c>
      <c r="C245" s="697">
        <f>ROUND(B245/158,4)</f>
        <v>6.3E-3</v>
      </c>
      <c r="D245" s="16">
        <v>4</v>
      </c>
      <c r="E245" s="16">
        <f t="shared" si="125"/>
        <v>4</v>
      </c>
      <c r="F245" s="129">
        <v>1</v>
      </c>
      <c r="G245" s="16">
        <f t="shared" si="126"/>
        <v>4</v>
      </c>
      <c r="H245" s="16">
        <f t="shared" si="127"/>
        <v>0.96</v>
      </c>
      <c r="I245" s="17">
        <f t="shared" si="128"/>
        <v>4.96</v>
      </c>
    </row>
    <row r="246" spans="1:9" s="1" customFormat="1" ht="24" customHeight="1" x14ac:dyDescent="0.25">
      <c r="A246" s="688" t="s">
        <v>566</v>
      </c>
      <c r="B246" s="653">
        <f>B247</f>
        <v>20</v>
      </c>
      <c r="C246" s="698">
        <f t="shared" ref="C246:I246" si="129">C247</f>
        <v>0.1265</v>
      </c>
      <c r="D246" s="52"/>
      <c r="E246" s="52"/>
      <c r="F246" s="52"/>
      <c r="G246" s="12">
        <f t="shared" si="129"/>
        <v>108.4</v>
      </c>
      <c r="H246" s="12">
        <f t="shared" si="129"/>
        <v>26.12</v>
      </c>
      <c r="I246" s="13">
        <f t="shared" si="129"/>
        <v>134.52000000000001</v>
      </c>
    </row>
    <row r="247" spans="1:9" s="1" customFormat="1" ht="50.1" customHeight="1" x14ac:dyDescent="0.25">
      <c r="A247" s="687" t="s">
        <v>8</v>
      </c>
      <c r="B247" s="654">
        <f t="shared" ref="B247:I247" si="130">SUM(B248:B250)</f>
        <v>20</v>
      </c>
      <c r="C247" s="696">
        <f t="shared" si="130"/>
        <v>0.1265</v>
      </c>
      <c r="D247" s="38"/>
      <c r="E247" s="38"/>
      <c r="F247" s="38"/>
      <c r="G247" s="38">
        <f t="shared" si="130"/>
        <v>108.4</v>
      </c>
      <c r="H247" s="38">
        <f t="shared" si="130"/>
        <v>26.12</v>
      </c>
      <c r="I247" s="39">
        <f t="shared" si="130"/>
        <v>134.52000000000001</v>
      </c>
    </row>
    <row r="248" spans="1:9" ht="22.5" customHeight="1" x14ac:dyDescent="0.25">
      <c r="A248" s="73" t="s">
        <v>227</v>
      </c>
      <c r="B248" s="658">
        <v>8</v>
      </c>
      <c r="C248" s="697">
        <f>ROUND(B248/158,4)</f>
        <v>5.0599999999999999E-2</v>
      </c>
      <c r="D248" s="16">
        <v>4.7</v>
      </c>
      <c r="E248" s="16">
        <f>B248*D248</f>
        <v>37.6</v>
      </c>
      <c r="F248" s="129">
        <v>1</v>
      </c>
      <c r="G248" s="16">
        <f>ROUND(E248*F248,2)</f>
        <v>37.6</v>
      </c>
      <c r="H248" s="16">
        <f>ROUND(G248*0.2409,2)</f>
        <v>9.06</v>
      </c>
      <c r="I248" s="17">
        <f>G248+H248</f>
        <v>46.660000000000004</v>
      </c>
    </row>
    <row r="249" spans="1:9" ht="22.5" customHeight="1" x14ac:dyDescent="0.25">
      <c r="A249" s="73" t="s">
        <v>227</v>
      </c>
      <c r="B249" s="658">
        <v>8</v>
      </c>
      <c r="C249" s="697">
        <f>ROUND(B249/158,4)</f>
        <v>5.0599999999999999E-2</v>
      </c>
      <c r="D249" s="16">
        <v>5.7</v>
      </c>
      <c r="E249" s="16">
        <f t="shared" ref="E249:E250" si="131">B249*D249</f>
        <v>45.6</v>
      </c>
      <c r="F249" s="129">
        <v>1</v>
      </c>
      <c r="G249" s="16">
        <f t="shared" ref="G249:G250" si="132">ROUND(E249*F249,2)</f>
        <v>45.6</v>
      </c>
      <c r="H249" s="16">
        <f t="shared" ref="H249:H250" si="133">ROUND(G249*0.2409,2)</f>
        <v>10.99</v>
      </c>
      <c r="I249" s="17">
        <f t="shared" ref="I249:I250" si="134">G249+H249</f>
        <v>56.59</v>
      </c>
    </row>
    <row r="250" spans="1:9" ht="22.5" customHeight="1" x14ac:dyDescent="0.25">
      <c r="A250" s="73" t="s">
        <v>543</v>
      </c>
      <c r="B250" s="658">
        <v>4</v>
      </c>
      <c r="C250" s="697">
        <f>ROUND(B250/158,4)</f>
        <v>2.53E-2</v>
      </c>
      <c r="D250" s="16">
        <v>6.3</v>
      </c>
      <c r="E250" s="16">
        <f t="shared" si="131"/>
        <v>25.2</v>
      </c>
      <c r="F250" s="129">
        <v>1</v>
      </c>
      <c r="G250" s="16">
        <f t="shared" si="132"/>
        <v>25.2</v>
      </c>
      <c r="H250" s="16">
        <f t="shared" si="133"/>
        <v>6.07</v>
      </c>
      <c r="I250" s="17">
        <f t="shared" si="134"/>
        <v>31.27</v>
      </c>
    </row>
    <row r="251" spans="1:9" s="1" customFormat="1" ht="24" customHeight="1" x14ac:dyDescent="0.25">
      <c r="A251" s="688" t="s">
        <v>567</v>
      </c>
      <c r="B251" s="653">
        <f t="shared" ref="B251:I251" si="135">B252+B255+B261+B263</f>
        <v>520.70000000000005</v>
      </c>
      <c r="C251" s="700">
        <f t="shared" si="135"/>
        <v>3.2957000000000001</v>
      </c>
      <c r="D251" s="12"/>
      <c r="E251" s="12"/>
      <c r="F251" s="12"/>
      <c r="G251" s="12">
        <f t="shared" si="135"/>
        <v>2147.89</v>
      </c>
      <c r="H251" s="12">
        <f t="shared" si="135"/>
        <v>517.42000000000007</v>
      </c>
      <c r="I251" s="13">
        <f t="shared" si="135"/>
        <v>2665.31</v>
      </c>
    </row>
    <row r="252" spans="1:9" s="1" customFormat="1" ht="37.5" customHeight="1" x14ac:dyDescent="0.25">
      <c r="A252" s="687" t="s">
        <v>10</v>
      </c>
      <c r="B252" s="654">
        <f t="shared" ref="B252:I252" si="136">SUM(B253:B254)</f>
        <v>115.7</v>
      </c>
      <c r="C252" s="696">
        <f t="shared" si="136"/>
        <v>0.73229999999999995</v>
      </c>
      <c r="D252" s="38"/>
      <c r="E252" s="38"/>
      <c r="F252" s="38"/>
      <c r="G252" s="38">
        <f t="shared" si="136"/>
        <v>1164.6299999999999</v>
      </c>
      <c r="H252" s="38">
        <f t="shared" si="136"/>
        <v>280.56</v>
      </c>
      <c r="I252" s="39">
        <f t="shared" si="136"/>
        <v>1445.19</v>
      </c>
    </row>
    <row r="253" spans="1:9" ht="18" customHeight="1" x14ac:dyDescent="0.25">
      <c r="A253" s="689" t="s">
        <v>2241</v>
      </c>
      <c r="B253" s="658">
        <v>95.7</v>
      </c>
      <c r="C253" s="697">
        <f>ROUND(B253/158,4)</f>
        <v>0.60570000000000002</v>
      </c>
      <c r="D253" s="16">
        <f>1630.2</f>
        <v>1630.2</v>
      </c>
      <c r="E253" s="16">
        <f>C253*D253</f>
        <v>987.41214000000002</v>
      </c>
      <c r="F253" s="129">
        <v>1</v>
      </c>
      <c r="G253" s="16">
        <f>ROUND(E253*F253,2)</f>
        <v>987.41</v>
      </c>
      <c r="H253" s="16">
        <f>ROUND(G253*0.2409,2)</f>
        <v>237.87</v>
      </c>
      <c r="I253" s="17">
        <f>G253+H253</f>
        <v>1225.28</v>
      </c>
    </row>
    <row r="254" spans="1:9" ht="18.75" customHeight="1" x14ac:dyDescent="0.25">
      <c r="A254" s="73" t="s">
        <v>210</v>
      </c>
      <c r="B254" s="658">
        <v>20</v>
      </c>
      <c r="C254" s="697">
        <f>ROUND(B254/158,4)</f>
        <v>0.12659999999999999</v>
      </c>
      <c r="D254" s="16">
        <f>1400/158</f>
        <v>8.8607594936708853</v>
      </c>
      <c r="E254" s="16">
        <f>B254*D254</f>
        <v>177.2151898734177</v>
      </c>
      <c r="F254" s="129">
        <v>1</v>
      </c>
      <c r="G254" s="16">
        <f>ROUND(E254*F254,2)</f>
        <v>177.22</v>
      </c>
      <c r="H254" s="16">
        <f>ROUND(G254*0.2409,2)</f>
        <v>42.69</v>
      </c>
      <c r="I254" s="17">
        <f>G254+H254</f>
        <v>219.91</v>
      </c>
    </row>
    <row r="255" spans="1:9" s="1" customFormat="1" ht="50.1" customHeight="1" x14ac:dyDescent="0.25">
      <c r="A255" s="687" t="s">
        <v>8</v>
      </c>
      <c r="B255" s="654">
        <f t="shared" ref="B255:I255" si="137">SUM(B256:B260)</f>
        <v>152.5</v>
      </c>
      <c r="C255" s="696">
        <f t="shared" si="137"/>
        <v>0.96520000000000006</v>
      </c>
      <c r="D255" s="38"/>
      <c r="E255" s="38"/>
      <c r="F255" s="38"/>
      <c r="G255" s="38">
        <f t="shared" si="137"/>
        <v>369.49</v>
      </c>
      <c r="H255" s="38">
        <f t="shared" si="137"/>
        <v>89</v>
      </c>
      <c r="I255" s="39">
        <f t="shared" si="137"/>
        <v>458.49000000000007</v>
      </c>
    </row>
    <row r="256" spans="1:9" ht="21.75" customHeight="1" x14ac:dyDescent="0.25">
      <c r="A256" s="73" t="s">
        <v>568</v>
      </c>
      <c r="B256" s="658">
        <v>20</v>
      </c>
      <c r="C256" s="697">
        <f>ROUND(B256/158,4)</f>
        <v>0.12659999999999999</v>
      </c>
      <c r="D256" s="16">
        <v>5.7</v>
      </c>
      <c r="E256" s="16">
        <f>B256*D256</f>
        <v>114</v>
      </c>
      <c r="F256" s="129">
        <v>1</v>
      </c>
      <c r="G256" s="16">
        <f>ROUND(E256*F256,2)</f>
        <v>114</v>
      </c>
      <c r="H256" s="16">
        <f>ROUND(G256*0.2409,2)</f>
        <v>27.46</v>
      </c>
      <c r="I256" s="17">
        <f>G256+H256</f>
        <v>141.46</v>
      </c>
    </row>
    <row r="257" spans="1:9" ht="21.75" customHeight="1" x14ac:dyDescent="0.25">
      <c r="A257" s="73" t="s">
        <v>568</v>
      </c>
      <c r="B257" s="658">
        <v>20</v>
      </c>
      <c r="C257" s="697">
        <f>ROUND(B257/158,4)</f>
        <v>0.12659999999999999</v>
      </c>
      <c r="D257" s="16">
        <v>4.7</v>
      </c>
      <c r="E257" s="16">
        <f t="shared" ref="E257:E260" si="138">B257*D257</f>
        <v>94</v>
      </c>
      <c r="F257" s="129">
        <v>1</v>
      </c>
      <c r="G257" s="16">
        <f t="shared" ref="G257:G260" si="139">ROUND(E257*F257,2)</f>
        <v>94</v>
      </c>
      <c r="H257" s="16">
        <f t="shared" ref="H257:H260" si="140">ROUND(G257*0.2409,2)</f>
        <v>22.64</v>
      </c>
      <c r="I257" s="17">
        <f t="shared" ref="I257:I260" si="141">G257+H257</f>
        <v>116.64</v>
      </c>
    </row>
    <row r="258" spans="1:9" ht="21.75" customHeight="1" x14ac:dyDescent="0.25">
      <c r="A258" s="73" t="s">
        <v>227</v>
      </c>
      <c r="B258" s="658">
        <v>93.5</v>
      </c>
      <c r="C258" s="697">
        <f>ROUND(B258/158,4)</f>
        <v>0.59179999999999999</v>
      </c>
      <c r="D258" s="16">
        <v>4.7</v>
      </c>
      <c r="E258" s="16">
        <f t="shared" si="138"/>
        <v>439.45</v>
      </c>
      <c r="F258" s="129">
        <v>0.3</v>
      </c>
      <c r="G258" s="16">
        <f t="shared" si="139"/>
        <v>131.84</v>
      </c>
      <c r="H258" s="16">
        <f t="shared" si="140"/>
        <v>31.76</v>
      </c>
      <c r="I258" s="17">
        <f t="shared" si="141"/>
        <v>163.6</v>
      </c>
    </row>
    <row r="259" spans="1:9" ht="18.75" customHeight="1" x14ac:dyDescent="0.25">
      <c r="A259" s="73" t="s">
        <v>569</v>
      </c>
      <c r="B259" s="658">
        <v>9.5</v>
      </c>
      <c r="C259" s="697">
        <f>ROUND(B259/158,4)</f>
        <v>6.0100000000000001E-2</v>
      </c>
      <c r="D259" s="16">
        <v>5.7</v>
      </c>
      <c r="E259" s="16">
        <f t="shared" si="138"/>
        <v>54.15</v>
      </c>
      <c r="F259" s="129">
        <v>0.3</v>
      </c>
      <c r="G259" s="16">
        <f t="shared" si="139"/>
        <v>16.25</v>
      </c>
      <c r="H259" s="16">
        <f t="shared" si="140"/>
        <v>3.91</v>
      </c>
      <c r="I259" s="17">
        <f t="shared" si="141"/>
        <v>20.16</v>
      </c>
    </row>
    <row r="260" spans="1:9" ht="18.75" customHeight="1" x14ac:dyDescent="0.25">
      <c r="A260" s="73" t="s">
        <v>227</v>
      </c>
      <c r="B260" s="658">
        <v>9.5</v>
      </c>
      <c r="C260" s="697">
        <f>ROUND(B260/158,4)</f>
        <v>6.0100000000000001E-2</v>
      </c>
      <c r="D260" s="16">
        <v>4.7</v>
      </c>
      <c r="E260" s="16">
        <f t="shared" si="138"/>
        <v>44.65</v>
      </c>
      <c r="F260" s="129">
        <v>0.3</v>
      </c>
      <c r="G260" s="16">
        <f t="shared" si="139"/>
        <v>13.4</v>
      </c>
      <c r="H260" s="16">
        <f t="shared" si="140"/>
        <v>3.23</v>
      </c>
      <c r="I260" s="17">
        <f t="shared" si="141"/>
        <v>16.63</v>
      </c>
    </row>
    <row r="261" spans="1:9" s="1" customFormat="1" ht="50.1" customHeight="1" x14ac:dyDescent="0.25">
      <c r="A261" s="687" t="s">
        <v>9</v>
      </c>
      <c r="B261" s="654">
        <f t="shared" ref="B261:I261" si="142">SUM(B262:B262)</f>
        <v>76.5</v>
      </c>
      <c r="C261" s="696">
        <f t="shared" si="142"/>
        <v>0.48420000000000002</v>
      </c>
      <c r="D261" s="38"/>
      <c r="E261" s="38"/>
      <c r="F261" s="38"/>
      <c r="G261" s="38">
        <f t="shared" si="142"/>
        <v>75.739999999999995</v>
      </c>
      <c r="H261" s="38">
        <f t="shared" si="142"/>
        <v>18.25</v>
      </c>
      <c r="I261" s="39">
        <f t="shared" si="142"/>
        <v>93.99</v>
      </c>
    </row>
    <row r="262" spans="1:9" ht="24.95" customHeight="1" x14ac:dyDescent="0.25">
      <c r="A262" s="73" t="s">
        <v>409</v>
      </c>
      <c r="B262" s="658">
        <v>76.5</v>
      </c>
      <c r="C262" s="697">
        <f>ROUND(B262/158,4)</f>
        <v>0.48420000000000002</v>
      </c>
      <c r="D262" s="16">
        <v>3.3</v>
      </c>
      <c r="E262" s="16">
        <f t="shared" ref="E262" si="143">B262*D262</f>
        <v>252.45</v>
      </c>
      <c r="F262" s="129">
        <v>0.3</v>
      </c>
      <c r="G262" s="16">
        <f t="shared" ref="G262" si="144">ROUND(E262*F262,2)</f>
        <v>75.739999999999995</v>
      </c>
      <c r="H262" s="16">
        <f t="shared" ref="H262" si="145">ROUND(G262*0.2409,2)</f>
        <v>18.25</v>
      </c>
      <c r="I262" s="17">
        <f t="shared" ref="I262" si="146">G262+H262</f>
        <v>93.99</v>
      </c>
    </row>
    <row r="263" spans="1:9" s="1" customFormat="1" ht="50.1" customHeight="1" x14ac:dyDescent="0.25">
      <c r="A263" s="687" t="s">
        <v>7</v>
      </c>
      <c r="B263" s="654">
        <f t="shared" ref="B263:I263" si="147">SUM(B264:B265)</f>
        <v>176</v>
      </c>
      <c r="C263" s="696">
        <f t="shared" si="147"/>
        <v>1.1140000000000001</v>
      </c>
      <c r="D263" s="38"/>
      <c r="E263" s="38"/>
      <c r="F263" s="38"/>
      <c r="G263" s="38">
        <f t="shared" si="147"/>
        <v>538.03</v>
      </c>
      <c r="H263" s="38">
        <f t="shared" si="147"/>
        <v>129.61000000000001</v>
      </c>
      <c r="I263" s="39">
        <f t="shared" si="147"/>
        <v>667.63999999999987</v>
      </c>
    </row>
    <row r="264" spans="1:9" ht="19.350000000000001" customHeight="1" x14ac:dyDescent="0.25">
      <c r="A264" s="73" t="s">
        <v>570</v>
      </c>
      <c r="B264" s="658">
        <v>88</v>
      </c>
      <c r="C264" s="697">
        <f>ROUND(B264/158,4)</f>
        <v>0.55700000000000005</v>
      </c>
      <c r="D264" s="16">
        <f>1350/158</f>
        <v>8.5443037974683538</v>
      </c>
      <c r="E264" s="16">
        <f>B264*D264</f>
        <v>751.89873417721515</v>
      </c>
      <c r="F264" s="129">
        <v>0.3</v>
      </c>
      <c r="G264" s="16">
        <f t="shared" ref="G264" si="148">ROUND(E264*F264,2)</f>
        <v>225.57</v>
      </c>
      <c r="H264" s="16">
        <f t="shared" ref="H264" si="149">ROUND(G264*0.2409,2)</f>
        <v>54.34</v>
      </c>
      <c r="I264" s="17">
        <f t="shared" ref="I264" si="150">G264+H264</f>
        <v>279.90999999999997</v>
      </c>
    </row>
    <row r="265" spans="1:9" ht="19.350000000000001" customHeight="1" x14ac:dyDescent="0.25">
      <c r="A265" s="73" t="s">
        <v>571</v>
      </c>
      <c r="B265" s="658">
        <v>88</v>
      </c>
      <c r="C265" s="697">
        <f>ROUND(B265/158,4)</f>
        <v>0.55700000000000005</v>
      </c>
      <c r="D265" s="16">
        <f>1870/158</f>
        <v>11.835443037974683</v>
      </c>
      <c r="E265" s="16">
        <f t="shared" ref="E265" si="151">B265*D265</f>
        <v>1041.5189873417721</v>
      </c>
      <c r="F265" s="129">
        <v>0.3</v>
      </c>
      <c r="G265" s="16">
        <f t="shared" ref="G265" si="152">ROUND(E265*F265,2)</f>
        <v>312.45999999999998</v>
      </c>
      <c r="H265" s="16">
        <f t="shared" ref="H265" si="153">ROUND(G265*0.2409,2)</f>
        <v>75.27</v>
      </c>
      <c r="I265" s="17">
        <f t="shared" ref="I265" si="154">G265+H265</f>
        <v>387.72999999999996</v>
      </c>
    </row>
    <row r="266" spans="1:9" ht="16.5" customHeight="1" x14ac:dyDescent="0.25">
      <c r="A266" s="688" t="s">
        <v>572</v>
      </c>
      <c r="B266" s="653">
        <f t="shared" ref="B266:C266" si="155">B267+B270+B273+B276</f>
        <v>1201</v>
      </c>
      <c r="C266" s="700">
        <f t="shared" si="155"/>
        <v>7.6011999999999995</v>
      </c>
      <c r="D266" s="12"/>
      <c r="E266" s="12"/>
      <c r="F266" s="12"/>
      <c r="G266" s="12">
        <f>G267+G270+G273+G276</f>
        <v>1459.2300000000002</v>
      </c>
      <c r="H266" s="12">
        <f>H267+H270+H273+H276</f>
        <v>351.53000000000003</v>
      </c>
      <c r="I266" s="13">
        <f>I267+I270+I273+I276</f>
        <v>1810.76</v>
      </c>
    </row>
    <row r="267" spans="1:9" ht="16.5" hidden="1" customHeight="1" x14ac:dyDescent="0.25">
      <c r="A267" s="73" t="s">
        <v>10</v>
      </c>
      <c r="B267" s="701"/>
      <c r="C267" s="702"/>
      <c r="D267" s="152"/>
      <c r="E267" s="152"/>
      <c r="F267" s="152"/>
      <c r="G267" s="152"/>
      <c r="H267" s="152"/>
      <c r="I267" s="153"/>
    </row>
    <row r="268" spans="1:9" ht="16.5" hidden="1" customHeight="1" x14ac:dyDescent="0.25">
      <c r="A268" s="73" t="s">
        <v>1</v>
      </c>
      <c r="B268" s="701"/>
      <c r="C268" s="702"/>
      <c r="D268" s="152"/>
      <c r="E268" s="152"/>
      <c r="F268" s="152"/>
      <c r="G268" s="152"/>
      <c r="H268" s="152"/>
      <c r="I268" s="153"/>
    </row>
    <row r="269" spans="1:9" ht="16.5" hidden="1" customHeight="1" x14ac:dyDescent="0.25">
      <c r="A269" s="73" t="s">
        <v>1</v>
      </c>
      <c r="B269" s="701"/>
      <c r="C269" s="702"/>
      <c r="D269" s="152"/>
      <c r="E269" s="152"/>
      <c r="F269" s="152"/>
      <c r="G269" s="152"/>
      <c r="H269" s="152"/>
      <c r="I269" s="153"/>
    </row>
    <row r="270" spans="1:9" ht="16.5" hidden="1" customHeight="1" x14ac:dyDescent="0.25">
      <c r="A270" s="73" t="s">
        <v>8</v>
      </c>
      <c r="B270" s="701"/>
      <c r="C270" s="702"/>
      <c r="D270" s="152"/>
      <c r="E270" s="152"/>
      <c r="F270" s="152"/>
      <c r="G270" s="152"/>
      <c r="H270" s="152"/>
      <c r="I270" s="153"/>
    </row>
    <row r="271" spans="1:9" ht="16.5" hidden="1" customHeight="1" x14ac:dyDescent="0.25">
      <c r="A271" s="73" t="s">
        <v>1</v>
      </c>
      <c r="B271" s="701"/>
      <c r="C271" s="702"/>
      <c r="D271" s="152"/>
      <c r="E271" s="152"/>
      <c r="F271" s="152"/>
      <c r="G271" s="152"/>
      <c r="H271" s="152"/>
      <c r="I271" s="153"/>
    </row>
    <row r="272" spans="1:9" ht="16.5" hidden="1" customHeight="1" x14ac:dyDescent="0.25">
      <c r="A272" s="73" t="s">
        <v>1</v>
      </c>
      <c r="B272" s="701"/>
      <c r="C272" s="702"/>
      <c r="D272" s="152"/>
      <c r="E272" s="152"/>
      <c r="F272" s="152"/>
      <c r="G272" s="152"/>
      <c r="H272" s="152"/>
      <c r="I272" s="153"/>
    </row>
    <row r="273" spans="1:9" ht="16.5" hidden="1" customHeight="1" x14ac:dyDescent="0.25">
      <c r="A273" s="73" t="s">
        <v>9</v>
      </c>
      <c r="B273" s="701"/>
      <c r="C273" s="702"/>
      <c r="D273" s="152"/>
      <c r="E273" s="152"/>
      <c r="F273" s="152"/>
      <c r="G273" s="152"/>
      <c r="H273" s="152"/>
      <c r="I273" s="153"/>
    </row>
    <row r="274" spans="1:9" ht="16.5" hidden="1" customHeight="1" x14ac:dyDescent="0.25">
      <c r="A274" s="73" t="s">
        <v>1</v>
      </c>
      <c r="B274" s="701"/>
      <c r="C274" s="702"/>
      <c r="D274" s="152"/>
      <c r="E274" s="152"/>
      <c r="F274" s="152"/>
      <c r="G274" s="152"/>
      <c r="H274" s="152"/>
      <c r="I274" s="153"/>
    </row>
    <row r="275" spans="1:9" ht="16.5" hidden="1" customHeight="1" x14ac:dyDescent="0.25">
      <c r="A275" s="73" t="s">
        <v>1</v>
      </c>
      <c r="B275" s="701"/>
      <c r="C275" s="702"/>
      <c r="D275" s="152"/>
      <c r="E275" s="152"/>
      <c r="F275" s="152"/>
      <c r="G275" s="152"/>
      <c r="H275" s="152"/>
      <c r="I275" s="153"/>
    </row>
    <row r="276" spans="1:9" s="1" customFormat="1" ht="36.75" customHeight="1" x14ac:dyDescent="0.25">
      <c r="A276" s="687" t="s">
        <v>7</v>
      </c>
      <c r="B276" s="654">
        <f>SUM(B277:B285)</f>
        <v>1201</v>
      </c>
      <c r="C276" s="696">
        <f>SUM(C277:C285)</f>
        <v>7.6011999999999995</v>
      </c>
      <c r="D276" s="38"/>
      <c r="E276" s="38"/>
      <c r="F276" s="38"/>
      <c r="G276" s="38">
        <f>SUM(G277:G285)</f>
        <v>1459.2300000000002</v>
      </c>
      <c r="H276" s="38">
        <f>SUM(H277:H285)</f>
        <v>351.53000000000003</v>
      </c>
      <c r="I276" s="39">
        <f>SUM(I277:I285)</f>
        <v>1810.76</v>
      </c>
    </row>
    <row r="277" spans="1:9" ht="16.5" customHeight="1" x14ac:dyDescent="0.25">
      <c r="A277" s="73" t="s">
        <v>573</v>
      </c>
      <c r="B277" s="658">
        <v>158</v>
      </c>
      <c r="C277" s="697">
        <f>ROUND(B277/158,4)</f>
        <v>1</v>
      </c>
      <c r="D277" s="16">
        <v>4.05</v>
      </c>
      <c r="E277" s="16">
        <f>D277*B277</f>
        <v>639.9</v>
      </c>
      <c r="F277" s="129">
        <v>0.3</v>
      </c>
      <c r="G277" s="16">
        <f>ROUND(F277*E277,2)</f>
        <v>191.97</v>
      </c>
      <c r="H277" s="16">
        <f>ROUND(G277*0.2409,2)</f>
        <v>46.25</v>
      </c>
      <c r="I277" s="17">
        <f>G277+H277</f>
        <v>238.22</v>
      </c>
    </row>
    <row r="278" spans="1:9" ht="16.5" customHeight="1" x14ac:dyDescent="0.25">
      <c r="A278" s="73" t="s">
        <v>573</v>
      </c>
      <c r="B278" s="658">
        <v>97</v>
      </c>
      <c r="C278" s="697">
        <f>ROUND(B278/158,4)</f>
        <v>0.6139</v>
      </c>
      <c r="D278" s="16">
        <v>4.05</v>
      </c>
      <c r="E278" s="16">
        <f t="shared" ref="E278:E285" si="156">D278*B278</f>
        <v>392.84999999999997</v>
      </c>
      <c r="F278" s="129">
        <v>0.3</v>
      </c>
      <c r="G278" s="16">
        <f t="shared" ref="G278:G285" si="157">ROUND(F278*E278,2)</f>
        <v>117.86</v>
      </c>
      <c r="H278" s="16">
        <f t="shared" ref="H278:H285" si="158">ROUND(G278*0.2409,2)</f>
        <v>28.39</v>
      </c>
      <c r="I278" s="17">
        <f t="shared" ref="I278:I285" si="159">G278+H278</f>
        <v>146.25</v>
      </c>
    </row>
    <row r="279" spans="1:9" ht="16.5" customHeight="1" x14ac:dyDescent="0.25">
      <c r="A279" s="73" t="s">
        <v>573</v>
      </c>
      <c r="B279" s="658">
        <v>168</v>
      </c>
      <c r="C279" s="697">
        <f t="shared" ref="C279:C284" si="160">ROUND(B279/158,4)</f>
        <v>1.0632999999999999</v>
      </c>
      <c r="D279" s="16">
        <v>4.05</v>
      </c>
      <c r="E279" s="16">
        <f t="shared" si="156"/>
        <v>680.4</v>
      </c>
      <c r="F279" s="129">
        <v>0.3</v>
      </c>
      <c r="G279" s="16">
        <f t="shared" si="157"/>
        <v>204.12</v>
      </c>
      <c r="H279" s="16">
        <f t="shared" si="158"/>
        <v>49.17</v>
      </c>
      <c r="I279" s="17">
        <f t="shared" si="159"/>
        <v>253.29000000000002</v>
      </c>
    </row>
    <row r="280" spans="1:9" ht="16.5" customHeight="1" x14ac:dyDescent="0.25">
      <c r="A280" s="73" t="s">
        <v>573</v>
      </c>
      <c r="B280" s="658">
        <v>168</v>
      </c>
      <c r="C280" s="697">
        <f t="shared" si="160"/>
        <v>1.0632999999999999</v>
      </c>
      <c r="D280" s="16">
        <v>4.05</v>
      </c>
      <c r="E280" s="16">
        <f t="shared" si="156"/>
        <v>680.4</v>
      </c>
      <c r="F280" s="129">
        <v>0.3</v>
      </c>
      <c r="G280" s="16">
        <f t="shared" si="157"/>
        <v>204.12</v>
      </c>
      <c r="H280" s="16">
        <f t="shared" si="158"/>
        <v>49.17</v>
      </c>
      <c r="I280" s="17">
        <f t="shared" si="159"/>
        <v>253.29000000000002</v>
      </c>
    </row>
    <row r="281" spans="1:9" ht="18.75" customHeight="1" x14ac:dyDescent="0.25">
      <c r="A281" s="73" t="s">
        <v>573</v>
      </c>
      <c r="B281" s="658">
        <v>204</v>
      </c>
      <c r="C281" s="697">
        <f t="shared" si="160"/>
        <v>1.2910999999999999</v>
      </c>
      <c r="D281" s="16">
        <v>4.05</v>
      </c>
      <c r="E281" s="16">
        <f t="shared" si="156"/>
        <v>826.19999999999993</v>
      </c>
      <c r="F281" s="129">
        <v>0.3</v>
      </c>
      <c r="G281" s="16">
        <f t="shared" si="157"/>
        <v>247.86</v>
      </c>
      <c r="H281" s="16">
        <f t="shared" si="158"/>
        <v>59.71</v>
      </c>
      <c r="I281" s="17">
        <f t="shared" si="159"/>
        <v>307.57</v>
      </c>
    </row>
    <row r="282" spans="1:9" ht="18.75" customHeight="1" x14ac:dyDescent="0.25">
      <c r="A282" s="73" t="s">
        <v>573</v>
      </c>
      <c r="B282" s="658">
        <v>99</v>
      </c>
      <c r="C282" s="697">
        <f t="shared" si="160"/>
        <v>0.62660000000000005</v>
      </c>
      <c r="D282" s="16">
        <v>4.05</v>
      </c>
      <c r="E282" s="16">
        <f t="shared" si="156"/>
        <v>400.95</v>
      </c>
      <c r="F282" s="129">
        <v>0.3</v>
      </c>
      <c r="G282" s="16">
        <f t="shared" si="157"/>
        <v>120.29</v>
      </c>
      <c r="H282" s="16">
        <f t="shared" si="158"/>
        <v>28.98</v>
      </c>
      <c r="I282" s="17">
        <f t="shared" si="159"/>
        <v>149.27000000000001</v>
      </c>
    </row>
    <row r="283" spans="1:9" ht="18.75" customHeight="1" x14ac:dyDescent="0.25">
      <c r="A283" s="73" t="s">
        <v>573</v>
      </c>
      <c r="B283" s="658">
        <v>96</v>
      </c>
      <c r="C283" s="697">
        <f t="shared" si="160"/>
        <v>0.60760000000000003</v>
      </c>
      <c r="D283" s="16">
        <v>4.05</v>
      </c>
      <c r="E283" s="16">
        <f t="shared" si="156"/>
        <v>388.79999999999995</v>
      </c>
      <c r="F283" s="129">
        <v>0.3</v>
      </c>
      <c r="G283" s="16">
        <f t="shared" si="157"/>
        <v>116.64</v>
      </c>
      <c r="H283" s="16">
        <f t="shared" si="158"/>
        <v>28.1</v>
      </c>
      <c r="I283" s="17">
        <f t="shared" si="159"/>
        <v>144.74</v>
      </c>
    </row>
    <row r="284" spans="1:9" ht="18.75" customHeight="1" x14ac:dyDescent="0.25">
      <c r="A284" s="73" t="s">
        <v>573</v>
      </c>
      <c r="B284" s="658">
        <f>72+53</f>
        <v>125</v>
      </c>
      <c r="C284" s="697">
        <f t="shared" si="160"/>
        <v>0.79110000000000003</v>
      </c>
      <c r="D284" s="16">
        <v>4.05</v>
      </c>
      <c r="E284" s="16">
        <f t="shared" si="156"/>
        <v>506.25</v>
      </c>
      <c r="F284" s="129">
        <v>0.3</v>
      </c>
      <c r="G284" s="16">
        <f t="shared" si="157"/>
        <v>151.88</v>
      </c>
      <c r="H284" s="16">
        <f t="shared" si="158"/>
        <v>36.590000000000003</v>
      </c>
      <c r="I284" s="17">
        <f t="shared" si="159"/>
        <v>188.47</v>
      </c>
    </row>
    <row r="285" spans="1:9" ht="18.75" customHeight="1" x14ac:dyDescent="0.25">
      <c r="A285" s="73" t="s">
        <v>573</v>
      </c>
      <c r="B285" s="658">
        <v>86</v>
      </c>
      <c r="C285" s="697">
        <f t="shared" ref="C285" si="161">ROUND(B285/158,4)</f>
        <v>0.54430000000000001</v>
      </c>
      <c r="D285" s="16">
        <v>4.05</v>
      </c>
      <c r="E285" s="16">
        <f t="shared" si="156"/>
        <v>348.3</v>
      </c>
      <c r="F285" s="129">
        <v>0.3</v>
      </c>
      <c r="G285" s="16">
        <f t="shared" si="157"/>
        <v>104.49</v>
      </c>
      <c r="H285" s="16">
        <f t="shared" si="158"/>
        <v>25.17</v>
      </c>
      <c r="I285" s="17">
        <f t="shared" si="159"/>
        <v>129.66</v>
      </c>
    </row>
    <row r="286" spans="1:9" ht="18.75" customHeight="1" x14ac:dyDescent="0.25">
      <c r="A286" s="688" t="s">
        <v>574</v>
      </c>
      <c r="B286" s="653">
        <f>B287+B290</f>
        <v>681</v>
      </c>
      <c r="C286" s="700">
        <f t="shared" ref="C286:I286" si="162">C287+C290</f>
        <v>4.3101000000000003</v>
      </c>
      <c r="D286" s="12"/>
      <c r="E286" s="12"/>
      <c r="F286" s="12"/>
      <c r="G286" s="12">
        <f>G287+G290</f>
        <v>3795.39</v>
      </c>
      <c r="H286" s="12">
        <f t="shared" si="162"/>
        <v>914.3</v>
      </c>
      <c r="I286" s="13">
        <f t="shared" si="162"/>
        <v>4709.6900000000005</v>
      </c>
    </row>
    <row r="287" spans="1:9" s="1" customFormat="1" ht="30.75" customHeight="1" x14ac:dyDescent="0.25">
      <c r="A287" s="687" t="s">
        <v>10</v>
      </c>
      <c r="B287" s="654">
        <f t="shared" ref="B287:I287" si="163">SUM(B288:B289)</f>
        <v>293</v>
      </c>
      <c r="C287" s="696">
        <f t="shared" si="163"/>
        <v>1.8544</v>
      </c>
      <c r="D287" s="38"/>
      <c r="E287" s="38"/>
      <c r="F287" s="38"/>
      <c r="G287" s="38">
        <f t="shared" si="163"/>
        <v>1287.98</v>
      </c>
      <c r="H287" s="38">
        <f t="shared" si="163"/>
        <v>310.27</v>
      </c>
      <c r="I287" s="39">
        <f t="shared" si="163"/>
        <v>1598.25</v>
      </c>
    </row>
    <row r="288" spans="1:9" ht="18.75" customHeight="1" x14ac:dyDescent="0.25">
      <c r="A288" s="73" t="s">
        <v>575</v>
      </c>
      <c r="B288" s="658">
        <v>158</v>
      </c>
      <c r="C288" s="697">
        <f>ROUND(B288/158,4)</f>
        <v>1</v>
      </c>
      <c r="D288" s="16">
        <v>2200</v>
      </c>
      <c r="E288" s="16">
        <f>D288*C288</f>
        <v>2200</v>
      </c>
      <c r="F288" s="129">
        <v>0.3</v>
      </c>
      <c r="G288" s="16">
        <f>ROUND(E288*F288,2)</f>
        <v>660</v>
      </c>
      <c r="H288" s="16">
        <f>ROUND(G288*0.2409,2)</f>
        <v>158.99</v>
      </c>
      <c r="I288" s="17">
        <f>G288+H288</f>
        <v>818.99</v>
      </c>
    </row>
    <row r="289" spans="1:9" ht="19.5" customHeight="1" x14ac:dyDescent="0.25">
      <c r="A289" s="73" t="s">
        <v>576</v>
      </c>
      <c r="B289" s="658">
        <v>135</v>
      </c>
      <c r="C289" s="697">
        <f>ROUND(B289/158,4)</f>
        <v>0.85440000000000005</v>
      </c>
      <c r="D289" s="16">
        <v>2450</v>
      </c>
      <c r="E289" s="16">
        <f>D289*C289</f>
        <v>2093.2800000000002</v>
      </c>
      <c r="F289" s="129">
        <v>0.3</v>
      </c>
      <c r="G289" s="16">
        <f>ROUND(E289*F289,2)</f>
        <v>627.98</v>
      </c>
      <c r="H289" s="16">
        <f>ROUND(G289*0.2409,2)</f>
        <v>151.28</v>
      </c>
      <c r="I289" s="17">
        <f>G289+H289</f>
        <v>779.26</v>
      </c>
    </row>
    <row r="290" spans="1:9" s="1" customFormat="1" ht="49.5" customHeight="1" x14ac:dyDescent="0.25">
      <c r="A290" s="687" t="s">
        <v>8</v>
      </c>
      <c r="B290" s="654">
        <f>SUM(B291:B293)</f>
        <v>388</v>
      </c>
      <c r="C290" s="696">
        <f t="shared" ref="C290:I290" si="164">SUM(C291:C293)</f>
        <v>2.4557000000000002</v>
      </c>
      <c r="D290" s="38"/>
      <c r="E290" s="38"/>
      <c r="F290" s="38"/>
      <c r="G290" s="38">
        <f>SUM(G291:G293)</f>
        <v>2507.41</v>
      </c>
      <c r="H290" s="38">
        <f t="shared" si="164"/>
        <v>604.03</v>
      </c>
      <c r="I290" s="39">
        <f t="shared" si="164"/>
        <v>3111.44</v>
      </c>
    </row>
    <row r="291" spans="1:9" ht="33" x14ac:dyDescent="0.25">
      <c r="A291" s="73" t="s">
        <v>577</v>
      </c>
      <c r="B291" s="658">
        <v>72</v>
      </c>
      <c r="C291" s="697">
        <f>ROUND(B291/158,4)</f>
        <v>0.45569999999999999</v>
      </c>
      <c r="D291" s="16">
        <v>1300</v>
      </c>
      <c r="E291" s="16">
        <f>D291*C291</f>
        <v>592.41</v>
      </c>
      <c r="F291" s="129">
        <v>1</v>
      </c>
      <c r="G291" s="16">
        <f>ROUND(E291*F291,2)</f>
        <v>592.41</v>
      </c>
      <c r="H291" s="16">
        <f>ROUND(G291*0.2409,2)</f>
        <v>142.71</v>
      </c>
      <c r="I291" s="17">
        <f>G291+H291</f>
        <v>735.12</v>
      </c>
    </row>
    <row r="292" spans="1:9" ht="33" x14ac:dyDescent="0.25">
      <c r="A292" s="73" t="s">
        <v>578</v>
      </c>
      <c r="B292" s="658">
        <v>158</v>
      </c>
      <c r="C292" s="697">
        <f>ROUND(B292/158,4)</f>
        <v>1</v>
      </c>
      <c r="D292" s="16">
        <v>1300</v>
      </c>
      <c r="E292" s="16">
        <f t="shared" ref="E292:E293" si="165">D292*C292</f>
        <v>1300</v>
      </c>
      <c r="F292" s="129">
        <v>1</v>
      </c>
      <c r="G292" s="16">
        <f>ROUND(E292*F292,2)</f>
        <v>1300</v>
      </c>
      <c r="H292" s="16">
        <f>ROUND(G292*0.2409,2)</f>
        <v>313.17</v>
      </c>
      <c r="I292" s="17">
        <f>G292+H292</f>
        <v>1613.17</v>
      </c>
    </row>
    <row r="293" spans="1:9" ht="15.75" customHeight="1" x14ac:dyDescent="0.25">
      <c r="A293" s="73" t="s">
        <v>90</v>
      </c>
      <c r="B293" s="658">
        <v>158</v>
      </c>
      <c r="C293" s="697">
        <f>ROUND(B293/158,4)</f>
        <v>1</v>
      </c>
      <c r="D293" s="16">
        <v>2050</v>
      </c>
      <c r="E293" s="16">
        <f t="shared" si="165"/>
        <v>2050</v>
      </c>
      <c r="F293" s="129">
        <v>0.3</v>
      </c>
      <c r="G293" s="16">
        <f>ROUND(E293*F293,2)</f>
        <v>615</v>
      </c>
      <c r="H293" s="16">
        <f>ROUND(G293*0.2409,2)</f>
        <v>148.15</v>
      </c>
      <c r="I293" s="17">
        <f>G293+H293</f>
        <v>763.15</v>
      </c>
    </row>
    <row r="294" spans="1:9" ht="22.5" customHeight="1" x14ac:dyDescent="0.25">
      <c r="A294" s="688" t="s">
        <v>416</v>
      </c>
      <c r="B294" s="653">
        <f>B295+B308+B316</f>
        <v>846</v>
      </c>
      <c r="C294" s="700">
        <f>C295+C308+C316</f>
        <v>5.3545000000000007</v>
      </c>
      <c r="D294" s="12"/>
      <c r="E294" s="12"/>
      <c r="F294" s="12"/>
      <c r="G294" s="12">
        <f>G295+G308+G316</f>
        <v>6912.39</v>
      </c>
      <c r="H294" s="12">
        <f>H295+H308+H316</f>
        <v>1665.18</v>
      </c>
      <c r="I294" s="13">
        <f>I295+I308+I316</f>
        <v>8577.57</v>
      </c>
    </row>
    <row r="295" spans="1:9" s="1" customFormat="1" ht="33.75" customHeight="1" x14ac:dyDescent="0.25">
      <c r="A295" s="687" t="s">
        <v>10</v>
      </c>
      <c r="B295" s="654">
        <f>SUM(B296:B307)</f>
        <v>817</v>
      </c>
      <c r="C295" s="696">
        <f>SUM(C296:C307)</f>
        <v>5.1710000000000012</v>
      </c>
      <c r="D295" s="38"/>
      <c r="E295" s="38"/>
      <c r="F295" s="38"/>
      <c r="G295" s="38">
        <f>SUM(G296:G307)</f>
        <v>6758.85</v>
      </c>
      <c r="H295" s="38">
        <f>SUM(H296:H307)</f>
        <v>1628.21</v>
      </c>
      <c r="I295" s="39">
        <f>SUM(I296:I307)</f>
        <v>8387.06</v>
      </c>
    </row>
    <row r="296" spans="1:9" ht="18.75" customHeight="1" x14ac:dyDescent="0.25">
      <c r="A296" s="73" t="s">
        <v>579</v>
      </c>
      <c r="B296" s="658">
        <v>48</v>
      </c>
      <c r="C296" s="697">
        <f>ROUND(B296/158,4)</f>
        <v>0.30380000000000001</v>
      </c>
      <c r="D296" s="16">
        <v>8.5500000000000007</v>
      </c>
      <c r="E296" s="16">
        <f>B296*D296</f>
        <v>410.40000000000003</v>
      </c>
      <c r="F296" s="129">
        <v>1</v>
      </c>
      <c r="G296" s="16">
        <f>ROUND(F296*E296,2)</f>
        <v>410.4</v>
      </c>
      <c r="H296" s="16">
        <f>ROUND(G296*0.2409,2)</f>
        <v>98.87</v>
      </c>
      <c r="I296" s="17">
        <f>G296+H296</f>
        <v>509.27</v>
      </c>
    </row>
    <row r="297" spans="1:9" ht="18.75" customHeight="1" x14ac:dyDescent="0.25">
      <c r="A297" s="73" t="s">
        <v>579</v>
      </c>
      <c r="B297" s="658">
        <v>68</v>
      </c>
      <c r="C297" s="697">
        <f t="shared" ref="C297:C307" si="166">ROUND(B297/158,4)</f>
        <v>0.4304</v>
      </c>
      <c r="D297" s="16">
        <v>8.5500000000000007</v>
      </c>
      <c r="E297" s="16">
        <f t="shared" ref="E297:E307" si="167">B297*D297</f>
        <v>581.40000000000009</v>
      </c>
      <c r="F297" s="129">
        <v>1</v>
      </c>
      <c r="G297" s="16">
        <f t="shared" ref="G297:G307" si="168">ROUND(F297*E297,2)</f>
        <v>581.4</v>
      </c>
      <c r="H297" s="16">
        <f t="shared" ref="H297:H307" si="169">ROUND(G297*0.2409,2)</f>
        <v>140.06</v>
      </c>
      <c r="I297" s="17">
        <f t="shared" ref="I297:I307" si="170">G297+H297</f>
        <v>721.46</v>
      </c>
    </row>
    <row r="298" spans="1:9" ht="18.75" customHeight="1" x14ac:dyDescent="0.25">
      <c r="A298" s="73" t="s">
        <v>579</v>
      </c>
      <c r="B298" s="658">
        <v>3</v>
      </c>
      <c r="C298" s="697">
        <f t="shared" si="166"/>
        <v>1.9E-2</v>
      </c>
      <c r="D298" s="16">
        <v>8.5500000000000007</v>
      </c>
      <c r="E298" s="16">
        <f t="shared" si="167"/>
        <v>25.650000000000002</v>
      </c>
      <c r="F298" s="129">
        <v>1</v>
      </c>
      <c r="G298" s="16">
        <f t="shared" si="168"/>
        <v>25.65</v>
      </c>
      <c r="H298" s="16">
        <f t="shared" si="169"/>
        <v>6.18</v>
      </c>
      <c r="I298" s="17">
        <f t="shared" si="170"/>
        <v>31.83</v>
      </c>
    </row>
    <row r="299" spans="1:9" ht="18.75" customHeight="1" x14ac:dyDescent="0.25">
      <c r="A299" s="73" t="s">
        <v>579</v>
      </c>
      <c r="B299" s="658">
        <v>64</v>
      </c>
      <c r="C299" s="697">
        <f t="shared" si="166"/>
        <v>0.40510000000000002</v>
      </c>
      <c r="D299" s="16">
        <v>8.5500000000000007</v>
      </c>
      <c r="E299" s="16">
        <f t="shared" si="167"/>
        <v>547.20000000000005</v>
      </c>
      <c r="F299" s="129">
        <v>1</v>
      </c>
      <c r="G299" s="16">
        <f t="shared" si="168"/>
        <v>547.20000000000005</v>
      </c>
      <c r="H299" s="16">
        <f t="shared" si="169"/>
        <v>131.82</v>
      </c>
      <c r="I299" s="17">
        <f t="shared" si="170"/>
        <v>679.02</v>
      </c>
    </row>
    <row r="300" spans="1:9" ht="18.75" customHeight="1" x14ac:dyDescent="0.25">
      <c r="A300" s="73" t="s">
        <v>579</v>
      </c>
      <c r="B300" s="658">
        <v>4</v>
      </c>
      <c r="C300" s="697">
        <f t="shared" si="166"/>
        <v>2.53E-2</v>
      </c>
      <c r="D300" s="16">
        <v>8.5500000000000007</v>
      </c>
      <c r="E300" s="16">
        <f t="shared" si="167"/>
        <v>34.200000000000003</v>
      </c>
      <c r="F300" s="129">
        <v>1</v>
      </c>
      <c r="G300" s="16">
        <f t="shared" si="168"/>
        <v>34.200000000000003</v>
      </c>
      <c r="H300" s="16">
        <f t="shared" si="169"/>
        <v>8.24</v>
      </c>
      <c r="I300" s="17">
        <f t="shared" si="170"/>
        <v>42.440000000000005</v>
      </c>
    </row>
    <row r="301" spans="1:9" ht="18.75" customHeight="1" x14ac:dyDescent="0.25">
      <c r="A301" s="73" t="s">
        <v>579</v>
      </c>
      <c r="B301" s="658">
        <v>158</v>
      </c>
      <c r="C301" s="697">
        <f t="shared" si="166"/>
        <v>1</v>
      </c>
      <c r="D301" s="16">
        <v>8.5500000000000007</v>
      </c>
      <c r="E301" s="16">
        <f t="shared" si="167"/>
        <v>1350.9</v>
      </c>
      <c r="F301" s="129">
        <v>1</v>
      </c>
      <c r="G301" s="16">
        <f t="shared" si="168"/>
        <v>1350.9</v>
      </c>
      <c r="H301" s="16">
        <f t="shared" si="169"/>
        <v>325.43</v>
      </c>
      <c r="I301" s="17">
        <f t="shared" si="170"/>
        <v>1676.3300000000002</v>
      </c>
    </row>
    <row r="302" spans="1:9" ht="18.75" customHeight="1" x14ac:dyDescent="0.25">
      <c r="A302" s="73" t="s">
        <v>210</v>
      </c>
      <c r="B302" s="658">
        <v>162</v>
      </c>
      <c r="C302" s="697">
        <f t="shared" si="166"/>
        <v>1.0253000000000001</v>
      </c>
      <c r="D302" s="16">
        <v>7.8</v>
      </c>
      <c r="E302" s="16">
        <f t="shared" si="167"/>
        <v>1263.5999999999999</v>
      </c>
      <c r="F302" s="129">
        <v>1</v>
      </c>
      <c r="G302" s="16">
        <f t="shared" si="168"/>
        <v>1263.5999999999999</v>
      </c>
      <c r="H302" s="16">
        <f t="shared" si="169"/>
        <v>304.39999999999998</v>
      </c>
      <c r="I302" s="17">
        <f t="shared" si="170"/>
        <v>1568</v>
      </c>
    </row>
    <row r="303" spans="1:9" ht="18.75" customHeight="1" x14ac:dyDescent="0.25">
      <c r="A303" s="73" t="s">
        <v>210</v>
      </c>
      <c r="B303" s="658">
        <v>140</v>
      </c>
      <c r="C303" s="697">
        <f t="shared" si="166"/>
        <v>0.8861</v>
      </c>
      <c r="D303" s="16">
        <v>7.8</v>
      </c>
      <c r="E303" s="16">
        <f t="shared" si="167"/>
        <v>1092</v>
      </c>
      <c r="F303" s="129">
        <v>1</v>
      </c>
      <c r="G303" s="16">
        <f t="shared" si="168"/>
        <v>1092</v>
      </c>
      <c r="H303" s="16">
        <f t="shared" si="169"/>
        <v>263.06</v>
      </c>
      <c r="I303" s="17">
        <f t="shared" si="170"/>
        <v>1355.06</v>
      </c>
    </row>
    <row r="304" spans="1:9" ht="18.75" customHeight="1" x14ac:dyDescent="0.25">
      <c r="A304" s="73" t="s">
        <v>579</v>
      </c>
      <c r="B304" s="658">
        <v>26</v>
      </c>
      <c r="C304" s="697">
        <f t="shared" si="166"/>
        <v>0.1646</v>
      </c>
      <c r="D304" s="16">
        <v>8.5500000000000007</v>
      </c>
      <c r="E304" s="16">
        <f t="shared" si="167"/>
        <v>222.3</v>
      </c>
      <c r="F304" s="129">
        <v>1</v>
      </c>
      <c r="G304" s="16">
        <f t="shared" si="168"/>
        <v>222.3</v>
      </c>
      <c r="H304" s="16">
        <f t="shared" si="169"/>
        <v>53.55</v>
      </c>
      <c r="I304" s="17">
        <f t="shared" si="170"/>
        <v>275.85000000000002</v>
      </c>
    </row>
    <row r="305" spans="1:9" ht="18.75" customHeight="1" x14ac:dyDescent="0.25">
      <c r="A305" s="73" t="s">
        <v>579</v>
      </c>
      <c r="B305" s="658">
        <v>11</v>
      </c>
      <c r="C305" s="697">
        <f t="shared" si="166"/>
        <v>6.9599999999999995E-2</v>
      </c>
      <c r="D305" s="16">
        <v>8.5500000000000007</v>
      </c>
      <c r="E305" s="16">
        <f t="shared" si="167"/>
        <v>94.050000000000011</v>
      </c>
      <c r="F305" s="129">
        <v>1</v>
      </c>
      <c r="G305" s="16">
        <f t="shared" si="168"/>
        <v>94.05</v>
      </c>
      <c r="H305" s="16">
        <f t="shared" si="169"/>
        <v>22.66</v>
      </c>
      <c r="I305" s="17">
        <f t="shared" si="170"/>
        <v>116.71</v>
      </c>
    </row>
    <row r="306" spans="1:9" ht="18.75" customHeight="1" x14ac:dyDescent="0.25">
      <c r="A306" s="73" t="s">
        <v>579</v>
      </c>
      <c r="B306" s="658">
        <v>55</v>
      </c>
      <c r="C306" s="697">
        <f t="shared" si="166"/>
        <v>0.34810000000000002</v>
      </c>
      <c r="D306" s="16">
        <v>8.5500000000000007</v>
      </c>
      <c r="E306" s="16">
        <f t="shared" si="167"/>
        <v>470.25000000000006</v>
      </c>
      <c r="F306" s="129">
        <v>1</v>
      </c>
      <c r="G306" s="16">
        <f t="shared" si="168"/>
        <v>470.25</v>
      </c>
      <c r="H306" s="16">
        <f t="shared" si="169"/>
        <v>113.28</v>
      </c>
      <c r="I306" s="17">
        <f t="shared" si="170"/>
        <v>583.53</v>
      </c>
    </row>
    <row r="307" spans="1:9" ht="19.5" customHeight="1" x14ac:dyDescent="0.25">
      <c r="A307" s="73" t="s">
        <v>579</v>
      </c>
      <c r="B307" s="658">
        <v>78</v>
      </c>
      <c r="C307" s="697">
        <f t="shared" si="166"/>
        <v>0.49370000000000003</v>
      </c>
      <c r="D307" s="16">
        <v>8.5500000000000007</v>
      </c>
      <c r="E307" s="16">
        <f t="shared" si="167"/>
        <v>666.90000000000009</v>
      </c>
      <c r="F307" s="129">
        <v>1</v>
      </c>
      <c r="G307" s="16">
        <f t="shared" si="168"/>
        <v>666.9</v>
      </c>
      <c r="H307" s="16">
        <f t="shared" si="169"/>
        <v>160.66</v>
      </c>
      <c r="I307" s="17">
        <f t="shared" si="170"/>
        <v>827.56</v>
      </c>
    </row>
    <row r="308" spans="1:9" s="1" customFormat="1" ht="49.5" customHeight="1" x14ac:dyDescent="0.25">
      <c r="A308" s="687" t="s">
        <v>8</v>
      </c>
      <c r="B308" s="654">
        <f t="shared" ref="B308:I308" si="171">SUM(B309:B315)</f>
        <v>19</v>
      </c>
      <c r="C308" s="696">
        <f t="shared" si="171"/>
        <v>0.1202</v>
      </c>
      <c r="D308" s="38"/>
      <c r="E308" s="38">
        <f t="shared" si="171"/>
        <v>114.9392405063291</v>
      </c>
      <c r="F308" s="38"/>
      <c r="G308" s="38">
        <f t="shared" si="171"/>
        <v>114.94</v>
      </c>
      <c r="H308" s="38">
        <f t="shared" si="171"/>
        <v>27.680000000000003</v>
      </c>
      <c r="I308" s="39">
        <f t="shared" si="171"/>
        <v>142.62</v>
      </c>
    </row>
    <row r="309" spans="1:9" ht="20.100000000000001" customHeight="1" x14ac:dyDescent="0.25">
      <c r="A309" s="73" t="s">
        <v>563</v>
      </c>
      <c r="B309" s="658">
        <v>4</v>
      </c>
      <c r="C309" s="697">
        <f>ROUND(B309/158,4)</f>
        <v>2.53E-2</v>
      </c>
      <c r="D309" s="16">
        <v>5.7</v>
      </c>
      <c r="E309" s="16">
        <f>B309*D309</f>
        <v>22.8</v>
      </c>
      <c r="F309" s="129">
        <v>1</v>
      </c>
      <c r="G309" s="16">
        <f>ROUND(F309*E309,2)</f>
        <v>22.8</v>
      </c>
      <c r="H309" s="16">
        <f>ROUND(G309*0.2409,2)</f>
        <v>5.49</v>
      </c>
      <c r="I309" s="17">
        <f>G309+H309</f>
        <v>28.29</v>
      </c>
    </row>
    <row r="310" spans="1:9" ht="20.100000000000001" customHeight="1" x14ac:dyDescent="0.25">
      <c r="A310" s="73" t="s">
        <v>563</v>
      </c>
      <c r="B310" s="658">
        <v>2</v>
      </c>
      <c r="C310" s="697">
        <f t="shared" ref="C310:C315" si="172">ROUND(B310/158,4)</f>
        <v>1.2699999999999999E-2</v>
      </c>
      <c r="D310" s="16">
        <v>4.7</v>
      </c>
      <c r="E310" s="16">
        <f t="shared" ref="E310:E315" si="173">B310*D310</f>
        <v>9.4</v>
      </c>
      <c r="F310" s="129">
        <v>1</v>
      </c>
      <c r="G310" s="16">
        <f t="shared" ref="G310:G315" si="174">ROUND(F310*E310,2)</f>
        <v>9.4</v>
      </c>
      <c r="H310" s="16">
        <f t="shared" ref="H310:H315" si="175">ROUND(G310*0.2409,2)</f>
        <v>2.2599999999999998</v>
      </c>
      <c r="I310" s="17">
        <f t="shared" ref="I310:I315" si="176">G310+H310</f>
        <v>11.66</v>
      </c>
    </row>
    <row r="311" spans="1:9" ht="20.100000000000001" customHeight="1" x14ac:dyDescent="0.25">
      <c r="A311" s="73" t="s">
        <v>563</v>
      </c>
      <c r="B311" s="658">
        <v>4</v>
      </c>
      <c r="C311" s="697">
        <f t="shared" si="172"/>
        <v>2.53E-2</v>
      </c>
      <c r="D311" s="16">
        <v>4.7</v>
      </c>
      <c r="E311" s="16">
        <f t="shared" si="173"/>
        <v>18.8</v>
      </c>
      <c r="F311" s="129">
        <v>1</v>
      </c>
      <c r="G311" s="16">
        <f t="shared" si="174"/>
        <v>18.8</v>
      </c>
      <c r="H311" s="16">
        <f t="shared" si="175"/>
        <v>4.53</v>
      </c>
      <c r="I311" s="17">
        <f t="shared" si="176"/>
        <v>23.330000000000002</v>
      </c>
    </row>
    <row r="312" spans="1:9" ht="20.100000000000001" customHeight="1" x14ac:dyDescent="0.25">
      <c r="A312" s="73" t="s">
        <v>563</v>
      </c>
      <c r="B312" s="658">
        <v>2</v>
      </c>
      <c r="C312" s="697">
        <f t="shared" si="172"/>
        <v>1.2699999999999999E-2</v>
      </c>
      <c r="D312" s="16">
        <v>5.7</v>
      </c>
      <c r="E312" s="16">
        <f t="shared" si="173"/>
        <v>11.4</v>
      </c>
      <c r="F312" s="129">
        <v>1</v>
      </c>
      <c r="G312" s="16">
        <f t="shared" si="174"/>
        <v>11.4</v>
      </c>
      <c r="H312" s="16">
        <f t="shared" si="175"/>
        <v>2.75</v>
      </c>
      <c r="I312" s="17">
        <f t="shared" si="176"/>
        <v>14.15</v>
      </c>
    </row>
    <row r="313" spans="1:9" ht="20.100000000000001" customHeight="1" x14ac:dyDescent="0.25">
      <c r="A313" s="73" t="s">
        <v>563</v>
      </c>
      <c r="B313" s="658">
        <v>1</v>
      </c>
      <c r="C313" s="697">
        <f t="shared" si="172"/>
        <v>6.3E-3</v>
      </c>
      <c r="D313" s="16">
        <v>5.7</v>
      </c>
      <c r="E313" s="16">
        <f t="shared" si="173"/>
        <v>5.7</v>
      </c>
      <c r="F313" s="129">
        <v>1</v>
      </c>
      <c r="G313" s="16">
        <f t="shared" si="174"/>
        <v>5.7</v>
      </c>
      <c r="H313" s="16">
        <f t="shared" si="175"/>
        <v>1.37</v>
      </c>
      <c r="I313" s="17">
        <f t="shared" si="176"/>
        <v>7.07</v>
      </c>
    </row>
    <row r="314" spans="1:9" ht="20.100000000000001" customHeight="1" x14ac:dyDescent="0.25">
      <c r="A314" s="73" t="s">
        <v>563</v>
      </c>
      <c r="B314" s="658">
        <v>1</v>
      </c>
      <c r="C314" s="697">
        <f t="shared" si="172"/>
        <v>6.3E-3</v>
      </c>
      <c r="D314" s="16">
        <v>5.7</v>
      </c>
      <c r="E314" s="16">
        <f t="shared" si="173"/>
        <v>5.7</v>
      </c>
      <c r="F314" s="129">
        <v>1</v>
      </c>
      <c r="G314" s="16">
        <f t="shared" si="174"/>
        <v>5.7</v>
      </c>
      <c r="H314" s="16">
        <f t="shared" si="175"/>
        <v>1.37</v>
      </c>
      <c r="I314" s="17">
        <f t="shared" si="176"/>
        <v>7.07</v>
      </c>
    </row>
    <row r="315" spans="1:9" ht="20.100000000000001" customHeight="1" x14ac:dyDescent="0.25">
      <c r="A315" s="73" t="s">
        <v>414</v>
      </c>
      <c r="B315" s="658">
        <v>5</v>
      </c>
      <c r="C315" s="697">
        <f t="shared" si="172"/>
        <v>3.1600000000000003E-2</v>
      </c>
      <c r="D315" s="16">
        <f>1300/158</f>
        <v>8.2278481012658222</v>
      </c>
      <c r="E315" s="16">
        <f t="shared" si="173"/>
        <v>41.139240506329109</v>
      </c>
      <c r="F315" s="129">
        <v>1</v>
      </c>
      <c r="G315" s="16">
        <f t="shared" si="174"/>
        <v>41.14</v>
      </c>
      <c r="H315" s="16">
        <f t="shared" si="175"/>
        <v>9.91</v>
      </c>
      <c r="I315" s="17">
        <f t="shared" si="176"/>
        <v>51.05</v>
      </c>
    </row>
    <row r="316" spans="1:9" s="1" customFormat="1" ht="51" customHeight="1" x14ac:dyDescent="0.25">
      <c r="A316" s="687" t="s">
        <v>9</v>
      </c>
      <c r="B316" s="654">
        <f t="shared" ref="B316:I316" si="177">SUM(B317:B321)</f>
        <v>10</v>
      </c>
      <c r="C316" s="696">
        <f t="shared" si="177"/>
        <v>6.3299999999999995E-2</v>
      </c>
      <c r="D316" s="38"/>
      <c r="E316" s="38">
        <f t="shared" si="177"/>
        <v>38.6</v>
      </c>
      <c r="F316" s="38"/>
      <c r="G316" s="38">
        <f t="shared" si="177"/>
        <v>38.6</v>
      </c>
      <c r="H316" s="38">
        <f t="shared" si="177"/>
        <v>9.2899999999999991</v>
      </c>
      <c r="I316" s="39">
        <f t="shared" si="177"/>
        <v>47.89</v>
      </c>
    </row>
    <row r="317" spans="1:9" ht="19.350000000000001" customHeight="1" x14ac:dyDescent="0.25">
      <c r="A317" s="73" t="s">
        <v>409</v>
      </c>
      <c r="B317" s="658">
        <v>2</v>
      </c>
      <c r="C317" s="697">
        <f>ROUND(B317/158,4)</f>
        <v>1.2699999999999999E-2</v>
      </c>
      <c r="D317" s="16">
        <v>3.3</v>
      </c>
      <c r="E317" s="16">
        <f>B317*D317</f>
        <v>6.6</v>
      </c>
      <c r="F317" s="129">
        <v>1</v>
      </c>
      <c r="G317" s="16">
        <f>ROUND(F317*E317,2)</f>
        <v>6.6</v>
      </c>
      <c r="H317" s="16">
        <f>ROUND(G317*0.2409,2)</f>
        <v>1.59</v>
      </c>
      <c r="I317" s="17">
        <f>G317+H317</f>
        <v>8.19</v>
      </c>
    </row>
    <row r="318" spans="1:9" ht="19.350000000000001" customHeight="1" x14ac:dyDescent="0.25">
      <c r="A318" s="73" t="s">
        <v>409</v>
      </c>
      <c r="B318" s="658">
        <v>2</v>
      </c>
      <c r="C318" s="697">
        <f t="shared" ref="C318:C321" si="178">ROUND(B318/158,4)</f>
        <v>1.2699999999999999E-2</v>
      </c>
      <c r="D318" s="16">
        <v>4</v>
      </c>
      <c r="E318" s="16">
        <f t="shared" ref="E318:E322" si="179">B318*D318</f>
        <v>8</v>
      </c>
      <c r="F318" s="129">
        <v>1</v>
      </c>
      <c r="G318" s="16">
        <f t="shared" ref="G318:G322" si="180">ROUND(F318*E318,2)</f>
        <v>8</v>
      </c>
      <c r="H318" s="16">
        <f t="shared" ref="H318:H322" si="181">ROUND(G318*0.2409,2)</f>
        <v>1.93</v>
      </c>
      <c r="I318" s="17">
        <f t="shared" ref="I318:I322" si="182">G318+H318</f>
        <v>9.93</v>
      </c>
    </row>
    <row r="319" spans="1:9" ht="19.350000000000001" customHeight="1" x14ac:dyDescent="0.25">
      <c r="A319" s="73" t="s">
        <v>409</v>
      </c>
      <c r="B319" s="658">
        <v>4</v>
      </c>
      <c r="C319" s="697">
        <f t="shared" si="178"/>
        <v>2.53E-2</v>
      </c>
      <c r="D319" s="16">
        <v>4</v>
      </c>
      <c r="E319" s="16">
        <f t="shared" si="179"/>
        <v>16</v>
      </c>
      <c r="F319" s="129">
        <v>1</v>
      </c>
      <c r="G319" s="16">
        <f t="shared" si="180"/>
        <v>16</v>
      </c>
      <c r="H319" s="16">
        <f t="shared" si="181"/>
        <v>3.85</v>
      </c>
      <c r="I319" s="17">
        <f t="shared" si="182"/>
        <v>19.850000000000001</v>
      </c>
    </row>
    <row r="320" spans="1:9" ht="19.350000000000001" customHeight="1" x14ac:dyDescent="0.25">
      <c r="A320" s="73" t="s">
        <v>409</v>
      </c>
      <c r="B320" s="658">
        <v>1</v>
      </c>
      <c r="C320" s="697">
        <f t="shared" si="178"/>
        <v>6.3E-3</v>
      </c>
      <c r="D320" s="16">
        <v>4</v>
      </c>
      <c r="E320" s="16">
        <f t="shared" si="179"/>
        <v>4</v>
      </c>
      <c r="F320" s="129">
        <v>1</v>
      </c>
      <c r="G320" s="16">
        <f t="shared" si="180"/>
        <v>4</v>
      </c>
      <c r="H320" s="16">
        <f t="shared" si="181"/>
        <v>0.96</v>
      </c>
      <c r="I320" s="17">
        <f t="shared" si="182"/>
        <v>4.96</v>
      </c>
    </row>
    <row r="321" spans="1:9" ht="19.350000000000001" customHeight="1" x14ac:dyDescent="0.25">
      <c r="A321" s="73" t="s">
        <v>409</v>
      </c>
      <c r="B321" s="658">
        <v>1</v>
      </c>
      <c r="C321" s="697">
        <f t="shared" si="178"/>
        <v>6.3E-3</v>
      </c>
      <c r="D321" s="16">
        <v>4</v>
      </c>
      <c r="E321" s="16">
        <f t="shared" si="179"/>
        <v>4</v>
      </c>
      <c r="F321" s="129">
        <v>1</v>
      </c>
      <c r="G321" s="16">
        <f t="shared" si="180"/>
        <v>4</v>
      </c>
      <c r="H321" s="16">
        <f t="shared" si="181"/>
        <v>0.96</v>
      </c>
      <c r="I321" s="17">
        <f t="shared" si="182"/>
        <v>4.96</v>
      </c>
    </row>
    <row r="322" spans="1:9" s="1" customFormat="1" ht="37.5" hidden="1" customHeight="1" x14ac:dyDescent="0.25">
      <c r="A322" s="687" t="s">
        <v>7</v>
      </c>
      <c r="B322" s="654"/>
      <c r="C322" s="696"/>
      <c r="D322" s="38"/>
      <c r="E322" s="16">
        <f t="shared" si="179"/>
        <v>0</v>
      </c>
      <c r="F322" s="38"/>
      <c r="G322" s="16">
        <f t="shared" si="180"/>
        <v>0</v>
      </c>
      <c r="H322" s="16">
        <f t="shared" si="181"/>
        <v>0</v>
      </c>
      <c r="I322" s="17">
        <f t="shared" si="182"/>
        <v>0</v>
      </c>
    </row>
    <row r="323" spans="1:9" s="1" customFormat="1" ht="24" customHeight="1" x14ac:dyDescent="0.25">
      <c r="A323" s="688" t="s">
        <v>580</v>
      </c>
      <c r="B323" s="653">
        <f>B324+B338+B346</f>
        <v>449</v>
      </c>
      <c r="C323" s="700">
        <f>C324+C338+C346</f>
        <v>2.8420999999999998</v>
      </c>
      <c r="D323" s="12"/>
      <c r="E323" s="12"/>
      <c r="F323" s="12"/>
      <c r="G323" s="12">
        <f>G324+G338+G346</f>
        <v>3684.4699999999993</v>
      </c>
      <c r="H323" s="12">
        <f>H324+H338+H346</f>
        <v>887.57999999999993</v>
      </c>
      <c r="I323" s="13">
        <f>I324+I338+I346</f>
        <v>4572.05</v>
      </c>
    </row>
    <row r="324" spans="1:9" s="1" customFormat="1" ht="33" x14ac:dyDescent="0.25">
      <c r="A324" s="687" t="s">
        <v>10</v>
      </c>
      <c r="B324" s="654">
        <f>SUM(B325:B337)</f>
        <v>408</v>
      </c>
      <c r="C324" s="696">
        <f>SUM(C325:C337)</f>
        <v>2.5824999999999996</v>
      </c>
      <c r="D324" s="38"/>
      <c r="E324" s="38"/>
      <c r="F324" s="38"/>
      <c r="G324" s="38">
        <f>SUM(G325:G337)</f>
        <v>3478.5999999999995</v>
      </c>
      <c r="H324" s="38">
        <f>SUM(H325:H337)</f>
        <v>837.99999999999989</v>
      </c>
      <c r="I324" s="39">
        <f>SUM(I325:I337)</f>
        <v>4316.6000000000004</v>
      </c>
    </row>
    <row r="325" spans="1:9" ht="18.75" customHeight="1" x14ac:dyDescent="0.25">
      <c r="A325" s="73" t="s">
        <v>241</v>
      </c>
      <c r="B325" s="658">
        <v>66</v>
      </c>
      <c r="C325" s="697">
        <f>ROUND(B325/158,4)</f>
        <v>0.41770000000000002</v>
      </c>
      <c r="D325" s="16">
        <v>8.5500000000000007</v>
      </c>
      <c r="E325" s="16">
        <f>D325*B325</f>
        <v>564.30000000000007</v>
      </c>
      <c r="F325" s="129">
        <v>1</v>
      </c>
      <c r="G325" s="16">
        <f>ROUND(F325*E325,2)</f>
        <v>564.29999999999995</v>
      </c>
      <c r="H325" s="16">
        <f>ROUND(G325*0.2409,2)</f>
        <v>135.94</v>
      </c>
      <c r="I325" s="17">
        <f>G325+H325</f>
        <v>700.24</v>
      </c>
    </row>
    <row r="326" spans="1:9" ht="18.75" customHeight="1" x14ac:dyDescent="0.25">
      <c r="A326" s="73" t="s">
        <v>559</v>
      </c>
      <c r="B326" s="658">
        <v>11</v>
      </c>
      <c r="C326" s="697">
        <f>ROUND(B326/158,4)</f>
        <v>6.9599999999999995E-2</v>
      </c>
      <c r="D326" s="16">
        <v>10.65</v>
      </c>
      <c r="E326" s="16">
        <f t="shared" ref="E326:E337" si="183">D326*B326</f>
        <v>117.15</v>
      </c>
      <c r="F326" s="129">
        <v>1</v>
      </c>
      <c r="G326" s="16">
        <f t="shared" ref="G326:G337" si="184">ROUND(F326*E326,2)</f>
        <v>117.15</v>
      </c>
      <c r="H326" s="16">
        <f t="shared" ref="H326:H337" si="185">ROUND(G326*0.2409,2)</f>
        <v>28.22</v>
      </c>
      <c r="I326" s="17">
        <f t="shared" ref="I326:I337" si="186">G326+H326</f>
        <v>145.37</v>
      </c>
    </row>
    <row r="327" spans="1:9" ht="18.75" customHeight="1" x14ac:dyDescent="0.25">
      <c r="A327" s="73" t="s">
        <v>241</v>
      </c>
      <c r="B327" s="658">
        <v>2</v>
      </c>
      <c r="C327" s="697">
        <f t="shared" ref="C327:C337" si="187">ROUND(B327/158,4)</f>
        <v>1.2699999999999999E-2</v>
      </c>
      <c r="D327" s="16">
        <v>8.5500000000000007</v>
      </c>
      <c r="E327" s="16">
        <f t="shared" si="183"/>
        <v>17.100000000000001</v>
      </c>
      <c r="F327" s="129">
        <v>1</v>
      </c>
      <c r="G327" s="16">
        <f t="shared" si="184"/>
        <v>17.100000000000001</v>
      </c>
      <c r="H327" s="16">
        <f t="shared" si="185"/>
        <v>4.12</v>
      </c>
      <c r="I327" s="17">
        <f t="shared" si="186"/>
        <v>21.220000000000002</v>
      </c>
    </row>
    <row r="328" spans="1:9" ht="18.75" customHeight="1" x14ac:dyDescent="0.25">
      <c r="A328" s="73" t="s">
        <v>241</v>
      </c>
      <c r="B328" s="658">
        <v>30</v>
      </c>
      <c r="C328" s="697">
        <f t="shared" si="187"/>
        <v>0.18990000000000001</v>
      </c>
      <c r="D328" s="16">
        <v>8.5500000000000007</v>
      </c>
      <c r="E328" s="16">
        <f t="shared" si="183"/>
        <v>256.5</v>
      </c>
      <c r="F328" s="129">
        <v>1</v>
      </c>
      <c r="G328" s="16">
        <f t="shared" si="184"/>
        <v>256.5</v>
      </c>
      <c r="H328" s="16">
        <f t="shared" si="185"/>
        <v>61.79</v>
      </c>
      <c r="I328" s="17">
        <f t="shared" si="186"/>
        <v>318.29000000000002</v>
      </c>
    </row>
    <row r="329" spans="1:9" ht="18.75" customHeight="1" x14ac:dyDescent="0.25">
      <c r="A329" s="73" t="s">
        <v>241</v>
      </c>
      <c r="B329" s="658">
        <v>74</v>
      </c>
      <c r="C329" s="697">
        <f t="shared" si="187"/>
        <v>0.46839999999999998</v>
      </c>
      <c r="D329" s="16">
        <v>8.5500000000000007</v>
      </c>
      <c r="E329" s="16">
        <f t="shared" si="183"/>
        <v>632.70000000000005</v>
      </c>
      <c r="F329" s="129">
        <v>1</v>
      </c>
      <c r="G329" s="16">
        <f t="shared" si="184"/>
        <v>632.70000000000005</v>
      </c>
      <c r="H329" s="16">
        <f t="shared" si="185"/>
        <v>152.41999999999999</v>
      </c>
      <c r="I329" s="17">
        <f t="shared" si="186"/>
        <v>785.12</v>
      </c>
    </row>
    <row r="330" spans="1:9" ht="18.75" customHeight="1" x14ac:dyDescent="0.25">
      <c r="A330" s="73" t="s">
        <v>241</v>
      </c>
      <c r="B330" s="658">
        <v>72</v>
      </c>
      <c r="C330" s="697">
        <f t="shared" si="187"/>
        <v>0.45569999999999999</v>
      </c>
      <c r="D330" s="16">
        <v>8.5500000000000007</v>
      </c>
      <c r="E330" s="16">
        <f t="shared" si="183"/>
        <v>615.6</v>
      </c>
      <c r="F330" s="129">
        <v>1</v>
      </c>
      <c r="G330" s="16">
        <f t="shared" si="184"/>
        <v>615.6</v>
      </c>
      <c r="H330" s="16">
        <f t="shared" si="185"/>
        <v>148.30000000000001</v>
      </c>
      <c r="I330" s="17">
        <f t="shared" si="186"/>
        <v>763.90000000000009</v>
      </c>
    </row>
    <row r="331" spans="1:9" ht="18.75" customHeight="1" x14ac:dyDescent="0.25">
      <c r="A331" s="73" t="s">
        <v>241</v>
      </c>
      <c r="B331" s="658">
        <v>19</v>
      </c>
      <c r="C331" s="697">
        <f t="shared" si="187"/>
        <v>0.1203</v>
      </c>
      <c r="D331" s="16">
        <v>8.5500000000000007</v>
      </c>
      <c r="E331" s="16">
        <f t="shared" si="183"/>
        <v>162.45000000000002</v>
      </c>
      <c r="F331" s="129">
        <v>1</v>
      </c>
      <c r="G331" s="16">
        <f t="shared" si="184"/>
        <v>162.44999999999999</v>
      </c>
      <c r="H331" s="16">
        <f t="shared" si="185"/>
        <v>39.130000000000003</v>
      </c>
      <c r="I331" s="17">
        <f t="shared" si="186"/>
        <v>201.57999999999998</v>
      </c>
    </row>
    <row r="332" spans="1:9" ht="18.75" customHeight="1" x14ac:dyDescent="0.25">
      <c r="A332" s="73" t="s">
        <v>241</v>
      </c>
      <c r="B332" s="658">
        <v>20</v>
      </c>
      <c r="C332" s="697">
        <f t="shared" si="187"/>
        <v>0.12659999999999999</v>
      </c>
      <c r="D332" s="16">
        <v>8.5500000000000007</v>
      </c>
      <c r="E332" s="16">
        <f t="shared" si="183"/>
        <v>171</v>
      </c>
      <c r="F332" s="129">
        <v>1</v>
      </c>
      <c r="G332" s="16">
        <f t="shared" si="184"/>
        <v>171</v>
      </c>
      <c r="H332" s="16">
        <f t="shared" si="185"/>
        <v>41.19</v>
      </c>
      <c r="I332" s="17">
        <f t="shared" si="186"/>
        <v>212.19</v>
      </c>
    </row>
    <row r="333" spans="1:9" ht="18.75" customHeight="1" x14ac:dyDescent="0.25">
      <c r="A333" s="73" t="s">
        <v>241</v>
      </c>
      <c r="B333" s="658">
        <v>3</v>
      </c>
      <c r="C333" s="697">
        <f t="shared" si="187"/>
        <v>1.9E-2</v>
      </c>
      <c r="D333" s="16">
        <v>8.5500000000000007</v>
      </c>
      <c r="E333" s="16">
        <f t="shared" si="183"/>
        <v>25.650000000000002</v>
      </c>
      <c r="F333" s="129">
        <v>1</v>
      </c>
      <c r="G333" s="16">
        <f t="shared" si="184"/>
        <v>25.65</v>
      </c>
      <c r="H333" s="16">
        <f t="shared" si="185"/>
        <v>6.18</v>
      </c>
      <c r="I333" s="17">
        <f t="shared" si="186"/>
        <v>31.83</v>
      </c>
    </row>
    <row r="334" spans="1:9" ht="18.75" customHeight="1" x14ac:dyDescent="0.25">
      <c r="A334" s="73" t="s">
        <v>210</v>
      </c>
      <c r="B334" s="658">
        <v>43</v>
      </c>
      <c r="C334" s="697">
        <f t="shared" si="187"/>
        <v>0.2722</v>
      </c>
      <c r="D334" s="16">
        <v>7.8</v>
      </c>
      <c r="E334" s="16">
        <f t="shared" si="183"/>
        <v>335.4</v>
      </c>
      <c r="F334" s="129">
        <v>1</v>
      </c>
      <c r="G334" s="16">
        <f t="shared" si="184"/>
        <v>335.4</v>
      </c>
      <c r="H334" s="16">
        <f t="shared" si="185"/>
        <v>80.8</v>
      </c>
      <c r="I334" s="17">
        <f t="shared" si="186"/>
        <v>416.2</v>
      </c>
    </row>
    <row r="335" spans="1:9" ht="18.75" customHeight="1" x14ac:dyDescent="0.25">
      <c r="A335" s="73" t="s">
        <v>581</v>
      </c>
      <c r="B335" s="658">
        <v>20</v>
      </c>
      <c r="C335" s="697">
        <f t="shared" si="187"/>
        <v>0.12659999999999999</v>
      </c>
      <c r="D335" s="16">
        <f>1630.2/158</f>
        <v>10.317721518987343</v>
      </c>
      <c r="E335" s="16">
        <f t="shared" si="183"/>
        <v>206.35443037974684</v>
      </c>
      <c r="F335" s="129">
        <v>1</v>
      </c>
      <c r="G335" s="16">
        <f t="shared" si="184"/>
        <v>206.35</v>
      </c>
      <c r="H335" s="16">
        <f t="shared" si="185"/>
        <v>49.71</v>
      </c>
      <c r="I335" s="17">
        <f t="shared" si="186"/>
        <v>256.06</v>
      </c>
    </row>
    <row r="336" spans="1:9" ht="18.75" customHeight="1" x14ac:dyDescent="0.25">
      <c r="A336" s="73" t="s">
        <v>210</v>
      </c>
      <c r="B336" s="658">
        <v>24</v>
      </c>
      <c r="C336" s="697">
        <f t="shared" si="187"/>
        <v>0.15190000000000001</v>
      </c>
      <c r="D336" s="16">
        <v>7.8</v>
      </c>
      <c r="E336" s="16">
        <f t="shared" si="183"/>
        <v>187.2</v>
      </c>
      <c r="F336" s="129">
        <v>1</v>
      </c>
      <c r="G336" s="16">
        <f t="shared" si="184"/>
        <v>187.2</v>
      </c>
      <c r="H336" s="16">
        <f t="shared" si="185"/>
        <v>45.1</v>
      </c>
      <c r="I336" s="17">
        <f t="shared" si="186"/>
        <v>232.29999999999998</v>
      </c>
    </row>
    <row r="337" spans="1:9" ht="18.75" customHeight="1" x14ac:dyDescent="0.25">
      <c r="A337" s="73" t="s">
        <v>210</v>
      </c>
      <c r="B337" s="658">
        <v>24</v>
      </c>
      <c r="C337" s="697">
        <f t="shared" si="187"/>
        <v>0.15190000000000001</v>
      </c>
      <c r="D337" s="16">
        <v>7.8</v>
      </c>
      <c r="E337" s="16">
        <f t="shared" si="183"/>
        <v>187.2</v>
      </c>
      <c r="F337" s="129">
        <v>1</v>
      </c>
      <c r="G337" s="16">
        <f t="shared" si="184"/>
        <v>187.2</v>
      </c>
      <c r="H337" s="16">
        <f t="shared" si="185"/>
        <v>45.1</v>
      </c>
      <c r="I337" s="17">
        <f t="shared" si="186"/>
        <v>232.29999999999998</v>
      </c>
    </row>
    <row r="338" spans="1:9" s="1" customFormat="1" ht="49.5" customHeight="1" x14ac:dyDescent="0.25">
      <c r="A338" s="687" t="s">
        <v>8</v>
      </c>
      <c r="B338" s="654">
        <f t="shared" ref="B338:I338" si="188">SUM(B339:B345)</f>
        <v>21</v>
      </c>
      <c r="C338" s="696">
        <f t="shared" si="188"/>
        <v>0.13310000000000002</v>
      </c>
      <c r="D338" s="38"/>
      <c r="E338" s="38"/>
      <c r="F338" s="38"/>
      <c r="G338" s="38">
        <f t="shared" si="188"/>
        <v>125.87</v>
      </c>
      <c r="H338" s="38">
        <f t="shared" si="188"/>
        <v>30.32</v>
      </c>
      <c r="I338" s="39">
        <f t="shared" si="188"/>
        <v>156.19</v>
      </c>
    </row>
    <row r="339" spans="1:9" x14ac:dyDescent="0.25">
      <c r="A339" s="73" t="s">
        <v>582</v>
      </c>
      <c r="B339" s="658">
        <v>5</v>
      </c>
      <c r="C339" s="697">
        <f>ROUND(B339/158,4)</f>
        <v>3.1600000000000003E-2</v>
      </c>
      <c r="D339" s="16">
        <v>4.7</v>
      </c>
      <c r="E339" s="16">
        <f>D339*B339</f>
        <v>23.5</v>
      </c>
      <c r="F339" s="129">
        <v>1</v>
      </c>
      <c r="G339" s="16">
        <f>ROUND(F339*E339,2)</f>
        <v>23.5</v>
      </c>
      <c r="H339" s="16">
        <f>ROUND(G339*0.2409,2)</f>
        <v>5.66</v>
      </c>
      <c r="I339" s="17">
        <f>G339+H339</f>
        <v>29.16</v>
      </c>
    </row>
    <row r="340" spans="1:9" x14ac:dyDescent="0.25">
      <c r="A340" s="73" t="s">
        <v>582</v>
      </c>
      <c r="B340" s="658">
        <v>2</v>
      </c>
      <c r="C340" s="697">
        <f>ROUND(B340/158,4)</f>
        <v>1.2699999999999999E-2</v>
      </c>
      <c r="D340" s="16">
        <v>4.7</v>
      </c>
      <c r="E340" s="16">
        <f t="shared" ref="E340:E345" si="189">D340*B340</f>
        <v>9.4</v>
      </c>
      <c r="F340" s="129">
        <v>1</v>
      </c>
      <c r="G340" s="16">
        <f t="shared" ref="G340:G345" si="190">ROUND(F340*E340,2)</f>
        <v>9.4</v>
      </c>
      <c r="H340" s="16">
        <f t="shared" ref="H340:H345" si="191">ROUND(G340*0.2409,2)</f>
        <v>2.2599999999999998</v>
      </c>
      <c r="I340" s="17">
        <f t="shared" ref="I340:I345" si="192">G340+H340</f>
        <v>11.66</v>
      </c>
    </row>
    <row r="341" spans="1:9" x14ac:dyDescent="0.25">
      <c r="A341" s="73" t="s">
        <v>582</v>
      </c>
      <c r="B341" s="658">
        <v>2</v>
      </c>
      <c r="C341" s="697">
        <f t="shared" ref="C341:C345" si="193">ROUND(B341/158,4)</f>
        <v>1.2699999999999999E-2</v>
      </c>
      <c r="D341" s="16">
        <v>5.7</v>
      </c>
      <c r="E341" s="16">
        <f t="shared" si="189"/>
        <v>11.4</v>
      </c>
      <c r="F341" s="129">
        <v>1</v>
      </c>
      <c r="G341" s="16">
        <f t="shared" si="190"/>
        <v>11.4</v>
      </c>
      <c r="H341" s="16">
        <f t="shared" si="191"/>
        <v>2.75</v>
      </c>
      <c r="I341" s="17">
        <f t="shared" si="192"/>
        <v>14.15</v>
      </c>
    </row>
    <row r="342" spans="1:9" x14ac:dyDescent="0.25">
      <c r="A342" s="73" t="s">
        <v>582</v>
      </c>
      <c r="B342" s="658">
        <v>2</v>
      </c>
      <c r="C342" s="697">
        <f t="shared" si="193"/>
        <v>1.2699999999999999E-2</v>
      </c>
      <c r="D342" s="16">
        <v>4.7</v>
      </c>
      <c r="E342" s="16">
        <f t="shared" si="189"/>
        <v>9.4</v>
      </c>
      <c r="F342" s="129">
        <v>1</v>
      </c>
      <c r="G342" s="16">
        <f t="shared" si="190"/>
        <v>9.4</v>
      </c>
      <c r="H342" s="16">
        <f t="shared" si="191"/>
        <v>2.2599999999999998</v>
      </c>
      <c r="I342" s="17">
        <f t="shared" si="192"/>
        <v>11.66</v>
      </c>
    </row>
    <row r="343" spans="1:9" x14ac:dyDescent="0.25">
      <c r="A343" s="73" t="s">
        <v>582</v>
      </c>
      <c r="B343" s="658">
        <v>2</v>
      </c>
      <c r="C343" s="697">
        <f t="shared" si="193"/>
        <v>1.2699999999999999E-2</v>
      </c>
      <c r="D343" s="16">
        <v>5.7</v>
      </c>
      <c r="E343" s="16">
        <f t="shared" si="189"/>
        <v>11.4</v>
      </c>
      <c r="F343" s="129">
        <v>1</v>
      </c>
      <c r="G343" s="16">
        <f t="shared" si="190"/>
        <v>11.4</v>
      </c>
      <c r="H343" s="16">
        <f t="shared" si="191"/>
        <v>2.75</v>
      </c>
      <c r="I343" s="17">
        <f t="shared" si="192"/>
        <v>14.15</v>
      </c>
    </row>
    <row r="344" spans="1:9" x14ac:dyDescent="0.25">
      <c r="A344" s="73" t="s">
        <v>582</v>
      </c>
      <c r="B344" s="658">
        <v>2</v>
      </c>
      <c r="C344" s="697">
        <f t="shared" si="193"/>
        <v>1.2699999999999999E-2</v>
      </c>
      <c r="D344" s="16">
        <v>5.7</v>
      </c>
      <c r="E344" s="16">
        <f t="shared" si="189"/>
        <v>11.4</v>
      </c>
      <c r="F344" s="129">
        <v>1</v>
      </c>
      <c r="G344" s="16">
        <f t="shared" si="190"/>
        <v>11.4</v>
      </c>
      <c r="H344" s="16">
        <f t="shared" si="191"/>
        <v>2.75</v>
      </c>
      <c r="I344" s="17">
        <f t="shared" si="192"/>
        <v>14.15</v>
      </c>
    </row>
    <row r="345" spans="1:9" x14ac:dyDescent="0.25">
      <c r="A345" s="73" t="s">
        <v>414</v>
      </c>
      <c r="B345" s="658">
        <v>6</v>
      </c>
      <c r="C345" s="697">
        <f t="shared" si="193"/>
        <v>3.7999999999999999E-2</v>
      </c>
      <c r="D345" s="16">
        <f>1300/158</f>
        <v>8.2278481012658222</v>
      </c>
      <c r="E345" s="16">
        <f t="shared" si="189"/>
        <v>49.367088607594937</v>
      </c>
      <c r="F345" s="129">
        <v>1</v>
      </c>
      <c r="G345" s="16">
        <f t="shared" si="190"/>
        <v>49.37</v>
      </c>
      <c r="H345" s="16">
        <f t="shared" si="191"/>
        <v>11.89</v>
      </c>
      <c r="I345" s="17">
        <f t="shared" si="192"/>
        <v>61.26</v>
      </c>
    </row>
    <row r="346" spans="1:9" s="1" customFormat="1" ht="64.5" customHeight="1" x14ac:dyDescent="0.25">
      <c r="A346" s="687" t="s">
        <v>9</v>
      </c>
      <c r="B346" s="654">
        <f t="shared" ref="B346:I346" si="194">SUM(B347:B352)</f>
        <v>20</v>
      </c>
      <c r="C346" s="696">
        <f t="shared" si="194"/>
        <v>0.1265</v>
      </c>
      <c r="D346" s="38"/>
      <c r="E346" s="38"/>
      <c r="F346" s="38"/>
      <c r="G346" s="38">
        <f t="shared" si="194"/>
        <v>80</v>
      </c>
      <c r="H346" s="38">
        <f t="shared" si="194"/>
        <v>19.260000000000002</v>
      </c>
      <c r="I346" s="39">
        <f t="shared" si="194"/>
        <v>99.26</v>
      </c>
    </row>
    <row r="347" spans="1:9" x14ac:dyDescent="0.25">
      <c r="A347" s="73" t="s">
        <v>409</v>
      </c>
      <c r="B347" s="658">
        <v>2</v>
      </c>
      <c r="C347" s="697">
        <f>ROUND(B347/158,4)</f>
        <v>1.2699999999999999E-2</v>
      </c>
      <c r="D347" s="16">
        <v>4</v>
      </c>
      <c r="E347" s="16">
        <f>D347*B347</f>
        <v>8</v>
      </c>
      <c r="F347" s="129">
        <v>1</v>
      </c>
      <c r="G347" s="16">
        <f>ROUND(F347*E347,2)</f>
        <v>8</v>
      </c>
      <c r="H347" s="16">
        <f>ROUND(G347*0.2409,2)</f>
        <v>1.93</v>
      </c>
      <c r="I347" s="17">
        <f>G347+H347</f>
        <v>9.93</v>
      </c>
    </row>
    <row r="348" spans="1:9" x14ac:dyDescent="0.25">
      <c r="A348" s="73" t="s">
        <v>409</v>
      </c>
      <c r="B348" s="658">
        <v>5</v>
      </c>
      <c r="C348" s="697">
        <f>ROUND(B348/158,4)</f>
        <v>3.1600000000000003E-2</v>
      </c>
      <c r="D348" s="16">
        <v>4</v>
      </c>
      <c r="E348" s="16">
        <f t="shared" ref="E348:E351" si="195">D348*B348</f>
        <v>20</v>
      </c>
      <c r="F348" s="129">
        <v>1</v>
      </c>
      <c r="G348" s="16">
        <f t="shared" ref="G348:G352" si="196">ROUND(F348*E348,2)</f>
        <v>20</v>
      </c>
      <c r="H348" s="16">
        <f t="shared" ref="H348:H352" si="197">ROUND(G348*0.2409,2)</f>
        <v>4.82</v>
      </c>
      <c r="I348" s="17">
        <f t="shared" ref="I348:I352" si="198">G348+H348</f>
        <v>24.82</v>
      </c>
    </row>
    <row r="349" spans="1:9" x14ac:dyDescent="0.25">
      <c r="A349" s="73" t="s">
        <v>409</v>
      </c>
      <c r="B349" s="658">
        <v>4</v>
      </c>
      <c r="C349" s="697">
        <f t="shared" ref="C349:C352" si="199">ROUND(B349/158,4)</f>
        <v>2.53E-2</v>
      </c>
      <c r="D349" s="16">
        <v>4</v>
      </c>
      <c r="E349" s="16">
        <f t="shared" si="195"/>
        <v>16</v>
      </c>
      <c r="F349" s="129">
        <v>1</v>
      </c>
      <c r="G349" s="16">
        <f t="shared" si="196"/>
        <v>16</v>
      </c>
      <c r="H349" s="16">
        <f t="shared" si="197"/>
        <v>3.85</v>
      </c>
      <c r="I349" s="17">
        <f t="shared" si="198"/>
        <v>19.850000000000001</v>
      </c>
    </row>
    <row r="350" spans="1:9" x14ac:dyDescent="0.25">
      <c r="A350" s="73" t="s">
        <v>409</v>
      </c>
      <c r="B350" s="658">
        <v>4</v>
      </c>
      <c r="C350" s="697">
        <f t="shared" si="199"/>
        <v>2.53E-2</v>
      </c>
      <c r="D350" s="16">
        <v>4</v>
      </c>
      <c r="E350" s="16">
        <f t="shared" si="195"/>
        <v>16</v>
      </c>
      <c r="F350" s="129">
        <v>1</v>
      </c>
      <c r="G350" s="16">
        <f t="shared" si="196"/>
        <v>16</v>
      </c>
      <c r="H350" s="16">
        <f t="shared" si="197"/>
        <v>3.85</v>
      </c>
      <c r="I350" s="17">
        <f t="shared" si="198"/>
        <v>19.850000000000001</v>
      </c>
    </row>
    <row r="351" spans="1:9" x14ac:dyDescent="0.25">
      <c r="A351" s="73" t="s">
        <v>409</v>
      </c>
      <c r="B351" s="658">
        <v>4</v>
      </c>
      <c r="C351" s="697">
        <f t="shared" si="199"/>
        <v>2.53E-2</v>
      </c>
      <c r="D351" s="16">
        <v>4</v>
      </c>
      <c r="E351" s="16">
        <f t="shared" si="195"/>
        <v>16</v>
      </c>
      <c r="F351" s="129">
        <v>1</v>
      </c>
      <c r="G351" s="16">
        <f t="shared" si="196"/>
        <v>16</v>
      </c>
      <c r="H351" s="16">
        <f t="shared" si="197"/>
        <v>3.85</v>
      </c>
      <c r="I351" s="17">
        <f t="shared" si="198"/>
        <v>19.850000000000001</v>
      </c>
    </row>
    <row r="352" spans="1:9" x14ac:dyDescent="0.25">
      <c r="A352" s="73" t="s">
        <v>409</v>
      </c>
      <c r="B352" s="658">
        <v>1</v>
      </c>
      <c r="C352" s="697">
        <f t="shared" si="199"/>
        <v>6.3E-3</v>
      </c>
      <c r="D352" s="16">
        <v>4</v>
      </c>
      <c r="E352" s="16">
        <f t="shared" ref="E352" si="200">D352*B352</f>
        <v>4</v>
      </c>
      <c r="F352" s="129">
        <v>1</v>
      </c>
      <c r="G352" s="16">
        <f t="shared" si="196"/>
        <v>4</v>
      </c>
      <c r="H352" s="16">
        <f t="shared" si="197"/>
        <v>0.96</v>
      </c>
      <c r="I352" s="17">
        <f t="shared" si="198"/>
        <v>4.96</v>
      </c>
    </row>
    <row r="353" spans="1:9" s="1" customFormat="1" ht="24" customHeight="1" x14ac:dyDescent="0.25">
      <c r="A353" s="688" t="s">
        <v>583</v>
      </c>
      <c r="B353" s="653">
        <f>B354+B365+B368</f>
        <v>759</v>
      </c>
      <c r="C353" s="700">
        <f>C354+C365+C368</f>
        <v>4.7735000000000003</v>
      </c>
      <c r="D353" s="12"/>
      <c r="E353" s="12"/>
      <c r="F353" s="12"/>
      <c r="G353" s="12">
        <f>G354+G365+G368</f>
        <v>6512.83</v>
      </c>
      <c r="H353" s="12">
        <f>H354+H365+H368</f>
        <v>1568.9499999999998</v>
      </c>
      <c r="I353" s="13">
        <f>I354+I365+I368</f>
        <v>8081.78</v>
      </c>
    </row>
    <row r="354" spans="1:9" s="1" customFormat="1" ht="33" x14ac:dyDescent="0.25">
      <c r="A354" s="687" t="s">
        <v>10</v>
      </c>
      <c r="B354" s="654">
        <f>SUM(B355:B364)</f>
        <v>744</v>
      </c>
      <c r="C354" s="696">
        <f>SUM(C355:C364)</f>
        <v>4.6792000000000007</v>
      </c>
      <c r="D354" s="38"/>
      <c r="E354" s="38"/>
      <c r="F354" s="38"/>
      <c r="G354" s="38">
        <f>SUM(G355:G364)</f>
        <v>6435.87</v>
      </c>
      <c r="H354" s="38">
        <f>SUM(H355:H364)</f>
        <v>1550.3999999999999</v>
      </c>
      <c r="I354" s="39">
        <f>SUM(I355:I364)</f>
        <v>7986.2699999999995</v>
      </c>
    </row>
    <row r="355" spans="1:9" ht="16.5" customHeight="1" x14ac:dyDescent="0.25">
      <c r="A355" s="73" t="s">
        <v>584</v>
      </c>
      <c r="B355" s="658">
        <v>88</v>
      </c>
      <c r="C355" s="697">
        <f>ROUND(B355/159,4)</f>
        <v>0.55349999999999999</v>
      </c>
      <c r="D355" s="16">
        <v>8.5500000000000007</v>
      </c>
      <c r="E355" s="16">
        <f>B355*D355</f>
        <v>752.40000000000009</v>
      </c>
      <c r="F355" s="129">
        <v>1</v>
      </c>
      <c r="G355" s="16">
        <f>ROUND(E355*F355,2)</f>
        <v>752.4</v>
      </c>
      <c r="H355" s="16">
        <f>ROUND(G355*0.2409,2)</f>
        <v>181.25</v>
      </c>
      <c r="I355" s="17">
        <f>G355+H355</f>
        <v>933.65</v>
      </c>
    </row>
    <row r="356" spans="1:9" ht="16.5" customHeight="1" x14ac:dyDescent="0.25">
      <c r="A356" s="73" t="s">
        <v>584</v>
      </c>
      <c r="B356" s="658">
        <v>48</v>
      </c>
      <c r="C356" s="697">
        <f t="shared" ref="C356:C364" si="201">ROUND(B356/159,4)</f>
        <v>0.3019</v>
      </c>
      <c r="D356" s="16">
        <v>8.5500000000000007</v>
      </c>
      <c r="E356" s="16">
        <f t="shared" ref="E356:E364" si="202">B356*D356</f>
        <v>410.40000000000003</v>
      </c>
      <c r="F356" s="129">
        <v>1</v>
      </c>
      <c r="G356" s="16">
        <f t="shared" ref="G356:G364" si="203">ROUND(E356*F356,2)</f>
        <v>410.4</v>
      </c>
      <c r="H356" s="16">
        <f t="shared" ref="H356:H364" si="204">ROUND(G356*0.2409,2)</f>
        <v>98.87</v>
      </c>
      <c r="I356" s="17">
        <f t="shared" ref="I356:I364" si="205">G356+H356</f>
        <v>509.27</v>
      </c>
    </row>
    <row r="357" spans="1:9" ht="16.5" customHeight="1" x14ac:dyDescent="0.25">
      <c r="A357" s="73" t="s">
        <v>584</v>
      </c>
      <c r="B357" s="658">
        <v>37</v>
      </c>
      <c r="C357" s="697">
        <f t="shared" si="201"/>
        <v>0.23269999999999999</v>
      </c>
      <c r="D357" s="16">
        <v>8.5500000000000007</v>
      </c>
      <c r="E357" s="16">
        <f t="shared" si="202"/>
        <v>316.35000000000002</v>
      </c>
      <c r="F357" s="129">
        <v>1</v>
      </c>
      <c r="G357" s="16">
        <f t="shared" si="203"/>
        <v>316.35000000000002</v>
      </c>
      <c r="H357" s="16">
        <f t="shared" si="204"/>
        <v>76.209999999999994</v>
      </c>
      <c r="I357" s="17">
        <f t="shared" si="205"/>
        <v>392.56</v>
      </c>
    </row>
    <row r="358" spans="1:9" ht="16.5" customHeight="1" x14ac:dyDescent="0.25">
      <c r="A358" s="73" t="s">
        <v>584</v>
      </c>
      <c r="B358" s="658">
        <v>72</v>
      </c>
      <c r="C358" s="697">
        <f t="shared" si="201"/>
        <v>0.45279999999999998</v>
      </c>
      <c r="D358" s="16">
        <v>8.5500000000000007</v>
      </c>
      <c r="E358" s="16">
        <f t="shared" si="202"/>
        <v>615.6</v>
      </c>
      <c r="F358" s="129">
        <v>1</v>
      </c>
      <c r="G358" s="16">
        <f t="shared" si="203"/>
        <v>615.6</v>
      </c>
      <c r="H358" s="16">
        <f t="shared" si="204"/>
        <v>148.30000000000001</v>
      </c>
      <c r="I358" s="17">
        <f t="shared" si="205"/>
        <v>763.90000000000009</v>
      </c>
    </row>
    <row r="359" spans="1:9" ht="16.5" customHeight="1" x14ac:dyDescent="0.25">
      <c r="A359" s="73" t="s">
        <v>585</v>
      </c>
      <c r="B359" s="658">
        <v>59</v>
      </c>
      <c r="C359" s="697">
        <f t="shared" si="201"/>
        <v>0.37109999999999999</v>
      </c>
      <c r="D359" s="16">
        <f>1630.2/158</f>
        <v>10.317721518987343</v>
      </c>
      <c r="E359" s="16">
        <f t="shared" si="202"/>
        <v>608.74556962025326</v>
      </c>
      <c r="F359" s="129">
        <v>1</v>
      </c>
      <c r="G359" s="16">
        <f t="shared" si="203"/>
        <v>608.75</v>
      </c>
      <c r="H359" s="16">
        <f t="shared" si="204"/>
        <v>146.65</v>
      </c>
      <c r="I359" s="17">
        <f t="shared" si="205"/>
        <v>755.4</v>
      </c>
    </row>
    <row r="360" spans="1:9" ht="16.5" customHeight="1" x14ac:dyDescent="0.25">
      <c r="A360" s="73" t="s">
        <v>210</v>
      </c>
      <c r="B360" s="658">
        <v>61</v>
      </c>
      <c r="C360" s="697">
        <f t="shared" si="201"/>
        <v>0.3836</v>
      </c>
      <c r="D360" s="16">
        <v>7.8</v>
      </c>
      <c r="E360" s="16">
        <f t="shared" si="202"/>
        <v>475.8</v>
      </c>
      <c r="F360" s="129">
        <v>1</v>
      </c>
      <c r="G360" s="16">
        <f t="shared" si="203"/>
        <v>475.8</v>
      </c>
      <c r="H360" s="16">
        <f t="shared" si="204"/>
        <v>114.62</v>
      </c>
      <c r="I360" s="17">
        <f t="shared" si="205"/>
        <v>590.42000000000007</v>
      </c>
    </row>
    <row r="361" spans="1:9" ht="16.5" customHeight="1" x14ac:dyDescent="0.25">
      <c r="A361" s="73" t="s">
        <v>584</v>
      </c>
      <c r="B361" s="658">
        <v>64</v>
      </c>
      <c r="C361" s="697">
        <f t="shared" si="201"/>
        <v>0.40250000000000002</v>
      </c>
      <c r="D361" s="16">
        <v>8.5500000000000007</v>
      </c>
      <c r="E361" s="16">
        <f t="shared" si="202"/>
        <v>547.20000000000005</v>
      </c>
      <c r="F361" s="129">
        <v>1</v>
      </c>
      <c r="G361" s="16">
        <f t="shared" si="203"/>
        <v>547.20000000000005</v>
      </c>
      <c r="H361" s="16">
        <f t="shared" si="204"/>
        <v>131.82</v>
      </c>
      <c r="I361" s="17">
        <f t="shared" si="205"/>
        <v>679.02</v>
      </c>
    </row>
    <row r="362" spans="1:9" ht="16.5" customHeight="1" x14ac:dyDescent="0.25">
      <c r="A362" s="73" t="s">
        <v>584</v>
      </c>
      <c r="B362" s="658">
        <v>219</v>
      </c>
      <c r="C362" s="697">
        <f t="shared" si="201"/>
        <v>1.3774</v>
      </c>
      <c r="D362" s="16">
        <v>8.5500000000000007</v>
      </c>
      <c r="E362" s="16">
        <f t="shared" si="202"/>
        <v>1872.45</v>
      </c>
      <c r="F362" s="129">
        <v>1</v>
      </c>
      <c r="G362" s="16">
        <f t="shared" si="203"/>
        <v>1872.45</v>
      </c>
      <c r="H362" s="16">
        <f t="shared" si="204"/>
        <v>451.07</v>
      </c>
      <c r="I362" s="17">
        <f t="shared" si="205"/>
        <v>2323.52</v>
      </c>
    </row>
    <row r="363" spans="1:9" ht="16.5" customHeight="1" x14ac:dyDescent="0.25">
      <c r="A363" s="73" t="s">
        <v>210</v>
      </c>
      <c r="B363" s="658">
        <v>61</v>
      </c>
      <c r="C363" s="697">
        <f t="shared" si="201"/>
        <v>0.3836</v>
      </c>
      <c r="D363" s="16">
        <v>7.8</v>
      </c>
      <c r="E363" s="16">
        <f t="shared" si="202"/>
        <v>475.8</v>
      </c>
      <c r="F363" s="129">
        <v>1</v>
      </c>
      <c r="G363" s="16">
        <f t="shared" si="203"/>
        <v>475.8</v>
      </c>
      <c r="H363" s="16">
        <f t="shared" si="204"/>
        <v>114.62</v>
      </c>
      <c r="I363" s="17">
        <f t="shared" si="205"/>
        <v>590.42000000000007</v>
      </c>
    </row>
    <row r="364" spans="1:9" ht="16.5" customHeight="1" x14ac:dyDescent="0.25">
      <c r="A364" s="73" t="s">
        <v>585</v>
      </c>
      <c r="B364" s="658">
        <v>35</v>
      </c>
      <c r="C364" s="697">
        <f t="shared" si="201"/>
        <v>0.22009999999999999</v>
      </c>
      <c r="D364" s="16">
        <f>1630.2/158</f>
        <v>10.317721518987343</v>
      </c>
      <c r="E364" s="16">
        <f t="shared" si="202"/>
        <v>361.12025316455697</v>
      </c>
      <c r="F364" s="129">
        <v>1</v>
      </c>
      <c r="G364" s="16">
        <f t="shared" si="203"/>
        <v>361.12</v>
      </c>
      <c r="H364" s="16">
        <f t="shared" si="204"/>
        <v>86.99</v>
      </c>
      <c r="I364" s="17">
        <f t="shared" si="205"/>
        <v>448.11</v>
      </c>
    </row>
    <row r="365" spans="1:9" s="1" customFormat="1" ht="49.5" x14ac:dyDescent="0.25">
      <c r="A365" s="687" t="s">
        <v>8</v>
      </c>
      <c r="B365" s="654">
        <f t="shared" ref="B365:I365" si="206">SUM(B366:B367)</f>
        <v>7</v>
      </c>
      <c r="C365" s="696">
        <f t="shared" si="206"/>
        <v>4.3999999999999997E-2</v>
      </c>
      <c r="D365" s="38"/>
      <c r="E365" s="38"/>
      <c r="F365" s="38"/>
      <c r="G365" s="38">
        <f t="shared" si="206"/>
        <v>44.96</v>
      </c>
      <c r="H365" s="38">
        <f t="shared" si="206"/>
        <v>10.84</v>
      </c>
      <c r="I365" s="39">
        <f t="shared" si="206"/>
        <v>55.8</v>
      </c>
    </row>
    <row r="366" spans="1:9" x14ac:dyDescent="0.25">
      <c r="A366" s="73" t="s">
        <v>586</v>
      </c>
      <c r="B366" s="658">
        <v>5</v>
      </c>
      <c r="C366" s="697">
        <f t="shared" ref="C366:C367" si="207">ROUND(B366/159,4)</f>
        <v>3.1399999999999997E-2</v>
      </c>
      <c r="D366" s="16">
        <v>5.7</v>
      </c>
      <c r="E366" s="16">
        <f t="shared" ref="E366:E367" si="208">B366*D366</f>
        <v>28.5</v>
      </c>
      <c r="F366" s="129">
        <v>1</v>
      </c>
      <c r="G366" s="16">
        <f t="shared" ref="G366" si="209">ROUND(E366*F366,2)</f>
        <v>28.5</v>
      </c>
      <c r="H366" s="16">
        <f t="shared" ref="H366" si="210">ROUND(G366*0.2409,2)</f>
        <v>6.87</v>
      </c>
      <c r="I366" s="17">
        <f t="shared" ref="I366" si="211">G366+H366</f>
        <v>35.369999999999997</v>
      </c>
    </row>
    <row r="367" spans="1:9" x14ac:dyDescent="0.25">
      <c r="A367" s="73" t="s">
        <v>414</v>
      </c>
      <c r="B367" s="658">
        <v>2</v>
      </c>
      <c r="C367" s="697">
        <f t="shared" si="207"/>
        <v>1.26E-2</v>
      </c>
      <c r="D367" s="16">
        <f>1300/158</f>
        <v>8.2278481012658222</v>
      </c>
      <c r="E367" s="16">
        <f t="shared" si="208"/>
        <v>16.455696202531644</v>
      </c>
      <c r="F367" s="129">
        <v>1</v>
      </c>
      <c r="G367" s="16">
        <f t="shared" ref="G367" si="212">ROUND(E367*F367,2)</f>
        <v>16.46</v>
      </c>
      <c r="H367" s="16">
        <f t="shared" ref="H367" si="213">ROUND(G367*0.2409,2)</f>
        <v>3.97</v>
      </c>
      <c r="I367" s="17">
        <f t="shared" ref="I367" si="214">G367+H367</f>
        <v>20.43</v>
      </c>
    </row>
    <row r="368" spans="1:9" s="1" customFormat="1" ht="49.5" x14ac:dyDescent="0.25">
      <c r="A368" s="687" t="s">
        <v>9</v>
      </c>
      <c r="B368" s="654">
        <f>SUM(B369:B369)</f>
        <v>8</v>
      </c>
      <c r="C368" s="696">
        <f>SUM(C369:C369)</f>
        <v>5.0299999999999997E-2</v>
      </c>
      <c r="D368" s="38"/>
      <c r="E368" s="38"/>
      <c r="F368" s="38"/>
      <c r="G368" s="38">
        <f>SUM(G369:G369)</f>
        <v>32</v>
      </c>
      <c r="H368" s="38">
        <f>SUM(H369:H369)</f>
        <v>7.71</v>
      </c>
      <c r="I368" s="39">
        <f>SUM(I369:I369)</f>
        <v>39.71</v>
      </c>
    </row>
    <row r="369" spans="1:9" x14ac:dyDescent="0.25">
      <c r="A369" s="73" t="s">
        <v>409</v>
      </c>
      <c r="B369" s="703">
        <v>8</v>
      </c>
      <c r="C369" s="697">
        <f t="shared" ref="C369" si="215">ROUND(B369/159,4)</f>
        <v>5.0299999999999997E-2</v>
      </c>
      <c r="D369" s="16">
        <v>4</v>
      </c>
      <c r="E369" s="16">
        <f t="shared" ref="E369" si="216">B369*D369</f>
        <v>32</v>
      </c>
      <c r="F369" s="129">
        <v>1</v>
      </c>
      <c r="G369" s="16">
        <f t="shared" ref="G369" si="217">ROUND(E369*F369,2)</f>
        <v>32</v>
      </c>
      <c r="H369" s="16">
        <f t="shared" ref="H369" si="218">ROUND(G369*0.2409,2)</f>
        <v>7.71</v>
      </c>
      <c r="I369" s="17">
        <f t="shared" ref="I369" si="219">G369+H369</f>
        <v>39.71</v>
      </c>
    </row>
    <row r="370" spans="1:9" x14ac:dyDescent="0.25">
      <c r="A370" s="688" t="s">
        <v>587</v>
      </c>
      <c r="B370" s="653">
        <f>B371</f>
        <v>631</v>
      </c>
      <c r="C370" s="698">
        <f t="shared" ref="C370:I370" si="220">C371</f>
        <v>3.9937</v>
      </c>
      <c r="D370" s="52"/>
      <c r="E370" s="52"/>
      <c r="F370" s="52"/>
      <c r="G370" s="12">
        <f t="shared" si="220"/>
        <v>1265.21</v>
      </c>
      <c r="H370" s="12">
        <f t="shared" si="220"/>
        <v>304.79000000000002</v>
      </c>
      <c r="I370" s="13">
        <f t="shared" si="220"/>
        <v>1570</v>
      </c>
    </row>
    <row r="371" spans="1:9" s="1" customFormat="1" ht="33" x14ac:dyDescent="0.25">
      <c r="A371" s="687" t="s">
        <v>7</v>
      </c>
      <c r="B371" s="654">
        <f>SUM(B372:B376)</f>
        <v>631</v>
      </c>
      <c r="C371" s="696">
        <f t="shared" ref="C371:I371" si="221">SUM(C372:C376)</f>
        <v>3.9937</v>
      </c>
      <c r="D371" s="38"/>
      <c r="E371" s="38"/>
      <c r="F371" s="38"/>
      <c r="G371" s="38">
        <f>SUM(G372:G376)</f>
        <v>1265.21</v>
      </c>
      <c r="H371" s="38">
        <f t="shared" si="221"/>
        <v>304.79000000000002</v>
      </c>
      <c r="I371" s="39">
        <f t="shared" si="221"/>
        <v>1570</v>
      </c>
    </row>
    <row r="372" spans="1:9" x14ac:dyDescent="0.25">
      <c r="A372" s="73" t="s">
        <v>588</v>
      </c>
      <c r="B372" s="658">
        <v>158</v>
      </c>
      <c r="C372" s="697">
        <f>ROUND(B372/158,4)</f>
        <v>1</v>
      </c>
      <c r="D372" s="16">
        <v>720</v>
      </c>
      <c r="E372" s="16">
        <f>D372*C372</f>
        <v>720</v>
      </c>
      <c r="F372" s="129">
        <v>0.3</v>
      </c>
      <c r="G372" s="16">
        <f>ROUND(E372*F372,2)</f>
        <v>216</v>
      </c>
      <c r="H372" s="16">
        <f>ROUND(G372*0.2409,2)</f>
        <v>52.03</v>
      </c>
      <c r="I372" s="17">
        <f>G372+H372</f>
        <v>268.02999999999997</v>
      </c>
    </row>
    <row r="373" spans="1:9" x14ac:dyDescent="0.25">
      <c r="A373" s="73" t="s">
        <v>589</v>
      </c>
      <c r="B373" s="658">
        <v>158</v>
      </c>
      <c r="C373" s="697">
        <f t="shared" ref="C373:C376" si="222">ROUND(B373/158,4)</f>
        <v>1</v>
      </c>
      <c r="D373" s="16">
        <v>1440</v>
      </c>
      <c r="E373" s="16">
        <f t="shared" ref="E373:E376" si="223">D373*C373</f>
        <v>1440</v>
      </c>
      <c r="F373" s="129">
        <v>0.3</v>
      </c>
      <c r="G373" s="16">
        <f t="shared" ref="G373:G376" si="224">ROUND(E373*F373,2)</f>
        <v>432</v>
      </c>
      <c r="H373" s="16">
        <f t="shared" ref="H373:H376" si="225">ROUND(G373*0.2409,2)</f>
        <v>104.07</v>
      </c>
      <c r="I373" s="17">
        <f t="shared" ref="I373:I376" si="226">G373+H373</f>
        <v>536.06999999999994</v>
      </c>
    </row>
    <row r="374" spans="1:9" x14ac:dyDescent="0.25">
      <c r="A374" s="73" t="s">
        <v>588</v>
      </c>
      <c r="B374" s="658">
        <v>79</v>
      </c>
      <c r="C374" s="697">
        <f t="shared" si="222"/>
        <v>0.5</v>
      </c>
      <c r="D374" s="16">
        <v>720</v>
      </c>
      <c r="E374" s="16">
        <f t="shared" si="223"/>
        <v>360</v>
      </c>
      <c r="F374" s="129">
        <v>0.3</v>
      </c>
      <c r="G374" s="16">
        <f t="shared" si="224"/>
        <v>108</v>
      </c>
      <c r="H374" s="16">
        <f t="shared" si="225"/>
        <v>26.02</v>
      </c>
      <c r="I374" s="17">
        <f t="shared" si="226"/>
        <v>134.02000000000001</v>
      </c>
    </row>
    <row r="375" spans="1:9" x14ac:dyDescent="0.25">
      <c r="A375" s="73" t="s">
        <v>590</v>
      </c>
      <c r="B375" s="658">
        <v>78</v>
      </c>
      <c r="C375" s="697">
        <f t="shared" si="222"/>
        <v>0.49370000000000003</v>
      </c>
      <c r="D375" s="16">
        <v>1210</v>
      </c>
      <c r="E375" s="16">
        <f t="shared" si="223"/>
        <v>597.37700000000007</v>
      </c>
      <c r="F375" s="129">
        <v>0.3</v>
      </c>
      <c r="G375" s="16">
        <f t="shared" si="224"/>
        <v>179.21</v>
      </c>
      <c r="H375" s="16">
        <f t="shared" si="225"/>
        <v>43.17</v>
      </c>
      <c r="I375" s="17">
        <f t="shared" si="226"/>
        <v>222.38</v>
      </c>
    </row>
    <row r="376" spans="1:9" ht="18" customHeight="1" x14ac:dyDescent="0.25">
      <c r="A376" s="73" t="s">
        <v>591</v>
      </c>
      <c r="B376" s="658">
        <v>158</v>
      </c>
      <c r="C376" s="697">
        <f t="shared" si="222"/>
        <v>1</v>
      </c>
      <c r="D376" s="16">
        <v>1100</v>
      </c>
      <c r="E376" s="16">
        <f t="shared" si="223"/>
        <v>1100</v>
      </c>
      <c r="F376" s="129">
        <v>0.3</v>
      </c>
      <c r="G376" s="16">
        <f t="shared" si="224"/>
        <v>330</v>
      </c>
      <c r="H376" s="16">
        <f t="shared" si="225"/>
        <v>79.5</v>
      </c>
      <c r="I376" s="17">
        <f t="shared" si="226"/>
        <v>409.5</v>
      </c>
    </row>
    <row r="377" spans="1:9" x14ac:dyDescent="0.25">
      <c r="A377" s="688" t="s">
        <v>592</v>
      </c>
      <c r="B377" s="653">
        <f>B378</f>
        <v>762</v>
      </c>
      <c r="C377" s="698">
        <f t="shared" ref="C377:I377" si="227">C378</f>
        <v>4.8226999999999993</v>
      </c>
      <c r="D377" s="52"/>
      <c r="E377" s="52"/>
      <c r="F377" s="52"/>
      <c r="G377" s="12">
        <f t="shared" si="227"/>
        <v>822.96</v>
      </c>
      <c r="H377" s="12">
        <f t="shared" si="227"/>
        <v>198.24</v>
      </c>
      <c r="I377" s="13">
        <f t="shared" si="227"/>
        <v>1021.2</v>
      </c>
    </row>
    <row r="378" spans="1:9" s="1" customFormat="1" ht="33" x14ac:dyDescent="0.25">
      <c r="A378" s="687" t="s">
        <v>7</v>
      </c>
      <c r="B378" s="654">
        <f>SUM(B379:B383)</f>
        <v>762</v>
      </c>
      <c r="C378" s="696">
        <f>SUM(C379:C383)</f>
        <v>4.8226999999999993</v>
      </c>
      <c r="D378" s="38"/>
      <c r="E378" s="38"/>
      <c r="F378" s="127"/>
      <c r="G378" s="38">
        <f t="shared" ref="G378:I378" si="228">SUM(G379:G383)</f>
        <v>822.96</v>
      </c>
      <c r="H378" s="38">
        <f t="shared" si="228"/>
        <v>198.24</v>
      </c>
      <c r="I378" s="39">
        <f t="shared" si="228"/>
        <v>1021.2</v>
      </c>
    </row>
    <row r="379" spans="1:9" x14ac:dyDescent="0.25">
      <c r="A379" s="73" t="s">
        <v>593</v>
      </c>
      <c r="B379" s="658">
        <v>173</v>
      </c>
      <c r="C379" s="697">
        <f>ROUND(B379/158,4)</f>
        <v>1.0949</v>
      </c>
      <c r="D379" s="16">
        <v>3.6</v>
      </c>
      <c r="E379" s="16">
        <f>D379*B379</f>
        <v>622.80000000000007</v>
      </c>
      <c r="F379" s="129">
        <v>0.3</v>
      </c>
      <c r="G379" s="16">
        <f>ROUND(E379*F379,2)</f>
        <v>186.84</v>
      </c>
      <c r="H379" s="16">
        <f>ROUND(G379*0.2409,2)</f>
        <v>45.01</v>
      </c>
      <c r="I379" s="17">
        <f>G379+H379</f>
        <v>231.85</v>
      </c>
    </row>
    <row r="380" spans="1:9" x14ac:dyDescent="0.25">
      <c r="A380" s="73" t="s">
        <v>593</v>
      </c>
      <c r="B380" s="658">
        <v>180</v>
      </c>
      <c r="C380" s="697">
        <f t="shared" ref="C380:C383" si="229">ROUND(B380/158,4)</f>
        <v>1.1392</v>
      </c>
      <c r="D380" s="16">
        <v>3.6</v>
      </c>
      <c r="E380" s="16">
        <f t="shared" ref="E380:E383" si="230">D380*B380</f>
        <v>648</v>
      </c>
      <c r="F380" s="129">
        <v>0.3</v>
      </c>
      <c r="G380" s="16">
        <f t="shared" ref="G380:G383" si="231">ROUND(E380*F380,2)</f>
        <v>194.4</v>
      </c>
      <c r="H380" s="16">
        <f t="shared" ref="H380:H383" si="232">ROUND(G380*0.2409,2)</f>
        <v>46.83</v>
      </c>
      <c r="I380" s="17">
        <f t="shared" ref="I380:I383" si="233">G380+H380</f>
        <v>241.23000000000002</v>
      </c>
    </row>
    <row r="381" spans="1:9" x14ac:dyDescent="0.25">
      <c r="A381" s="73" t="s">
        <v>593</v>
      </c>
      <c r="B381" s="658">
        <v>24</v>
      </c>
      <c r="C381" s="697">
        <f t="shared" si="229"/>
        <v>0.15190000000000001</v>
      </c>
      <c r="D381" s="16">
        <v>3.6</v>
      </c>
      <c r="E381" s="16">
        <f t="shared" si="230"/>
        <v>86.4</v>
      </c>
      <c r="F381" s="129">
        <v>0.3</v>
      </c>
      <c r="G381" s="16">
        <f t="shared" si="231"/>
        <v>25.92</v>
      </c>
      <c r="H381" s="16">
        <f t="shared" si="232"/>
        <v>6.24</v>
      </c>
      <c r="I381" s="17">
        <f t="shared" si="233"/>
        <v>32.160000000000004</v>
      </c>
    </row>
    <row r="382" spans="1:9" x14ac:dyDescent="0.25">
      <c r="A382" s="73" t="s">
        <v>593</v>
      </c>
      <c r="B382" s="658">
        <v>189</v>
      </c>
      <c r="C382" s="697">
        <f t="shared" si="229"/>
        <v>1.1961999999999999</v>
      </c>
      <c r="D382" s="16">
        <v>3.6</v>
      </c>
      <c r="E382" s="16">
        <f t="shared" si="230"/>
        <v>680.4</v>
      </c>
      <c r="F382" s="129">
        <v>0.3</v>
      </c>
      <c r="G382" s="16">
        <f t="shared" si="231"/>
        <v>204.12</v>
      </c>
      <c r="H382" s="16">
        <f t="shared" si="232"/>
        <v>49.17</v>
      </c>
      <c r="I382" s="17">
        <f t="shared" si="233"/>
        <v>253.29000000000002</v>
      </c>
    </row>
    <row r="383" spans="1:9" x14ac:dyDescent="0.25">
      <c r="A383" s="73" t="s">
        <v>593</v>
      </c>
      <c r="B383" s="658">
        <v>196</v>
      </c>
      <c r="C383" s="697">
        <f t="shared" si="229"/>
        <v>1.2404999999999999</v>
      </c>
      <c r="D383" s="16">
        <v>3.6</v>
      </c>
      <c r="E383" s="16">
        <f t="shared" si="230"/>
        <v>705.6</v>
      </c>
      <c r="F383" s="129">
        <v>0.3</v>
      </c>
      <c r="G383" s="16">
        <f t="shared" si="231"/>
        <v>211.68</v>
      </c>
      <c r="H383" s="16">
        <f t="shared" si="232"/>
        <v>50.99</v>
      </c>
      <c r="I383" s="17">
        <f t="shared" si="233"/>
        <v>262.67</v>
      </c>
    </row>
    <row r="384" spans="1:9" s="156" customFormat="1" x14ac:dyDescent="0.25">
      <c r="A384" s="688" t="s">
        <v>594</v>
      </c>
      <c r="B384" s="653">
        <f>B385</f>
        <v>733</v>
      </c>
      <c r="C384" s="698">
        <f t="shared" ref="C384:I384" si="234">C385</f>
        <v>4.6392999999999986</v>
      </c>
      <c r="D384" s="52"/>
      <c r="E384" s="52"/>
      <c r="F384" s="52"/>
      <c r="G384" s="12">
        <f t="shared" si="234"/>
        <v>1667.05</v>
      </c>
      <c r="H384" s="12">
        <f t="shared" si="234"/>
        <v>401.57999999999993</v>
      </c>
      <c r="I384" s="13">
        <f t="shared" si="234"/>
        <v>2068.63</v>
      </c>
    </row>
    <row r="385" spans="1:9" s="157" customFormat="1" ht="33" x14ac:dyDescent="0.25">
      <c r="A385" s="687" t="s">
        <v>7</v>
      </c>
      <c r="B385" s="654">
        <f t="shared" ref="B385:I385" si="235">SUM(B386:B399)</f>
        <v>733</v>
      </c>
      <c r="C385" s="696">
        <f t="shared" si="235"/>
        <v>4.6392999999999986</v>
      </c>
      <c r="D385" s="38"/>
      <c r="E385" s="38"/>
      <c r="F385" s="38"/>
      <c r="G385" s="38">
        <f t="shared" si="235"/>
        <v>1667.05</v>
      </c>
      <c r="H385" s="38">
        <f t="shared" si="235"/>
        <v>401.57999999999993</v>
      </c>
      <c r="I385" s="39">
        <f t="shared" si="235"/>
        <v>2068.63</v>
      </c>
    </row>
    <row r="386" spans="1:9" s="156" customFormat="1" x14ac:dyDescent="0.25">
      <c r="A386" s="73" t="s">
        <v>595</v>
      </c>
      <c r="B386" s="658">
        <v>78</v>
      </c>
      <c r="C386" s="697">
        <f>ROUND(B386/158,4)</f>
        <v>0.49370000000000003</v>
      </c>
      <c r="D386" s="16">
        <v>1870</v>
      </c>
      <c r="E386" s="16">
        <f>D386*C386</f>
        <v>923.21900000000005</v>
      </c>
      <c r="F386" s="129">
        <v>0.3</v>
      </c>
      <c r="G386" s="16">
        <f>ROUND(E386*F386,2)</f>
        <v>276.97000000000003</v>
      </c>
      <c r="H386" s="16">
        <f>ROUND(G386*0.2409,2)</f>
        <v>66.72</v>
      </c>
      <c r="I386" s="17">
        <f>G386+H386</f>
        <v>343.69000000000005</v>
      </c>
    </row>
    <row r="387" spans="1:9" s="156" customFormat="1" x14ac:dyDescent="0.25">
      <c r="A387" s="73" t="s">
        <v>596</v>
      </c>
      <c r="B387" s="658">
        <v>20</v>
      </c>
      <c r="C387" s="697">
        <f t="shared" ref="C387:C399" si="236">ROUND(B387/158,4)</f>
        <v>0.12659999999999999</v>
      </c>
      <c r="D387" s="16">
        <v>1440</v>
      </c>
      <c r="E387" s="16">
        <f t="shared" ref="E387:E399" si="237">D387*C387</f>
        <v>182.30399999999997</v>
      </c>
      <c r="F387" s="129">
        <v>0.3</v>
      </c>
      <c r="G387" s="16">
        <f t="shared" ref="G387:G399" si="238">ROUND(E387*F387,2)</f>
        <v>54.69</v>
      </c>
      <c r="H387" s="16">
        <f t="shared" ref="H387:H399" si="239">ROUND(G387*0.2409,2)</f>
        <v>13.17</v>
      </c>
      <c r="I387" s="17">
        <f t="shared" ref="I387:I399" si="240">G387+H387</f>
        <v>67.86</v>
      </c>
    </row>
    <row r="388" spans="1:9" s="156" customFormat="1" x14ac:dyDescent="0.25">
      <c r="A388" s="73" t="s">
        <v>597</v>
      </c>
      <c r="B388" s="658">
        <v>5</v>
      </c>
      <c r="C388" s="697">
        <f t="shared" si="236"/>
        <v>3.1600000000000003E-2</v>
      </c>
      <c r="D388" s="16">
        <v>1870</v>
      </c>
      <c r="E388" s="16">
        <f t="shared" si="237"/>
        <v>59.092000000000006</v>
      </c>
      <c r="F388" s="129">
        <v>0.3</v>
      </c>
      <c r="G388" s="16">
        <f t="shared" si="238"/>
        <v>17.73</v>
      </c>
      <c r="H388" s="16">
        <f t="shared" si="239"/>
        <v>4.2699999999999996</v>
      </c>
      <c r="I388" s="17">
        <f t="shared" si="240"/>
        <v>22</v>
      </c>
    </row>
    <row r="389" spans="1:9" s="156" customFormat="1" x14ac:dyDescent="0.25">
      <c r="A389" s="73" t="s">
        <v>598</v>
      </c>
      <c r="B389" s="658">
        <v>10</v>
      </c>
      <c r="C389" s="697">
        <f>ROUND(B389/158,4)</f>
        <v>6.3299999999999995E-2</v>
      </c>
      <c r="D389" s="16">
        <v>1120</v>
      </c>
      <c r="E389" s="16">
        <f t="shared" si="237"/>
        <v>70.896000000000001</v>
      </c>
      <c r="F389" s="129">
        <v>0.3</v>
      </c>
      <c r="G389" s="16">
        <f t="shared" si="238"/>
        <v>21.27</v>
      </c>
      <c r="H389" s="16">
        <f t="shared" si="239"/>
        <v>5.12</v>
      </c>
      <c r="I389" s="17">
        <f t="shared" si="240"/>
        <v>26.39</v>
      </c>
    </row>
    <row r="390" spans="1:9" s="156" customFormat="1" x14ac:dyDescent="0.25">
      <c r="A390" s="73" t="s">
        <v>598</v>
      </c>
      <c r="B390" s="658">
        <v>10</v>
      </c>
      <c r="C390" s="697">
        <f t="shared" si="236"/>
        <v>6.3299999999999995E-2</v>
      </c>
      <c r="D390" s="16">
        <v>1120</v>
      </c>
      <c r="E390" s="16">
        <f t="shared" si="237"/>
        <v>70.896000000000001</v>
      </c>
      <c r="F390" s="129">
        <v>0.3</v>
      </c>
      <c r="G390" s="16">
        <f t="shared" si="238"/>
        <v>21.27</v>
      </c>
      <c r="H390" s="16">
        <f t="shared" si="239"/>
        <v>5.12</v>
      </c>
      <c r="I390" s="17">
        <f t="shared" si="240"/>
        <v>26.39</v>
      </c>
    </row>
    <row r="391" spans="1:9" s="156" customFormat="1" x14ac:dyDescent="0.25">
      <c r="A391" s="73" t="s">
        <v>599</v>
      </c>
      <c r="B391" s="658">
        <v>158</v>
      </c>
      <c r="C391" s="697">
        <f t="shared" si="236"/>
        <v>1</v>
      </c>
      <c r="D391" s="16">
        <v>470</v>
      </c>
      <c r="E391" s="16">
        <f t="shared" si="237"/>
        <v>470</v>
      </c>
      <c r="F391" s="129">
        <v>0.3</v>
      </c>
      <c r="G391" s="16">
        <f t="shared" si="238"/>
        <v>141</v>
      </c>
      <c r="H391" s="16">
        <f t="shared" si="239"/>
        <v>33.97</v>
      </c>
      <c r="I391" s="17">
        <f t="shared" si="240"/>
        <v>174.97</v>
      </c>
    </row>
    <row r="392" spans="1:9" s="156" customFormat="1" x14ac:dyDescent="0.25">
      <c r="A392" s="73" t="s">
        <v>599</v>
      </c>
      <c r="B392" s="658">
        <v>50</v>
      </c>
      <c r="C392" s="697">
        <f t="shared" si="236"/>
        <v>0.3165</v>
      </c>
      <c r="D392" s="16">
        <v>470</v>
      </c>
      <c r="E392" s="16">
        <f t="shared" si="237"/>
        <v>148.755</v>
      </c>
      <c r="F392" s="129">
        <v>0.3</v>
      </c>
      <c r="G392" s="16">
        <f t="shared" si="238"/>
        <v>44.63</v>
      </c>
      <c r="H392" s="16">
        <f t="shared" si="239"/>
        <v>10.75</v>
      </c>
      <c r="I392" s="17">
        <f t="shared" si="240"/>
        <v>55.38</v>
      </c>
    </row>
    <row r="393" spans="1:9" s="156" customFormat="1" x14ac:dyDescent="0.25">
      <c r="A393" s="73" t="s">
        <v>600</v>
      </c>
      <c r="B393" s="658">
        <v>48</v>
      </c>
      <c r="C393" s="697">
        <f t="shared" si="236"/>
        <v>0.30380000000000001</v>
      </c>
      <c r="D393" s="16">
        <v>2000</v>
      </c>
      <c r="E393" s="16">
        <f t="shared" si="237"/>
        <v>607.6</v>
      </c>
      <c r="F393" s="129">
        <v>0.3</v>
      </c>
      <c r="G393" s="16">
        <f t="shared" si="238"/>
        <v>182.28</v>
      </c>
      <c r="H393" s="16">
        <f t="shared" si="239"/>
        <v>43.91</v>
      </c>
      <c r="I393" s="17">
        <f t="shared" si="240"/>
        <v>226.19</v>
      </c>
    </row>
    <row r="394" spans="1:9" s="156" customFormat="1" x14ac:dyDescent="0.25">
      <c r="A394" s="73" t="s">
        <v>601</v>
      </c>
      <c r="B394" s="658">
        <v>24</v>
      </c>
      <c r="C394" s="697">
        <f t="shared" si="236"/>
        <v>0.15190000000000001</v>
      </c>
      <c r="D394" s="16">
        <v>1210</v>
      </c>
      <c r="E394" s="16">
        <f t="shared" si="237"/>
        <v>183.79900000000001</v>
      </c>
      <c r="F394" s="129">
        <v>0.3</v>
      </c>
      <c r="G394" s="16">
        <f t="shared" si="238"/>
        <v>55.14</v>
      </c>
      <c r="H394" s="16">
        <f t="shared" si="239"/>
        <v>13.28</v>
      </c>
      <c r="I394" s="17">
        <f t="shared" si="240"/>
        <v>68.42</v>
      </c>
    </row>
    <row r="395" spans="1:9" s="156" customFormat="1" x14ac:dyDescent="0.25">
      <c r="A395" s="73" t="s">
        <v>601</v>
      </c>
      <c r="B395" s="658">
        <v>24</v>
      </c>
      <c r="C395" s="697">
        <f>ROUND(B395/158,4)</f>
        <v>0.15190000000000001</v>
      </c>
      <c r="D395" s="16">
        <v>1210</v>
      </c>
      <c r="E395" s="16">
        <f t="shared" si="237"/>
        <v>183.79900000000001</v>
      </c>
      <c r="F395" s="129">
        <v>0.3</v>
      </c>
      <c r="G395" s="16">
        <f t="shared" si="238"/>
        <v>55.14</v>
      </c>
      <c r="H395" s="16">
        <f t="shared" si="239"/>
        <v>13.28</v>
      </c>
      <c r="I395" s="17">
        <f t="shared" si="240"/>
        <v>68.42</v>
      </c>
    </row>
    <row r="396" spans="1:9" s="156" customFormat="1" x14ac:dyDescent="0.25">
      <c r="A396" s="73" t="s">
        <v>602</v>
      </c>
      <c r="B396" s="658">
        <v>20</v>
      </c>
      <c r="C396" s="697">
        <f t="shared" si="236"/>
        <v>0.12659999999999999</v>
      </c>
      <c r="D396" s="16">
        <v>1870</v>
      </c>
      <c r="E396" s="16">
        <f t="shared" si="237"/>
        <v>236.74199999999999</v>
      </c>
      <c r="F396" s="129">
        <v>0.3</v>
      </c>
      <c r="G396" s="16">
        <f t="shared" si="238"/>
        <v>71.02</v>
      </c>
      <c r="H396" s="16">
        <f t="shared" si="239"/>
        <v>17.11</v>
      </c>
      <c r="I396" s="17">
        <f t="shared" si="240"/>
        <v>88.13</v>
      </c>
    </row>
    <row r="397" spans="1:9" s="156" customFormat="1" x14ac:dyDescent="0.25">
      <c r="A397" s="73" t="s">
        <v>603</v>
      </c>
      <c r="B397" s="658">
        <v>126</v>
      </c>
      <c r="C397" s="697">
        <f t="shared" si="236"/>
        <v>0.79749999999999999</v>
      </c>
      <c r="D397" s="16">
        <v>1320</v>
      </c>
      <c r="E397" s="16">
        <f t="shared" si="237"/>
        <v>1052.7</v>
      </c>
      <c r="F397" s="129">
        <v>0.3</v>
      </c>
      <c r="G397" s="16">
        <f t="shared" si="238"/>
        <v>315.81</v>
      </c>
      <c r="H397" s="16">
        <f t="shared" si="239"/>
        <v>76.08</v>
      </c>
      <c r="I397" s="17">
        <f t="shared" si="240"/>
        <v>391.89</v>
      </c>
    </row>
    <row r="398" spans="1:9" s="156" customFormat="1" x14ac:dyDescent="0.25">
      <c r="A398" s="73" t="s">
        <v>604</v>
      </c>
      <c r="B398" s="658">
        <v>80</v>
      </c>
      <c r="C398" s="697">
        <f t="shared" si="236"/>
        <v>0.50629999999999997</v>
      </c>
      <c r="D398" s="16">
        <v>1350</v>
      </c>
      <c r="E398" s="16">
        <f t="shared" si="237"/>
        <v>683.505</v>
      </c>
      <c r="F398" s="129">
        <v>0.3</v>
      </c>
      <c r="G398" s="16">
        <f t="shared" si="238"/>
        <v>205.05</v>
      </c>
      <c r="H398" s="16">
        <f t="shared" si="239"/>
        <v>49.4</v>
      </c>
      <c r="I398" s="17">
        <f t="shared" si="240"/>
        <v>254.45000000000002</v>
      </c>
    </row>
    <row r="399" spans="1:9" s="156" customFormat="1" ht="17.25" thickBot="1" x14ac:dyDescent="0.3">
      <c r="A399" s="74" t="s">
        <v>604</v>
      </c>
      <c r="B399" s="663">
        <v>80</v>
      </c>
      <c r="C399" s="704">
        <f t="shared" si="236"/>
        <v>0.50629999999999997</v>
      </c>
      <c r="D399" s="53">
        <v>1350</v>
      </c>
      <c r="E399" s="53">
        <f t="shared" si="237"/>
        <v>683.505</v>
      </c>
      <c r="F399" s="144">
        <v>0.3</v>
      </c>
      <c r="G399" s="53">
        <f t="shared" si="238"/>
        <v>205.05</v>
      </c>
      <c r="H399" s="53">
        <f t="shared" si="239"/>
        <v>49.4</v>
      </c>
      <c r="I399" s="54">
        <f t="shared" si="240"/>
        <v>254.45000000000002</v>
      </c>
    </row>
    <row r="401" spans="1:9" x14ac:dyDescent="0.25">
      <c r="A401" s="2" t="s">
        <v>605</v>
      </c>
    </row>
    <row r="402" spans="1:9" x14ac:dyDescent="0.25">
      <c r="A402" s="1433" t="s">
        <v>606</v>
      </c>
      <c r="B402" s="1433"/>
      <c r="C402" s="1433"/>
      <c r="D402" s="1433"/>
      <c r="E402" s="1433"/>
      <c r="F402" s="1433"/>
      <c r="G402" s="1433"/>
      <c r="H402" s="1433"/>
      <c r="I402" s="1433"/>
    </row>
    <row r="403" spans="1:9" x14ac:dyDescent="0.25">
      <c r="A403" s="145"/>
    </row>
    <row r="404" spans="1:9" x14ac:dyDescent="0.25">
      <c r="A404" s="2" t="s">
        <v>607</v>
      </c>
    </row>
    <row r="405" spans="1:9" x14ac:dyDescent="0.25">
      <c r="A405" s="2" t="s">
        <v>608</v>
      </c>
    </row>
  </sheetData>
  <mergeCells count="5">
    <mergeCell ref="A402:I402"/>
    <mergeCell ref="F1:G1"/>
    <mergeCell ref="A2:G2"/>
    <mergeCell ref="A6:A7"/>
    <mergeCell ref="B6:I6"/>
  </mergeCells>
  <pageMargins left="0.70866141732283472" right="0.70866141732283472" top="0.74803149606299213" bottom="0.74803149606299213" header="0.31496062992125984" footer="0.31496062992125984"/>
  <pageSetup paperSize="9" scale="1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9" tint="0.59999389629810485"/>
  </sheetPr>
  <dimension ref="A1:I246"/>
  <sheetViews>
    <sheetView zoomScale="69" zoomScaleNormal="69" zoomScaleSheetLayoutView="80" workbookViewId="0">
      <selection activeCell="T23" sqref="T22:T23"/>
    </sheetView>
  </sheetViews>
  <sheetFormatPr defaultColWidth="9.140625" defaultRowHeight="16.5" x14ac:dyDescent="0.25"/>
  <cols>
    <col min="1" max="1" width="59.28515625" style="2" customWidth="1"/>
    <col min="2" max="2" width="16.42578125" style="2" customWidth="1"/>
    <col min="3" max="3" width="15.85546875" style="2" customWidth="1"/>
    <col min="4" max="8" width="12.7109375" style="2" customWidth="1"/>
    <col min="9" max="9" width="15.140625" style="2" customWidth="1"/>
    <col min="10" max="16384" width="9.140625" style="2"/>
  </cols>
  <sheetData>
    <row r="1" spans="1:9" x14ac:dyDescent="0.25">
      <c r="F1" s="1433"/>
      <c r="G1" s="1433"/>
    </row>
    <row r="2" spans="1:9" s="1" customFormat="1" ht="48.75" customHeight="1" x14ac:dyDescent="0.25">
      <c r="A2" s="1374" t="s">
        <v>1317</v>
      </c>
      <c r="B2" s="1374"/>
      <c r="C2" s="1374"/>
      <c r="D2" s="1374"/>
      <c r="E2" s="1374"/>
      <c r="F2" s="1374"/>
      <c r="G2" s="1374"/>
    </row>
    <row r="4" spans="1:9" s="1" customFormat="1" ht="18.75" x14ac:dyDescent="0.3">
      <c r="A4" s="370" t="s">
        <v>2678</v>
      </c>
    </row>
    <row r="5" spans="1:9" ht="17.25" thickBot="1" x14ac:dyDescent="0.3"/>
    <row r="6" spans="1:9" s="68" customFormat="1" ht="24" customHeight="1" x14ac:dyDescent="0.25">
      <c r="A6" s="1439"/>
      <c r="B6" s="1441" t="s">
        <v>11</v>
      </c>
      <c r="C6" s="1442"/>
      <c r="D6" s="1442"/>
      <c r="E6" s="1442"/>
      <c r="F6" s="1442"/>
      <c r="G6" s="1442"/>
      <c r="H6" s="1442"/>
      <c r="I6" s="1443"/>
    </row>
    <row r="7" spans="1:9" s="68" customFormat="1" ht="142.5" customHeight="1" x14ac:dyDescent="0.25">
      <c r="A7" s="1440"/>
      <c r="B7" s="179" t="s">
        <v>21</v>
      </c>
      <c r="C7" s="24" t="s">
        <v>15</v>
      </c>
      <c r="D7" s="24" t="s">
        <v>16</v>
      </c>
      <c r="E7" s="24" t="s">
        <v>13</v>
      </c>
      <c r="F7" s="24" t="s">
        <v>3</v>
      </c>
      <c r="G7" s="24" t="s">
        <v>4</v>
      </c>
      <c r="H7" s="24" t="s">
        <v>5</v>
      </c>
      <c r="I7" s="25" t="s">
        <v>6</v>
      </c>
    </row>
    <row r="8" spans="1:9" s="68" customFormat="1" ht="13.5" customHeight="1" x14ac:dyDescent="0.25">
      <c r="A8" s="705"/>
      <c r="B8" s="180">
        <v>1</v>
      </c>
      <c r="C8" s="222" t="s">
        <v>24</v>
      </c>
      <c r="D8" s="222">
        <v>3</v>
      </c>
      <c r="E8" s="222" t="s">
        <v>17</v>
      </c>
      <c r="F8" s="222">
        <v>5</v>
      </c>
      <c r="G8" s="222" t="s">
        <v>18</v>
      </c>
      <c r="H8" s="222" t="s">
        <v>19</v>
      </c>
      <c r="I8" s="223" t="s">
        <v>20</v>
      </c>
    </row>
    <row r="9" spans="1:9" s="142" customFormat="1" ht="26.25" customHeight="1" x14ac:dyDescent="0.25">
      <c r="A9" s="706" t="s">
        <v>0</v>
      </c>
      <c r="B9" s="712">
        <f>B11+B21+B33+B43+B47+B58+B85+B108+B114+B153+B182+B191+B210+B214+B232+B199+B203+B206</f>
        <v>19184.3</v>
      </c>
      <c r="C9" s="673">
        <f>C11+C21+C33+C43+C47+C58+C85+C108+C114+C153+C182+C191+C210+C214+C232+C199+C203+C206</f>
        <v>131.23594634966059</v>
      </c>
      <c r="D9" s="673"/>
      <c r="E9" s="673"/>
      <c r="F9" s="673"/>
      <c r="G9" s="673">
        <f>G11+G21+G33+G43+G47+G58+G85+G108+G114+G153+G182+G191+G210+G214+G232+G199+G203+G206</f>
        <v>105590.46000000002</v>
      </c>
      <c r="H9" s="673">
        <f>H11+H21+H33+H43+H47+H58+H85+H108+H114+H153+H182+H191+H210+H214+H232+H199+H203+H206</f>
        <v>25436.800000000003</v>
      </c>
      <c r="I9" s="674">
        <f>I11+I21+I33+I43+I47+I58+I85+I108+I114+I153+I182+I191+I210+I214+I232+I199+I203+I206</f>
        <v>131027.26000000001</v>
      </c>
    </row>
    <row r="10" spans="1:9" s="142" customFormat="1" ht="21.75" customHeight="1" x14ac:dyDescent="0.25">
      <c r="A10" s="215" t="s">
        <v>1936</v>
      </c>
      <c r="B10" s="490">
        <f>B11+B21+B33+B43</f>
        <v>3206</v>
      </c>
      <c r="C10" s="12">
        <f t="shared" ref="C10:I10" si="0">C11+C21+C33+C43</f>
        <v>22.861309851403416</v>
      </c>
      <c r="D10" s="124"/>
      <c r="E10" s="124"/>
      <c r="F10" s="124"/>
      <c r="G10" s="12">
        <f t="shared" si="0"/>
        <v>16292.279999999999</v>
      </c>
      <c r="H10" s="12">
        <f t="shared" si="0"/>
        <v>3924.8</v>
      </c>
      <c r="I10" s="13">
        <f t="shared" si="0"/>
        <v>20217.079999999998</v>
      </c>
    </row>
    <row r="11" spans="1:9" s="68" customFormat="1" ht="33.75" customHeight="1" x14ac:dyDescent="0.25">
      <c r="A11" s="646" t="s">
        <v>10</v>
      </c>
      <c r="B11" s="713">
        <f>SUM(B12:B20)</f>
        <v>301.5</v>
      </c>
      <c r="C11" s="67">
        <f t="shared" ref="C11:I11" si="1">SUM(C12:C20)</f>
        <v>2.1714822968262713</v>
      </c>
      <c r="D11" s="604"/>
      <c r="E11" s="604"/>
      <c r="F11" s="604"/>
      <c r="G11" s="67">
        <f t="shared" si="1"/>
        <v>2710.2999999999997</v>
      </c>
      <c r="H11" s="67">
        <f t="shared" si="1"/>
        <v>652.91</v>
      </c>
      <c r="I11" s="140">
        <f t="shared" si="1"/>
        <v>3363.2100000000005</v>
      </c>
    </row>
    <row r="12" spans="1:9" s="68" customFormat="1" x14ac:dyDescent="0.25">
      <c r="A12" s="69" t="s">
        <v>2225</v>
      </c>
      <c r="B12" s="714">
        <v>138</v>
      </c>
      <c r="C12" s="66">
        <f>B12/138</f>
        <v>1</v>
      </c>
      <c r="D12" s="66">
        <v>1318</v>
      </c>
      <c r="E12" s="66">
        <f>C12*D12</f>
        <v>1318</v>
      </c>
      <c r="F12" s="130">
        <v>1</v>
      </c>
      <c r="G12" s="66">
        <f>ROUND(E12*F12,2)</f>
        <v>1318</v>
      </c>
      <c r="H12" s="66">
        <f>ROUND(G12*0.2409,2)</f>
        <v>317.51</v>
      </c>
      <c r="I12" s="70">
        <f>G12+H12</f>
        <v>1635.51</v>
      </c>
    </row>
    <row r="13" spans="1:9" s="68" customFormat="1" x14ac:dyDescent="0.25">
      <c r="A13" s="69" t="s">
        <v>2226</v>
      </c>
      <c r="B13" s="714">
        <v>31</v>
      </c>
      <c r="C13" s="66">
        <f t="shared" ref="C13:C15" si="2">B13/138</f>
        <v>0.22463768115942029</v>
      </c>
      <c r="D13" s="66">
        <v>1187</v>
      </c>
      <c r="E13" s="66">
        <f t="shared" ref="E13:E20" si="3">C13*D13</f>
        <v>266.64492753623188</v>
      </c>
      <c r="F13" s="130">
        <v>1</v>
      </c>
      <c r="G13" s="66">
        <f t="shared" ref="G13:G20" si="4">ROUND(E13*F13,2)</f>
        <v>266.64</v>
      </c>
      <c r="H13" s="66">
        <f t="shared" ref="H13:H45" si="5">ROUND(G13*0.2409,2)</f>
        <v>64.23</v>
      </c>
      <c r="I13" s="70">
        <f t="shared" ref="I13:I20" si="6">G13+H13</f>
        <v>330.87</v>
      </c>
    </row>
    <row r="14" spans="1:9" s="68" customFormat="1" ht="18.75" customHeight="1" x14ac:dyDescent="0.25">
      <c r="A14" s="69" t="s">
        <v>2226</v>
      </c>
      <c r="B14" s="714">
        <v>85</v>
      </c>
      <c r="C14" s="66">
        <f t="shared" si="2"/>
        <v>0.61594202898550721</v>
      </c>
      <c r="D14" s="66">
        <v>1187</v>
      </c>
      <c r="E14" s="66">
        <f t="shared" si="3"/>
        <v>731.12318840579701</v>
      </c>
      <c r="F14" s="130">
        <v>1</v>
      </c>
      <c r="G14" s="66">
        <f t="shared" si="4"/>
        <v>731.12</v>
      </c>
      <c r="H14" s="66">
        <f t="shared" si="5"/>
        <v>176.13</v>
      </c>
      <c r="I14" s="70">
        <f t="shared" si="6"/>
        <v>907.25</v>
      </c>
    </row>
    <row r="15" spans="1:9" s="68" customFormat="1" ht="18.75" customHeight="1" x14ac:dyDescent="0.25">
      <c r="A15" s="69" t="s">
        <v>2226</v>
      </c>
      <c r="B15" s="714">
        <v>33</v>
      </c>
      <c r="C15" s="66">
        <f t="shared" si="2"/>
        <v>0.2391304347826087</v>
      </c>
      <c r="D15" s="66">
        <v>1187</v>
      </c>
      <c r="E15" s="66">
        <f t="shared" si="3"/>
        <v>283.8478260869565</v>
      </c>
      <c r="F15" s="130">
        <v>1</v>
      </c>
      <c r="G15" s="66">
        <f t="shared" si="4"/>
        <v>283.85000000000002</v>
      </c>
      <c r="H15" s="66">
        <f t="shared" si="5"/>
        <v>68.38</v>
      </c>
      <c r="I15" s="70">
        <f t="shared" si="6"/>
        <v>352.23</v>
      </c>
    </row>
    <row r="16" spans="1:9" s="68" customFormat="1" ht="18.75" customHeight="1" x14ac:dyDescent="0.25">
      <c r="A16" s="69" t="s">
        <v>2227</v>
      </c>
      <c r="B16" s="714">
        <v>4</v>
      </c>
      <c r="C16" s="66">
        <f>B16/158</f>
        <v>2.5316455696202531E-2</v>
      </c>
      <c r="D16" s="66">
        <v>1187</v>
      </c>
      <c r="E16" s="66">
        <f t="shared" si="3"/>
        <v>30.050632911392405</v>
      </c>
      <c r="F16" s="130">
        <v>1</v>
      </c>
      <c r="G16" s="66">
        <f t="shared" si="4"/>
        <v>30.05</v>
      </c>
      <c r="H16" s="66">
        <f t="shared" si="5"/>
        <v>7.24</v>
      </c>
      <c r="I16" s="70">
        <f t="shared" si="6"/>
        <v>37.29</v>
      </c>
    </row>
    <row r="17" spans="1:9" s="68" customFormat="1" ht="18.75" customHeight="1" x14ac:dyDescent="0.25">
      <c r="A17" s="69" t="s">
        <v>2227</v>
      </c>
      <c r="B17" s="714">
        <v>1</v>
      </c>
      <c r="C17" s="66">
        <f>B17/158</f>
        <v>6.3291139240506328E-3</v>
      </c>
      <c r="D17" s="66">
        <v>1280</v>
      </c>
      <c r="E17" s="66">
        <f t="shared" si="3"/>
        <v>8.1012658227848107</v>
      </c>
      <c r="F17" s="130">
        <v>1</v>
      </c>
      <c r="G17" s="66">
        <f t="shared" si="4"/>
        <v>8.1</v>
      </c>
      <c r="H17" s="66">
        <f t="shared" si="5"/>
        <v>1.95</v>
      </c>
      <c r="I17" s="70">
        <f t="shared" si="6"/>
        <v>10.049999999999999</v>
      </c>
    </row>
    <row r="18" spans="1:9" s="68" customFormat="1" ht="18.75" customHeight="1" x14ac:dyDescent="0.25">
      <c r="A18" s="69" t="s">
        <v>2227</v>
      </c>
      <c r="B18" s="714">
        <v>5</v>
      </c>
      <c r="C18" s="66">
        <f>B18/158</f>
        <v>3.1645569620253167E-2</v>
      </c>
      <c r="D18" s="66">
        <v>1187</v>
      </c>
      <c r="E18" s="66">
        <f t="shared" si="3"/>
        <v>37.563291139240512</v>
      </c>
      <c r="F18" s="130">
        <v>1</v>
      </c>
      <c r="G18" s="66">
        <f t="shared" si="4"/>
        <v>37.56</v>
      </c>
      <c r="H18" s="66">
        <f t="shared" si="5"/>
        <v>9.0500000000000007</v>
      </c>
      <c r="I18" s="70">
        <f t="shared" si="6"/>
        <v>46.61</v>
      </c>
    </row>
    <row r="19" spans="1:9" s="68" customFormat="1" ht="18.75" customHeight="1" x14ac:dyDescent="0.25">
      <c r="A19" s="69" t="s">
        <v>2227</v>
      </c>
      <c r="B19" s="714">
        <v>2</v>
      </c>
      <c r="C19" s="66">
        <f>B19/158</f>
        <v>1.2658227848101266E-2</v>
      </c>
      <c r="D19" s="66">
        <v>1280</v>
      </c>
      <c r="E19" s="66">
        <f t="shared" si="3"/>
        <v>16.202531645569621</v>
      </c>
      <c r="F19" s="130">
        <v>1</v>
      </c>
      <c r="G19" s="66">
        <f t="shared" si="4"/>
        <v>16.2</v>
      </c>
      <c r="H19" s="66">
        <f t="shared" si="5"/>
        <v>3.9</v>
      </c>
      <c r="I19" s="70">
        <f t="shared" si="6"/>
        <v>20.099999999999998</v>
      </c>
    </row>
    <row r="20" spans="1:9" s="68" customFormat="1" ht="18.75" customHeight="1" x14ac:dyDescent="0.25">
      <c r="A20" s="69" t="s">
        <v>2228</v>
      </c>
      <c r="B20" s="714">
        <v>2.5</v>
      </c>
      <c r="C20" s="66">
        <f>B20/158</f>
        <v>1.5822784810126583E-2</v>
      </c>
      <c r="D20" s="66">
        <v>1187</v>
      </c>
      <c r="E20" s="66">
        <f t="shared" si="3"/>
        <v>18.781645569620256</v>
      </c>
      <c r="F20" s="130">
        <v>1</v>
      </c>
      <c r="G20" s="66">
        <f t="shared" si="4"/>
        <v>18.78</v>
      </c>
      <c r="H20" s="66">
        <f t="shared" si="5"/>
        <v>4.5199999999999996</v>
      </c>
      <c r="I20" s="70">
        <f t="shared" si="6"/>
        <v>23.3</v>
      </c>
    </row>
    <row r="21" spans="1:9" s="68" customFormat="1" ht="49.5" customHeight="1" x14ac:dyDescent="0.25">
      <c r="A21" s="646" t="s">
        <v>8</v>
      </c>
      <c r="B21" s="715">
        <f>SUM(B22:B32)</f>
        <v>1470</v>
      </c>
      <c r="C21" s="717">
        <f>SUM(C22:C32)</f>
        <v>10.652173913043477</v>
      </c>
      <c r="D21" s="710"/>
      <c r="E21" s="710"/>
      <c r="F21" s="710"/>
      <c r="G21" s="717">
        <f>SUM(G22:G32)</f>
        <v>7976.9599999999991</v>
      </c>
      <c r="H21" s="717">
        <f>SUM(H22:H32)</f>
        <v>1921.64</v>
      </c>
      <c r="I21" s="718">
        <f>SUM(I22:I32)</f>
        <v>9898.5999999999985</v>
      </c>
    </row>
    <row r="22" spans="1:9" s="68" customFormat="1" x14ac:dyDescent="0.25">
      <c r="A22" s="69" t="s">
        <v>2229</v>
      </c>
      <c r="B22" s="714">
        <v>183</v>
      </c>
      <c r="C22" s="66">
        <f>B22/138</f>
        <v>1.326086956521739</v>
      </c>
      <c r="D22" s="66">
        <v>790</v>
      </c>
      <c r="E22" s="66">
        <f>C22*D22</f>
        <v>1047.6086956521738</v>
      </c>
      <c r="F22" s="130">
        <v>1</v>
      </c>
      <c r="G22" s="66">
        <f t="shared" ref="G22" si="7">ROUND(E22*F22,2)</f>
        <v>1047.6099999999999</v>
      </c>
      <c r="H22" s="66">
        <f t="shared" si="5"/>
        <v>252.37</v>
      </c>
      <c r="I22" s="70">
        <f t="shared" ref="I22" si="8">G22+H22</f>
        <v>1299.98</v>
      </c>
    </row>
    <row r="23" spans="1:9" s="68" customFormat="1" x14ac:dyDescent="0.25">
      <c r="A23" s="69" t="s">
        <v>2230</v>
      </c>
      <c r="B23" s="714">
        <v>24</v>
      </c>
      <c r="C23" s="66">
        <f t="shared" ref="C23:C32" si="9">B23/138</f>
        <v>0.17391304347826086</v>
      </c>
      <c r="D23" s="66">
        <v>700</v>
      </c>
      <c r="E23" s="66">
        <f t="shared" ref="E23:E32" si="10">C23*D23</f>
        <v>121.73913043478261</v>
      </c>
      <c r="F23" s="130">
        <v>1</v>
      </c>
      <c r="G23" s="66">
        <f t="shared" ref="G23:G32" si="11">ROUND(E23*F23,2)</f>
        <v>121.74</v>
      </c>
      <c r="H23" s="66">
        <f t="shared" si="5"/>
        <v>29.33</v>
      </c>
      <c r="I23" s="70">
        <f t="shared" ref="I23:I32" si="12">G23+H23</f>
        <v>151.07</v>
      </c>
    </row>
    <row r="24" spans="1:9" s="68" customFormat="1" x14ac:dyDescent="0.25">
      <c r="A24" s="69" t="s">
        <v>2230</v>
      </c>
      <c r="B24" s="714">
        <v>24</v>
      </c>
      <c r="C24" s="66">
        <f t="shared" si="9"/>
        <v>0.17391304347826086</v>
      </c>
      <c r="D24" s="66">
        <v>700</v>
      </c>
      <c r="E24" s="66">
        <f t="shared" si="10"/>
        <v>121.73913043478261</v>
      </c>
      <c r="F24" s="130">
        <v>1</v>
      </c>
      <c r="G24" s="66">
        <f t="shared" si="11"/>
        <v>121.74</v>
      </c>
      <c r="H24" s="66">
        <f t="shared" si="5"/>
        <v>29.33</v>
      </c>
      <c r="I24" s="70">
        <f t="shared" si="12"/>
        <v>151.07</v>
      </c>
    </row>
    <row r="25" spans="1:9" s="68" customFormat="1" x14ac:dyDescent="0.25">
      <c r="A25" s="69" t="s">
        <v>2230</v>
      </c>
      <c r="B25" s="714">
        <v>192</v>
      </c>
      <c r="C25" s="66">
        <f t="shared" si="9"/>
        <v>1.3913043478260869</v>
      </c>
      <c r="D25" s="66">
        <v>700</v>
      </c>
      <c r="E25" s="66">
        <f t="shared" si="10"/>
        <v>973.91304347826087</v>
      </c>
      <c r="F25" s="130">
        <v>1</v>
      </c>
      <c r="G25" s="66">
        <f t="shared" si="11"/>
        <v>973.91</v>
      </c>
      <c r="H25" s="66">
        <f t="shared" si="5"/>
        <v>234.61</v>
      </c>
      <c r="I25" s="70">
        <f t="shared" si="12"/>
        <v>1208.52</v>
      </c>
    </row>
    <row r="26" spans="1:9" s="68" customFormat="1" x14ac:dyDescent="0.25">
      <c r="A26" s="69" t="s">
        <v>2229</v>
      </c>
      <c r="B26" s="714">
        <v>24</v>
      </c>
      <c r="C26" s="66">
        <f t="shared" si="9"/>
        <v>0.17391304347826086</v>
      </c>
      <c r="D26" s="66">
        <v>700</v>
      </c>
      <c r="E26" s="66">
        <f t="shared" si="10"/>
        <v>121.73913043478261</v>
      </c>
      <c r="F26" s="130">
        <v>1</v>
      </c>
      <c r="G26" s="66">
        <f t="shared" si="11"/>
        <v>121.74</v>
      </c>
      <c r="H26" s="66">
        <f t="shared" si="5"/>
        <v>29.33</v>
      </c>
      <c r="I26" s="70">
        <f t="shared" si="12"/>
        <v>151.07</v>
      </c>
    </row>
    <row r="27" spans="1:9" s="68" customFormat="1" x14ac:dyDescent="0.25">
      <c r="A27" s="69" t="s">
        <v>2229</v>
      </c>
      <c r="B27" s="714">
        <v>192</v>
      </c>
      <c r="C27" s="66">
        <f t="shared" si="9"/>
        <v>1.3913043478260869</v>
      </c>
      <c r="D27" s="66">
        <v>700</v>
      </c>
      <c r="E27" s="66">
        <f t="shared" si="10"/>
        <v>973.91304347826087</v>
      </c>
      <c r="F27" s="130">
        <v>1</v>
      </c>
      <c r="G27" s="66">
        <f t="shared" si="11"/>
        <v>973.91</v>
      </c>
      <c r="H27" s="66">
        <f t="shared" si="5"/>
        <v>234.61</v>
      </c>
      <c r="I27" s="70">
        <f t="shared" si="12"/>
        <v>1208.52</v>
      </c>
    </row>
    <row r="28" spans="1:9" s="68" customFormat="1" x14ac:dyDescent="0.25">
      <c r="A28" s="69" t="s">
        <v>2229</v>
      </c>
      <c r="B28" s="714">
        <v>216</v>
      </c>
      <c r="C28" s="66">
        <f t="shared" si="9"/>
        <v>1.5652173913043479</v>
      </c>
      <c r="D28" s="66">
        <v>700</v>
      </c>
      <c r="E28" s="66">
        <f t="shared" si="10"/>
        <v>1095.6521739130435</v>
      </c>
      <c r="F28" s="130">
        <v>1</v>
      </c>
      <c r="G28" s="66">
        <f t="shared" si="11"/>
        <v>1095.6500000000001</v>
      </c>
      <c r="H28" s="66">
        <f t="shared" si="5"/>
        <v>263.94</v>
      </c>
      <c r="I28" s="70">
        <f t="shared" si="12"/>
        <v>1359.5900000000001</v>
      </c>
    </row>
    <row r="29" spans="1:9" s="68" customFormat="1" x14ac:dyDescent="0.25">
      <c r="A29" s="69" t="s">
        <v>2231</v>
      </c>
      <c r="B29" s="714">
        <v>135</v>
      </c>
      <c r="C29" s="66">
        <f t="shared" si="9"/>
        <v>0.97826086956521741</v>
      </c>
      <c r="D29" s="66">
        <v>790</v>
      </c>
      <c r="E29" s="66">
        <f t="shared" si="10"/>
        <v>772.82608695652175</v>
      </c>
      <c r="F29" s="130">
        <v>1</v>
      </c>
      <c r="G29" s="66">
        <f t="shared" si="11"/>
        <v>772.83</v>
      </c>
      <c r="H29" s="66">
        <f t="shared" si="5"/>
        <v>186.17</v>
      </c>
      <c r="I29" s="70">
        <f t="shared" si="12"/>
        <v>959</v>
      </c>
    </row>
    <row r="30" spans="1:9" s="68" customFormat="1" x14ac:dyDescent="0.25">
      <c r="A30" s="69" t="s">
        <v>2232</v>
      </c>
      <c r="B30" s="714">
        <v>192</v>
      </c>
      <c r="C30" s="66">
        <f t="shared" si="9"/>
        <v>1.3913043478260869</v>
      </c>
      <c r="D30" s="66">
        <v>790</v>
      </c>
      <c r="E30" s="66">
        <f t="shared" si="10"/>
        <v>1099.1304347826087</v>
      </c>
      <c r="F30" s="130">
        <v>1</v>
      </c>
      <c r="G30" s="66">
        <f t="shared" si="11"/>
        <v>1099.1300000000001</v>
      </c>
      <c r="H30" s="66">
        <f t="shared" si="5"/>
        <v>264.77999999999997</v>
      </c>
      <c r="I30" s="70">
        <f t="shared" si="12"/>
        <v>1363.91</v>
      </c>
    </row>
    <row r="31" spans="1:9" s="68" customFormat="1" x14ac:dyDescent="0.25">
      <c r="A31" s="69" t="s">
        <v>2230</v>
      </c>
      <c r="B31" s="714">
        <v>96</v>
      </c>
      <c r="C31" s="66">
        <f t="shared" si="9"/>
        <v>0.69565217391304346</v>
      </c>
      <c r="D31" s="66">
        <v>790</v>
      </c>
      <c r="E31" s="66">
        <f t="shared" si="10"/>
        <v>549.56521739130437</v>
      </c>
      <c r="F31" s="130">
        <v>1</v>
      </c>
      <c r="G31" s="66">
        <f t="shared" si="11"/>
        <v>549.57000000000005</v>
      </c>
      <c r="H31" s="66">
        <f t="shared" si="5"/>
        <v>132.38999999999999</v>
      </c>
      <c r="I31" s="70">
        <f t="shared" si="12"/>
        <v>681.96</v>
      </c>
    </row>
    <row r="32" spans="1:9" s="68" customFormat="1" x14ac:dyDescent="0.25">
      <c r="A32" s="69" t="s">
        <v>2231</v>
      </c>
      <c r="B32" s="714">
        <v>192</v>
      </c>
      <c r="C32" s="66">
        <f t="shared" si="9"/>
        <v>1.3913043478260869</v>
      </c>
      <c r="D32" s="66">
        <v>790</v>
      </c>
      <c r="E32" s="66">
        <f t="shared" si="10"/>
        <v>1099.1304347826087</v>
      </c>
      <c r="F32" s="130">
        <v>1</v>
      </c>
      <c r="G32" s="66">
        <f t="shared" si="11"/>
        <v>1099.1300000000001</v>
      </c>
      <c r="H32" s="66">
        <f t="shared" si="5"/>
        <v>264.77999999999997</v>
      </c>
      <c r="I32" s="70">
        <f t="shared" si="12"/>
        <v>1363.91</v>
      </c>
    </row>
    <row r="33" spans="1:9" s="68" customFormat="1" ht="57" customHeight="1" x14ac:dyDescent="0.25">
      <c r="A33" s="646" t="s">
        <v>9</v>
      </c>
      <c r="B33" s="713">
        <f>SUM(B34:B42)</f>
        <v>1124.5</v>
      </c>
      <c r="C33" s="67">
        <f t="shared" ref="C33:I33" si="13">SUM(C34:C42)</f>
        <v>8.0756283250779681</v>
      </c>
      <c r="D33" s="604"/>
      <c r="E33" s="604"/>
      <c r="F33" s="604"/>
      <c r="G33" s="67">
        <f t="shared" si="13"/>
        <v>4702.49</v>
      </c>
      <c r="H33" s="67">
        <f t="shared" si="13"/>
        <v>1132.8300000000002</v>
      </c>
      <c r="I33" s="140">
        <f t="shared" si="13"/>
        <v>5835.32</v>
      </c>
    </row>
    <row r="34" spans="1:9" s="68" customFormat="1" x14ac:dyDescent="0.25">
      <c r="A34" s="69" t="s">
        <v>700</v>
      </c>
      <c r="B34" s="714">
        <v>192</v>
      </c>
      <c r="C34" s="66">
        <f>B34/138</f>
        <v>1.3913043478260869</v>
      </c>
      <c r="D34" s="66">
        <v>576</v>
      </c>
      <c r="E34" s="66">
        <f>C34*D34</f>
        <v>801.39130434782601</v>
      </c>
      <c r="F34" s="130">
        <v>1</v>
      </c>
      <c r="G34" s="66">
        <f t="shared" ref="G34" si="14">ROUND(E34*F34,2)</f>
        <v>801.39</v>
      </c>
      <c r="H34" s="66">
        <f t="shared" si="5"/>
        <v>193.05</v>
      </c>
      <c r="I34" s="70">
        <f t="shared" ref="I34" si="15">G34+H34</f>
        <v>994.44</v>
      </c>
    </row>
    <row r="35" spans="1:9" s="68" customFormat="1" ht="16.5" customHeight="1" x14ac:dyDescent="0.25">
      <c r="A35" s="69" t="s">
        <v>700</v>
      </c>
      <c r="B35" s="714">
        <v>144</v>
      </c>
      <c r="C35" s="66">
        <f t="shared" ref="C35:C42" si="16">B35/138</f>
        <v>1.0434782608695652</v>
      </c>
      <c r="D35" s="66">
        <v>576</v>
      </c>
      <c r="E35" s="66">
        <f t="shared" ref="E35:E42" si="17">C35*D35</f>
        <v>601.04347826086951</v>
      </c>
      <c r="F35" s="130">
        <v>1</v>
      </c>
      <c r="G35" s="66">
        <f t="shared" ref="G35:G42" si="18">ROUND(E35*F35,2)</f>
        <v>601.04</v>
      </c>
      <c r="H35" s="66">
        <f t="shared" si="5"/>
        <v>144.79</v>
      </c>
      <c r="I35" s="70">
        <f t="shared" ref="I35:I42" si="19">G35+H35</f>
        <v>745.82999999999993</v>
      </c>
    </row>
    <row r="36" spans="1:9" s="68" customFormat="1" x14ac:dyDescent="0.25">
      <c r="A36" s="69" t="s">
        <v>700</v>
      </c>
      <c r="B36" s="714">
        <v>160</v>
      </c>
      <c r="C36" s="66">
        <f t="shared" si="16"/>
        <v>1.1594202898550725</v>
      </c>
      <c r="D36" s="66">
        <v>586</v>
      </c>
      <c r="E36" s="66">
        <f t="shared" si="17"/>
        <v>679.4202898550725</v>
      </c>
      <c r="F36" s="130">
        <v>1</v>
      </c>
      <c r="G36" s="66">
        <f t="shared" si="18"/>
        <v>679.42</v>
      </c>
      <c r="H36" s="66">
        <f t="shared" si="5"/>
        <v>163.66999999999999</v>
      </c>
      <c r="I36" s="70">
        <f t="shared" si="19"/>
        <v>843.08999999999992</v>
      </c>
    </row>
    <row r="37" spans="1:9" s="68" customFormat="1" x14ac:dyDescent="0.25">
      <c r="A37" s="69" t="s">
        <v>700</v>
      </c>
      <c r="B37" s="714">
        <v>183</v>
      </c>
      <c r="C37" s="66">
        <f>B37/138</f>
        <v>1.326086956521739</v>
      </c>
      <c r="D37" s="66">
        <v>576</v>
      </c>
      <c r="E37" s="66">
        <f t="shared" si="17"/>
        <v>763.82608695652164</v>
      </c>
      <c r="F37" s="130">
        <v>1</v>
      </c>
      <c r="G37" s="66">
        <f t="shared" si="18"/>
        <v>763.83</v>
      </c>
      <c r="H37" s="66">
        <f t="shared" si="5"/>
        <v>184.01</v>
      </c>
      <c r="I37" s="70">
        <f t="shared" si="19"/>
        <v>947.84</v>
      </c>
    </row>
    <row r="38" spans="1:9" s="68" customFormat="1" ht="15.75" customHeight="1" x14ac:dyDescent="0.25">
      <c r="A38" s="69" t="s">
        <v>2240</v>
      </c>
      <c r="B38" s="714">
        <v>79.5</v>
      </c>
      <c r="C38" s="66">
        <f>B38/158</f>
        <v>0.50316455696202533</v>
      </c>
      <c r="D38" s="66">
        <v>630</v>
      </c>
      <c r="E38" s="66">
        <f t="shared" si="17"/>
        <v>316.99367088607596</v>
      </c>
      <c r="F38" s="130">
        <v>1</v>
      </c>
      <c r="G38" s="66">
        <f t="shared" si="18"/>
        <v>316.99</v>
      </c>
      <c r="H38" s="66">
        <f t="shared" si="5"/>
        <v>76.36</v>
      </c>
      <c r="I38" s="70">
        <f t="shared" si="19"/>
        <v>393.35</v>
      </c>
    </row>
    <row r="39" spans="1:9" s="68" customFormat="1" x14ac:dyDescent="0.25">
      <c r="A39" s="69" t="s">
        <v>700</v>
      </c>
      <c r="B39" s="714">
        <v>168</v>
      </c>
      <c r="C39" s="66">
        <f t="shared" si="16"/>
        <v>1.2173913043478262</v>
      </c>
      <c r="D39" s="66">
        <v>586</v>
      </c>
      <c r="E39" s="66">
        <f t="shared" si="17"/>
        <v>713.39130434782612</v>
      </c>
      <c r="F39" s="130">
        <v>1</v>
      </c>
      <c r="G39" s="66">
        <f t="shared" si="18"/>
        <v>713.39</v>
      </c>
      <c r="H39" s="66">
        <f t="shared" si="5"/>
        <v>171.86</v>
      </c>
      <c r="I39" s="70">
        <f t="shared" si="19"/>
        <v>885.25</v>
      </c>
    </row>
    <row r="40" spans="1:9" s="68" customFormat="1" x14ac:dyDescent="0.25">
      <c r="A40" s="69" t="s">
        <v>700</v>
      </c>
      <c r="B40" s="714">
        <v>10</v>
      </c>
      <c r="C40" s="66">
        <f t="shared" si="16"/>
        <v>7.2463768115942032E-2</v>
      </c>
      <c r="D40" s="66">
        <v>576</v>
      </c>
      <c r="E40" s="66">
        <f t="shared" si="17"/>
        <v>41.739130434782609</v>
      </c>
      <c r="F40" s="130">
        <v>1</v>
      </c>
      <c r="G40" s="66">
        <f t="shared" si="18"/>
        <v>41.74</v>
      </c>
      <c r="H40" s="66">
        <f t="shared" si="5"/>
        <v>10.06</v>
      </c>
      <c r="I40" s="70">
        <f t="shared" si="19"/>
        <v>51.800000000000004</v>
      </c>
    </row>
    <row r="41" spans="1:9" s="68" customFormat="1" x14ac:dyDescent="0.25">
      <c r="A41" s="69" t="s">
        <v>700</v>
      </c>
      <c r="B41" s="714">
        <v>164</v>
      </c>
      <c r="C41" s="66">
        <f t="shared" si="16"/>
        <v>1.1884057971014492</v>
      </c>
      <c r="D41" s="66">
        <v>576</v>
      </c>
      <c r="E41" s="66">
        <f t="shared" si="17"/>
        <v>684.52173913043475</v>
      </c>
      <c r="F41" s="130">
        <v>1</v>
      </c>
      <c r="G41" s="66">
        <f t="shared" si="18"/>
        <v>684.52</v>
      </c>
      <c r="H41" s="66">
        <f t="shared" si="5"/>
        <v>164.9</v>
      </c>
      <c r="I41" s="70">
        <f t="shared" si="19"/>
        <v>849.42</v>
      </c>
    </row>
    <row r="42" spans="1:9" s="68" customFormat="1" x14ac:dyDescent="0.25">
      <c r="A42" s="69" t="s">
        <v>700</v>
      </c>
      <c r="B42" s="714">
        <v>24</v>
      </c>
      <c r="C42" s="66">
        <f t="shared" si="16"/>
        <v>0.17391304347826086</v>
      </c>
      <c r="D42" s="66">
        <v>576</v>
      </c>
      <c r="E42" s="66">
        <f t="shared" si="17"/>
        <v>100.17391304347825</v>
      </c>
      <c r="F42" s="130">
        <v>1</v>
      </c>
      <c r="G42" s="66">
        <f t="shared" si="18"/>
        <v>100.17</v>
      </c>
      <c r="H42" s="66">
        <f t="shared" si="5"/>
        <v>24.13</v>
      </c>
      <c r="I42" s="70">
        <f t="shared" si="19"/>
        <v>124.3</v>
      </c>
    </row>
    <row r="43" spans="1:9" s="68" customFormat="1" ht="31.5" customHeight="1" x14ac:dyDescent="0.25">
      <c r="A43" s="646" t="s">
        <v>7</v>
      </c>
      <c r="B43" s="715">
        <f t="shared" ref="B43:I43" si="20">SUM(B44:B45)</f>
        <v>310</v>
      </c>
      <c r="C43" s="717">
        <f t="shared" si="20"/>
        <v>1.9620253164556962</v>
      </c>
      <c r="D43" s="710"/>
      <c r="E43" s="710"/>
      <c r="F43" s="710"/>
      <c r="G43" s="717">
        <f t="shared" si="20"/>
        <v>902.53</v>
      </c>
      <c r="H43" s="717">
        <f t="shared" si="20"/>
        <v>217.42000000000002</v>
      </c>
      <c r="I43" s="718">
        <f t="shared" si="20"/>
        <v>1119.9499999999998</v>
      </c>
    </row>
    <row r="44" spans="1:9" s="68" customFormat="1" x14ac:dyDescent="0.25">
      <c r="A44" s="69" t="s">
        <v>76</v>
      </c>
      <c r="B44" s="714">
        <v>150</v>
      </c>
      <c r="C44" s="66">
        <f>B44/158</f>
        <v>0.94936708860759489</v>
      </c>
      <c r="D44" s="66">
        <v>460</v>
      </c>
      <c r="E44" s="66">
        <f>C44*D44</f>
        <v>436.70886075949363</v>
      </c>
      <c r="F44" s="130">
        <v>1</v>
      </c>
      <c r="G44" s="66">
        <f t="shared" ref="G44" si="21">ROUND(E44*F44,2)</f>
        <v>436.71</v>
      </c>
      <c r="H44" s="66">
        <f t="shared" si="5"/>
        <v>105.2</v>
      </c>
      <c r="I44" s="70">
        <f t="shared" ref="I44" si="22">G44+H44</f>
        <v>541.91</v>
      </c>
    </row>
    <row r="45" spans="1:9" s="68" customFormat="1" x14ac:dyDescent="0.25">
      <c r="A45" s="69" t="s">
        <v>76</v>
      </c>
      <c r="B45" s="714">
        <v>160</v>
      </c>
      <c r="C45" s="66">
        <f>B45/158</f>
        <v>1.0126582278481013</v>
      </c>
      <c r="D45" s="66">
        <v>460</v>
      </c>
      <c r="E45" s="66">
        <f>C45*D45</f>
        <v>465.82278481012662</v>
      </c>
      <c r="F45" s="130">
        <v>1</v>
      </c>
      <c r="G45" s="66">
        <f t="shared" ref="G45" si="23">ROUND(E45*F45,2)</f>
        <v>465.82</v>
      </c>
      <c r="H45" s="66">
        <f t="shared" si="5"/>
        <v>112.22</v>
      </c>
      <c r="I45" s="70">
        <f t="shared" ref="I45" si="24">G45+H45</f>
        <v>578.04</v>
      </c>
    </row>
    <row r="46" spans="1:9" s="142" customFormat="1" ht="24" customHeight="1" x14ac:dyDescent="0.25">
      <c r="A46" s="707" t="s">
        <v>1937</v>
      </c>
      <c r="B46" s="490">
        <f>B47+B58+B85+B108</f>
        <v>3842.5</v>
      </c>
      <c r="C46" s="12">
        <f t="shared" ref="C46:I46" si="25">C47+C58+C85+C108</f>
        <v>27.717620620069713</v>
      </c>
      <c r="D46" s="124"/>
      <c r="E46" s="124"/>
      <c r="F46" s="124"/>
      <c r="G46" s="12">
        <f t="shared" si="25"/>
        <v>21785.899999999998</v>
      </c>
      <c r="H46" s="12">
        <f t="shared" si="25"/>
        <v>5248.26</v>
      </c>
      <c r="I46" s="13">
        <f t="shared" si="25"/>
        <v>27034.16</v>
      </c>
    </row>
    <row r="47" spans="1:9" s="68" customFormat="1" ht="37.5" customHeight="1" x14ac:dyDescent="0.25">
      <c r="A47" s="646" t="s">
        <v>10</v>
      </c>
      <c r="B47" s="715">
        <f t="shared" ref="B47:I47" si="26">SUM(B48:B57)</f>
        <v>659.5</v>
      </c>
      <c r="C47" s="717">
        <f t="shared" si="26"/>
        <v>4.7789855072463761</v>
      </c>
      <c r="D47" s="710"/>
      <c r="E47" s="710"/>
      <c r="F47" s="710"/>
      <c r="G47" s="717">
        <f t="shared" si="26"/>
        <v>6068.17</v>
      </c>
      <c r="H47" s="717">
        <f t="shared" si="26"/>
        <v>1461.8300000000002</v>
      </c>
      <c r="I47" s="718">
        <f t="shared" si="26"/>
        <v>7530.0000000000009</v>
      </c>
    </row>
    <row r="48" spans="1:9" s="68" customFormat="1" x14ac:dyDescent="0.25">
      <c r="A48" s="69" t="s">
        <v>2226</v>
      </c>
      <c r="B48" s="714">
        <v>32</v>
      </c>
      <c r="C48" s="66">
        <f>B48/138</f>
        <v>0.2318840579710145</v>
      </c>
      <c r="D48" s="66">
        <v>1187</v>
      </c>
      <c r="E48" s="66">
        <f>C48*D48</f>
        <v>275.24637681159419</v>
      </c>
      <c r="F48" s="130">
        <v>1</v>
      </c>
      <c r="G48" s="66">
        <f t="shared" ref="G48" si="27">ROUND(E48*F48,2)</f>
        <v>275.25</v>
      </c>
      <c r="H48" s="66">
        <f t="shared" ref="H48:H111" si="28">ROUND(G48*0.2409,2)</f>
        <v>66.31</v>
      </c>
      <c r="I48" s="70">
        <f t="shared" ref="I48" si="29">G48+H48</f>
        <v>341.56</v>
      </c>
    </row>
    <row r="49" spans="1:9" s="68" customFormat="1" x14ac:dyDescent="0.25">
      <c r="A49" s="69" t="s">
        <v>2226</v>
      </c>
      <c r="B49" s="714">
        <v>30</v>
      </c>
      <c r="C49" s="66">
        <f t="shared" ref="C49:C57" si="30">B49/138</f>
        <v>0.21739130434782608</v>
      </c>
      <c r="D49" s="66">
        <v>1187</v>
      </c>
      <c r="E49" s="66">
        <f t="shared" ref="E49:E57" si="31">C49*D49</f>
        <v>258.04347826086956</v>
      </c>
      <c r="F49" s="130">
        <v>1</v>
      </c>
      <c r="G49" s="66">
        <f t="shared" ref="G49:G57" si="32">ROUND(E49*F49,2)</f>
        <v>258.04000000000002</v>
      </c>
      <c r="H49" s="66">
        <f t="shared" si="28"/>
        <v>62.16</v>
      </c>
      <c r="I49" s="70">
        <f t="shared" ref="I49:I57" si="33">G49+H49</f>
        <v>320.20000000000005</v>
      </c>
    </row>
    <row r="50" spans="1:9" s="68" customFormat="1" x14ac:dyDescent="0.25">
      <c r="A50" s="69" t="s">
        <v>2233</v>
      </c>
      <c r="B50" s="714">
        <v>1</v>
      </c>
      <c r="C50" s="66">
        <f>B50/138</f>
        <v>7.246376811594203E-3</v>
      </c>
      <c r="D50" s="66">
        <v>1280</v>
      </c>
      <c r="E50" s="66">
        <f t="shared" si="31"/>
        <v>9.27536231884058</v>
      </c>
      <c r="F50" s="130">
        <v>1</v>
      </c>
      <c r="G50" s="66">
        <f t="shared" si="32"/>
        <v>9.2799999999999994</v>
      </c>
      <c r="H50" s="66">
        <f t="shared" si="28"/>
        <v>2.2400000000000002</v>
      </c>
      <c r="I50" s="70">
        <f t="shared" si="33"/>
        <v>11.52</v>
      </c>
    </row>
    <row r="51" spans="1:9" s="68" customFormat="1" x14ac:dyDescent="0.25">
      <c r="A51" s="69" t="s">
        <v>2234</v>
      </c>
      <c r="B51" s="714">
        <v>4</v>
      </c>
      <c r="C51" s="66">
        <f t="shared" si="30"/>
        <v>2.8985507246376812E-2</v>
      </c>
      <c r="D51" s="66">
        <v>1045</v>
      </c>
      <c r="E51" s="66">
        <f t="shared" si="31"/>
        <v>30.289855072463769</v>
      </c>
      <c r="F51" s="130">
        <v>1</v>
      </c>
      <c r="G51" s="66">
        <f t="shared" si="32"/>
        <v>30.29</v>
      </c>
      <c r="H51" s="66">
        <f t="shared" si="28"/>
        <v>7.3</v>
      </c>
      <c r="I51" s="70">
        <f t="shared" si="33"/>
        <v>37.589999999999996</v>
      </c>
    </row>
    <row r="52" spans="1:9" s="68" customFormat="1" x14ac:dyDescent="0.25">
      <c r="A52" s="69" t="s">
        <v>2235</v>
      </c>
      <c r="B52" s="714">
        <v>0.5</v>
      </c>
      <c r="C52" s="66">
        <f t="shared" si="30"/>
        <v>3.6231884057971015E-3</v>
      </c>
      <c r="D52" s="66">
        <v>1187</v>
      </c>
      <c r="E52" s="66">
        <f t="shared" si="31"/>
        <v>4.3007246376811592</v>
      </c>
      <c r="F52" s="130">
        <v>1</v>
      </c>
      <c r="G52" s="66">
        <f t="shared" si="32"/>
        <v>4.3</v>
      </c>
      <c r="H52" s="66">
        <f t="shared" si="28"/>
        <v>1.04</v>
      </c>
      <c r="I52" s="70">
        <f t="shared" si="33"/>
        <v>5.34</v>
      </c>
    </row>
    <row r="53" spans="1:9" s="68" customFormat="1" ht="19.5" customHeight="1" x14ac:dyDescent="0.25">
      <c r="A53" s="69" t="s">
        <v>2236</v>
      </c>
      <c r="B53" s="714">
        <v>120</v>
      </c>
      <c r="C53" s="66">
        <f t="shared" si="30"/>
        <v>0.86956521739130432</v>
      </c>
      <c r="D53" s="66">
        <v>1280</v>
      </c>
      <c r="E53" s="66">
        <f t="shared" si="31"/>
        <v>1113.0434782608695</v>
      </c>
      <c r="F53" s="130">
        <v>1</v>
      </c>
      <c r="G53" s="66">
        <f t="shared" si="32"/>
        <v>1113.04</v>
      </c>
      <c r="H53" s="66">
        <f t="shared" si="28"/>
        <v>268.13</v>
      </c>
      <c r="I53" s="70">
        <f t="shared" si="33"/>
        <v>1381.17</v>
      </c>
    </row>
    <row r="54" spans="1:9" s="68" customFormat="1" ht="19.5" customHeight="1" x14ac:dyDescent="0.25">
      <c r="A54" s="69" t="s">
        <v>2236</v>
      </c>
      <c r="B54" s="714">
        <v>194</v>
      </c>
      <c r="C54" s="66">
        <f t="shared" si="30"/>
        <v>1.4057971014492754</v>
      </c>
      <c r="D54" s="66">
        <v>1280</v>
      </c>
      <c r="E54" s="66">
        <f t="shared" si="31"/>
        <v>1799.4202898550725</v>
      </c>
      <c r="F54" s="130">
        <v>1</v>
      </c>
      <c r="G54" s="66">
        <f t="shared" si="32"/>
        <v>1799.42</v>
      </c>
      <c r="H54" s="66">
        <f t="shared" si="28"/>
        <v>433.48</v>
      </c>
      <c r="I54" s="70">
        <f t="shared" si="33"/>
        <v>2232.9</v>
      </c>
    </row>
    <row r="55" spans="1:9" s="68" customFormat="1" ht="19.5" customHeight="1" x14ac:dyDescent="0.25">
      <c r="A55" s="69" t="s">
        <v>2236</v>
      </c>
      <c r="B55" s="714">
        <v>153</v>
      </c>
      <c r="C55" s="66">
        <f t="shared" si="30"/>
        <v>1.1086956521739131</v>
      </c>
      <c r="D55" s="66">
        <v>1280</v>
      </c>
      <c r="E55" s="66">
        <f t="shared" si="31"/>
        <v>1419.1304347826087</v>
      </c>
      <c r="F55" s="130">
        <v>1</v>
      </c>
      <c r="G55" s="66">
        <f t="shared" si="32"/>
        <v>1419.13</v>
      </c>
      <c r="H55" s="66">
        <f t="shared" si="28"/>
        <v>341.87</v>
      </c>
      <c r="I55" s="70">
        <f t="shared" si="33"/>
        <v>1761</v>
      </c>
    </row>
    <row r="56" spans="1:9" s="68" customFormat="1" ht="19.5" customHeight="1" x14ac:dyDescent="0.25">
      <c r="A56" s="69" t="s">
        <v>2236</v>
      </c>
      <c r="B56" s="714">
        <v>96</v>
      </c>
      <c r="C56" s="66">
        <f t="shared" si="30"/>
        <v>0.69565217391304346</v>
      </c>
      <c r="D56" s="66">
        <v>1280</v>
      </c>
      <c r="E56" s="66">
        <f t="shared" si="31"/>
        <v>890.43478260869563</v>
      </c>
      <c r="F56" s="130">
        <v>1</v>
      </c>
      <c r="G56" s="66">
        <f t="shared" si="32"/>
        <v>890.43</v>
      </c>
      <c r="H56" s="66">
        <f t="shared" si="28"/>
        <v>214.5</v>
      </c>
      <c r="I56" s="70">
        <f t="shared" si="33"/>
        <v>1104.9299999999998</v>
      </c>
    </row>
    <row r="57" spans="1:9" s="68" customFormat="1" ht="19.5" customHeight="1" x14ac:dyDescent="0.25">
      <c r="A57" s="69" t="s">
        <v>2236</v>
      </c>
      <c r="B57" s="714">
        <v>29</v>
      </c>
      <c r="C57" s="66">
        <f t="shared" si="30"/>
        <v>0.21014492753623187</v>
      </c>
      <c r="D57" s="66">
        <v>1280</v>
      </c>
      <c r="E57" s="66">
        <f t="shared" si="31"/>
        <v>268.98550724637681</v>
      </c>
      <c r="F57" s="130">
        <v>1</v>
      </c>
      <c r="G57" s="66">
        <f t="shared" si="32"/>
        <v>268.99</v>
      </c>
      <c r="H57" s="66">
        <f t="shared" si="28"/>
        <v>64.8</v>
      </c>
      <c r="I57" s="70">
        <f t="shared" si="33"/>
        <v>333.79</v>
      </c>
    </row>
    <row r="58" spans="1:9" s="68" customFormat="1" ht="49.5" customHeight="1" x14ac:dyDescent="0.25">
      <c r="A58" s="646" t="s">
        <v>8</v>
      </c>
      <c r="B58" s="715">
        <f t="shared" ref="B58:H58" si="34">SUM(B59:B84)</f>
        <v>1552</v>
      </c>
      <c r="C58" s="717">
        <f t="shared" si="34"/>
        <v>11.246376811594207</v>
      </c>
      <c r="D58" s="710"/>
      <c r="E58" s="710"/>
      <c r="F58" s="710"/>
      <c r="G58" s="717">
        <f t="shared" si="34"/>
        <v>8975.029999999997</v>
      </c>
      <c r="H58" s="717">
        <f t="shared" si="34"/>
        <v>2162.11</v>
      </c>
      <c r="I58" s="718">
        <f>SUM(I59:I84)</f>
        <v>11137.14</v>
      </c>
    </row>
    <row r="59" spans="1:9" s="68" customFormat="1" x14ac:dyDescent="0.25">
      <c r="A59" s="69" t="s">
        <v>2229</v>
      </c>
      <c r="B59" s="714">
        <v>183</v>
      </c>
      <c r="C59" s="66">
        <f>B59/138</f>
        <v>1.326086956521739</v>
      </c>
      <c r="D59" s="66">
        <v>800</v>
      </c>
      <c r="E59" s="66">
        <f>C59*D59</f>
        <v>1060.8695652173913</v>
      </c>
      <c r="F59" s="130">
        <v>1</v>
      </c>
      <c r="G59" s="66">
        <f t="shared" ref="G59" si="35">ROUND(E59*F59,2)</f>
        <v>1060.8699999999999</v>
      </c>
      <c r="H59" s="66">
        <f t="shared" si="28"/>
        <v>255.56</v>
      </c>
      <c r="I59" s="70">
        <f t="shared" ref="I59" si="36">G59+H59</f>
        <v>1316.4299999999998</v>
      </c>
    </row>
    <row r="60" spans="1:9" s="68" customFormat="1" x14ac:dyDescent="0.25">
      <c r="A60" s="69" t="s">
        <v>2237</v>
      </c>
      <c r="B60" s="714">
        <v>50</v>
      </c>
      <c r="C60" s="66">
        <f t="shared" ref="C60:C84" si="37">B60/138</f>
        <v>0.36231884057971014</v>
      </c>
      <c r="D60" s="66">
        <v>800</v>
      </c>
      <c r="E60" s="66">
        <f t="shared" ref="E60:E84" si="38">C60*D60</f>
        <v>289.85507246376812</v>
      </c>
      <c r="F60" s="130">
        <v>1</v>
      </c>
      <c r="G60" s="66">
        <f t="shared" ref="G60:G84" si="39">ROUND(E60*F60,2)</f>
        <v>289.86</v>
      </c>
      <c r="H60" s="66">
        <f t="shared" si="28"/>
        <v>69.83</v>
      </c>
      <c r="I60" s="70">
        <f t="shared" ref="I60:I84" si="40">G60+H60</f>
        <v>359.69</v>
      </c>
    </row>
    <row r="61" spans="1:9" s="68" customFormat="1" x14ac:dyDescent="0.25">
      <c r="A61" s="69" t="s">
        <v>2237</v>
      </c>
      <c r="B61" s="714">
        <v>35</v>
      </c>
      <c r="C61" s="66">
        <f t="shared" si="37"/>
        <v>0.25362318840579712</v>
      </c>
      <c r="D61" s="66">
        <v>790</v>
      </c>
      <c r="E61" s="66">
        <f t="shared" si="38"/>
        <v>200.36231884057972</v>
      </c>
      <c r="F61" s="130">
        <v>1</v>
      </c>
      <c r="G61" s="66">
        <f t="shared" si="39"/>
        <v>200.36</v>
      </c>
      <c r="H61" s="66">
        <f t="shared" si="28"/>
        <v>48.27</v>
      </c>
      <c r="I61" s="70">
        <f t="shared" si="40"/>
        <v>248.63000000000002</v>
      </c>
    </row>
    <row r="62" spans="1:9" s="68" customFormat="1" x14ac:dyDescent="0.25">
      <c r="A62" s="69" t="s">
        <v>510</v>
      </c>
      <c r="B62" s="714">
        <v>53</v>
      </c>
      <c r="C62" s="66">
        <f t="shared" si="37"/>
        <v>0.38405797101449274</v>
      </c>
      <c r="D62" s="66">
        <v>880</v>
      </c>
      <c r="E62" s="66">
        <f t="shared" si="38"/>
        <v>337.97101449275362</v>
      </c>
      <c r="F62" s="130">
        <v>1</v>
      </c>
      <c r="G62" s="66">
        <f t="shared" si="39"/>
        <v>337.97</v>
      </c>
      <c r="H62" s="66">
        <f t="shared" si="28"/>
        <v>81.42</v>
      </c>
      <c r="I62" s="70">
        <f t="shared" si="40"/>
        <v>419.39000000000004</v>
      </c>
    </row>
    <row r="63" spans="1:9" s="68" customFormat="1" x14ac:dyDescent="0.25">
      <c r="A63" s="69" t="s">
        <v>2237</v>
      </c>
      <c r="B63" s="714">
        <v>26</v>
      </c>
      <c r="C63" s="66">
        <f t="shared" si="37"/>
        <v>0.18840579710144928</v>
      </c>
      <c r="D63" s="66">
        <v>790</v>
      </c>
      <c r="E63" s="66">
        <f t="shared" si="38"/>
        <v>148.84057971014494</v>
      </c>
      <c r="F63" s="130">
        <v>1</v>
      </c>
      <c r="G63" s="66">
        <f t="shared" si="39"/>
        <v>148.84</v>
      </c>
      <c r="H63" s="66">
        <f t="shared" si="28"/>
        <v>35.86</v>
      </c>
      <c r="I63" s="70">
        <f t="shared" si="40"/>
        <v>184.7</v>
      </c>
    </row>
    <row r="64" spans="1:9" s="68" customFormat="1" x14ac:dyDescent="0.25">
      <c r="A64" s="69" t="s">
        <v>2237</v>
      </c>
      <c r="B64" s="714">
        <v>35</v>
      </c>
      <c r="C64" s="66">
        <f t="shared" si="37"/>
        <v>0.25362318840579712</v>
      </c>
      <c r="D64" s="66">
        <v>790</v>
      </c>
      <c r="E64" s="66">
        <f t="shared" si="38"/>
        <v>200.36231884057972</v>
      </c>
      <c r="F64" s="130">
        <v>1</v>
      </c>
      <c r="G64" s="66">
        <f t="shared" si="39"/>
        <v>200.36</v>
      </c>
      <c r="H64" s="66">
        <f t="shared" si="28"/>
        <v>48.27</v>
      </c>
      <c r="I64" s="70">
        <f t="shared" si="40"/>
        <v>248.63000000000002</v>
      </c>
    </row>
    <row r="65" spans="1:9" s="68" customFormat="1" x14ac:dyDescent="0.25">
      <c r="A65" s="69" t="s">
        <v>2237</v>
      </c>
      <c r="B65" s="714">
        <v>109</v>
      </c>
      <c r="C65" s="66">
        <f t="shared" si="37"/>
        <v>0.78985507246376807</v>
      </c>
      <c r="D65" s="66">
        <v>790</v>
      </c>
      <c r="E65" s="66">
        <f t="shared" si="38"/>
        <v>623.98550724637676</v>
      </c>
      <c r="F65" s="130">
        <v>1</v>
      </c>
      <c r="G65" s="66">
        <f t="shared" si="39"/>
        <v>623.99</v>
      </c>
      <c r="H65" s="66">
        <f t="shared" si="28"/>
        <v>150.32</v>
      </c>
      <c r="I65" s="70">
        <f t="shared" si="40"/>
        <v>774.31</v>
      </c>
    </row>
    <row r="66" spans="1:9" s="68" customFormat="1" x14ac:dyDescent="0.25">
      <c r="A66" s="69" t="s">
        <v>2237</v>
      </c>
      <c r="B66" s="714">
        <v>57</v>
      </c>
      <c r="C66" s="66">
        <f t="shared" si="37"/>
        <v>0.41304347826086957</v>
      </c>
      <c r="D66" s="66">
        <v>790</v>
      </c>
      <c r="E66" s="66">
        <f t="shared" si="38"/>
        <v>326.30434782608694</v>
      </c>
      <c r="F66" s="130">
        <v>1</v>
      </c>
      <c r="G66" s="66">
        <f t="shared" si="39"/>
        <v>326.3</v>
      </c>
      <c r="H66" s="66">
        <f t="shared" si="28"/>
        <v>78.61</v>
      </c>
      <c r="I66" s="70">
        <f t="shared" si="40"/>
        <v>404.91</v>
      </c>
    </row>
    <row r="67" spans="1:9" s="68" customFormat="1" x14ac:dyDescent="0.25">
      <c r="A67" s="69" t="s">
        <v>2237</v>
      </c>
      <c r="B67" s="714">
        <v>9</v>
      </c>
      <c r="C67" s="66">
        <f t="shared" si="37"/>
        <v>6.5217391304347824E-2</v>
      </c>
      <c r="D67" s="66">
        <v>790</v>
      </c>
      <c r="E67" s="66">
        <f t="shared" si="38"/>
        <v>51.521739130434781</v>
      </c>
      <c r="F67" s="130">
        <v>1</v>
      </c>
      <c r="G67" s="66">
        <f t="shared" si="39"/>
        <v>51.52</v>
      </c>
      <c r="H67" s="66">
        <f t="shared" si="28"/>
        <v>12.41</v>
      </c>
      <c r="I67" s="70">
        <f t="shared" si="40"/>
        <v>63.930000000000007</v>
      </c>
    </row>
    <row r="68" spans="1:9" s="68" customFormat="1" x14ac:dyDescent="0.25">
      <c r="A68" s="69" t="s">
        <v>2231</v>
      </c>
      <c r="B68" s="714">
        <v>227</v>
      </c>
      <c r="C68" s="66">
        <f t="shared" si="37"/>
        <v>1.644927536231884</v>
      </c>
      <c r="D68" s="66">
        <v>800</v>
      </c>
      <c r="E68" s="66">
        <f t="shared" si="38"/>
        <v>1315.9420289855072</v>
      </c>
      <c r="F68" s="130">
        <v>1</v>
      </c>
      <c r="G68" s="66">
        <f t="shared" si="39"/>
        <v>1315.94</v>
      </c>
      <c r="H68" s="66">
        <f t="shared" si="28"/>
        <v>317.01</v>
      </c>
      <c r="I68" s="70">
        <f t="shared" si="40"/>
        <v>1632.95</v>
      </c>
    </row>
    <row r="69" spans="1:9" s="68" customFormat="1" x14ac:dyDescent="0.25">
      <c r="A69" s="69" t="s">
        <v>2238</v>
      </c>
      <c r="B69" s="714">
        <v>59</v>
      </c>
      <c r="C69" s="66">
        <f t="shared" si="37"/>
        <v>0.42753623188405798</v>
      </c>
      <c r="D69" s="66">
        <v>790</v>
      </c>
      <c r="E69" s="66">
        <f t="shared" si="38"/>
        <v>337.75362318840581</v>
      </c>
      <c r="F69" s="130">
        <v>1</v>
      </c>
      <c r="G69" s="66">
        <f t="shared" si="39"/>
        <v>337.75</v>
      </c>
      <c r="H69" s="66">
        <f t="shared" si="28"/>
        <v>81.36</v>
      </c>
      <c r="I69" s="70">
        <f t="shared" si="40"/>
        <v>419.11</v>
      </c>
    </row>
    <row r="70" spans="1:9" s="68" customFormat="1" x14ac:dyDescent="0.25">
      <c r="A70" s="69" t="s">
        <v>2237</v>
      </c>
      <c r="B70" s="714">
        <v>35</v>
      </c>
      <c r="C70" s="66">
        <f t="shared" si="37"/>
        <v>0.25362318840579712</v>
      </c>
      <c r="D70" s="66">
        <v>790</v>
      </c>
      <c r="E70" s="66">
        <f t="shared" si="38"/>
        <v>200.36231884057972</v>
      </c>
      <c r="F70" s="130">
        <v>1</v>
      </c>
      <c r="G70" s="66">
        <f t="shared" si="39"/>
        <v>200.36</v>
      </c>
      <c r="H70" s="66">
        <f t="shared" si="28"/>
        <v>48.27</v>
      </c>
      <c r="I70" s="70">
        <f t="shared" si="40"/>
        <v>248.63000000000002</v>
      </c>
    </row>
    <row r="71" spans="1:9" s="68" customFormat="1" x14ac:dyDescent="0.25">
      <c r="A71" s="69" t="s">
        <v>2237</v>
      </c>
      <c r="B71" s="714">
        <v>44</v>
      </c>
      <c r="C71" s="66">
        <f t="shared" si="37"/>
        <v>0.3188405797101449</v>
      </c>
      <c r="D71" s="66">
        <v>800</v>
      </c>
      <c r="E71" s="66">
        <f t="shared" si="38"/>
        <v>255.07246376811591</v>
      </c>
      <c r="F71" s="130">
        <v>1</v>
      </c>
      <c r="G71" s="66">
        <f t="shared" si="39"/>
        <v>255.07</v>
      </c>
      <c r="H71" s="66">
        <f t="shared" si="28"/>
        <v>61.45</v>
      </c>
      <c r="I71" s="70">
        <f t="shared" si="40"/>
        <v>316.52</v>
      </c>
    </row>
    <row r="72" spans="1:9" s="68" customFormat="1" x14ac:dyDescent="0.25">
      <c r="A72" s="69" t="s">
        <v>2237</v>
      </c>
      <c r="B72" s="714">
        <v>98</v>
      </c>
      <c r="C72" s="66">
        <f t="shared" si="37"/>
        <v>0.71014492753623193</v>
      </c>
      <c r="D72" s="66">
        <v>800</v>
      </c>
      <c r="E72" s="66">
        <f t="shared" si="38"/>
        <v>568.1159420289855</v>
      </c>
      <c r="F72" s="130">
        <v>1</v>
      </c>
      <c r="G72" s="66">
        <f t="shared" si="39"/>
        <v>568.12</v>
      </c>
      <c r="H72" s="66">
        <f t="shared" si="28"/>
        <v>136.86000000000001</v>
      </c>
      <c r="I72" s="70">
        <f t="shared" si="40"/>
        <v>704.98</v>
      </c>
    </row>
    <row r="73" spans="1:9" s="68" customFormat="1" x14ac:dyDescent="0.25">
      <c r="A73" s="69" t="s">
        <v>2237</v>
      </c>
      <c r="B73" s="714">
        <v>48</v>
      </c>
      <c r="C73" s="66">
        <f t="shared" si="37"/>
        <v>0.34782608695652173</v>
      </c>
      <c r="D73" s="66">
        <v>790</v>
      </c>
      <c r="E73" s="66">
        <f t="shared" si="38"/>
        <v>274.78260869565219</v>
      </c>
      <c r="F73" s="130">
        <v>1</v>
      </c>
      <c r="G73" s="66">
        <f t="shared" si="39"/>
        <v>274.77999999999997</v>
      </c>
      <c r="H73" s="66">
        <f t="shared" si="28"/>
        <v>66.19</v>
      </c>
      <c r="I73" s="70">
        <f t="shared" si="40"/>
        <v>340.96999999999997</v>
      </c>
    </row>
    <row r="74" spans="1:9" s="68" customFormat="1" x14ac:dyDescent="0.25">
      <c r="A74" s="69" t="s">
        <v>2237</v>
      </c>
      <c r="B74" s="714">
        <v>111</v>
      </c>
      <c r="C74" s="66">
        <f t="shared" si="37"/>
        <v>0.80434782608695654</v>
      </c>
      <c r="D74" s="66">
        <v>800</v>
      </c>
      <c r="E74" s="66">
        <f t="shared" si="38"/>
        <v>643.47826086956525</v>
      </c>
      <c r="F74" s="130">
        <v>1</v>
      </c>
      <c r="G74" s="66">
        <f t="shared" si="39"/>
        <v>643.48</v>
      </c>
      <c r="H74" s="66">
        <f t="shared" si="28"/>
        <v>155.01</v>
      </c>
      <c r="I74" s="70">
        <f t="shared" si="40"/>
        <v>798.49</v>
      </c>
    </row>
    <row r="75" spans="1:9" s="68" customFormat="1" ht="17.45" customHeight="1" x14ac:dyDescent="0.25">
      <c r="A75" s="69" t="s">
        <v>2229</v>
      </c>
      <c r="B75" s="714">
        <v>35</v>
      </c>
      <c r="C75" s="66">
        <f t="shared" si="37"/>
        <v>0.25362318840579712</v>
      </c>
      <c r="D75" s="66">
        <v>800</v>
      </c>
      <c r="E75" s="66">
        <f t="shared" si="38"/>
        <v>202.89855072463769</v>
      </c>
      <c r="F75" s="130">
        <v>1</v>
      </c>
      <c r="G75" s="66">
        <f t="shared" si="39"/>
        <v>202.9</v>
      </c>
      <c r="H75" s="66">
        <f t="shared" si="28"/>
        <v>48.88</v>
      </c>
      <c r="I75" s="70">
        <f t="shared" si="40"/>
        <v>251.78</v>
      </c>
    </row>
    <row r="76" spans="1:9" s="68" customFormat="1" ht="17.45" customHeight="1" x14ac:dyDescent="0.25">
      <c r="A76" s="69" t="s">
        <v>2229</v>
      </c>
      <c r="B76" s="714">
        <v>155</v>
      </c>
      <c r="C76" s="66">
        <f t="shared" si="37"/>
        <v>1.1231884057971016</v>
      </c>
      <c r="D76" s="66">
        <v>800</v>
      </c>
      <c r="E76" s="66">
        <f t="shared" si="38"/>
        <v>898.55072463768124</v>
      </c>
      <c r="F76" s="130">
        <v>1</v>
      </c>
      <c r="G76" s="66">
        <f t="shared" si="39"/>
        <v>898.55</v>
      </c>
      <c r="H76" s="66">
        <f t="shared" si="28"/>
        <v>216.46</v>
      </c>
      <c r="I76" s="70">
        <f t="shared" si="40"/>
        <v>1115.01</v>
      </c>
    </row>
    <row r="77" spans="1:9" s="68" customFormat="1" ht="17.45" customHeight="1" x14ac:dyDescent="0.25">
      <c r="A77" s="69" t="s">
        <v>2239</v>
      </c>
      <c r="B77" s="714">
        <v>24</v>
      </c>
      <c r="C77" s="66">
        <f t="shared" si="37"/>
        <v>0.17391304347826086</v>
      </c>
      <c r="D77" s="66">
        <v>800</v>
      </c>
      <c r="E77" s="66">
        <f t="shared" si="38"/>
        <v>139.13043478260869</v>
      </c>
      <c r="F77" s="130">
        <v>1</v>
      </c>
      <c r="G77" s="66">
        <f t="shared" si="39"/>
        <v>139.13</v>
      </c>
      <c r="H77" s="66">
        <f t="shared" si="28"/>
        <v>33.520000000000003</v>
      </c>
      <c r="I77" s="70">
        <f t="shared" si="40"/>
        <v>172.65</v>
      </c>
    </row>
    <row r="78" spans="1:9" s="68" customFormat="1" ht="17.45" customHeight="1" x14ac:dyDescent="0.25">
      <c r="A78" s="69" t="s">
        <v>2229</v>
      </c>
      <c r="B78" s="714">
        <v>24</v>
      </c>
      <c r="C78" s="66">
        <f t="shared" si="37"/>
        <v>0.17391304347826086</v>
      </c>
      <c r="D78" s="66">
        <v>800</v>
      </c>
      <c r="E78" s="66">
        <f t="shared" si="38"/>
        <v>139.13043478260869</v>
      </c>
      <c r="F78" s="130">
        <v>1</v>
      </c>
      <c r="G78" s="66">
        <f t="shared" si="39"/>
        <v>139.13</v>
      </c>
      <c r="H78" s="66">
        <f t="shared" si="28"/>
        <v>33.520000000000003</v>
      </c>
      <c r="I78" s="70">
        <f t="shared" si="40"/>
        <v>172.65</v>
      </c>
    </row>
    <row r="79" spans="1:9" s="68" customFormat="1" ht="17.45" customHeight="1" x14ac:dyDescent="0.25">
      <c r="A79" s="69" t="s">
        <v>2229</v>
      </c>
      <c r="B79" s="714">
        <v>37</v>
      </c>
      <c r="C79" s="66">
        <f t="shared" si="37"/>
        <v>0.26811594202898553</v>
      </c>
      <c r="D79" s="66">
        <v>800</v>
      </c>
      <c r="E79" s="66">
        <f t="shared" si="38"/>
        <v>214.49275362318843</v>
      </c>
      <c r="F79" s="130">
        <v>1</v>
      </c>
      <c r="G79" s="66">
        <f t="shared" si="39"/>
        <v>214.49</v>
      </c>
      <c r="H79" s="66">
        <f t="shared" si="28"/>
        <v>51.67</v>
      </c>
      <c r="I79" s="70">
        <f t="shared" si="40"/>
        <v>266.16000000000003</v>
      </c>
    </row>
    <row r="80" spans="1:9" s="68" customFormat="1" ht="16.5" customHeight="1" x14ac:dyDescent="0.25">
      <c r="A80" s="69" t="s">
        <v>2237</v>
      </c>
      <c r="B80" s="714">
        <v>24</v>
      </c>
      <c r="C80" s="66">
        <f t="shared" si="37"/>
        <v>0.17391304347826086</v>
      </c>
      <c r="D80" s="66">
        <v>700</v>
      </c>
      <c r="E80" s="66">
        <f t="shared" si="38"/>
        <v>121.73913043478261</v>
      </c>
      <c r="F80" s="130">
        <v>1</v>
      </c>
      <c r="G80" s="66">
        <f t="shared" si="39"/>
        <v>121.74</v>
      </c>
      <c r="H80" s="66">
        <f t="shared" si="28"/>
        <v>29.33</v>
      </c>
      <c r="I80" s="70">
        <f t="shared" si="40"/>
        <v>151.07</v>
      </c>
    </row>
    <row r="81" spans="1:9" s="68" customFormat="1" ht="17.45" customHeight="1" x14ac:dyDescent="0.25">
      <c r="A81" s="69" t="s">
        <v>2229</v>
      </c>
      <c r="B81" s="714">
        <v>39</v>
      </c>
      <c r="C81" s="66">
        <f t="shared" si="37"/>
        <v>0.28260869565217389</v>
      </c>
      <c r="D81" s="66">
        <v>815</v>
      </c>
      <c r="E81" s="66">
        <f t="shared" si="38"/>
        <v>230.32608695652172</v>
      </c>
      <c r="F81" s="130">
        <v>1</v>
      </c>
      <c r="G81" s="66">
        <f t="shared" si="39"/>
        <v>230.33</v>
      </c>
      <c r="H81" s="66">
        <f t="shared" si="28"/>
        <v>55.49</v>
      </c>
      <c r="I81" s="70">
        <f t="shared" si="40"/>
        <v>285.82</v>
      </c>
    </row>
    <row r="82" spans="1:9" s="68" customFormat="1" ht="17.45" customHeight="1" x14ac:dyDescent="0.25">
      <c r="A82" s="69" t="s">
        <v>2229</v>
      </c>
      <c r="B82" s="714">
        <v>11</v>
      </c>
      <c r="C82" s="66">
        <f t="shared" si="37"/>
        <v>7.9710144927536225E-2</v>
      </c>
      <c r="D82" s="66">
        <v>700</v>
      </c>
      <c r="E82" s="66">
        <f t="shared" si="38"/>
        <v>55.79710144927536</v>
      </c>
      <c r="F82" s="130">
        <v>1</v>
      </c>
      <c r="G82" s="66">
        <f t="shared" si="39"/>
        <v>55.8</v>
      </c>
      <c r="H82" s="66">
        <f t="shared" si="28"/>
        <v>13.44</v>
      </c>
      <c r="I82" s="70">
        <f t="shared" si="40"/>
        <v>69.239999999999995</v>
      </c>
    </row>
    <row r="83" spans="1:9" s="68" customFormat="1" ht="17.45" customHeight="1" x14ac:dyDescent="0.25">
      <c r="A83" s="69" t="s">
        <v>2229</v>
      </c>
      <c r="B83" s="714">
        <v>11</v>
      </c>
      <c r="C83" s="66">
        <f t="shared" si="37"/>
        <v>7.9710144927536225E-2</v>
      </c>
      <c r="D83" s="66">
        <v>790</v>
      </c>
      <c r="E83" s="66">
        <f t="shared" si="38"/>
        <v>62.971014492753618</v>
      </c>
      <c r="F83" s="130">
        <v>1</v>
      </c>
      <c r="G83" s="66">
        <f t="shared" si="39"/>
        <v>62.97</v>
      </c>
      <c r="H83" s="66">
        <f t="shared" si="28"/>
        <v>15.17</v>
      </c>
      <c r="I83" s="70">
        <f t="shared" si="40"/>
        <v>78.14</v>
      </c>
    </row>
    <row r="84" spans="1:9" s="68" customFormat="1" x14ac:dyDescent="0.25">
      <c r="A84" s="69" t="s">
        <v>2229</v>
      </c>
      <c r="B84" s="714">
        <v>13</v>
      </c>
      <c r="C84" s="66">
        <f t="shared" si="37"/>
        <v>9.420289855072464E-2</v>
      </c>
      <c r="D84" s="66">
        <v>790</v>
      </c>
      <c r="E84" s="66">
        <f t="shared" si="38"/>
        <v>74.420289855072468</v>
      </c>
      <c r="F84" s="130">
        <v>1</v>
      </c>
      <c r="G84" s="66">
        <f t="shared" si="39"/>
        <v>74.42</v>
      </c>
      <c r="H84" s="66">
        <f t="shared" si="28"/>
        <v>17.93</v>
      </c>
      <c r="I84" s="70">
        <f t="shared" si="40"/>
        <v>92.35</v>
      </c>
    </row>
    <row r="85" spans="1:9" s="68" customFormat="1" ht="49.5" x14ac:dyDescent="0.25">
      <c r="A85" s="646" t="s">
        <v>9</v>
      </c>
      <c r="B85" s="715">
        <f t="shared" ref="B85:I85" si="41">SUM(B86:B107)</f>
        <v>1539</v>
      </c>
      <c r="C85" s="717">
        <f t="shared" si="41"/>
        <v>11.109979820216473</v>
      </c>
      <c r="D85" s="710"/>
      <c r="E85" s="710"/>
      <c r="F85" s="710"/>
      <c r="G85" s="717">
        <f t="shared" si="41"/>
        <v>6474.8599999999988</v>
      </c>
      <c r="H85" s="717">
        <f t="shared" si="41"/>
        <v>1559.7999999999997</v>
      </c>
      <c r="I85" s="718">
        <f t="shared" si="41"/>
        <v>8034.6599999999989</v>
      </c>
    </row>
    <row r="86" spans="1:9" s="68" customFormat="1" x14ac:dyDescent="0.25">
      <c r="A86" s="69" t="s">
        <v>700</v>
      </c>
      <c r="B86" s="714">
        <v>72</v>
      </c>
      <c r="C86" s="66">
        <f>B86/138</f>
        <v>0.52173913043478259</v>
      </c>
      <c r="D86" s="66">
        <v>586</v>
      </c>
      <c r="E86" s="66">
        <f>C86*D86</f>
        <v>305.73913043478262</v>
      </c>
      <c r="F86" s="130">
        <v>1</v>
      </c>
      <c r="G86" s="66">
        <f t="shared" ref="G86" si="42">ROUND(E86*F86,2)</f>
        <v>305.74</v>
      </c>
      <c r="H86" s="66">
        <f t="shared" si="28"/>
        <v>73.650000000000006</v>
      </c>
      <c r="I86" s="70">
        <f t="shared" ref="I86" si="43">G86+H86</f>
        <v>379.39</v>
      </c>
    </row>
    <row r="87" spans="1:9" s="68" customFormat="1" x14ac:dyDescent="0.25">
      <c r="A87" s="69" t="s">
        <v>2240</v>
      </c>
      <c r="B87" s="714">
        <v>46</v>
      </c>
      <c r="C87" s="66">
        <f>B87/158</f>
        <v>0.29113924050632911</v>
      </c>
      <c r="D87" s="66">
        <v>630</v>
      </c>
      <c r="E87" s="66">
        <f t="shared" ref="E87:E107" si="44">C87*D87</f>
        <v>183.41772151898735</v>
      </c>
      <c r="F87" s="130">
        <v>1</v>
      </c>
      <c r="G87" s="66">
        <f t="shared" ref="G87:G107" si="45">ROUND(E87*F87,2)</f>
        <v>183.42</v>
      </c>
      <c r="H87" s="66">
        <f t="shared" si="28"/>
        <v>44.19</v>
      </c>
      <c r="I87" s="70">
        <f t="shared" ref="I87:I107" si="46">G87+H87</f>
        <v>227.60999999999999</v>
      </c>
    </row>
    <row r="88" spans="1:9" s="68" customFormat="1" x14ac:dyDescent="0.25">
      <c r="A88" s="69" t="s">
        <v>700</v>
      </c>
      <c r="B88" s="714">
        <v>24</v>
      </c>
      <c r="C88" s="66">
        <f t="shared" ref="C88:C107" si="47">B88/138</f>
        <v>0.17391304347826086</v>
      </c>
      <c r="D88" s="66">
        <v>576</v>
      </c>
      <c r="E88" s="66">
        <f t="shared" si="44"/>
        <v>100.17391304347825</v>
      </c>
      <c r="F88" s="130">
        <v>1</v>
      </c>
      <c r="G88" s="66">
        <f t="shared" si="45"/>
        <v>100.17</v>
      </c>
      <c r="H88" s="66">
        <f t="shared" si="28"/>
        <v>24.13</v>
      </c>
      <c r="I88" s="70">
        <f t="shared" si="46"/>
        <v>124.3</v>
      </c>
    </row>
    <row r="89" spans="1:9" s="68" customFormat="1" x14ac:dyDescent="0.25">
      <c r="A89" s="69" t="s">
        <v>700</v>
      </c>
      <c r="B89" s="714">
        <v>48</v>
      </c>
      <c r="C89" s="66">
        <f t="shared" si="47"/>
        <v>0.34782608695652173</v>
      </c>
      <c r="D89" s="66">
        <v>576</v>
      </c>
      <c r="E89" s="66">
        <f t="shared" si="44"/>
        <v>200.3478260869565</v>
      </c>
      <c r="F89" s="130">
        <v>1</v>
      </c>
      <c r="G89" s="66">
        <f t="shared" si="45"/>
        <v>200.35</v>
      </c>
      <c r="H89" s="66">
        <f t="shared" si="28"/>
        <v>48.26</v>
      </c>
      <c r="I89" s="70">
        <f t="shared" si="46"/>
        <v>248.60999999999999</v>
      </c>
    </row>
    <row r="90" spans="1:9" s="68" customFormat="1" x14ac:dyDescent="0.25">
      <c r="A90" s="69" t="s">
        <v>700</v>
      </c>
      <c r="B90" s="714">
        <v>238</v>
      </c>
      <c r="C90" s="66">
        <f t="shared" si="47"/>
        <v>1.7246376811594204</v>
      </c>
      <c r="D90" s="66">
        <v>576</v>
      </c>
      <c r="E90" s="66">
        <f t="shared" si="44"/>
        <v>993.39130434782612</v>
      </c>
      <c r="F90" s="130">
        <v>1</v>
      </c>
      <c r="G90" s="66">
        <f t="shared" si="45"/>
        <v>993.39</v>
      </c>
      <c r="H90" s="66">
        <f t="shared" si="28"/>
        <v>239.31</v>
      </c>
      <c r="I90" s="70">
        <f t="shared" si="46"/>
        <v>1232.7</v>
      </c>
    </row>
    <row r="91" spans="1:9" s="68" customFormat="1" x14ac:dyDescent="0.25">
      <c r="A91" s="69" t="s">
        <v>700</v>
      </c>
      <c r="B91" s="714">
        <v>48</v>
      </c>
      <c r="C91" s="66">
        <f t="shared" si="47"/>
        <v>0.34782608695652173</v>
      </c>
      <c r="D91" s="66">
        <v>586</v>
      </c>
      <c r="E91" s="66">
        <f t="shared" si="44"/>
        <v>203.82608695652172</v>
      </c>
      <c r="F91" s="130">
        <v>1</v>
      </c>
      <c r="G91" s="66">
        <f t="shared" si="45"/>
        <v>203.83</v>
      </c>
      <c r="H91" s="66">
        <f t="shared" si="28"/>
        <v>49.1</v>
      </c>
      <c r="I91" s="70">
        <f t="shared" si="46"/>
        <v>252.93</v>
      </c>
    </row>
    <row r="92" spans="1:9" s="68" customFormat="1" x14ac:dyDescent="0.25">
      <c r="A92" s="69" t="s">
        <v>700</v>
      </c>
      <c r="B92" s="714">
        <v>48</v>
      </c>
      <c r="C92" s="66">
        <f t="shared" si="47"/>
        <v>0.34782608695652173</v>
      </c>
      <c r="D92" s="66">
        <v>586</v>
      </c>
      <c r="E92" s="66">
        <f t="shared" si="44"/>
        <v>203.82608695652172</v>
      </c>
      <c r="F92" s="130">
        <v>1</v>
      </c>
      <c r="G92" s="66">
        <f t="shared" si="45"/>
        <v>203.83</v>
      </c>
      <c r="H92" s="66">
        <f t="shared" si="28"/>
        <v>49.1</v>
      </c>
      <c r="I92" s="70">
        <f t="shared" si="46"/>
        <v>252.93</v>
      </c>
    </row>
    <row r="93" spans="1:9" s="68" customFormat="1" x14ac:dyDescent="0.25">
      <c r="A93" s="69" t="s">
        <v>700</v>
      </c>
      <c r="B93" s="714">
        <v>72</v>
      </c>
      <c r="C93" s="66">
        <f t="shared" si="47"/>
        <v>0.52173913043478259</v>
      </c>
      <c r="D93" s="66">
        <v>576</v>
      </c>
      <c r="E93" s="66">
        <f t="shared" si="44"/>
        <v>300.52173913043475</v>
      </c>
      <c r="F93" s="130">
        <v>1</v>
      </c>
      <c r="G93" s="66">
        <f t="shared" si="45"/>
        <v>300.52</v>
      </c>
      <c r="H93" s="66">
        <f t="shared" si="28"/>
        <v>72.400000000000006</v>
      </c>
      <c r="I93" s="70">
        <f t="shared" si="46"/>
        <v>372.91999999999996</v>
      </c>
    </row>
    <row r="94" spans="1:9" s="68" customFormat="1" x14ac:dyDescent="0.25">
      <c r="A94" s="69" t="s">
        <v>2425</v>
      </c>
      <c r="B94" s="714">
        <v>12</v>
      </c>
      <c r="C94" s="66">
        <f t="shared" si="47"/>
        <v>8.6956521739130432E-2</v>
      </c>
      <c r="D94" s="66">
        <v>586</v>
      </c>
      <c r="E94" s="66">
        <f t="shared" si="44"/>
        <v>50.95652173913043</v>
      </c>
      <c r="F94" s="130">
        <v>1</v>
      </c>
      <c r="G94" s="66">
        <f t="shared" si="45"/>
        <v>50.96</v>
      </c>
      <c r="H94" s="66">
        <f t="shared" si="28"/>
        <v>12.28</v>
      </c>
      <c r="I94" s="70">
        <f t="shared" si="46"/>
        <v>63.24</v>
      </c>
    </row>
    <row r="95" spans="1:9" s="68" customFormat="1" x14ac:dyDescent="0.25">
      <c r="A95" s="69" t="s">
        <v>700</v>
      </c>
      <c r="B95" s="714">
        <v>24</v>
      </c>
      <c r="C95" s="66">
        <f t="shared" si="47"/>
        <v>0.17391304347826086</v>
      </c>
      <c r="D95" s="66">
        <v>576</v>
      </c>
      <c r="E95" s="66">
        <f t="shared" si="44"/>
        <v>100.17391304347825</v>
      </c>
      <c r="F95" s="130">
        <v>1</v>
      </c>
      <c r="G95" s="66">
        <f t="shared" si="45"/>
        <v>100.17</v>
      </c>
      <c r="H95" s="66">
        <f t="shared" si="28"/>
        <v>24.13</v>
      </c>
      <c r="I95" s="70">
        <f t="shared" si="46"/>
        <v>124.3</v>
      </c>
    </row>
    <row r="96" spans="1:9" s="68" customFormat="1" x14ac:dyDescent="0.25">
      <c r="A96" s="69" t="s">
        <v>700</v>
      </c>
      <c r="B96" s="714">
        <v>61</v>
      </c>
      <c r="C96" s="66">
        <f t="shared" si="47"/>
        <v>0.4420289855072464</v>
      </c>
      <c r="D96" s="66">
        <v>586</v>
      </c>
      <c r="E96" s="66">
        <f t="shared" si="44"/>
        <v>259.02898550724638</v>
      </c>
      <c r="F96" s="130">
        <v>1</v>
      </c>
      <c r="G96" s="66">
        <f t="shared" si="45"/>
        <v>259.02999999999997</v>
      </c>
      <c r="H96" s="66">
        <f t="shared" si="28"/>
        <v>62.4</v>
      </c>
      <c r="I96" s="70">
        <f t="shared" si="46"/>
        <v>321.42999999999995</v>
      </c>
    </row>
    <row r="97" spans="1:9" s="68" customFormat="1" x14ac:dyDescent="0.25">
      <c r="A97" s="69" t="s">
        <v>700</v>
      </c>
      <c r="B97" s="714">
        <v>72</v>
      </c>
      <c r="C97" s="66">
        <f t="shared" si="47"/>
        <v>0.52173913043478259</v>
      </c>
      <c r="D97" s="66">
        <v>576</v>
      </c>
      <c r="E97" s="66">
        <f t="shared" si="44"/>
        <v>300.52173913043475</v>
      </c>
      <c r="F97" s="130">
        <v>1</v>
      </c>
      <c r="G97" s="66">
        <f t="shared" si="45"/>
        <v>300.52</v>
      </c>
      <c r="H97" s="66">
        <f t="shared" si="28"/>
        <v>72.400000000000006</v>
      </c>
      <c r="I97" s="70">
        <f t="shared" si="46"/>
        <v>372.91999999999996</v>
      </c>
    </row>
    <row r="98" spans="1:9" s="68" customFormat="1" x14ac:dyDescent="0.25">
      <c r="A98" s="69" t="s">
        <v>700</v>
      </c>
      <c r="B98" s="714">
        <v>194</v>
      </c>
      <c r="C98" s="66">
        <f t="shared" si="47"/>
        <v>1.4057971014492754</v>
      </c>
      <c r="D98" s="66">
        <v>586</v>
      </c>
      <c r="E98" s="66">
        <f t="shared" si="44"/>
        <v>823.79710144927537</v>
      </c>
      <c r="F98" s="130">
        <v>1</v>
      </c>
      <c r="G98" s="66">
        <f t="shared" si="45"/>
        <v>823.8</v>
      </c>
      <c r="H98" s="66">
        <f t="shared" si="28"/>
        <v>198.45</v>
      </c>
      <c r="I98" s="70">
        <f t="shared" si="46"/>
        <v>1022.25</v>
      </c>
    </row>
    <row r="99" spans="1:9" s="68" customFormat="1" x14ac:dyDescent="0.25">
      <c r="A99" s="69" t="s">
        <v>700</v>
      </c>
      <c r="B99" s="714">
        <v>124</v>
      </c>
      <c r="C99" s="66">
        <f t="shared" si="47"/>
        <v>0.89855072463768115</v>
      </c>
      <c r="D99" s="66">
        <v>586</v>
      </c>
      <c r="E99" s="66">
        <f t="shared" si="44"/>
        <v>526.55072463768113</v>
      </c>
      <c r="F99" s="130">
        <v>1</v>
      </c>
      <c r="G99" s="66">
        <f t="shared" si="45"/>
        <v>526.54999999999995</v>
      </c>
      <c r="H99" s="66">
        <f t="shared" si="28"/>
        <v>126.85</v>
      </c>
      <c r="I99" s="70">
        <f t="shared" si="46"/>
        <v>653.4</v>
      </c>
    </row>
    <row r="100" spans="1:9" s="68" customFormat="1" x14ac:dyDescent="0.25">
      <c r="A100" s="69" t="s">
        <v>700</v>
      </c>
      <c r="B100" s="714">
        <v>107</v>
      </c>
      <c r="C100" s="66">
        <f t="shared" si="47"/>
        <v>0.77536231884057971</v>
      </c>
      <c r="D100" s="66">
        <v>576</v>
      </c>
      <c r="E100" s="66">
        <f t="shared" si="44"/>
        <v>446.60869565217394</v>
      </c>
      <c r="F100" s="130">
        <v>1</v>
      </c>
      <c r="G100" s="66">
        <f t="shared" si="45"/>
        <v>446.61</v>
      </c>
      <c r="H100" s="66">
        <f t="shared" si="28"/>
        <v>107.59</v>
      </c>
      <c r="I100" s="70">
        <f t="shared" si="46"/>
        <v>554.20000000000005</v>
      </c>
    </row>
    <row r="101" spans="1:9" s="68" customFormat="1" x14ac:dyDescent="0.25">
      <c r="A101" s="69" t="s">
        <v>700</v>
      </c>
      <c r="B101" s="714">
        <v>107</v>
      </c>
      <c r="C101" s="66">
        <f t="shared" si="47"/>
        <v>0.77536231884057971</v>
      </c>
      <c r="D101" s="66">
        <v>586</v>
      </c>
      <c r="E101" s="66">
        <f t="shared" si="44"/>
        <v>454.36231884057969</v>
      </c>
      <c r="F101" s="130">
        <v>1</v>
      </c>
      <c r="G101" s="66">
        <f t="shared" si="45"/>
        <v>454.36</v>
      </c>
      <c r="H101" s="66">
        <f t="shared" si="28"/>
        <v>109.46</v>
      </c>
      <c r="I101" s="70">
        <f t="shared" si="46"/>
        <v>563.82000000000005</v>
      </c>
    </row>
    <row r="102" spans="1:9" s="68" customFormat="1" x14ac:dyDescent="0.25">
      <c r="A102" s="69" t="s">
        <v>700</v>
      </c>
      <c r="B102" s="714">
        <v>48</v>
      </c>
      <c r="C102" s="66">
        <f t="shared" si="47"/>
        <v>0.34782608695652173</v>
      </c>
      <c r="D102" s="66">
        <v>576</v>
      </c>
      <c r="E102" s="66">
        <f t="shared" si="44"/>
        <v>200.3478260869565</v>
      </c>
      <c r="F102" s="130">
        <v>1</v>
      </c>
      <c r="G102" s="66">
        <f t="shared" si="45"/>
        <v>200.35</v>
      </c>
      <c r="H102" s="66">
        <f t="shared" si="28"/>
        <v>48.26</v>
      </c>
      <c r="I102" s="70">
        <f t="shared" si="46"/>
        <v>248.60999999999999</v>
      </c>
    </row>
    <row r="103" spans="1:9" s="68" customFormat="1" x14ac:dyDescent="0.25">
      <c r="A103" s="69" t="s">
        <v>700</v>
      </c>
      <c r="B103" s="714">
        <v>96</v>
      </c>
      <c r="C103" s="66">
        <f t="shared" si="47"/>
        <v>0.69565217391304346</v>
      </c>
      <c r="D103" s="66">
        <v>586</v>
      </c>
      <c r="E103" s="66">
        <f t="shared" si="44"/>
        <v>407.65217391304344</v>
      </c>
      <c r="F103" s="130">
        <v>1</v>
      </c>
      <c r="G103" s="66">
        <f t="shared" si="45"/>
        <v>407.65</v>
      </c>
      <c r="H103" s="66">
        <f t="shared" si="28"/>
        <v>98.2</v>
      </c>
      <c r="I103" s="70">
        <f t="shared" si="46"/>
        <v>505.84999999999997</v>
      </c>
    </row>
    <row r="104" spans="1:9" s="68" customFormat="1" x14ac:dyDescent="0.25">
      <c r="A104" s="69" t="s">
        <v>700</v>
      </c>
      <c r="B104" s="714">
        <v>24</v>
      </c>
      <c r="C104" s="66">
        <f t="shared" si="47"/>
        <v>0.17391304347826086</v>
      </c>
      <c r="D104" s="66">
        <v>586</v>
      </c>
      <c r="E104" s="66">
        <f t="shared" si="44"/>
        <v>101.91304347826086</v>
      </c>
      <c r="F104" s="130">
        <v>1</v>
      </c>
      <c r="G104" s="66">
        <f t="shared" si="45"/>
        <v>101.91</v>
      </c>
      <c r="H104" s="66">
        <f t="shared" si="28"/>
        <v>24.55</v>
      </c>
      <c r="I104" s="70">
        <f t="shared" si="46"/>
        <v>126.46</v>
      </c>
    </row>
    <row r="105" spans="1:9" s="68" customFormat="1" x14ac:dyDescent="0.25">
      <c r="A105" s="69" t="s">
        <v>700</v>
      </c>
      <c r="B105" s="714">
        <v>24</v>
      </c>
      <c r="C105" s="66">
        <f t="shared" si="47"/>
        <v>0.17391304347826086</v>
      </c>
      <c r="D105" s="66">
        <v>586</v>
      </c>
      <c r="E105" s="66">
        <f t="shared" si="44"/>
        <v>101.91304347826086</v>
      </c>
      <c r="F105" s="130">
        <v>1</v>
      </c>
      <c r="G105" s="66">
        <f t="shared" si="45"/>
        <v>101.91</v>
      </c>
      <c r="H105" s="66">
        <f t="shared" si="28"/>
        <v>24.55</v>
      </c>
      <c r="I105" s="70">
        <f t="shared" si="46"/>
        <v>126.46</v>
      </c>
    </row>
    <row r="106" spans="1:9" s="68" customFormat="1" x14ac:dyDescent="0.25">
      <c r="A106" s="69" t="s">
        <v>700</v>
      </c>
      <c r="B106" s="714">
        <v>35</v>
      </c>
      <c r="C106" s="66">
        <f t="shared" si="47"/>
        <v>0.25362318840579712</v>
      </c>
      <c r="D106" s="66">
        <v>576</v>
      </c>
      <c r="E106" s="66">
        <f t="shared" si="44"/>
        <v>146.08695652173913</v>
      </c>
      <c r="F106" s="130">
        <v>1</v>
      </c>
      <c r="G106" s="66">
        <f t="shared" si="45"/>
        <v>146.09</v>
      </c>
      <c r="H106" s="66">
        <f t="shared" si="28"/>
        <v>35.19</v>
      </c>
      <c r="I106" s="70">
        <f t="shared" si="46"/>
        <v>181.28</v>
      </c>
    </row>
    <row r="107" spans="1:9" s="68" customFormat="1" x14ac:dyDescent="0.25">
      <c r="A107" s="69" t="s">
        <v>700</v>
      </c>
      <c r="B107" s="714">
        <v>15</v>
      </c>
      <c r="C107" s="66">
        <f t="shared" si="47"/>
        <v>0.10869565217391304</v>
      </c>
      <c r="D107" s="66">
        <v>586</v>
      </c>
      <c r="E107" s="66">
        <f t="shared" si="44"/>
        <v>63.695652173913039</v>
      </c>
      <c r="F107" s="130">
        <v>1</v>
      </c>
      <c r="G107" s="66">
        <f t="shared" si="45"/>
        <v>63.7</v>
      </c>
      <c r="H107" s="66">
        <f t="shared" si="28"/>
        <v>15.35</v>
      </c>
      <c r="I107" s="70">
        <f t="shared" si="46"/>
        <v>79.05</v>
      </c>
    </row>
    <row r="108" spans="1:9" s="68" customFormat="1" ht="35.25" customHeight="1" x14ac:dyDescent="0.25">
      <c r="A108" s="646" t="s">
        <v>7</v>
      </c>
      <c r="B108" s="715">
        <f>SUM(B109:B112)</f>
        <v>92</v>
      </c>
      <c r="C108" s="717">
        <f>SUM(C109:C112)</f>
        <v>0.58227848101265822</v>
      </c>
      <c r="D108" s="710"/>
      <c r="E108" s="710"/>
      <c r="F108" s="710"/>
      <c r="G108" s="717">
        <f>SUM(G109:G112)</f>
        <v>267.84000000000003</v>
      </c>
      <c r="H108" s="717">
        <f>SUM(H109:H112)</f>
        <v>64.52</v>
      </c>
      <c r="I108" s="718">
        <f>SUM(I109:I112)</f>
        <v>332.36</v>
      </c>
    </row>
    <row r="109" spans="1:9" s="68" customFormat="1" x14ac:dyDescent="0.25">
      <c r="A109" s="69" t="s">
        <v>2426</v>
      </c>
      <c r="B109" s="714">
        <v>24</v>
      </c>
      <c r="C109" s="66">
        <f t="shared" ref="C109:C112" si="48">B109/158</f>
        <v>0.15189873417721519</v>
      </c>
      <c r="D109" s="66">
        <v>460</v>
      </c>
      <c r="E109" s="66">
        <f t="shared" ref="E109:E112" si="49">C109*D109</f>
        <v>69.87341772151899</v>
      </c>
      <c r="F109" s="130">
        <v>1</v>
      </c>
      <c r="G109" s="66">
        <f t="shared" ref="G109" si="50">ROUND(E109*F109,2)</f>
        <v>69.87</v>
      </c>
      <c r="H109" s="66">
        <f t="shared" si="28"/>
        <v>16.829999999999998</v>
      </c>
      <c r="I109" s="70">
        <f t="shared" ref="I109" si="51">G109+H109</f>
        <v>86.7</v>
      </c>
    </row>
    <row r="110" spans="1:9" s="68" customFormat="1" x14ac:dyDescent="0.25">
      <c r="A110" s="69" t="s">
        <v>2426</v>
      </c>
      <c r="B110" s="714">
        <v>22</v>
      </c>
      <c r="C110" s="66">
        <f t="shared" si="48"/>
        <v>0.13924050632911392</v>
      </c>
      <c r="D110" s="66">
        <v>460</v>
      </c>
      <c r="E110" s="66">
        <f t="shared" si="49"/>
        <v>64.050632911392398</v>
      </c>
      <c r="F110" s="130">
        <v>1</v>
      </c>
      <c r="G110" s="66">
        <f t="shared" ref="G110:G112" si="52">ROUND(E110*F110,2)</f>
        <v>64.05</v>
      </c>
      <c r="H110" s="66">
        <f t="shared" si="28"/>
        <v>15.43</v>
      </c>
      <c r="I110" s="70">
        <f t="shared" ref="I110:I112" si="53">G110+H110</f>
        <v>79.47999999999999</v>
      </c>
    </row>
    <row r="111" spans="1:9" s="68" customFormat="1" x14ac:dyDescent="0.25">
      <c r="A111" s="69" t="s">
        <v>2426</v>
      </c>
      <c r="B111" s="714">
        <v>24</v>
      </c>
      <c r="C111" s="66">
        <f t="shared" si="48"/>
        <v>0.15189873417721519</v>
      </c>
      <c r="D111" s="66">
        <v>460</v>
      </c>
      <c r="E111" s="66">
        <f t="shared" si="49"/>
        <v>69.87341772151899</v>
      </c>
      <c r="F111" s="130">
        <v>1</v>
      </c>
      <c r="G111" s="66">
        <f t="shared" si="52"/>
        <v>69.87</v>
      </c>
      <c r="H111" s="66">
        <f t="shared" si="28"/>
        <v>16.829999999999998</v>
      </c>
      <c r="I111" s="70">
        <f t="shared" si="53"/>
        <v>86.7</v>
      </c>
    </row>
    <row r="112" spans="1:9" s="68" customFormat="1" x14ac:dyDescent="0.25">
      <c r="A112" s="69" t="s">
        <v>2426</v>
      </c>
      <c r="B112" s="714">
        <v>22</v>
      </c>
      <c r="C112" s="66">
        <f t="shared" si="48"/>
        <v>0.13924050632911392</v>
      </c>
      <c r="D112" s="66">
        <v>460</v>
      </c>
      <c r="E112" s="66">
        <f t="shared" si="49"/>
        <v>64.050632911392398</v>
      </c>
      <c r="F112" s="130">
        <v>1</v>
      </c>
      <c r="G112" s="66">
        <f t="shared" si="52"/>
        <v>64.05</v>
      </c>
      <c r="H112" s="66">
        <f t="shared" ref="H112" si="54">ROUND(G112*0.2409,2)</f>
        <v>15.43</v>
      </c>
      <c r="I112" s="70">
        <f t="shared" si="53"/>
        <v>79.47999999999999</v>
      </c>
    </row>
    <row r="113" spans="1:9" s="142" customFormat="1" ht="21.75" customHeight="1" x14ac:dyDescent="0.3">
      <c r="A113" s="708" t="s">
        <v>110</v>
      </c>
      <c r="B113" s="490">
        <f>B114+B153+B182+B191</f>
        <v>9161.2999999999993</v>
      </c>
      <c r="C113" s="12">
        <f t="shared" ref="C113:I113" si="55">C114+C153+C182+C191</f>
        <v>59.110464786644656</v>
      </c>
      <c r="D113" s="124"/>
      <c r="E113" s="124"/>
      <c r="F113" s="124"/>
      <c r="G113" s="12">
        <f t="shared" si="55"/>
        <v>51285.49</v>
      </c>
      <c r="H113" s="12">
        <f t="shared" si="55"/>
        <v>12354.7</v>
      </c>
      <c r="I113" s="13">
        <f t="shared" si="55"/>
        <v>63640.19</v>
      </c>
    </row>
    <row r="114" spans="1:9" s="68" customFormat="1" ht="37.5" customHeight="1" x14ac:dyDescent="0.25">
      <c r="A114" s="646" t="s">
        <v>10</v>
      </c>
      <c r="B114" s="715">
        <f>SUM(B115:B152)</f>
        <v>3168</v>
      </c>
      <c r="C114" s="717">
        <f>SUM(C115:C152)</f>
        <v>20.050595037974681</v>
      </c>
      <c r="D114" s="710"/>
      <c r="E114" s="710"/>
      <c r="F114" s="710"/>
      <c r="G114" s="717">
        <f>SUM(G115:G152)</f>
        <v>26356.799999999999</v>
      </c>
      <c r="H114" s="717">
        <f>SUM(H115:H152)</f>
        <v>6349.37</v>
      </c>
      <c r="I114" s="718">
        <f>SUM(I115:I152)</f>
        <v>32706.170000000002</v>
      </c>
    </row>
    <row r="115" spans="1:9" s="68" customFormat="1" x14ac:dyDescent="0.25">
      <c r="A115" s="69" t="s">
        <v>2226</v>
      </c>
      <c r="B115" s="714">
        <v>75</v>
      </c>
      <c r="C115" s="66">
        <f>B115/158</f>
        <v>0.47468354430379744</v>
      </c>
      <c r="D115" s="66">
        <v>1187</v>
      </c>
      <c r="E115" s="66">
        <f>C115*D115</f>
        <v>563.44936708860757</v>
      </c>
      <c r="F115" s="130">
        <v>1</v>
      </c>
      <c r="G115" s="66">
        <f t="shared" ref="G115" si="56">ROUND(E115*F115,2)</f>
        <v>563.45000000000005</v>
      </c>
      <c r="H115" s="66">
        <f t="shared" ref="H115:H178" si="57">ROUND(G115*0.2409,2)</f>
        <v>135.74</v>
      </c>
      <c r="I115" s="70">
        <f t="shared" ref="I115" si="58">G115+H115</f>
        <v>699.19</v>
      </c>
    </row>
    <row r="116" spans="1:9" s="68" customFormat="1" x14ac:dyDescent="0.25">
      <c r="A116" s="69" t="s">
        <v>2226</v>
      </c>
      <c r="B116" s="714">
        <v>1</v>
      </c>
      <c r="C116" s="66">
        <f t="shared" ref="C116:C152" si="59">B116/158</f>
        <v>6.3291139240506328E-3</v>
      </c>
      <c r="D116" s="66">
        <v>1187</v>
      </c>
      <c r="E116" s="66">
        <f t="shared" ref="E116:E152" si="60">C116*D116</f>
        <v>7.5126582278481013</v>
      </c>
      <c r="F116" s="130">
        <v>1</v>
      </c>
      <c r="G116" s="66">
        <f t="shared" ref="G116:G152" si="61">ROUND(E116*F116,2)</f>
        <v>7.51</v>
      </c>
      <c r="H116" s="66">
        <f t="shared" si="57"/>
        <v>1.81</v>
      </c>
      <c r="I116" s="70">
        <f t="shared" ref="I116:I152" si="62">G116+H116</f>
        <v>9.32</v>
      </c>
    </row>
    <row r="117" spans="1:9" s="68" customFormat="1" x14ac:dyDescent="0.25">
      <c r="A117" s="69" t="s">
        <v>2226</v>
      </c>
      <c r="B117" s="714">
        <v>176</v>
      </c>
      <c r="C117" s="66">
        <f t="shared" si="59"/>
        <v>1.1139240506329113</v>
      </c>
      <c r="D117" s="66">
        <v>1187</v>
      </c>
      <c r="E117" s="66">
        <f t="shared" si="60"/>
        <v>1322.2278481012659</v>
      </c>
      <c r="F117" s="130">
        <v>1</v>
      </c>
      <c r="G117" s="66">
        <f t="shared" si="61"/>
        <v>1322.23</v>
      </c>
      <c r="H117" s="66">
        <f t="shared" si="57"/>
        <v>318.52999999999997</v>
      </c>
      <c r="I117" s="70">
        <f t="shared" si="62"/>
        <v>1640.76</v>
      </c>
    </row>
    <row r="118" spans="1:9" s="68" customFormat="1" x14ac:dyDescent="0.25">
      <c r="A118" s="69" t="s">
        <v>2226</v>
      </c>
      <c r="B118" s="714">
        <v>80</v>
      </c>
      <c r="C118" s="66">
        <f t="shared" si="59"/>
        <v>0.50632911392405067</v>
      </c>
      <c r="D118" s="66">
        <v>1187</v>
      </c>
      <c r="E118" s="66">
        <f t="shared" si="60"/>
        <v>601.01265822784819</v>
      </c>
      <c r="F118" s="130">
        <v>1</v>
      </c>
      <c r="G118" s="66">
        <f t="shared" si="61"/>
        <v>601.01</v>
      </c>
      <c r="H118" s="66">
        <f t="shared" si="57"/>
        <v>144.78</v>
      </c>
      <c r="I118" s="70">
        <f t="shared" si="62"/>
        <v>745.79</v>
      </c>
    </row>
    <row r="119" spans="1:9" s="68" customFormat="1" ht="18.75" customHeight="1" x14ac:dyDescent="0.25">
      <c r="A119" s="69" t="s">
        <v>2226</v>
      </c>
      <c r="B119" s="714">
        <v>192</v>
      </c>
      <c r="C119" s="66">
        <v>1.215152</v>
      </c>
      <c r="D119" s="66">
        <v>1187</v>
      </c>
      <c r="E119" s="66">
        <f t="shared" si="60"/>
        <v>1442.3854240000001</v>
      </c>
      <c r="F119" s="130">
        <v>1</v>
      </c>
      <c r="G119" s="66">
        <f t="shared" si="61"/>
        <v>1442.39</v>
      </c>
      <c r="H119" s="66">
        <f t="shared" si="57"/>
        <v>347.47</v>
      </c>
      <c r="I119" s="70">
        <f t="shared" si="62"/>
        <v>1789.8600000000001</v>
      </c>
    </row>
    <row r="120" spans="1:9" s="68" customFormat="1" ht="18.75" customHeight="1" x14ac:dyDescent="0.25">
      <c r="A120" s="69" t="s">
        <v>2226</v>
      </c>
      <c r="B120" s="714">
        <v>8</v>
      </c>
      <c r="C120" s="66">
        <f t="shared" si="59"/>
        <v>5.0632911392405063E-2</v>
      </c>
      <c r="D120" s="66">
        <v>1187</v>
      </c>
      <c r="E120" s="66">
        <f t="shared" si="60"/>
        <v>60.101265822784811</v>
      </c>
      <c r="F120" s="130">
        <v>1</v>
      </c>
      <c r="G120" s="66">
        <f t="shared" si="61"/>
        <v>60.1</v>
      </c>
      <c r="H120" s="66">
        <f t="shared" si="57"/>
        <v>14.48</v>
      </c>
      <c r="I120" s="70">
        <f t="shared" si="62"/>
        <v>74.58</v>
      </c>
    </row>
    <row r="121" spans="1:9" s="68" customFormat="1" ht="18.75" customHeight="1" x14ac:dyDescent="0.25">
      <c r="A121" s="69" t="s">
        <v>2226</v>
      </c>
      <c r="B121" s="714">
        <v>24</v>
      </c>
      <c r="C121" s="66">
        <f t="shared" si="59"/>
        <v>0.15189873417721519</v>
      </c>
      <c r="D121" s="66">
        <v>1187</v>
      </c>
      <c r="E121" s="66">
        <f t="shared" si="60"/>
        <v>180.30379746835445</v>
      </c>
      <c r="F121" s="130">
        <v>1</v>
      </c>
      <c r="G121" s="66">
        <f t="shared" si="61"/>
        <v>180.3</v>
      </c>
      <c r="H121" s="66">
        <f t="shared" si="57"/>
        <v>43.43</v>
      </c>
      <c r="I121" s="70">
        <f t="shared" si="62"/>
        <v>223.73000000000002</v>
      </c>
    </row>
    <row r="122" spans="1:9" s="68" customFormat="1" ht="18.75" customHeight="1" x14ac:dyDescent="0.25">
      <c r="A122" s="69" t="s">
        <v>2227</v>
      </c>
      <c r="B122" s="714">
        <v>4</v>
      </c>
      <c r="C122" s="66">
        <f t="shared" si="59"/>
        <v>2.5316455696202531E-2</v>
      </c>
      <c r="D122" s="66">
        <v>1280</v>
      </c>
      <c r="E122" s="66">
        <f t="shared" si="60"/>
        <v>32.405063291139243</v>
      </c>
      <c r="F122" s="130">
        <v>1</v>
      </c>
      <c r="G122" s="66">
        <f t="shared" si="61"/>
        <v>32.409999999999997</v>
      </c>
      <c r="H122" s="66">
        <f t="shared" si="57"/>
        <v>7.81</v>
      </c>
      <c r="I122" s="70">
        <f t="shared" si="62"/>
        <v>40.22</v>
      </c>
    </row>
    <row r="123" spans="1:9" s="68" customFormat="1" ht="18.75" customHeight="1" x14ac:dyDescent="0.25">
      <c r="A123" s="69" t="s">
        <v>2227</v>
      </c>
      <c r="B123" s="714">
        <v>4</v>
      </c>
      <c r="C123" s="66">
        <f t="shared" si="59"/>
        <v>2.5316455696202531E-2</v>
      </c>
      <c r="D123" s="66">
        <v>1280</v>
      </c>
      <c r="E123" s="66">
        <f t="shared" si="60"/>
        <v>32.405063291139243</v>
      </c>
      <c r="F123" s="130">
        <v>1</v>
      </c>
      <c r="G123" s="66">
        <f t="shared" si="61"/>
        <v>32.409999999999997</v>
      </c>
      <c r="H123" s="66">
        <f t="shared" si="57"/>
        <v>7.81</v>
      </c>
      <c r="I123" s="70">
        <f t="shared" si="62"/>
        <v>40.22</v>
      </c>
    </row>
    <row r="124" spans="1:9" s="68" customFormat="1" ht="18.75" customHeight="1" x14ac:dyDescent="0.25">
      <c r="A124" s="69" t="s">
        <v>2227</v>
      </c>
      <c r="B124" s="714">
        <v>6</v>
      </c>
      <c r="C124" s="66">
        <f t="shared" si="59"/>
        <v>3.7974683544303799E-2</v>
      </c>
      <c r="D124" s="66">
        <v>1280</v>
      </c>
      <c r="E124" s="66">
        <f t="shared" si="60"/>
        <v>48.607594936708864</v>
      </c>
      <c r="F124" s="130">
        <v>1</v>
      </c>
      <c r="G124" s="66">
        <f t="shared" si="61"/>
        <v>48.61</v>
      </c>
      <c r="H124" s="66">
        <f t="shared" si="57"/>
        <v>11.71</v>
      </c>
      <c r="I124" s="70">
        <f t="shared" si="62"/>
        <v>60.32</v>
      </c>
    </row>
    <row r="125" spans="1:9" s="68" customFormat="1" x14ac:dyDescent="0.25">
      <c r="A125" s="69" t="s">
        <v>2233</v>
      </c>
      <c r="B125" s="714">
        <v>64</v>
      </c>
      <c r="C125" s="66">
        <f t="shared" si="59"/>
        <v>0.4050632911392405</v>
      </c>
      <c r="D125" s="66">
        <v>1280</v>
      </c>
      <c r="E125" s="66">
        <f t="shared" si="60"/>
        <v>518.48101265822788</v>
      </c>
      <c r="F125" s="130">
        <v>1</v>
      </c>
      <c r="G125" s="66">
        <f t="shared" si="61"/>
        <v>518.48</v>
      </c>
      <c r="H125" s="66">
        <f t="shared" si="57"/>
        <v>124.9</v>
      </c>
      <c r="I125" s="70">
        <f t="shared" si="62"/>
        <v>643.38</v>
      </c>
    </row>
    <row r="126" spans="1:9" s="68" customFormat="1" x14ac:dyDescent="0.25">
      <c r="A126" s="69" t="s">
        <v>2233</v>
      </c>
      <c r="B126" s="714">
        <v>66</v>
      </c>
      <c r="C126" s="66">
        <f t="shared" si="59"/>
        <v>0.41772151898734178</v>
      </c>
      <c r="D126" s="66">
        <v>1280</v>
      </c>
      <c r="E126" s="66">
        <f t="shared" si="60"/>
        <v>534.68354430379748</v>
      </c>
      <c r="F126" s="130">
        <v>1</v>
      </c>
      <c r="G126" s="66">
        <f t="shared" si="61"/>
        <v>534.67999999999995</v>
      </c>
      <c r="H126" s="66">
        <f t="shared" si="57"/>
        <v>128.80000000000001</v>
      </c>
      <c r="I126" s="70">
        <f t="shared" si="62"/>
        <v>663.48</v>
      </c>
    </row>
    <row r="127" spans="1:9" s="68" customFormat="1" x14ac:dyDescent="0.25">
      <c r="A127" s="69" t="s">
        <v>2233</v>
      </c>
      <c r="B127" s="714">
        <v>41</v>
      </c>
      <c r="C127" s="66">
        <f t="shared" si="59"/>
        <v>0.25949367088607594</v>
      </c>
      <c r="D127" s="66">
        <v>1280</v>
      </c>
      <c r="E127" s="66">
        <f t="shared" si="60"/>
        <v>332.15189873417722</v>
      </c>
      <c r="F127" s="130">
        <v>1</v>
      </c>
      <c r="G127" s="66">
        <f t="shared" si="61"/>
        <v>332.15</v>
      </c>
      <c r="H127" s="66">
        <f t="shared" si="57"/>
        <v>80.010000000000005</v>
      </c>
      <c r="I127" s="70">
        <f t="shared" si="62"/>
        <v>412.15999999999997</v>
      </c>
    </row>
    <row r="128" spans="1:9" s="72" customFormat="1" ht="19.5" customHeight="1" x14ac:dyDescent="0.25">
      <c r="A128" s="466" t="s">
        <v>2427</v>
      </c>
      <c r="B128" s="714">
        <v>48</v>
      </c>
      <c r="C128" s="66">
        <f t="shared" si="59"/>
        <v>0.30379746835443039</v>
      </c>
      <c r="D128" s="66">
        <v>1187</v>
      </c>
      <c r="E128" s="66">
        <f t="shared" si="60"/>
        <v>360.60759493670889</v>
      </c>
      <c r="F128" s="130">
        <v>1</v>
      </c>
      <c r="G128" s="66">
        <f t="shared" si="61"/>
        <v>360.61</v>
      </c>
      <c r="H128" s="66">
        <f t="shared" si="57"/>
        <v>86.87</v>
      </c>
      <c r="I128" s="70">
        <f t="shared" si="62"/>
        <v>447.48</v>
      </c>
    </row>
    <row r="129" spans="1:9" s="72" customFormat="1" ht="19.5" customHeight="1" x14ac:dyDescent="0.25">
      <c r="A129" s="466" t="s">
        <v>2427</v>
      </c>
      <c r="B129" s="714">
        <v>58</v>
      </c>
      <c r="C129" s="66">
        <f t="shared" si="59"/>
        <v>0.36708860759493672</v>
      </c>
      <c r="D129" s="66">
        <v>1187</v>
      </c>
      <c r="E129" s="66">
        <f t="shared" si="60"/>
        <v>435.7341772151899</v>
      </c>
      <c r="F129" s="130">
        <v>1</v>
      </c>
      <c r="G129" s="66">
        <f t="shared" si="61"/>
        <v>435.73</v>
      </c>
      <c r="H129" s="66">
        <f t="shared" si="57"/>
        <v>104.97</v>
      </c>
      <c r="I129" s="70">
        <f t="shared" si="62"/>
        <v>540.70000000000005</v>
      </c>
    </row>
    <row r="130" spans="1:9" s="72" customFormat="1" ht="19.5" customHeight="1" x14ac:dyDescent="0.25">
      <c r="A130" s="466" t="s">
        <v>2427</v>
      </c>
      <c r="B130" s="714">
        <v>193</v>
      </c>
      <c r="C130" s="66">
        <f t="shared" si="59"/>
        <v>1.2215189873417722</v>
      </c>
      <c r="D130" s="66">
        <v>1187</v>
      </c>
      <c r="E130" s="66">
        <f t="shared" si="60"/>
        <v>1449.9430379746836</v>
      </c>
      <c r="F130" s="130">
        <v>1</v>
      </c>
      <c r="G130" s="66">
        <f t="shared" si="61"/>
        <v>1449.94</v>
      </c>
      <c r="H130" s="66">
        <f t="shared" si="57"/>
        <v>349.29</v>
      </c>
      <c r="I130" s="70">
        <f t="shared" si="62"/>
        <v>1799.23</v>
      </c>
    </row>
    <row r="131" spans="1:9" s="72" customFormat="1" ht="19.5" customHeight="1" x14ac:dyDescent="0.25">
      <c r="A131" s="466" t="s">
        <v>2427</v>
      </c>
      <c r="B131" s="714">
        <v>98</v>
      </c>
      <c r="C131" s="66">
        <f t="shared" si="59"/>
        <v>0.620253164556962</v>
      </c>
      <c r="D131" s="66">
        <v>1187</v>
      </c>
      <c r="E131" s="66">
        <f t="shared" si="60"/>
        <v>736.24050632911394</v>
      </c>
      <c r="F131" s="130">
        <v>1</v>
      </c>
      <c r="G131" s="66">
        <f t="shared" si="61"/>
        <v>736.24</v>
      </c>
      <c r="H131" s="66">
        <f t="shared" si="57"/>
        <v>177.36</v>
      </c>
      <c r="I131" s="70">
        <f t="shared" si="62"/>
        <v>913.6</v>
      </c>
    </row>
    <row r="132" spans="1:9" s="72" customFormat="1" ht="19.5" customHeight="1" x14ac:dyDescent="0.25">
      <c r="A132" s="466" t="s">
        <v>2427</v>
      </c>
      <c r="B132" s="714">
        <v>155</v>
      </c>
      <c r="C132" s="66">
        <f t="shared" si="59"/>
        <v>0.98101265822784811</v>
      </c>
      <c r="D132" s="66">
        <v>1187</v>
      </c>
      <c r="E132" s="66">
        <f t="shared" si="60"/>
        <v>1164.4620253164558</v>
      </c>
      <c r="F132" s="130">
        <v>1</v>
      </c>
      <c r="G132" s="66">
        <f t="shared" si="61"/>
        <v>1164.46</v>
      </c>
      <c r="H132" s="66">
        <f t="shared" si="57"/>
        <v>280.52</v>
      </c>
      <c r="I132" s="70">
        <f t="shared" si="62"/>
        <v>1444.98</v>
      </c>
    </row>
    <row r="133" spans="1:9" s="72" customFormat="1" ht="21" customHeight="1" x14ac:dyDescent="0.25">
      <c r="A133" s="479" t="s">
        <v>2428</v>
      </c>
      <c r="B133" s="714">
        <v>174</v>
      </c>
      <c r="C133" s="66">
        <f t="shared" si="59"/>
        <v>1.1012658227848102</v>
      </c>
      <c r="D133" s="66">
        <v>1483</v>
      </c>
      <c r="E133" s="66">
        <f t="shared" si="60"/>
        <v>1633.1772151898736</v>
      </c>
      <c r="F133" s="130">
        <v>1</v>
      </c>
      <c r="G133" s="66">
        <f t="shared" si="61"/>
        <v>1633.18</v>
      </c>
      <c r="H133" s="66">
        <f t="shared" si="57"/>
        <v>393.43</v>
      </c>
      <c r="I133" s="70">
        <f t="shared" si="62"/>
        <v>2026.6100000000001</v>
      </c>
    </row>
    <row r="134" spans="1:9" s="72" customFormat="1" ht="19.5" customHeight="1" x14ac:dyDescent="0.25">
      <c r="A134" s="479" t="s">
        <v>2428</v>
      </c>
      <c r="B134" s="714">
        <v>131</v>
      </c>
      <c r="C134" s="66">
        <f t="shared" si="59"/>
        <v>0.82911392405063289</v>
      </c>
      <c r="D134" s="66">
        <v>1483</v>
      </c>
      <c r="E134" s="66">
        <f t="shared" si="60"/>
        <v>1229.5759493670885</v>
      </c>
      <c r="F134" s="130">
        <v>1</v>
      </c>
      <c r="G134" s="66">
        <f t="shared" si="61"/>
        <v>1229.58</v>
      </c>
      <c r="H134" s="66">
        <f t="shared" si="57"/>
        <v>296.20999999999998</v>
      </c>
      <c r="I134" s="70">
        <f t="shared" si="62"/>
        <v>1525.79</v>
      </c>
    </row>
    <row r="135" spans="1:9" s="72" customFormat="1" ht="19.5" customHeight="1" x14ac:dyDescent="0.25">
      <c r="A135" s="479" t="s">
        <v>2428</v>
      </c>
      <c r="B135" s="714">
        <v>150</v>
      </c>
      <c r="C135" s="66">
        <f t="shared" si="59"/>
        <v>0.94936708860759489</v>
      </c>
      <c r="D135" s="66">
        <v>1483</v>
      </c>
      <c r="E135" s="66">
        <f t="shared" si="60"/>
        <v>1407.9113924050632</v>
      </c>
      <c r="F135" s="130">
        <v>1</v>
      </c>
      <c r="G135" s="66">
        <f t="shared" si="61"/>
        <v>1407.91</v>
      </c>
      <c r="H135" s="66">
        <f t="shared" si="57"/>
        <v>339.17</v>
      </c>
      <c r="I135" s="70">
        <f t="shared" si="62"/>
        <v>1747.0800000000002</v>
      </c>
    </row>
    <row r="136" spans="1:9" s="72" customFormat="1" ht="19.5" customHeight="1" x14ac:dyDescent="0.25">
      <c r="A136" s="479" t="s">
        <v>2428</v>
      </c>
      <c r="B136" s="714">
        <v>140</v>
      </c>
      <c r="C136" s="66">
        <f t="shared" si="59"/>
        <v>0.88607594936708856</v>
      </c>
      <c r="D136" s="66">
        <v>1483</v>
      </c>
      <c r="E136" s="66">
        <f t="shared" si="60"/>
        <v>1314.0506329113923</v>
      </c>
      <c r="F136" s="130">
        <v>1</v>
      </c>
      <c r="G136" s="66">
        <f t="shared" si="61"/>
        <v>1314.05</v>
      </c>
      <c r="H136" s="66">
        <f t="shared" si="57"/>
        <v>316.55</v>
      </c>
      <c r="I136" s="70">
        <f t="shared" si="62"/>
        <v>1630.6</v>
      </c>
    </row>
    <row r="137" spans="1:9" s="72" customFormat="1" ht="19.5" customHeight="1" x14ac:dyDescent="0.25">
      <c r="A137" s="466" t="s">
        <v>2227</v>
      </c>
      <c r="B137" s="714">
        <v>137</v>
      </c>
      <c r="C137" s="66">
        <f t="shared" si="59"/>
        <v>0.86708860759493667</v>
      </c>
      <c r="D137" s="66">
        <v>1280</v>
      </c>
      <c r="E137" s="66">
        <f t="shared" si="60"/>
        <v>1109.873417721519</v>
      </c>
      <c r="F137" s="130">
        <v>1</v>
      </c>
      <c r="G137" s="66">
        <f t="shared" si="61"/>
        <v>1109.8699999999999</v>
      </c>
      <c r="H137" s="66">
        <f t="shared" si="57"/>
        <v>267.37</v>
      </c>
      <c r="I137" s="70">
        <f t="shared" si="62"/>
        <v>1377.2399999999998</v>
      </c>
    </row>
    <row r="138" spans="1:9" s="68" customFormat="1" ht="18.75" customHeight="1" x14ac:dyDescent="0.25">
      <c r="A138" s="69" t="s">
        <v>695</v>
      </c>
      <c r="B138" s="714">
        <v>24</v>
      </c>
      <c r="C138" s="66">
        <f t="shared" si="59"/>
        <v>0.15189873417721519</v>
      </c>
      <c r="D138" s="66">
        <v>1280</v>
      </c>
      <c r="E138" s="66">
        <f t="shared" si="60"/>
        <v>194.43037974683546</v>
      </c>
      <c r="F138" s="130">
        <v>1</v>
      </c>
      <c r="G138" s="66">
        <f t="shared" si="61"/>
        <v>194.43</v>
      </c>
      <c r="H138" s="66">
        <f t="shared" si="57"/>
        <v>46.84</v>
      </c>
      <c r="I138" s="70">
        <f t="shared" si="62"/>
        <v>241.27</v>
      </c>
    </row>
    <row r="139" spans="1:9" s="68" customFormat="1" ht="18.75" customHeight="1" x14ac:dyDescent="0.25">
      <c r="A139" s="69" t="s">
        <v>695</v>
      </c>
      <c r="B139" s="714">
        <v>96</v>
      </c>
      <c r="C139" s="66">
        <f t="shared" si="59"/>
        <v>0.60759493670886078</v>
      </c>
      <c r="D139" s="66">
        <v>1280</v>
      </c>
      <c r="E139" s="66">
        <f t="shared" si="60"/>
        <v>777.72151898734182</v>
      </c>
      <c r="F139" s="130">
        <v>1</v>
      </c>
      <c r="G139" s="66">
        <f t="shared" si="61"/>
        <v>777.72</v>
      </c>
      <c r="H139" s="66">
        <f t="shared" si="57"/>
        <v>187.35</v>
      </c>
      <c r="I139" s="70">
        <f t="shared" si="62"/>
        <v>965.07</v>
      </c>
    </row>
    <row r="140" spans="1:9" s="68" customFormat="1" ht="18.75" customHeight="1" x14ac:dyDescent="0.25">
      <c r="A140" s="69" t="s">
        <v>695</v>
      </c>
      <c r="B140" s="714">
        <v>150</v>
      </c>
      <c r="C140" s="66">
        <f t="shared" si="59"/>
        <v>0.94936708860759489</v>
      </c>
      <c r="D140" s="66">
        <v>1280</v>
      </c>
      <c r="E140" s="66">
        <f t="shared" si="60"/>
        <v>1215.1898734177214</v>
      </c>
      <c r="F140" s="130">
        <v>1</v>
      </c>
      <c r="G140" s="66">
        <f t="shared" si="61"/>
        <v>1215.19</v>
      </c>
      <c r="H140" s="66">
        <f t="shared" si="57"/>
        <v>292.74</v>
      </c>
      <c r="I140" s="70">
        <f t="shared" si="62"/>
        <v>1507.93</v>
      </c>
    </row>
    <row r="141" spans="1:9" s="68" customFormat="1" ht="18.75" customHeight="1" x14ac:dyDescent="0.25">
      <c r="A141" s="69" t="s">
        <v>695</v>
      </c>
      <c r="B141" s="714">
        <v>56</v>
      </c>
      <c r="C141" s="66">
        <f t="shared" si="59"/>
        <v>0.35443037974683544</v>
      </c>
      <c r="D141" s="66">
        <v>1280</v>
      </c>
      <c r="E141" s="66">
        <f t="shared" si="60"/>
        <v>453.6708860759494</v>
      </c>
      <c r="F141" s="130">
        <v>1</v>
      </c>
      <c r="G141" s="66">
        <f t="shared" si="61"/>
        <v>453.67</v>
      </c>
      <c r="H141" s="66">
        <f t="shared" si="57"/>
        <v>109.29</v>
      </c>
      <c r="I141" s="70">
        <f t="shared" si="62"/>
        <v>562.96</v>
      </c>
    </row>
    <row r="142" spans="1:9" s="68" customFormat="1" x14ac:dyDescent="0.25">
      <c r="A142" s="69" t="s">
        <v>2429</v>
      </c>
      <c r="B142" s="714">
        <v>111</v>
      </c>
      <c r="C142" s="66">
        <f t="shared" si="59"/>
        <v>0.70253164556962022</v>
      </c>
      <c r="D142" s="66">
        <v>1630.2</v>
      </c>
      <c r="E142" s="66">
        <f t="shared" si="60"/>
        <v>1145.2670886075948</v>
      </c>
      <c r="F142" s="130">
        <v>1</v>
      </c>
      <c r="G142" s="66">
        <f t="shared" si="61"/>
        <v>1145.27</v>
      </c>
      <c r="H142" s="66">
        <f t="shared" si="57"/>
        <v>275.89999999999998</v>
      </c>
      <c r="I142" s="70">
        <f t="shared" si="62"/>
        <v>1421.17</v>
      </c>
    </row>
    <row r="143" spans="1:9" s="68" customFormat="1" ht="18.75" customHeight="1" x14ac:dyDescent="0.25">
      <c r="A143" s="69" t="s">
        <v>2429</v>
      </c>
      <c r="B143" s="714">
        <v>59</v>
      </c>
      <c r="C143" s="66">
        <f t="shared" si="59"/>
        <v>0.37341772151898733</v>
      </c>
      <c r="D143" s="66">
        <v>1630.2</v>
      </c>
      <c r="E143" s="66">
        <f t="shared" si="60"/>
        <v>608.74556962025315</v>
      </c>
      <c r="F143" s="130">
        <v>1</v>
      </c>
      <c r="G143" s="66">
        <f t="shared" si="61"/>
        <v>608.75</v>
      </c>
      <c r="H143" s="66">
        <f t="shared" si="57"/>
        <v>146.65</v>
      </c>
      <c r="I143" s="70">
        <f t="shared" si="62"/>
        <v>755.4</v>
      </c>
    </row>
    <row r="144" spans="1:9" s="68" customFormat="1" x14ac:dyDescent="0.25">
      <c r="A144" s="69" t="s">
        <v>2429</v>
      </c>
      <c r="B144" s="714">
        <v>48</v>
      </c>
      <c r="C144" s="66">
        <f t="shared" si="59"/>
        <v>0.30379746835443039</v>
      </c>
      <c r="D144" s="66">
        <v>1482</v>
      </c>
      <c r="E144" s="66">
        <f t="shared" si="60"/>
        <v>450.22784810126586</v>
      </c>
      <c r="F144" s="130">
        <v>1</v>
      </c>
      <c r="G144" s="66">
        <f t="shared" si="61"/>
        <v>450.23</v>
      </c>
      <c r="H144" s="66">
        <f t="shared" si="57"/>
        <v>108.46</v>
      </c>
      <c r="I144" s="70">
        <f t="shared" si="62"/>
        <v>558.69000000000005</v>
      </c>
    </row>
    <row r="145" spans="1:9" s="68" customFormat="1" x14ac:dyDescent="0.25">
      <c r="A145" s="69" t="s">
        <v>2429</v>
      </c>
      <c r="B145" s="714">
        <v>83</v>
      </c>
      <c r="C145" s="66">
        <f t="shared" si="59"/>
        <v>0.52531645569620256</v>
      </c>
      <c r="D145" s="66">
        <v>1630.2</v>
      </c>
      <c r="E145" s="66">
        <f t="shared" si="60"/>
        <v>856.37088607594944</v>
      </c>
      <c r="F145" s="130">
        <v>1</v>
      </c>
      <c r="G145" s="66">
        <f t="shared" si="61"/>
        <v>856.37</v>
      </c>
      <c r="H145" s="66">
        <f t="shared" si="57"/>
        <v>206.3</v>
      </c>
      <c r="I145" s="70">
        <f t="shared" si="62"/>
        <v>1062.67</v>
      </c>
    </row>
    <row r="146" spans="1:9" s="68" customFormat="1" ht="18.600000000000001" customHeight="1" x14ac:dyDescent="0.25">
      <c r="A146" s="69" t="s">
        <v>2235</v>
      </c>
      <c r="B146" s="714">
        <v>72</v>
      </c>
      <c r="C146" s="66">
        <f t="shared" si="59"/>
        <v>0.45569620253164556</v>
      </c>
      <c r="D146" s="66">
        <v>1187</v>
      </c>
      <c r="E146" s="66">
        <f t="shared" si="60"/>
        <v>540.91139240506322</v>
      </c>
      <c r="F146" s="130">
        <v>1</v>
      </c>
      <c r="G146" s="66">
        <f t="shared" si="61"/>
        <v>540.91</v>
      </c>
      <c r="H146" s="66">
        <f t="shared" si="57"/>
        <v>130.31</v>
      </c>
      <c r="I146" s="70">
        <f t="shared" si="62"/>
        <v>671.22</v>
      </c>
    </row>
    <row r="147" spans="1:9" s="68" customFormat="1" ht="18.75" customHeight="1" x14ac:dyDescent="0.25">
      <c r="A147" s="69" t="s">
        <v>2227</v>
      </c>
      <c r="B147" s="714">
        <v>32</v>
      </c>
      <c r="C147" s="66">
        <f t="shared" si="59"/>
        <v>0.20253164556962025</v>
      </c>
      <c r="D147" s="66">
        <v>1280</v>
      </c>
      <c r="E147" s="66">
        <f t="shared" si="60"/>
        <v>259.24050632911394</v>
      </c>
      <c r="F147" s="130">
        <v>1</v>
      </c>
      <c r="G147" s="66">
        <f t="shared" si="61"/>
        <v>259.24</v>
      </c>
      <c r="H147" s="66">
        <f t="shared" si="57"/>
        <v>62.45</v>
      </c>
      <c r="I147" s="70">
        <f t="shared" si="62"/>
        <v>321.69</v>
      </c>
    </row>
    <row r="148" spans="1:9" s="68" customFormat="1" ht="18.75" customHeight="1" x14ac:dyDescent="0.25">
      <c r="A148" s="69" t="s">
        <v>2227</v>
      </c>
      <c r="B148" s="714">
        <v>32</v>
      </c>
      <c r="C148" s="66">
        <f t="shared" si="59"/>
        <v>0.20253164556962025</v>
      </c>
      <c r="D148" s="66">
        <v>1280</v>
      </c>
      <c r="E148" s="66">
        <f t="shared" si="60"/>
        <v>259.24050632911394</v>
      </c>
      <c r="F148" s="130">
        <v>1</v>
      </c>
      <c r="G148" s="66">
        <f t="shared" si="61"/>
        <v>259.24</v>
      </c>
      <c r="H148" s="66">
        <f t="shared" si="57"/>
        <v>62.45</v>
      </c>
      <c r="I148" s="70">
        <f t="shared" si="62"/>
        <v>321.69</v>
      </c>
    </row>
    <row r="149" spans="1:9" s="68" customFormat="1" ht="18.75" customHeight="1" x14ac:dyDescent="0.25">
      <c r="A149" s="69" t="s">
        <v>2227</v>
      </c>
      <c r="B149" s="714">
        <v>85</v>
      </c>
      <c r="C149" s="66">
        <f t="shared" si="59"/>
        <v>0.53797468354430378</v>
      </c>
      <c r="D149" s="66">
        <v>1280</v>
      </c>
      <c r="E149" s="66">
        <f t="shared" si="60"/>
        <v>688.60759493670889</v>
      </c>
      <c r="F149" s="130">
        <v>1</v>
      </c>
      <c r="G149" s="66">
        <f t="shared" si="61"/>
        <v>688.61</v>
      </c>
      <c r="H149" s="66">
        <f t="shared" si="57"/>
        <v>165.89</v>
      </c>
      <c r="I149" s="70">
        <f t="shared" si="62"/>
        <v>854.5</v>
      </c>
    </row>
    <row r="150" spans="1:9" s="68" customFormat="1" ht="18.75" customHeight="1" x14ac:dyDescent="0.25">
      <c r="A150" s="69" t="s">
        <v>2227</v>
      </c>
      <c r="B150" s="714">
        <v>88</v>
      </c>
      <c r="C150" s="66">
        <f t="shared" si="59"/>
        <v>0.55696202531645567</v>
      </c>
      <c r="D150" s="66">
        <v>1280</v>
      </c>
      <c r="E150" s="66">
        <f t="shared" si="60"/>
        <v>712.91139240506322</v>
      </c>
      <c r="F150" s="130">
        <v>1</v>
      </c>
      <c r="G150" s="66">
        <f t="shared" si="61"/>
        <v>712.91</v>
      </c>
      <c r="H150" s="66">
        <f t="shared" si="57"/>
        <v>171.74</v>
      </c>
      <c r="I150" s="70">
        <f t="shared" si="62"/>
        <v>884.65</v>
      </c>
    </row>
    <row r="151" spans="1:9" s="68" customFormat="1" ht="18.75" customHeight="1" x14ac:dyDescent="0.25">
      <c r="A151" s="69" t="s">
        <v>2227</v>
      </c>
      <c r="B151" s="714">
        <v>136</v>
      </c>
      <c r="C151" s="66">
        <f t="shared" si="59"/>
        <v>0.86075949367088611</v>
      </c>
      <c r="D151" s="66">
        <v>1280</v>
      </c>
      <c r="E151" s="66">
        <f t="shared" si="60"/>
        <v>1101.7721518987341</v>
      </c>
      <c r="F151" s="130">
        <v>1</v>
      </c>
      <c r="G151" s="66">
        <f t="shared" si="61"/>
        <v>1101.77</v>
      </c>
      <c r="H151" s="66">
        <f t="shared" si="57"/>
        <v>265.42</v>
      </c>
      <c r="I151" s="70">
        <f t="shared" si="62"/>
        <v>1367.19</v>
      </c>
    </row>
    <row r="152" spans="1:9" s="68" customFormat="1" ht="18.75" customHeight="1" x14ac:dyDescent="0.25">
      <c r="A152" s="69" t="s">
        <v>2227</v>
      </c>
      <c r="B152" s="714">
        <v>71</v>
      </c>
      <c r="C152" s="66">
        <f t="shared" si="59"/>
        <v>0.44936708860759494</v>
      </c>
      <c r="D152" s="66">
        <v>1280</v>
      </c>
      <c r="E152" s="66">
        <f t="shared" si="60"/>
        <v>575.18987341772151</v>
      </c>
      <c r="F152" s="130">
        <v>1</v>
      </c>
      <c r="G152" s="66">
        <f t="shared" si="61"/>
        <v>575.19000000000005</v>
      </c>
      <c r="H152" s="66">
        <f t="shared" si="57"/>
        <v>138.56</v>
      </c>
      <c r="I152" s="70">
        <f t="shared" si="62"/>
        <v>713.75</v>
      </c>
    </row>
    <row r="153" spans="1:9" s="68" customFormat="1" ht="49.5" customHeight="1" x14ac:dyDescent="0.25">
      <c r="A153" s="646" t="s">
        <v>8</v>
      </c>
      <c r="B153" s="715">
        <f>SUM(B154:B181)</f>
        <v>3823.3</v>
      </c>
      <c r="C153" s="717">
        <f>SUM(C154:C181)</f>
        <v>25.325692533480101</v>
      </c>
      <c r="D153" s="710"/>
      <c r="E153" s="710"/>
      <c r="F153" s="710"/>
      <c r="G153" s="717">
        <f>SUM(G154:G181)</f>
        <v>17439.370000000003</v>
      </c>
      <c r="H153" s="717">
        <f>SUM(H154:H181)</f>
        <v>4201.1500000000005</v>
      </c>
      <c r="I153" s="718">
        <f>SUM(I154:I181)</f>
        <v>21640.52</v>
      </c>
    </row>
    <row r="154" spans="1:9" s="68" customFormat="1" x14ac:dyDescent="0.25">
      <c r="A154" s="69" t="s">
        <v>2430</v>
      </c>
      <c r="B154" s="714">
        <v>192</v>
      </c>
      <c r="C154" s="66">
        <f>B154/158</f>
        <v>1.2151898734177216</v>
      </c>
      <c r="D154" s="66">
        <v>700</v>
      </c>
      <c r="E154" s="66">
        <f>C154*D154</f>
        <v>850.63291139240505</v>
      </c>
      <c r="F154" s="130">
        <v>1</v>
      </c>
      <c r="G154" s="66">
        <f t="shared" ref="G154" si="63">ROUND(E154*F154,2)</f>
        <v>850.63</v>
      </c>
      <c r="H154" s="66">
        <f t="shared" si="57"/>
        <v>204.92</v>
      </c>
      <c r="I154" s="70">
        <f t="shared" ref="I154" si="64">G154+H154</f>
        <v>1055.55</v>
      </c>
    </row>
    <row r="155" spans="1:9" s="68" customFormat="1" x14ac:dyDescent="0.25">
      <c r="A155" s="69" t="s">
        <v>2430</v>
      </c>
      <c r="B155" s="714">
        <v>105</v>
      </c>
      <c r="C155" s="66">
        <f t="shared" ref="C155:C176" si="65">B155/158</f>
        <v>0.66455696202531644</v>
      </c>
      <c r="D155" s="66">
        <v>790</v>
      </c>
      <c r="E155" s="66">
        <f t="shared" ref="E155:E181" si="66">C155*D155</f>
        <v>525</v>
      </c>
      <c r="F155" s="130">
        <v>1</v>
      </c>
      <c r="G155" s="66">
        <f t="shared" ref="G155:G181" si="67">ROUND(E155*F155,2)</f>
        <v>525</v>
      </c>
      <c r="H155" s="66">
        <f t="shared" si="57"/>
        <v>126.47</v>
      </c>
      <c r="I155" s="70">
        <f t="shared" ref="I155:I181" si="68">G155+H155</f>
        <v>651.47</v>
      </c>
    </row>
    <row r="156" spans="1:9" s="68" customFormat="1" x14ac:dyDescent="0.25">
      <c r="A156" s="69" t="s">
        <v>2431</v>
      </c>
      <c r="B156" s="714">
        <v>201</v>
      </c>
      <c r="C156" s="66">
        <f>B156/138</f>
        <v>1.4565217391304348</v>
      </c>
      <c r="D156" s="66">
        <v>790</v>
      </c>
      <c r="E156" s="66">
        <f t="shared" si="66"/>
        <v>1150.6521739130435</v>
      </c>
      <c r="F156" s="130">
        <v>1</v>
      </c>
      <c r="G156" s="66">
        <f t="shared" si="67"/>
        <v>1150.6500000000001</v>
      </c>
      <c r="H156" s="66">
        <f t="shared" si="57"/>
        <v>277.19</v>
      </c>
      <c r="I156" s="70">
        <f t="shared" si="68"/>
        <v>1427.8400000000001</v>
      </c>
    </row>
    <row r="157" spans="1:9" s="68" customFormat="1" x14ac:dyDescent="0.25">
      <c r="A157" s="69" t="s">
        <v>2431</v>
      </c>
      <c r="B157" s="714">
        <v>144</v>
      </c>
      <c r="C157" s="66">
        <f>B157/138</f>
        <v>1.0434782608695652</v>
      </c>
      <c r="D157" s="66">
        <v>790</v>
      </c>
      <c r="E157" s="66">
        <f t="shared" si="66"/>
        <v>824.3478260869565</v>
      </c>
      <c r="F157" s="130">
        <v>1</v>
      </c>
      <c r="G157" s="66">
        <f t="shared" si="67"/>
        <v>824.35</v>
      </c>
      <c r="H157" s="66">
        <f t="shared" si="57"/>
        <v>198.59</v>
      </c>
      <c r="I157" s="70">
        <f t="shared" si="68"/>
        <v>1022.94</v>
      </c>
    </row>
    <row r="158" spans="1:9" s="68" customFormat="1" x14ac:dyDescent="0.25">
      <c r="A158" s="69" t="s">
        <v>2431</v>
      </c>
      <c r="B158" s="714">
        <v>111</v>
      </c>
      <c r="C158" s="66">
        <f t="shared" ref="C158:C161" si="69">B158/138</f>
        <v>0.80434782608695654</v>
      </c>
      <c r="D158" s="66">
        <v>800</v>
      </c>
      <c r="E158" s="66">
        <f t="shared" si="66"/>
        <v>643.47826086956525</v>
      </c>
      <c r="F158" s="130">
        <v>1</v>
      </c>
      <c r="G158" s="66">
        <f t="shared" si="67"/>
        <v>643.48</v>
      </c>
      <c r="H158" s="66">
        <f t="shared" si="57"/>
        <v>155.01</v>
      </c>
      <c r="I158" s="70">
        <f t="shared" si="68"/>
        <v>798.49</v>
      </c>
    </row>
    <row r="159" spans="1:9" s="68" customFormat="1" x14ac:dyDescent="0.25">
      <c r="A159" s="69" t="s">
        <v>2431</v>
      </c>
      <c r="B159" s="714">
        <v>96</v>
      </c>
      <c r="C159" s="66">
        <f t="shared" si="69"/>
        <v>0.69565217391304346</v>
      </c>
      <c r="D159" s="66">
        <v>790</v>
      </c>
      <c r="E159" s="66">
        <f t="shared" si="66"/>
        <v>549.56521739130437</v>
      </c>
      <c r="F159" s="130">
        <v>1</v>
      </c>
      <c r="G159" s="66">
        <f t="shared" si="67"/>
        <v>549.57000000000005</v>
      </c>
      <c r="H159" s="66">
        <f t="shared" si="57"/>
        <v>132.38999999999999</v>
      </c>
      <c r="I159" s="70">
        <f t="shared" si="68"/>
        <v>681.96</v>
      </c>
    </row>
    <row r="160" spans="1:9" s="68" customFormat="1" x14ac:dyDescent="0.25">
      <c r="A160" s="69" t="s">
        <v>2431</v>
      </c>
      <c r="B160" s="714">
        <v>48</v>
      </c>
      <c r="C160" s="66">
        <f t="shared" si="69"/>
        <v>0.34782608695652173</v>
      </c>
      <c r="D160" s="66">
        <v>800</v>
      </c>
      <c r="E160" s="66">
        <f t="shared" si="66"/>
        <v>278.26086956521738</v>
      </c>
      <c r="F160" s="130">
        <v>1</v>
      </c>
      <c r="G160" s="66">
        <f t="shared" si="67"/>
        <v>278.26</v>
      </c>
      <c r="H160" s="66">
        <f t="shared" si="57"/>
        <v>67.03</v>
      </c>
      <c r="I160" s="70">
        <f t="shared" si="68"/>
        <v>345.28999999999996</v>
      </c>
    </row>
    <row r="161" spans="1:9" s="68" customFormat="1" x14ac:dyDescent="0.25">
      <c r="A161" s="69" t="s">
        <v>2431</v>
      </c>
      <c r="B161" s="714">
        <f>105+39</f>
        <v>144</v>
      </c>
      <c r="C161" s="66">
        <f t="shared" si="69"/>
        <v>1.0434782608695652</v>
      </c>
      <c r="D161" s="66">
        <v>700</v>
      </c>
      <c r="E161" s="66">
        <f t="shared" si="66"/>
        <v>730.43478260869563</v>
      </c>
      <c r="F161" s="130">
        <v>1</v>
      </c>
      <c r="G161" s="66">
        <f t="shared" si="67"/>
        <v>730.43</v>
      </c>
      <c r="H161" s="66">
        <f t="shared" si="57"/>
        <v>175.96</v>
      </c>
      <c r="I161" s="70">
        <f t="shared" si="68"/>
        <v>906.39</v>
      </c>
    </row>
    <row r="162" spans="1:9" s="68" customFormat="1" x14ac:dyDescent="0.25">
      <c r="A162" s="69" t="s">
        <v>510</v>
      </c>
      <c r="B162" s="714">
        <v>88</v>
      </c>
      <c r="C162" s="66">
        <f t="shared" si="65"/>
        <v>0.55696202531645567</v>
      </c>
      <c r="D162" s="66">
        <v>880</v>
      </c>
      <c r="E162" s="66">
        <f t="shared" si="66"/>
        <v>490.12658227848101</v>
      </c>
      <c r="F162" s="130">
        <v>1</v>
      </c>
      <c r="G162" s="66">
        <f t="shared" si="67"/>
        <v>490.13</v>
      </c>
      <c r="H162" s="66">
        <f t="shared" si="57"/>
        <v>118.07</v>
      </c>
      <c r="I162" s="70">
        <f t="shared" si="68"/>
        <v>608.20000000000005</v>
      </c>
    </row>
    <row r="163" spans="1:9" s="68" customFormat="1" x14ac:dyDescent="0.25">
      <c r="A163" s="69" t="s">
        <v>2229</v>
      </c>
      <c r="B163" s="714">
        <v>157</v>
      </c>
      <c r="C163" s="66">
        <f t="shared" si="65"/>
        <v>0.99367088607594933</v>
      </c>
      <c r="D163" s="66">
        <v>800</v>
      </c>
      <c r="E163" s="66">
        <f t="shared" si="66"/>
        <v>794.9367088607595</v>
      </c>
      <c r="F163" s="130">
        <v>1</v>
      </c>
      <c r="G163" s="66">
        <f t="shared" si="67"/>
        <v>794.94</v>
      </c>
      <c r="H163" s="66">
        <f t="shared" si="57"/>
        <v>191.5</v>
      </c>
      <c r="I163" s="70">
        <f t="shared" si="68"/>
        <v>986.44</v>
      </c>
    </row>
    <row r="164" spans="1:9" s="68" customFormat="1" x14ac:dyDescent="0.25">
      <c r="A164" s="69" t="s">
        <v>2229</v>
      </c>
      <c r="B164" s="714">
        <v>72</v>
      </c>
      <c r="C164" s="66">
        <f t="shared" si="65"/>
        <v>0.45569620253164556</v>
      </c>
      <c r="D164" s="66">
        <v>790</v>
      </c>
      <c r="E164" s="66">
        <f t="shared" si="66"/>
        <v>360</v>
      </c>
      <c r="F164" s="130">
        <v>1</v>
      </c>
      <c r="G164" s="66">
        <f t="shared" si="67"/>
        <v>360</v>
      </c>
      <c r="H164" s="66">
        <f t="shared" si="57"/>
        <v>86.72</v>
      </c>
      <c r="I164" s="70">
        <f t="shared" si="68"/>
        <v>446.72</v>
      </c>
    </row>
    <row r="165" spans="1:9" s="68" customFormat="1" x14ac:dyDescent="0.25">
      <c r="A165" s="69" t="s">
        <v>2229</v>
      </c>
      <c r="B165" s="714">
        <v>214</v>
      </c>
      <c r="C165" s="66">
        <f t="shared" si="65"/>
        <v>1.3544303797468353</v>
      </c>
      <c r="D165" s="66">
        <v>700</v>
      </c>
      <c r="E165" s="66">
        <f t="shared" si="66"/>
        <v>948.10126582278474</v>
      </c>
      <c r="F165" s="130">
        <v>1</v>
      </c>
      <c r="G165" s="66">
        <f t="shared" si="67"/>
        <v>948.1</v>
      </c>
      <c r="H165" s="66">
        <f t="shared" si="57"/>
        <v>228.4</v>
      </c>
      <c r="I165" s="70">
        <f t="shared" si="68"/>
        <v>1176.5</v>
      </c>
    </row>
    <row r="166" spans="1:9" s="68" customFormat="1" x14ac:dyDescent="0.25">
      <c r="A166" s="69" t="s">
        <v>2229</v>
      </c>
      <c r="B166" s="714">
        <v>218</v>
      </c>
      <c r="C166" s="66">
        <f t="shared" si="65"/>
        <v>1.379746835443038</v>
      </c>
      <c r="D166" s="66">
        <v>790</v>
      </c>
      <c r="E166" s="66">
        <f t="shared" si="66"/>
        <v>1090</v>
      </c>
      <c r="F166" s="130">
        <v>1</v>
      </c>
      <c r="G166" s="66">
        <f t="shared" si="67"/>
        <v>1090</v>
      </c>
      <c r="H166" s="66">
        <f t="shared" si="57"/>
        <v>262.58</v>
      </c>
      <c r="I166" s="70">
        <f t="shared" si="68"/>
        <v>1352.58</v>
      </c>
    </row>
    <row r="167" spans="1:9" s="68" customFormat="1" x14ac:dyDescent="0.25">
      <c r="A167" s="69" t="s">
        <v>2229</v>
      </c>
      <c r="B167" s="714">
        <v>227</v>
      </c>
      <c r="C167" s="66">
        <f t="shared" si="65"/>
        <v>1.4367088607594938</v>
      </c>
      <c r="D167" s="66">
        <v>790</v>
      </c>
      <c r="E167" s="66">
        <f t="shared" si="66"/>
        <v>1135</v>
      </c>
      <c r="F167" s="130">
        <v>1</v>
      </c>
      <c r="G167" s="66">
        <f t="shared" si="67"/>
        <v>1135</v>
      </c>
      <c r="H167" s="66">
        <f t="shared" si="57"/>
        <v>273.42</v>
      </c>
      <c r="I167" s="70">
        <f t="shared" si="68"/>
        <v>1408.42</v>
      </c>
    </row>
    <row r="168" spans="1:9" s="68" customFormat="1" x14ac:dyDescent="0.25">
      <c r="A168" s="69" t="s">
        <v>2229</v>
      </c>
      <c r="B168" s="714">
        <v>240</v>
      </c>
      <c r="C168" s="66">
        <f t="shared" si="65"/>
        <v>1.518987341772152</v>
      </c>
      <c r="D168" s="66">
        <v>700</v>
      </c>
      <c r="E168" s="66">
        <f t="shared" si="66"/>
        <v>1063.2911392405065</v>
      </c>
      <c r="F168" s="130">
        <v>1</v>
      </c>
      <c r="G168" s="66">
        <f t="shared" si="67"/>
        <v>1063.29</v>
      </c>
      <c r="H168" s="66">
        <f t="shared" si="57"/>
        <v>256.14999999999998</v>
      </c>
      <c r="I168" s="70">
        <f t="shared" si="68"/>
        <v>1319.44</v>
      </c>
    </row>
    <row r="169" spans="1:9" s="68" customFormat="1" x14ac:dyDescent="0.25">
      <c r="A169" s="69" t="s">
        <v>2229</v>
      </c>
      <c r="B169" s="714">
        <v>218</v>
      </c>
      <c r="C169" s="66">
        <f t="shared" si="65"/>
        <v>1.379746835443038</v>
      </c>
      <c r="D169" s="66">
        <v>700</v>
      </c>
      <c r="E169" s="66">
        <f t="shared" si="66"/>
        <v>965.82278481012656</v>
      </c>
      <c r="F169" s="130">
        <v>1</v>
      </c>
      <c r="G169" s="66">
        <f t="shared" si="67"/>
        <v>965.82</v>
      </c>
      <c r="H169" s="66">
        <f t="shared" si="57"/>
        <v>232.67</v>
      </c>
      <c r="I169" s="70">
        <f t="shared" si="68"/>
        <v>1198.49</v>
      </c>
    </row>
    <row r="170" spans="1:9" s="68" customFormat="1" x14ac:dyDescent="0.25">
      <c r="A170" s="69" t="s">
        <v>2229</v>
      </c>
      <c r="B170" s="714">
        <v>105</v>
      </c>
      <c r="C170" s="66">
        <f t="shared" si="65"/>
        <v>0.66455696202531644</v>
      </c>
      <c r="D170" s="66">
        <v>800</v>
      </c>
      <c r="E170" s="66">
        <f t="shared" si="66"/>
        <v>531.64556962025313</v>
      </c>
      <c r="F170" s="130">
        <v>1</v>
      </c>
      <c r="G170" s="66">
        <f t="shared" si="67"/>
        <v>531.65</v>
      </c>
      <c r="H170" s="66">
        <f t="shared" si="57"/>
        <v>128.07</v>
      </c>
      <c r="I170" s="70">
        <f t="shared" si="68"/>
        <v>659.72</v>
      </c>
    </row>
    <row r="171" spans="1:9" s="68" customFormat="1" x14ac:dyDescent="0.25">
      <c r="A171" s="69" t="s">
        <v>2229</v>
      </c>
      <c r="B171" s="714">
        <v>120</v>
      </c>
      <c r="C171" s="66">
        <f t="shared" si="65"/>
        <v>0.759493670886076</v>
      </c>
      <c r="D171" s="66">
        <v>790</v>
      </c>
      <c r="E171" s="66">
        <f t="shared" si="66"/>
        <v>600</v>
      </c>
      <c r="F171" s="130">
        <v>1</v>
      </c>
      <c r="G171" s="66">
        <f t="shared" si="67"/>
        <v>600</v>
      </c>
      <c r="H171" s="66">
        <f t="shared" si="57"/>
        <v>144.54</v>
      </c>
      <c r="I171" s="70">
        <f t="shared" si="68"/>
        <v>744.54</v>
      </c>
    </row>
    <row r="172" spans="1:9" s="68" customFormat="1" x14ac:dyDescent="0.25">
      <c r="A172" s="69" t="s">
        <v>2229</v>
      </c>
      <c r="B172" s="714">
        <v>244</v>
      </c>
      <c r="C172" s="66">
        <f t="shared" si="65"/>
        <v>1.5443037974683544</v>
      </c>
      <c r="D172" s="66">
        <v>800</v>
      </c>
      <c r="E172" s="66">
        <f t="shared" si="66"/>
        <v>1235.4430379746836</v>
      </c>
      <c r="F172" s="130">
        <v>1</v>
      </c>
      <c r="G172" s="66">
        <f t="shared" si="67"/>
        <v>1235.44</v>
      </c>
      <c r="H172" s="66">
        <f t="shared" si="57"/>
        <v>297.62</v>
      </c>
      <c r="I172" s="70">
        <f t="shared" si="68"/>
        <v>1533.06</v>
      </c>
    </row>
    <row r="173" spans="1:9" s="68" customFormat="1" x14ac:dyDescent="0.25">
      <c r="A173" s="69" t="s">
        <v>2229</v>
      </c>
      <c r="B173" s="714">
        <v>96</v>
      </c>
      <c r="C173" s="66">
        <f t="shared" si="65"/>
        <v>0.60759493670886078</v>
      </c>
      <c r="D173" s="66">
        <v>800</v>
      </c>
      <c r="E173" s="66">
        <f t="shared" si="66"/>
        <v>486.07594936708864</v>
      </c>
      <c r="F173" s="130">
        <v>1</v>
      </c>
      <c r="G173" s="66">
        <f t="shared" si="67"/>
        <v>486.08</v>
      </c>
      <c r="H173" s="66">
        <f t="shared" si="57"/>
        <v>117.1</v>
      </c>
      <c r="I173" s="70">
        <f t="shared" si="68"/>
        <v>603.17999999999995</v>
      </c>
    </row>
    <row r="174" spans="1:9" s="68" customFormat="1" x14ac:dyDescent="0.25">
      <c r="A174" s="69" t="s">
        <v>2425</v>
      </c>
      <c r="B174" s="714">
        <v>8</v>
      </c>
      <c r="C174" s="66">
        <f t="shared" si="65"/>
        <v>5.0632911392405063E-2</v>
      </c>
      <c r="D174" s="66">
        <v>700</v>
      </c>
      <c r="E174" s="66">
        <f t="shared" si="66"/>
        <v>35.443037974683541</v>
      </c>
      <c r="F174" s="130">
        <v>1</v>
      </c>
      <c r="G174" s="66">
        <f t="shared" si="67"/>
        <v>35.44</v>
      </c>
      <c r="H174" s="66">
        <f t="shared" si="57"/>
        <v>8.5399999999999991</v>
      </c>
      <c r="I174" s="70">
        <f t="shared" si="68"/>
        <v>43.98</v>
      </c>
    </row>
    <row r="175" spans="1:9" s="68" customFormat="1" x14ac:dyDescent="0.25">
      <c r="A175" s="69" t="s">
        <v>2432</v>
      </c>
      <c r="B175" s="714">
        <v>131</v>
      </c>
      <c r="C175" s="66">
        <f t="shared" si="65"/>
        <v>0.82911392405063289</v>
      </c>
      <c r="D175" s="66">
        <v>700</v>
      </c>
      <c r="E175" s="66">
        <f t="shared" si="66"/>
        <v>580.37974683544303</v>
      </c>
      <c r="F175" s="130">
        <v>0.3</v>
      </c>
      <c r="G175" s="66">
        <f t="shared" si="67"/>
        <v>174.11</v>
      </c>
      <c r="H175" s="66">
        <f t="shared" si="57"/>
        <v>41.94</v>
      </c>
      <c r="I175" s="70">
        <f t="shared" si="68"/>
        <v>216.05</v>
      </c>
    </row>
    <row r="176" spans="1:9" s="68" customFormat="1" x14ac:dyDescent="0.25">
      <c r="A176" s="69" t="s">
        <v>2238</v>
      </c>
      <c r="B176" s="714">
        <v>1</v>
      </c>
      <c r="C176" s="66">
        <f t="shared" si="65"/>
        <v>6.3291139240506328E-3</v>
      </c>
      <c r="D176" s="66">
        <v>790</v>
      </c>
      <c r="E176" s="66">
        <f t="shared" si="66"/>
        <v>5</v>
      </c>
      <c r="F176" s="130">
        <v>0.3</v>
      </c>
      <c r="G176" s="66">
        <f t="shared" si="67"/>
        <v>1.5</v>
      </c>
      <c r="H176" s="66">
        <f t="shared" si="57"/>
        <v>0.36</v>
      </c>
      <c r="I176" s="70">
        <f t="shared" si="68"/>
        <v>1.8599999999999999</v>
      </c>
    </row>
    <row r="177" spans="1:9" s="68" customFormat="1" x14ac:dyDescent="0.25">
      <c r="A177" s="69" t="s">
        <v>2433</v>
      </c>
      <c r="B177" s="714">
        <v>158</v>
      </c>
      <c r="C177" s="66">
        <f>B177/158</f>
        <v>1</v>
      </c>
      <c r="D177" s="66">
        <v>1405</v>
      </c>
      <c r="E177" s="66">
        <f t="shared" si="66"/>
        <v>1405</v>
      </c>
      <c r="F177" s="130">
        <v>0.3</v>
      </c>
      <c r="G177" s="66">
        <f t="shared" si="67"/>
        <v>421.5</v>
      </c>
      <c r="H177" s="66">
        <f t="shared" si="57"/>
        <v>101.54</v>
      </c>
      <c r="I177" s="70">
        <f t="shared" si="68"/>
        <v>523.04</v>
      </c>
    </row>
    <row r="178" spans="1:9" s="68" customFormat="1" x14ac:dyDescent="0.25">
      <c r="A178" s="69" t="s">
        <v>2434</v>
      </c>
      <c r="B178" s="714">
        <v>117.3</v>
      </c>
      <c r="C178" s="66">
        <f>B178/138</f>
        <v>0.85</v>
      </c>
      <c r="D178" s="66">
        <v>1000</v>
      </c>
      <c r="E178" s="66">
        <f t="shared" si="66"/>
        <v>850</v>
      </c>
      <c r="F178" s="130">
        <v>1</v>
      </c>
      <c r="G178" s="66">
        <f t="shared" si="67"/>
        <v>850</v>
      </c>
      <c r="H178" s="66">
        <f t="shared" si="57"/>
        <v>204.77</v>
      </c>
      <c r="I178" s="70">
        <f t="shared" si="68"/>
        <v>1054.77</v>
      </c>
    </row>
    <row r="179" spans="1:9" s="68" customFormat="1" x14ac:dyDescent="0.25">
      <c r="A179" s="69" t="s">
        <v>510</v>
      </c>
      <c r="B179" s="714">
        <v>138</v>
      </c>
      <c r="C179" s="66">
        <f>B179/138</f>
        <v>1</v>
      </c>
      <c r="D179" s="66">
        <v>880</v>
      </c>
      <c r="E179" s="66">
        <f t="shared" si="66"/>
        <v>880</v>
      </c>
      <c r="F179" s="130">
        <v>0.3</v>
      </c>
      <c r="G179" s="66">
        <f t="shared" si="67"/>
        <v>264</v>
      </c>
      <c r="H179" s="66">
        <f t="shared" ref="H179:H197" si="70">ROUND(G179*0.2409,2)</f>
        <v>63.6</v>
      </c>
      <c r="I179" s="70">
        <f t="shared" si="68"/>
        <v>327.60000000000002</v>
      </c>
    </row>
    <row r="180" spans="1:9" s="68" customFormat="1" x14ac:dyDescent="0.25">
      <c r="A180" s="69" t="s">
        <v>510</v>
      </c>
      <c r="B180" s="714">
        <v>92</v>
      </c>
      <c r="C180" s="66">
        <f>B180/138</f>
        <v>0.66666666666666663</v>
      </c>
      <c r="D180" s="66">
        <v>880</v>
      </c>
      <c r="E180" s="66">
        <f t="shared" si="66"/>
        <v>586.66666666666663</v>
      </c>
      <c r="F180" s="130">
        <v>0.3</v>
      </c>
      <c r="G180" s="66">
        <f t="shared" si="67"/>
        <v>176</v>
      </c>
      <c r="H180" s="66">
        <f t="shared" si="70"/>
        <v>42.4</v>
      </c>
      <c r="I180" s="70">
        <f t="shared" si="68"/>
        <v>218.4</v>
      </c>
    </row>
    <row r="181" spans="1:9" s="68" customFormat="1" x14ac:dyDescent="0.25">
      <c r="A181" s="69" t="s">
        <v>510</v>
      </c>
      <c r="B181" s="714">
        <v>138</v>
      </c>
      <c r="C181" s="66">
        <f>B181/138</f>
        <v>1</v>
      </c>
      <c r="D181" s="66">
        <v>880</v>
      </c>
      <c r="E181" s="66">
        <f t="shared" si="66"/>
        <v>880</v>
      </c>
      <c r="F181" s="130">
        <v>0.3</v>
      </c>
      <c r="G181" s="66">
        <f t="shared" si="67"/>
        <v>264</v>
      </c>
      <c r="H181" s="66">
        <f t="shared" si="70"/>
        <v>63.6</v>
      </c>
      <c r="I181" s="70">
        <f t="shared" si="68"/>
        <v>327.60000000000002</v>
      </c>
    </row>
    <row r="182" spans="1:9" s="68" customFormat="1" ht="52.5" customHeight="1" x14ac:dyDescent="0.25">
      <c r="A182" s="646" t="s">
        <v>9</v>
      </c>
      <c r="B182" s="715">
        <f t="shared" ref="B182:I182" si="71">SUM(B183:B190)</f>
        <v>1135</v>
      </c>
      <c r="C182" s="717">
        <f t="shared" si="71"/>
        <v>7.1835443037974684</v>
      </c>
      <c r="D182" s="710"/>
      <c r="E182" s="710"/>
      <c r="F182" s="710"/>
      <c r="G182" s="717">
        <f t="shared" si="71"/>
        <v>4205.4400000000005</v>
      </c>
      <c r="H182" s="717">
        <f t="shared" si="71"/>
        <v>1013.08</v>
      </c>
      <c r="I182" s="718">
        <f t="shared" si="71"/>
        <v>5218.5199999999995</v>
      </c>
    </row>
    <row r="183" spans="1:9" s="68" customFormat="1" x14ac:dyDescent="0.25">
      <c r="A183" s="69" t="s">
        <v>700</v>
      </c>
      <c r="B183" s="714">
        <f>168</f>
        <v>168</v>
      </c>
      <c r="C183" s="66">
        <f>B183/158</f>
        <v>1.0632911392405062</v>
      </c>
      <c r="D183" s="66">
        <v>586</v>
      </c>
      <c r="E183" s="66">
        <f>C183*D183</f>
        <v>623.08860759493666</v>
      </c>
      <c r="F183" s="130">
        <v>1</v>
      </c>
      <c r="G183" s="66">
        <f t="shared" ref="G183" si="72">ROUND(E183*F183,2)</f>
        <v>623.09</v>
      </c>
      <c r="H183" s="66">
        <f t="shared" si="70"/>
        <v>150.1</v>
      </c>
      <c r="I183" s="70">
        <f t="shared" ref="I183" si="73">G183+H183</f>
        <v>773.19</v>
      </c>
    </row>
    <row r="184" spans="1:9" s="68" customFormat="1" ht="15.75" customHeight="1" x14ac:dyDescent="0.25">
      <c r="A184" s="69" t="s">
        <v>700</v>
      </c>
      <c r="B184" s="714">
        <v>116</v>
      </c>
      <c r="C184" s="66">
        <f t="shared" ref="C184:C190" si="74">B184/158</f>
        <v>0.73417721518987344</v>
      </c>
      <c r="D184" s="66">
        <v>586</v>
      </c>
      <c r="E184" s="66">
        <f t="shared" ref="E184:E190" si="75">C184*D184</f>
        <v>430.22784810126586</v>
      </c>
      <c r="F184" s="130">
        <v>1</v>
      </c>
      <c r="G184" s="66">
        <f t="shared" ref="G184:G190" si="76">ROUND(E184*F184,2)</f>
        <v>430.23</v>
      </c>
      <c r="H184" s="66">
        <f t="shared" si="70"/>
        <v>103.64</v>
      </c>
      <c r="I184" s="70">
        <f t="shared" ref="I184:I190" si="77">G184+H184</f>
        <v>533.87</v>
      </c>
    </row>
    <row r="185" spans="1:9" s="68" customFormat="1" x14ac:dyDescent="0.25">
      <c r="A185" s="69" t="s">
        <v>700</v>
      </c>
      <c r="B185" s="714">
        <v>72</v>
      </c>
      <c r="C185" s="66">
        <f t="shared" si="74"/>
        <v>0.45569620253164556</v>
      </c>
      <c r="D185" s="66">
        <v>586</v>
      </c>
      <c r="E185" s="66">
        <f t="shared" si="75"/>
        <v>267.03797468354429</v>
      </c>
      <c r="F185" s="130">
        <v>1</v>
      </c>
      <c r="G185" s="66">
        <f t="shared" si="76"/>
        <v>267.04000000000002</v>
      </c>
      <c r="H185" s="66">
        <f t="shared" si="70"/>
        <v>64.33</v>
      </c>
      <c r="I185" s="70">
        <f t="shared" si="77"/>
        <v>331.37</v>
      </c>
    </row>
    <row r="186" spans="1:9" s="68" customFormat="1" x14ac:dyDescent="0.25">
      <c r="A186" s="69" t="s">
        <v>700</v>
      </c>
      <c r="B186" s="714">
        <v>104</v>
      </c>
      <c r="C186" s="66">
        <f t="shared" si="74"/>
        <v>0.65822784810126578</v>
      </c>
      <c r="D186" s="66">
        <v>586</v>
      </c>
      <c r="E186" s="66">
        <f t="shared" si="75"/>
        <v>385.72151898734177</v>
      </c>
      <c r="F186" s="130">
        <v>1</v>
      </c>
      <c r="G186" s="66">
        <f t="shared" si="76"/>
        <v>385.72</v>
      </c>
      <c r="H186" s="66">
        <f t="shared" si="70"/>
        <v>92.92</v>
      </c>
      <c r="I186" s="70">
        <f t="shared" si="77"/>
        <v>478.64000000000004</v>
      </c>
    </row>
    <row r="187" spans="1:9" s="68" customFormat="1" x14ac:dyDescent="0.25">
      <c r="A187" s="69" t="s">
        <v>700</v>
      </c>
      <c r="B187" s="714">
        <f>158+121</f>
        <v>279</v>
      </c>
      <c r="C187" s="66">
        <f t="shared" si="74"/>
        <v>1.7658227848101267</v>
      </c>
      <c r="D187" s="66">
        <v>586</v>
      </c>
      <c r="E187" s="66">
        <f t="shared" si="75"/>
        <v>1034.7721518987341</v>
      </c>
      <c r="F187" s="130">
        <v>1</v>
      </c>
      <c r="G187" s="66">
        <f t="shared" si="76"/>
        <v>1034.77</v>
      </c>
      <c r="H187" s="66">
        <f t="shared" si="70"/>
        <v>249.28</v>
      </c>
      <c r="I187" s="70">
        <f t="shared" si="77"/>
        <v>1284.05</v>
      </c>
    </row>
    <row r="188" spans="1:9" s="68" customFormat="1" x14ac:dyDescent="0.25">
      <c r="A188" s="69" t="s">
        <v>700</v>
      </c>
      <c r="B188" s="714">
        <f>158+10</f>
        <v>168</v>
      </c>
      <c r="C188" s="66">
        <f t="shared" si="74"/>
        <v>1.0632911392405062</v>
      </c>
      <c r="D188" s="66">
        <v>586</v>
      </c>
      <c r="E188" s="66">
        <f t="shared" si="75"/>
        <v>623.08860759493666</v>
      </c>
      <c r="F188" s="130">
        <v>1</v>
      </c>
      <c r="G188" s="66">
        <f t="shared" si="76"/>
        <v>623.09</v>
      </c>
      <c r="H188" s="66">
        <f t="shared" si="70"/>
        <v>150.1</v>
      </c>
      <c r="I188" s="70">
        <f t="shared" si="77"/>
        <v>773.19</v>
      </c>
    </row>
    <row r="189" spans="1:9" s="68" customFormat="1" x14ac:dyDescent="0.25">
      <c r="A189" s="69" t="s">
        <v>700</v>
      </c>
      <c r="B189" s="714">
        <f>158+5</f>
        <v>163</v>
      </c>
      <c r="C189" s="66">
        <f t="shared" si="74"/>
        <v>1.0316455696202531</v>
      </c>
      <c r="D189" s="66">
        <v>586</v>
      </c>
      <c r="E189" s="66">
        <f t="shared" si="75"/>
        <v>604.54430379746827</v>
      </c>
      <c r="F189" s="130">
        <v>1</v>
      </c>
      <c r="G189" s="66">
        <f t="shared" si="76"/>
        <v>604.54</v>
      </c>
      <c r="H189" s="66">
        <f t="shared" si="70"/>
        <v>145.63</v>
      </c>
      <c r="I189" s="70">
        <f t="shared" si="77"/>
        <v>750.17</v>
      </c>
    </row>
    <row r="190" spans="1:9" s="68" customFormat="1" x14ac:dyDescent="0.25">
      <c r="A190" s="69" t="s">
        <v>700</v>
      </c>
      <c r="B190" s="714">
        <v>65</v>
      </c>
      <c r="C190" s="66">
        <f t="shared" si="74"/>
        <v>0.41139240506329117</v>
      </c>
      <c r="D190" s="66">
        <v>576</v>
      </c>
      <c r="E190" s="66">
        <f t="shared" si="75"/>
        <v>236.96202531645571</v>
      </c>
      <c r="F190" s="130">
        <v>1</v>
      </c>
      <c r="G190" s="66">
        <f t="shared" si="76"/>
        <v>236.96</v>
      </c>
      <c r="H190" s="66">
        <f t="shared" si="70"/>
        <v>57.08</v>
      </c>
      <c r="I190" s="70">
        <f t="shared" si="77"/>
        <v>294.04000000000002</v>
      </c>
    </row>
    <row r="191" spans="1:9" s="68" customFormat="1" ht="36" customHeight="1" x14ac:dyDescent="0.25">
      <c r="A191" s="646" t="s">
        <v>7</v>
      </c>
      <c r="B191" s="715">
        <f t="shared" ref="B191:I191" si="78">SUM(B192:B197)</f>
        <v>1035</v>
      </c>
      <c r="C191" s="717">
        <f t="shared" si="78"/>
        <v>6.5506329113924053</v>
      </c>
      <c r="D191" s="710"/>
      <c r="E191" s="710"/>
      <c r="F191" s="710"/>
      <c r="G191" s="717">
        <f t="shared" si="78"/>
        <v>3283.8799999999997</v>
      </c>
      <c r="H191" s="717">
        <f t="shared" si="78"/>
        <v>791.09999999999991</v>
      </c>
      <c r="I191" s="718">
        <f t="shared" si="78"/>
        <v>4074.98</v>
      </c>
    </row>
    <row r="192" spans="1:9" s="68" customFormat="1" x14ac:dyDescent="0.25">
      <c r="A192" s="69" t="s">
        <v>702</v>
      </c>
      <c r="B192" s="714">
        <f>158+106</f>
        <v>264</v>
      </c>
      <c r="C192" s="66">
        <f>B192/158</f>
        <v>1.6708860759493671</v>
      </c>
      <c r="D192" s="66">
        <v>480</v>
      </c>
      <c r="E192" s="66">
        <f>C192*D192</f>
        <v>802.02531645569616</v>
      </c>
      <c r="F192" s="130">
        <v>1</v>
      </c>
      <c r="G192" s="66">
        <f t="shared" ref="G192" si="79">ROUND(E192*F192,2)</f>
        <v>802.03</v>
      </c>
      <c r="H192" s="66">
        <f t="shared" si="70"/>
        <v>193.21</v>
      </c>
      <c r="I192" s="70">
        <f t="shared" ref="I192" si="80">G192+H192</f>
        <v>995.24</v>
      </c>
    </row>
    <row r="193" spans="1:9" s="68" customFormat="1" x14ac:dyDescent="0.25">
      <c r="A193" s="69" t="s">
        <v>702</v>
      </c>
      <c r="B193" s="714">
        <f>158+91</f>
        <v>249</v>
      </c>
      <c r="C193" s="66">
        <f t="shared" ref="C193:C197" si="81">B193/158</f>
        <v>1.5759493670886076</v>
      </c>
      <c r="D193" s="66">
        <v>480</v>
      </c>
      <c r="E193" s="66">
        <f t="shared" ref="E193:E197" si="82">C193*D193</f>
        <v>756.45569620253161</v>
      </c>
      <c r="F193" s="130">
        <v>1</v>
      </c>
      <c r="G193" s="66">
        <f t="shared" ref="G193:G197" si="83">ROUND(E193*F193,2)</f>
        <v>756.46</v>
      </c>
      <c r="H193" s="66">
        <f t="shared" si="70"/>
        <v>182.23</v>
      </c>
      <c r="I193" s="70">
        <f t="shared" ref="I193:I197" si="84">G193+H193</f>
        <v>938.69</v>
      </c>
    </row>
    <row r="194" spans="1:9" s="68" customFormat="1" x14ac:dyDescent="0.25">
      <c r="A194" s="69" t="s">
        <v>702</v>
      </c>
      <c r="B194" s="714">
        <f>70+26</f>
        <v>96</v>
      </c>
      <c r="C194" s="66">
        <f t="shared" si="81"/>
        <v>0.60759493670886078</v>
      </c>
      <c r="D194" s="66">
        <v>480</v>
      </c>
      <c r="E194" s="66">
        <f t="shared" si="82"/>
        <v>291.64556962025318</v>
      </c>
      <c r="F194" s="130">
        <v>1</v>
      </c>
      <c r="G194" s="66">
        <f t="shared" si="83"/>
        <v>291.64999999999998</v>
      </c>
      <c r="H194" s="66">
        <f t="shared" si="70"/>
        <v>70.260000000000005</v>
      </c>
      <c r="I194" s="70">
        <f t="shared" si="84"/>
        <v>361.90999999999997</v>
      </c>
    </row>
    <row r="195" spans="1:9" s="68" customFormat="1" x14ac:dyDescent="0.25">
      <c r="A195" s="69" t="s">
        <v>702</v>
      </c>
      <c r="B195" s="714">
        <f>62+49</f>
        <v>111</v>
      </c>
      <c r="C195" s="66">
        <f t="shared" si="81"/>
        <v>0.70253164556962022</v>
      </c>
      <c r="D195" s="66">
        <v>480</v>
      </c>
      <c r="E195" s="66">
        <f t="shared" si="82"/>
        <v>337.21518987341773</v>
      </c>
      <c r="F195" s="130">
        <v>1</v>
      </c>
      <c r="G195" s="66">
        <f t="shared" si="83"/>
        <v>337.22</v>
      </c>
      <c r="H195" s="66">
        <f t="shared" si="70"/>
        <v>81.239999999999995</v>
      </c>
      <c r="I195" s="70">
        <f t="shared" si="84"/>
        <v>418.46000000000004</v>
      </c>
    </row>
    <row r="196" spans="1:9" s="68" customFormat="1" x14ac:dyDescent="0.25">
      <c r="A196" s="69" t="s">
        <v>2679</v>
      </c>
      <c r="B196" s="714">
        <v>158</v>
      </c>
      <c r="C196" s="66">
        <f t="shared" si="81"/>
        <v>1</v>
      </c>
      <c r="D196" s="66">
        <v>550</v>
      </c>
      <c r="E196" s="66">
        <f t="shared" si="82"/>
        <v>550</v>
      </c>
      <c r="F196" s="130">
        <v>1</v>
      </c>
      <c r="G196" s="66">
        <f t="shared" si="83"/>
        <v>550</v>
      </c>
      <c r="H196" s="66">
        <f t="shared" si="70"/>
        <v>132.5</v>
      </c>
      <c r="I196" s="70">
        <f t="shared" si="84"/>
        <v>682.5</v>
      </c>
    </row>
    <row r="197" spans="1:9" s="68" customFormat="1" x14ac:dyDescent="0.25">
      <c r="A197" s="69" t="s">
        <v>2679</v>
      </c>
      <c r="B197" s="714">
        <v>157</v>
      </c>
      <c r="C197" s="66">
        <f t="shared" si="81"/>
        <v>0.99367088607594933</v>
      </c>
      <c r="D197" s="66">
        <v>550</v>
      </c>
      <c r="E197" s="66">
        <f t="shared" si="82"/>
        <v>546.51898734177212</v>
      </c>
      <c r="F197" s="130">
        <v>1</v>
      </c>
      <c r="G197" s="66">
        <f t="shared" si="83"/>
        <v>546.52</v>
      </c>
      <c r="H197" s="66">
        <f t="shared" si="70"/>
        <v>131.66</v>
      </c>
      <c r="I197" s="70">
        <f t="shared" si="84"/>
        <v>678.18</v>
      </c>
    </row>
    <row r="198" spans="1:9" s="142" customFormat="1" ht="21.75" customHeight="1" x14ac:dyDescent="0.25">
      <c r="A198" s="707" t="s">
        <v>877</v>
      </c>
      <c r="B198" s="490">
        <f>B199+B203+B206</f>
        <v>8.5</v>
      </c>
      <c r="C198" s="12">
        <f t="shared" ref="C198:I198" si="85">C199+C203+C206</f>
        <v>5.3797468354430389E-2</v>
      </c>
      <c r="D198" s="124"/>
      <c r="E198" s="124"/>
      <c r="F198" s="124"/>
      <c r="G198" s="12">
        <f t="shared" si="85"/>
        <v>44.849999999999994</v>
      </c>
      <c r="H198" s="12">
        <f t="shared" si="85"/>
        <v>10.81</v>
      </c>
      <c r="I198" s="13">
        <f t="shared" si="85"/>
        <v>55.66</v>
      </c>
    </row>
    <row r="199" spans="1:9" s="68" customFormat="1" ht="44.25" customHeight="1" x14ac:dyDescent="0.25">
      <c r="A199" s="646" t="s">
        <v>10</v>
      </c>
      <c r="B199" s="715">
        <f t="shared" ref="B199:I199" si="86">SUM(B200:B202)</f>
        <v>2.5</v>
      </c>
      <c r="C199" s="717">
        <f t="shared" si="86"/>
        <v>1.5822784810126583E-2</v>
      </c>
      <c r="D199" s="710"/>
      <c r="E199" s="710"/>
      <c r="F199" s="710"/>
      <c r="G199" s="717">
        <f t="shared" si="86"/>
        <v>18.79</v>
      </c>
      <c r="H199" s="717">
        <f t="shared" si="86"/>
        <v>4.53</v>
      </c>
      <c r="I199" s="718">
        <f t="shared" si="86"/>
        <v>23.32</v>
      </c>
    </row>
    <row r="200" spans="1:9" s="68" customFormat="1" x14ac:dyDescent="0.25">
      <c r="A200" s="69" t="s">
        <v>2435</v>
      </c>
      <c r="B200" s="714">
        <v>0.5</v>
      </c>
      <c r="C200" s="66">
        <f>B200/158</f>
        <v>3.1645569620253164E-3</v>
      </c>
      <c r="D200" s="66">
        <v>1187</v>
      </c>
      <c r="E200" s="66">
        <f>C200*D200</f>
        <v>3.7563291139240507</v>
      </c>
      <c r="F200" s="130">
        <v>1</v>
      </c>
      <c r="G200" s="66">
        <f t="shared" ref="G200" si="87">ROUND(E200*F200,2)</f>
        <v>3.76</v>
      </c>
      <c r="H200" s="66">
        <f t="shared" ref="H200:H205" si="88">ROUND(G200*0.2409,2)</f>
        <v>0.91</v>
      </c>
      <c r="I200" s="70">
        <f t="shared" ref="I200" si="89">G200+H200</f>
        <v>4.67</v>
      </c>
    </row>
    <row r="201" spans="1:9" s="72" customFormat="1" ht="19.5" customHeight="1" x14ac:dyDescent="0.25">
      <c r="A201" s="466" t="s">
        <v>2227</v>
      </c>
      <c r="B201" s="714">
        <v>0.5</v>
      </c>
      <c r="C201" s="66">
        <f t="shared" ref="C201:C202" si="90">B201/158</f>
        <v>3.1645569620253164E-3</v>
      </c>
      <c r="D201" s="66">
        <v>1187</v>
      </c>
      <c r="E201" s="66">
        <f t="shared" ref="E201:E202" si="91">C201*D201</f>
        <v>3.7563291139240507</v>
      </c>
      <c r="F201" s="130">
        <v>1</v>
      </c>
      <c r="G201" s="66">
        <f t="shared" ref="G201:G202" si="92">ROUND(E201*F201,2)</f>
        <v>3.76</v>
      </c>
      <c r="H201" s="66">
        <f t="shared" si="88"/>
        <v>0.91</v>
      </c>
      <c r="I201" s="70">
        <f t="shared" ref="I201:I202" si="93">G201+H201</f>
        <v>4.67</v>
      </c>
    </row>
    <row r="202" spans="1:9" s="72" customFormat="1" ht="19.5" customHeight="1" x14ac:dyDescent="0.25">
      <c r="A202" s="466" t="s">
        <v>2227</v>
      </c>
      <c r="B202" s="714">
        <v>1.5</v>
      </c>
      <c r="C202" s="66">
        <f t="shared" si="90"/>
        <v>9.4936708860759497E-3</v>
      </c>
      <c r="D202" s="66">
        <v>1187</v>
      </c>
      <c r="E202" s="66">
        <f t="shared" si="91"/>
        <v>11.268987341772153</v>
      </c>
      <c r="F202" s="130">
        <v>1</v>
      </c>
      <c r="G202" s="66">
        <f t="shared" si="92"/>
        <v>11.27</v>
      </c>
      <c r="H202" s="66">
        <f t="shared" si="88"/>
        <v>2.71</v>
      </c>
      <c r="I202" s="70">
        <f t="shared" si="93"/>
        <v>13.98</v>
      </c>
    </row>
    <row r="203" spans="1:9" s="68" customFormat="1" ht="49.5" customHeight="1" x14ac:dyDescent="0.25">
      <c r="A203" s="646" t="s">
        <v>8</v>
      </c>
      <c r="B203" s="715">
        <f t="shared" ref="B203:I203" si="94">SUM(B204:B205)</f>
        <v>3</v>
      </c>
      <c r="C203" s="717">
        <f t="shared" si="94"/>
        <v>1.8987341772151899E-2</v>
      </c>
      <c r="D203" s="710"/>
      <c r="E203" s="710"/>
      <c r="F203" s="710"/>
      <c r="G203" s="717">
        <f t="shared" si="94"/>
        <v>15.059999999999999</v>
      </c>
      <c r="H203" s="717">
        <f t="shared" si="94"/>
        <v>3.63</v>
      </c>
      <c r="I203" s="718">
        <f t="shared" si="94"/>
        <v>18.689999999999998</v>
      </c>
    </row>
    <row r="204" spans="1:9" s="68" customFormat="1" ht="21.75" customHeight="1" x14ac:dyDescent="0.25">
      <c r="A204" s="481" t="s">
        <v>2239</v>
      </c>
      <c r="B204" s="714">
        <v>2</v>
      </c>
      <c r="C204" s="66">
        <f>B204/158</f>
        <v>1.2658227848101266E-2</v>
      </c>
      <c r="D204" s="66">
        <v>790</v>
      </c>
      <c r="E204" s="66">
        <f>C204*D204</f>
        <v>10</v>
      </c>
      <c r="F204" s="130">
        <v>1</v>
      </c>
      <c r="G204" s="66">
        <f t="shared" ref="G204" si="95">ROUND(E204*F204,2)</f>
        <v>10</v>
      </c>
      <c r="H204" s="66">
        <f t="shared" si="88"/>
        <v>2.41</v>
      </c>
      <c r="I204" s="70">
        <f t="shared" ref="I204" si="96">G204+H204</f>
        <v>12.41</v>
      </c>
    </row>
    <row r="205" spans="1:9" s="68" customFormat="1" ht="21.75" customHeight="1" x14ac:dyDescent="0.25">
      <c r="A205" s="481" t="s">
        <v>2229</v>
      </c>
      <c r="B205" s="714">
        <v>1</v>
      </c>
      <c r="C205" s="66">
        <f t="shared" ref="C205" si="97">B205/158</f>
        <v>6.3291139240506328E-3</v>
      </c>
      <c r="D205" s="66">
        <v>800</v>
      </c>
      <c r="E205" s="66">
        <f>C205*D205</f>
        <v>5.0632911392405067</v>
      </c>
      <c r="F205" s="130">
        <v>1</v>
      </c>
      <c r="G205" s="66">
        <f t="shared" ref="G205" si="98">ROUND(E205*F205,2)</f>
        <v>5.0599999999999996</v>
      </c>
      <c r="H205" s="66">
        <f t="shared" si="88"/>
        <v>1.22</v>
      </c>
      <c r="I205" s="70">
        <f t="shared" ref="I205" si="99">G205+H205</f>
        <v>6.2799999999999994</v>
      </c>
    </row>
    <row r="206" spans="1:9" s="68" customFormat="1" ht="57" customHeight="1" x14ac:dyDescent="0.25">
      <c r="A206" s="646" t="s">
        <v>9</v>
      </c>
      <c r="B206" s="715">
        <f t="shared" ref="B206:I206" si="100">SUM(B207:B208)</f>
        <v>3</v>
      </c>
      <c r="C206" s="717">
        <f t="shared" si="100"/>
        <v>1.8987341772151899E-2</v>
      </c>
      <c r="D206" s="710"/>
      <c r="E206" s="710"/>
      <c r="F206" s="710"/>
      <c r="G206" s="717">
        <f t="shared" si="100"/>
        <v>11</v>
      </c>
      <c r="H206" s="717">
        <f t="shared" si="100"/>
        <v>2.65</v>
      </c>
      <c r="I206" s="718">
        <f t="shared" si="100"/>
        <v>13.65</v>
      </c>
    </row>
    <row r="207" spans="1:9" s="68" customFormat="1" x14ac:dyDescent="0.25">
      <c r="A207" s="481" t="s">
        <v>700</v>
      </c>
      <c r="B207" s="714">
        <v>2</v>
      </c>
      <c r="C207" s="66">
        <f>B207/158</f>
        <v>1.2658227848101266E-2</v>
      </c>
      <c r="D207" s="66">
        <v>576</v>
      </c>
      <c r="E207" s="66">
        <f>C207*D207</f>
        <v>7.2911392405063289</v>
      </c>
      <c r="F207" s="130">
        <v>1</v>
      </c>
      <c r="G207" s="66">
        <f t="shared" ref="G207" si="101">ROUND(E207*F207,2)</f>
        <v>7.29</v>
      </c>
      <c r="H207" s="66">
        <f t="shared" ref="H207:H208" si="102">ROUND(G207*0.2409,2)</f>
        <v>1.76</v>
      </c>
      <c r="I207" s="70">
        <f t="shared" ref="I207" si="103">G207+H207</f>
        <v>9.0500000000000007</v>
      </c>
    </row>
    <row r="208" spans="1:9" s="68" customFormat="1" x14ac:dyDescent="0.25">
      <c r="A208" s="481" t="s">
        <v>700</v>
      </c>
      <c r="B208" s="714">
        <v>1</v>
      </c>
      <c r="C208" s="66">
        <f>B208/158</f>
        <v>6.3291139240506328E-3</v>
      </c>
      <c r="D208" s="66">
        <v>586</v>
      </c>
      <c r="E208" s="66">
        <f>C208*D208</f>
        <v>3.7088607594936707</v>
      </c>
      <c r="F208" s="130">
        <v>1</v>
      </c>
      <c r="G208" s="66">
        <f t="shared" ref="G208" si="104">ROUND(E208*F208,2)</f>
        <v>3.71</v>
      </c>
      <c r="H208" s="66">
        <f t="shared" si="102"/>
        <v>0.89</v>
      </c>
      <c r="I208" s="70">
        <f t="shared" ref="I208" si="105">G208+H208</f>
        <v>4.5999999999999996</v>
      </c>
    </row>
    <row r="209" spans="1:9" s="142" customFormat="1" ht="21.75" customHeight="1" x14ac:dyDescent="0.25">
      <c r="A209" s="707" t="s">
        <v>1938</v>
      </c>
      <c r="B209" s="490">
        <f>B210+B214+B232</f>
        <v>2966</v>
      </c>
      <c r="C209" s="12">
        <f t="shared" ref="C209:I209" si="106">C210+C214+C232</f>
        <v>21.492753623188406</v>
      </c>
      <c r="D209" s="124"/>
      <c r="E209" s="124"/>
      <c r="F209" s="124"/>
      <c r="G209" s="12">
        <f t="shared" si="106"/>
        <v>16181.939999999999</v>
      </c>
      <c r="H209" s="12">
        <f t="shared" si="106"/>
        <v>3898.2299999999991</v>
      </c>
      <c r="I209" s="13">
        <f t="shared" si="106"/>
        <v>20080.170000000006</v>
      </c>
    </row>
    <row r="210" spans="1:9" s="68" customFormat="1" ht="35.25" customHeight="1" x14ac:dyDescent="0.25">
      <c r="A210" s="646" t="s">
        <v>10</v>
      </c>
      <c r="B210" s="715">
        <f t="shared" ref="B210:I210" si="107">SUM(B211:B213)</f>
        <v>243.5</v>
      </c>
      <c r="C210" s="717">
        <f t="shared" si="107"/>
        <v>1.7644927536231885</v>
      </c>
      <c r="D210" s="710"/>
      <c r="E210" s="710"/>
      <c r="F210" s="710"/>
      <c r="G210" s="717">
        <f t="shared" si="107"/>
        <v>2225.46</v>
      </c>
      <c r="H210" s="717">
        <f t="shared" si="107"/>
        <v>536.12</v>
      </c>
      <c r="I210" s="718">
        <f t="shared" si="107"/>
        <v>2761.58</v>
      </c>
    </row>
    <row r="211" spans="1:9" s="68" customFormat="1" x14ac:dyDescent="0.25">
      <c r="A211" s="69" t="s">
        <v>2225</v>
      </c>
      <c r="B211" s="714">
        <v>138</v>
      </c>
      <c r="C211" s="66">
        <f>B211/138</f>
        <v>1</v>
      </c>
      <c r="D211" s="66">
        <v>1318</v>
      </c>
      <c r="E211" s="66">
        <f>C211*D211</f>
        <v>1318</v>
      </c>
      <c r="F211" s="130">
        <v>1</v>
      </c>
      <c r="G211" s="66">
        <f t="shared" ref="G211" si="108">ROUND(E211*F211,2)</f>
        <v>1318</v>
      </c>
      <c r="H211" s="66">
        <f t="shared" ref="H211:H231" si="109">ROUND(G211*0.2409,2)</f>
        <v>317.51</v>
      </c>
      <c r="I211" s="70">
        <f t="shared" ref="I211" si="110">G211+H211</f>
        <v>1635.51</v>
      </c>
    </row>
    <row r="212" spans="1:9" s="72" customFormat="1" ht="19.5" customHeight="1" x14ac:dyDescent="0.25">
      <c r="A212" s="466" t="s">
        <v>2436</v>
      </c>
      <c r="B212" s="714">
        <v>67</v>
      </c>
      <c r="C212" s="66">
        <f t="shared" ref="C212:C213" si="111">B212/138</f>
        <v>0.48550724637681159</v>
      </c>
      <c r="D212" s="66">
        <v>1187</v>
      </c>
      <c r="E212" s="66">
        <f t="shared" ref="E212:E213" si="112">C212*D212</f>
        <v>576.29710144927537</v>
      </c>
      <c r="F212" s="130">
        <v>1</v>
      </c>
      <c r="G212" s="66">
        <f t="shared" ref="G212:G213" si="113">ROUND(E212*F212,2)</f>
        <v>576.29999999999995</v>
      </c>
      <c r="H212" s="66">
        <f t="shared" si="109"/>
        <v>138.83000000000001</v>
      </c>
      <c r="I212" s="70">
        <f t="shared" ref="I212:I213" si="114">G212+H212</f>
        <v>715.13</v>
      </c>
    </row>
    <row r="213" spans="1:9" s="72" customFormat="1" ht="19.5" customHeight="1" x14ac:dyDescent="0.25">
      <c r="A213" s="466" t="s">
        <v>2436</v>
      </c>
      <c r="B213" s="714">
        <v>38.5</v>
      </c>
      <c r="C213" s="66">
        <f t="shared" si="111"/>
        <v>0.27898550724637683</v>
      </c>
      <c r="D213" s="66">
        <v>1187</v>
      </c>
      <c r="E213" s="66">
        <f t="shared" si="112"/>
        <v>331.15579710144931</v>
      </c>
      <c r="F213" s="130">
        <v>1</v>
      </c>
      <c r="G213" s="66">
        <f t="shared" si="113"/>
        <v>331.16</v>
      </c>
      <c r="H213" s="66">
        <f t="shared" si="109"/>
        <v>79.78</v>
      </c>
      <c r="I213" s="70">
        <f t="shared" si="114"/>
        <v>410.94000000000005</v>
      </c>
    </row>
    <row r="214" spans="1:9" s="68" customFormat="1" ht="49.5" customHeight="1" x14ac:dyDescent="0.25">
      <c r="A214" s="646" t="s">
        <v>8</v>
      </c>
      <c r="B214" s="715">
        <f t="shared" ref="B214:I214" si="115">SUM(B215:B231)</f>
        <v>1676.5</v>
      </c>
      <c r="C214" s="717">
        <f t="shared" si="115"/>
        <v>12.148550724637683</v>
      </c>
      <c r="D214" s="710"/>
      <c r="E214" s="710"/>
      <c r="F214" s="710"/>
      <c r="G214" s="717">
        <f t="shared" si="115"/>
        <v>9571.2099999999991</v>
      </c>
      <c r="H214" s="717">
        <f t="shared" si="115"/>
        <v>2305.6999999999994</v>
      </c>
      <c r="I214" s="718">
        <f t="shared" si="115"/>
        <v>11876.910000000003</v>
      </c>
    </row>
    <row r="215" spans="1:9" s="68" customFormat="1" ht="21.75" customHeight="1" x14ac:dyDescent="0.25">
      <c r="A215" s="481" t="s">
        <v>2437</v>
      </c>
      <c r="B215" s="714">
        <v>138</v>
      </c>
      <c r="C215" s="66">
        <f>B215/138</f>
        <v>1</v>
      </c>
      <c r="D215" s="66">
        <v>880</v>
      </c>
      <c r="E215" s="66">
        <f>C215*D215</f>
        <v>880</v>
      </c>
      <c r="F215" s="130">
        <v>1</v>
      </c>
      <c r="G215" s="66">
        <f t="shared" ref="G215" si="116">ROUND(E215*F215,2)</f>
        <v>880</v>
      </c>
      <c r="H215" s="66">
        <f t="shared" si="109"/>
        <v>211.99</v>
      </c>
      <c r="I215" s="70">
        <f t="shared" ref="I215" si="117">G215+H215</f>
        <v>1091.99</v>
      </c>
    </row>
    <row r="216" spans="1:9" s="68" customFormat="1" ht="21.75" customHeight="1" x14ac:dyDescent="0.25">
      <c r="A216" s="481" t="s">
        <v>2438</v>
      </c>
      <c r="B216" s="714">
        <v>41</v>
      </c>
      <c r="C216" s="66">
        <f t="shared" ref="C216:C231" si="118">B216/138</f>
        <v>0.29710144927536231</v>
      </c>
      <c r="D216" s="66">
        <v>790</v>
      </c>
      <c r="E216" s="66">
        <f t="shared" ref="E216:E231" si="119">C216*D216</f>
        <v>234.71014492753622</v>
      </c>
      <c r="F216" s="130">
        <v>1</v>
      </c>
      <c r="G216" s="66">
        <f t="shared" ref="G216:G231" si="120">ROUND(E216*F216,2)</f>
        <v>234.71</v>
      </c>
      <c r="H216" s="66">
        <f t="shared" si="109"/>
        <v>56.54</v>
      </c>
      <c r="I216" s="70">
        <f t="shared" ref="I216:I231" si="121">G216+H216</f>
        <v>291.25</v>
      </c>
    </row>
    <row r="217" spans="1:9" s="68" customFormat="1" ht="21.75" customHeight="1" x14ac:dyDescent="0.25">
      <c r="A217" s="481" t="s">
        <v>2438</v>
      </c>
      <c r="B217" s="714">
        <f>75+21</f>
        <v>96</v>
      </c>
      <c r="C217" s="66">
        <f t="shared" si="118"/>
        <v>0.69565217391304346</v>
      </c>
      <c r="D217" s="66">
        <v>790</v>
      </c>
      <c r="E217" s="66">
        <f t="shared" si="119"/>
        <v>549.56521739130437</v>
      </c>
      <c r="F217" s="130">
        <v>1</v>
      </c>
      <c r="G217" s="66">
        <f t="shared" si="120"/>
        <v>549.57000000000005</v>
      </c>
      <c r="H217" s="66">
        <f t="shared" si="109"/>
        <v>132.38999999999999</v>
      </c>
      <c r="I217" s="70">
        <f t="shared" si="121"/>
        <v>681.96</v>
      </c>
    </row>
    <row r="218" spans="1:9" s="68" customFormat="1" ht="21.75" customHeight="1" x14ac:dyDescent="0.25">
      <c r="A218" s="481" t="s">
        <v>2438</v>
      </c>
      <c r="B218" s="714">
        <f>138+30</f>
        <v>168</v>
      </c>
      <c r="C218" s="66">
        <f t="shared" si="118"/>
        <v>1.2173913043478262</v>
      </c>
      <c r="D218" s="66">
        <v>800</v>
      </c>
      <c r="E218" s="66">
        <f t="shared" si="119"/>
        <v>973.91304347826099</v>
      </c>
      <c r="F218" s="130">
        <v>1</v>
      </c>
      <c r="G218" s="66">
        <f t="shared" si="120"/>
        <v>973.91</v>
      </c>
      <c r="H218" s="66">
        <f t="shared" si="109"/>
        <v>234.61</v>
      </c>
      <c r="I218" s="70">
        <f t="shared" si="121"/>
        <v>1208.52</v>
      </c>
    </row>
    <row r="219" spans="1:9" s="68" customFormat="1" ht="21.75" customHeight="1" x14ac:dyDescent="0.25">
      <c r="A219" s="481" t="s">
        <v>2438</v>
      </c>
      <c r="B219" s="714">
        <f>103+17</f>
        <v>120</v>
      </c>
      <c r="C219" s="66">
        <f t="shared" si="118"/>
        <v>0.86956521739130432</v>
      </c>
      <c r="D219" s="66">
        <v>790</v>
      </c>
      <c r="E219" s="66">
        <f t="shared" si="119"/>
        <v>686.95652173913038</v>
      </c>
      <c r="F219" s="130">
        <v>1</v>
      </c>
      <c r="G219" s="66">
        <f t="shared" si="120"/>
        <v>686.96</v>
      </c>
      <c r="H219" s="66">
        <f t="shared" si="109"/>
        <v>165.49</v>
      </c>
      <c r="I219" s="70">
        <f t="shared" si="121"/>
        <v>852.45</v>
      </c>
    </row>
    <row r="220" spans="1:9" s="68" customFormat="1" ht="21.75" customHeight="1" x14ac:dyDescent="0.25">
      <c r="A220" s="481" t="s">
        <v>2438</v>
      </c>
      <c r="B220" s="714">
        <f>138+39</f>
        <v>177</v>
      </c>
      <c r="C220" s="66">
        <f t="shared" si="118"/>
        <v>1.2826086956521738</v>
      </c>
      <c r="D220" s="66">
        <v>800</v>
      </c>
      <c r="E220" s="66">
        <f t="shared" si="119"/>
        <v>1026.086956521739</v>
      </c>
      <c r="F220" s="130">
        <v>1</v>
      </c>
      <c r="G220" s="66">
        <f t="shared" si="120"/>
        <v>1026.0899999999999</v>
      </c>
      <c r="H220" s="66">
        <f t="shared" si="109"/>
        <v>247.19</v>
      </c>
      <c r="I220" s="70">
        <f t="shared" si="121"/>
        <v>1273.28</v>
      </c>
    </row>
    <row r="221" spans="1:9" s="68" customFormat="1" ht="21.75" customHeight="1" x14ac:dyDescent="0.25">
      <c r="A221" s="481" t="s">
        <v>2438</v>
      </c>
      <c r="B221" s="714">
        <f>98+22</f>
        <v>120</v>
      </c>
      <c r="C221" s="66">
        <f t="shared" si="118"/>
        <v>0.86956521739130432</v>
      </c>
      <c r="D221" s="66">
        <v>790</v>
      </c>
      <c r="E221" s="66">
        <f t="shared" si="119"/>
        <v>686.95652173913038</v>
      </c>
      <c r="F221" s="130">
        <v>1</v>
      </c>
      <c r="G221" s="66">
        <f t="shared" si="120"/>
        <v>686.96</v>
      </c>
      <c r="H221" s="66">
        <f t="shared" si="109"/>
        <v>165.49</v>
      </c>
      <c r="I221" s="70">
        <f t="shared" si="121"/>
        <v>852.45</v>
      </c>
    </row>
    <row r="222" spans="1:9" s="68" customFormat="1" ht="21.75" customHeight="1" x14ac:dyDescent="0.25">
      <c r="A222" s="481" t="s">
        <v>2438</v>
      </c>
      <c r="B222" s="714">
        <f>138+30</f>
        <v>168</v>
      </c>
      <c r="C222" s="66">
        <f t="shared" si="118"/>
        <v>1.2173913043478262</v>
      </c>
      <c r="D222" s="66">
        <v>790</v>
      </c>
      <c r="E222" s="66">
        <f t="shared" si="119"/>
        <v>961.73913043478262</v>
      </c>
      <c r="F222" s="130">
        <v>1</v>
      </c>
      <c r="G222" s="66">
        <f t="shared" si="120"/>
        <v>961.74</v>
      </c>
      <c r="H222" s="66">
        <f t="shared" si="109"/>
        <v>231.68</v>
      </c>
      <c r="I222" s="70">
        <f t="shared" si="121"/>
        <v>1193.42</v>
      </c>
    </row>
    <row r="223" spans="1:9" s="68" customFormat="1" ht="21.75" customHeight="1" x14ac:dyDescent="0.25">
      <c r="A223" s="481" t="s">
        <v>2438</v>
      </c>
      <c r="B223" s="714">
        <f>83+13</f>
        <v>96</v>
      </c>
      <c r="C223" s="66">
        <f t="shared" si="118"/>
        <v>0.69565217391304346</v>
      </c>
      <c r="D223" s="66">
        <v>790</v>
      </c>
      <c r="E223" s="66">
        <f t="shared" si="119"/>
        <v>549.56521739130437</v>
      </c>
      <c r="F223" s="130">
        <v>1</v>
      </c>
      <c r="G223" s="66">
        <f t="shared" si="120"/>
        <v>549.57000000000005</v>
      </c>
      <c r="H223" s="66">
        <f t="shared" si="109"/>
        <v>132.38999999999999</v>
      </c>
      <c r="I223" s="70">
        <f t="shared" si="121"/>
        <v>681.96</v>
      </c>
    </row>
    <row r="224" spans="1:9" s="68" customFormat="1" ht="21.75" customHeight="1" x14ac:dyDescent="0.25">
      <c r="A224" s="481" t="s">
        <v>2438</v>
      </c>
      <c r="B224" s="714">
        <f>138+21</f>
        <v>159</v>
      </c>
      <c r="C224" s="66">
        <f t="shared" si="118"/>
        <v>1.1521739130434783</v>
      </c>
      <c r="D224" s="66">
        <v>800</v>
      </c>
      <c r="E224" s="66">
        <f t="shared" si="119"/>
        <v>921.73913043478262</v>
      </c>
      <c r="F224" s="130">
        <v>1</v>
      </c>
      <c r="G224" s="66">
        <f t="shared" si="120"/>
        <v>921.74</v>
      </c>
      <c r="H224" s="66">
        <f t="shared" si="109"/>
        <v>222.05</v>
      </c>
      <c r="I224" s="70">
        <f t="shared" si="121"/>
        <v>1143.79</v>
      </c>
    </row>
    <row r="225" spans="1:9" s="68" customFormat="1" ht="21.75" customHeight="1" x14ac:dyDescent="0.25">
      <c r="A225" s="481" t="s">
        <v>2438</v>
      </c>
      <c r="B225" s="714">
        <f>132</f>
        <v>132</v>
      </c>
      <c r="C225" s="66">
        <f t="shared" si="118"/>
        <v>0.95652173913043481</v>
      </c>
      <c r="D225" s="66">
        <v>790</v>
      </c>
      <c r="E225" s="66">
        <f t="shared" si="119"/>
        <v>755.6521739130435</v>
      </c>
      <c r="F225" s="130">
        <v>1</v>
      </c>
      <c r="G225" s="66">
        <f t="shared" si="120"/>
        <v>755.65</v>
      </c>
      <c r="H225" s="66">
        <f t="shared" si="109"/>
        <v>182.04</v>
      </c>
      <c r="I225" s="70">
        <f t="shared" si="121"/>
        <v>937.68999999999994</v>
      </c>
    </row>
    <row r="226" spans="1:9" s="68" customFormat="1" ht="21.75" customHeight="1" x14ac:dyDescent="0.25">
      <c r="A226" s="481" t="s">
        <v>2439</v>
      </c>
      <c r="B226" s="714">
        <f>138+12</f>
        <v>150</v>
      </c>
      <c r="C226" s="66">
        <f t="shared" si="118"/>
        <v>1.0869565217391304</v>
      </c>
      <c r="D226" s="66">
        <v>700</v>
      </c>
      <c r="E226" s="66">
        <f t="shared" si="119"/>
        <v>760.86956521739125</v>
      </c>
      <c r="F226" s="130">
        <v>1</v>
      </c>
      <c r="G226" s="66">
        <f t="shared" si="120"/>
        <v>760.87</v>
      </c>
      <c r="H226" s="66">
        <f t="shared" si="109"/>
        <v>183.29</v>
      </c>
      <c r="I226" s="70">
        <f t="shared" si="121"/>
        <v>944.16</v>
      </c>
    </row>
    <row r="227" spans="1:9" s="68" customFormat="1" ht="19.5" customHeight="1" x14ac:dyDescent="0.25">
      <c r="A227" s="481" t="s">
        <v>2229</v>
      </c>
      <c r="B227" s="714">
        <f>68+34</f>
        <v>102</v>
      </c>
      <c r="C227" s="66">
        <f t="shared" si="118"/>
        <v>0.73913043478260865</v>
      </c>
      <c r="D227" s="66">
        <v>700</v>
      </c>
      <c r="E227" s="66">
        <f t="shared" si="119"/>
        <v>517.39130434782601</v>
      </c>
      <c r="F227" s="130">
        <v>1</v>
      </c>
      <c r="G227" s="66">
        <f t="shared" si="120"/>
        <v>517.39</v>
      </c>
      <c r="H227" s="66">
        <f t="shared" si="109"/>
        <v>124.64</v>
      </c>
      <c r="I227" s="70">
        <f t="shared" si="121"/>
        <v>642.03</v>
      </c>
    </row>
    <row r="228" spans="1:9" s="68" customFormat="1" ht="21.75" customHeight="1" x14ac:dyDescent="0.25">
      <c r="A228" s="481" t="s">
        <v>2234</v>
      </c>
      <c r="B228" s="714">
        <v>7</v>
      </c>
      <c r="C228" s="66">
        <f>B228/138</f>
        <v>5.0724637681159424E-2</v>
      </c>
      <c r="D228" s="66">
        <v>1045</v>
      </c>
      <c r="E228" s="66">
        <f t="shared" si="119"/>
        <v>53.007246376811601</v>
      </c>
      <c r="F228" s="130">
        <v>1</v>
      </c>
      <c r="G228" s="66">
        <f t="shared" si="120"/>
        <v>53.01</v>
      </c>
      <c r="H228" s="66">
        <f t="shared" si="109"/>
        <v>12.77</v>
      </c>
      <c r="I228" s="70">
        <f t="shared" si="121"/>
        <v>65.78</v>
      </c>
    </row>
    <row r="229" spans="1:9" s="68" customFormat="1" ht="21.75" customHeight="1" x14ac:dyDescent="0.25">
      <c r="A229" s="481" t="s">
        <v>2229</v>
      </c>
      <c r="B229" s="714">
        <v>1</v>
      </c>
      <c r="C229" s="66">
        <f t="shared" si="118"/>
        <v>7.246376811594203E-3</v>
      </c>
      <c r="D229" s="66">
        <v>700</v>
      </c>
      <c r="E229" s="66">
        <f t="shared" si="119"/>
        <v>5.0724637681159424</v>
      </c>
      <c r="F229" s="130">
        <v>1</v>
      </c>
      <c r="G229" s="66">
        <f t="shared" si="120"/>
        <v>5.07</v>
      </c>
      <c r="H229" s="66">
        <f t="shared" si="109"/>
        <v>1.22</v>
      </c>
      <c r="I229" s="70">
        <f t="shared" si="121"/>
        <v>6.29</v>
      </c>
    </row>
    <row r="230" spans="1:9" s="68" customFormat="1" ht="19.5" customHeight="1" x14ac:dyDescent="0.25">
      <c r="A230" s="481" t="s">
        <v>2440</v>
      </c>
      <c r="B230" s="714">
        <v>1</v>
      </c>
      <c r="C230" s="66">
        <f t="shared" si="118"/>
        <v>7.246376811594203E-3</v>
      </c>
      <c r="D230" s="66">
        <v>700</v>
      </c>
      <c r="E230" s="66">
        <f t="shared" si="119"/>
        <v>5.0724637681159424</v>
      </c>
      <c r="F230" s="130">
        <v>1</v>
      </c>
      <c r="G230" s="66">
        <f t="shared" si="120"/>
        <v>5.07</v>
      </c>
      <c r="H230" s="66">
        <f t="shared" si="109"/>
        <v>1.22</v>
      </c>
      <c r="I230" s="70">
        <f t="shared" si="121"/>
        <v>6.29</v>
      </c>
    </row>
    <row r="231" spans="1:9" s="68" customFormat="1" ht="19.5" customHeight="1" x14ac:dyDescent="0.25">
      <c r="A231" s="481" t="s">
        <v>2440</v>
      </c>
      <c r="B231" s="714">
        <v>0.5</v>
      </c>
      <c r="C231" s="66">
        <f t="shared" si="118"/>
        <v>3.6231884057971015E-3</v>
      </c>
      <c r="D231" s="66">
        <v>800</v>
      </c>
      <c r="E231" s="66">
        <f t="shared" si="119"/>
        <v>2.8985507246376812</v>
      </c>
      <c r="F231" s="130">
        <v>1</v>
      </c>
      <c r="G231" s="66">
        <f t="shared" si="120"/>
        <v>2.9</v>
      </c>
      <c r="H231" s="66">
        <f t="shared" si="109"/>
        <v>0.7</v>
      </c>
      <c r="I231" s="70">
        <f t="shared" si="121"/>
        <v>3.5999999999999996</v>
      </c>
    </row>
    <row r="232" spans="1:9" s="68" customFormat="1" ht="51.75" customHeight="1" x14ac:dyDescent="0.25">
      <c r="A232" s="646" t="s">
        <v>9</v>
      </c>
      <c r="B232" s="715">
        <f>SUM(B233:B241)</f>
        <v>1046</v>
      </c>
      <c r="C232" s="717">
        <f>SUM(C233:C241)</f>
        <v>7.5797101449275361</v>
      </c>
      <c r="D232" s="710"/>
      <c r="E232" s="710"/>
      <c r="F232" s="710"/>
      <c r="G232" s="717">
        <f>SUM(G233:G241)</f>
        <v>4385.2700000000004</v>
      </c>
      <c r="H232" s="717">
        <f>SUM(H233:H241)</f>
        <v>1056.4099999999999</v>
      </c>
      <c r="I232" s="718">
        <f>SUM(I233:I241)</f>
        <v>5441.68</v>
      </c>
    </row>
    <row r="233" spans="1:9" s="68" customFormat="1" x14ac:dyDescent="0.25">
      <c r="A233" s="481" t="s">
        <v>2441</v>
      </c>
      <c r="B233" s="714">
        <f>97+48</f>
        <v>145</v>
      </c>
      <c r="C233" s="66">
        <f>B233/138</f>
        <v>1.0507246376811594</v>
      </c>
      <c r="D233" s="66">
        <v>586</v>
      </c>
      <c r="E233" s="66">
        <f>D233*C233</f>
        <v>615.72463768115938</v>
      </c>
      <c r="F233" s="130">
        <v>1</v>
      </c>
      <c r="G233" s="66">
        <f>ROUND(E233*F233,2)</f>
        <v>615.72</v>
      </c>
      <c r="H233" s="66">
        <f>ROUND(G233*0.2409,2)</f>
        <v>148.33000000000001</v>
      </c>
      <c r="I233" s="70">
        <f>G233+H233</f>
        <v>764.05000000000007</v>
      </c>
    </row>
    <row r="234" spans="1:9" s="68" customFormat="1" x14ac:dyDescent="0.25">
      <c r="A234" s="481" t="s">
        <v>2441</v>
      </c>
      <c r="B234" s="714">
        <f>104+18</f>
        <v>122</v>
      </c>
      <c r="C234" s="66">
        <f>B234/138</f>
        <v>0.88405797101449279</v>
      </c>
      <c r="D234" s="66">
        <v>586</v>
      </c>
      <c r="E234" s="66">
        <f t="shared" ref="E234:E241" si="122">D234*C234</f>
        <v>518.05797101449275</v>
      </c>
      <c r="F234" s="130">
        <v>1</v>
      </c>
      <c r="G234" s="66">
        <f t="shared" ref="G234:G241" si="123">ROUND(E234*F234,2)</f>
        <v>518.05999999999995</v>
      </c>
      <c r="H234" s="66">
        <f t="shared" ref="H234:H241" si="124">ROUND(G234*0.2409,2)</f>
        <v>124.8</v>
      </c>
      <c r="I234" s="70">
        <f t="shared" ref="I234:I241" si="125">G234+H234</f>
        <v>642.8599999999999</v>
      </c>
    </row>
    <row r="235" spans="1:9" s="68" customFormat="1" x14ac:dyDescent="0.25">
      <c r="A235" s="481" t="s">
        <v>2441</v>
      </c>
      <c r="B235" s="714">
        <f>41+7</f>
        <v>48</v>
      </c>
      <c r="C235" s="66">
        <f t="shared" ref="C235:C241" si="126">B235/138</f>
        <v>0.34782608695652173</v>
      </c>
      <c r="D235" s="66">
        <v>576</v>
      </c>
      <c r="E235" s="66">
        <f t="shared" si="122"/>
        <v>200.3478260869565</v>
      </c>
      <c r="F235" s="130">
        <v>1</v>
      </c>
      <c r="G235" s="66">
        <f t="shared" si="123"/>
        <v>200.35</v>
      </c>
      <c r="H235" s="66">
        <f t="shared" si="124"/>
        <v>48.26</v>
      </c>
      <c r="I235" s="70">
        <f t="shared" si="125"/>
        <v>248.60999999999999</v>
      </c>
    </row>
    <row r="236" spans="1:9" s="68" customFormat="1" x14ac:dyDescent="0.25">
      <c r="A236" s="481" t="s">
        <v>2441</v>
      </c>
      <c r="B236" s="714">
        <f>138+78</f>
        <v>216</v>
      </c>
      <c r="C236" s="66">
        <f t="shared" si="126"/>
        <v>1.5652173913043479</v>
      </c>
      <c r="D236" s="66">
        <v>576</v>
      </c>
      <c r="E236" s="66">
        <f t="shared" si="122"/>
        <v>901.56521739130437</v>
      </c>
      <c r="F236" s="130">
        <v>1</v>
      </c>
      <c r="G236" s="66">
        <f t="shared" si="123"/>
        <v>901.57</v>
      </c>
      <c r="H236" s="66">
        <f t="shared" si="124"/>
        <v>217.19</v>
      </c>
      <c r="I236" s="70">
        <f t="shared" si="125"/>
        <v>1118.76</v>
      </c>
    </row>
    <row r="237" spans="1:9" s="68" customFormat="1" x14ac:dyDescent="0.25">
      <c r="A237" s="481" t="s">
        <v>2441</v>
      </c>
      <c r="B237" s="714">
        <v>48</v>
      </c>
      <c r="C237" s="66">
        <f t="shared" si="126"/>
        <v>0.34782608695652173</v>
      </c>
      <c r="D237" s="66">
        <v>576</v>
      </c>
      <c r="E237" s="66">
        <f t="shared" si="122"/>
        <v>200.3478260869565</v>
      </c>
      <c r="F237" s="130">
        <v>1</v>
      </c>
      <c r="G237" s="66">
        <f t="shared" si="123"/>
        <v>200.35</v>
      </c>
      <c r="H237" s="66">
        <f t="shared" si="124"/>
        <v>48.26</v>
      </c>
      <c r="I237" s="70">
        <f t="shared" si="125"/>
        <v>248.60999999999999</v>
      </c>
    </row>
    <row r="238" spans="1:9" s="68" customFormat="1" x14ac:dyDescent="0.25">
      <c r="A238" s="481" t="s">
        <v>2441</v>
      </c>
      <c r="B238" s="714">
        <f>110+66</f>
        <v>176</v>
      </c>
      <c r="C238" s="66">
        <f t="shared" si="126"/>
        <v>1.2753623188405796</v>
      </c>
      <c r="D238" s="66">
        <v>576</v>
      </c>
      <c r="E238" s="66">
        <f t="shared" si="122"/>
        <v>734.60869565217388</v>
      </c>
      <c r="F238" s="130">
        <v>1</v>
      </c>
      <c r="G238" s="66">
        <f t="shared" si="123"/>
        <v>734.61</v>
      </c>
      <c r="H238" s="66">
        <f t="shared" si="124"/>
        <v>176.97</v>
      </c>
      <c r="I238" s="70">
        <f t="shared" si="125"/>
        <v>911.58</v>
      </c>
    </row>
    <row r="239" spans="1:9" s="68" customFormat="1" x14ac:dyDescent="0.25">
      <c r="A239" s="481" t="s">
        <v>2441</v>
      </c>
      <c r="B239" s="714">
        <v>40</v>
      </c>
      <c r="C239" s="66">
        <f t="shared" si="126"/>
        <v>0.28985507246376813</v>
      </c>
      <c r="D239" s="66">
        <v>576</v>
      </c>
      <c r="E239" s="66">
        <f t="shared" si="122"/>
        <v>166.95652173913044</v>
      </c>
      <c r="F239" s="130">
        <v>1</v>
      </c>
      <c r="G239" s="66">
        <f t="shared" si="123"/>
        <v>166.96</v>
      </c>
      <c r="H239" s="66">
        <f t="shared" si="124"/>
        <v>40.22</v>
      </c>
      <c r="I239" s="70">
        <f t="shared" si="125"/>
        <v>207.18</v>
      </c>
    </row>
    <row r="240" spans="1:9" s="68" customFormat="1" x14ac:dyDescent="0.25">
      <c r="A240" s="481" t="s">
        <v>2441</v>
      </c>
      <c r="B240" s="714">
        <v>24</v>
      </c>
      <c r="C240" s="66">
        <f t="shared" si="126"/>
        <v>0.17391304347826086</v>
      </c>
      <c r="D240" s="66">
        <v>576</v>
      </c>
      <c r="E240" s="66">
        <f t="shared" si="122"/>
        <v>100.17391304347825</v>
      </c>
      <c r="F240" s="130">
        <v>1</v>
      </c>
      <c r="G240" s="66">
        <f t="shared" si="123"/>
        <v>100.17</v>
      </c>
      <c r="H240" s="66">
        <f t="shared" si="124"/>
        <v>24.13</v>
      </c>
      <c r="I240" s="70">
        <f t="shared" si="125"/>
        <v>124.3</v>
      </c>
    </row>
    <row r="241" spans="1:9" s="68" customFormat="1" ht="17.25" thickBot="1" x14ac:dyDescent="0.3">
      <c r="A241" s="709" t="s">
        <v>2441</v>
      </c>
      <c r="B241" s="716">
        <f>138+89</f>
        <v>227</v>
      </c>
      <c r="C241" s="75">
        <f t="shared" si="126"/>
        <v>1.644927536231884</v>
      </c>
      <c r="D241" s="75">
        <v>576</v>
      </c>
      <c r="E241" s="75">
        <f t="shared" si="122"/>
        <v>947.47826086956525</v>
      </c>
      <c r="F241" s="711">
        <v>1</v>
      </c>
      <c r="G241" s="75">
        <f t="shared" si="123"/>
        <v>947.48</v>
      </c>
      <c r="H241" s="75">
        <f t="shared" si="124"/>
        <v>228.25</v>
      </c>
      <c r="I241" s="76">
        <f t="shared" si="125"/>
        <v>1175.73</v>
      </c>
    </row>
    <row r="242" spans="1:9" s="68" customFormat="1" x14ac:dyDescent="0.25"/>
    <row r="243" spans="1:9" x14ac:dyDescent="0.25">
      <c r="A243" s="2" t="s">
        <v>1939</v>
      </c>
    </row>
    <row r="244" spans="1:9" ht="18" customHeight="1" x14ac:dyDescent="0.25"/>
    <row r="245" spans="1:9" x14ac:dyDescent="0.25">
      <c r="A245" s="224" t="s">
        <v>1940</v>
      </c>
    </row>
    <row r="246" spans="1:9" x14ac:dyDescent="0.25">
      <c r="A246" s="224" t="s">
        <v>1941</v>
      </c>
    </row>
  </sheetData>
  <mergeCells count="4">
    <mergeCell ref="F1:G1"/>
    <mergeCell ref="A2:G2"/>
    <mergeCell ref="A6:A7"/>
    <mergeCell ref="B6:I6"/>
  </mergeCells>
  <pageMargins left="0.31496062992125984" right="0.31496062992125984" top="0.55118110236220474" bottom="0.35433070866141736" header="0.31496062992125984" footer="0.31496062992125984"/>
  <pageSetup paperSize="9" scale="47" orientation="landscape" r:id="rId1"/>
  <rowBreaks count="1" manualBreakCount="1">
    <brk id="139" max="16" man="1"/>
  </rowBreaks>
  <ignoredErrors>
    <ignoredError sqref="C58 F58:H58" 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9" tint="0.59999389629810485"/>
    <pageSetUpPr fitToPage="1"/>
  </sheetPr>
  <dimension ref="A1:BA389"/>
  <sheetViews>
    <sheetView zoomScale="80" zoomScaleNormal="80" zoomScaleSheetLayoutView="80" workbookViewId="0">
      <selection activeCell="L17" sqref="L17"/>
    </sheetView>
  </sheetViews>
  <sheetFormatPr defaultRowHeight="16.5" x14ac:dyDescent="0.25"/>
  <cols>
    <col min="1" max="1" width="42.7109375" style="234" customWidth="1"/>
    <col min="2" max="2" width="17.28515625" style="235" customWidth="1"/>
    <col min="3" max="3" width="19.28515625" style="235" customWidth="1"/>
    <col min="4" max="4" width="13.7109375" style="235" customWidth="1"/>
    <col min="5" max="5" width="15.42578125" style="235" customWidth="1"/>
    <col min="6" max="6" width="11.42578125" style="235" customWidth="1"/>
    <col min="7" max="7" width="14.140625" style="235" customWidth="1"/>
    <col min="8" max="8" width="12.140625" style="235" customWidth="1"/>
    <col min="9" max="9" width="14.42578125" style="235" customWidth="1"/>
    <col min="10" max="14" width="9.140625" style="719"/>
    <col min="15" max="53" width="9.140625" style="458"/>
    <col min="54" max="16384" width="9.140625" style="235"/>
  </cols>
  <sheetData>
    <row r="1" spans="1:53" x14ac:dyDescent="0.25">
      <c r="F1" s="1412"/>
      <c r="G1" s="1412"/>
    </row>
    <row r="2" spans="1:53" s="236" customFormat="1" ht="48.75" customHeight="1" x14ac:dyDescent="0.25">
      <c r="A2" s="1413" t="s">
        <v>691</v>
      </c>
      <c r="B2" s="1413"/>
      <c r="C2" s="1413"/>
      <c r="D2" s="1413"/>
      <c r="E2" s="1413"/>
      <c r="F2" s="1413"/>
      <c r="G2" s="1413"/>
      <c r="J2" s="720"/>
      <c r="K2" s="720"/>
      <c r="L2" s="720"/>
      <c r="M2" s="720"/>
      <c r="N2" s="720"/>
      <c r="O2" s="457"/>
      <c r="P2" s="457"/>
      <c r="Q2" s="457"/>
      <c r="R2" s="457"/>
      <c r="S2" s="457"/>
      <c r="T2" s="457"/>
      <c r="U2" s="457"/>
      <c r="V2" s="457"/>
      <c r="W2" s="457"/>
      <c r="X2" s="457"/>
      <c r="Y2" s="457"/>
      <c r="Z2" s="457"/>
      <c r="AA2" s="457"/>
      <c r="AB2" s="457"/>
      <c r="AC2" s="457"/>
      <c r="AD2" s="457"/>
      <c r="AE2" s="457"/>
      <c r="AF2" s="457"/>
      <c r="AG2" s="457"/>
      <c r="AH2" s="457"/>
      <c r="AI2" s="457"/>
      <c r="AJ2" s="457"/>
      <c r="AK2" s="457"/>
      <c r="AL2" s="457"/>
      <c r="AM2" s="457"/>
      <c r="AN2" s="457"/>
      <c r="AO2" s="457"/>
      <c r="AP2" s="457"/>
      <c r="AQ2" s="457"/>
      <c r="AR2" s="457"/>
      <c r="AS2" s="457"/>
      <c r="AT2" s="457"/>
      <c r="AU2" s="457"/>
      <c r="AV2" s="457"/>
      <c r="AW2" s="457"/>
      <c r="AX2" s="457"/>
      <c r="AY2" s="457"/>
      <c r="AZ2" s="457"/>
      <c r="BA2" s="457"/>
    </row>
    <row r="4" spans="1:53" ht="18.75" customHeight="1" x14ac:dyDescent="0.25">
      <c r="A4" s="1449" t="s">
        <v>1022</v>
      </c>
      <c r="B4" s="1449"/>
    </row>
    <row r="5" spans="1:53" ht="17.25" thickBot="1" x14ac:dyDescent="0.3">
      <c r="B5" s="455"/>
      <c r="C5" s="455"/>
      <c r="D5" s="455"/>
      <c r="E5" s="455"/>
      <c r="F5" s="455"/>
      <c r="G5" s="455"/>
      <c r="H5" s="455"/>
      <c r="I5" s="455"/>
    </row>
    <row r="6" spans="1:53" ht="24" customHeight="1" x14ac:dyDescent="0.25">
      <c r="A6" s="1444"/>
      <c r="B6" s="1446" t="s">
        <v>11</v>
      </c>
      <c r="C6" s="1447"/>
      <c r="D6" s="1447"/>
      <c r="E6" s="1447"/>
      <c r="F6" s="1447"/>
      <c r="G6" s="1447"/>
      <c r="H6" s="1447"/>
      <c r="I6" s="1448"/>
    </row>
    <row r="7" spans="1:53" ht="142.5" customHeight="1" x14ac:dyDescent="0.25">
      <c r="A7" s="1445"/>
      <c r="B7" s="237" t="s">
        <v>21</v>
      </c>
      <c r="C7" s="238" t="s">
        <v>15</v>
      </c>
      <c r="D7" s="239" t="s">
        <v>16</v>
      </c>
      <c r="E7" s="239" t="s">
        <v>13</v>
      </c>
      <c r="F7" s="239" t="s">
        <v>3</v>
      </c>
      <c r="G7" s="239" t="s">
        <v>4</v>
      </c>
      <c r="H7" s="239" t="s">
        <v>5</v>
      </c>
      <c r="I7" s="240" t="s">
        <v>6</v>
      </c>
    </row>
    <row r="8" spans="1:53" ht="13.5" customHeight="1" x14ac:dyDescent="0.25">
      <c r="A8" s="241"/>
      <c r="B8" s="242">
        <v>1</v>
      </c>
      <c r="C8" s="243" t="s">
        <v>24</v>
      </c>
      <c r="D8" s="244">
        <v>3</v>
      </c>
      <c r="E8" s="244" t="s">
        <v>17</v>
      </c>
      <c r="F8" s="244">
        <v>5</v>
      </c>
      <c r="G8" s="244" t="s">
        <v>18</v>
      </c>
      <c r="H8" s="244" t="s">
        <v>19</v>
      </c>
      <c r="I8" s="245" t="s">
        <v>20</v>
      </c>
    </row>
    <row r="9" spans="1:53" s="236" customFormat="1" ht="26.25" customHeight="1" thickBot="1" x14ac:dyDescent="0.3">
      <c r="A9" s="246" t="s">
        <v>0</v>
      </c>
      <c r="B9" s="721">
        <f>B10+B42+B352+B171+B223+B240+B247+B284+B300+B307+B304+B344</f>
        <v>29325.25</v>
      </c>
      <c r="C9" s="247">
        <f>C10+C42+C352+C171+C223+C240+C247+C284+C300+C307+C304+C344</f>
        <v>185.61999999999998</v>
      </c>
      <c r="D9" s="247"/>
      <c r="E9" s="247"/>
      <c r="F9" s="247"/>
      <c r="G9" s="247">
        <f>G10+G42+G352+G171+G223+G240+G247+G284+G300+G307+G304+G344</f>
        <v>133874.78999999995</v>
      </c>
      <c r="H9" s="247">
        <f>H10+H42+H352+H171+H223+H240+H247+H284+H300+H307+H304+H344</f>
        <v>31797.959999999995</v>
      </c>
      <c r="I9" s="248">
        <f>I10+I42+I352+I171+I223+I240+I247+I284+I300+I307+I304+I344</f>
        <v>165672.74999999997</v>
      </c>
      <c r="J9" s="720"/>
      <c r="K9" s="720"/>
      <c r="L9" s="720"/>
      <c r="M9" s="720"/>
      <c r="N9" s="720"/>
      <c r="O9" s="457"/>
      <c r="P9" s="457"/>
      <c r="Q9" s="457"/>
      <c r="R9" s="457"/>
      <c r="S9" s="457"/>
      <c r="T9" s="457"/>
      <c r="U9" s="457"/>
      <c r="V9" s="457"/>
      <c r="W9" s="457"/>
      <c r="X9" s="457"/>
      <c r="Y9" s="457"/>
      <c r="Z9" s="457"/>
      <c r="AA9" s="457"/>
      <c r="AB9" s="457"/>
      <c r="AC9" s="457"/>
      <c r="AD9" s="457"/>
      <c r="AE9" s="457"/>
      <c r="AF9" s="457"/>
      <c r="AG9" s="457"/>
      <c r="AH9" s="457"/>
      <c r="AI9" s="457"/>
      <c r="AJ9" s="457"/>
      <c r="AK9" s="457"/>
      <c r="AL9" s="457"/>
      <c r="AM9" s="457"/>
      <c r="AN9" s="457"/>
      <c r="AO9" s="457"/>
      <c r="AP9" s="457"/>
      <c r="AQ9" s="457"/>
      <c r="AR9" s="457"/>
      <c r="AS9" s="457"/>
      <c r="AT9" s="457"/>
      <c r="AU9" s="457"/>
      <c r="AV9" s="457"/>
      <c r="AW9" s="457"/>
      <c r="AX9" s="457"/>
      <c r="AY9" s="457"/>
      <c r="AZ9" s="457"/>
      <c r="BA9" s="457"/>
    </row>
    <row r="10" spans="1:53" s="236" customFormat="1" ht="21.75" customHeight="1" x14ac:dyDescent="0.25">
      <c r="A10" s="249" t="s">
        <v>1023</v>
      </c>
      <c r="B10" s="722">
        <f t="shared" ref="B10:C10" si="0">B11+B13+B26+B38</f>
        <v>3448.75</v>
      </c>
      <c r="C10" s="250">
        <f t="shared" si="0"/>
        <v>21.830000000000002</v>
      </c>
      <c r="D10" s="250"/>
      <c r="E10" s="250"/>
      <c r="F10" s="250"/>
      <c r="G10" s="250">
        <f>G11+G13+G26+G38</f>
        <v>14541.88</v>
      </c>
      <c r="H10" s="250">
        <f>H11+H13+H26+H38</f>
        <v>3452.62</v>
      </c>
      <c r="I10" s="251">
        <f>I11+I13+I26+I38</f>
        <v>17994.5</v>
      </c>
      <c r="J10" s="720"/>
      <c r="K10" s="720"/>
      <c r="L10" s="720"/>
      <c r="M10" s="720"/>
      <c r="N10" s="720"/>
      <c r="O10" s="457"/>
      <c r="P10" s="457"/>
      <c r="Q10" s="457"/>
      <c r="R10" s="457"/>
      <c r="S10" s="457"/>
      <c r="T10" s="457"/>
      <c r="U10" s="457"/>
      <c r="V10" s="457"/>
      <c r="W10" s="457"/>
      <c r="X10" s="457"/>
      <c r="Y10" s="457"/>
      <c r="Z10" s="457"/>
      <c r="AA10" s="457"/>
      <c r="AB10" s="457"/>
      <c r="AC10" s="457"/>
      <c r="AD10" s="457"/>
      <c r="AE10" s="457"/>
      <c r="AF10" s="457"/>
      <c r="AG10" s="457"/>
      <c r="AH10" s="457"/>
      <c r="AI10" s="457"/>
      <c r="AJ10" s="457"/>
      <c r="AK10" s="457"/>
      <c r="AL10" s="457"/>
      <c r="AM10" s="457"/>
      <c r="AN10" s="457"/>
      <c r="AO10" s="457"/>
      <c r="AP10" s="457"/>
      <c r="AQ10" s="457"/>
      <c r="AR10" s="457"/>
      <c r="AS10" s="457"/>
      <c r="AT10" s="457"/>
      <c r="AU10" s="457"/>
      <c r="AV10" s="457"/>
      <c r="AW10" s="457"/>
      <c r="AX10" s="457"/>
      <c r="AY10" s="457"/>
      <c r="AZ10" s="457"/>
      <c r="BA10" s="457"/>
    </row>
    <row r="11" spans="1:53" ht="44.25" customHeight="1" x14ac:dyDescent="0.25">
      <c r="A11" s="252" t="s">
        <v>10</v>
      </c>
      <c r="B11" s="723">
        <f>B12</f>
        <v>114.75</v>
      </c>
      <c r="C11" s="254">
        <f t="shared" ref="C11:I11" si="1">C12</f>
        <v>0.73</v>
      </c>
      <c r="D11" s="254"/>
      <c r="E11" s="254"/>
      <c r="F11" s="254"/>
      <c r="G11" s="254">
        <f t="shared" si="1"/>
        <v>866.51</v>
      </c>
      <c r="H11" s="254">
        <f t="shared" si="1"/>
        <v>184.65</v>
      </c>
      <c r="I11" s="255">
        <f t="shared" si="1"/>
        <v>1051.1600000000001</v>
      </c>
    </row>
    <row r="12" spans="1:53" ht="16.5" customHeight="1" x14ac:dyDescent="0.25">
      <c r="A12" s="256" t="s">
        <v>1024</v>
      </c>
      <c r="B12" s="724">
        <v>114.75</v>
      </c>
      <c r="C12" s="109">
        <f>ROUND(B12/158,2)</f>
        <v>0.73</v>
      </c>
      <c r="D12" s="109">
        <v>1187</v>
      </c>
      <c r="E12" s="109">
        <f>ROUND(C12*D12,2)</f>
        <v>866.51</v>
      </c>
      <c r="F12" s="257">
        <v>1</v>
      </c>
      <c r="G12" s="109">
        <f>ROUND(E12*F12,2)</f>
        <v>866.51</v>
      </c>
      <c r="H12" s="109">
        <f>ROUND(G12*0.2131,2)</f>
        <v>184.65</v>
      </c>
      <c r="I12" s="176">
        <f>ROUND(G12+H12,2)</f>
        <v>1051.1600000000001</v>
      </c>
    </row>
    <row r="13" spans="1:53" s="236" customFormat="1" ht="53.25" customHeight="1" x14ac:dyDescent="0.25">
      <c r="A13" s="252" t="s">
        <v>8</v>
      </c>
      <c r="B13" s="723">
        <f>SUM(B14:B25)</f>
        <v>1823</v>
      </c>
      <c r="C13" s="254">
        <f t="shared" ref="C13:H13" si="2">SUM(C14:C25)</f>
        <v>11.540000000000001</v>
      </c>
      <c r="D13" s="254"/>
      <c r="E13" s="254"/>
      <c r="F13" s="254"/>
      <c r="G13" s="254">
        <f>SUM(G14:G25)</f>
        <v>8482.9699999999993</v>
      </c>
      <c r="H13" s="254">
        <f t="shared" si="2"/>
        <v>2033.1599999999999</v>
      </c>
      <c r="I13" s="255">
        <f>SUM(I14:I25)</f>
        <v>10516.13</v>
      </c>
      <c r="J13" s="720"/>
      <c r="K13" s="720"/>
      <c r="L13" s="720"/>
      <c r="M13" s="720"/>
      <c r="N13" s="720"/>
      <c r="O13" s="457"/>
      <c r="P13" s="457"/>
      <c r="Q13" s="457"/>
      <c r="R13" s="457"/>
      <c r="S13" s="457"/>
      <c r="T13" s="457"/>
      <c r="U13" s="457"/>
      <c r="V13" s="457"/>
      <c r="W13" s="457"/>
      <c r="X13" s="457"/>
      <c r="Y13" s="457"/>
      <c r="Z13" s="457"/>
      <c r="AA13" s="457"/>
      <c r="AB13" s="457"/>
      <c r="AC13" s="457"/>
      <c r="AD13" s="457"/>
      <c r="AE13" s="457"/>
      <c r="AF13" s="457"/>
      <c r="AG13" s="457"/>
      <c r="AH13" s="457"/>
      <c r="AI13" s="457"/>
      <c r="AJ13" s="457"/>
      <c r="AK13" s="457"/>
      <c r="AL13" s="457"/>
      <c r="AM13" s="457"/>
      <c r="AN13" s="457"/>
      <c r="AO13" s="457"/>
      <c r="AP13" s="457"/>
      <c r="AQ13" s="457"/>
      <c r="AR13" s="457"/>
      <c r="AS13" s="457"/>
      <c r="AT13" s="457"/>
      <c r="AU13" s="457"/>
      <c r="AV13" s="457"/>
      <c r="AW13" s="457"/>
      <c r="AX13" s="457"/>
      <c r="AY13" s="457"/>
      <c r="AZ13" s="457"/>
      <c r="BA13" s="457"/>
    </row>
    <row r="14" spans="1:53" ht="16.5" customHeight="1" x14ac:dyDescent="0.25">
      <c r="A14" s="256" t="s">
        <v>510</v>
      </c>
      <c r="B14" s="724">
        <v>68</v>
      </c>
      <c r="C14" s="258">
        <f>ROUND(B14/158,2)</f>
        <v>0.43</v>
      </c>
      <c r="D14" s="258">
        <v>785</v>
      </c>
      <c r="E14" s="258">
        <f>ROUND(C14*D14,2)</f>
        <v>337.55</v>
      </c>
      <c r="F14" s="259">
        <v>1</v>
      </c>
      <c r="G14" s="258">
        <f t="shared" ref="G14:G25" si="3">ROUND(E14*F14,2)</f>
        <v>337.55</v>
      </c>
      <c r="H14" s="258">
        <f>ROUND(G14*0.2409,2)</f>
        <v>81.319999999999993</v>
      </c>
      <c r="I14" s="260">
        <f t="shared" ref="I14:I25" si="4">ROUND(G14+H14,2)</f>
        <v>418.87</v>
      </c>
    </row>
    <row r="15" spans="1:53" ht="16.5" customHeight="1" x14ac:dyDescent="0.25">
      <c r="A15" s="256" t="s">
        <v>1025</v>
      </c>
      <c r="B15" s="724">
        <f>140+48</f>
        <v>188</v>
      </c>
      <c r="C15" s="258">
        <f t="shared" ref="C15:C25" si="5">ROUND(B15/158,2)</f>
        <v>1.19</v>
      </c>
      <c r="D15" s="258">
        <v>4.79</v>
      </c>
      <c r="E15" s="258">
        <f>D15*B15</f>
        <v>900.52</v>
      </c>
      <c r="F15" s="259">
        <v>1</v>
      </c>
      <c r="G15" s="258">
        <f>ROUND(E15*F15,2)</f>
        <v>900.52</v>
      </c>
      <c r="H15" s="258">
        <f>ROUND(G15*0.2409,2)</f>
        <v>216.94</v>
      </c>
      <c r="I15" s="260">
        <f t="shared" si="4"/>
        <v>1117.46</v>
      </c>
    </row>
    <row r="16" spans="1:53" ht="16.5" customHeight="1" x14ac:dyDescent="0.25">
      <c r="A16" s="256" t="s">
        <v>1026</v>
      </c>
      <c r="B16" s="724">
        <f>96+48</f>
        <v>144</v>
      </c>
      <c r="C16" s="258">
        <f t="shared" si="5"/>
        <v>0.91</v>
      </c>
      <c r="D16" s="258">
        <v>4.79</v>
      </c>
      <c r="E16" s="258">
        <f t="shared" ref="E16:E24" si="6">D16*B16</f>
        <v>689.76</v>
      </c>
      <c r="F16" s="259">
        <v>1</v>
      </c>
      <c r="G16" s="258">
        <f>ROUND(E16*F16,2)</f>
        <v>689.76</v>
      </c>
      <c r="H16" s="258">
        <f>ROUND(G16*0.2409,2)</f>
        <v>166.16</v>
      </c>
      <c r="I16" s="260">
        <f t="shared" si="4"/>
        <v>855.92</v>
      </c>
    </row>
    <row r="17" spans="1:53" ht="16.5" customHeight="1" x14ac:dyDescent="0.25">
      <c r="A17" s="256" t="s">
        <v>1027</v>
      </c>
      <c r="B17" s="724">
        <v>164</v>
      </c>
      <c r="C17" s="258">
        <f t="shared" si="5"/>
        <v>1.04</v>
      </c>
      <c r="D17" s="258">
        <v>4.79</v>
      </c>
      <c r="E17" s="258">
        <f t="shared" si="6"/>
        <v>785.56000000000006</v>
      </c>
      <c r="F17" s="259">
        <v>1</v>
      </c>
      <c r="G17" s="258">
        <f>ROUND(E17*F17,2)</f>
        <v>785.56</v>
      </c>
      <c r="H17" s="258">
        <f>ROUND(G17*0.2409,2)</f>
        <v>189.24</v>
      </c>
      <c r="I17" s="260">
        <f t="shared" si="4"/>
        <v>974.8</v>
      </c>
    </row>
    <row r="18" spans="1:53" ht="16.5" customHeight="1" x14ac:dyDescent="0.25">
      <c r="A18" s="256" t="s">
        <v>1028</v>
      </c>
      <c r="B18" s="724">
        <v>78</v>
      </c>
      <c r="C18" s="258">
        <f t="shared" si="5"/>
        <v>0.49</v>
      </c>
      <c r="D18" s="258">
        <v>4.79</v>
      </c>
      <c r="E18" s="258">
        <f t="shared" si="6"/>
        <v>373.62</v>
      </c>
      <c r="F18" s="259">
        <v>1</v>
      </c>
      <c r="G18" s="258">
        <f t="shared" si="3"/>
        <v>373.62</v>
      </c>
      <c r="H18" s="258">
        <f>ROUND(G18*0.2131,2)</f>
        <v>79.62</v>
      </c>
      <c r="I18" s="260">
        <f t="shared" si="4"/>
        <v>453.24</v>
      </c>
    </row>
    <row r="19" spans="1:53" ht="16.5" customHeight="1" x14ac:dyDescent="0.25">
      <c r="A19" s="256" t="s">
        <v>1029</v>
      </c>
      <c r="B19" s="724">
        <v>152</v>
      </c>
      <c r="C19" s="258">
        <f t="shared" si="5"/>
        <v>0.96</v>
      </c>
      <c r="D19" s="258">
        <v>4.79</v>
      </c>
      <c r="E19" s="258">
        <f t="shared" si="6"/>
        <v>728.08</v>
      </c>
      <c r="F19" s="259">
        <v>1</v>
      </c>
      <c r="G19" s="258">
        <f t="shared" si="3"/>
        <v>728.08</v>
      </c>
      <c r="H19" s="258">
        <f t="shared" ref="H19:H25" si="7">ROUND(G19*0.2409,2)</f>
        <v>175.39</v>
      </c>
      <c r="I19" s="260">
        <f t="shared" si="4"/>
        <v>903.47</v>
      </c>
    </row>
    <row r="20" spans="1:53" ht="16.5" customHeight="1" x14ac:dyDescent="0.25">
      <c r="A20" s="256" t="s">
        <v>1029</v>
      </c>
      <c r="B20" s="724">
        <f>164+56.5</f>
        <v>220.5</v>
      </c>
      <c r="C20" s="258">
        <f t="shared" si="5"/>
        <v>1.4</v>
      </c>
      <c r="D20" s="258">
        <v>4.79</v>
      </c>
      <c r="E20" s="258">
        <f t="shared" si="6"/>
        <v>1056.1949999999999</v>
      </c>
      <c r="F20" s="259">
        <v>1</v>
      </c>
      <c r="G20" s="258">
        <f t="shared" si="3"/>
        <v>1056.2</v>
      </c>
      <c r="H20" s="258">
        <f t="shared" si="7"/>
        <v>254.44</v>
      </c>
      <c r="I20" s="260">
        <f t="shared" si="4"/>
        <v>1310.6400000000001</v>
      </c>
    </row>
    <row r="21" spans="1:53" ht="16.5" customHeight="1" x14ac:dyDescent="0.25">
      <c r="A21" s="261" t="s">
        <v>1030</v>
      </c>
      <c r="B21" s="724">
        <v>64</v>
      </c>
      <c r="C21" s="258">
        <f t="shared" si="5"/>
        <v>0.41</v>
      </c>
      <c r="D21" s="258">
        <v>4.22</v>
      </c>
      <c r="E21" s="258">
        <f t="shared" si="6"/>
        <v>270.08</v>
      </c>
      <c r="F21" s="259">
        <v>1</v>
      </c>
      <c r="G21" s="258">
        <f t="shared" si="3"/>
        <v>270.08</v>
      </c>
      <c r="H21" s="258">
        <f t="shared" si="7"/>
        <v>65.06</v>
      </c>
      <c r="I21" s="260">
        <f t="shared" si="4"/>
        <v>335.14</v>
      </c>
    </row>
    <row r="22" spans="1:53" ht="16.5" customHeight="1" x14ac:dyDescent="0.25">
      <c r="A22" s="261" t="s">
        <v>1031</v>
      </c>
      <c r="B22" s="724">
        <f>164+53.5</f>
        <v>217.5</v>
      </c>
      <c r="C22" s="258">
        <f t="shared" si="5"/>
        <v>1.38</v>
      </c>
      <c r="D22" s="258">
        <v>4.79</v>
      </c>
      <c r="E22" s="258">
        <f t="shared" si="6"/>
        <v>1041.825</v>
      </c>
      <c r="F22" s="259">
        <v>1</v>
      </c>
      <c r="G22" s="258">
        <f t="shared" si="3"/>
        <v>1041.83</v>
      </c>
      <c r="H22" s="258">
        <f t="shared" si="7"/>
        <v>250.98</v>
      </c>
      <c r="I22" s="260">
        <f t="shared" si="4"/>
        <v>1292.81</v>
      </c>
    </row>
    <row r="23" spans="1:53" s="236" customFormat="1" ht="16.5" customHeight="1" x14ac:dyDescent="0.25">
      <c r="A23" s="261" t="s">
        <v>1032</v>
      </c>
      <c r="B23" s="724">
        <f>164+29.5</f>
        <v>193.5</v>
      </c>
      <c r="C23" s="258">
        <f t="shared" si="5"/>
        <v>1.22</v>
      </c>
      <c r="D23" s="258">
        <v>4.79</v>
      </c>
      <c r="E23" s="258">
        <f t="shared" si="6"/>
        <v>926.86500000000001</v>
      </c>
      <c r="F23" s="259">
        <v>1</v>
      </c>
      <c r="G23" s="258">
        <f t="shared" si="3"/>
        <v>926.87</v>
      </c>
      <c r="H23" s="258">
        <f t="shared" si="7"/>
        <v>223.28</v>
      </c>
      <c r="I23" s="260">
        <f t="shared" si="4"/>
        <v>1150.1500000000001</v>
      </c>
      <c r="J23" s="720"/>
      <c r="K23" s="720"/>
      <c r="L23" s="720"/>
      <c r="M23" s="720"/>
      <c r="N23" s="720"/>
      <c r="O23" s="457"/>
      <c r="P23" s="457"/>
      <c r="Q23" s="457"/>
      <c r="R23" s="457"/>
      <c r="S23" s="457"/>
      <c r="T23" s="457"/>
      <c r="U23" s="457"/>
      <c r="V23" s="457"/>
      <c r="W23" s="457"/>
      <c r="X23" s="457"/>
      <c r="Y23" s="457"/>
      <c r="Z23" s="457"/>
      <c r="AA23" s="457"/>
      <c r="AB23" s="457"/>
      <c r="AC23" s="457"/>
      <c r="AD23" s="457"/>
      <c r="AE23" s="457"/>
      <c r="AF23" s="457"/>
      <c r="AG23" s="457"/>
      <c r="AH23" s="457"/>
      <c r="AI23" s="457"/>
      <c r="AJ23" s="457"/>
      <c r="AK23" s="457"/>
      <c r="AL23" s="457"/>
      <c r="AM23" s="457"/>
      <c r="AN23" s="457"/>
      <c r="AO23" s="457"/>
      <c r="AP23" s="457"/>
      <c r="AQ23" s="457"/>
      <c r="AR23" s="457"/>
      <c r="AS23" s="457"/>
      <c r="AT23" s="457"/>
      <c r="AU23" s="457"/>
      <c r="AV23" s="457"/>
      <c r="AW23" s="457"/>
      <c r="AX23" s="457"/>
      <c r="AY23" s="457"/>
      <c r="AZ23" s="457"/>
      <c r="BA23" s="457"/>
    </row>
    <row r="24" spans="1:53" ht="16.5" customHeight="1" x14ac:dyDescent="0.25">
      <c r="A24" s="261" t="s">
        <v>1033</v>
      </c>
      <c r="B24" s="724">
        <v>110</v>
      </c>
      <c r="C24" s="258">
        <f t="shared" si="5"/>
        <v>0.7</v>
      </c>
      <c r="D24" s="258">
        <v>4.79</v>
      </c>
      <c r="E24" s="258">
        <f t="shared" si="6"/>
        <v>526.9</v>
      </c>
      <c r="F24" s="259">
        <v>1</v>
      </c>
      <c r="G24" s="258">
        <f t="shared" si="3"/>
        <v>526.9</v>
      </c>
      <c r="H24" s="258">
        <f t="shared" si="7"/>
        <v>126.93</v>
      </c>
      <c r="I24" s="260">
        <f t="shared" si="4"/>
        <v>653.83000000000004</v>
      </c>
    </row>
    <row r="25" spans="1:53" ht="16.5" customHeight="1" x14ac:dyDescent="0.25">
      <c r="A25" s="261" t="s">
        <v>507</v>
      </c>
      <c r="B25" s="724">
        <f>153+70.5</f>
        <v>223.5</v>
      </c>
      <c r="C25" s="258">
        <f t="shared" si="5"/>
        <v>1.41</v>
      </c>
      <c r="D25" s="258">
        <v>600</v>
      </c>
      <c r="E25" s="258">
        <f>ROUND(C25*D25,2)</f>
        <v>846</v>
      </c>
      <c r="F25" s="259">
        <v>1</v>
      </c>
      <c r="G25" s="258">
        <f t="shared" si="3"/>
        <v>846</v>
      </c>
      <c r="H25" s="258">
        <f t="shared" si="7"/>
        <v>203.8</v>
      </c>
      <c r="I25" s="260">
        <f t="shared" si="4"/>
        <v>1049.8</v>
      </c>
    </row>
    <row r="26" spans="1:53" s="236" customFormat="1" ht="55.5" customHeight="1" x14ac:dyDescent="0.25">
      <c r="A26" s="252" t="s">
        <v>9</v>
      </c>
      <c r="B26" s="725">
        <f t="shared" ref="B26:C26" si="8">SUM(B27:B37)</f>
        <v>1208</v>
      </c>
      <c r="C26" s="737">
        <f t="shared" si="8"/>
        <v>7.65</v>
      </c>
      <c r="D26" s="263"/>
      <c r="E26" s="263"/>
      <c r="F26" s="263"/>
      <c r="G26" s="263">
        <f>SUM(G27:G37)</f>
        <v>4163.7999999999993</v>
      </c>
      <c r="H26" s="263">
        <f>SUM(H27:H37)</f>
        <v>987.01999999999987</v>
      </c>
      <c r="I26" s="264">
        <f>SUM(I27:I37)</f>
        <v>5150.82</v>
      </c>
      <c r="J26" s="720"/>
      <c r="K26" s="720"/>
      <c r="L26" s="720"/>
      <c r="M26" s="720"/>
      <c r="N26" s="720"/>
      <c r="O26" s="457"/>
      <c r="P26" s="457"/>
      <c r="Q26" s="457"/>
      <c r="R26" s="457"/>
      <c r="S26" s="457"/>
      <c r="T26" s="457"/>
      <c r="U26" s="457"/>
      <c r="V26" s="457"/>
      <c r="W26" s="457"/>
      <c r="X26" s="457"/>
      <c r="Y26" s="457"/>
      <c r="Z26" s="457"/>
      <c r="AA26" s="457"/>
      <c r="AB26" s="457"/>
      <c r="AC26" s="457"/>
      <c r="AD26" s="457"/>
      <c r="AE26" s="457"/>
      <c r="AF26" s="457"/>
      <c r="AG26" s="457"/>
      <c r="AH26" s="457"/>
      <c r="AI26" s="457"/>
      <c r="AJ26" s="457"/>
      <c r="AK26" s="457"/>
      <c r="AL26" s="457"/>
      <c r="AM26" s="457"/>
      <c r="AN26" s="457"/>
      <c r="AO26" s="457"/>
      <c r="AP26" s="457"/>
      <c r="AQ26" s="457"/>
      <c r="AR26" s="457"/>
      <c r="AS26" s="457"/>
      <c r="AT26" s="457"/>
      <c r="AU26" s="457"/>
      <c r="AV26" s="457"/>
      <c r="AW26" s="457"/>
      <c r="AX26" s="457"/>
      <c r="AY26" s="457"/>
      <c r="AZ26" s="457"/>
      <c r="BA26" s="457"/>
    </row>
    <row r="27" spans="1:53" ht="16.5" customHeight="1" x14ac:dyDescent="0.25">
      <c r="A27" s="256" t="s">
        <v>1034</v>
      </c>
      <c r="B27" s="724">
        <v>52</v>
      </c>
      <c r="C27" s="258">
        <f t="shared" ref="C27:C37" si="9">ROUND(B27/158,2)</f>
        <v>0.33</v>
      </c>
      <c r="D27" s="258">
        <v>3.52</v>
      </c>
      <c r="E27" s="258">
        <f t="shared" ref="E27:E37" si="10">ROUND(B27*D27,2)</f>
        <v>183.04</v>
      </c>
      <c r="F27" s="259">
        <v>1</v>
      </c>
      <c r="G27" s="258">
        <f t="shared" ref="G27:G37" si="11">ROUND(E27*F27,2)</f>
        <v>183.04</v>
      </c>
      <c r="H27" s="258">
        <f t="shared" ref="H27:H37" si="12">ROUND(G27*0.2409,2)</f>
        <v>44.09</v>
      </c>
      <c r="I27" s="260">
        <f t="shared" ref="I27:I37" si="13">ROUND(G27+H27,2)</f>
        <v>227.13</v>
      </c>
    </row>
    <row r="28" spans="1:53" ht="16.5" customHeight="1" x14ac:dyDescent="0.25">
      <c r="A28" s="256" t="s">
        <v>1035</v>
      </c>
      <c r="B28" s="724">
        <v>54</v>
      </c>
      <c r="C28" s="258">
        <f t="shared" si="9"/>
        <v>0.34</v>
      </c>
      <c r="D28" s="258">
        <v>3.52</v>
      </c>
      <c r="E28" s="258">
        <f t="shared" si="10"/>
        <v>190.08</v>
      </c>
      <c r="F28" s="259">
        <v>1</v>
      </c>
      <c r="G28" s="258">
        <f t="shared" si="11"/>
        <v>190.08</v>
      </c>
      <c r="H28" s="258">
        <f t="shared" si="12"/>
        <v>45.79</v>
      </c>
      <c r="I28" s="260">
        <f t="shared" si="13"/>
        <v>235.87</v>
      </c>
    </row>
    <row r="29" spans="1:53" ht="16.5" customHeight="1" x14ac:dyDescent="0.25">
      <c r="A29" s="256" t="s">
        <v>1036</v>
      </c>
      <c r="B29" s="724">
        <v>8</v>
      </c>
      <c r="C29" s="258">
        <f t="shared" si="9"/>
        <v>0.05</v>
      </c>
      <c r="D29" s="258">
        <v>3.52</v>
      </c>
      <c r="E29" s="258">
        <f t="shared" si="10"/>
        <v>28.16</v>
      </c>
      <c r="F29" s="259">
        <v>1</v>
      </c>
      <c r="G29" s="258">
        <f t="shared" si="11"/>
        <v>28.16</v>
      </c>
      <c r="H29" s="258">
        <f t="shared" si="12"/>
        <v>6.78</v>
      </c>
      <c r="I29" s="260">
        <f t="shared" si="13"/>
        <v>34.94</v>
      </c>
    </row>
    <row r="30" spans="1:53" ht="17.25" customHeight="1" x14ac:dyDescent="0.25">
      <c r="A30" s="256" t="s">
        <v>1037</v>
      </c>
      <c r="B30" s="724">
        <v>85</v>
      </c>
      <c r="C30" s="258">
        <f t="shared" si="9"/>
        <v>0.54</v>
      </c>
      <c r="D30" s="258">
        <v>3.52</v>
      </c>
      <c r="E30" s="258">
        <f t="shared" si="10"/>
        <v>299.2</v>
      </c>
      <c r="F30" s="259">
        <v>1</v>
      </c>
      <c r="G30" s="258">
        <f t="shared" si="11"/>
        <v>299.2</v>
      </c>
      <c r="H30" s="258">
        <f t="shared" si="12"/>
        <v>72.08</v>
      </c>
      <c r="I30" s="260">
        <f t="shared" si="13"/>
        <v>371.28</v>
      </c>
    </row>
    <row r="31" spans="1:53" ht="16.5" customHeight="1" x14ac:dyDescent="0.25">
      <c r="A31" s="256" t="s">
        <v>1038</v>
      </c>
      <c r="B31" s="724">
        <v>86</v>
      </c>
      <c r="C31" s="258">
        <f t="shared" si="9"/>
        <v>0.54</v>
      </c>
      <c r="D31" s="258">
        <v>3.52</v>
      </c>
      <c r="E31" s="258">
        <f t="shared" si="10"/>
        <v>302.72000000000003</v>
      </c>
      <c r="F31" s="259">
        <v>1</v>
      </c>
      <c r="G31" s="258">
        <f t="shared" si="11"/>
        <v>302.72000000000003</v>
      </c>
      <c r="H31" s="258">
        <f t="shared" si="12"/>
        <v>72.930000000000007</v>
      </c>
      <c r="I31" s="260">
        <f t="shared" si="13"/>
        <v>375.65</v>
      </c>
    </row>
    <row r="32" spans="1:53" ht="16.5" customHeight="1" x14ac:dyDescent="0.25">
      <c r="A32" s="256" t="s">
        <v>1039</v>
      </c>
      <c r="B32" s="724">
        <v>164</v>
      </c>
      <c r="C32" s="258">
        <f t="shared" si="9"/>
        <v>1.04</v>
      </c>
      <c r="D32" s="258">
        <v>3.52</v>
      </c>
      <c r="E32" s="258">
        <f t="shared" si="10"/>
        <v>577.28</v>
      </c>
      <c r="F32" s="259">
        <v>1</v>
      </c>
      <c r="G32" s="258">
        <f t="shared" si="11"/>
        <v>577.28</v>
      </c>
      <c r="H32" s="258">
        <f t="shared" si="12"/>
        <v>139.07</v>
      </c>
      <c r="I32" s="260">
        <f t="shared" si="13"/>
        <v>716.35</v>
      </c>
    </row>
    <row r="33" spans="1:53" ht="16.5" customHeight="1" x14ac:dyDescent="0.25">
      <c r="A33" s="256" t="s">
        <v>1040</v>
      </c>
      <c r="B33" s="724">
        <v>79</v>
      </c>
      <c r="C33" s="258">
        <f>ROUND(B33/158,2)</f>
        <v>0.5</v>
      </c>
      <c r="D33" s="258">
        <v>3.52</v>
      </c>
      <c r="E33" s="258">
        <f>ROUND(B33*D33,2)</f>
        <v>278.08</v>
      </c>
      <c r="F33" s="259">
        <v>1</v>
      </c>
      <c r="G33" s="258">
        <f>ROUND(E33*F33,2)</f>
        <v>278.08</v>
      </c>
      <c r="H33" s="258">
        <f>ROUND(G33*0.2409,2)</f>
        <v>66.989999999999995</v>
      </c>
      <c r="I33" s="260">
        <f>ROUND(G33+H33,2)</f>
        <v>345.07</v>
      </c>
    </row>
    <row r="34" spans="1:53" ht="16.5" customHeight="1" x14ac:dyDescent="0.25">
      <c r="A34" s="256" t="s">
        <v>1041</v>
      </c>
      <c r="B34" s="724">
        <v>164</v>
      </c>
      <c r="C34" s="258">
        <f>ROUND(B34/158,2)</f>
        <v>1.04</v>
      </c>
      <c r="D34" s="258">
        <v>3.52</v>
      </c>
      <c r="E34" s="258">
        <f>ROUND(B34*D34,2)</f>
        <v>577.28</v>
      </c>
      <c r="F34" s="259">
        <v>1</v>
      </c>
      <c r="G34" s="258">
        <f>ROUND(E34*F34,2)</f>
        <v>577.28</v>
      </c>
      <c r="H34" s="258">
        <f>ROUND(G34*0.2409,2)</f>
        <v>139.07</v>
      </c>
      <c r="I34" s="260">
        <f>ROUND(G34+H34,2)</f>
        <v>716.35</v>
      </c>
    </row>
    <row r="35" spans="1:53" ht="16.5" customHeight="1" x14ac:dyDescent="0.25">
      <c r="A35" s="256" t="s">
        <v>1042</v>
      </c>
      <c r="B35" s="724">
        <v>164</v>
      </c>
      <c r="C35" s="258">
        <f>ROUND(B35/158,2)</f>
        <v>1.04</v>
      </c>
      <c r="D35" s="258">
        <v>3.52</v>
      </c>
      <c r="E35" s="258">
        <f>ROUND(B35*D35,2)</f>
        <v>577.28</v>
      </c>
      <c r="F35" s="259">
        <v>1</v>
      </c>
      <c r="G35" s="258">
        <f>ROUND(E35*F35,2)</f>
        <v>577.28</v>
      </c>
      <c r="H35" s="258">
        <f>ROUND(G35*0.2131,2)</f>
        <v>123.02</v>
      </c>
      <c r="I35" s="260">
        <f>ROUND(G35+H35,2)</f>
        <v>700.3</v>
      </c>
    </row>
    <row r="36" spans="1:53" ht="16.5" customHeight="1" x14ac:dyDescent="0.25">
      <c r="A36" s="256" t="s">
        <v>1043</v>
      </c>
      <c r="B36" s="724">
        <v>164</v>
      </c>
      <c r="C36" s="258">
        <f>ROUND(B36/158,2)</f>
        <v>1.04</v>
      </c>
      <c r="D36" s="258">
        <v>3.52</v>
      </c>
      <c r="E36" s="258">
        <f>ROUND(B36*D36,2)</f>
        <v>577.28</v>
      </c>
      <c r="F36" s="259">
        <v>1</v>
      </c>
      <c r="G36" s="258">
        <f>ROUND(E36*F36,2)</f>
        <v>577.28</v>
      </c>
      <c r="H36" s="258">
        <f>ROUND(G36*0.2409,2)</f>
        <v>139.07</v>
      </c>
      <c r="I36" s="260">
        <f>ROUND(G36+H36,2)</f>
        <v>716.35</v>
      </c>
    </row>
    <row r="37" spans="1:53" ht="16.5" customHeight="1" x14ac:dyDescent="0.25">
      <c r="A37" s="256" t="s">
        <v>1044</v>
      </c>
      <c r="B37" s="724">
        <f>164+24</f>
        <v>188</v>
      </c>
      <c r="C37" s="258">
        <f t="shared" si="9"/>
        <v>1.19</v>
      </c>
      <c r="D37" s="258">
        <v>3.05</v>
      </c>
      <c r="E37" s="258">
        <f t="shared" si="10"/>
        <v>573.4</v>
      </c>
      <c r="F37" s="259">
        <v>1</v>
      </c>
      <c r="G37" s="258">
        <f t="shared" si="11"/>
        <v>573.4</v>
      </c>
      <c r="H37" s="258">
        <f t="shared" si="12"/>
        <v>138.13</v>
      </c>
      <c r="I37" s="260">
        <f t="shared" si="13"/>
        <v>711.53</v>
      </c>
    </row>
    <row r="38" spans="1:53" s="236" customFormat="1" ht="37.5" customHeight="1" x14ac:dyDescent="0.25">
      <c r="A38" s="265" t="s">
        <v>7</v>
      </c>
      <c r="B38" s="725">
        <f>B41+B39+B40</f>
        <v>303</v>
      </c>
      <c r="C38" s="262">
        <f t="shared" ref="C38:I38" si="14">C41+C39+C40</f>
        <v>1.91</v>
      </c>
      <c r="D38" s="262"/>
      <c r="E38" s="262"/>
      <c r="F38" s="262"/>
      <c r="G38" s="262">
        <f t="shared" si="14"/>
        <v>1028.5999999999999</v>
      </c>
      <c r="H38" s="262">
        <f t="shared" si="14"/>
        <v>247.79000000000002</v>
      </c>
      <c r="I38" s="262">
        <f t="shared" si="14"/>
        <v>1276.3900000000001</v>
      </c>
      <c r="J38" s="720"/>
      <c r="K38" s="720"/>
      <c r="L38" s="720"/>
      <c r="M38" s="720"/>
      <c r="N38" s="720"/>
      <c r="O38" s="457"/>
      <c r="P38" s="457"/>
      <c r="Q38" s="457"/>
      <c r="R38" s="457"/>
      <c r="S38" s="457"/>
      <c r="T38" s="457"/>
      <c r="U38" s="457"/>
      <c r="V38" s="457"/>
      <c r="W38" s="457"/>
      <c r="X38" s="457"/>
      <c r="Y38" s="457"/>
      <c r="Z38" s="457"/>
      <c r="AA38" s="457"/>
      <c r="AB38" s="457"/>
      <c r="AC38" s="457"/>
      <c r="AD38" s="457"/>
      <c r="AE38" s="457"/>
      <c r="AF38" s="457"/>
      <c r="AG38" s="457"/>
      <c r="AH38" s="457"/>
      <c r="AI38" s="457"/>
      <c r="AJ38" s="457"/>
      <c r="AK38" s="457"/>
      <c r="AL38" s="457"/>
      <c r="AM38" s="457"/>
      <c r="AN38" s="457"/>
      <c r="AO38" s="457"/>
      <c r="AP38" s="457"/>
      <c r="AQ38" s="457"/>
      <c r="AR38" s="457"/>
      <c r="AS38" s="457"/>
      <c r="AT38" s="457"/>
      <c r="AU38" s="457"/>
      <c r="AV38" s="457"/>
      <c r="AW38" s="457"/>
      <c r="AX38" s="457"/>
      <c r="AY38" s="457"/>
      <c r="AZ38" s="457"/>
      <c r="BA38" s="457"/>
    </row>
    <row r="39" spans="1:53" ht="16.5" customHeight="1" x14ac:dyDescent="0.25">
      <c r="A39" s="256" t="s">
        <v>1045</v>
      </c>
      <c r="B39" s="724">
        <v>30.5</v>
      </c>
      <c r="C39" s="258">
        <f>ROUND(B39/158,2)</f>
        <v>0.19</v>
      </c>
      <c r="D39" s="258">
        <v>460</v>
      </c>
      <c r="E39" s="258">
        <f>ROUND(C39*D39,2)</f>
        <v>87.4</v>
      </c>
      <c r="F39" s="259">
        <v>1</v>
      </c>
      <c r="G39" s="258">
        <f>ROUND(E39*F39,2)</f>
        <v>87.4</v>
      </c>
      <c r="H39" s="258">
        <f>ROUND(G39*0.2409,2)</f>
        <v>21.05</v>
      </c>
      <c r="I39" s="260">
        <f>ROUND(G39+H39,2)</f>
        <v>108.45</v>
      </c>
    </row>
    <row r="40" spans="1:53" ht="16.5" customHeight="1" x14ac:dyDescent="0.25">
      <c r="A40" s="256" t="s">
        <v>1046</v>
      </c>
      <c r="B40" s="726">
        <v>114.5</v>
      </c>
      <c r="C40" s="266">
        <f>ROUND(B40/158,2)</f>
        <v>0.72</v>
      </c>
      <c r="D40" s="266">
        <v>460</v>
      </c>
      <c r="E40" s="266">
        <f>ROUND(C40*D40,2)</f>
        <v>331.2</v>
      </c>
      <c r="F40" s="267">
        <v>1</v>
      </c>
      <c r="G40" s="266">
        <f>ROUND(E40*F40,2)</f>
        <v>331.2</v>
      </c>
      <c r="H40" s="266">
        <f>ROUND(G40*0.2409,2)</f>
        <v>79.790000000000006</v>
      </c>
      <c r="I40" s="268">
        <f>ROUND(G40+H40,2)</f>
        <v>410.99</v>
      </c>
    </row>
    <row r="41" spans="1:53" ht="16.5" customHeight="1" thickBot="1" x14ac:dyDescent="0.3">
      <c r="A41" s="261" t="s">
        <v>1047</v>
      </c>
      <c r="B41" s="727">
        <v>158</v>
      </c>
      <c r="C41" s="107">
        <f>ROUND(B41/158,2)</f>
        <v>1</v>
      </c>
      <c r="D41" s="107">
        <v>610</v>
      </c>
      <c r="E41" s="107">
        <f t="shared" ref="E41" si="15">ROUND(C41*D41,2)</f>
        <v>610</v>
      </c>
      <c r="F41" s="270">
        <v>1</v>
      </c>
      <c r="G41" s="107">
        <f t="shared" ref="G41" si="16">ROUND(E41*F41,2)</f>
        <v>610</v>
      </c>
      <c r="H41" s="107">
        <f t="shared" ref="H41" si="17">ROUND(G41*0.2409,2)</f>
        <v>146.94999999999999</v>
      </c>
      <c r="I41" s="108">
        <f t="shared" ref="I41" si="18">ROUND(G41+H41,2)</f>
        <v>756.95</v>
      </c>
    </row>
    <row r="42" spans="1:53" s="274" customFormat="1" ht="33.75" customHeight="1" x14ac:dyDescent="0.25">
      <c r="A42" s="249" t="s">
        <v>1048</v>
      </c>
      <c r="B42" s="728">
        <f>B43+B113+B150+B165</f>
        <v>12594.5</v>
      </c>
      <c r="C42" s="272">
        <f>C43+C113+C150+C165</f>
        <v>79.75</v>
      </c>
      <c r="D42" s="272"/>
      <c r="E42" s="272"/>
      <c r="F42" s="272"/>
      <c r="G42" s="272">
        <f>G43+G113+G150+G165</f>
        <v>73371.689999999973</v>
      </c>
      <c r="H42" s="272">
        <f>H43+H113+H150+H165</f>
        <v>17352.899999999998</v>
      </c>
      <c r="I42" s="273">
        <f>I43+I113+I150+I165</f>
        <v>90724.589999999982</v>
      </c>
      <c r="J42" s="719"/>
      <c r="K42" s="719"/>
      <c r="L42" s="719"/>
      <c r="M42" s="719"/>
      <c r="N42" s="719"/>
      <c r="O42" s="458"/>
      <c r="P42" s="458"/>
      <c r="Q42" s="458"/>
      <c r="R42" s="458"/>
      <c r="S42" s="458"/>
      <c r="T42" s="458"/>
      <c r="U42" s="458"/>
      <c r="V42" s="458"/>
      <c r="W42" s="458"/>
      <c r="X42" s="458"/>
      <c r="Y42" s="458"/>
      <c r="Z42" s="458"/>
      <c r="AA42" s="458"/>
      <c r="AB42" s="458"/>
      <c r="AC42" s="458"/>
      <c r="AD42" s="458"/>
      <c r="AE42" s="458"/>
      <c r="AF42" s="458"/>
      <c r="AG42" s="458"/>
      <c r="AH42" s="458"/>
      <c r="AI42" s="458"/>
      <c r="AJ42" s="458"/>
      <c r="AK42" s="458"/>
      <c r="AL42" s="458"/>
      <c r="AM42" s="458"/>
      <c r="AN42" s="458"/>
      <c r="AO42" s="458"/>
      <c r="AP42" s="458"/>
      <c r="AQ42" s="458"/>
      <c r="AR42" s="458"/>
      <c r="AS42" s="458"/>
      <c r="AT42" s="458"/>
      <c r="AU42" s="458"/>
      <c r="AV42" s="458"/>
      <c r="AW42" s="458"/>
      <c r="AX42" s="458"/>
      <c r="AY42" s="458"/>
      <c r="AZ42" s="458"/>
      <c r="BA42" s="458"/>
    </row>
    <row r="43" spans="1:53" ht="31.5" x14ac:dyDescent="0.25">
      <c r="A43" s="252" t="s">
        <v>10</v>
      </c>
      <c r="B43" s="723">
        <f>SUM(B44:B112)</f>
        <v>5740</v>
      </c>
      <c r="C43" s="253">
        <f>SUM(C44:C112)</f>
        <v>36.339999999999996</v>
      </c>
      <c r="D43" s="253"/>
      <c r="E43" s="253"/>
      <c r="F43" s="253"/>
      <c r="G43" s="253">
        <f>SUM(G44:G112)</f>
        <v>45054.289999999986</v>
      </c>
      <c r="H43" s="253">
        <f>SUM(H44:H112)</f>
        <v>10572.009999999997</v>
      </c>
      <c r="I43" s="253">
        <f>SUM(I44:I112)</f>
        <v>55626.299999999981</v>
      </c>
    </row>
    <row r="44" spans="1:53" ht="16.5" customHeight="1" x14ac:dyDescent="0.25">
      <c r="A44" s="256" t="s">
        <v>1024</v>
      </c>
      <c r="B44" s="729">
        <v>93.5</v>
      </c>
      <c r="C44" s="109">
        <f>ROUND(B44/158,2)</f>
        <v>0.59</v>
      </c>
      <c r="D44" s="109">
        <v>1187</v>
      </c>
      <c r="E44" s="109">
        <f t="shared" ref="E44:E73" si="19">ROUND(C44*D44,2)</f>
        <v>700.33</v>
      </c>
      <c r="F44" s="257">
        <v>1</v>
      </c>
      <c r="G44" s="109">
        <f t="shared" ref="G44:G73" si="20">ROUND(E44*F44,2)</f>
        <v>700.33</v>
      </c>
      <c r="H44" s="109">
        <f>ROUND(G44*0.2409,2)</f>
        <v>168.71</v>
      </c>
      <c r="I44" s="176">
        <f t="shared" ref="I44:I108" si="21">ROUND(G44+H44,2)</f>
        <v>869.04</v>
      </c>
    </row>
    <row r="45" spans="1:53" ht="16.5" customHeight="1" x14ac:dyDescent="0.25">
      <c r="A45" s="256" t="s">
        <v>1049</v>
      </c>
      <c r="B45" s="729">
        <v>18</v>
      </c>
      <c r="C45" s="109">
        <f t="shared" ref="C45:C106" si="22">ROUND(B45/158,2)</f>
        <v>0.11</v>
      </c>
      <c r="D45" s="109">
        <v>1187</v>
      </c>
      <c r="E45" s="109">
        <f t="shared" si="19"/>
        <v>130.57</v>
      </c>
      <c r="F45" s="257">
        <v>1</v>
      </c>
      <c r="G45" s="109">
        <f t="shared" si="20"/>
        <v>130.57</v>
      </c>
      <c r="H45" s="109">
        <f>ROUND(G45*0.2409,2)</f>
        <v>31.45</v>
      </c>
      <c r="I45" s="176">
        <f t="shared" si="21"/>
        <v>162.02000000000001</v>
      </c>
    </row>
    <row r="46" spans="1:53" ht="16.5" customHeight="1" x14ac:dyDescent="0.25">
      <c r="A46" s="256" t="s">
        <v>1050</v>
      </c>
      <c r="B46" s="729">
        <v>112.5</v>
      </c>
      <c r="C46" s="109">
        <f t="shared" si="22"/>
        <v>0.71</v>
      </c>
      <c r="D46" s="109">
        <v>1187</v>
      </c>
      <c r="E46" s="109">
        <f t="shared" si="19"/>
        <v>842.77</v>
      </c>
      <c r="F46" s="257">
        <v>1</v>
      </c>
      <c r="G46" s="109">
        <f t="shared" si="20"/>
        <v>842.77</v>
      </c>
      <c r="H46" s="109">
        <f>ROUND(G46*0.2409,2)</f>
        <v>203.02</v>
      </c>
      <c r="I46" s="176">
        <f t="shared" si="21"/>
        <v>1045.79</v>
      </c>
    </row>
    <row r="47" spans="1:53" ht="16.5" customHeight="1" x14ac:dyDescent="0.25">
      <c r="A47" s="256" t="s">
        <v>1051</v>
      </c>
      <c r="B47" s="729">
        <f>16+48</f>
        <v>64</v>
      </c>
      <c r="C47" s="109">
        <f t="shared" si="22"/>
        <v>0.41</v>
      </c>
      <c r="D47" s="109">
        <v>1187</v>
      </c>
      <c r="E47" s="109">
        <f t="shared" si="19"/>
        <v>486.67</v>
      </c>
      <c r="F47" s="257">
        <v>1</v>
      </c>
      <c r="G47" s="109">
        <f t="shared" si="20"/>
        <v>486.67</v>
      </c>
      <c r="H47" s="109">
        <f>ROUND(G47*0.2409,2)</f>
        <v>117.24</v>
      </c>
      <c r="I47" s="176">
        <f t="shared" si="21"/>
        <v>603.91</v>
      </c>
    </row>
    <row r="48" spans="1:53" ht="16.5" customHeight="1" x14ac:dyDescent="0.25">
      <c r="A48" s="256" t="s">
        <v>1052</v>
      </c>
      <c r="B48" s="729">
        <f>158+72</f>
        <v>230</v>
      </c>
      <c r="C48" s="109">
        <f t="shared" si="22"/>
        <v>1.46</v>
      </c>
      <c r="D48" s="109">
        <v>1187</v>
      </c>
      <c r="E48" s="109">
        <f t="shared" si="19"/>
        <v>1733.02</v>
      </c>
      <c r="F48" s="257">
        <v>1</v>
      </c>
      <c r="G48" s="109">
        <f t="shared" si="20"/>
        <v>1733.02</v>
      </c>
      <c r="H48" s="109">
        <f>ROUND(G48*0.2131,2)</f>
        <v>369.31</v>
      </c>
      <c r="I48" s="176">
        <f t="shared" si="21"/>
        <v>2102.33</v>
      </c>
    </row>
    <row r="49" spans="1:53" ht="16.5" customHeight="1" x14ac:dyDescent="0.25">
      <c r="A49" s="256" t="s">
        <v>841</v>
      </c>
      <c r="B49" s="729">
        <v>62</v>
      </c>
      <c r="C49" s="109">
        <f t="shared" si="22"/>
        <v>0.39</v>
      </c>
      <c r="D49" s="109">
        <v>1187</v>
      </c>
      <c r="E49" s="109">
        <f t="shared" si="19"/>
        <v>462.93</v>
      </c>
      <c r="F49" s="257">
        <v>1</v>
      </c>
      <c r="G49" s="109">
        <f t="shared" si="20"/>
        <v>462.93</v>
      </c>
      <c r="H49" s="109">
        <f t="shared" ref="H49:H50" si="23">ROUND(G49*0.2409,2)</f>
        <v>111.52</v>
      </c>
      <c r="I49" s="176">
        <f t="shared" si="21"/>
        <v>574.45000000000005</v>
      </c>
    </row>
    <row r="50" spans="1:53" ht="16.5" customHeight="1" x14ac:dyDescent="0.25">
      <c r="A50" s="256" t="s">
        <v>843</v>
      </c>
      <c r="B50" s="729">
        <v>80</v>
      </c>
      <c r="C50" s="109">
        <f t="shared" si="22"/>
        <v>0.51</v>
      </c>
      <c r="D50" s="109">
        <v>1187</v>
      </c>
      <c r="E50" s="109">
        <f>ROUND(C50*D50,2)</f>
        <v>605.37</v>
      </c>
      <c r="F50" s="257">
        <v>1</v>
      </c>
      <c r="G50" s="109">
        <f t="shared" si="20"/>
        <v>605.37</v>
      </c>
      <c r="H50" s="109">
        <f t="shared" si="23"/>
        <v>145.83000000000001</v>
      </c>
      <c r="I50" s="176">
        <f t="shared" si="21"/>
        <v>751.2</v>
      </c>
    </row>
    <row r="51" spans="1:53" ht="16.5" customHeight="1" x14ac:dyDescent="0.25">
      <c r="A51" s="256" t="s">
        <v>844</v>
      </c>
      <c r="B51" s="729">
        <v>55.5</v>
      </c>
      <c r="C51" s="109">
        <f t="shared" si="22"/>
        <v>0.35</v>
      </c>
      <c r="D51" s="109">
        <v>1187</v>
      </c>
      <c r="E51" s="109">
        <f t="shared" si="19"/>
        <v>415.45</v>
      </c>
      <c r="F51" s="257">
        <v>1</v>
      </c>
      <c r="G51" s="109">
        <f t="shared" si="20"/>
        <v>415.45</v>
      </c>
      <c r="H51" s="109">
        <f>ROUND(G51*0.2131,2)</f>
        <v>88.53</v>
      </c>
      <c r="I51" s="176">
        <f t="shared" si="21"/>
        <v>503.98</v>
      </c>
    </row>
    <row r="52" spans="1:53" ht="16.5" customHeight="1" x14ac:dyDescent="0.25">
      <c r="A52" s="256" t="s">
        <v>845</v>
      </c>
      <c r="B52" s="729">
        <v>46.5</v>
      </c>
      <c r="C52" s="109">
        <f t="shared" si="22"/>
        <v>0.28999999999999998</v>
      </c>
      <c r="D52" s="109">
        <v>1187</v>
      </c>
      <c r="E52" s="109">
        <f t="shared" si="19"/>
        <v>344.23</v>
      </c>
      <c r="F52" s="257">
        <v>1</v>
      </c>
      <c r="G52" s="109">
        <f t="shared" si="20"/>
        <v>344.23</v>
      </c>
      <c r="H52" s="109">
        <f t="shared" ref="H52:H61" si="24">ROUND(G52*0.2409,2)</f>
        <v>82.93</v>
      </c>
      <c r="I52" s="176">
        <f t="shared" si="21"/>
        <v>427.16</v>
      </c>
    </row>
    <row r="53" spans="1:53" ht="16.5" customHeight="1" x14ac:dyDescent="0.25">
      <c r="A53" s="256" t="s">
        <v>846</v>
      </c>
      <c r="B53" s="729">
        <v>93</v>
      </c>
      <c r="C53" s="109">
        <f t="shared" si="22"/>
        <v>0.59</v>
      </c>
      <c r="D53" s="109">
        <v>1187</v>
      </c>
      <c r="E53" s="109">
        <f t="shared" si="19"/>
        <v>700.33</v>
      </c>
      <c r="F53" s="257">
        <v>1</v>
      </c>
      <c r="G53" s="109">
        <f t="shared" si="20"/>
        <v>700.33</v>
      </c>
      <c r="H53" s="109">
        <f t="shared" si="24"/>
        <v>168.71</v>
      </c>
      <c r="I53" s="176">
        <f t="shared" si="21"/>
        <v>869.04</v>
      </c>
    </row>
    <row r="54" spans="1:53" ht="16.5" customHeight="1" x14ac:dyDescent="0.25">
      <c r="A54" s="256" t="s">
        <v>1053</v>
      </c>
      <c r="B54" s="729">
        <v>19</v>
      </c>
      <c r="C54" s="109">
        <f t="shared" si="22"/>
        <v>0.12</v>
      </c>
      <c r="D54" s="109">
        <v>1482</v>
      </c>
      <c r="E54" s="109">
        <f t="shared" si="19"/>
        <v>177.84</v>
      </c>
      <c r="F54" s="257">
        <v>1</v>
      </c>
      <c r="G54" s="109">
        <f t="shared" si="20"/>
        <v>177.84</v>
      </c>
      <c r="H54" s="109">
        <f t="shared" si="24"/>
        <v>42.84</v>
      </c>
      <c r="I54" s="176">
        <f t="shared" si="21"/>
        <v>220.68</v>
      </c>
    </row>
    <row r="55" spans="1:53" ht="16.5" customHeight="1" x14ac:dyDescent="0.25">
      <c r="A55" s="256" t="s">
        <v>1054</v>
      </c>
      <c r="B55" s="729">
        <f>12+24</f>
        <v>36</v>
      </c>
      <c r="C55" s="109">
        <f t="shared" si="22"/>
        <v>0.23</v>
      </c>
      <c r="D55" s="109">
        <v>1187</v>
      </c>
      <c r="E55" s="109">
        <f t="shared" si="19"/>
        <v>273.01</v>
      </c>
      <c r="F55" s="257">
        <v>1</v>
      </c>
      <c r="G55" s="109">
        <f t="shared" si="20"/>
        <v>273.01</v>
      </c>
      <c r="H55" s="109">
        <f t="shared" si="24"/>
        <v>65.77</v>
      </c>
      <c r="I55" s="176">
        <f t="shared" si="21"/>
        <v>338.78</v>
      </c>
    </row>
    <row r="56" spans="1:53" ht="16.5" customHeight="1" x14ac:dyDescent="0.25">
      <c r="A56" s="256" t="s">
        <v>1055</v>
      </c>
      <c r="B56" s="729">
        <v>24</v>
      </c>
      <c r="C56" s="109">
        <f t="shared" si="22"/>
        <v>0.15</v>
      </c>
      <c r="D56" s="109">
        <v>1187</v>
      </c>
      <c r="E56" s="109">
        <f t="shared" si="19"/>
        <v>178.05</v>
      </c>
      <c r="F56" s="257">
        <v>1</v>
      </c>
      <c r="G56" s="109">
        <f t="shared" si="20"/>
        <v>178.05</v>
      </c>
      <c r="H56" s="109">
        <f t="shared" si="24"/>
        <v>42.89</v>
      </c>
      <c r="I56" s="176">
        <f t="shared" si="21"/>
        <v>220.94</v>
      </c>
    </row>
    <row r="57" spans="1:53" s="275" customFormat="1" ht="16.5" customHeight="1" x14ac:dyDescent="0.25">
      <c r="A57" s="261" t="s">
        <v>1056</v>
      </c>
      <c r="B57" s="727">
        <v>48</v>
      </c>
      <c r="C57" s="107">
        <f t="shared" si="22"/>
        <v>0.3</v>
      </c>
      <c r="D57" s="107">
        <v>1187</v>
      </c>
      <c r="E57" s="107">
        <f t="shared" si="19"/>
        <v>356.1</v>
      </c>
      <c r="F57" s="270">
        <v>1</v>
      </c>
      <c r="G57" s="107">
        <f t="shared" si="20"/>
        <v>356.1</v>
      </c>
      <c r="H57" s="107">
        <f t="shared" si="24"/>
        <v>85.78</v>
      </c>
      <c r="I57" s="108">
        <f t="shared" si="21"/>
        <v>441.88</v>
      </c>
      <c r="J57" s="719"/>
      <c r="K57" s="719"/>
      <c r="L57" s="719"/>
      <c r="M57" s="719"/>
      <c r="N57" s="719"/>
      <c r="O57" s="458"/>
      <c r="P57" s="458"/>
      <c r="Q57" s="458"/>
      <c r="R57" s="458"/>
      <c r="S57" s="458"/>
      <c r="T57" s="458"/>
      <c r="U57" s="458"/>
      <c r="V57" s="458"/>
      <c r="W57" s="458"/>
      <c r="X57" s="458"/>
      <c r="Y57" s="458"/>
      <c r="Z57" s="458"/>
      <c r="AA57" s="458"/>
      <c r="AB57" s="458"/>
      <c r="AC57" s="458"/>
      <c r="AD57" s="458"/>
      <c r="AE57" s="458"/>
      <c r="AF57" s="458"/>
      <c r="AG57" s="458"/>
      <c r="AH57" s="458"/>
      <c r="AI57" s="458"/>
      <c r="AJ57" s="458"/>
      <c r="AK57" s="458"/>
      <c r="AL57" s="458"/>
      <c r="AM57" s="458"/>
      <c r="AN57" s="458"/>
      <c r="AO57" s="458"/>
      <c r="AP57" s="458"/>
      <c r="AQ57" s="458"/>
      <c r="AR57" s="458"/>
      <c r="AS57" s="458"/>
      <c r="AT57" s="458"/>
      <c r="AU57" s="458"/>
      <c r="AV57" s="458"/>
      <c r="AW57" s="458"/>
      <c r="AX57" s="458"/>
      <c r="AY57" s="458"/>
      <c r="AZ57" s="458"/>
      <c r="BA57" s="458"/>
    </row>
    <row r="58" spans="1:53" ht="16.5" customHeight="1" x14ac:dyDescent="0.25">
      <c r="A58" s="256" t="s">
        <v>1057</v>
      </c>
      <c r="B58" s="729">
        <v>48</v>
      </c>
      <c r="C58" s="109">
        <f t="shared" si="22"/>
        <v>0.3</v>
      </c>
      <c r="D58" s="109">
        <v>1187</v>
      </c>
      <c r="E58" s="109">
        <f t="shared" si="19"/>
        <v>356.1</v>
      </c>
      <c r="F58" s="257">
        <v>1</v>
      </c>
      <c r="G58" s="109">
        <f t="shared" si="20"/>
        <v>356.1</v>
      </c>
      <c r="H58" s="109">
        <f t="shared" si="24"/>
        <v>85.78</v>
      </c>
      <c r="I58" s="176">
        <f t="shared" si="21"/>
        <v>441.88</v>
      </c>
    </row>
    <row r="59" spans="1:53" ht="16.5" customHeight="1" x14ac:dyDescent="0.25">
      <c r="A59" s="256" t="s">
        <v>1058</v>
      </c>
      <c r="B59" s="729">
        <v>37</v>
      </c>
      <c r="C59" s="109">
        <f t="shared" si="22"/>
        <v>0.23</v>
      </c>
      <c r="D59" s="109">
        <v>1187</v>
      </c>
      <c r="E59" s="109">
        <f t="shared" si="19"/>
        <v>273.01</v>
      </c>
      <c r="F59" s="257">
        <v>1</v>
      </c>
      <c r="G59" s="109">
        <f t="shared" si="20"/>
        <v>273.01</v>
      </c>
      <c r="H59" s="109">
        <f t="shared" si="24"/>
        <v>65.77</v>
      </c>
      <c r="I59" s="176">
        <f t="shared" si="21"/>
        <v>338.78</v>
      </c>
    </row>
    <row r="60" spans="1:53" ht="16.5" customHeight="1" x14ac:dyDescent="0.25">
      <c r="A60" s="256" t="s">
        <v>1059</v>
      </c>
      <c r="B60" s="729">
        <v>11</v>
      </c>
      <c r="C60" s="109">
        <f t="shared" si="22"/>
        <v>7.0000000000000007E-2</v>
      </c>
      <c r="D60" s="109">
        <v>1482</v>
      </c>
      <c r="E60" s="109">
        <f t="shared" si="19"/>
        <v>103.74</v>
      </c>
      <c r="F60" s="257">
        <v>1</v>
      </c>
      <c r="G60" s="109">
        <f t="shared" si="20"/>
        <v>103.74</v>
      </c>
      <c r="H60" s="109">
        <f t="shared" si="24"/>
        <v>24.99</v>
      </c>
      <c r="I60" s="176">
        <f t="shared" si="21"/>
        <v>128.72999999999999</v>
      </c>
    </row>
    <row r="61" spans="1:53" ht="16.5" customHeight="1" x14ac:dyDescent="0.25">
      <c r="A61" s="256" t="s">
        <v>1060</v>
      </c>
      <c r="B61" s="729">
        <v>24</v>
      </c>
      <c r="C61" s="109">
        <f t="shared" si="22"/>
        <v>0.15</v>
      </c>
      <c r="D61" s="109">
        <v>1187</v>
      </c>
      <c r="E61" s="109">
        <f t="shared" si="19"/>
        <v>178.05</v>
      </c>
      <c r="F61" s="257">
        <v>1</v>
      </c>
      <c r="G61" s="109">
        <f t="shared" si="20"/>
        <v>178.05</v>
      </c>
      <c r="H61" s="109">
        <f t="shared" si="24"/>
        <v>42.89</v>
      </c>
      <c r="I61" s="176">
        <f t="shared" si="21"/>
        <v>220.94</v>
      </c>
    </row>
    <row r="62" spans="1:53" ht="16.5" customHeight="1" x14ac:dyDescent="0.25">
      <c r="A62" s="256" t="s">
        <v>1061</v>
      </c>
      <c r="B62" s="729">
        <v>72</v>
      </c>
      <c r="C62" s="109">
        <f t="shared" si="22"/>
        <v>0.46</v>
      </c>
      <c r="D62" s="109">
        <v>1187</v>
      </c>
      <c r="E62" s="109">
        <f t="shared" si="19"/>
        <v>546.02</v>
      </c>
      <c r="F62" s="257">
        <v>1</v>
      </c>
      <c r="G62" s="109">
        <f t="shared" si="20"/>
        <v>546.02</v>
      </c>
      <c r="H62" s="107">
        <f>ROUND(G62*0.2131,2)</f>
        <v>116.36</v>
      </c>
      <c r="I62" s="176">
        <f t="shared" si="21"/>
        <v>662.38</v>
      </c>
    </row>
    <row r="63" spans="1:53" ht="16.5" customHeight="1" x14ac:dyDescent="0.25">
      <c r="A63" s="256" t="s">
        <v>1062</v>
      </c>
      <c r="B63" s="729">
        <f>104+56</f>
        <v>160</v>
      </c>
      <c r="C63" s="109">
        <f t="shared" si="22"/>
        <v>1.01</v>
      </c>
      <c r="D63" s="109">
        <v>1187</v>
      </c>
      <c r="E63" s="109">
        <f t="shared" si="19"/>
        <v>1198.8699999999999</v>
      </c>
      <c r="F63" s="257">
        <v>1</v>
      </c>
      <c r="G63" s="109">
        <f t="shared" si="20"/>
        <v>1198.8699999999999</v>
      </c>
      <c r="H63" s="109">
        <f t="shared" ref="H63:H74" si="25">ROUND(G63*0.2409,2)</f>
        <v>288.81</v>
      </c>
      <c r="I63" s="176">
        <f t="shared" si="21"/>
        <v>1487.68</v>
      </c>
    </row>
    <row r="64" spans="1:53" ht="16.5" customHeight="1" x14ac:dyDescent="0.25">
      <c r="A64" s="256" t="s">
        <v>1063</v>
      </c>
      <c r="B64" s="729">
        <v>61</v>
      </c>
      <c r="C64" s="109">
        <f t="shared" si="22"/>
        <v>0.39</v>
      </c>
      <c r="D64" s="109">
        <v>1187</v>
      </c>
      <c r="E64" s="109">
        <f t="shared" si="19"/>
        <v>462.93</v>
      </c>
      <c r="F64" s="257">
        <v>1</v>
      </c>
      <c r="G64" s="109">
        <f t="shared" si="20"/>
        <v>462.93</v>
      </c>
      <c r="H64" s="109">
        <f t="shared" si="25"/>
        <v>111.52</v>
      </c>
      <c r="I64" s="176">
        <f t="shared" si="21"/>
        <v>574.45000000000005</v>
      </c>
    </row>
    <row r="65" spans="1:9" ht="16.5" customHeight="1" x14ac:dyDescent="0.25">
      <c r="A65" s="256" t="s">
        <v>1064</v>
      </c>
      <c r="B65" s="729">
        <v>11</v>
      </c>
      <c r="C65" s="109">
        <f t="shared" si="22"/>
        <v>7.0000000000000007E-2</v>
      </c>
      <c r="D65" s="109">
        <v>1630</v>
      </c>
      <c r="E65" s="109">
        <f t="shared" si="19"/>
        <v>114.1</v>
      </c>
      <c r="F65" s="257">
        <v>1</v>
      </c>
      <c r="G65" s="109">
        <f t="shared" si="20"/>
        <v>114.1</v>
      </c>
      <c r="H65" s="109">
        <f t="shared" si="25"/>
        <v>27.49</v>
      </c>
      <c r="I65" s="176">
        <f t="shared" si="21"/>
        <v>141.59</v>
      </c>
    </row>
    <row r="66" spans="1:9" ht="16.5" customHeight="1" x14ac:dyDescent="0.25">
      <c r="A66" s="256" t="s">
        <v>1065</v>
      </c>
      <c r="B66" s="729">
        <v>24</v>
      </c>
      <c r="C66" s="109">
        <f t="shared" si="22"/>
        <v>0.15</v>
      </c>
      <c r="D66" s="109">
        <v>1187</v>
      </c>
      <c r="E66" s="109">
        <f t="shared" si="19"/>
        <v>178.05</v>
      </c>
      <c r="F66" s="257">
        <v>1</v>
      </c>
      <c r="G66" s="109">
        <f t="shared" si="20"/>
        <v>178.05</v>
      </c>
      <c r="H66" s="109">
        <f t="shared" si="25"/>
        <v>42.89</v>
      </c>
      <c r="I66" s="176">
        <f t="shared" si="21"/>
        <v>220.94</v>
      </c>
    </row>
    <row r="67" spans="1:9" ht="16.5" customHeight="1" x14ac:dyDescent="0.25">
      <c r="A67" s="256" t="s">
        <v>1066</v>
      </c>
      <c r="B67" s="729">
        <v>96</v>
      </c>
      <c r="C67" s="109">
        <f t="shared" si="22"/>
        <v>0.61</v>
      </c>
      <c r="D67" s="109">
        <v>1187</v>
      </c>
      <c r="E67" s="109">
        <f t="shared" si="19"/>
        <v>724.07</v>
      </c>
      <c r="F67" s="257">
        <v>1</v>
      </c>
      <c r="G67" s="109">
        <f t="shared" si="20"/>
        <v>724.07</v>
      </c>
      <c r="H67" s="109">
        <f t="shared" si="25"/>
        <v>174.43</v>
      </c>
      <c r="I67" s="176">
        <f t="shared" si="21"/>
        <v>898.5</v>
      </c>
    </row>
    <row r="68" spans="1:9" ht="16.5" customHeight="1" x14ac:dyDescent="0.25">
      <c r="A68" s="256" t="s">
        <v>1067</v>
      </c>
      <c r="B68" s="729">
        <f>17+48</f>
        <v>65</v>
      </c>
      <c r="C68" s="109">
        <f t="shared" si="22"/>
        <v>0.41</v>
      </c>
      <c r="D68" s="109">
        <v>1187</v>
      </c>
      <c r="E68" s="109">
        <f t="shared" si="19"/>
        <v>486.67</v>
      </c>
      <c r="F68" s="257">
        <v>1</v>
      </c>
      <c r="G68" s="109">
        <f t="shared" si="20"/>
        <v>486.67</v>
      </c>
      <c r="H68" s="109">
        <f t="shared" si="25"/>
        <v>117.24</v>
      </c>
      <c r="I68" s="176">
        <f t="shared" si="21"/>
        <v>603.91</v>
      </c>
    </row>
    <row r="69" spans="1:9" ht="16.5" customHeight="1" x14ac:dyDescent="0.25">
      <c r="A69" s="256" t="s">
        <v>1068</v>
      </c>
      <c r="B69" s="729">
        <v>264</v>
      </c>
      <c r="C69" s="109">
        <f t="shared" si="22"/>
        <v>1.67</v>
      </c>
      <c r="D69" s="109">
        <v>1187</v>
      </c>
      <c r="E69" s="109">
        <f t="shared" si="19"/>
        <v>1982.29</v>
      </c>
      <c r="F69" s="257">
        <v>1</v>
      </c>
      <c r="G69" s="109">
        <f t="shared" si="20"/>
        <v>1982.29</v>
      </c>
      <c r="H69" s="109">
        <f t="shared" si="25"/>
        <v>477.53</v>
      </c>
      <c r="I69" s="176">
        <f t="shared" si="21"/>
        <v>2459.8200000000002</v>
      </c>
    </row>
    <row r="70" spans="1:9" ht="16.5" customHeight="1" x14ac:dyDescent="0.25">
      <c r="A70" s="256" t="s">
        <v>1069</v>
      </c>
      <c r="B70" s="729">
        <v>192</v>
      </c>
      <c r="C70" s="109">
        <f t="shared" si="22"/>
        <v>1.22</v>
      </c>
      <c r="D70" s="109">
        <v>1187</v>
      </c>
      <c r="E70" s="109">
        <f t="shared" si="19"/>
        <v>1448.14</v>
      </c>
      <c r="F70" s="257">
        <v>1</v>
      </c>
      <c r="G70" s="109">
        <f t="shared" si="20"/>
        <v>1448.14</v>
      </c>
      <c r="H70" s="109">
        <f t="shared" si="25"/>
        <v>348.86</v>
      </c>
      <c r="I70" s="176">
        <f t="shared" si="21"/>
        <v>1797</v>
      </c>
    </row>
    <row r="71" spans="1:9" ht="16.5" customHeight="1" x14ac:dyDescent="0.25">
      <c r="A71" s="256" t="s">
        <v>1070</v>
      </c>
      <c r="B71" s="729">
        <v>96</v>
      </c>
      <c r="C71" s="109">
        <f t="shared" si="22"/>
        <v>0.61</v>
      </c>
      <c r="D71" s="109">
        <v>1187</v>
      </c>
      <c r="E71" s="109">
        <f t="shared" si="19"/>
        <v>724.07</v>
      </c>
      <c r="F71" s="257">
        <v>1</v>
      </c>
      <c r="G71" s="109">
        <f t="shared" si="20"/>
        <v>724.07</v>
      </c>
      <c r="H71" s="109">
        <f t="shared" si="25"/>
        <v>174.43</v>
      </c>
      <c r="I71" s="176">
        <f t="shared" si="21"/>
        <v>898.5</v>
      </c>
    </row>
    <row r="72" spans="1:9" ht="16.5" customHeight="1" x14ac:dyDescent="0.25">
      <c r="A72" s="256" t="s">
        <v>1071</v>
      </c>
      <c r="B72" s="729">
        <v>48</v>
      </c>
      <c r="C72" s="109">
        <f t="shared" si="22"/>
        <v>0.3</v>
      </c>
      <c r="D72" s="109">
        <v>1187</v>
      </c>
      <c r="E72" s="109">
        <f t="shared" si="19"/>
        <v>356.1</v>
      </c>
      <c r="F72" s="257">
        <v>1</v>
      </c>
      <c r="G72" s="109">
        <f t="shared" si="20"/>
        <v>356.1</v>
      </c>
      <c r="H72" s="109">
        <f t="shared" si="25"/>
        <v>85.78</v>
      </c>
      <c r="I72" s="176">
        <f t="shared" si="21"/>
        <v>441.88</v>
      </c>
    </row>
    <row r="73" spans="1:9" ht="16.5" customHeight="1" x14ac:dyDescent="0.25">
      <c r="A73" s="256" t="s">
        <v>1072</v>
      </c>
      <c r="B73" s="729">
        <v>24</v>
      </c>
      <c r="C73" s="109">
        <f t="shared" si="22"/>
        <v>0.15</v>
      </c>
      <c r="D73" s="109">
        <v>1187</v>
      </c>
      <c r="E73" s="109">
        <f t="shared" si="19"/>
        <v>178.05</v>
      </c>
      <c r="F73" s="257">
        <v>1</v>
      </c>
      <c r="G73" s="109">
        <f t="shared" si="20"/>
        <v>178.05</v>
      </c>
      <c r="H73" s="109">
        <f t="shared" si="25"/>
        <v>42.89</v>
      </c>
      <c r="I73" s="176">
        <f t="shared" si="21"/>
        <v>220.94</v>
      </c>
    </row>
    <row r="74" spans="1:9" ht="16.5" customHeight="1" x14ac:dyDescent="0.25">
      <c r="A74" s="256" t="s">
        <v>1073</v>
      </c>
      <c r="B74" s="729">
        <v>16</v>
      </c>
      <c r="C74" s="109">
        <f t="shared" si="22"/>
        <v>0.1</v>
      </c>
      <c r="D74" s="109">
        <v>1187</v>
      </c>
      <c r="E74" s="109">
        <f>ROUND(C74*D74,2)</f>
        <v>118.7</v>
      </c>
      <c r="F74" s="257">
        <v>1</v>
      </c>
      <c r="G74" s="109">
        <f>ROUND(E74*F74,2)</f>
        <v>118.7</v>
      </c>
      <c r="H74" s="109">
        <f t="shared" si="25"/>
        <v>28.59</v>
      </c>
      <c r="I74" s="176">
        <f t="shared" si="21"/>
        <v>147.29</v>
      </c>
    </row>
    <row r="75" spans="1:9" ht="16.5" customHeight="1" x14ac:dyDescent="0.25">
      <c r="A75" s="256" t="s">
        <v>1074</v>
      </c>
      <c r="B75" s="729">
        <v>156</v>
      </c>
      <c r="C75" s="109">
        <f t="shared" si="22"/>
        <v>0.99</v>
      </c>
      <c r="D75" s="109">
        <v>1187</v>
      </c>
      <c r="E75" s="109">
        <f t="shared" ref="E75:E100" si="26">ROUND(C75*D75,2)</f>
        <v>1175.1300000000001</v>
      </c>
      <c r="F75" s="257">
        <v>1</v>
      </c>
      <c r="G75" s="109">
        <f t="shared" ref="G75:G110" si="27">ROUND(E75*F75,2)</f>
        <v>1175.1300000000001</v>
      </c>
      <c r="H75" s="109">
        <f>ROUND(G75*0.2131,2)</f>
        <v>250.42</v>
      </c>
      <c r="I75" s="176">
        <f t="shared" si="21"/>
        <v>1425.55</v>
      </c>
    </row>
    <row r="76" spans="1:9" ht="16.5" customHeight="1" x14ac:dyDescent="0.25">
      <c r="A76" s="256" t="s">
        <v>1075</v>
      </c>
      <c r="B76" s="729">
        <v>200</v>
      </c>
      <c r="C76" s="109">
        <f t="shared" si="22"/>
        <v>1.27</v>
      </c>
      <c r="D76" s="109">
        <v>1187</v>
      </c>
      <c r="E76" s="109">
        <f t="shared" si="26"/>
        <v>1507.49</v>
      </c>
      <c r="F76" s="257">
        <v>1</v>
      </c>
      <c r="G76" s="109">
        <f t="shared" si="27"/>
        <v>1507.49</v>
      </c>
      <c r="H76" s="109">
        <f>ROUND(G76*0.2409,2)</f>
        <v>363.15</v>
      </c>
      <c r="I76" s="176">
        <f t="shared" si="21"/>
        <v>1870.64</v>
      </c>
    </row>
    <row r="77" spans="1:9" ht="16.5" customHeight="1" x14ac:dyDescent="0.25">
      <c r="A77" s="256" t="s">
        <v>1076</v>
      </c>
      <c r="B77" s="729">
        <v>120</v>
      </c>
      <c r="C77" s="109">
        <f t="shared" si="22"/>
        <v>0.76</v>
      </c>
      <c r="D77" s="109">
        <v>1187</v>
      </c>
      <c r="E77" s="109">
        <f t="shared" si="26"/>
        <v>902.12</v>
      </c>
      <c r="F77" s="257">
        <v>1</v>
      </c>
      <c r="G77" s="109">
        <f t="shared" si="27"/>
        <v>902.12</v>
      </c>
      <c r="H77" s="109">
        <f>ROUND(G77*0.2409,2)</f>
        <v>217.32</v>
      </c>
      <c r="I77" s="176">
        <f t="shared" si="21"/>
        <v>1119.44</v>
      </c>
    </row>
    <row r="78" spans="1:9" ht="16.5" customHeight="1" x14ac:dyDescent="0.25">
      <c r="A78" s="256" t="s">
        <v>1077</v>
      </c>
      <c r="B78" s="729">
        <v>72</v>
      </c>
      <c r="C78" s="109">
        <f t="shared" si="22"/>
        <v>0.46</v>
      </c>
      <c r="D78" s="109">
        <v>1187</v>
      </c>
      <c r="E78" s="109">
        <f t="shared" si="26"/>
        <v>546.02</v>
      </c>
      <c r="F78" s="257">
        <v>1</v>
      </c>
      <c r="G78" s="109">
        <f t="shared" si="27"/>
        <v>546.02</v>
      </c>
      <c r="H78" s="109">
        <f>ROUND(G78*0.2409,2)</f>
        <v>131.54</v>
      </c>
      <c r="I78" s="176">
        <f t="shared" si="21"/>
        <v>677.56</v>
      </c>
    </row>
    <row r="79" spans="1:9" ht="16.5" customHeight="1" x14ac:dyDescent="0.25">
      <c r="A79" s="256" t="s">
        <v>1078</v>
      </c>
      <c r="B79" s="729">
        <v>24</v>
      </c>
      <c r="C79" s="109">
        <f t="shared" si="22"/>
        <v>0.15</v>
      </c>
      <c r="D79" s="109">
        <v>1045</v>
      </c>
      <c r="E79" s="109">
        <f t="shared" si="26"/>
        <v>156.75</v>
      </c>
      <c r="F79" s="257">
        <v>1</v>
      </c>
      <c r="G79" s="109">
        <f t="shared" si="27"/>
        <v>156.75</v>
      </c>
      <c r="H79" s="109">
        <f>ROUND(G79*0.2409,2)</f>
        <v>37.76</v>
      </c>
      <c r="I79" s="176">
        <f t="shared" si="21"/>
        <v>194.51</v>
      </c>
    </row>
    <row r="80" spans="1:9" ht="16.5" customHeight="1" x14ac:dyDescent="0.25">
      <c r="A80" s="256" t="s">
        <v>1079</v>
      </c>
      <c r="B80" s="729">
        <v>56</v>
      </c>
      <c r="C80" s="109">
        <f t="shared" si="22"/>
        <v>0.35</v>
      </c>
      <c r="D80" s="109">
        <v>1187</v>
      </c>
      <c r="E80" s="109">
        <f t="shared" si="26"/>
        <v>415.45</v>
      </c>
      <c r="F80" s="257">
        <v>1</v>
      </c>
      <c r="G80" s="109">
        <f t="shared" si="27"/>
        <v>415.45</v>
      </c>
      <c r="H80" s="109">
        <f>ROUND(G80*0.2131,2)</f>
        <v>88.53</v>
      </c>
      <c r="I80" s="176">
        <f t="shared" si="21"/>
        <v>503.98</v>
      </c>
    </row>
    <row r="81" spans="1:9" ht="16.5" customHeight="1" x14ac:dyDescent="0.25">
      <c r="A81" s="256" t="s">
        <v>1080</v>
      </c>
      <c r="B81" s="729">
        <v>180</v>
      </c>
      <c r="C81" s="109">
        <f t="shared" si="22"/>
        <v>1.1399999999999999</v>
      </c>
      <c r="D81" s="109">
        <v>1187</v>
      </c>
      <c r="E81" s="109">
        <f t="shared" si="26"/>
        <v>1353.18</v>
      </c>
      <c r="F81" s="257">
        <v>1</v>
      </c>
      <c r="G81" s="109">
        <f t="shared" si="27"/>
        <v>1353.18</v>
      </c>
      <c r="H81" s="109">
        <f>ROUND(G81*0.2409,2)</f>
        <v>325.98</v>
      </c>
      <c r="I81" s="176">
        <f t="shared" si="21"/>
        <v>1679.16</v>
      </c>
    </row>
    <row r="82" spans="1:9" ht="16.5" customHeight="1" x14ac:dyDescent="0.25">
      <c r="A82" s="256" t="s">
        <v>1081</v>
      </c>
      <c r="B82" s="729">
        <f>88</f>
        <v>88</v>
      </c>
      <c r="C82" s="109">
        <f t="shared" si="22"/>
        <v>0.56000000000000005</v>
      </c>
      <c r="D82" s="109">
        <v>1187</v>
      </c>
      <c r="E82" s="109">
        <f t="shared" si="26"/>
        <v>664.72</v>
      </c>
      <c r="F82" s="257">
        <v>1</v>
      </c>
      <c r="G82" s="109">
        <f t="shared" si="27"/>
        <v>664.72</v>
      </c>
      <c r="H82" s="109">
        <f>ROUND(G82*0.2131,2)</f>
        <v>141.65</v>
      </c>
      <c r="I82" s="176">
        <f t="shared" si="21"/>
        <v>806.37</v>
      </c>
    </row>
    <row r="83" spans="1:9" ht="16.5" customHeight="1" x14ac:dyDescent="0.25">
      <c r="A83" s="256" t="s">
        <v>1082</v>
      </c>
      <c r="B83" s="729">
        <f>24+20</f>
        <v>44</v>
      </c>
      <c r="C83" s="109">
        <f t="shared" si="22"/>
        <v>0.28000000000000003</v>
      </c>
      <c r="D83" s="109">
        <v>1187</v>
      </c>
      <c r="E83" s="109">
        <f t="shared" si="26"/>
        <v>332.36</v>
      </c>
      <c r="F83" s="257">
        <v>1</v>
      </c>
      <c r="G83" s="109">
        <f t="shared" si="27"/>
        <v>332.36</v>
      </c>
      <c r="H83" s="109">
        <f t="shared" ref="H83:H88" si="28">ROUND(G83*0.2409,2)</f>
        <v>80.069999999999993</v>
      </c>
      <c r="I83" s="176">
        <f t="shared" si="21"/>
        <v>412.43</v>
      </c>
    </row>
    <row r="84" spans="1:9" ht="16.5" customHeight="1" x14ac:dyDescent="0.25">
      <c r="A84" s="256" t="s">
        <v>1083</v>
      </c>
      <c r="B84" s="729">
        <v>20</v>
      </c>
      <c r="C84" s="109">
        <f t="shared" si="22"/>
        <v>0.13</v>
      </c>
      <c r="D84" s="109">
        <v>1187</v>
      </c>
      <c r="E84" s="109">
        <f t="shared" si="26"/>
        <v>154.31</v>
      </c>
      <c r="F84" s="257">
        <v>1</v>
      </c>
      <c r="G84" s="109">
        <f t="shared" si="27"/>
        <v>154.31</v>
      </c>
      <c r="H84" s="109">
        <f t="shared" si="28"/>
        <v>37.17</v>
      </c>
      <c r="I84" s="176">
        <f t="shared" si="21"/>
        <v>191.48</v>
      </c>
    </row>
    <row r="85" spans="1:9" ht="16.5" customHeight="1" x14ac:dyDescent="0.25">
      <c r="A85" s="256" t="s">
        <v>1084</v>
      </c>
      <c r="B85" s="729">
        <v>24</v>
      </c>
      <c r="C85" s="109">
        <f t="shared" si="22"/>
        <v>0.15</v>
      </c>
      <c r="D85" s="109">
        <v>1187</v>
      </c>
      <c r="E85" s="109">
        <f t="shared" si="26"/>
        <v>178.05</v>
      </c>
      <c r="F85" s="257">
        <v>1</v>
      </c>
      <c r="G85" s="109">
        <f t="shared" si="27"/>
        <v>178.05</v>
      </c>
      <c r="H85" s="109">
        <f t="shared" si="28"/>
        <v>42.89</v>
      </c>
      <c r="I85" s="176">
        <f t="shared" si="21"/>
        <v>220.94</v>
      </c>
    </row>
    <row r="86" spans="1:9" ht="16.5" customHeight="1" x14ac:dyDescent="0.25">
      <c r="A86" s="256" t="s">
        <v>1085</v>
      </c>
      <c r="B86" s="729">
        <v>48</v>
      </c>
      <c r="C86" s="109">
        <f t="shared" si="22"/>
        <v>0.3</v>
      </c>
      <c r="D86" s="109">
        <v>1482</v>
      </c>
      <c r="E86" s="109">
        <f t="shared" si="26"/>
        <v>444.6</v>
      </c>
      <c r="F86" s="257">
        <v>1</v>
      </c>
      <c r="G86" s="109">
        <f t="shared" si="27"/>
        <v>444.6</v>
      </c>
      <c r="H86" s="109">
        <f t="shared" si="28"/>
        <v>107.1</v>
      </c>
      <c r="I86" s="176">
        <f t="shared" si="21"/>
        <v>551.70000000000005</v>
      </c>
    </row>
    <row r="87" spans="1:9" ht="16.5" customHeight="1" x14ac:dyDescent="0.25">
      <c r="A87" s="256" t="s">
        <v>1086</v>
      </c>
      <c r="B87" s="729">
        <f>156+36</f>
        <v>192</v>
      </c>
      <c r="C87" s="109">
        <f t="shared" si="22"/>
        <v>1.22</v>
      </c>
      <c r="D87" s="109">
        <v>1187</v>
      </c>
      <c r="E87" s="109">
        <f t="shared" si="26"/>
        <v>1448.14</v>
      </c>
      <c r="F87" s="257">
        <v>1</v>
      </c>
      <c r="G87" s="109">
        <f t="shared" si="27"/>
        <v>1448.14</v>
      </c>
      <c r="H87" s="109">
        <f t="shared" si="28"/>
        <v>348.86</v>
      </c>
      <c r="I87" s="176">
        <f t="shared" si="21"/>
        <v>1797</v>
      </c>
    </row>
    <row r="88" spans="1:9" ht="16.5" customHeight="1" x14ac:dyDescent="0.25">
      <c r="A88" s="256" t="s">
        <v>1087</v>
      </c>
      <c r="B88" s="729">
        <v>48</v>
      </c>
      <c r="C88" s="109">
        <f t="shared" si="22"/>
        <v>0.3</v>
      </c>
      <c r="D88" s="109">
        <v>1187</v>
      </c>
      <c r="E88" s="109">
        <f t="shared" si="26"/>
        <v>356.1</v>
      </c>
      <c r="F88" s="257">
        <v>1</v>
      </c>
      <c r="G88" s="109">
        <f t="shared" si="27"/>
        <v>356.1</v>
      </c>
      <c r="H88" s="109">
        <f t="shared" si="28"/>
        <v>85.78</v>
      </c>
      <c r="I88" s="176">
        <f t="shared" si="21"/>
        <v>441.88</v>
      </c>
    </row>
    <row r="89" spans="1:9" ht="16.5" customHeight="1" x14ac:dyDescent="0.25">
      <c r="A89" s="256" t="s">
        <v>1088</v>
      </c>
      <c r="B89" s="729">
        <f>50+295.5</f>
        <v>345.5</v>
      </c>
      <c r="C89" s="109">
        <f t="shared" si="22"/>
        <v>2.19</v>
      </c>
      <c r="D89" s="109">
        <v>1187</v>
      </c>
      <c r="E89" s="109">
        <f t="shared" si="26"/>
        <v>2599.5300000000002</v>
      </c>
      <c r="F89" s="257">
        <v>1</v>
      </c>
      <c r="G89" s="109">
        <f t="shared" si="27"/>
        <v>2599.5300000000002</v>
      </c>
      <c r="H89" s="109">
        <f>ROUND(G89*0.2131,2)</f>
        <v>553.96</v>
      </c>
      <c r="I89" s="176">
        <f t="shared" si="21"/>
        <v>3153.49</v>
      </c>
    </row>
    <row r="90" spans="1:9" ht="16.5" customHeight="1" x14ac:dyDescent="0.25">
      <c r="A90" s="256" t="s">
        <v>1089</v>
      </c>
      <c r="B90" s="729">
        <f>24+110.5</f>
        <v>134.5</v>
      </c>
      <c r="C90" s="109">
        <f t="shared" si="22"/>
        <v>0.85</v>
      </c>
      <c r="D90" s="109">
        <v>1187</v>
      </c>
      <c r="E90" s="109">
        <f t="shared" si="26"/>
        <v>1008.95</v>
      </c>
      <c r="F90" s="257">
        <v>1</v>
      </c>
      <c r="G90" s="109">
        <f t="shared" si="27"/>
        <v>1008.95</v>
      </c>
      <c r="H90" s="109">
        <f>ROUND(G90*0.2409,2)</f>
        <v>243.06</v>
      </c>
      <c r="I90" s="176">
        <f t="shared" si="21"/>
        <v>1252.01</v>
      </c>
    </row>
    <row r="91" spans="1:9" ht="16.5" customHeight="1" x14ac:dyDescent="0.25">
      <c r="A91" s="256" t="s">
        <v>1090</v>
      </c>
      <c r="B91" s="729">
        <f>54.5+149.5</f>
        <v>204</v>
      </c>
      <c r="C91" s="109">
        <f t="shared" si="22"/>
        <v>1.29</v>
      </c>
      <c r="D91" s="109">
        <v>1187</v>
      </c>
      <c r="E91" s="109">
        <f t="shared" si="26"/>
        <v>1531.23</v>
      </c>
      <c r="F91" s="257">
        <v>1</v>
      </c>
      <c r="G91" s="109">
        <f t="shared" si="27"/>
        <v>1531.23</v>
      </c>
      <c r="H91" s="109">
        <f>ROUND(G91*0.2409,2)</f>
        <v>368.87</v>
      </c>
      <c r="I91" s="176">
        <f t="shared" si="21"/>
        <v>1900.1</v>
      </c>
    </row>
    <row r="92" spans="1:9" ht="16.5" customHeight="1" x14ac:dyDescent="0.25">
      <c r="A92" s="256" t="s">
        <v>1091</v>
      </c>
      <c r="B92" s="729">
        <v>8</v>
      </c>
      <c r="C92" s="109">
        <f t="shared" si="22"/>
        <v>0.05</v>
      </c>
      <c r="D92" s="109">
        <v>1187</v>
      </c>
      <c r="E92" s="109">
        <f t="shared" si="26"/>
        <v>59.35</v>
      </c>
      <c r="F92" s="257">
        <v>1</v>
      </c>
      <c r="G92" s="109">
        <f t="shared" si="27"/>
        <v>59.35</v>
      </c>
      <c r="H92" s="109">
        <f>ROUND(G92*0.2131,2)</f>
        <v>12.65</v>
      </c>
      <c r="I92" s="176">
        <f t="shared" si="21"/>
        <v>72</v>
      </c>
    </row>
    <row r="93" spans="1:9" ht="16.5" customHeight="1" x14ac:dyDescent="0.25">
      <c r="A93" s="256" t="s">
        <v>1092</v>
      </c>
      <c r="B93" s="729">
        <v>39</v>
      </c>
      <c r="C93" s="109">
        <f t="shared" si="22"/>
        <v>0.25</v>
      </c>
      <c r="D93" s="109">
        <v>1187</v>
      </c>
      <c r="E93" s="109">
        <f t="shared" si="26"/>
        <v>296.75</v>
      </c>
      <c r="F93" s="257">
        <v>1</v>
      </c>
      <c r="G93" s="109">
        <f t="shared" si="27"/>
        <v>296.75</v>
      </c>
      <c r="H93" s="109">
        <f>ROUND(G93*0.2409,2)</f>
        <v>71.489999999999995</v>
      </c>
      <c r="I93" s="176">
        <f t="shared" si="21"/>
        <v>368.24</v>
      </c>
    </row>
    <row r="94" spans="1:9" ht="16.5" customHeight="1" x14ac:dyDescent="0.25">
      <c r="A94" s="256" t="s">
        <v>1093</v>
      </c>
      <c r="B94" s="729">
        <v>24</v>
      </c>
      <c r="C94" s="109">
        <f t="shared" si="22"/>
        <v>0.15</v>
      </c>
      <c r="D94" s="109">
        <v>1187</v>
      </c>
      <c r="E94" s="109">
        <f t="shared" si="26"/>
        <v>178.05</v>
      </c>
      <c r="F94" s="257">
        <v>1</v>
      </c>
      <c r="G94" s="109">
        <f t="shared" si="27"/>
        <v>178.05</v>
      </c>
      <c r="H94" s="109">
        <f>ROUND(G94*0.2409,2)</f>
        <v>42.89</v>
      </c>
      <c r="I94" s="176">
        <f t="shared" si="21"/>
        <v>220.94</v>
      </c>
    </row>
    <row r="95" spans="1:9" ht="16.5" customHeight="1" x14ac:dyDescent="0.25">
      <c r="A95" s="256" t="s">
        <v>1094</v>
      </c>
      <c r="B95" s="729">
        <v>120</v>
      </c>
      <c r="C95" s="109">
        <f t="shared" si="22"/>
        <v>0.76</v>
      </c>
      <c r="D95" s="109">
        <v>1187</v>
      </c>
      <c r="E95" s="109">
        <f t="shared" si="26"/>
        <v>902.12</v>
      </c>
      <c r="F95" s="257">
        <v>1</v>
      </c>
      <c r="G95" s="109">
        <f t="shared" si="27"/>
        <v>902.12</v>
      </c>
      <c r="H95" s="109">
        <f>ROUND(G95*0.2409,2)</f>
        <v>217.32</v>
      </c>
      <c r="I95" s="176">
        <f t="shared" si="21"/>
        <v>1119.44</v>
      </c>
    </row>
    <row r="96" spans="1:9" ht="16.5" customHeight="1" x14ac:dyDescent="0.25">
      <c r="A96" s="256" t="s">
        <v>1095</v>
      </c>
      <c r="B96" s="729">
        <v>80</v>
      </c>
      <c r="C96" s="109">
        <f t="shared" si="22"/>
        <v>0.51</v>
      </c>
      <c r="D96" s="109">
        <v>1187</v>
      </c>
      <c r="E96" s="109">
        <f t="shared" si="26"/>
        <v>605.37</v>
      </c>
      <c r="F96" s="257">
        <v>1</v>
      </c>
      <c r="G96" s="109">
        <f t="shared" si="27"/>
        <v>605.37</v>
      </c>
      <c r="H96" s="109">
        <f>ROUND(G96*0.2409,2)</f>
        <v>145.83000000000001</v>
      </c>
      <c r="I96" s="176">
        <f t="shared" si="21"/>
        <v>751.2</v>
      </c>
    </row>
    <row r="97" spans="1:53" ht="16.5" customHeight="1" x14ac:dyDescent="0.25">
      <c r="A97" s="256" t="s">
        <v>1096</v>
      </c>
      <c r="B97" s="729">
        <f>24+112</f>
        <v>136</v>
      </c>
      <c r="C97" s="109">
        <f t="shared" si="22"/>
        <v>0.86</v>
      </c>
      <c r="D97" s="109">
        <v>1187</v>
      </c>
      <c r="E97" s="109">
        <f t="shared" si="26"/>
        <v>1020.82</v>
      </c>
      <c r="F97" s="257">
        <v>1</v>
      </c>
      <c r="G97" s="109">
        <f t="shared" si="27"/>
        <v>1020.82</v>
      </c>
      <c r="H97" s="109">
        <f>ROUND(G97*0.2409,2)</f>
        <v>245.92</v>
      </c>
      <c r="I97" s="176">
        <f t="shared" si="21"/>
        <v>1266.74</v>
      </c>
    </row>
    <row r="98" spans="1:53" ht="16.5" customHeight="1" x14ac:dyDescent="0.25">
      <c r="A98" s="256" t="s">
        <v>1097</v>
      </c>
      <c r="B98" s="729">
        <v>72</v>
      </c>
      <c r="C98" s="109">
        <f t="shared" si="22"/>
        <v>0.46</v>
      </c>
      <c r="D98" s="109">
        <v>1187</v>
      </c>
      <c r="E98" s="109">
        <f t="shared" si="26"/>
        <v>546.02</v>
      </c>
      <c r="F98" s="257">
        <v>1</v>
      </c>
      <c r="G98" s="109">
        <f t="shared" si="27"/>
        <v>546.02</v>
      </c>
      <c r="H98" s="109">
        <f>ROUND(G98*0.2131,2)</f>
        <v>116.36</v>
      </c>
      <c r="I98" s="176">
        <f t="shared" si="21"/>
        <v>662.38</v>
      </c>
    </row>
    <row r="99" spans="1:53" ht="16.5" customHeight="1" x14ac:dyDescent="0.25">
      <c r="A99" s="256" t="s">
        <v>1098</v>
      </c>
      <c r="B99" s="729">
        <v>157</v>
      </c>
      <c r="C99" s="109">
        <f t="shared" si="22"/>
        <v>0.99</v>
      </c>
      <c r="D99" s="109">
        <v>1187</v>
      </c>
      <c r="E99" s="109">
        <f t="shared" si="26"/>
        <v>1175.1300000000001</v>
      </c>
      <c r="F99" s="257">
        <v>1</v>
      </c>
      <c r="G99" s="109">
        <f t="shared" si="27"/>
        <v>1175.1300000000001</v>
      </c>
      <c r="H99" s="109">
        <f>ROUND(G99*0.2409,2)</f>
        <v>283.08999999999997</v>
      </c>
      <c r="I99" s="176">
        <f t="shared" si="21"/>
        <v>1458.22</v>
      </c>
    </row>
    <row r="100" spans="1:53" ht="16.5" customHeight="1" x14ac:dyDescent="0.25">
      <c r="A100" s="256" t="s">
        <v>1099</v>
      </c>
      <c r="B100" s="729">
        <v>59</v>
      </c>
      <c r="C100" s="109">
        <f t="shared" si="22"/>
        <v>0.37</v>
      </c>
      <c r="D100" s="109">
        <v>1630</v>
      </c>
      <c r="E100" s="109">
        <f t="shared" si="26"/>
        <v>603.1</v>
      </c>
      <c r="F100" s="257">
        <v>1</v>
      </c>
      <c r="G100" s="109">
        <f t="shared" si="27"/>
        <v>603.1</v>
      </c>
      <c r="H100" s="109">
        <f>ROUND(G100*0.2409,2)</f>
        <v>145.29</v>
      </c>
      <c r="I100" s="176">
        <f t="shared" si="21"/>
        <v>748.39</v>
      </c>
    </row>
    <row r="101" spans="1:53" s="275" customFormat="1" ht="16.5" customHeight="1" x14ac:dyDescent="0.25">
      <c r="A101" s="261" t="s">
        <v>1100</v>
      </c>
      <c r="B101" s="727">
        <v>96</v>
      </c>
      <c r="C101" s="107">
        <f t="shared" si="22"/>
        <v>0.61</v>
      </c>
      <c r="D101" s="107">
        <v>18.34</v>
      </c>
      <c r="E101" s="107">
        <f>ROUND(B101*D101,2)</f>
        <v>1760.64</v>
      </c>
      <c r="F101" s="270">
        <v>1</v>
      </c>
      <c r="G101" s="107">
        <f t="shared" si="27"/>
        <v>1760.64</v>
      </c>
      <c r="H101" s="107">
        <f>ROUND(G101*0.2409,2)</f>
        <v>424.14</v>
      </c>
      <c r="I101" s="108">
        <f t="shared" si="21"/>
        <v>2184.7800000000002</v>
      </c>
      <c r="J101" s="719"/>
      <c r="K101" s="719"/>
      <c r="L101" s="719"/>
      <c r="M101" s="719"/>
      <c r="N101" s="719"/>
      <c r="O101" s="458"/>
      <c r="P101" s="458"/>
      <c r="Q101" s="458"/>
      <c r="R101" s="458"/>
      <c r="S101" s="458"/>
      <c r="T101" s="458"/>
      <c r="U101" s="458"/>
      <c r="V101" s="458"/>
      <c r="W101" s="458"/>
      <c r="X101" s="458"/>
      <c r="Y101" s="458"/>
      <c r="Z101" s="458"/>
      <c r="AA101" s="458"/>
      <c r="AB101" s="458"/>
      <c r="AC101" s="458"/>
      <c r="AD101" s="458"/>
      <c r="AE101" s="458"/>
      <c r="AF101" s="458"/>
      <c r="AG101" s="458"/>
      <c r="AH101" s="458"/>
      <c r="AI101" s="458"/>
      <c r="AJ101" s="458"/>
      <c r="AK101" s="458"/>
      <c r="AL101" s="458"/>
      <c r="AM101" s="458"/>
      <c r="AN101" s="458"/>
      <c r="AO101" s="458"/>
      <c r="AP101" s="458"/>
      <c r="AQ101" s="458"/>
      <c r="AR101" s="458"/>
      <c r="AS101" s="458"/>
      <c r="AT101" s="458"/>
      <c r="AU101" s="458"/>
      <c r="AV101" s="458"/>
      <c r="AW101" s="458"/>
      <c r="AX101" s="458"/>
      <c r="AY101" s="458"/>
      <c r="AZ101" s="458"/>
      <c r="BA101" s="458"/>
    </row>
    <row r="102" spans="1:53" ht="16.5" customHeight="1" x14ac:dyDescent="0.25">
      <c r="A102" s="256" t="s">
        <v>1101</v>
      </c>
      <c r="B102" s="729">
        <v>112</v>
      </c>
      <c r="C102" s="109">
        <f t="shared" si="22"/>
        <v>0.71</v>
      </c>
      <c r="D102" s="109">
        <v>1187</v>
      </c>
      <c r="E102" s="109">
        <f t="shared" ref="E102" si="29">ROUND(C102*D102,2)</f>
        <v>842.77</v>
      </c>
      <c r="F102" s="257">
        <v>1</v>
      </c>
      <c r="G102" s="109">
        <f t="shared" si="27"/>
        <v>842.77</v>
      </c>
      <c r="H102" s="109">
        <f>ROUND(G102*0.2409,2)</f>
        <v>203.02</v>
      </c>
      <c r="I102" s="176">
        <f t="shared" si="21"/>
        <v>1045.79</v>
      </c>
    </row>
    <row r="103" spans="1:53" ht="16.5" customHeight="1" x14ac:dyDescent="0.25">
      <c r="A103" s="256" t="s">
        <v>1102</v>
      </c>
      <c r="B103" s="729">
        <f>100+48</f>
        <v>148</v>
      </c>
      <c r="C103" s="109">
        <f t="shared" si="22"/>
        <v>0.94</v>
      </c>
      <c r="D103" s="109">
        <v>8.0399999999999991</v>
      </c>
      <c r="E103" s="109">
        <f>ROUND(B103*D103,2)</f>
        <v>1189.92</v>
      </c>
      <c r="F103" s="257">
        <v>1</v>
      </c>
      <c r="G103" s="109">
        <f t="shared" si="27"/>
        <v>1189.92</v>
      </c>
      <c r="H103" s="109">
        <f>ROUND(G103*0.2131,2)</f>
        <v>253.57</v>
      </c>
      <c r="I103" s="176">
        <f t="shared" si="21"/>
        <v>1443.49</v>
      </c>
    </row>
    <row r="104" spans="1:53" ht="16.5" customHeight="1" x14ac:dyDescent="0.25">
      <c r="A104" s="256" t="s">
        <v>1103</v>
      </c>
      <c r="B104" s="729">
        <f>61.5+60.5</f>
        <v>122</v>
      </c>
      <c r="C104" s="109">
        <f t="shared" si="22"/>
        <v>0.77</v>
      </c>
      <c r="D104" s="109">
        <v>8.0399999999999991</v>
      </c>
      <c r="E104" s="109">
        <f t="shared" ref="E104:E105" si="30">ROUND(B104*D104,2)</f>
        <v>980.88</v>
      </c>
      <c r="F104" s="257">
        <v>1</v>
      </c>
      <c r="G104" s="109">
        <f t="shared" si="27"/>
        <v>980.88</v>
      </c>
      <c r="H104" s="109">
        <f t="shared" ref="H104:H110" si="31">ROUND(G104*0.2409,2)</f>
        <v>236.29</v>
      </c>
      <c r="I104" s="176">
        <f t="shared" si="21"/>
        <v>1217.17</v>
      </c>
    </row>
    <row r="105" spans="1:53" ht="16.5" customHeight="1" x14ac:dyDescent="0.25">
      <c r="A105" s="256" t="s">
        <v>1104</v>
      </c>
      <c r="B105" s="729">
        <f>43.5+64</f>
        <v>107.5</v>
      </c>
      <c r="C105" s="109">
        <f t="shared" si="22"/>
        <v>0.68</v>
      </c>
      <c r="D105" s="109">
        <v>8.0399999999999991</v>
      </c>
      <c r="E105" s="109">
        <f t="shared" si="30"/>
        <v>864.3</v>
      </c>
      <c r="F105" s="257">
        <v>1</v>
      </c>
      <c r="G105" s="109">
        <f t="shared" si="27"/>
        <v>864.3</v>
      </c>
      <c r="H105" s="109">
        <f t="shared" si="31"/>
        <v>208.21</v>
      </c>
      <c r="I105" s="176">
        <f t="shared" si="21"/>
        <v>1072.51</v>
      </c>
    </row>
    <row r="106" spans="1:53" ht="16.5" customHeight="1" x14ac:dyDescent="0.25">
      <c r="A106" s="256" t="s">
        <v>1105</v>
      </c>
      <c r="B106" s="729">
        <v>61</v>
      </c>
      <c r="C106" s="109">
        <f t="shared" si="22"/>
        <v>0.39</v>
      </c>
      <c r="D106" s="109">
        <v>8.0399999999999991</v>
      </c>
      <c r="E106" s="109">
        <f>ROUND(B106*D106,2)</f>
        <v>490.44</v>
      </c>
      <c r="F106" s="257">
        <v>1</v>
      </c>
      <c r="G106" s="109">
        <f t="shared" si="27"/>
        <v>490.44</v>
      </c>
      <c r="H106" s="109">
        <f t="shared" si="31"/>
        <v>118.15</v>
      </c>
      <c r="I106" s="176">
        <f t="shared" si="21"/>
        <v>608.59</v>
      </c>
    </row>
    <row r="107" spans="1:53" ht="16.5" customHeight="1" x14ac:dyDescent="0.25">
      <c r="A107" s="256" t="s">
        <v>1106</v>
      </c>
      <c r="B107" s="729">
        <v>11</v>
      </c>
      <c r="C107" s="109">
        <f t="shared" ref="C107:C110" si="32">ROUND(B107/158,2)</f>
        <v>7.0000000000000007E-2</v>
      </c>
      <c r="D107" s="109">
        <v>1630</v>
      </c>
      <c r="E107" s="109">
        <f>ROUND(C107*D107,2)</f>
        <v>114.1</v>
      </c>
      <c r="F107" s="257">
        <v>1</v>
      </c>
      <c r="G107" s="109">
        <f t="shared" si="27"/>
        <v>114.1</v>
      </c>
      <c r="H107" s="109">
        <f t="shared" si="31"/>
        <v>27.49</v>
      </c>
      <c r="I107" s="176">
        <f t="shared" si="21"/>
        <v>141.59</v>
      </c>
    </row>
    <row r="108" spans="1:53" ht="16.5" customHeight="1" x14ac:dyDescent="0.25">
      <c r="A108" s="256" t="s">
        <v>1107</v>
      </c>
      <c r="B108" s="729">
        <v>64</v>
      </c>
      <c r="C108" s="109">
        <f t="shared" si="32"/>
        <v>0.41</v>
      </c>
      <c r="D108" s="109">
        <v>8.0399999999999991</v>
      </c>
      <c r="E108" s="109">
        <f>ROUND(B108*D108,2)</f>
        <v>514.55999999999995</v>
      </c>
      <c r="F108" s="257">
        <v>1</v>
      </c>
      <c r="G108" s="109">
        <f t="shared" si="27"/>
        <v>514.55999999999995</v>
      </c>
      <c r="H108" s="109">
        <f t="shared" si="31"/>
        <v>123.96</v>
      </c>
      <c r="I108" s="176">
        <f t="shared" si="21"/>
        <v>638.52</v>
      </c>
    </row>
    <row r="109" spans="1:53" ht="16.5" customHeight="1" x14ac:dyDescent="0.25">
      <c r="A109" s="256" t="s">
        <v>1108</v>
      </c>
      <c r="B109" s="729">
        <v>8</v>
      </c>
      <c r="C109" s="109">
        <f t="shared" si="32"/>
        <v>0.05</v>
      </c>
      <c r="D109" s="109">
        <v>1187</v>
      </c>
      <c r="E109" s="109">
        <f t="shared" ref="E109" si="33">ROUND(C109*D109,2)</f>
        <v>59.35</v>
      </c>
      <c r="F109" s="257">
        <v>1</v>
      </c>
      <c r="G109" s="109">
        <f t="shared" si="27"/>
        <v>59.35</v>
      </c>
      <c r="H109" s="109">
        <f t="shared" si="31"/>
        <v>14.3</v>
      </c>
      <c r="I109" s="176">
        <f t="shared" ref="I109:I110" si="34">ROUND(G109+H109,2)</f>
        <v>73.650000000000006</v>
      </c>
    </row>
    <row r="110" spans="1:53" ht="16.5" customHeight="1" x14ac:dyDescent="0.25">
      <c r="A110" s="256" t="s">
        <v>1109</v>
      </c>
      <c r="B110" s="729">
        <v>24</v>
      </c>
      <c r="C110" s="109">
        <f t="shared" si="32"/>
        <v>0.15</v>
      </c>
      <c r="D110" s="109">
        <v>19.059999999999999</v>
      </c>
      <c r="E110" s="109">
        <f>ROUND(B110*D110,2)</f>
        <v>457.44</v>
      </c>
      <c r="F110" s="257">
        <v>1</v>
      </c>
      <c r="G110" s="109">
        <f t="shared" si="27"/>
        <v>457.44</v>
      </c>
      <c r="H110" s="109">
        <f t="shared" si="31"/>
        <v>110.2</v>
      </c>
      <c r="I110" s="176">
        <f t="shared" si="34"/>
        <v>567.64</v>
      </c>
    </row>
    <row r="111" spans="1:53" ht="16.5" customHeight="1" x14ac:dyDescent="0.25">
      <c r="A111" s="256" t="s">
        <v>1110</v>
      </c>
      <c r="B111" s="724">
        <v>96</v>
      </c>
      <c r="C111" s="109">
        <f>ROUND(B111/158,2)</f>
        <v>0.61</v>
      </c>
      <c r="D111" s="109">
        <v>1187</v>
      </c>
      <c r="E111" s="109">
        <f>ROUND(C111*D111,2)</f>
        <v>724.07</v>
      </c>
      <c r="F111" s="257">
        <v>1</v>
      </c>
      <c r="G111" s="109">
        <f>ROUND(E111*F111,2)</f>
        <v>724.07</v>
      </c>
      <c r="H111" s="109">
        <f>ROUND(G111*0.2131,2)</f>
        <v>154.30000000000001</v>
      </c>
      <c r="I111" s="176">
        <f>ROUND(G111+H111,2)</f>
        <v>878.37</v>
      </c>
    </row>
    <row r="112" spans="1:53" ht="16.5" customHeight="1" x14ac:dyDescent="0.25">
      <c r="A112" s="256" t="s">
        <v>1111</v>
      </c>
      <c r="B112" s="724">
        <v>8.5</v>
      </c>
      <c r="C112" s="109">
        <f>ROUND(B112/158,2)</f>
        <v>0.05</v>
      </c>
      <c r="D112" s="109">
        <v>1187</v>
      </c>
      <c r="E112" s="109">
        <f>ROUND(C112*D112,2)</f>
        <v>59.35</v>
      </c>
      <c r="F112" s="257">
        <v>1</v>
      </c>
      <c r="G112" s="109">
        <f>ROUND(E112*F112,2)</f>
        <v>59.35</v>
      </c>
      <c r="H112" s="109">
        <f>ROUND(G112*0.2131,2)</f>
        <v>12.65</v>
      </c>
      <c r="I112" s="176">
        <f>ROUND(G112+H112,2)</f>
        <v>72</v>
      </c>
    </row>
    <row r="113" spans="1:9" ht="48" customHeight="1" x14ac:dyDescent="0.25">
      <c r="A113" s="252" t="s">
        <v>8</v>
      </c>
      <c r="B113" s="723">
        <f>SUM(B114:B149)</f>
        <v>4397.5</v>
      </c>
      <c r="C113" s="254">
        <f>SUM(C114:C149)</f>
        <v>27.85</v>
      </c>
      <c r="D113" s="254"/>
      <c r="E113" s="254"/>
      <c r="F113" s="254"/>
      <c r="G113" s="254">
        <f>SUM(G114:G149)</f>
        <v>20396.600000000002</v>
      </c>
      <c r="H113" s="254">
        <f>SUM(H114:H149)</f>
        <v>4872.7700000000004</v>
      </c>
      <c r="I113" s="255">
        <f>SUM(I114:I149)</f>
        <v>25269.37</v>
      </c>
    </row>
    <row r="114" spans="1:9" ht="16.5" customHeight="1" x14ac:dyDescent="0.25">
      <c r="A114" s="256" t="s">
        <v>510</v>
      </c>
      <c r="B114" s="729">
        <v>158</v>
      </c>
      <c r="C114" s="109">
        <f>ROUND(B114/158,2)</f>
        <v>1</v>
      </c>
      <c r="D114" s="109">
        <v>785</v>
      </c>
      <c r="E114" s="109">
        <f t="shared" ref="E114" si="35">ROUND(C114*D114,2)</f>
        <v>785</v>
      </c>
      <c r="F114" s="257">
        <v>1</v>
      </c>
      <c r="G114" s="109">
        <f t="shared" ref="G114:G149" si="36">ROUND(E114*F114,2)</f>
        <v>785</v>
      </c>
      <c r="H114" s="109">
        <f t="shared" ref="H114:H133" si="37">ROUND(G114*0.2409,2)</f>
        <v>189.11</v>
      </c>
      <c r="I114" s="176">
        <f t="shared" ref="I114:I149" si="38">ROUND(G114+H114,2)</f>
        <v>974.11</v>
      </c>
    </row>
    <row r="115" spans="1:9" ht="16.5" customHeight="1" x14ac:dyDescent="0.25">
      <c r="A115" s="256" t="s">
        <v>1025</v>
      </c>
      <c r="B115" s="729">
        <v>170</v>
      </c>
      <c r="C115" s="109">
        <f t="shared" ref="C115:C149" si="39">ROUND(B115/158,2)</f>
        <v>1.08</v>
      </c>
      <c r="D115" s="109">
        <v>4.62</v>
      </c>
      <c r="E115" s="109">
        <f>ROUND(B115*D115,2)</f>
        <v>785.4</v>
      </c>
      <c r="F115" s="257">
        <v>1</v>
      </c>
      <c r="G115" s="109">
        <f t="shared" si="36"/>
        <v>785.4</v>
      </c>
      <c r="H115" s="109">
        <f t="shared" si="37"/>
        <v>189.2</v>
      </c>
      <c r="I115" s="176">
        <f t="shared" si="38"/>
        <v>974.6</v>
      </c>
    </row>
    <row r="116" spans="1:9" ht="16.5" customHeight="1" x14ac:dyDescent="0.25">
      <c r="A116" s="256" t="s">
        <v>1026</v>
      </c>
      <c r="B116" s="729">
        <v>24</v>
      </c>
      <c r="C116" s="109">
        <f t="shared" si="39"/>
        <v>0.15</v>
      </c>
      <c r="D116" s="109">
        <v>4.62</v>
      </c>
      <c r="E116" s="109">
        <f t="shared" ref="E116:E137" si="40">ROUND(B116*D116,2)</f>
        <v>110.88</v>
      </c>
      <c r="F116" s="257">
        <v>1</v>
      </c>
      <c r="G116" s="109">
        <f t="shared" si="36"/>
        <v>110.88</v>
      </c>
      <c r="H116" s="109">
        <f t="shared" si="37"/>
        <v>26.71</v>
      </c>
      <c r="I116" s="176">
        <f t="shared" si="38"/>
        <v>137.59</v>
      </c>
    </row>
    <row r="117" spans="1:9" ht="16.5" customHeight="1" x14ac:dyDescent="0.25">
      <c r="A117" s="256" t="s">
        <v>1027</v>
      </c>
      <c r="B117" s="729">
        <f>170+22</f>
        <v>192</v>
      </c>
      <c r="C117" s="109">
        <f t="shared" si="39"/>
        <v>1.22</v>
      </c>
      <c r="D117" s="109">
        <v>4.62</v>
      </c>
      <c r="E117" s="109">
        <f t="shared" si="40"/>
        <v>887.04</v>
      </c>
      <c r="F117" s="257">
        <v>1</v>
      </c>
      <c r="G117" s="109">
        <f t="shared" si="36"/>
        <v>887.04</v>
      </c>
      <c r="H117" s="109">
        <f t="shared" si="37"/>
        <v>213.69</v>
      </c>
      <c r="I117" s="176">
        <f t="shared" si="38"/>
        <v>1100.73</v>
      </c>
    </row>
    <row r="118" spans="1:9" ht="16.5" customHeight="1" x14ac:dyDescent="0.25">
      <c r="A118" s="256" t="s">
        <v>1028</v>
      </c>
      <c r="B118" s="729">
        <v>122</v>
      </c>
      <c r="C118" s="109">
        <f t="shared" si="39"/>
        <v>0.77</v>
      </c>
      <c r="D118" s="109">
        <v>4.62</v>
      </c>
      <c r="E118" s="109">
        <f t="shared" si="40"/>
        <v>563.64</v>
      </c>
      <c r="F118" s="257">
        <v>1</v>
      </c>
      <c r="G118" s="109">
        <f t="shared" si="36"/>
        <v>563.64</v>
      </c>
      <c r="H118" s="109">
        <f t="shared" si="37"/>
        <v>135.78</v>
      </c>
      <c r="I118" s="176">
        <f t="shared" si="38"/>
        <v>699.42</v>
      </c>
    </row>
    <row r="119" spans="1:9" ht="16.5" customHeight="1" x14ac:dyDescent="0.25">
      <c r="A119" s="256" t="s">
        <v>1029</v>
      </c>
      <c r="B119" s="729">
        <v>96</v>
      </c>
      <c r="C119" s="109">
        <f t="shared" si="39"/>
        <v>0.61</v>
      </c>
      <c r="D119" s="109">
        <v>4.62</v>
      </c>
      <c r="E119" s="109">
        <f t="shared" si="40"/>
        <v>443.52</v>
      </c>
      <c r="F119" s="257">
        <v>1</v>
      </c>
      <c r="G119" s="109">
        <f t="shared" si="36"/>
        <v>443.52</v>
      </c>
      <c r="H119" s="109">
        <f t="shared" si="37"/>
        <v>106.84</v>
      </c>
      <c r="I119" s="176">
        <f t="shared" si="38"/>
        <v>550.36</v>
      </c>
    </row>
    <row r="120" spans="1:9" ht="16.5" customHeight="1" x14ac:dyDescent="0.25">
      <c r="A120" s="256" t="s">
        <v>1112</v>
      </c>
      <c r="B120" s="729">
        <v>176</v>
      </c>
      <c r="C120" s="109">
        <f t="shared" si="39"/>
        <v>1.1100000000000001</v>
      </c>
      <c r="D120" s="109">
        <v>4.62</v>
      </c>
      <c r="E120" s="109">
        <f t="shared" si="40"/>
        <v>813.12</v>
      </c>
      <c r="F120" s="257">
        <v>1</v>
      </c>
      <c r="G120" s="109">
        <f t="shared" si="36"/>
        <v>813.12</v>
      </c>
      <c r="H120" s="109">
        <f t="shared" si="37"/>
        <v>195.88</v>
      </c>
      <c r="I120" s="176">
        <f t="shared" si="38"/>
        <v>1009</v>
      </c>
    </row>
    <row r="121" spans="1:9" ht="16.5" customHeight="1" x14ac:dyDescent="0.25">
      <c r="A121" s="256" t="s">
        <v>1030</v>
      </c>
      <c r="B121" s="729">
        <v>98</v>
      </c>
      <c r="C121" s="109">
        <f t="shared" si="39"/>
        <v>0.62</v>
      </c>
      <c r="D121" s="109">
        <v>4.62</v>
      </c>
      <c r="E121" s="109">
        <f t="shared" si="40"/>
        <v>452.76</v>
      </c>
      <c r="F121" s="257">
        <v>1</v>
      </c>
      <c r="G121" s="109">
        <f t="shared" si="36"/>
        <v>452.76</v>
      </c>
      <c r="H121" s="109">
        <f t="shared" si="37"/>
        <v>109.07</v>
      </c>
      <c r="I121" s="176">
        <f t="shared" si="38"/>
        <v>561.83000000000004</v>
      </c>
    </row>
    <row r="122" spans="1:9" ht="16.5" customHeight="1" x14ac:dyDescent="0.25">
      <c r="A122" s="256" t="s">
        <v>1031</v>
      </c>
      <c r="B122" s="729">
        <v>170</v>
      </c>
      <c r="C122" s="109">
        <f t="shared" si="39"/>
        <v>1.08</v>
      </c>
      <c r="D122" s="109">
        <v>4.62</v>
      </c>
      <c r="E122" s="109">
        <f t="shared" si="40"/>
        <v>785.4</v>
      </c>
      <c r="F122" s="257">
        <v>1</v>
      </c>
      <c r="G122" s="109">
        <f t="shared" si="36"/>
        <v>785.4</v>
      </c>
      <c r="H122" s="109">
        <f t="shared" si="37"/>
        <v>189.2</v>
      </c>
      <c r="I122" s="176">
        <f t="shared" si="38"/>
        <v>974.6</v>
      </c>
    </row>
    <row r="123" spans="1:9" ht="16.5" customHeight="1" x14ac:dyDescent="0.25">
      <c r="A123" s="256" t="s">
        <v>1032</v>
      </c>
      <c r="B123" s="729">
        <v>72</v>
      </c>
      <c r="C123" s="109">
        <f t="shared" si="39"/>
        <v>0.46</v>
      </c>
      <c r="D123" s="109">
        <v>4.62</v>
      </c>
      <c r="E123" s="109">
        <f t="shared" si="40"/>
        <v>332.64</v>
      </c>
      <c r="F123" s="257">
        <v>1</v>
      </c>
      <c r="G123" s="109">
        <f t="shared" si="36"/>
        <v>332.64</v>
      </c>
      <c r="H123" s="109">
        <f t="shared" si="37"/>
        <v>80.13</v>
      </c>
      <c r="I123" s="176">
        <f t="shared" si="38"/>
        <v>412.77</v>
      </c>
    </row>
    <row r="124" spans="1:9" ht="16.5" customHeight="1" x14ac:dyDescent="0.25">
      <c r="A124" s="256" t="s">
        <v>1033</v>
      </c>
      <c r="B124" s="729">
        <v>170</v>
      </c>
      <c r="C124" s="109">
        <f t="shared" si="39"/>
        <v>1.08</v>
      </c>
      <c r="D124" s="109">
        <v>4.62</v>
      </c>
      <c r="E124" s="109">
        <f t="shared" si="40"/>
        <v>785.4</v>
      </c>
      <c r="F124" s="257">
        <v>1</v>
      </c>
      <c r="G124" s="109">
        <f t="shared" si="36"/>
        <v>785.4</v>
      </c>
      <c r="H124" s="109">
        <f t="shared" si="37"/>
        <v>189.2</v>
      </c>
      <c r="I124" s="176">
        <f t="shared" si="38"/>
        <v>974.6</v>
      </c>
    </row>
    <row r="125" spans="1:9" ht="16.5" customHeight="1" x14ac:dyDescent="0.25">
      <c r="A125" s="256" t="s">
        <v>1113</v>
      </c>
      <c r="B125" s="729">
        <f>155+9</f>
        <v>164</v>
      </c>
      <c r="C125" s="109">
        <f t="shared" si="39"/>
        <v>1.04</v>
      </c>
      <c r="D125" s="109">
        <v>4.08</v>
      </c>
      <c r="E125" s="109">
        <f t="shared" si="40"/>
        <v>669.12</v>
      </c>
      <c r="F125" s="257">
        <v>1</v>
      </c>
      <c r="G125" s="109">
        <f t="shared" si="36"/>
        <v>669.12</v>
      </c>
      <c r="H125" s="109">
        <f t="shared" si="37"/>
        <v>161.19</v>
      </c>
      <c r="I125" s="176">
        <f t="shared" si="38"/>
        <v>830.31</v>
      </c>
    </row>
    <row r="126" spans="1:9" ht="16.5" customHeight="1" x14ac:dyDescent="0.25">
      <c r="A126" s="256" t="s">
        <v>1114</v>
      </c>
      <c r="B126" s="729">
        <v>48</v>
      </c>
      <c r="C126" s="109">
        <f t="shared" si="39"/>
        <v>0.3</v>
      </c>
      <c r="D126" s="109">
        <v>4.08</v>
      </c>
      <c r="E126" s="109">
        <f t="shared" si="40"/>
        <v>195.84</v>
      </c>
      <c r="F126" s="257">
        <v>1</v>
      </c>
      <c r="G126" s="109">
        <f t="shared" si="36"/>
        <v>195.84</v>
      </c>
      <c r="H126" s="109">
        <f t="shared" si="37"/>
        <v>47.18</v>
      </c>
      <c r="I126" s="176">
        <f t="shared" si="38"/>
        <v>243.02</v>
      </c>
    </row>
    <row r="127" spans="1:9" ht="16.5" customHeight="1" x14ac:dyDescent="0.25">
      <c r="A127" s="256" t="s">
        <v>1115</v>
      </c>
      <c r="B127" s="729">
        <f>123+37.5</f>
        <v>160.5</v>
      </c>
      <c r="C127" s="109">
        <f t="shared" si="39"/>
        <v>1.02</v>
      </c>
      <c r="D127" s="109">
        <v>4.08</v>
      </c>
      <c r="E127" s="109">
        <f t="shared" si="40"/>
        <v>654.84</v>
      </c>
      <c r="F127" s="257">
        <v>1</v>
      </c>
      <c r="G127" s="109">
        <f t="shared" si="36"/>
        <v>654.84</v>
      </c>
      <c r="H127" s="109">
        <f t="shared" si="37"/>
        <v>157.75</v>
      </c>
      <c r="I127" s="176">
        <f t="shared" si="38"/>
        <v>812.59</v>
      </c>
    </row>
    <row r="128" spans="1:9" ht="16.5" customHeight="1" x14ac:dyDescent="0.25">
      <c r="A128" s="256" t="s">
        <v>1116</v>
      </c>
      <c r="B128" s="729">
        <v>172</v>
      </c>
      <c r="C128" s="109">
        <f t="shared" si="39"/>
        <v>1.0900000000000001</v>
      </c>
      <c r="D128" s="109">
        <v>4.08</v>
      </c>
      <c r="E128" s="109">
        <f t="shared" si="40"/>
        <v>701.76</v>
      </c>
      <c r="F128" s="257">
        <v>1</v>
      </c>
      <c r="G128" s="109">
        <f t="shared" si="36"/>
        <v>701.76</v>
      </c>
      <c r="H128" s="109">
        <f t="shared" si="37"/>
        <v>169.05</v>
      </c>
      <c r="I128" s="176">
        <f t="shared" si="38"/>
        <v>870.81</v>
      </c>
    </row>
    <row r="129" spans="1:9" ht="16.5" customHeight="1" x14ac:dyDescent="0.25">
      <c r="A129" s="256" t="s">
        <v>1117</v>
      </c>
      <c r="B129" s="729">
        <v>189.5</v>
      </c>
      <c r="C129" s="109">
        <f t="shared" si="39"/>
        <v>1.2</v>
      </c>
      <c r="D129" s="109">
        <v>4.08</v>
      </c>
      <c r="E129" s="109">
        <f t="shared" si="40"/>
        <v>773.16</v>
      </c>
      <c r="F129" s="257">
        <v>1</v>
      </c>
      <c r="G129" s="109">
        <f t="shared" si="36"/>
        <v>773.16</v>
      </c>
      <c r="H129" s="109">
        <f t="shared" si="37"/>
        <v>186.25</v>
      </c>
      <c r="I129" s="176">
        <f t="shared" si="38"/>
        <v>959.41</v>
      </c>
    </row>
    <row r="130" spans="1:9" ht="16.5" customHeight="1" x14ac:dyDescent="0.25">
      <c r="A130" s="261" t="s">
        <v>1118</v>
      </c>
      <c r="B130" s="729">
        <f>170+27</f>
        <v>197</v>
      </c>
      <c r="C130" s="109">
        <f>ROUND(B130/158,2)</f>
        <v>1.25</v>
      </c>
      <c r="D130" s="107">
        <v>692</v>
      </c>
      <c r="E130" s="107">
        <f>ROUND(C130*D130,2)</f>
        <v>865</v>
      </c>
      <c r="F130" s="257">
        <v>1</v>
      </c>
      <c r="G130" s="107">
        <f>ROUND(E130*F130,2)</f>
        <v>865</v>
      </c>
      <c r="H130" s="107">
        <f t="shared" si="37"/>
        <v>208.38</v>
      </c>
      <c r="I130" s="108">
        <f>ROUND(G130+H130,2)</f>
        <v>1073.3800000000001</v>
      </c>
    </row>
    <row r="131" spans="1:9" ht="16.5" customHeight="1" x14ac:dyDescent="0.25">
      <c r="A131" s="261" t="s">
        <v>1119</v>
      </c>
      <c r="B131" s="729">
        <v>172.5</v>
      </c>
      <c r="C131" s="109">
        <f>ROUND(B131/158,2)</f>
        <v>1.0900000000000001</v>
      </c>
      <c r="D131" s="107">
        <v>4.08</v>
      </c>
      <c r="E131" s="107">
        <f>ROUND(B131*D131,2)</f>
        <v>703.8</v>
      </c>
      <c r="F131" s="257">
        <v>1</v>
      </c>
      <c r="G131" s="107">
        <f>ROUND(E131*F131,2)</f>
        <v>703.8</v>
      </c>
      <c r="H131" s="107">
        <f t="shared" si="37"/>
        <v>169.55</v>
      </c>
      <c r="I131" s="108">
        <f>ROUND(G131+H131,2)</f>
        <v>873.35</v>
      </c>
    </row>
    <row r="132" spans="1:9" ht="16.5" customHeight="1" x14ac:dyDescent="0.25">
      <c r="A132" s="256" t="s">
        <v>1120</v>
      </c>
      <c r="B132" s="729">
        <v>170</v>
      </c>
      <c r="C132" s="109">
        <f t="shared" si="39"/>
        <v>1.08</v>
      </c>
      <c r="D132" s="109">
        <v>4.62</v>
      </c>
      <c r="E132" s="109">
        <f t="shared" si="40"/>
        <v>785.4</v>
      </c>
      <c r="F132" s="257">
        <v>1</v>
      </c>
      <c r="G132" s="109">
        <f t="shared" si="36"/>
        <v>785.4</v>
      </c>
      <c r="H132" s="109">
        <f t="shared" si="37"/>
        <v>189.2</v>
      </c>
      <c r="I132" s="176">
        <f t="shared" si="38"/>
        <v>974.6</v>
      </c>
    </row>
    <row r="133" spans="1:9" ht="16.5" customHeight="1" x14ac:dyDescent="0.25">
      <c r="A133" s="256" t="s">
        <v>1121</v>
      </c>
      <c r="B133" s="729">
        <v>60</v>
      </c>
      <c r="C133" s="109">
        <f t="shared" si="39"/>
        <v>0.38</v>
      </c>
      <c r="D133" s="109">
        <v>4.62</v>
      </c>
      <c r="E133" s="109">
        <f t="shared" si="40"/>
        <v>277.2</v>
      </c>
      <c r="F133" s="257">
        <v>1</v>
      </c>
      <c r="G133" s="109">
        <f t="shared" si="36"/>
        <v>277.2</v>
      </c>
      <c r="H133" s="109">
        <f t="shared" si="37"/>
        <v>66.78</v>
      </c>
      <c r="I133" s="176">
        <f t="shared" si="38"/>
        <v>343.98</v>
      </c>
    </row>
    <row r="134" spans="1:9" ht="16.5" customHeight="1" x14ac:dyDescent="0.25">
      <c r="A134" s="256" t="s">
        <v>1122</v>
      </c>
      <c r="B134" s="729">
        <v>144</v>
      </c>
      <c r="C134" s="109">
        <f t="shared" si="39"/>
        <v>0.91</v>
      </c>
      <c r="D134" s="109">
        <v>4.62</v>
      </c>
      <c r="E134" s="109">
        <f t="shared" si="40"/>
        <v>665.28</v>
      </c>
      <c r="F134" s="257">
        <v>1</v>
      </c>
      <c r="G134" s="109">
        <f t="shared" si="36"/>
        <v>665.28</v>
      </c>
      <c r="H134" s="109">
        <f>ROUND(G134*0.2252,2)</f>
        <v>149.82</v>
      </c>
      <c r="I134" s="176">
        <f t="shared" si="38"/>
        <v>815.1</v>
      </c>
    </row>
    <row r="135" spans="1:9" ht="16.5" customHeight="1" x14ac:dyDescent="0.25">
      <c r="A135" s="256" t="s">
        <v>1123</v>
      </c>
      <c r="B135" s="729">
        <v>81</v>
      </c>
      <c r="C135" s="109">
        <f t="shared" si="39"/>
        <v>0.51</v>
      </c>
      <c r="D135" s="109">
        <v>4.62</v>
      </c>
      <c r="E135" s="109">
        <f t="shared" si="40"/>
        <v>374.22</v>
      </c>
      <c r="F135" s="257">
        <v>1</v>
      </c>
      <c r="G135" s="109">
        <f t="shared" si="36"/>
        <v>374.22</v>
      </c>
      <c r="H135" s="109">
        <f>ROUND(G135*0.2409,2)</f>
        <v>90.15</v>
      </c>
      <c r="I135" s="176">
        <f t="shared" si="38"/>
        <v>464.37</v>
      </c>
    </row>
    <row r="136" spans="1:9" ht="16.5" customHeight="1" x14ac:dyDescent="0.25">
      <c r="A136" s="256" t="s">
        <v>1124</v>
      </c>
      <c r="B136" s="729">
        <v>48</v>
      </c>
      <c r="C136" s="109">
        <f t="shared" si="39"/>
        <v>0.3</v>
      </c>
      <c r="D136" s="109">
        <v>4.62</v>
      </c>
      <c r="E136" s="109">
        <f t="shared" si="40"/>
        <v>221.76</v>
      </c>
      <c r="F136" s="257">
        <v>1</v>
      </c>
      <c r="G136" s="109">
        <f t="shared" si="36"/>
        <v>221.76</v>
      </c>
      <c r="H136" s="109">
        <f>ROUND(G136*0.2409,2)</f>
        <v>53.42</v>
      </c>
      <c r="I136" s="176">
        <f t="shared" si="38"/>
        <v>275.18</v>
      </c>
    </row>
    <row r="137" spans="1:9" ht="16.5" customHeight="1" x14ac:dyDescent="0.25">
      <c r="A137" s="256" t="s">
        <v>1125</v>
      </c>
      <c r="B137" s="729">
        <v>117</v>
      </c>
      <c r="C137" s="109">
        <f t="shared" si="39"/>
        <v>0.74</v>
      </c>
      <c r="D137" s="109">
        <v>4.62</v>
      </c>
      <c r="E137" s="109">
        <f t="shared" si="40"/>
        <v>540.54</v>
      </c>
      <c r="F137" s="257">
        <v>1</v>
      </c>
      <c r="G137" s="109">
        <f t="shared" si="36"/>
        <v>540.54</v>
      </c>
      <c r="H137" s="109">
        <f>ROUND(G137*0.2252,2)</f>
        <v>121.73</v>
      </c>
      <c r="I137" s="176">
        <f t="shared" si="38"/>
        <v>662.27</v>
      </c>
    </row>
    <row r="138" spans="1:9" ht="16.5" customHeight="1" x14ac:dyDescent="0.25">
      <c r="A138" s="256" t="s">
        <v>1126</v>
      </c>
      <c r="B138" s="729">
        <v>96</v>
      </c>
      <c r="C138" s="109">
        <f t="shared" si="39"/>
        <v>0.61</v>
      </c>
      <c r="D138" s="109">
        <v>785</v>
      </c>
      <c r="E138" s="109">
        <f>ROUND(C138*D138,2)</f>
        <v>478.85</v>
      </c>
      <c r="F138" s="257">
        <v>1</v>
      </c>
      <c r="G138" s="109">
        <f t="shared" si="36"/>
        <v>478.85</v>
      </c>
      <c r="H138" s="109">
        <f t="shared" ref="H138:H144" si="41">ROUND(G138*0.2409,2)</f>
        <v>115.35</v>
      </c>
      <c r="I138" s="176">
        <f t="shared" si="38"/>
        <v>594.20000000000005</v>
      </c>
    </row>
    <row r="139" spans="1:9" ht="16.5" customHeight="1" x14ac:dyDescent="0.25">
      <c r="A139" s="256" t="s">
        <v>1127</v>
      </c>
      <c r="B139" s="729">
        <v>184</v>
      </c>
      <c r="C139" s="109">
        <f t="shared" si="39"/>
        <v>1.1599999999999999</v>
      </c>
      <c r="D139" s="109">
        <v>692</v>
      </c>
      <c r="E139" s="109">
        <f>ROUND(C139*D139,2)</f>
        <v>802.72</v>
      </c>
      <c r="F139" s="257">
        <v>1</v>
      </c>
      <c r="G139" s="109">
        <f t="shared" si="36"/>
        <v>802.72</v>
      </c>
      <c r="H139" s="109">
        <f t="shared" si="41"/>
        <v>193.38</v>
      </c>
      <c r="I139" s="176">
        <f t="shared" si="38"/>
        <v>996.1</v>
      </c>
    </row>
    <row r="140" spans="1:9" ht="16.5" customHeight="1" x14ac:dyDescent="0.25">
      <c r="A140" s="256" t="s">
        <v>1128</v>
      </c>
      <c r="B140" s="729">
        <v>24</v>
      </c>
      <c r="C140" s="109">
        <f>ROUND(B140/158,2)</f>
        <v>0.15</v>
      </c>
      <c r="D140" s="109">
        <v>4.08</v>
      </c>
      <c r="E140" s="107">
        <f>ROUND(B140*D140,2)</f>
        <v>97.92</v>
      </c>
      <c r="F140" s="257">
        <v>1</v>
      </c>
      <c r="G140" s="109">
        <f>ROUND(E140*F140,2)</f>
        <v>97.92</v>
      </c>
      <c r="H140" s="109">
        <f>ROUND(G140*0.2409,2)</f>
        <v>23.59</v>
      </c>
      <c r="I140" s="176">
        <f>ROUND(G140+H140,2)</f>
        <v>121.51</v>
      </c>
    </row>
    <row r="141" spans="1:9" ht="16.5" customHeight="1" x14ac:dyDescent="0.25">
      <c r="A141" s="256" t="s">
        <v>1129</v>
      </c>
      <c r="B141" s="729">
        <v>72</v>
      </c>
      <c r="C141" s="109">
        <f t="shared" si="39"/>
        <v>0.46</v>
      </c>
      <c r="D141" s="109">
        <v>5.27</v>
      </c>
      <c r="E141" s="109">
        <f>ROUND(B141*D141,2)</f>
        <v>379.44</v>
      </c>
      <c r="F141" s="257">
        <v>1</v>
      </c>
      <c r="G141" s="109">
        <f t="shared" si="36"/>
        <v>379.44</v>
      </c>
      <c r="H141" s="109">
        <f t="shared" si="41"/>
        <v>91.41</v>
      </c>
      <c r="I141" s="176">
        <f t="shared" si="38"/>
        <v>470.85</v>
      </c>
    </row>
    <row r="142" spans="1:9" ht="16.5" customHeight="1" x14ac:dyDescent="0.25">
      <c r="A142" s="256" t="s">
        <v>1130</v>
      </c>
      <c r="B142" s="729">
        <v>149</v>
      </c>
      <c r="C142" s="109">
        <f t="shared" si="39"/>
        <v>0.94</v>
      </c>
      <c r="D142" s="109">
        <v>5.27</v>
      </c>
      <c r="E142" s="109">
        <f t="shared" ref="E142:E148" si="42">ROUND(B142*D142,2)</f>
        <v>785.23</v>
      </c>
      <c r="F142" s="257">
        <v>1</v>
      </c>
      <c r="G142" s="109">
        <f t="shared" si="36"/>
        <v>785.23</v>
      </c>
      <c r="H142" s="109">
        <f t="shared" si="41"/>
        <v>189.16</v>
      </c>
      <c r="I142" s="176">
        <f t="shared" si="38"/>
        <v>974.39</v>
      </c>
    </row>
    <row r="143" spans="1:9" ht="16.5" customHeight="1" x14ac:dyDescent="0.25">
      <c r="A143" s="256" t="s">
        <v>1131</v>
      </c>
      <c r="B143" s="729">
        <v>112</v>
      </c>
      <c r="C143" s="109">
        <f t="shared" si="39"/>
        <v>0.71</v>
      </c>
      <c r="D143" s="109">
        <v>5.27</v>
      </c>
      <c r="E143" s="109">
        <f t="shared" si="42"/>
        <v>590.24</v>
      </c>
      <c r="F143" s="257">
        <v>1</v>
      </c>
      <c r="G143" s="109">
        <f t="shared" si="36"/>
        <v>590.24</v>
      </c>
      <c r="H143" s="109">
        <f t="shared" si="41"/>
        <v>142.19</v>
      </c>
      <c r="I143" s="176">
        <f t="shared" si="38"/>
        <v>732.43</v>
      </c>
    </row>
    <row r="144" spans="1:9" ht="16.5" customHeight="1" x14ac:dyDescent="0.25">
      <c r="A144" s="256" t="s">
        <v>1132</v>
      </c>
      <c r="B144" s="729">
        <v>96</v>
      </c>
      <c r="C144" s="109">
        <f t="shared" si="39"/>
        <v>0.61</v>
      </c>
      <c r="D144" s="109">
        <v>5.27</v>
      </c>
      <c r="E144" s="109">
        <f t="shared" si="42"/>
        <v>505.92</v>
      </c>
      <c r="F144" s="257">
        <v>1</v>
      </c>
      <c r="G144" s="109">
        <f t="shared" si="36"/>
        <v>505.92</v>
      </c>
      <c r="H144" s="109">
        <f t="shared" si="41"/>
        <v>121.88</v>
      </c>
      <c r="I144" s="176">
        <f t="shared" si="38"/>
        <v>627.79999999999995</v>
      </c>
    </row>
    <row r="145" spans="1:9" ht="16.5" customHeight="1" x14ac:dyDescent="0.25">
      <c r="A145" s="256" t="s">
        <v>1133</v>
      </c>
      <c r="B145" s="729">
        <v>149</v>
      </c>
      <c r="C145" s="109">
        <f t="shared" si="39"/>
        <v>0.94</v>
      </c>
      <c r="D145" s="109">
        <v>5.27</v>
      </c>
      <c r="E145" s="109">
        <f t="shared" si="42"/>
        <v>785.23</v>
      </c>
      <c r="F145" s="257">
        <v>1</v>
      </c>
      <c r="G145" s="109">
        <f t="shared" si="36"/>
        <v>785.23</v>
      </c>
      <c r="H145" s="109">
        <f>ROUND(G145*0.2131,2)</f>
        <v>167.33</v>
      </c>
      <c r="I145" s="176">
        <f t="shared" si="38"/>
        <v>952.56</v>
      </c>
    </row>
    <row r="146" spans="1:9" ht="16.5" customHeight="1" x14ac:dyDescent="0.25">
      <c r="A146" s="256" t="s">
        <v>1134</v>
      </c>
      <c r="B146" s="729">
        <v>132</v>
      </c>
      <c r="C146" s="109">
        <f t="shared" si="39"/>
        <v>0.84</v>
      </c>
      <c r="D146" s="109">
        <v>5.27</v>
      </c>
      <c r="E146" s="109">
        <f t="shared" si="42"/>
        <v>695.64</v>
      </c>
      <c r="F146" s="257">
        <v>1</v>
      </c>
      <c r="G146" s="109">
        <f t="shared" si="36"/>
        <v>695.64</v>
      </c>
      <c r="H146" s="109">
        <f>ROUND(G146*0.2409,2)</f>
        <v>167.58</v>
      </c>
      <c r="I146" s="176">
        <f t="shared" si="38"/>
        <v>863.22</v>
      </c>
    </row>
    <row r="147" spans="1:9" ht="16.5" customHeight="1" x14ac:dyDescent="0.25">
      <c r="A147" s="256" t="s">
        <v>1135</v>
      </c>
      <c r="B147" s="729">
        <v>36</v>
      </c>
      <c r="C147" s="109">
        <f t="shared" si="39"/>
        <v>0.23</v>
      </c>
      <c r="D147" s="109">
        <v>5.27</v>
      </c>
      <c r="E147" s="109">
        <f t="shared" si="42"/>
        <v>189.72</v>
      </c>
      <c r="F147" s="257">
        <v>1</v>
      </c>
      <c r="G147" s="109">
        <f t="shared" si="36"/>
        <v>189.72</v>
      </c>
      <c r="H147" s="109">
        <f>ROUND(G147*0.2409,2)</f>
        <v>45.7</v>
      </c>
      <c r="I147" s="176">
        <f t="shared" si="38"/>
        <v>235.42</v>
      </c>
    </row>
    <row r="148" spans="1:9" ht="16.5" customHeight="1" x14ac:dyDescent="0.25">
      <c r="A148" s="261" t="s">
        <v>1136</v>
      </c>
      <c r="B148" s="729">
        <v>136</v>
      </c>
      <c r="C148" s="109">
        <f t="shared" si="39"/>
        <v>0.86</v>
      </c>
      <c r="D148" s="107">
        <v>5.27</v>
      </c>
      <c r="E148" s="107">
        <f t="shared" si="42"/>
        <v>716.72</v>
      </c>
      <c r="F148" s="257">
        <v>1</v>
      </c>
      <c r="G148" s="107">
        <f t="shared" si="36"/>
        <v>716.72</v>
      </c>
      <c r="H148" s="107">
        <f>ROUND(G148*0.2409,2)</f>
        <v>172.66</v>
      </c>
      <c r="I148" s="108">
        <f t="shared" si="38"/>
        <v>889.38</v>
      </c>
    </row>
    <row r="149" spans="1:9" ht="16.5" customHeight="1" x14ac:dyDescent="0.25">
      <c r="A149" s="261" t="s">
        <v>1137</v>
      </c>
      <c r="B149" s="729">
        <v>40</v>
      </c>
      <c r="C149" s="109">
        <f t="shared" si="39"/>
        <v>0.25</v>
      </c>
      <c r="D149" s="109">
        <v>785</v>
      </c>
      <c r="E149" s="109">
        <f>ROUND(C149*D149,2)</f>
        <v>196.25</v>
      </c>
      <c r="F149" s="257">
        <v>1</v>
      </c>
      <c r="G149" s="109">
        <f t="shared" si="36"/>
        <v>196.25</v>
      </c>
      <c r="H149" s="109">
        <f t="shared" ref="H149" si="43">ROUND(G149*0.2409,2)</f>
        <v>47.28</v>
      </c>
      <c r="I149" s="176">
        <f t="shared" si="38"/>
        <v>243.53</v>
      </c>
    </row>
    <row r="150" spans="1:9" ht="47.25" x14ac:dyDescent="0.25">
      <c r="A150" s="252" t="s">
        <v>9</v>
      </c>
      <c r="B150" s="723">
        <f>SUM(B151:B164)</f>
        <v>2008</v>
      </c>
      <c r="C150" s="254">
        <f>SUM(C151:C164)</f>
        <v>12.719999999999999</v>
      </c>
      <c r="D150" s="254"/>
      <c r="E150" s="254"/>
      <c r="F150" s="254"/>
      <c r="G150" s="254">
        <f>SUM(G151:G164)</f>
        <v>6563.65</v>
      </c>
      <c r="H150" s="254">
        <f>SUM(H151:H164)</f>
        <v>1581.19</v>
      </c>
      <c r="I150" s="255">
        <f>SUM(I151:I164)</f>
        <v>8144.84</v>
      </c>
    </row>
    <row r="151" spans="1:9" ht="16.5" customHeight="1" x14ac:dyDescent="0.25">
      <c r="A151" s="256" t="s">
        <v>1034</v>
      </c>
      <c r="B151" s="729">
        <f>170+24</f>
        <v>194</v>
      </c>
      <c r="C151" s="109">
        <f t="shared" ref="C151:C164" si="44">ROUND(B151/158,2)</f>
        <v>1.23</v>
      </c>
      <c r="D151" s="109">
        <v>3.39</v>
      </c>
      <c r="E151" s="109">
        <f t="shared" ref="E151:E161" si="45">ROUND(B151*D151,2)</f>
        <v>657.66</v>
      </c>
      <c r="F151" s="257">
        <v>1</v>
      </c>
      <c r="G151" s="109">
        <f t="shared" ref="G151:G164" si="46">ROUND(E151*F151,2)</f>
        <v>657.66</v>
      </c>
      <c r="H151" s="109">
        <f t="shared" ref="H151:H164" si="47">ROUND(G151*0.2409,2)</f>
        <v>158.43</v>
      </c>
      <c r="I151" s="176">
        <f t="shared" ref="I151:I164" si="48">ROUND(G151+H151,2)</f>
        <v>816.09</v>
      </c>
    </row>
    <row r="152" spans="1:9" ht="16.5" customHeight="1" x14ac:dyDescent="0.25">
      <c r="A152" s="256" t="s">
        <v>1035</v>
      </c>
      <c r="B152" s="729">
        <f>170+24</f>
        <v>194</v>
      </c>
      <c r="C152" s="109">
        <f t="shared" si="44"/>
        <v>1.23</v>
      </c>
      <c r="D152" s="109">
        <v>3.39</v>
      </c>
      <c r="E152" s="109">
        <f t="shared" si="45"/>
        <v>657.66</v>
      </c>
      <c r="F152" s="257">
        <v>1</v>
      </c>
      <c r="G152" s="109">
        <f t="shared" si="46"/>
        <v>657.66</v>
      </c>
      <c r="H152" s="109">
        <f t="shared" si="47"/>
        <v>158.43</v>
      </c>
      <c r="I152" s="176">
        <f t="shared" si="48"/>
        <v>816.09</v>
      </c>
    </row>
    <row r="153" spans="1:9" ht="16.5" customHeight="1" x14ac:dyDescent="0.25">
      <c r="A153" s="256" t="s">
        <v>1036</v>
      </c>
      <c r="B153" s="729">
        <v>170</v>
      </c>
      <c r="C153" s="109">
        <f t="shared" si="44"/>
        <v>1.08</v>
      </c>
      <c r="D153" s="109">
        <v>3.39</v>
      </c>
      <c r="E153" s="109">
        <f t="shared" si="45"/>
        <v>576.29999999999995</v>
      </c>
      <c r="F153" s="257">
        <v>1</v>
      </c>
      <c r="G153" s="109">
        <f t="shared" si="46"/>
        <v>576.29999999999995</v>
      </c>
      <c r="H153" s="109">
        <f t="shared" si="47"/>
        <v>138.83000000000001</v>
      </c>
      <c r="I153" s="176">
        <f t="shared" si="48"/>
        <v>715.13</v>
      </c>
    </row>
    <row r="154" spans="1:9" ht="16.5" customHeight="1" x14ac:dyDescent="0.25">
      <c r="A154" s="256" t="s">
        <v>1037</v>
      </c>
      <c r="B154" s="729">
        <f>96+24</f>
        <v>120</v>
      </c>
      <c r="C154" s="109">
        <f t="shared" si="44"/>
        <v>0.76</v>
      </c>
      <c r="D154" s="109">
        <v>3.39</v>
      </c>
      <c r="E154" s="109">
        <f t="shared" si="45"/>
        <v>406.8</v>
      </c>
      <c r="F154" s="257">
        <v>1</v>
      </c>
      <c r="G154" s="109">
        <f t="shared" si="46"/>
        <v>406.8</v>
      </c>
      <c r="H154" s="109">
        <f t="shared" si="47"/>
        <v>98</v>
      </c>
      <c r="I154" s="176">
        <f t="shared" si="48"/>
        <v>504.8</v>
      </c>
    </row>
    <row r="155" spans="1:9" ht="16.5" customHeight="1" x14ac:dyDescent="0.25">
      <c r="A155" s="256" t="s">
        <v>1038</v>
      </c>
      <c r="B155" s="729">
        <v>55</v>
      </c>
      <c r="C155" s="109">
        <f t="shared" si="44"/>
        <v>0.35</v>
      </c>
      <c r="D155" s="109">
        <v>3.39</v>
      </c>
      <c r="E155" s="109">
        <f t="shared" si="45"/>
        <v>186.45</v>
      </c>
      <c r="F155" s="257">
        <v>1</v>
      </c>
      <c r="G155" s="109">
        <f t="shared" si="46"/>
        <v>186.45</v>
      </c>
      <c r="H155" s="109">
        <f t="shared" si="47"/>
        <v>44.92</v>
      </c>
      <c r="I155" s="176">
        <f t="shared" si="48"/>
        <v>231.37</v>
      </c>
    </row>
    <row r="156" spans="1:9" ht="16.5" customHeight="1" x14ac:dyDescent="0.25">
      <c r="A156" s="256" t="s">
        <v>1039</v>
      </c>
      <c r="B156" s="729">
        <v>147</v>
      </c>
      <c r="C156" s="109">
        <f t="shared" si="44"/>
        <v>0.93</v>
      </c>
      <c r="D156" s="109">
        <v>3.39</v>
      </c>
      <c r="E156" s="109">
        <f t="shared" si="45"/>
        <v>498.33</v>
      </c>
      <c r="F156" s="257">
        <v>1</v>
      </c>
      <c r="G156" s="109">
        <f t="shared" si="46"/>
        <v>498.33</v>
      </c>
      <c r="H156" s="109">
        <f t="shared" si="47"/>
        <v>120.05</v>
      </c>
      <c r="I156" s="176">
        <f t="shared" si="48"/>
        <v>618.38</v>
      </c>
    </row>
    <row r="157" spans="1:9" ht="16.5" customHeight="1" x14ac:dyDescent="0.25">
      <c r="A157" s="256" t="s">
        <v>1040</v>
      </c>
      <c r="B157" s="729">
        <v>104</v>
      </c>
      <c r="C157" s="109">
        <f t="shared" si="44"/>
        <v>0.66</v>
      </c>
      <c r="D157" s="109">
        <v>3.39</v>
      </c>
      <c r="E157" s="109">
        <f t="shared" si="45"/>
        <v>352.56</v>
      </c>
      <c r="F157" s="257">
        <v>1</v>
      </c>
      <c r="G157" s="109">
        <f t="shared" si="46"/>
        <v>352.56</v>
      </c>
      <c r="H157" s="109">
        <f t="shared" si="47"/>
        <v>84.93</v>
      </c>
      <c r="I157" s="176">
        <f t="shared" si="48"/>
        <v>437.49</v>
      </c>
    </row>
    <row r="158" spans="1:9" ht="16.5" customHeight="1" x14ac:dyDescent="0.25">
      <c r="A158" s="256" t="s">
        <v>1041</v>
      </c>
      <c r="B158" s="729">
        <f>146+23</f>
        <v>169</v>
      </c>
      <c r="C158" s="109">
        <f>ROUND(B158/158,2)</f>
        <v>1.07</v>
      </c>
      <c r="D158" s="109">
        <v>576</v>
      </c>
      <c r="E158" s="109">
        <f>ROUND(C158*D158,2)</f>
        <v>616.32000000000005</v>
      </c>
      <c r="F158" s="257">
        <v>1</v>
      </c>
      <c r="G158" s="109">
        <f>ROUND(E158*F158,2)</f>
        <v>616.32000000000005</v>
      </c>
      <c r="H158" s="109">
        <f>ROUND(G158*0.2409,2)</f>
        <v>148.47</v>
      </c>
      <c r="I158" s="176">
        <f>ROUND(G158+H158,2)</f>
        <v>764.79</v>
      </c>
    </row>
    <row r="159" spans="1:9" ht="16.5" customHeight="1" x14ac:dyDescent="0.25">
      <c r="A159" s="256" t="s">
        <v>1138</v>
      </c>
      <c r="B159" s="729">
        <v>24</v>
      </c>
      <c r="C159" s="109">
        <f>ROUND(B159/158,2)</f>
        <v>0.15</v>
      </c>
      <c r="D159" s="109">
        <v>3.39</v>
      </c>
      <c r="E159" s="109">
        <f>ROUND(B159*D159,2)</f>
        <v>81.36</v>
      </c>
      <c r="F159" s="257">
        <v>1</v>
      </c>
      <c r="G159" s="109">
        <f>ROUND(E159*F159,2)</f>
        <v>81.36</v>
      </c>
      <c r="H159" s="109">
        <f>ROUND(G159*0.2409,2)</f>
        <v>19.600000000000001</v>
      </c>
      <c r="I159" s="176">
        <f>ROUND(G159+H159,2)</f>
        <v>100.96</v>
      </c>
    </row>
    <row r="160" spans="1:9" ht="16.5" customHeight="1" x14ac:dyDescent="0.25">
      <c r="A160" s="256" t="s">
        <v>1139</v>
      </c>
      <c r="B160" s="729">
        <v>179</v>
      </c>
      <c r="C160" s="109">
        <f>ROUND(B160/158,2)</f>
        <v>1.1299999999999999</v>
      </c>
      <c r="D160" s="109">
        <v>3.39</v>
      </c>
      <c r="E160" s="109">
        <f>ROUND(B160*D160,2)</f>
        <v>606.80999999999995</v>
      </c>
      <c r="F160" s="257">
        <v>1</v>
      </c>
      <c r="G160" s="109">
        <f>ROUND(E160*F160,2)</f>
        <v>606.80999999999995</v>
      </c>
      <c r="H160" s="109">
        <f>ROUND(G160*0.2409,2)</f>
        <v>146.18</v>
      </c>
      <c r="I160" s="176">
        <f>ROUND(G160+H160,2)</f>
        <v>752.99</v>
      </c>
    </row>
    <row r="161" spans="1:53" ht="16.5" customHeight="1" x14ac:dyDescent="0.25">
      <c r="A161" s="256" t="s">
        <v>1044</v>
      </c>
      <c r="B161" s="729">
        <v>179</v>
      </c>
      <c r="C161" s="109">
        <f t="shared" si="44"/>
        <v>1.1299999999999999</v>
      </c>
      <c r="D161" s="109">
        <v>2.95</v>
      </c>
      <c r="E161" s="109">
        <f t="shared" si="45"/>
        <v>528.04999999999995</v>
      </c>
      <c r="F161" s="257">
        <v>1</v>
      </c>
      <c r="G161" s="109">
        <f t="shared" si="46"/>
        <v>528.04999999999995</v>
      </c>
      <c r="H161" s="109">
        <f t="shared" si="47"/>
        <v>127.21</v>
      </c>
      <c r="I161" s="176">
        <f t="shared" si="48"/>
        <v>655.26</v>
      </c>
    </row>
    <row r="162" spans="1:53" ht="16.5" customHeight="1" x14ac:dyDescent="0.25">
      <c r="A162" s="256" t="s">
        <v>1140</v>
      </c>
      <c r="B162" s="729">
        <v>186</v>
      </c>
      <c r="C162" s="109">
        <f t="shared" si="44"/>
        <v>1.18</v>
      </c>
      <c r="D162" s="109">
        <v>2.95</v>
      </c>
      <c r="E162" s="109">
        <f>ROUND(B162*D162,2)</f>
        <v>548.70000000000005</v>
      </c>
      <c r="F162" s="257">
        <v>1</v>
      </c>
      <c r="G162" s="109">
        <f t="shared" si="46"/>
        <v>548.70000000000005</v>
      </c>
      <c r="H162" s="109">
        <f t="shared" si="47"/>
        <v>132.18</v>
      </c>
      <c r="I162" s="176">
        <f t="shared" si="48"/>
        <v>680.88</v>
      </c>
    </row>
    <row r="163" spans="1:53" ht="16.5" customHeight="1" x14ac:dyDescent="0.25">
      <c r="A163" s="256" t="s">
        <v>1141</v>
      </c>
      <c r="B163" s="729">
        <v>177</v>
      </c>
      <c r="C163" s="109">
        <f t="shared" si="44"/>
        <v>1.1200000000000001</v>
      </c>
      <c r="D163" s="109">
        <v>2.95</v>
      </c>
      <c r="E163" s="109">
        <f t="shared" ref="E163:E164" si="49">ROUND(B163*D163,2)</f>
        <v>522.15</v>
      </c>
      <c r="F163" s="257">
        <v>1</v>
      </c>
      <c r="G163" s="109">
        <f t="shared" si="46"/>
        <v>522.15</v>
      </c>
      <c r="H163" s="109">
        <f t="shared" si="47"/>
        <v>125.79</v>
      </c>
      <c r="I163" s="176">
        <f t="shared" si="48"/>
        <v>647.94000000000005</v>
      </c>
    </row>
    <row r="164" spans="1:53" ht="16.5" customHeight="1" x14ac:dyDescent="0.25">
      <c r="A164" s="256" t="s">
        <v>1142</v>
      </c>
      <c r="B164" s="729">
        <v>110</v>
      </c>
      <c r="C164" s="109">
        <f t="shared" si="44"/>
        <v>0.7</v>
      </c>
      <c r="D164" s="109">
        <v>2.95</v>
      </c>
      <c r="E164" s="109">
        <f t="shared" si="49"/>
        <v>324.5</v>
      </c>
      <c r="F164" s="257">
        <v>1</v>
      </c>
      <c r="G164" s="109">
        <f t="shared" si="46"/>
        <v>324.5</v>
      </c>
      <c r="H164" s="109">
        <f t="shared" si="47"/>
        <v>78.17</v>
      </c>
      <c r="I164" s="176">
        <f t="shared" si="48"/>
        <v>402.67</v>
      </c>
    </row>
    <row r="165" spans="1:53" ht="31.5" x14ac:dyDescent="0.25">
      <c r="A165" s="252" t="s">
        <v>7</v>
      </c>
      <c r="B165" s="730">
        <f>SUM(B166:B170)</f>
        <v>449</v>
      </c>
      <c r="C165" s="277">
        <f t="shared" ref="C165:H165" si="50">SUM(C166:C170)</f>
        <v>2.84</v>
      </c>
      <c r="D165" s="277"/>
      <c r="E165" s="277"/>
      <c r="F165" s="277"/>
      <c r="G165" s="277">
        <f>SUM(G166:G170)</f>
        <v>1357.15</v>
      </c>
      <c r="H165" s="277">
        <f t="shared" si="50"/>
        <v>326.93000000000006</v>
      </c>
      <c r="I165" s="278">
        <f>SUM(I166:I170)</f>
        <v>1684.08</v>
      </c>
    </row>
    <row r="166" spans="1:53" s="275" customFormat="1" x14ac:dyDescent="0.25">
      <c r="A166" s="261" t="s">
        <v>1045</v>
      </c>
      <c r="B166" s="731">
        <v>158</v>
      </c>
      <c r="C166" s="107">
        <f>ROUND(B166/158,2)</f>
        <v>1</v>
      </c>
      <c r="D166" s="107">
        <v>460</v>
      </c>
      <c r="E166" s="107">
        <f t="shared" ref="E166:E170" si="51">ROUND(C166*D166,2)</f>
        <v>460</v>
      </c>
      <c r="F166" s="270">
        <v>1</v>
      </c>
      <c r="G166" s="107">
        <f t="shared" ref="G166:G170" si="52">ROUND(E166*F166,2)</f>
        <v>460</v>
      </c>
      <c r="H166" s="107">
        <f t="shared" ref="H166:H170" si="53">ROUND(G166*0.2409,2)</f>
        <v>110.81</v>
      </c>
      <c r="I166" s="108">
        <f t="shared" ref="I166:I170" si="54">ROUND(G166+H166,2)</f>
        <v>570.80999999999995</v>
      </c>
      <c r="J166" s="719"/>
      <c r="K166" s="719"/>
      <c r="L166" s="719"/>
      <c r="M166" s="719"/>
      <c r="N166" s="719"/>
      <c r="O166" s="458"/>
      <c r="P166" s="458"/>
      <c r="Q166" s="458"/>
      <c r="R166" s="458"/>
      <c r="S166" s="458"/>
      <c r="T166" s="458"/>
      <c r="U166" s="458"/>
      <c r="V166" s="458"/>
      <c r="W166" s="458"/>
      <c r="X166" s="458"/>
      <c r="Y166" s="458"/>
      <c r="Z166" s="458"/>
      <c r="AA166" s="458"/>
      <c r="AB166" s="458"/>
      <c r="AC166" s="458"/>
      <c r="AD166" s="458"/>
      <c r="AE166" s="458"/>
      <c r="AF166" s="458"/>
      <c r="AG166" s="458"/>
      <c r="AH166" s="458"/>
      <c r="AI166" s="458"/>
      <c r="AJ166" s="458"/>
      <c r="AK166" s="458"/>
      <c r="AL166" s="458"/>
      <c r="AM166" s="458"/>
      <c r="AN166" s="458"/>
      <c r="AO166" s="458"/>
      <c r="AP166" s="458"/>
      <c r="AQ166" s="458"/>
      <c r="AR166" s="458"/>
      <c r="AS166" s="458"/>
      <c r="AT166" s="458"/>
      <c r="AU166" s="458"/>
      <c r="AV166" s="458"/>
      <c r="AW166" s="458"/>
      <c r="AX166" s="458"/>
      <c r="AY166" s="458"/>
      <c r="AZ166" s="458"/>
      <c r="BA166" s="458"/>
    </row>
    <row r="167" spans="1:53" s="275" customFormat="1" x14ac:dyDescent="0.25">
      <c r="A167" s="261" t="s">
        <v>1046</v>
      </c>
      <c r="B167" s="731">
        <v>158</v>
      </c>
      <c r="C167" s="107">
        <f t="shared" ref="C167:C170" si="55">ROUND(B167/158,2)</f>
        <v>1</v>
      </c>
      <c r="D167" s="107">
        <v>460</v>
      </c>
      <c r="E167" s="107">
        <f t="shared" si="51"/>
        <v>460</v>
      </c>
      <c r="F167" s="270">
        <v>1</v>
      </c>
      <c r="G167" s="107">
        <f t="shared" si="52"/>
        <v>460</v>
      </c>
      <c r="H167" s="107">
        <f t="shared" si="53"/>
        <v>110.81</v>
      </c>
      <c r="I167" s="108">
        <f t="shared" si="54"/>
        <v>570.80999999999995</v>
      </c>
      <c r="J167" s="719"/>
      <c r="K167" s="719"/>
      <c r="L167" s="719"/>
      <c r="M167" s="719"/>
      <c r="N167" s="719"/>
      <c r="O167" s="458"/>
      <c r="P167" s="458"/>
      <c r="Q167" s="458"/>
      <c r="R167" s="458"/>
      <c r="S167" s="458"/>
      <c r="T167" s="458"/>
      <c r="U167" s="458"/>
      <c r="V167" s="458"/>
      <c r="W167" s="458"/>
      <c r="X167" s="458"/>
      <c r="Y167" s="458"/>
      <c r="Z167" s="458"/>
      <c r="AA167" s="458"/>
      <c r="AB167" s="458"/>
      <c r="AC167" s="458"/>
      <c r="AD167" s="458"/>
      <c r="AE167" s="458"/>
      <c r="AF167" s="458"/>
      <c r="AG167" s="458"/>
      <c r="AH167" s="458"/>
      <c r="AI167" s="458"/>
      <c r="AJ167" s="458"/>
      <c r="AK167" s="458"/>
      <c r="AL167" s="458"/>
      <c r="AM167" s="458"/>
      <c r="AN167" s="458"/>
      <c r="AO167" s="458"/>
      <c r="AP167" s="458"/>
      <c r="AQ167" s="458"/>
      <c r="AR167" s="458"/>
      <c r="AS167" s="458"/>
      <c r="AT167" s="458"/>
      <c r="AU167" s="458"/>
      <c r="AV167" s="458"/>
      <c r="AW167" s="458"/>
      <c r="AX167" s="458"/>
      <c r="AY167" s="458"/>
      <c r="AZ167" s="458"/>
      <c r="BA167" s="458"/>
    </row>
    <row r="168" spans="1:53" s="275" customFormat="1" x14ac:dyDescent="0.25">
      <c r="A168" s="261" t="s">
        <v>1143</v>
      </c>
      <c r="B168" s="731">
        <v>78</v>
      </c>
      <c r="C168" s="107">
        <f t="shared" si="55"/>
        <v>0.49</v>
      </c>
      <c r="D168" s="107">
        <v>460</v>
      </c>
      <c r="E168" s="107">
        <f t="shared" si="51"/>
        <v>225.4</v>
      </c>
      <c r="F168" s="270">
        <v>1</v>
      </c>
      <c r="G168" s="107">
        <f t="shared" si="52"/>
        <v>225.4</v>
      </c>
      <c r="H168" s="107">
        <f t="shared" si="53"/>
        <v>54.3</v>
      </c>
      <c r="I168" s="108">
        <f t="shared" si="54"/>
        <v>279.7</v>
      </c>
      <c r="J168" s="719"/>
      <c r="K168" s="719"/>
      <c r="L168" s="719"/>
      <c r="M168" s="719"/>
      <c r="N168" s="719"/>
      <c r="O168" s="458"/>
      <c r="P168" s="458"/>
      <c r="Q168" s="458"/>
      <c r="R168" s="458"/>
      <c r="S168" s="458"/>
      <c r="T168" s="458"/>
      <c r="U168" s="458"/>
      <c r="V168" s="458"/>
      <c r="W168" s="458"/>
      <c r="X168" s="458"/>
      <c r="Y168" s="458"/>
      <c r="Z168" s="458"/>
      <c r="AA168" s="458"/>
      <c r="AB168" s="458"/>
      <c r="AC168" s="458"/>
      <c r="AD168" s="458"/>
      <c r="AE168" s="458"/>
      <c r="AF168" s="458"/>
      <c r="AG168" s="458"/>
      <c r="AH168" s="458"/>
      <c r="AI168" s="458"/>
      <c r="AJ168" s="458"/>
      <c r="AK168" s="458"/>
      <c r="AL168" s="458"/>
      <c r="AM168" s="458"/>
      <c r="AN168" s="458"/>
      <c r="AO168" s="458"/>
      <c r="AP168" s="458"/>
      <c r="AQ168" s="458"/>
      <c r="AR168" s="458"/>
      <c r="AS168" s="458"/>
      <c r="AT168" s="458"/>
      <c r="AU168" s="458"/>
      <c r="AV168" s="458"/>
      <c r="AW168" s="458"/>
      <c r="AX168" s="458"/>
      <c r="AY168" s="458"/>
      <c r="AZ168" s="458"/>
      <c r="BA168" s="458"/>
    </row>
    <row r="169" spans="1:53" x14ac:dyDescent="0.25">
      <c r="A169" s="256" t="s">
        <v>1144</v>
      </c>
      <c r="B169" s="724">
        <v>8</v>
      </c>
      <c r="C169" s="109">
        <f t="shared" si="55"/>
        <v>0.05</v>
      </c>
      <c r="D169" s="109">
        <v>605</v>
      </c>
      <c r="E169" s="109">
        <f t="shared" si="51"/>
        <v>30.25</v>
      </c>
      <c r="F169" s="257">
        <v>1</v>
      </c>
      <c r="G169" s="109">
        <f t="shared" si="52"/>
        <v>30.25</v>
      </c>
      <c r="H169" s="109">
        <f t="shared" si="53"/>
        <v>7.29</v>
      </c>
      <c r="I169" s="176">
        <f t="shared" si="54"/>
        <v>37.54</v>
      </c>
    </row>
    <row r="170" spans="1:53" ht="17.25" thickBot="1" x14ac:dyDescent="0.3">
      <c r="A170" s="279" t="s">
        <v>1145</v>
      </c>
      <c r="B170" s="732">
        <v>47</v>
      </c>
      <c r="C170" s="178">
        <f t="shared" si="55"/>
        <v>0.3</v>
      </c>
      <c r="D170" s="178">
        <v>605</v>
      </c>
      <c r="E170" s="178">
        <f t="shared" si="51"/>
        <v>181.5</v>
      </c>
      <c r="F170" s="280">
        <v>1</v>
      </c>
      <c r="G170" s="178">
        <f t="shared" si="52"/>
        <v>181.5</v>
      </c>
      <c r="H170" s="178">
        <f t="shared" si="53"/>
        <v>43.72</v>
      </c>
      <c r="I170" s="281">
        <f t="shared" si="54"/>
        <v>225.22</v>
      </c>
    </row>
    <row r="171" spans="1:53" x14ac:dyDescent="0.25">
      <c r="A171" s="282" t="s">
        <v>1146</v>
      </c>
      <c r="B171" s="722">
        <f t="shared" ref="B171:C171" si="56">B172+B181+B201+B211</f>
        <v>3607.5</v>
      </c>
      <c r="C171" s="250">
        <f t="shared" si="56"/>
        <v>22.82</v>
      </c>
      <c r="D171" s="250"/>
      <c r="E171" s="250"/>
      <c r="F171" s="250"/>
      <c r="G171" s="250">
        <f>G172+G181+G201+G211</f>
        <v>15459.920000000002</v>
      </c>
      <c r="H171" s="250">
        <f>H172+H181+H201+H211</f>
        <v>3696.650000000001</v>
      </c>
      <c r="I171" s="251">
        <f>I172+I181+I201+I211</f>
        <v>19156.57</v>
      </c>
    </row>
    <row r="172" spans="1:53" ht="31.5" x14ac:dyDescent="0.25">
      <c r="A172" s="252" t="s">
        <v>10</v>
      </c>
      <c r="B172" s="730">
        <f>SUM(B173:B180)</f>
        <v>479</v>
      </c>
      <c r="C172" s="277">
        <f>SUM(C173:C180)</f>
        <v>3.03</v>
      </c>
      <c r="D172" s="277"/>
      <c r="E172" s="277"/>
      <c r="F172" s="277"/>
      <c r="G172" s="277">
        <f>SUM(G173:G180)</f>
        <v>4356.5600000000004</v>
      </c>
      <c r="H172" s="277">
        <f>SUM(H173:H180)</f>
        <v>1047.8500000000001</v>
      </c>
      <c r="I172" s="277">
        <f>SUM(I173:I180)</f>
        <v>5404.4099999999989</v>
      </c>
    </row>
    <row r="173" spans="1:53" x14ac:dyDescent="0.25">
      <c r="A173" s="256" t="s">
        <v>1024</v>
      </c>
      <c r="B173" s="729">
        <v>32</v>
      </c>
      <c r="C173" s="107">
        <f>ROUND(B173/158,2)</f>
        <v>0.2</v>
      </c>
      <c r="D173" s="107">
        <v>1187</v>
      </c>
      <c r="E173" s="107">
        <f t="shared" ref="E173:E180" si="57">ROUND(C173*D173,2)</f>
        <v>237.4</v>
      </c>
      <c r="F173" s="270">
        <v>1</v>
      </c>
      <c r="G173" s="107">
        <f t="shared" ref="G173:G180" si="58">ROUND(E173*F173,2)</f>
        <v>237.4</v>
      </c>
      <c r="H173" s="107">
        <f>ROUND(G173*0.2409,2)</f>
        <v>57.19</v>
      </c>
      <c r="I173" s="108">
        <f t="shared" ref="I173:I180" si="59">ROUND(G173+H173,2)</f>
        <v>294.58999999999997</v>
      </c>
    </row>
    <row r="174" spans="1:53" x14ac:dyDescent="0.25">
      <c r="A174" s="256" t="s">
        <v>1049</v>
      </c>
      <c r="B174" s="729">
        <v>14</v>
      </c>
      <c r="C174" s="107">
        <f>ROUND(B174/158,2)</f>
        <v>0.09</v>
      </c>
      <c r="D174" s="107">
        <v>1187</v>
      </c>
      <c r="E174" s="107">
        <f>ROUND(C174*D174,2)</f>
        <v>106.83</v>
      </c>
      <c r="F174" s="270">
        <v>1</v>
      </c>
      <c r="G174" s="107">
        <f>ROUND(E174*F174,2)</f>
        <v>106.83</v>
      </c>
      <c r="H174" s="107">
        <f>ROUND(G174*0.2409,2)</f>
        <v>25.74</v>
      </c>
      <c r="I174" s="108">
        <f>ROUND(G174+H174,2)</f>
        <v>132.57</v>
      </c>
    </row>
    <row r="175" spans="1:53" x14ac:dyDescent="0.25">
      <c r="A175" s="256" t="s">
        <v>1050</v>
      </c>
      <c r="B175" s="729">
        <v>38</v>
      </c>
      <c r="C175" s="107">
        <f>ROUND(B175/158,2)</f>
        <v>0.24</v>
      </c>
      <c r="D175" s="107">
        <v>1187</v>
      </c>
      <c r="E175" s="107">
        <f>ROUND(C175*D175,2)</f>
        <v>284.88</v>
      </c>
      <c r="F175" s="270">
        <v>1</v>
      </c>
      <c r="G175" s="107">
        <f>ROUND(E175*F175,2)</f>
        <v>284.88</v>
      </c>
      <c r="H175" s="107">
        <f>ROUND(G175*0.2409,2)</f>
        <v>68.63</v>
      </c>
      <c r="I175" s="108">
        <f>ROUND(G175+H175,2)</f>
        <v>353.51</v>
      </c>
    </row>
    <row r="176" spans="1:53" x14ac:dyDescent="0.25">
      <c r="A176" s="256" t="s">
        <v>1051</v>
      </c>
      <c r="B176" s="729">
        <v>32</v>
      </c>
      <c r="C176" s="107">
        <f t="shared" ref="C176:C180" si="60">ROUND(B176/158,2)</f>
        <v>0.2</v>
      </c>
      <c r="D176" s="107">
        <v>1187</v>
      </c>
      <c r="E176" s="107">
        <f t="shared" ref="E176:E177" si="61">ROUND(C176*D176,2)</f>
        <v>237.4</v>
      </c>
      <c r="F176" s="270">
        <v>1</v>
      </c>
      <c r="G176" s="107">
        <f t="shared" ref="G176:G177" si="62">ROUND(E176*F176,2)</f>
        <v>237.4</v>
      </c>
      <c r="H176" s="107">
        <f>ROUND(G176*0.2409,2)</f>
        <v>57.19</v>
      </c>
      <c r="I176" s="108">
        <f t="shared" ref="I176:I177" si="63">ROUND(G176+H176,2)</f>
        <v>294.58999999999997</v>
      </c>
    </row>
    <row r="177" spans="1:9" x14ac:dyDescent="0.25">
      <c r="A177" s="256" t="s">
        <v>1052</v>
      </c>
      <c r="B177" s="729">
        <v>8</v>
      </c>
      <c r="C177" s="107">
        <f t="shared" si="60"/>
        <v>0.05</v>
      </c>
      <c r="D177" s="107">
        <v>1187</v>
      </c>
      <c r="E177" s="107">
        <f t="shared" si="61"/>
        <v>59.35</v>
      </c>
      <c r="F177" s="270">
        <v>1</v>
      </c>
      <c r="G177" s="107">
        <f t="shared" si="62"/>
        <v>59.35</v>
      </c>
      <c r="H177" s="107">
        <f>ROUND(G177*0.2131,2)</f>
        <v>12.65</v>
      </c>
      <c r="I177" s="108">
        <f t="shared" si="63"/>
        <v>72</v>
      </c>
    </row>
    <row r="178" spans="1:9" x14ac:dyDescent="0.25">
      <c r="A178" s="256" t="s">
        <v>1147</v>
      </c>
      <c r="B178" s="729">
        <v>150</v>
      </c>
      <c r="C178" s="107">
        <f t="shared" si="60"/>
        <v>0.95</v>
      </c>
      <c r="D178" s="107">
        <v>1482</v>
      </c>
      <c r="E178" s="107">
        <f t="shared" si="57"/>
        <v>1407.9</v>
      </c>
      <c r="F178" s="270">
        <v>1</v>
      </c>
      <c r="G178" s="107">
        <f t="shared" si="58"/>
        <v>1407.9</v>
      </c>
      <c r="H178" s="107">
        <f>ROUND(G178*0.2409,2)</f>
        <v>339.16</v>
      </c>
      <c r="I178" s="108">
        <f t="shared" si="59"/>
        <v>1747.06</v>
      </c>
    </row>
    <row r="179" spans="1:9" x14ac:dyDescent="0.25">
      <c r="A179" s="256" t="s">
        <v>1148</v>
      </c>
      <c r="B179" s="729">
        <v>103</v>
      </c>
      <c r="C179" s="109">
        <f t="shared" si="60"/>
        <v>0.65</v>
      </c>
      <c r="D179" s="109">
        <v>1630</v>
      </c>
      <c r="E179" s="109">
        <f t="shared" si="57"/>
        <v>1059.5</v>
      </c>
      <c r="F179" s="257">
        <v>1</v>
      </c>
      <c r="G179" s="109">
        <f t="shared" si="58"/>
        <v>1059.5</v>
      </c>
      <c r="H179" s="109">
        <f t="shared" ref="H179:H180" si="64">ROUND(G179*0.2409,2)</f>
        <v>255.23</v>
      </c>
      <c r="I179" s="176">
        <f t="shared" si="59"/>
        <v>1314.73</v>
      </c>
    </row>
    <row r="180" spans="1:9" x14ac:dyDescent="0.25">
      <c r="A180" s="256" t="s">
        <v>1149</v>
      </c>
      <c r="B180" s="729">
        <v>102</v>
      </c>
      <c r="C180" s="109">
        <f t="shared" si="60"/>
        <v>0.65</v>
      </c>
      <c r="D180" s="109">
        <v>1482</v>
      </c>
      <c r="E180" s="109">
        <f t="shared" si="57"/>
        <v>963.3</v>
      </c>
      <c r="F180" s="257">
        <v>1</v>
      </c>
      <c r="G180" s="109">
        <f t="shared" si="58"/>
        <v>963.3</v>
      </c>
      <c r="H180" s="109">
        <f t="shared" si="64"/>
        <v>232.06</v>
      </c>
      <c r="I180" s="176">
        <f t="shared" si="59"/>
        <v>1195.3599999999999</v>
      </c>
    </row>
    <row r="181" spans="1:9" ht="47.25" x14ac:dyDescent="0.25">
      <c r="A181" s="252" t="s">
        <v>8</v>
      </c>
      <c r="B181" s="730">
        <f>SUM(B182:B200)</f>
        <v>1556</v>
      </c>
      <c r="C181" s="277">
        <f>SUM(C182:C200)</f>
        <v>9.84</v>
      </c>
      <c r="D181" s="277"/>
      <c r="E181" s="277"/>
      <c r="F181" s="277"/>
      <c r="G181" s="277">
        <f>SUM(G182:G200)</f>
        <v>7087.1600000000008</v>
      </c>
      <c r="H181" s="277">
        <f>SUM(H182:H200)</f>
        <v>1707.2700000000004</v>
      </c>
      <c r="I181" s="277">
        <f>SUM(I182:I200)</f>
        <v>8794.43</v>
      </c>
    </row>
    <row r="182" spans="1:9" ht="16.5" customHeight="1" x14ac:dyDescent="0.25">
      <c r="A182" s="256" t="s">
        <v>1150</v>
      </c>
      <c r="B182" s="729">
        <v>158</v>
      </c>
      <c r="C182" s="107">
        <f>ROUND(B182/158,2)</f>
        <v>1</v>
      </c>
      <c r="D182" s="107">
        <v>785</v>
      </c>
      <c r="E182" s="107">
        <f t="shared" ref="E182" si="65">ROUND(C182*D182,2)</f>
        <v>785</v>
      </c>
      <c r="F182" s="270">
        <v>1</v>
      </c>
      <c r="G182" s="107">
        <f t="shared" ref="G182:G200" si="66">ROUND(E182*F182,2)</f>
        <v>785</v>
      </c>
      <c r="H182" s="107">
        <f t="shared" ref="H182:H200" si="67">ROUND(G182*0.2409,2)</f>
        <v>189.11</v>
      </c>
      <c r="I182" s="108">
        <f t="shared" ref="I182:I200" si="68">ROUND(G182+H182,2)</f>
        <v>974.11</v>
      </c>
    </row>
    <row r="183" spans="1:9" ht="16.5" customHeight="1" x14ac:dyDescent="0.25">
      <c r="A183" s="256" t="s">
        <v>1151</v>
      </c>
      <c r="B183" s="729">
        <v>157</v>
      </c>
      <c r="C183" s="107">
        <f t="shared" ref="C183:C200" si="69">ROUND(B183/158,2)</f>
        <v>0.99</v>
      </c>
      <c r="D183" s="109">
        <v>4.62</v>
      </c>
      <c r="E183" s="109">
        <f>ROUND(B183*D183,2)</f>
        <v>725.34</v>
      </c>
      <c r="F183" s="257">
        <v>1</v>
      </c>
      <c r="G183" s="109">
        <f t="shared" si="66"/>
        <v>725.34</v>
      </c>
      <c r="H183" s="109">
        <f t="shared" si="67"/>
        <v>174.73</v>
      </c>
      <c r="I183" s="176">
        <f t="shared" si="68"/>
        <v>900.07</v>
      </c>
    </row>
    <row r="184" spans="1:9" ht="16.5" customHeight="1" x14ac:dyDescent="0.25">
      <c r="A184" s="256" t="s">
        <v>1152</v>
      </c>
      <c r="B184" s="729">
        <v>38</v>
      </c>
      <c r="C184" s="107">
        <f t="shared" si="69"/>
        <v>0.24</v>
      </c>
      <c r="D184" s="109">
        <v>4.62</v>
      </c>
      <c r="E184" s="109">
        <f t="shared" ref="E184:E200" si="70">ROUND(B184*D184,2)</f>
        <v>175.56</v>
      </c>
      <c r="F184" s="270">
        <v>1</v>
      </c>
      <c r="G184" s="109">
        <f t="shared" si="66"/>
        <v>175.56</v>
      </c>
      <c r="H184" s="109">
        <f t="shared" si="67"/>
        <v>42.29</v>
      </c>
      <c r="I184" s="176">
        <f t="shared" si="68"/>
        <v>217.85</v>
      </c>
    </row>
    <row r="185" spans="1:9" ht="16.5" customHeight="1" x14ac:dyDescent="0.25">
      <c r="A185" s="256" t="s">
        <v>1153</v>
      </c>
      <c r="B185" s="729">
        <v>61</v>
      </c>
      <c r="C185" s="107">
        <f t="shared" si="69"/>
        <v>0.39</v>
      </c>
      <c r="D185" s="109">
        <v>4.62</v>
      </c>
      <c r="E185" s="109">
        <f t="shared" si="70"/>
        <v>281.82</v>
      </c>
      <c r="F185" s="257">
        <v>1</v>
      </c>
      <c r="G185" s="109">
        <f t="shared" si="66"/>
        <v>281.82</v>
      </c>
      <c r="H185" s="109">
        <f t="shared" si="67"/>
        <v>67.89</v>
      </c>
      <c r="I185" s="176">
        <f t="shared" si="68"/>
        <v>349.71</v>
      </c>
    </row>
    <row r="186" spans="1:9" ht="16.5" customHeight="1" x14ac:dyDescent="0.25">
      <c r="A186" s="256" t="s">
        <v>1154</v>
      </c>
      <c r="B186" s="729">
        <v>24</v>
      </c>
      <c r="C186" s="107">
        <f t="shared" si="69"/>
        <v>0.15</v>
      </c>
      <c r="D186" s="109">
        <v>4.62</v>
      </c>
      <c r="E186" s="109">
        <f t="shared" si="70"/>
        <v>110.88</v>
      </c>
      <c r="F186" s="270">
        <v>1</v>
      </c>
      <c r="G186" s="109">
        <f t="shared" si="66"/>
        <v>110.88</v>
      </c>
      <c r="H186" s="109">
        <f t="shared" si="67"/>
        <v>26.71</v>
      </c>
      <c r="I186" s="176">
        <f t="shared" si="68"/>
        <v>137.59</v>
      </c>
    </row>
    <row r="187" spans="1:9" ht="16.5" customHeight="1" x14ac:dyDescent="0.25">
      <c r="A187" s="256" t="s">
        <v>1155</v>
      </c>
      <c r="B187" s="729">
        <v>38</v>
      </c>
      <c r="C187" s="107">
        <f t="shared" si="69"/>
        <v>0.24</v>
      </c>
      <c r="D187" s="109">
        <v>4.08</v>
      </c>
      <c r="E187" s="109">
        <f t="shared" si="70"/>
        <v>155.04</v>
      </c>
      <c r="F187" s="270">
        <v>1</v>
      </c>
      <c r="G187" s="109">
        <f t="shared" si="66"/>
        <v>155.04</v>
      </c>
      <c r="H187" s="109">
        <f t="shared" si="67"/>
        <v>37.35</v>
      </c>
      <c r="I187" s="176">
        <f t="shared" si="68"/>
        <v>192.39</v>
      </c>
    </row>
    <row r="188" spans="1:9" ht="16.5" customHeight="1" x14ac:dyDescent="0.25">
      <c r="A188" s="256" t="s">
        <v>1156</v>
      </c>
      <c r="B188" s="729">
        <v>11</v>
      </c>
      <c r="C188" s="107">
        <f t="shared" si="69"/>
        <v>7.0000000000000007E-2</v>
      </c>
      <c r="D188" s="109">
        <v>4.62</v>
      </c>
      <c r="E188" s="109">
        <f t="shared" si="70"/>
        <v>50.82</v>
      </c>
      <c r="F188" s="257">
        <v>1</v>
      </c>
      <c r="G188" s="109">
        <f t="shared" si="66"/>
        <v>50.82</v>
      </c>
      <c r="H188" s="109">
        <f t="shared" si="67"/>
        <v>12.24</v>
      </c>
      <c r="I188" s="176">
        <f t="shared" si="68"/>
        <v>63.06</v>
      </c>
    </row>
    <row r="189" spans="1:9" ht="16.5" customHeight="1" x14ac:dyDescent="0.25">
      <c r="A189" s="256" t="s">
        <v>1157</v>
      </c>
      <c r="B189" s="729">
        <v>143</v>
      </c>
      <c r="C189" s="107">
        <f t="shared" si="69"/>
        <v>0.91</v>
      </c>
      <c r="D189" s="109">
        <v>4.62</v>
      </c>
      <c r="E189" s="109">
        <f t="shared" si="70"/>
        <v>660.66</v>
      </c>
      <c r="F189" s="257">
        <v>1</v>
      </c>
      <c r="G189" s="109">
        <f t="shared" si="66"/>
        <v>660.66</v>
      </c>
      <c r="H189" s="109">
        <f t="shared" si="67"/>
        <v>159.15</v>
      </c>
      <c r="I189" s="176">
        <f t="shared" si="68"/>
        <v>819.81</v>
      </c>
    </row>
    <row r="190" spans="1:9" ht="16.5" customHeight="1" x14ac:dyDescent="0.25">
      <c r="A190" s="256" t="s">
        <v>1158</v>
      </c>
      <c r="B190" s="729">
        <v>144</v>
      </c>
      <c r="C190" s="107">
        <f t="shared" si="69"/>
        <v>0.91</v>
      </c>
      <c r="D190" s="109">
        <v>4.62</v>
      </c>
      <c r="E190" s="109">
        <f t="shared" si="70"/>
        <v>665.28</v>
      </c>
      <c r="F190" s="257">
        <v>1</v>
      </c>
      <c r="G190" s="109">
        <f t="shared" si="66"/>
        <v>665.28</v>
      </c>
      <c r="H190" s="109">
        <f t="shared" si="67"/>
        <v>160.27000000000001</v>
      </c>
      <c r="I190" s="176">
        <f t="shared" si="68"/>
        <v>825.55</v>
      </c>
    </row>
    <row r="191" spans="1:9" ht="16.5" customHeight="1" x14ac:dyDescent="0.25">
      <c r="A191" s="256" t="s">
        <v>1159</v>
      </c>
      <c r="B191" s="729">
        <v>144</v>
      </c>
      <c r="C191" s="107">
        <f t="shared" si="69"/>
        <v>0.91</v>
      </c>
      <c r="D191" s="109">
        <v>4.08</v>
      </c>
      <c r="E191" s="109">
        <f t="shared" si="70"/>
        <v>587.52</v>
      </c>
      <c r="F191" s="257">
        <v>1</v>
      </c>
      <c r="G191" s="109">
        <f t="shared" si="66"/>
        <v>587.52</v>
      </c>
      <c r="H191" s="109">
        <f t="shared" si="67"/>
        <v>141.53</v>
      </c>
      <c r="I191" s="176">
        <f t="shared" si="68"/>
        <v>729.05</v>
      </c>
    </row>
    <row r="192" spans="1:9" ht="16.5" customHeight="1" x14ac:dyDescent="0.25">
      <c r="A192" s="256" t="s">
        <v>1160</v>
      </c>
      <c r="B192" s="729">
        <v>72</v>
      </c>
      <c r="C192" s="107">
        <f t="shared" si="69"/>
        <v>0.46</v>
      </c>
      <c r="D192" s="109">
        <v>4.62</v>
      </c>
      <c r="E192" s="109">
        <f t="shared" si="70"/>
        <v>332.64</v>
      </c>
      <c r="F192" s="257">
        <v>1</v>
      </c>
      <c r="G192" s="109">
        <f t="shared" si="66"/>
        <v>332.64</v>
      </c>
      <c r="H192" s="109">
        <f t="shared" si="67"/>
        <v>80.13</v>
      </c>
      <c r="I192" s="176">
        <f t="shared" si="68"/>
        <v>412.77</v>
      </c>
    </row>
    <row r="193" spans="1:9" ht="16.5" customHeight="1" x14ac:dyDescent="0.25">
      <c r="A193" s="256" t="s">
        <v>1161</v>
      </c>
      <c r="B193" s="729">
        <v>24</v>
      </c>
      <c r="C193" s="107">
        <f t="shared" si="69"/>
        <v>0.15</v>
      </c>
      <c r="D193" s="109">
        <v>4.62</v>
      </c>
      <c r="E193" s="109">
        <f t="shared" si="70"/>
        <v>110.88</v>
      </c>
      <c r="F193" s="257">
        <v>1</v>
      </c>
      <c r="G193" s="109">
        <f t="shared" si="66"/>
        <v>110.88</v>
      </c>
      <c r="H193" s="109">
        <f t="shared" si="67"/>
        <v>26.71</v>
      </c>
      <c r="I193" s="176">
        <f t="shared" si="68"/>
        <v>137.59</v>
      </c>
    </row>
    <row r="194" spans="1:9" ht="16.5" customHeight="1" x14ac:dyDescent="0.25">
      <c r="A194" s="256" t="s">
        <v>1162</v>
      </c>
      <c r="B194" s="729">
        <v>183</v>
      </c>
      <c r="C194" s="107">
        <f t="shared" si="69"/>
        <v>1.1599999999999999</v>
      </c>
      <c r="D194" s="109">
        <v>4.62</v>
      </c>
      <c r="E194" s="109">
        <f t="shared" si="70"/>
        <v>845.46</v>
      </c>
      <c r="F194" s="257">
        <v>1</v>
      </c>
      <c r="G194" s="109">
        <f t="shared" si="66"/>
        <v>845.46</v>
      </c>
      <c r="H194" s="109">
        <f t="shared" si="67"/>
        <v>203.67</v>
      </c>
      <c r="I194" s="176">
        <f t="shared" si="68"/>
        <v>1049.1300000000001</v>
      </c>
    </row>
    <row r="195" spans="1:9" ht="16.5" customHeight="1" x14ac:dyDescent="0.25">
      <c r="A195" s="256" t="s">
        <v>1163</v>
      </c>
      <c r="B195" s="729">
        <v>108</v>
      </c>
      <c r="C195" s="107">
        <f t="shared" si="69"/>
        <v>0.68</v>
      </c>
      <c r="D195" s="109">
        <v>4.08</v>
      </c>
      <c r="E195" s="109">
        <f t="shared" si="70"/>
        <v>440.64</v>
      </c>
      <c r="F195" s="257">
        <v>1</v>
      </c>
      <c r="G195" s="109">
        <f t="shared" si="66"/>
        <v>440.64</v>
      </c>
      <c r="H195" s="109">
        <f t="shared" si="67"/>
        <v>106.15</v>
      </c>
      <c r="I195" s="176">
        <f t="shared" si="68"/>
        <v>546.79</v>
      </c>
    </row>
    <row r="196" spans="1:9" ht="16.5" customHeight="1" x14ac:dyDescent="0.25">
      <c r="A196" s="256" t="s">
        <v>1164</v>
      </c>
      <c r="B196" s="729">
        <v>24</v>
      </c>
      <c r="C196" s="107">
        <f t="shared" si="69"/>
        <v>0.15</v>
      </c>
      <c r="D196" s="109">
        <v>4.62</v>
      </c>
      <c r="E196" s="109">
        <f t="shared" si="70"/>
        <v>110.88</v>
      </c>
      <c r="F196" s="257">
        <v>1</v>
      </c>
      <c r="G196" s="109">
        <f t="shared" si="66"/>
        <v>110.88</v>
      </c>
      <c r="H196" s="109">
        <f t="shared" si="67"/>
        <v>26.71</v>
      </c>
      <c r="I196" s="176">
        <f t="shared" si="68"/>
        <v>137.59</v>
      </c>
    </row>
    <row r="197" spans="1:9" ht="16.5" customHeight="1" x14ac:dyDescent="0.25">
      <c r="A197" s="256" t="s">
        <v>1165</v>
      </c>
      <c r="B197" s="729">
        <v>120</v>
      </c>
      <c r="C197" s="107">
        <f t="shared" si="69"/>
        <v>0.76</v>
      </c>
      <c r="D197" s="109">
        <v>4.62</v>
      </c>
      <c r="E197" s="109">
        <f t="shared" si="70"/>
        <v>554.4</v>
      </c>
      <c r="F197" s="257">
        <v>1</v>
      </c>
      <c r="G197" s="109">
        <f t="shared" si="66"/>
        <v>554.4</v>
      </c>
      <c r="H197" s="109">
        <f t="shared" si="67"/>
        <v>133.55000000000001</v>
      </c>
      <c r="I197" s="176">
        <f t="shared" si="68"/>
        <v>687.95</v>
      </c>
    </row>
    <row r="198" spans="1:9" ht="16.5" customHeight="1" x14ac:dyDescent="0.25">
      <c r="A198" s="256" t="s">
        <v>1166</v>
      </c>
      <c r="B198" s="729">
        <v>24</v>
      </c>
      <c r="C198" s="107">
        <f t="shared" si="69"/>
        <v>0.15</v>
      </c>
      <c r="D198" s="109">
        <v>4.62</v>
      </c>
      <c r="E198" s="109">
        <f t="shared" si="70"/>
        <v>110.88</v>
      </c>
      <c r="F198" s="257">
        <v>1</v>
      </c>
      <c r="G198" s="109">
        <f t="shared" si="66"/>
        <v>110.88</v>
      </c>
      <c r="H198" s="109">
        <f t="shared" si="67"/>
        <v>26.71</v>
      </c>
      <c r="I198" s="176">
        <f t="shared" si="68"/>
        <v>137.59</v>
      </c>
    </row>
    <row r="199" spans="1:9" ht="16.5" customHeight="1" x14ac:dyDescent="0.25">
      <c r="A199" s="256" t="s">
        <v>1167</v>
      </c>
      <c r="B199" s="729">
        <v>24</v>
      </c>
      <c r="C199" s="107">
        <f t="shared" si="69"/>
        <v>0.15</v>
      </c>
      <c r="D199" s="109">
        <v>4.62</v>
      </c>
      <c r="E199" s="109">
        <f t="shared" si="70"/>
        <v>110.88</v>
      </c>
      <c r="F199" s="257">
        <v>1</v>
      </c>
      <c r="G199" s="109">
        <f t="shared" si="66"/>
        <v>110.88</v>
      </c>
      <c r="H199" s="109">
        <f t="shared" si="67"/>
        <v>26.71</v>
      </c>
      <c r="I199" s="176">
        <f t="shared" si="68"/>
        <v>137.59</v>
      </c>
    </row>
    <row r="200" spans="1:9" ht="16.5" customHeight="1" x14ac:dyDescent="0.25">
      <c r="A200" s="256" t="s">
        <v>2680</v>
      </c>
      <c r="B200" s="729">
        <v>59</v>
      </c>
      <c r="C200" s="107">
        <f t="shared" si="69"/>
        <v>0.37</v>
      </c>
      <c r="D200" s="109">
        <v>4.62</v>
      </c>
      <c r="E200" s="109">
        <f t="shared" si="70"/>
        <v>272.58</v>
      </c>
      <c r="F200" s="257">
        <v>1</v>
      </c>
      <c r="G200" s="109">
        <f t="shared" si="66"/>
        <v>272.58</v>
      </c>
      <c r="H200" s="109">
        <f t="shared" si="67"/>
        <v>65.66</v>
      </c>
      <c r="I200" s="176">
        <f t="shared" si="68"/>
        <v>338.24</v>
      </c>
    </row>
    <row r="201" spans="1:9" ht="47.25" x14ac:dyDescent="0.25">
      <c r="A201" s="252" t="s">
        <v>9</v>
      </c>
      <c r="B201" s="723">
        <f>SUM(B202:B210)</f>
        <v>688</v>
      </c>
      <c r="C201" s="254">
        <f>SUM(C202:C210)</f>
        <v>4.3499999999999996</v>
      </c>
      <c r="D201" s="254"/>
      <c r="E201" s="254"/>
      <c r="F201" s="254"/>
      <c r="G201" s="254">
        <f>SUM(G202:G210)</f>
        <v>2103.52</v>
      </c>
      <c r="H201" s="254">
        <f>SUM(H202:H210)</f>
        <v>501.49000000000007</v>
      </c>
      <c r="I201" s="254">
        <f>SUM(I202:I210)</f>
        <v>2605.0100000000002</v>
      </c>
    </row>
    <row r="202" spans="1:9" ht="16.5" customHeight="1" x14ac:dyDescent="0.25">
      <c r="A202" s="256" t="s">
        <v>1168</v>
      </c>
      <c r="B202" s="729">
        <v>168</v>
      </c>
      <c r="C202" s="109">
        <f>ROUND(B202/158,2)</f>
        <v>1.06</v>
      </c>
      <c r="D202" s="109">
        <v>3.39</v>
      </c>
      <c r="E202" s="109">
        <f>ROUND(B202*D202,2)</f>
        <v>569.52</v>
      </c>
      <c r="F202" s="257">
        <v>1</v>
      </c>
      <c r="G202" s="109">
        <f>ROUND(E202*F202,2)</f>
        <v>569.52</v>
      </c>
      <c r="H202" s="109">
        <f>ROUND(G202*0.2409,2)</f>
        <v>137.19999999999999</v>
      </c>
      <c r="I202" s="176">
        <f>ROUND(G202+H202,2)</f>
        <v>706.72</v>
      </c>
    </row>
    <row r="203" spans="1:9" ht="16.5" customHeight="1" x14ac:dyDescent="0.25">
      <c r="A203" s="256" t="s">
        <v>1169</v>
      </c>
      <c r="B203" s="729">
        <v>63</v>
      </c>
      <c r="C203" s="109">
        <f t="shared" ref="C203:C210" si="71">ROUND(B203/158,2)</f>
        <v>0.4</v>
      </c>
      <c r="D203" s="109">
        <v>2.95</v>
      </c>
      <c r="E203" s="109">
        <f t="shared" ref="E203:E210" si="72">ROUND(B203*D203,2)</f>
        <v>185.85</v>
      </c>
      <c r="F203" s="257">
        <v>1</v>
      </c>
      <c r="G203" s="109">
        <f t="shared" ref="G203:G210" si="73">ROUND(E203*F203,2)</f>
        <v>185.85</v>
      </c>
      <c r="H203" s="109">
        <f t="shared" ref="H203:H205" si="74">ROUND(G203*0.2409,2)</f>
        <v>44.77</v>
      </c>
      <c r="I203" s="176">
        <f t="shared" ref="I203:I210" si="75">ROUND(G203+H203,2)</f>
        <v>230.62</v>
      </c>
    </row>
    <row r="204" spans="1:9" ht="16.5" customHeight="1" x14ac:dyDescent="0.25">
      <c r="A204" s="256" t="s">
        <v>1170</v>
      </c>
      <c r="B204" s="729">
        <v>72</v>
      </c>
      <c r="C204" s="109">
        <f t="shared" si="71"/>
        <v>0.46</v>
      </c>
      <c r="D204" s="109">
        <v>2.95</v>
      </c>
      <c r="E204" s="109">
        <f t="shared" si="72"/>
        <v>212.4</v>
      </c>
      <c r="F204" s="257">
        <v>1</v>
      </c>
      <c r="G204" s="109">
        <f t="shared" si="73"/>
        <v>212.4</v>
      </c>
      <c r="H204" s="109">
        <f t="shared" si="74"/>
        <v>51.17</v>
      </c>
      <c r="I204" s="176">
        <f t="shared" si="75"/>
        <v>263.57</v>
      </c>
    </row>
    <row r="205" spans="1:9" ht="16.5" customHeight="1" x14ac:dyDescent="0.25">
      <c r="A205" s="256" t="s">
        <v>1171</v>
      </c>
      <c r="B205" s="729">
        <v>81</v>
      </c>
      <c r="C205" s="109">
        <f t="shared" si="71"/>
        <v>0.51</v>
      </c>
      <c r="D205" s="109">
        <v>2.95</v>
      </c>
      <c r="E205" s="109">
        <f t="shared" si="72"/>
        <v>238.95</v>
      </c>
      <c r="F205" s="257">
        <v>1</v>
      </c>
      <c r="G205" s="109">
        <f t="shared" si="73"/>
        <v>238.95</v>
      </c>
      <c r="H205" s="109">
        <f t="shared" si="74"/>
        <v>57.56</v>
      </c>
      <c r="I205" s="176">
        <f t="shared" si="75"/>
        <v>296.51</v>
      </c>
    </row>
    <row r="206" spans="1:9" ht="16.5" customHeight="1" x14ac:dyDescent="0.25">
      <c r="A206" s="256" t="s">
        <v>1172</v>
      </c>
      <c r="B206" s="729">
        <v>64</v>
      </c>
      <c r="C206" s="109">
        <f t="shared" si="71"/>
        <v>0.41</v>
      </c>
      <c r="D206" s="109">
        <v>2.95</v>
      </c>
      <c r="E206" s="109">
        <f t="shared" si="72"/>
        <v>188.8</v>
      </c>
      <c r="F206" s="257">
        <v>1</v>
      </c>
      <c r="G206" s="109">
        <f t="shared" si="73"/>
        <v>188.8</v>
      </c>
      <c r="H206" s="107">
        <f>ROUND(G206*0.2131,2)</f>
        <v>40.229999999999997</v>
      </c>
      <c r="I206" s="176">
        <f t="shared" si="75"/>
        <v>229.03</v>
      </c>
    </row>
    <row r="207" spans="1:9" ht="16.5" customHeight="1" x14ac:dyDescent="0.25">
      <c r="A207" s="256" t="s">
        <v>1173</v>
      </c>
      <c r="B207" s="729">
        <v>120</v>
      </c>
      <c r="C207" s="109">
        <f t="shared" si="71"/>
        <v>0.76</v>
      </c>
      <c r="D207" s="109">
        <v>2.95</v>
      </c>
      <c r="E207" s="109">
        <f t="shared" si="72"/>
        <v>354</v>
      </c>
      <c r="F207" s="257">
        <v>1</v>
      </c>
      <c r="G207" s="109">
        <f t="shared" si="73"/>
        <v>354</v>
      </c>
      <c r="H207" s="109">
        <f t="shared" ref="H207:H210" si="76">ROUND(G207*0.2409,2)</f>
        <v>85.28</v>
      </c>
      <c r="I207" s="176">
        <f t="shared" si="75"/>
        <v>439.28</v>
      </c>
    </row>
    <row r="208" spans="1:9" ht="16.5" customHeight="1" x14ac:dyDescent="0.25">
      <c r="A208" s="256" t="s">
        <v>1174</v>
      </c>
      <c r="B208" s="729">
        <v>48</v>
      </c>
      <c r="C208" s="109">
        <f t="shared" si="71"/>
        <v>0.3</v>
      </c>
      <c r="D208" s="109">
        <v>2.95</v>
      </c>
      <c r="E208" s="109">
        <f t="shared" si="72"/>
        <v>141.6</v>
      </c>
      <c r="F208" s="257">
        <v>1</v>
      </c>
      <c r="G208" s="109">
        <f t="shared" si="73"/>
        <v>141.6</v>
      </c>
      <c r="H208" s="109">
        <f t="shared" si="76"/>
        <v>34.11</v>
      </c>
      <c r="I208" s="176">
        <f t="shared" si="75"/>
        <v>175.71</v>
      </c>
    </row>
    <row r="209" spans="1:53" ht="16.5" customHeight="1" x14ac:dyDescent="0.25">
      <c r="A209" s="256" t="s">
        <v>1175</v>
      </c>
      <c r="B209" s="729">
        <v>48</v>
      </c>
      <c r="C209" s="109">
        <f t="shared" si="71"/>
        <v>0.3</v>
      </c>
      <c r="D209" s="109">
        <v>2.95</v>
      </c>
      <c r="E209" s="109">
        <f t="shared" si="72"/>
        <v>141.6</v>
      </c>
      <c r="F209" s="257">
        <v>1</v>
      </c>
      <c r="G209" s="109">
        <f t="shared" si="73"/>
        <v>141.6</v>
      </c>
      <c r="H209" s="109">
        <f t="shared" si="76"/>
        <v>34.11</v>
      </c>
      <c r="I209" s="176">
        <f t="shared" si="75"/>
        <v>175.71</v>
      </c>
    </row>
    <row r="210" spans="1:53" ht="16.5" customHeight="1" x14ac:dyDescent="0.25">
      <c r="A210" s="256" t="s">
        <v>1176</v>
      </c>
      <c r="B210" s="729">
        <v>24</v>
      </c>
      <c r="C210" s="109">
        <f t="shared" si="71"/>
        <v>0.15</v>
      </c>
      <c r="D210" s="109">
        <v>2.95</v>
      </c>
      <c r="E210" s="109">
        <f t="shared" si="72"/>
        <v>70.8</v>
      </c>
      <c r="F210" s="257">
        <v>1</v>
      </c>
      <c r="G210" s="109">
        <f t="shared" si="73"/>
        <v>70.8</v>
      </c>
      <c r="H210" s="109">
        <f t="shared" si="76"/>
        <v>17.059999999999999</v>
      </c>
      <c r="I210" s="176">
        <f t="shared" si="75"/>
        <v>87.86</v>
      </c>
    </row>
    <row r="211" spans="1:53" ht="31.5" x14ac:dyDescent="0.25">
      <c r="A211" s="252" t="s">
        <v>7</v>
      </c>
      <c r="B211" s="723">
        <f t="shared" ref="B211:C211" si="77">SUM(B212:B222)</f>
        <v>884.5</v>
      </c>
      <c r="C211" s="254">
        <f t="shared" si="77"/>
        <v>5.6000000000000005</v>
      </c>
      <c r="D211" s="254"/>
      <c r="E211" s="254"/>
      <c r="F211" s="254"/>
      <c r="G211" s="254">
        <f>SUM(G212:G222)</f>
        <v>1912.68</v>
      </c>
      <c r="H211" s="254">
        <f>SUM(H212:H222)</f>
        <v>440.03999999999996</v>
      </c>
      <c r="I211" s="255">
        <f>SUM(I212:I222)</f>
        <v>2352.7200000000003</v>
      </c>
    </row>
    <row r="212" spans="1:53" s="275" customFormat="1" ht="16.5" customHeight="1" x14ac:dyDescent="0.25">
      <c r="A212" s="261" t="s">
        <v>1177</v>
      </c>
      <c r="B212" s="727">
        <v>121</v>
      </c>
      <c r="C212" s="107">
        <f>ROUND(B212/158,2)</f>
        <v>0.77</v>
      </c>
      <c r="D212" s="107">
        <v>460</v>
      </c>
      <c r="E212" s="107">
        <f t="shared" ref="E212:E222" si="78">ROUND(C212*D212,2)</f>
        <v>354.2</v>
      </c>
      <c r="F212" s="270">
        <v>1</v>
      </c>
      <c r="G212" s="107">
        <f t="shared" ref="G212:G222" si="79">ROUND(E212*F212,2)</f>
        <v>354.2</v>
      </c>
      <c r="H212" s="107">
        <f t="shared" ref="H212:H213" si="80">ROUND(G212*0.2409,2)</f>
        <v>85.33</v>
      </c>
      <c r="I212" s="108">
        <f t="shared" ref="I212:I222" si="81">ROUND(G212+H212,2)</f>
        <v>439.53</v>
      </c>
      <c r="J212" s="719"/>
      <c r="K212" s="719"/>
      <c r="L212" s="719"/>
      <c r="M212" s="719"/>
      <c r="N212" s="719"/>
      <c r="O212" s="458"/>
      <c r="P212" s="458"/>
      <c r="Q212" s="458"/>
      <c r="R212" s="458"/>
      <c r="S212" s="458"/>
      <c r="T212" s="458"/>
      <c r="U212" s="458"/>
      <c r="V212" s="458"/>
      <c r="W212" s="458"/>
      <c r="X212" s="458"/>
      <c r="Y212" s="458"/>
      <c r="Z212" s="458"/>
      <c r="AA212" s="458"/>
      <c r="AB212" s="458"/>
      <c r="AC212" s="458"/>
      <c r="AD212" s="458"/>
      <c r="AE212" s="458"/>
      <c r="AF212" s="458"/>
      <c r="AG212" s="458"/>
      <c r="AH212" s="458"/>
      <c r="AI212" s="458"/>
      <c r="AJ212" s="458"/>
      <c r="AK212" s="458"/>
      <c r="AL212" s="458"/>
      <c r="AM212" s="458"/>
      <c r="AN212" s="458"/>
      <c r="AO212" s="458"/>
      <c r="AP212" s="458"/>
      <c r="AQ212" s="458"/>
      <c r="AR212" s="458"/>
      <c r="AS212" s="458"/>
      <c r="AT212" s="458"/>
      <c r="AU212" s="458"/>
      <c r="AV212" s="458"/>
      <c r="AW212" s="458"/>
      <c r="AX212" s="458"/>
      <c r="AY212" s="458"/>
      <c r="AZ212" s="458"/>
      <c r="BA212" s="458"/>
    </row>
    <row r="213" spans="1:53" s="275" customFormat="1" ht="16.5" customHeight="1" x14ac:dyDescent="0.25">
      <c r="A213" s="261" t="s">
        <v>1178</v>
      </c>
      <c r="B213" s="727">
        <v>158</v>
      </c>
      <c r="C213" s="107">
        <f t="shared" ref="C213:C222" si="82">ROUND(B213/158,2)</f>
        <v>1</v>
      </c>
      <c r="D213" s="107">
        <v>460</v>
      </c>
      <c r="E213" s="107">
        <f t="shared" si="78"/>
        <v>460</v>
      </c>
      <c r="F213" s="270">
        <v>1</v>
      </c>
      <c r="G213" s="107">
        <f t="shared" si="79"/>
        <v>460</v>
      </c>
      <c r="H213" s="107">
        <f t="shared" si="80"/>
        <v>110.81</v>
      </c>
      <c r="I213" s="108">
        <f t="shared" si="81"/>
        <v>570.80999999999995</v>
      </c>
      <c r="J213" s="719"/>
      <c r="K213" s="719"/>
      <c r="L213" s="719"/>
      <c r="M213" s="719"/>
      <c r="N213" s="719"/>
      <c r="O213" s="458"/>
      <c r="P213" s="458"/>
      <c r="Q213" s="458"/>
      <c r="R213" s="458"/>
      <c r="S213" s="458"/>
      <c r="T213" s="458"/>
      <c r="U213" s="458"/>
      <c r="V213" s="458"/>
      <c r="W213" s="458"/>
      <c r="X213" s="458"/>
      <c r="Y213" s="458"/>
      <c r="Z213" s="458"/>
      <c r="AA213" s="458"/>
      <c r="AB213" s="458"/>
      <c r="AC213" s="458"/>
      <c r="AD213" s="458"/>
      <c r="AE213" s="458"/>
      <c r="AF213" s="458"/>
      <c r="AG213" s="458"/>
      <c r="AH213" s="458"/>
      <c r="AI213" s="458"/>
      <c r="AJ213" s="458"/>
      <c r="AK213" s="458"/>
      <c r="AL213" s="458"/>
      <c r="AM213" s="458"/>
      <c r="AN213" s="458"/>
      <c r="AO213" s="458"/>
      <c r="AP213" s="458"/>
      <c r="AQ213" s="458"/>
      <c r="AR213" s="458"/>
      <c r="AS213" s="458"/>
      <c r="AT213" s="458"/>
      <c r="AU213" s="458"/>
      <c r="AV213" s="458"/>
      <c r="AW213" s="458"/>
      <c r="AX213" s="458"/>
      <c r="AY213" s="458"/>
      <c r="AZ213" s="458"/>
      <c r="BA213" s="458"/>
    </row>
    <row r="214" spans="1:53" s="275" customFormat="1" ht="16.5" customHeight="1" x14ac:dyDescent="0.25">
      <c r="A214" s="261" t="s">
        <v>1179</v>
      </c>
      <c r="B214" s="727">
        <v>94</v>
      </c>
      <c r="C214" s="107">
        <f t="shared" si="82"/>
        <v>0.59</v>
      </c>
      <c r="D214" s="107">
        <v>460</v>
      </c>
      <c r="E214" s="107">
        <f t="shared" si="78"/>
        <v>271.39999999999998</v>
      </c>
      <c r="F214" s="270">
        <v>1</v>
      </c>
      <c r="G214" s="107">
        <f t="shared" si="79"/>
        <v>271.39999999999998</v>
      </c>
      <c r="H214" s="107">
        <f>ROUND(G214*0.2131,2)</f>
        <v>57.84</v>
      </c>
      <c r="I214" s="108">
        <f t="shared" si="81"/>
        <v>329.24</v>
      </c>
      <c r="J214" s="719"/>
      <c r="K214" s="719"/>
      <c r="L214" s="719"/>
      <c r="M214" s="719"/>
      <c r="N214" s="719"/>
      <c r="O214" s="458"/>
      <c r="P214" s="458"/>
      <c r="Q214" s="458"/>
      <c r="R214" s="458"/>
      <c r="S214" s="458"/>
      <c r="T214" s="458"/>
      <c r="U214" s="458"/>
      <c r="V214" s="458"/>
      <c r="W214" s="458"/>
      <c r="X214" s="458"/>
      <c r="Y214" s="458"/>
      <c r="Z214" s="458"/>
      <c r="AA214" s="458"/>
      <c r="AB214" s="458"/>
      <c r="AC214" s="458"/>
      <c r="AD214" s="458"/>
      <c r="AE214" s="458"/>
      <c r="AF214" s="458"/>
      <c r="AG214" s="458"/>
      <c r="AH214" s="458"/>
      <c r="AI214" s="458"/>
      <c r="AJ214" s="458"/>
      <c r="AK214" s="458"/>
      <c r="AL214" s="458"/>
      <c r="AM214" s="458"/>
      <c r="AN214" s="458"/>
      <c r="AO214" s="458"/>
      <c r="AP214" s="458"/>
      <c r="AQ214" s="458"/>
      <c r="AR214" s="458"/>
      <c r="AS214" s="458"/>
      <c r="AT214" s="458"/>
      <c r="AU214" s="458"/>
      <c r="AV214" s="458"/>
      <c r="AW214" s="458"/>
      <c r="AX214" s="458"/>
      <c r="AY214" s="458"/>
      <c r="AZ214" s="458"/>
      <c r="BA214" s="458"/>
    </row>
    <row r="215" spans="1:53" s="275" customFormat="1" ht="16.5" customHeight="1" x14ac:dyDescent="0.25">
      <c r="A215" s="261" t="s">
        <v>1180</v>
      </c>
      <c r="B215" s="727">
        <v>149.5</v>
      </c>
      <c r="C215" s="107">
        <f t="shared" si="82"/>
        <v>0.95</v>
      </c>
      <c r="D215" s="107">
        <v>460</v>
      </c>
      <c r="E215" s="107">
        <f t="shared" si="78"/>
        <v>437</v>
      </c>
      <c r="F215" s="270">
        <v>1</v>
      </c>
      <c r="G215" s="107">
        <f t="shared" si="79"/>
        <v>437</v>
      </c>
      <c r="H215" s="107">
        <f>ROUND(G215*0.2131,2)</f>
        <v>93.12</v>
      </c>
      <c r="I215" s="108">
        <f t="shared" si="81"/>
        <v>530.12</v>
      </c>
      <c r="J215" s="719"/>
      <c r="K215" s="719"/>
      <c r="L215" s="719"/>
      <c r="M215" s="719"/>
      <c r="N215" s="719"/>
      <c r="O215" s="458"/>
      <c r="P215" s="458"/>
      <c r="Q215" s="458"/>
      <c r="R215" s="458"/>
      <c r="S215" s="458"/>
      <c r="T215" s="458"/>
      <c r="U215" s="458"/>
      <c r="V215" s="458"/>
      <c r="W215" s="458"/>
      <c r="X215" s="458"/>
      <c r="Y215" s="458"/>
      <c r="Z215" s="458"/>
      <c r="AA215" s="458"/>
      <c r="AB215" s="458"/>
      <c r="AC215" s="458"/>
      <c r="AD215" s="458"/>
      <c r="AE215" s="458"/>
      <c r="AF215" s="458"/>
      <c r="AG215" s="458"/>
      <c r="AH215" s="458"/>
      <c r="AI215" s="458"/>
      <c r="AJ215" s="458"/>
      <c r="AK215" s="458"/>
      <c r="AL215" s="458"/>
      <c r="AM215" s="458"/>
      <c r="AN215" s="458"/>
      <c r="AO215" s="458"/>
      <c r="AP215" s="458"/>
      <c r="AQ215" s="458"/>
      <c r="AR215" s="458"/>
      <c r="AS215" s="458"/>
      <c r="AT215" s="458"/>
      <c r="AU215" s="458"/>
      <c r="AV215" s="458"/>
      <c r="AW215" s="458"/>
      <c r="AX215" s="458"/>
      <c r="AY215" s="458"/>
      <c r="AZ215" s="458"/>
      <c r="BA215" s="458"/>
    </row>
    <row r="216" spans="1:53" s="275" customFormat="1" ht="16.5" customHeight="1" x14ac:dyDescent="0.25">
      <c r="A216" s="261" t="s">
        <v>1181</v>
      </c>
      <c r="B216" s="727">
        <v>9.5</v>
      </c>
      <c r="C216" s="107">
        <f>ROUND(B216/158,2)</f>
        <v>0.06</v>
      </c>
      <c r="D216" s="107">
        <v>460</v>
      </c>
      <c r="E216" s="107">
        <f>ROUND(C216*D216,2)</f>
        <v>27.6</v>
      </c>
      <c r="F216" s="270">
        <v>1</v>
      </c>
      <c r="G216" s="107">
        <f>ROUND(E216*F216,2)</f>
        <v>27.6</v>
      </c>
      <c r="H216" s="107">
        <f>ROUND(G216*0.2409,2)</f>
        <v>6.65</v>
      </c>
      <c r="I216" s="108">
        <f>ROUND(G216+H216,2)</f>
        <v>34.25</v>
      </c>
      <c r="J216" s="719"/>
      <c r="K216" s="719"/>
      <c r="L216" s="719"/>
      <c r="M216" s="719"/>
      <c r="N216" s="719"/>
      <c r="O216" s="458"/>
      <c r="P216" s="458"/>
      <c r="Q216" s="458"/>
      <c r="R216" s="458"/>
      <c r="S216" s="458"/>
      <c r="T216" s="458"/>
      <c r="U216" s="458"/>
      <c r="V216" s="458"/>
      <c r="W216" s="458"/>
      <c r="X216" s="458"/>
      <c r="Y216" s="458"/>
      <c r="Z216" s="458"/>
      <c r="AA216" s="458"/>
      <c r="AB216" s="458"/>
      <c r="AC216" s="458"/>
      <c r="AD216" s="458"/>
      <c r="AE216" s="458"/>
      <c r="AF216" s="458"/>
      <c r="AG216" s="458"/>
      <c r="AH216" s="458"/>
      <c r="AI216" s="458"/>
      <c r="AJ216" s="458"/>
      <c r="AK216" s="458"/>
      <c r="AL216" s="458"/>
      <c r="AM216" s="458"/>
      <c r="AN216" s="458"/>
      <c r="AO216" s="458"/>
      <c r="AP216" s="458"/>
      <c r="AQ216" s="458"/>
      <c r="AR216" s="458"/>
      <c r="AS216" s="458"/>
      <c r="AT216" s="458"/>
      <c r="AU216" s="458"/>
      <c r="AV216" s="458"/>
      <c r="AW216" s="458"/>
      <c r="AX216" s="458"/>
      <c r="AY216" s="458"/>
      <c r="AZ216" s="458"/>
      <c r="BA216" s="458"/>
    </row>
    <row r="217" spans="1:53" s="275" customFormat="1" ht="16.5" customHeight="1" x14ac:dyDescent="0.25">
      <c r="A217" s="261" t="s">
        <v>1182</v>
      </c>
      <c r="B217" s="727">
        <v>27</v>
      </c>
      <c r="C217" s="107">
        <f>ROUND(B217/158,2)</f>
        <v>0.17</v>
      </c>
      <c r="D217" s="107">
        <v>460</v>
      </c>
      <c r="E217" s="107">
        <f>ROUND(C217*D217,2)</f>
        <v>78.2</v>
      </c>
      <c r="F217" s="270">
        <v>1</v>
      </c>
      <c r="G217" s="107">
        <f>ROUND(E217*F217,2)</f>
        <v>78.2</v>
      </c>
      <c r="H217" s="107">
        <f>ROUND(G217*0.2409,2)</f>
        <v>18.84</v>
      </c>
      <c r="I217" s="108">
        <f>ROUND(G217+H217,2)</f>
        <v>97.04</v>
      </c>
      <c r="J217" s="719"/>
      <c r="K217" s="719"/>
      <c r="L217" s="719"/>
      <c r="M217" s="719"/>
      <c r="N217" s="719"/>
      <c r="O217" s="458"/>
      <c r="P217" s="458"/>
      <c r="Q217" s="458"/>
      <c r="R217" s="458"/>
      <c r="S217" s="458"/>
      <c r="T217" s="458"/>
      <c r="U217" s="458"/>
      <c r="V217" s="458"/>
      <c r="W217" s="458"/>
      <c r="X217" s="458"/>
      <c r="Y217" s="458"/>
      <c r="Z217" s="458"/>
      <c r="AA217" s="458"/>
      <c r="AB217" s="458"/>
      <c r="AC217" s="458"/>
      <c r="AD217" s="458"/>
      <c r="AE217" s="458"/>
      <c r="AF217" s="458"/>
      <c r="AG217" s="458"/>
      <c r="AH217" s="458"/>
      <c r="AI217" s="458"/>
      <c r="AJ217" s="458"/>
      <c r="AK217" s="458"/>
      <c r="AL217" s="458"/>
      <c r="AM217" s="458"/>
      <c r="AN217" s="458"/>
      <c r="AO217" s="458"/>
      <c r="AP217" s="458"/>
      <c r="AQ217" s="458"/>
      <c r="AR217" s="458"/>
      <c r="AS217" s="458"/>
      <c r="AT217" s="458"/>
      <c r="AU217" s="458"/>
      <c r="AV217" s="458"/>
      <c r="AW217" s="458"/>
      <c r="AX217" s="458"/>
      <c r="AY217" s="458"/>
      <c r="AZ217" s="458"/>
      <c r="BA217" s="458"/>
    </row>
    <row r="218" spans="1:53" s="275" customFormat="1" ht="16.5" customHeight="1" x14ac:dyDescent="0.25">
      <c r="A218" s="261" t="s">
        <v>1183</v>
      </c>
      <c r="B218" s="727">
        <v>84</v>
      </c>
      <c r="C218" s="107">
        <f t="shared" si="82"/>
        <v>0.53</v>
      </c>
      <c r="D218" s="107">
        <v>460</v>
      </c>
      <c r="E218" s="107">
        <f t="shared" si="78"/>
        <v>243.8</v>
      </c>
      <c r="F218" s="270">
        <v>0.3</v>
      </c>
      <c r="G218" s="107">
        <f t="shared" si="79"/>
        <v>73.14</v>
      </c>
      <c r="H218" s="107">
        <f>ROUND(G218*0.2409,2)</f>
        <v>17.62</v>
      </c>
      <c r="I218" s="108">
        <f t="shared" si="81"/>
        <v>90.76</v>
      </c>
      <c r="J218" s="719"/>
      <c r="K218" s="719"/>
      <c r="L218" s="719"/>
      <c r="M218" s="719"/>
      <c r="N218" s="719"/>
      <c r="O218" s="458"/>
      <c r="P218" s="458"/>
      <c r="Q218" s="458"/>
      <c r="R218" s="458"/>
      <c r="S218" s="458"/>
      <c r="T218" s="458"/>
      <c r="U218" s="458"/>
      <c r="V218" s="458"/>
      <c r="W218" s="458"/>
      <c r="X218" s="458"/>
      <c r="Y218" s="458"/>
      <c r="Z218" s="458"/>
      <c r="AA218" s="458"/>
      <c r="AB218" s="458"/>
      <c r="AC218" s="458"/>
      <c r="AD218" s="458"/>
      <c r="AE218" s="458"/>
      <c r="AF218" s="458"/>
      <c r="AG218" s="458"/>
      <c r="AH218" s="458"/>
      <c r="AI218" s="458"/>
      <c r="AJ218" s="458"/>
      <c r="AK218" s="458"/>
      <c r="AL218" s="458"/>
      <c r="AM218" s="458"/>
      <c r="AN218" s="458"/>
      <c r="AO218" s="458"/>
      <c r="AP218" s="458"/>
      <c r="AQ218" s="458"/>
      <c r="AR218" s="458"/>
      <c r="AS218" s="458"/>
      <c r="AT218" s="458"/>
      <c r="AU218" s="458"/>
      <c r="AV218" s="458"/>
      <c r="AW218" s="458"/>
      <c r="AX218" s="458"/>
      <c r="AY218" s="458"/>
      <c r="AZ218" s="458"/>
      <c r="BA218" s="458"/>
    </row>
    <row r="219" spans="1:53" s="275" customFormat="1" ht="16.5" customHeight="1" x14ac:dyDescent="0.25">
      <c r="A219" s="261" t="s">
        <v>1184</v>
      </c>
      <c r="B219" s="733">
        <v>42</v>
      </c>
      <c r="C219" s="107">
        <f t="shared" si="82"/>
        <v>0.27</v>
      </c>
      <c r="D219" s="101">
        <v>460</v>
      </c>
      <c r="E219" s="101">
        <f t="shared" si="78"/>
        <v>124.2</v>
      </c>
      <c r="F219" s="284">
        <v>0.3</v>
      </c>
      <c r="G219" s="101">
        <f t="shared" si="79"/>
        <v>37.26</v>
      </c>
      <c r="H219" s="101">
        <f>ROUND(G219*0.2131,2)</f>
        <v>7.94</v>
      </c>
      <c r="I219" s="102">
        <f t="shared" si="81"/>
        <v>45.2</v>
      </c>
      <c r="J219" s="719"/>
      <c r="K219" s="719"/>
      <c r="L219" s="719"/>
      <c r="M219" s="719"/>
      <c r="N219" s="719"/>
      <c r="O219" s="458"/>
      <c r="P219" s="458"/>
      <c r="Q219" s="458"/>
      <c r="R219" s="458"/>
      <c r="S219" s="458"/>
      <c r="T219" s="458"/>
      <c r="U219" s="458"/>
      <c r="V219" s="458"/>
      <c r="W219" s="458"/>
      <c r="X219" s="458"/>
      <c r="Y219" s="458"/>
      <c r="Z219" s="458"/>
      <c r="AA219" s="458"/>
      <c r="AB219" s="458"/>
      <c r="AC219" s="458"/>
      <c r="AD219" s="458"/>
      <c r="AE219" s="458"/>
      <c r="AF219" s="458"/>
      <c r="AG219" s="458"/>
      <c r="AH219" s="458"/>
      <c r="AI219" s="458"/>
      <c r="AJ219" s="458"/>
      <c r="AK219" s="458"/>
      <c r="AL219" s="458"/>
      <c r="AM219" s="458"/>
      <c r="AN219" s="458"/>
      <c r="AO219" s="458"/>
      <c r="AP219" s="458"/>
      <c r="AQ219" s="458"/>
      <c r="AR219" s="458"/>
      <c r="AS219" s="458"/>
      <c r="AT219" s="458"/>
      <c r="AU219" s="458"/>
      <c r="AV219" s="458"/>
      <c r="AW219" s="458"/>
      <c r="AX219" s="458"/>
      <c r="AY219" s="458"/>
      <c r="AZ219" s="458"/>
      <c r="BA219" s="458"/>
    </row>
    <row r="220" spans="1:53" s="275" customFormat="1" ht="16.5" customHeight="1" x14ac:dyDescent="0.25">
      <c r="A220" s="261" t="s">
        <v>1185</v>
      </c>
      <c r="B220" s="733">
        <v>84</v>
      </c>
      <c r="C220" s="107">
        <f t="shared" si="82"/>
        <v>0.53</v>
      </c>
      <c r="D220" s="101">
        <v>460</v>
      </c>
      <c r="E220" s="101">
        <f t="shared" si="78"/>
        <v>243.8</v>
      </c>
      <c r="F220" s="284">
        <v>0.3</v>
      </c>
      <c r="G220" s="101">
        <f t="shared" si="79"/>
        <v>73.14</v>
      </c>
      <c r="H220" s="101">
        <f>ROUND(G220*0.2409,2)</f>
        <v>17.62</v>
      </c>
      <c r="I220" s="102">
        <f t="shared" si="81"/>
        <v>90.76</v>
      </c>
      <c r="J220" s="719"/>
      <c r="K220" s="719"/>
      <c r="L220" s="719"/>
      <c r="M220" s="719"/>
      <c r="N220" s="719"/>
      <c r="O220" s="458"/>
      <c r="P220" s="458"/>
      <c r="Q220" s="458"/>
      <c r="R220" s="458"/>
      <c r="S220" s="458"/>
      <c r="T220" s="458"/>
      <c r="U220" s="458"/>
      <c r="V220" s="458"/>
      <c r="W220" s="458"/>
      <c r="X220" s="458"/>
      <c r="Y220" s="458"/>
      <c r="Z220" s="458"/>
      <c r="AA220" s="458"/>
      <c r="AB220" s="458"/>
      <c r="AC220" s="458"/>
      <c r="AD220" s="458"/>
      <c r="AE220" s="458"/>
      <c r="AF220" s="458"/>
      <c r="AG220" s="458"/>
      <c r="AH220" s="458"/>
      <c r="AI220" s="458"/>
      <c r="AJ220" s="458"/>
      <c r="AK220" s="458"/>
      <c r="AL220" s="458"/>
      <c r="AM220" s="458"/>
      <c r="AN220" s="458"/>
      <c r="AO220" s="458"/>
      <c r="AP220" s="458"/>
      <c r="AQ220" s="458"/>
      <c r="AR220" s="458"/>
      <c r="AS220" s="458"/>
      <c r="AT220" s="458"/>
      <c r="AU220" s="458"/>
      <c r="AV220" s="458"/>
      <c r="AW220" s="458"/>
      <c r="AX220" s="458"/>
      <c r="AY220" s="458"/>
      <c r="AZ220" s="458"/>
      <c r="BA220" s="458"/>
    </row>
    <row r="221" spans="1:53" s="275" customFormat="1" ht="16.5" customHeight="1" x14ac:dyDescent="0.25">
      <c r="A221" s="261" t="s">
        <v>1186</v>
      </c>
      <c r="B221" s="733">
        <v>31.5</v>
      </c>
      <c r="C221" s="107">
        <f t="shared" si="82"/>
        <v>0.2</v>
      </c>
      <c r="D221" s="101">
        <v>460</v>
      </c>
      <c r="E221" s="101">
        <f t="shared" si="78"/>
        <v>92</v>
      </c>
      <c r="F221" s="284">
        <v>0.3</v>
      </c>
      <c r="G221" s="101">
        <f t="shared" si="79"/>
        <v>27.6</v>
      </c>
      <c r="H221" s="101">
        <f t="shared" ref="H221:H222" si="83">ROUND(G221*0.2409,2)</f>
        <v>6.65</v>
      </c>
      <c r="I221" s="102">
        <f t="shared" si="81"/>
        <v>34.25</v>
      </c>
      <c r="J221" s="719"/>
      <c r="K221" s="719"/>
      <c r="L221" s="719"/>
      <c r="M221" s="719"/>
      <c r="N221" s="719"/>
      <c r="O221" s="458"/>
      <c r="P221" s="458"/>
      <c r="Q221" s="458"/>
      <c r="R221" s="458"/>
      <c r="S221" s="458"/>
      <c r="T221" s="458"/>
      <c r="U221" s="458"/>
      <c r="V221" s="458"/>
      <c r="W221" s="458"/>
      <c r="X221" s="458"/>
      <c r="Y221" s="458"/>
      <c r="Z221" s="458"/>
      <c r="AA221" s="458"/>
      <c r="AB221" s="458"/>
      <c r="AC221" s="458"/>
      <c r="AD221" s="458"/>
      <c r="AE221" s="458"/>
      <c r="AF221" s="458"/>
      <c r="AG221" s="458"/>
      <c r="AH221" s="458"/>
      <c r="AI221" s="458"/>
      <c r="AJ221" s="458"/>
      <c r="AK221" s="458"/>
      <c r="AL221" s="458"/>
      <c r="AM221" s="458"/>
      <c r="AN221" s="458"/>
      <c r="AO221" s="458"/>
      <c r="AP221" s="458"/>
      <c r="AQ221" s="458"/>
      <c r="AR221" s="458"/>
      <c r="AS221" s="458"/>
      <c r="AT221" s="458"/>
      <c r="AU221" s="458"/>
      <c r="AV221" s="458"/>
      <c r="AW221" s="458"/>
      <c r="AX221" s="458"/>
      <c r="AY221" s="458"/>
      <c r="AZ221" s="458"/>
      <c r="BA221" s="458"/>
    </row>
    <row r="222" spans="1:53" s="275" customFormat="1" ht="16.5" customHeight="1" thickBot="1" x14ac:dyDescent="0.3">
      <c r="A222" s="261" t="s">
        <v>1187</v>
      </c>
      <c r="B222" s="733">
        <v>84</v>
      </c>
      <c r="C222" s="107">
        <f t="shared" si="82"/>
        <v>0.53</v>
      </c>
      <c r="D222" s="101">
        <v>460</v>
      </c>
      <c r="E222" s="101">
        <f t="shared" si="78"/>
        <v>243.8</v>
      </c>
      <c r="F222" s="284">
        <v>0.3</v>
      </c>
      <c r="G222" s="101">
        <f t="shared" si="79"/>
        <v>73.14</v>
      </c>
      <c r="H222" s="101">
        <f t="shared" si="83"/>
        <v>17.62</v>
      </c>
      <c r="I222" s="102">
        <f t="shared" si="81"/>
        <v>90.76</v>
      </c>
      <c r="J222" s="719"/>
      <c r="K222" s="719"/>
      <c r="L222" s="719"/>
      <c r="M222" s="719"/>
      <c r="N222" s="719"/>
      <c r="O222" s="458"/>
      <c r="P222" s="458"/>
      <c r="Q222" s="458"/>
      <c r="R222" s="458"/>
      <c r="S222" s="458"/>
      <c r="T222" s="458"/>
      <c r="U222" s="458"/>
      <c r="V222" s="458"/>
      <c r="W222" s="458"/>
      <c r="X222" s="458"/>
      <c r="Y222" s="458"/>
      <c r="Z222" s="458"/>
      <c r="AA222" s="458"/>
      <c r="AB222" s="458"/>
      <c r="AC222" s="458"/>
      <c r="AD222" s="458"/>
      <c r="AE222" s="458"/>
      <c r="AF222" s="458"/>
      <c r="AG222" s="458"/>
      <c r="AH222" s="458"/>
      <c r="AI222" s="458"/>
      <c r="AJ222" s="458"/>
      <c r="AK222" s="458"/>
      <c r="AL222" s="458"/>
      <c r="AM222" s="458"/>
      <c r="AN222" s="458"/>
      <c r="AO222" s="458"/>
      <c r="AP222" s="458"/>
      <c r="AQ222" s="458"/>
      <c r="AR222" s="458"/>
      <c r="AS222" s="458"/>
      <c r="AT222" s="458"/>
      <c r="AU222" s="458"/>
      <c r="AV222" s="458"/>
      <c r="AW222" s="458"/>
      <c r="AX222" s="458"/>
      <c r="AY222" s="458"/>
      <c r="AZ222" s="458"/>
      <c r="BA222" s="458"/>
    </row>
    <row r="223" spans="1:53" x14ac:dyDescent="0.25">
      <c r="A223" s="249" t="s">
        <v>416</v>
      </c>
      <c r="B223" s="728">
        <f t="shared" ref="B223:C223" si="84">B224+B229+B236</f>
        <v>393.5</v>
      </c>
      <c r="C223" s="272">
        <f t="shared" si="84"/>
        <v>2.4999999999999996</v>
      </c>
      <c r="D223" s="272"/>
      <c r="E223" s="272"/>
      <c r="F223" s="272"/>
      <c r="G223" s="272">
        <f>G224+G229+G236</f>
        <v>1345</v>
      </c>
      <c r="H223" s="272">
        <f>H224+H229+H236</f>
        <v>324.02</v>
      </c>
      <c r="I223" s="273">
        <f>I224+I229+I236</f>
        <v>1669.02</v>
      </c>
    </row>
    <row r="224" spans="1:53" ht="31.5" x14ac:dyDescent="0.25">
      <c r="A224" s="252" t="s">
        <v>10</v>
      </c>
      <c r="B224" s="723">
        <f>SUM(B225:B228)</f>
        <v>45.5</v>
      </c>
      <c r="C224" s="254">
        <f t="shared" ref="C224:H224" si="85">SUM(C225:C228)</f>
        <v>0.28999999999999998</v>
      </c>
      <c r="D224" s="254"/>
      <c r="E224" s="254"/>
      <c r="F224" s="254"/>
      <c r="G224" s="254">
        <f t="shared" si="85"/>
        <v>344.23</v>
      </c>
      <c r="H224" s="254">
        <f t="shared" si="85"/>
        <v>82.929999999999993</v>
      </c>
      <c r="I224" s="254">
        <f>SUM(I225:I228)</f>
        <v>427.15999999999997</v>
      </c>
    </row>
    <row r="225" spans="1:9" x14ac:dyDescent="0.25">
      <c r="A225" s="256" t="s">
        <v>1024</v>
      </c>
      <c r="B225" s="729">
        <v>21</v>
      </c>
      <c r="C225" s="107">
        <f t="shared" ref="C225:C228" si="86">ROUND(B225/158,2)</f>
        <v>0.13</v>
      </c>
      <c r="D225" s="107">
        <v>1187</v>
      </c>
      <c r="E225" s="107">
        <f t="shared" ref="E225:E228" si="87">ROUND(C225*D225,2)</f>
        <v>154.31</v>
      </c>
      <c r="F225" s="270">
        <v>1</v>
      </c>
      <c r="G225" s="107">
        <f t="shared" ref="G225:G228" si="88">ROUND(E225*F225,2)</f>
        <v>154.31</v>
      </c>
      <c r="H225" s="107">
        <f>ROUND(G225*0.2409,2)</f>
        <v>37.17</v>
      </c>
      <c r="I225" s="108">
        <f t="shared" ref="I225:I228" si="89">ROUND(G225+H225,2)</f>
        <v>191.48</v>
      </c>
    </row>
    <row r="226" spans="1:9" x14ac:dyDescent="0.25">
      <c r="A226" s="256" t="s">
        <v>1049</v>
      </c>
      <c r="B226" s="729">
        <v>9</v>
      </c>
      <c r="C226" s="107">
        <f t="shared" si="86"/>
        <v>0.06</v>
      </c>
      <c r="D226" s="107">
        <v>1187</v>
      </c>
      <c r="E226" s="107">
        <f t="shared" si="87"/>
        <v>71.22</v>
      </c>
      <c r="F226" s="270">
        <v>1</v>
      </c>
      <c r="G226" s="107">
        <f t="shared" si="88"/>
        <v>71.22</v>
      </c>
      <c r="H226" s="107">
        <f>ROUND(G226*0.2409,2)</f>
        <v>17.16</v>
      </c>
      <c r="I226" s="108">
        <f t="shared" si="89"/>
        <v>88.38</v>
      </c>
    </row>
    <row r="227" spans="1:9" x14ac:dyDescent="0.25">
      <c r="A227" s="256" t="s">
        <v>1050</v>
      </c>
      <c r="B227" s="729">
        <v>8</v>
      </c>
      <c r="C227" s="107">
        <f t="shared" si="86"/>
        <v>0.05</v>
      </c>
      <c r="D227" s="107">
        <v>1187</v>
      </c>
      <c r="E227" s="107">
        <f t="shared" si="87"/>
        <v>59.35</v>
      </c>
      <c r="F227" s="270">
        <v>1</v>
      </c>
      <c r="G227" s="107">
        <f t="shared" si="88"/>
        <v>59.35</v>
      </c>
      <c r="H227" s="107">
        <f>ROUND(G227*0.2409,2)</f>
        <v>14.3</v>
      </c>
      <c r="I227" s="108">
        <f t="shared" si="89"/>
        <v>73.650000000000006</v>
      </c>
    </row>
    <row r="228" spans="1:9" x14ac:dyDescent="0.25">
      <c r="A228" s="256" t="s">
        <v>1051</v>
      </c>
      <c r="B228" s="729">
        <v>7.5</v>
      </c>
      <c r="C228" s="107">
        <f t="shared" si="86"/>
        <v>0.05</v>
      </c>
      <c r="D228" s="107">
        <v>1187</v>
      </c>
      <c r="E228" s="107">
        <f t="shared" si="87"/>
        <v>59.35</v>
      </c>
      <c r="F228" s="270">
        <v>1</v>
      </c>
      <c r="G228" s="107">
        <f t="shared" si="88"/>
        <v>59.35</v>
      </c>
      <c r="H228" s="107">
        <f>ROUND(G228*0.2409,2)</f>
        <v>14.3</v>
      </c>
      <c r="I228" s="108">
        <f t="shared" si="89"/>
        <v>73.650000000000006</v>
      </c>
    </row>
    <row r="229" spans="1:9" ht="48.75" customHeight="1" x14ac:dyDescent="0.25">
      <c r="A229" s="252" t="s">
        <v>8</v>
      </c>
      <c r="B229" s="723">
        <f>SUM(B230:B235)</f>
        <v>300</v>
      </c>
      <c r="C229" s="254">
        <f>SUM(C230:C235)</f>
        <v>1.8999999999999997</v>
      </c>
      <c r="D229" s="254"/>
      <c r="E229" s="254"/>
      <c r="F229" s="254"/>
      <c r="G229" s="254">
        <f>SUM(G230:G235)</f>
        <v>838.05</v>
      </c>
      <c r="H229" s="254">
        <f>SUM(H230:H235)</f>
        <v>201.89000000000001</v>
      </c>
      <c r="I229" s="255">
        <f>SUM(I230:I235)</f>
        <v>1039.94</v>
      </c>
    </row>
    <row r="230" spans="1:9" x14ac:dyDescent="0.25">
      <c r="A230" s="256" t="s">
        <v>510</v>
      </c>
      <c r="B230" s="729">
        <v>84</v>
      </c>
      <c r="C230" s="107">
        <f>ROUND(B230/158,2)</f>
        <v>0.53</v>
      </c>
      <c r="D230" s="107">
        <v>785</v>
      </c>
      <c r="E230" s="107">
        <f>ROUND(C230*D230,2)</f>
        <v>416.05</v>
      </c>
      <c r="F230" s="270">
        <v>0.3</v>
      </c>
      <c r="G230" s="107">
        <f>ROUND(E230*F230,2)</f>
        <v>124.82</v>
      </c>
      <c r="H230" s="107">
        <f>ROUND(G230*0.2409,2)</f>
        <v>30.07</v>
      </c>
      <c r="I230" s="108">
        <f t="shared" ref="I230:I235" si="90">ROUND(G230+H230,2)</f>
        <v>154.88999999999999</v>
      </c>
    </row>
    <row r="231" spans="1:9" x14ac:dyDescent="0.25">
      <c r="A231" s="256" t="s">
        <v>1188</v>
      </c>
      <c r="B231" s="729">
        <v>72</v>
      </c>
      <c r="C231" s="107">
        <f t="shared" ref="C231:C235" si="91">ROUND(B231/158,2)</f>
        <v>0.46</v>
      </c>
      <c r="D231" s="109">
        <v>4.62</v>
      </c>
      <c r="E231" s="109">
        <f t="shared" ref="E231:E235" si="92">ROUND(B231*D231,2)</f>
        <v>332.64</v>
      </c>
      <c r="F231" s="270">
        <v>0.3</v>
      </c>
      <c r="G231" s="109">
        <f t="shared" ref="G231:G235" si="93">ROUND(E231*F231,2)</f>
        <v>99.79</v>
      </c>
      <c r="H231" s="109">
        <f t="shared" ref="H231:H235" si="94">ROUND(G231*0.2409,2)</f>
        <v>24.04</v>
      </c>
      <c r="I231" s="176">
        <f t="shared" si="90"/>
        <v>123.83</v>
      </c>
    </row>
    <row r="232" spans="1:9" x14ac:dyDescent="0.25">
      <c r="A232" s="256" t="s">
        <v>1189</v>
      </c>
      <c r="B232" s="729">
        <v>24</v>
      </c>
      <c r="C232" s="107">
        <f t="shared" si="91"/>
        <v>0.15</v>
      </c>
      <c r="D232" s="109">
        <v>4.08</v>
      </c>
      <c r="E232" s="109">
        <f t="shared" si="92"/>
        <v>97.92</v>
      </c>
      <c r="F232" s="270">
        <v>1</v>
      </c>
      <c r="G232" s="109">
        <f t="shared" si="93"/>
        <v>97.92</v>
      </c>
      <c r="H232" s="109">
        <f t="shared" si="94"/>
        <v>23.59</v>
      </c>
      <c r="I232" s="176">
        <f t="shared" si="90"/>
        <v>121.51</v>
      </c>
    </row>
    <row r="233" spans="1:9" x14ac:dyDescent="0.25">
      <c r="A233" s="256" t="s">
        <v>1190</v>
      </c>
      <c r="B233" s="729">
        <v>72</v>
      </c>
      <c r="C233" s="107">
        <f t="shared" si="91"/>
        <v>0.46</v>
      </c>
      <c r="D233" s="109">
        <v>4.08</v>
      </c>
      <c r="E233" s="109">
        <f t="shared" si="92"/>
        <v>293.76</v>
      </c>
      <c r="F233" s="270">
        <v>1</v>
      </c>
      <c r="G233" s="109">
        <f t="shared" si="93"/>
        <v>293.76</v>
      </c>
      <c r="H233" s="109">
        <f t="shared" si="94"/>
        <v>70.77</v>
      </c>
      <c r="I233" s="176">
        <f t="shared" si="90"/>
        <v>364.53</v>
      </c>
    </row>
    <row r="234" spans="1:9" x14ac:dyDescent="0.25">
      <c r="A234" s="256" t="s">
        <v>1191</v>
      </c>
      <c r="B234" s="729">
        <v>24</v>
      </c>
      <c r="C234" s="107">
        <f t="shared" si="91"/>
        <v>0.15</v>
      </c>
      <c r="D234" s="109">
        <v>4.62</v>
      </c>
      <c r="E234" s="109">
        <f t="shared" si="92"/>
        <v>110.88</v>
      </c>
      <c r="F234" s="270">
        <v>1</v>
      </c>
      <c r="G234" s="109">
        <f t="shared" si="93"/>
        <v>110.88</v>
      </c>
      <c r="H234" s="109">
        <f t="shared" si="94"/>
        <v>26.71</v>
      </c>
      <c r="I234" s="176">
        <f t="shared" si="90"/>
        <v>137.59</v>
      </c>
    </row>
    <row r="235" spans="1:9" x14ac:dyDescent="0.25">
      <c r="A235" s="256" t="s">
        <v>1192</v>
      </c>
      <c r="B235" s="729">
        <v>24</v>
      </c>
      <c r="C235" s="107">
        <f t="shared" si="91"/>
        <v>0.15</v>
      </c>
      <c r="D235" s="109">
        <v>4.62</v>
      </c>
      <c r="E235" s="109">
        <f t="shared" si="92"/>
        <v>110.88</v>
      </c>
      <c r="F235" s="270">
        <v>1</v>
      </c>
      <c r="G235" s="109">
        <f t="shared" si="93"/>
        <v>110.88</v>
      </c>
      <c r="H235" s="109">
        <f t="shared" si="94"/>
        <v>26.71</v>
      </c>
      <c r="I235" s="176">
        <f t="shared" si="90"/>
        <v>137.59</v>
      </c>
    </row>
    <row r="236" spans="1:9" ht="47.25" x14ac:dyDescent="0.25">
      <c r="A236" s="252" t="s">
        <v>9</v>
      </c>
      <c r="B236" s="723">
        <f t="shared" ref="B236:C236" si="95">SUM(B237:B239)</f>
        <v>48</v>
      </c>
      <c r="C236" s="254">
        <f t="shared" si="95"/>
        <v>0.31</v>
      </c>
      <c r="D236" s="254"/>
      <c r="E236" s="254"/>
      <c r="F236" s="254"/>
      <c r="G236" s="254">
        <f>SUM(G237:G239)</f>
        <v>162.72</v>
      </c>
      <c r="H236" s="254">
        <f>SUM(H237:H239)</f>
        <v>39.200000000000003</v>
      </c>
      <c r="I236" s="255">
        <f>SUM(I237:I239)</f>
        <v>201.92</v>
      </c>
    </row>
    <row r="237" spans="1:9" ht="16.5" customHeight="1" x14ac:dyDescent="0.25">
      <c r="A237" s="256" t="s">
        <v>1193</v>
      </c>
      <c r="B237" s="729">
        <v>24</v>
      </c>
      <c r="C237" s="109">
        <f>ROUND(B237/158,2)</f>
        <v>0.15</v>
      </c>
      <c r="D237" s="109">
        <v>3.39</v>
      </c>
      <c r="E237" s="109">
        <f>ROUND(B237*D237,2)</f>
        <v>81.36</v>
      </c>
      <c r="F237" s="257">
        <v>1</v>
      </c>
      <c r="G237" s="109">
        <f t="shared" ref="G237:G239" si="96">ROUND(E237*F237,2)</f>
        <v>81.36</v>
      </c>
      <c r="H237" s="109">
        <f t="shared" ref="H237:H239" si="97">ROUND(G237*0.2409,2)</f>
        <v>19.600000000000001</v>
      </c>
      <c r="I237" s="176">
        <f t="shared" ref="I237:I239" si="98">ROUND(G237+H237,2)</f>
        <v>100.96</v>
      </c>
    </row>
    <row r="238" spans="1:9" ht="16.5" customHeight="1" x14ac:dyDescent="0.25">
      <c r="A238" s="256" t="s">
        <v>1194</v>
      </c>
      <c r="B238" s="729">
        <v>12</v>
      </c>
      <c r="C238" s="109">
        <f t="shared" ref="C238:C239" si="99">ROUND(B238/158,2)</f>
        <v>0.08</v>
      </c>
      <c r="D238" s="109">
        <v>3.39</v>
      </c>
      <c r="E238" s="109">
        <f t="shared" ref="E238" si="100">ROUND(B238*D238,2)</f>
        <v>40.68</v>
      </c>
      <c r="F238" s="257">
        <v>1</v>
      </c>
      <c r="G238" s="109">
        <f t="shared" si="96"/>
        <v>40.68</v>
      </c>
      <c r="H238" s="109">
        <f t="shared" si="97"/>
        <v>9.8000000000000007</v>
      </c>
      <c r="I238" s="176">
        <f t="shared" si="98"/>
        <v>50.48</v>
      </c>
    </row>
    <row r="239" spans="1:9" ht="16.5" customHeight="1" thickBot="1" x14ac:dyDescent="0.3">
      <c r="A239" s="256" t="s">
        <v>1195</v>
      </c>
      <c r="B239" s="729">
        <v>12</v>
      </c>
      <c r="C239" s="109">
        <f t="shared" si="99"/>
        <v>0.08</v>
      </c>
      <c r="D239" s="109">
        <v>3.39</v>
      </c>
      <c r="E239" s="109">
        <f>ROUND(B239*D239,2)</f>
        <v>40.68</v>
      </c>
      <c r="F239" s="257">
        <v>1</v>
      </c>
      <c r="G239" s="109">
        <f t="shared" si="96"/>
        <v>40.68</v>
      </c>
      <c r="H239" s="109">
        <f t="shared" si="97"/>
        <v>9.8000000000000007</v>
      </c>
      <c r="I239" s="176">
        <f t="shared" si="98"/>
        <v>50.48</v>
      </c>
    </row>
    <row r="240" spans="1:9" x14ac:dyDescent="0.25">
      <c r="A240" s="249" t="s">
        <v>1196</v>
      </c>
      <c r="B240" s="728">
        <f>B241+B243</f>
        <v>225.5</v>
      </c>
      <c r="C240" s="272">
        <f>C241+C243</f>
        <v>1.43</v>
      </c>
      <c r="D240" s="285"/>
      <c r="E240" s="285"/>
      <c r="F240" s="285"/>
      <c r="G240" s="272">
        <f>G241+G243</f>
        <v>665.79</v>
      </c>
      <c r="H240" s="285">
        <f>H241+H243</f>
        <v>160.38999999999999</v>
      </c>
      <c r="I240" s="273">
        <f>I241+I243</f>
        <v>826.18000000000006</v>
      </c>
    </row>
    <row r="241" spans="1:9" ht="31.5" x14ac:dyDescent="0.25">
      <c r="A241" s="252" t="s">
        <v>10</v>
      </c>
      <c r="B241" s="723">
        <f>SUM(B242:B242)</f>
        <v>43.5</v>
      </c>
      <c r="C241" s="254">
        <f>SUM(C242:C242)</f>
        <v>0.28000000000000003</v>
      </c>
      <c r="D241" s="254"/>
      <c r="E241" s="254"/>
      <c r="F241" s="254"/>
      <c r="G241" s="254">
        <f>SUM(G242:G242)</f>
        <v>332.36</v>
      </c>
      <c r="H241" s="254">
        <f>SUM(H242:H242)</f>
        <v>80.069999999999993</v>
      </c>
      <c r="I241" s="254">
        <f>SUM(I242:I242)</f>
        <v>412.43</v>
      </c>
    </row>
    <row r="242" spans="1:9" x14ac:dyDescent="0.25">
      <c r="A242" s="256" t="s">
        <v>1024</v>
      </c>
      <c r="B242" s="729">
        <v>43.5</v>
      </c>
      <c r="C242" s="107">
        <f t="shared" ref="C242" si="101">ROUND(B242/158,2)</f>
        <v>0.28000000000000003</v>
      </c>
      <c r="D242" s="107">
        <v>1187</v>
      </c>
      <c r="E242" s="107">
        <f t="shared" ref="E242" si="102">ROUND(C242*D242,2)</f>
        <v>332.36</v>
      </c>
      <c r="F242" s="270">
        <v>1</v>
      </c>
      <c r="G242" s="107">
        <f t="shared" ref="G242" si="103">ROUND(E242*F242,2)</f>
        <v>332.36</v>
      </c>
      <c r="H242" s="107">
        <f>ROUND(G242*0.2409,2)</f>
        <v>80.069999999999993</v>
      </c>
      <c r="I242" s="108">
        <f t="shared" ref="I242" si="104">ROUND(G242+H242,2)</f>
        <v>412.43</v>
      </c>
    </row>
    <row r="243" spans="1:9" ht="47.25" x14ac:dyDescent="0.25">
      <c r="A243" s="252" t="s">
        <v>8</v>
      </c>
      <c r="B243" s="730">
        <f>SUM(B244:B246)</f>
        <v>182</v>
      </c>
      <c r="C243" s="276">
        <f t="shared" ref="C243:I243" si="105">SUM(C244:C246)</f>
        <v>1.1499999999999999</v>
      </c>
      <c r="D243" s="276"/>
      <c r="E243" s="276"/>
      <c r="F243" s="276"/>
      <c r="G243" s="276">
        <f t="shared" si="105"/>
        <v>333.43</v>
      </c>
      <c r="H243" s="276">
        <f t="shared" si="105"/>
        <v>80.320000000000007</v>
      </c>
      <c r="I243" s="286">
        <f t="shared" si="105"/>
        <v>413.75</v>
      </c>
    </row>
    <row r="244" spans="1:9" x14ac:dyDescent="0.25">
      <c r="A244" s="256" t="s">
        <v>510</v>
      </c>
      <c r="B244" s="729">
        <v>78</v>
      </c>
      <c r="C244" s="107">
        <f>ROUND(B244/158,2)</f>
        <v>0.49</v>
      </c>
      <c r="D244" s="107">
        <v>785</v>
      </c>
      <c r="E244" s="107">
        <f t="shared" ref="E244:E245" si="106">ROUND(C244*D244,2)</f>
        <v>384.65</v>
      </c>
      <c r="F244" s="270">
        <v>0.3</v>
      </c>
      <c r="G244" s="107">
        <f>ROUND(E244*F244,2)</f>
        <v>115.4</v>
      </c>
      <c r="H244" s="107">
        <f>ROUND(G244*0.2409,2)</f>
        <v>27.8</v>
      </c>
      <c r="I244" s="108">
        <f t="shared" ref="I244:I246" si="107">ROUND(G244+H244,2)</f>
        <v>143.19999999999999</v>
      </c>
    </row>
    <row r="245" spans="1:9" x14ac:dyDescent="0.25">
      <c r="A245" s="256" t="s">
        <v>1188</v>
      </c>
      <c r="B245" s="729">
        <v>80</v>
      </c>
      <c r="C245" s="107">
        <f>ROUND(B245/158,2)</f>
        <v>0.51</v>
      </c>
      <c r="D245" s="107">
        <v>785</v>
      </c>
      <c r="E245" s="107">
        <f t="shared" si="106"/>
        <v>400.35</v>
      </c>
      <c r="F245" s="270">
        <v>0.3</v>
      </c>
      <c r="G245" s="107">
        <f>ROUND(E245*F245,2)</f>
        <v>120.11</v>
      </c>
      <c r="H245" s="107">
        <f>ROUND(G245*0.2409,2)</f>
        <v>28.93</v>
      </c>
      <c r="I245" s="108">
        <f t="shared" si="107"/>
        <v>149.04</v>
      </c>
    </row>
    <row r="246" spans="1:9" ht="17.25" thickBot="1" x14ac:dyDescent="0.3">
      <c r="A246" s="256" t="s">
        <v>1189</v>
      </c>
      <c r="B246" s="729">
        <v>24</v>
      </c>
      <c r="C246" s="107">
        <f t="shared" ref="C246" si="108">ROUND(B246/158,2)</f>
        <v>0.15</v>
      </c>
      <c r="D246" s="109">
        <v>4.08</v>
      </c>
      <c r="E246" s="109">
        <f t="shared" ref="E246" si="109">ROUND(B246*D246,2)</f>
        <v>97.92</v>
      </c>
      <c r="F246" s="270">
        <v>1</v>
      </c>
      <c r="G246" s="109">
        <f t="shared" ref="G246" si="110">ROUND(E246*F246,2)</f>
        <v>97.92</v>
      </c>
      <c r="H246" s="109">
        <f t="shared" ref="H246" si="111">ROUND(G246*0.2409,2)</f>
        <v>23.59</v>
      </c>
      <c r="I246" s="176">
        <f t="shared" si="107"/>
        <v>121.51</v>
      </c>
    </row>
    <row r="247" spans="1:9" x14ac:dyDescent="0.25">
      <c r="A247" s="249" t="s">
        <v>1197</v>
      </c>
      <c r="B247" s="728">
        <f t="shared" ref="B247:C247" si="112">B248+B253+B261+B270</f>
        <v>2372</v>
      </c>
      <c r="C247" s="272">
        <f t="shared" si="112"/>
        <v>15.009999999999998</v>
      </c>
      <c r="D247" s="272"/>
      <c r="E247" s="272"/>
      <c r="F247" s="272"/>
      <c r="G247" s="272">
        <f>G248+G253+G261+G270</f>
        <v>10133.540000000001</v>
      </c>
      <c r="H247" s="272">
        <f>H248+H253+H261+H270</f>
        <v>2430.25</v>
      </c>
      <c r="I247" s="273">
        <f>I248+I253+I261+I270</f>
        <v>12563.789999999999</v>
      </c>
    </row>
    <row r="248" spans="1:9" ht="31.5" x14ac:dyDescent="0.25">
      <c r="A248" s="252" t="s">
        <v>10</v>
      </c>
      <c r="B248" s="730">
        <f>SUM(B249:B252)</f>
        <v>179</v>
      </c>
      <c r="C248" s="277">
        <f t="shared" ref="C248:H248" si="113">SUM(C249:C252)</f>
        <v>1.1400000000000001</v>
      </c>
      <c r="D248" s="277"/>
      <c r="E248" s="277"/>
      <c r="F248" s="277"/>
      <c r="G248" s="277">
        <f>SUM(G249:G252)</f>
        <v>1966.1799999999998</v>
      </c>
      <c r="H248" s="277">
        <f t="shared" si="113"/>
        <v>473.66</v>
      </c>
      <c r="I248" s="277">
        <f>SUM(I249:I252)</f>
        <v>2439.84</v>
      </c>
    </row>
    <row r="249" spans="1:9" x14ac:dyDescent="0.25">
      <c r="A249" s="256" t="s">
        <v>1198</v>
      </c>
      <c r="B249" s="729">
        <v>158</v>
      </c>
      <c r="C249" s="107">
        <f>ROUND(B249/158,2)</f>
        <v>1</v>
      </c>
      <c r="D249" s="107">
        <v>1800</v>
      </c>
      <c r="E249" s="107">
        <f>ROUND(C249*D249,2)</f>
        <v>1800</v>
      </c>
      <c r="F249" s="270">
        <v>1</v>
      </c>
      <c r="G249" s="107">
        <f t="shared" ref="G249:G252" si="114">ROUND(E249*F249,2)</f>
        <v>1800</v>
      </c>
      <c r="H249" s="107">
        <f t="shared" ref="H249" si="115">ROUND(G249*0.2409,2)</f>
        <v>433.62</v>
      </c>
      <c r="I249" s="108">
        <f t="shared" ref="I249:I252" si="116">ROUND(G249+H249,2)</f>
        <v>2233.62</v>
      </c>
    </row>
    <row r="250" spans="1:9" x14ac:dyDescent="0.25">
      <c r="A250" s="256" t="s">
        <v>1199</v>
      </c>
      <c r="B250" s="729">
        <v>9</v>
      </c>
      <c r="C250" s="107">
        <f t="shared" ref="C250:C252" si="117">ROUND(B250/158,2)</f>
        <v>0.06</v>
      </c>
      <c r="D250" s="107">
        <v>1187</v>
      </c>
      <c r="E250" s="107">
        <f t="shared" ref="E250:E252" si="118">ROUND(C250*D250,2)</f>
        <v>71.22</v>
      </c>
      <c r="F250" s="270">
        <v>1</v>
      </c>
      <c r="G250" s="107">
        <f t="shared" si="114"/>
        <v>71.22</v>
      </c>
      <c r="H250" s="107">
        <f>ROUND(G250*0.2409,2)</f>
        <v>17.16</v>
      </c>
      <c r="I250" s="108">
        <f t="shared" si="116"/>
        <v>88.38</v>
      </c>
    </row>
    <row r="251" spans="1:9" x14ac:dyDescent="0.25">
      <c r="A251" s="256" t="s">
        <v>1049</v>
      </c>
      <c r="B251" s="729">
        <v>4</v>
      </c>
      <c r="C251" s="107">
        <f t="shared" si="117"/>
        <v>0.03</v>
      </c>
      <c r="D251" s="107">
        <v>1187</v>
      </c>
      <c r="E251" s="107">
        <f t="shared" si="118"/>
        <v>35.61</v>
      </c>
      <c r="F251" s="270">
        <v>1</v>
      </c>
      <c r="G251" s="107">
        <f t="shared" si="114"/>
        <v>35.61</v>
      </c>
      <c r="H251" s="107">
        <f>ROUND(G251*0.2409,2)</f>
        <v>8.58</v>
      </c>
      <c r="I251" s="108">
        <f t="shared" si="116"/>
        <v>44.19</v>
      </c>
    </row>
    <row r="252" spans="1:9" x14ac:dyDescent="0.25">
      <c r="A252" s="256" t="s">
        <v>1050</v>
      </c>
      <c r="B252" s="729">
        <v>8</v>
      </c>
      <c r="C252" s="107">
        <f t="shared" si="117"/>
        <v>0.05</v>
      </c>
      <c r="D252" s="107">
        <v>1187</v>
      </c>
      <c r="E252" s="107">
        <f t="shared" si="118"/>
        <v>59.35</v>
      </c>
      <c r="F252" s="270">
        <v>1</v>
      </c>
      <c r="G252" s="107">
        <f t="shared" si="114"/>
        <v>59.35</v>
      </c>
      <c r="H252" s="107">
        <f>ROUND(G252*0.2409,2)</f>
        <v>14.3</v>
      </c>
      <c r="I252" s="108">
        <f t="shared" si="116"/>
        <v>73.650000000000006</v>
      </c>
    </row>
    <row r="253" spans="1:9" ht="48" customHeight="1" x14ac:dyDescent="0.25">
      <c r="A253" s="252" t="s">
        <v>8</v>
      </c>
      <c r="B253" s="734">
        <f>SUM(B254:B260)</f>
        <v>1108</v>
      </c>
      <c r="C253" s="287">
        <f>SUM(C254:C260)</f>
        <v>7.02</v>
      </c>
      <c r="D253" s="287"/>
      <c r="E253" s="287"/>
      <c r="F253" s="287"/>
      <c r="G253" s="287">
        <f>SUM(G254:G260)</f>
        <v>5146.4800000000005</v>
      </c>
      <c r="H253" s="287">
        <f t="shared" ref="H253" si="119">SUM(H254:H260)</f>
        <v>1239.78</v>
      </c>
      <c r="I253" s="288">
        <f>SUM(I254:I260)</f>
        <v>6386.26</v>
      </c>
    </row>
    <row r="254" spans="1:9" ht="16.5" customHeight="1" x14ac:dyDescent="0.25">
      <c r="A254" s="256" t="s">
        <v>1200</v>
      </c>
      <c r="B254" s="729">
        <v>79</v>
      </c>
      <c r="C254" s="107">
        <f>ROUND(B254/158,2)</f>
        <v>0.5</v>
      </c>
      <c r="D254" s="107">
        <v>785</v>
      </c>
      <c r="E254" s="107">
        <f t="shared" ref="E254" si="120">ROUND(C254*D254,2)</f>
        <v>392.5</v>
      </c>
      <c r="F254" s="270">
        <v>1</v>
      </c>
      <c r="G254" s="107">
        <f t="shared" ref="G254:G260" si="121">ROUND(E254*F254,2)</f>
        <v>392.5</v>
      </c>
      <c r="H254" s="107">
        <f t="shared" ref="H254:H260" si="122">ROUND(G254*0.2409,2)</f>
        <v>94.55</v>
      </c>
      <c r="I254" s="108">
        <f t="shared" ref="I254:I260" si="123">ROUND(G254+H254,2)</f>
        <v>487.05</v>
      </c>
    </row>
    <row r="255" spans="1:9" ht="16.5" customHeight="1" x14ac:dyDescent="0.25">
      <c r="A255" s="256" t="s">
        <v>1189</v>
      </c>
      <c r="B255" s="729">
        <v>170</v>
      </c>
      <c r="C255" s="107">
        <f t="shared" ref="C255:C260" si="124">ROUND(B255/158,2)</f>
        <v>1.08</v>
      </c>
      <c r="D255" s="109">
        <v>4.62</v>
      </c>
      <c r="E255" s="109">
        <f>ROUND(B255*D255,2)</f>
        <v>785.4</v>
      </c>
      <c r="F255" s="257">
        <v>1</v>
      </c>
      <c r="G255" s="109">
        <f t="shared" si="121"/>
        <v>785.4</v>
      </c>
      <c r="H255" s="109">
        <f t="shared" si="122"/>
        <v>189.2</v>
      </c>
      <c r="I255" s="176">
        <f t="shared" si="123"/>
        <v>974.6</v>
      </c>
    </row>
    <row r="256" spans="1:9" ht="16.5" customHeight="1" x14ac:dyDescent="0.25">
      <c r="A256" s="256" t="s">
        <v>1190</v>
      </c>
      <c r="B256" s="729">
        <v>192</v>
      </c>
      <c r="C256" s="107">
        <f t="shared" si="124"/>
        <v>1.22</v>
      </c>
      <c r="D256" s="109">
        <v>4.62</v>
      </c>
      <c r="E256" s="109">
        <f t="shared" ref="E256:E260" si="125">ROUND(B256*D256,2)</f>
        <v>887.04</v>
      </c>
      <c r="F256" s="270">
        <v>1</v>
      </c>
      <c r="G256" s="109">
        <f t="shared" si="121"/>
        <v>887.04</v>
      </c>
      <c r="H256" s="109">
        <f t="shared" si="122"/>
        <v>213.69</v>
      </c>
      <c r="I256" s="176">
        <f t="shared" si="123"/>
        <v>1100.73</v>
      </c>
    </row>
    <row r="257" spans="1:53" ht="16.5" customHeight="1" x14ac:dyDescent="0.25">
      <c r="A257" s="256" t="s">
        <v>1191</v>
      </c>
      <c r="B257" s="729">
        <v>196</v>
      </c>
      <c r="C257" s="107">
        <f t="shared" si="124"/>
        <v>1.24</v>
      </c>
      <c r="D257" s="109">
        <v>4.62</v>
      </c>
      <c r="E257" s="109">
        <f t="shared" si="125"/>
        <v>905.52</v>
      </c>
      <c r="F257" s="257">
        <v>1</v>
      </c>
      <c r="G257" s="109">
        <f t="shared" si="121"/>
        <v>905.52</v>
      </c>
      <c r="H257" s="109">
        <f t="shared" si="122"/>
        <v>218.14</v>
      </c>
      <c r="I257" s="176">
        <f t="shared" si="123"/>
        <v>1123.6600000000001</v>
      </c>
    </row>
    <row r="258" spans="1:53" ht="16.5" customHeight="1" x14ac:dyDescent="0.25">
      <c r="A258" s="256" t="s">
        <v>1192</v>
      </c>
      <c r="B258" s="729">
        <v>170</v>
      </c>
      <c r="C258" s="107">
        <f t="shared" si="124"/>
        <v>1.08</v>
      </c>
      <c r="D258" s="109">
        <v>4.62</v>
      </c>
      <c r="E258" s="109">
        <f t="shared" si="125"/>
        <v>785.4</v>
      </c>
      <c r="F258" s="270">
        <v>1</v>
      </c>
      <c r="G258" s="109">
        <f t="shared" si="121"/>
        <v>785.4</v>
      </c>
      <c r="H258" s="109">
        <f t="shared" si="122"/>
        <v>189.2</v>
      </c>
      <c r="I258" s="176">
        <f t="shared" si="123"/>
        <v>974.6</v>
      </c>
    </row>
    <row r="259" spans="1:53" ht="16.5" customHeight="1" x14ac:dyDescent="0.25">
      <c r="A259" s="256" t="s">
        <v>1201</v>
      </c>
      <c r="B259" s="729">
        <v>179</v>
      </c>
      <c r="C259" s="107">
        <f t="shared" si="124"/>
        <v>1.1299999999999999</v>
      </c>
      <c r="D259" s="109">
        <v>4.62</v>
      </c>
      <c r="E259" s="109">
        <f t="shared" si="125"/>
        <v>826.98</v>
      </c>
      <c r="F259" s="257">
        <v>1</v>
      </c>
      <c r="G259" s="109">
        <f t="shared" si="121"/>
        <v>826.98</v>
      </c>
      <c r="H259" s="109">
        <f t="shared" si="122"/>
        <v>199.22</v>
      </c>
      <c r="I259" s="176">
        <f t="shared" si="123"/>
        <v>1026.2</v>
      </c>
    </row>
    <row r="260" spans="1:53" ht="16.5" customHeight="1" x14ac:dyDescent="0.25">
      <c r="A260" s="256" t="s">
        <v>1202</v>
      </c>
      <c r="B260" s="729">
        <v>122</v>
      </c>
      <c r="C260" s="107">
        <f t="shared" si="124"/>
        <v>0.77</v>
      </c>
      <c r="D260" s="109">
        <v>4.62</v>
      </c>
      <c r="E260" s="109">
        <f t="shared" si="125"/>
        <v>563.64</v>
      </c>
      <c r="F260" s="270">
        <v>1</v>
      </c>
      <c r="G260" s="109">
        <f t="shared" si="121"/>
        <v>563.64</v>
      </c>
      <c r="H260" s="109">
        <f t="shared" si="122"/>
        <v>135.78</v>
      </c>
      <c r="I260" s="176">
        <f t="shared" si="123"/>
        <v>699.42</v>
      </c>
    </row>
    <row r="261" spans="1:53" ht="47.25" x14ac:dyDescent="0.25">
      <c r="A261" s="252" t="s">
        <v>9</v>
      </c>
      <c r="B261" s="723">
        <f>SUM(B262:B269)</f>
        <v>432</v>
      </c>
      <c r="C261" s="254">
        <f>SUM(C262:C269)</f>
        <v>2.7199999999999998</v>
      </c>
      <c r="D261" s="254"/>
      <c r="E261" s="254"/>
      <c r="F261" s="254"/>
      <c r="G261" s="254">
        <f>SUM(G262:G269)</f>
        <v>1378.68</v>
      </c>
      <c r="H261" s="254">
        <f>SUM(H262:H269)</f>
        <v>325.53999999999996</v>
      </c>
      <c r="I261" s="254">
        <f>SUM(I262:I269)</f>
        <v>1704.2200000000003</v>
      </c>
    </row>
    <row r="262" spans="1:53" ht="16.5" customHeight="1" x14ac:dyDescent="0.25">
      <c r="A262" s="256" t="s">
        <v>1193</v>
      </c>
      <c r="B262" s="729">
        <v>108</v>
      </c>
      <c r="C262" s="109">
        <f>ROUND(B262/158,2)</f>
        <v>0.68</v>
      </c>
      <c r="D262" s="109">
        <v>3.39</v>
      </c>
      <c r="E262" s="109">
        <f>ROUND(B262*D262,2)</f>
        <v>366.12</v>
      </c>
      <c r="F262" s="257">
        <v>1</v>
      </c>
      <c r="G262" s="109">
        <f t="shared" ref="G262:G269" si="126">ROUND(E262*F262,2)</f>
        <v>366.12</v>
      </c>
      <c r="H262" s="109">
        <f t="shared" ref="H262" si="127">ROUND(G262*0.2409,2)</f>
        <v>88.2</v>
      </c>
      <c r="I262" s="176">
        <f t="shared" ref="I262:I269" si="128">ROUND(G262+H262,2)</f>
        <v>454.32</v>
      </c>
    </row>
    <row r="263" spans="1:53" ht="16.5" customHeight="1" x14ac:dyDescent="0.25">
      <c r="A263" s="256" t="s">
        <v>1194</v>
      </c>
      <c r="B263" s="729">
        <v>70</v>
      </c>
      <c r="C263" s="109">
        <f t="shared" ref="C263:C269" si="129">ROUND(B263/158,2)</f>
        <v>0.44</v>
      </c>
      <c r="D263" s="109">
        <v>3.39</v>
      </c>
      <c r="E263" s="109">
        <f t="shared" ref="E263:E269" si="130">ROUND(B263*D263,2)</f>
        <v>237.3</v>
      </c>
      <c r="F263" s="257">
        <v>1</v>
      </c>
      <c r="G263" s="109">
        <f t="shared" si="126"/>
        <v>237.3</v>
      </c>
      <c r="H263" s="109">
        <f>ROUND(G263*0.2131,2)</f>
        <v>50.57</v>
      </c>
      <c r="I263" s="176">
        <f t="shared" si="128"/>
        <v>287.87</v>
      </c>
    </row>
    <row r="264" spans="1:53" ht="16.5" customHeight="1" x14ac:dyDescent="0.25">
      <c r="A264" s="256" t="s">
        <v>1195</v>
      </c>
      <c r="B264" s="729">
        <v>24</v>
      </c>
      <c r="C264" s="109">
        <f>ROUND(B264/158,2)</f>
        <v>0.15</v>
      </c>
      <c r="D264" s="109">
        <v>3.39</v>
      </c>
      <c r="E264" s="109">
        <f>ROUND(B264*D264,2)</f>
        <v>81.36</v>
      </c>
      <c r="F264" s="257">
        <v>1</v>
      </c>
      <c r="G264" s="109">
        <f>ROUND(E264*F264,2)</f>
        <v>81.36</v>
      </c>
      <c r="H264" s="109">
        <f>ROUND(G264*0.2409,2)</f>
        <v>19.600000000000001</v>
      </c>
      <c r="I264" s="176">
        <f>ROUND(G264+H264,2)</f>
        <v>100.96</v>
      </c>
    </row>
    <row r="265" spans="1:53" ht="16.5" customHeight="1" x14ac:dyDescent="0.25">
      <c r="A265" s="256" t="s">
        <v>1203</v>
      </c>
      <c r="B265" s="729">
        <v>24</v>
      </c>
      <c r="C265" s="109">
        <f>ROUND(B265/158,2)</f>
        <v>0.15</v>
      </c>
      <c r="D265" s="109">
        <v>3.39</v>
      </c>
      <c r="E265" s="109">
        <f>ROUND(B265*D265,2)</f>
        <v>81.36</v>
      </c>
      <c r="F265" s="257">
        <v>1</v>
      </c>
      <c r="G265" s="109">
        <f>ROUND(E265*F265,2)</f>
        <v>81.36</v>
      </c>
      <c r="H265" s="109">
        <f>ROUND(G265*0.2409,2)</f>
        <v>19.600000000000001</v>
      </c>
      <c r="I265" s="176">
        <f>ROUND(G265+H265,2)</f>
        <v>100.96</v>
      </c>
    </row>
    <row r="266" spans="1:53" ht="16.5" customHeight="1" x14ac:dyDescent="0.25">
      <c r="A266" s="256" t="s">
        <v>1204</v>
      </c>
      <c r="B266" s="729">
        <v>11</v>
      </c>
      <c r="C266" s="109">
        <f t="shared" ref="C266" si="131">ROUND(B266/158,2)</f>
        <v>7.0000000000000007E-2</v>
      </c>
      <c r="D266" s="109">
        <v>3.39</v>
      </c>
      <c r="E266" s="109">
        <f t="shared" ref="E266" si="132">ROUND(B266*D266,2)</f>
        <v>37.29</v>
      </c>
      <c r="F266" s="257">
        <v>1</v>
      </c>
      <c r="G266" s="109">
        <f t="shared" ref="G266" si="133">ROUND(E266*F266,2)</f>
        <v>37.29</v>
      </c>
      <c r="H266" s="109">
        <f t="shared" ref="H266:H269" si="134">ROUND(G266*0.2409,2)</f>
        <v>8.98</v>
      </c>
      <c r="I266" s="176">
        <f t="shared" ref="I266" si="135">ROUND(G266+H266,2)</f>
        <v>46.27</v>
      </c>
    </row>
    <row r="267" spans="1:53" ht="16.5" customHeight="1" x14ac:dyDescent="0.25">
      <c r="A267" s="256" t="s">
        <v>1205</v>
      </c>
      <c r="B267" s="729">
        <v>26</v>
      </c>
      <c r="C267" s="109">
        <f t="shared" si="129"/>
        <v>0.16</v>
      </c>
      <c r="D267" s="109">
        <v>2.95</v>
      </c>
      <c r="E267" s="109">
        <f t="shared" si="130"/>
        <v>76.7</v>
      </c>
      <c r="F267" s="257">
        <v>1</v>
      </c>
      <c r="G267" s="109">
        <f t="shared" si="126"/>
        <v>76.7</v>
      </c>
      <c r="H267" s="109">
        <f t="shared" si="134"/>
        <v>18.48</v>
      </c>
      <c r="I267" s="176">
        <f t="shared" si="128"/>
        <v>95.18</v>
      </c>
    </row>
    <row r="268" spans="1:53" ht="16.5" customHeight="1" x14ac:dyDescent="0.25">
      <c r="A268" s="256" t="s">
        <v>1206</v>
      </c>
      <c r="B268" s="729">
        <v>84</v>
      </c>
      <c r="C268" s="109">
        <f t="shared" si="129"/>
        <v>0.53</v>
      </c>
      <c r="D268" s="109">
        <v>2.95</v>
      </c>
      <c r="E268" s="109">
        <f t="shared" si="130"/>
        <v>247.8</v>
      </c>
      <c r="F268" s="257">
        <v>1</v>
      </c>
      <c r="G268" s="109">
        <f t="shared" si="126"/>
        <v>247.8</v>
      </c>
      <c r="H268" s="109">
        <f t="shared" si="134"/>
        <v>59.7</v>
      </c>
      <c r="I268" s="176">
        <f t="shared" si="128"/>
        <v>307.5</v>
      </c>
    </row>
    <row r="269" spans="1:53" ht="16.5" customHeight="1" x14ac:dyDescent="0.25">
      <c r="A269" s="256" t="s">
        <v>1207</v>
      </c>
      <c r="B269" s="729">
        <v>85</v>
      </c>
      <c r="C269" s="109">
        <f t="shared" si="129"/>
        <v>0.54</v>
      </c>
      <c r="D269" s="109">
        <v>2.95</v>
      </c>
      <c r="E269" s="109">
        <f t="shared" si="130"/>
        <v>250.75</v>
      </c>
      <c r="F269" s="257">
        <v>1</v>
      </c>
      <c r="G269" s="109">
        <f t="shared" si="126"/>
        <v>250.75</v>
      </c>
      <c r="H269" s="109">
        <f t="shared" si="134"/>
        <v>60.41</v>
      </c>
      <c r="I269" s="176">
        <f t="shared" si="128"/>
        <v>311.16000000000003</v>
      </c>
    </row>
    <row r="270" spans="1:53" ht="31.5" x14ac:dyDescent="0.25">
      <c r="A270" s="252" t="s">
        <v>7</v>
      </c>
      <c r="B270" s="723">
        <f t="shared" ref="B270:C270" si="136">SUM(B271:B283)</f>
        <v>653</v>
      </c>
      <c r="C270" s="254">
        <f t="shared" si="136"/>
        <v>4.13</v>
      </c>
      <c r="D270" s="254"/>
      <c r="E270" s="254"/>
      <c r="F270" s="254"/>
      <c r="G270" s="254">
        <f>SUM(G271:G283)</f>
        <v>1642.1999999999998</v>
      </c>
      <c r="H270" s="254">
        <f>SUM(H271:H283)</f>
        <v>391.27</v>
      </c>
      <c r="I270" s="254">
        <f>SUM(I271:I283)</f>
        <v>2033.4699999999998</v>
      </c>
    </row>
    <row r="271" spans="1:53" s="275" customFormat="1" ht="16.5" customHeight="1" x14ac:dyDescent="0.25">
      <c r="A271" s="261" t="s">
        <v>1208</v>
      </c>
      <c r="B271" s="727">
        <v>75</v>
      </c>
      <c r="C271" s="107">
        <f>ROUND(B271/158,2)</f>
        <v>0.47</v>
      </c>
      <c r="D271" s="107">
        <v>460</v>
      </c>
      <c r="E271" s="107">
        <f t="shared" ref="E271:E283" si="137">ROUND(C271*D271,2)</f>
        <v>216.2</v>
      </c>
      <c r="F271" s="270">
        <v>1</v>
      </c>
      <c r="G271" s="107">
        <f t="shared" ref="G271:G283" si="138">ROUND(E271*F271,2)</f>
        <v>216.2</v>
      </c>
      <c r="H271" s="107">
        <f t="shared" ref="H271:H283" si="139">ROUND(G271*0.2409,2)</f>
        <v>52.08</v>
      </c>
      <c r="I271" s="108">
        <f t="shared" ref="I271:I283" si="140">ROUND(G271+H271,2)</f>
        <v>268.27999999999997</v>
      </c>
      <c r="J271" s="719"/>
      <c r="K271" s="719"/>
      <c r="L271" s="719"/>
      <c r="M271" s="719"/>
      <c r="N271" s="719"/>
      <c r="O271" s="458"/>
      <c r="P271" s="458"/>
      <c r="Q271" s="458"/>
      <c r="R271" s="458"/>
      <c r="S271" s="458"/>
      <c r="T271" s="458"/>
      <c r="U271" s="458"/>
      <c r="V271" s="458"/>
      <c r="W271" s="458"/>
      <c r="X271" s="458"/>
      <c r="Y271" s="458"/>
      <c r="Z271" s="458"/>
      <c r="AA271" s="458"/>
      <c r="AB271" s="458"/>
      <c r="AC271" s="458"/>
      <c r="AD271" s="458"/>
      <c r="AE271" s="458"/>
      <c r="AF271" s="458"/>
      <c r="AG271" s="458"/>
      <c r="AH271" s="458"/>
      <c r="AI271" s="458"/>
      <c r="AJ271" s="458"/>
      <c r="AK271" s="458"/>
      <c r="AL271" s="458"/>
      <c r="AM271" s="458"/>
      <c r="AN271" s="458"/>
      <c r="AO271" s="458"/>
      <c r="AP271" s="458"/>
      <c r="AQ271" s="458"/>
      <c r="AR271" s="458"/>
      <c r="AS271" s="458"/>
      <c r="AT271" s="458"/>
      <c r="AU271" s="458"/>
      <c r="AV271" s="458"/>
      <c r="AW271" s="458"/>
      <c r="AX271" s="458"/>
      <c r="AY271" s="458"/>
      <c r="AZ271" s="458"/>
      <c r="BA271" s="458"/>
    </row>
    <row r="272" spans="1:53" s="275" customFormat="1" ht="16.5" customHeight="1" x14ac:dyDescent="0.25">
      <c r="A272" s="261" t="s">
        <v>1209</v>
      </c>
      <c r="B272" s="727">
        <v>73.5</v>
      </c>
      <c r="C272" s="107">
        <f t="shared" ref="C272:C283" si="141">ROUND(B272/158,2)</f>
        <v>0.47</v>
      </c>
      <c r="D272" s="107">
        <v>460</v>
      </c>
      <c r="E272" s="107">
        <f t="shared" si="137"/>
        <v>216.2</v>
      </c>
      <c r="F272" s="270">
        <v>1</v>
      </c>
      <c r="G272" s="107">
        <f t="shared" si="138"/>
        <v>216.2</v>
      </c>
      <c r="H272" s="107">
        <f t="shared" si="139"/>
        <v>52.08</v>
      </c>
      <c r="I272" s="108">
        <f t="shared" si="140"/>
        <v>268.27999999999997</v>
      </c>
      <c r="J272" s="719"/>
      <c r="K272" s="719"/>
      <c r="L272" s="719"/>
      <c r="M272" s="719"/>
      <c r="N272" s="719"/>
      <c r="O272" s="458"/>
      <c r="P272" s="458"/>
      <c r="Q272" s="458"/>
      <c r="R272" s="458"/>
      <c r="S272" s="458"/>
      <c r="T272" s="458"/>
      <c r="U272" s="458"/>
      <c r="V272" s="458"/>
      <c r="W272" s="458"/>
      <c r="X272" s="458"/>
      <c r="Y272" s="458"/>
      <c r="Z272" s="458"/>
      <c r="AA272" s="458"/>
      <c r="AB272" s="458"/>
      <c r="AC272" s="458"/>
      <c r="AD272" s="458"/>
      <c r="AE272" s="458"/>
      <c r="AF272" s="458"/>
      <c r="AG272" s="458"/>
      <c r="AH272" s="458"/>
      <c r="AI272" s="458"/>
      <c r="AJ272" s="458"/>
      <c r="AK272" s="458"/>
      <c r="AL272" s="458"/>
      <c r="AM272" s="458"/>
      <c r="AN272" s="458"/>
      <c r="AO272" s="458"/>
      <c r="AP272" s="458"/>
      <c r="AQ272" s="458"/>
      <c r="AR272" s="458"/>
      <c r="AS272" s="458"/>
      <c r="AT272" s="458"/>
      <c r="AU272" s="458"/>
      <c r="AV272" s="458"/>
      <c r="AW272" s="458"/>
      <c r="AX272" s="458"/>
      <c r="AY272" s="458"/>
      <c r="AZ272" s="458"/>
      <c r="BA272" s="458"/>
    </row>
    <row r="273" spans="1:53" s="275" customFormat="1" ht="16.5" customHeight="1" x14ac:dyDescent="0.25">
      <c r="A273" s="261" t="s">
        <v>1210</v>
      </c>
      <c r="B273" s="727">
        <v>139</v>
      </c>
      <c r="C273" s="107">
        <f t="shared" si="141"/>
        <v>0.88</v>
      </c>
      <c r="D273" s="107">
        <v>460</v>
      </c>
      <c r="E273" s="107">
        <f t="shared" si="137"/>
        <v>404.8</v>
      </c>
      <c r="F273" s="270">
        <v>1</v>
      </c>
      <c r="G273" s="107">
        <f t="shared" si="138"/>
        <v>404.8</v>
      </c>
      <c r="H273" s="107">
        <f t="shared" si="139"/>
        <v>97.52</v>
      </c>
      <c r="I273" s="108">
        <f t="shared" si="140"/>
        <v>502.32</v>
      </c>
      <c r="J273" s="719"/>
      <c r="K273" s="719"/>
      <c r="L273" s="719"/>
      <c r="M273" s="719"/>
      <c r="N273" s="719"/>
      <c r="O273" s="458"/>
      <c r="P273" s="458"/>
      <c r="Q273" s="458"/>
      <c r="R273" s="458"/>
      <c r="S273" s="458"/>
      <c r="T273" s="458"/>
      <c r="U273" s="458"/>
      <c r="V273" s="458"/>
      <c r="W273" s="458"/>
      <c r="X273" s="458"/>
      <c r="Y273" s="458"/>
      <c r="Z273" s="458"/>
      <c r="AA273" s="458"/>
      <c r="AB273" s="458"/>
      <c r="AC273" s="458"/>
      <c r="AD273" s="458"/>
      <c r="AE273" s="458"/>
      <c r="AF273" s="458"/>
      <c r="AG273" s="458"/>
      <c r="AH273" s="458"/>
      <c r="AI273" s="458"/>
      <c r="AJ273" s="458"/>
      <c r="AK273" s="458"/>
      <c r="AL273" s="458"/>
      <c r="AM273" s="458"/>
      <c r="AN273" s="458"/>
      <c r="AO273" s="458"/>
      <c r="AP273" s="458"/>
      <c r="AQ273" s="458"/>
      <c r="AR273" s="458"/>
      <c r="AS273" s="458"/>
      <c r="AT273" s="458"/>
      <c r="AU273" s="458"/>
      <c r="AV273" s="458"/>
      <c r="AW273" s="458"/>
      <c r="AX273" s="458"/>
      <c r="AY273" s="458"/>
      <c r="AZ273" s="458"/>
      <c r="BA273" s="458"/>
    </row>
    <row r="274" spans="1:53" s="275" customFormat="1" ht="16.5" customHeight="1" x14ac:dyDescent="0.25">
      <c r="A274" s="261" t="s">
        <v>1211</v>
      </c>
      <c r="B274" s="727">
        <v>18.5</v>
      </c>
      <c r="C274" s="107">
        <f t="shared" si="141"/>
        <v>0.12</v>
      </c>
      <c r="D274" s="107">
        <v>460</v>
      </c>
      <c r="E274" s="107">
        <f t="shared" si="137"/>
        <v>55.2</v>
      </c>
      <c r="F274" s="270">
        <v>1</v>
      </c>
      <c r="G274" s="107">
        <f t="shared" si="138"/>
        <v>55.2</v>
      </c>
      <c r="H274" s="107">
        <f t="shared" si="139"/>
        <v>13.3</v>
      </c>
      <c r="I274" s="108">
        <f t="shared" si="140"/>
        <v>68.5</v>
      </c>
      <c r="J274" s="719"/>
      <c r="K274" s="719"/>
      <c r="L274" s="719"/>
      <c r="M274" s="719"/>
      <c r="N274" s="719"/>
      <c r="O274" s="458"/>
      <c r="P274" s="458"/>
      <c r="Q274" s="458"/>
      <c r="R274" s="458"/>
      <c r="S274" s="458"/>
      <c r="T274" s="458"/>
      <c r="U274" s="458"/>
      <c r="V274" s="458"/>
      <c r="W274" s="458"/>
      <c r="X274" s="458"/>
      <c r="Y274" s="458"/>
      <c r="Z274" s="458"/>
      <c r="AA274" s="458"/>
      <c r="AB274" s="458"/>
      <c r="AC274" s="458"/>
      <c r="AD274" s="458"/>
      <c r="AE274" s="458"/>
      <c r="AF274" s="458"/>
      <c r="AG274" s="458"/>
      <c r="AH274" s="458"/>
      <c r="AI274" s="458"/>
      <c r="AJ274" s="458"/>
      <c r="AK274" s="458"/>
      <c r="AL274" s="458"/>
      <c r="AM274" s="458"/>
      <c r="AN274" s="458"/>
      <c r="AO274" s="458"/>
      <c r="AP274" s="458"/>
      <c r="AQ274" s="458"/>
      <c r="AR274" s="458"/>
      <c r="AS274" s="458"/>
      <c r="AT274" s="458"/>
      <c r="AU274" s="458"/>
      <c r="AV274" s="458"/>
      <c r="AW274" s="458"/>
      <c r="AX274" s="458"/>
      <c r="AY274" s="458"/>
      <c r="AZ274" s="458"/>
      <c r="BA274" s="458"/>
    </row>
    <row r="275" spans="1:53" s="275" customFormat="1" ht="16.5" customHeight="1" x14ac:dyDescent="0.25">
      <c r="A275" s="261" t="s">
        <v>1212</v>
      </c>
      <c r="B275" s="727">
        <v>46.5</v>
      </c>
      <c r="C275" s="107">
        <f t="shared" si="141"/>
        <v>0.28999999999999998</v>
      </c>
      <c r="D275" s="107">
        <v>460</v>
      </c>
      <c r="E275" s="107">
        <f t="shared" si="137"/>
        <v>133.4</v>
      </c>
      <c r="F275" s="270">
        <v>1</v>
      </c>
      <c r="G275" s="107">
        <f t="shared" si="138"/>
        <v>133.4</v>
      </c>
      <c r="H275" s="107">
        <f t="shared" si="139"/>
        <v>32.14</v>
      </c>
      <c r="I275" s="108">
        <f t="shared" si="140"/>
        <v>165.54</v>
      </c>
      <c r="J275" s="719"/>
      <c r="K275" s="719"/>
      <c r="L275" s="719"/>
      <c r="M275" s="719"/>
      <c r="N275" s="719"/>
      <c r="O275" s="458"/>
      <c r="P275" s="458"/>
      <c r="Q275" s="458"/>
      <c r="R275" s="458"/>
      <c r="S275" s="458"/>
      <c r="T275" s="458"/>
      <c r="U275" s="458"/>
      <c r="V275" s="458"/>
      <c r="W275" s="458"/>
      <c r="X275" s="458"/>
      <c r="Y275" s="458"/>
      <c r="Z275" s="458"/>
      <c r="AA275" s="458"/>
      <c r="AB275" s="458"/>
      <c r="AC275" s="458"/>
      <c r="AD275" s="458"/>
      <c r="AE275" s="458"/>
      <c r="AF275" s="458"/>
      <c r="AG275" s="458"/>
      <c r="AH275" s="458"/>
      <c r="AI275" s="458"/>
      <c r="AJ275" s="458"/>
      <c r="AK275" s="458"/>
      <c r="AL275" s="458"/>
      <c r="AM275" s="458"/>
      <c r="AN275" s="458"/>
      <c r="AO275" s="458"/>
      <c r="AP275" s="458"/>
      <c r="AQ275" s="458"/>
      <c r="AR275" s="458"/>
      <c r="AS275" s="458"/>
      <c r="AT275" s="458"/>
      <c r="AU275" s="458"/>
      <c r="AV275" s="458"/>
      <c r="AW275" s="458"/>
      <c r="AX275" s="458"/>
      <c r="AY275" s="458"/>
      <c r="AZ275" s="458"/>
      <c r="BA275" s="458"/>
    </row>
    <row r="276" spans="1:53" s="275" customFormat="1" ht="16.5" customHeight="1" x14ac:dyDescent="0.25">
      <c r="A276" s="261" t="s">
        <v>1213</v>
      </c>
      <c r="B276" s="727">
        <v>9.5</v>
      </c>
      <c r="C276" s="107">
        <f t="shared" si="141"/>
        <v>0.06</v>
      </c>
      <c r="D276" s="107">
        <v>460</v>
      </c>
      <c r="E276" s="107">
        <f t="shared" si="137"/>
        <v>27.6</v>
      </c>
      <c r="F276" s="270">
        <v>1</v>
      </c>
      <c r="G276" s="107">
        <f t="shared" si="138"/>
        <v>27.6</v>
      </c>
      <c r="H276" s="107">
        <f t="shared" si="139"/>
        <v>6.65</v>
      </c>
      <c r="I276" s="108">
        <f t="shared" si="140"/>
        <v>34.25</v>
      </c>
      <c r="J276" s="719"/>
      <c r="K276" s="719"/>
      <c r="L276" s="719"/>
      <c r="M276" s="719"/>
      <c r="N276" s="719"/>
      <c r="O276" s="458"/>
      <c r="P276" s="458"/>
      <c r="Q276" s="458"/>
      <c r="R276" s="458"/>
      <c r="S276" s="458"/>
      <c r="T276" s="458"/>
      <c r="U276" s="458"/>
      <c r="V276" s="458"/>
      <c r="W276" s="458"/>
      <c r="X276" s="458"/>
      <c r="Y276" s="458"/>
      <c r="Z276" s="458"/>
      <c r="AA276" s="458"/>
      <c r="AB276" s="458"/>
      <c r="AC276" s="458"/>
      <c r="AD276" s="458"/>
      <c r="AE276" s="458"/>
      <c r="AF276" s="458"/>
      <c r="AG276" s="458"/>
      <c r="AH276" s="458"/>
      <c r="AI276" s="458"/>
      <c r="AJ276" s="458"/>
      <c r="AK276" s="458"/>
      <c r="AL276" s="458"/>
      <c r="AM276" s="458"/>
      <c r="AN276" s="458"/>
      <c r="AO276" s="458"/>
      <c r="AP276" s="458"/>
      <c r="AQ276" s="458"/>
      <c r="AR276" s="458"/>
      <c r="AS276" s="458"/>
      <c r="AT276" s="458"/>
      <c r="AU276" s="458"/>
      <c r="AV276" s="458"/>
      <c r="AW276" s="458"/>
      <c r="AX276" s="458"/>
      <c r="AY276" s="458"/>
      <c r="AZ276" s="458"/>
      <c r="BA276" s="458"/>
    </row>
    <row r="277" spans="1:53" s="275" customFormat="1" ht="16.5" customHeight="1" x14ac:dyDescent="0.25">
      <c r="A277" s="261" t="s">
        <v>1214</v>
      </c>
      <c r="B277" s="727">
        <v>54.5</v>
      </c>
      <c r="C277" s="107">
        <f t="shared" si="141"/>
        <v>0.34</v>
      </c>
      <c r="D277" s="107">
        <v>460</v>
      </c>
      <c r="E277" s="107">
        <f t="shared" si="137"/>
        <v>156.4</v>
      </c>
      <c r="F277" s="270">
        <v>1</v>
      </c>
      <c r="G277" s="107">
        <f t="shared" si="138"/>
        <v>156.4</v>
      </c>
      <c r="H277" s="107">
        <f>ROUND(G277*0.2131,2)</f>
        <v>33.33</v>
      </c>
      <c r="I277" s="108">
        <f t="shared" si="140"/>
        <v>189.73</v>
      </c>
      <c r="J277" s="719"/>
      <c r="K277" s="719"/>
      <c r="L277" s="719"/>
      <c r="M277" s="719"/>
      <c r="N277" s="719"/>
      <c r="O277" s="458"/>
      <c r="P277" s="458"/>
      <c r="Q277" s="458"/>
      <c r="R277" s="458"/>
      <c r="S277" s="458"/>
      <c r="T277" s="458"/>
      <c r="U277" s="458"/>
      <c r="V277" s="458"/>
      <c r="W277" s="458"/>
      <c r="X277" s="458"/>
      <c r="Y277" s="458"/>
      <c r="Z277" s="458"/>
      <c r="AA277" s="458"/>
      <c r="AB277" s="458"/>
      <c r="AC277" s="458"/>
      <c r="AD277" s="458"/>
      <c r="AE277" s="458"/>
      <c r="AF277" s="458"/>
      <c r="AG277" s="458"/>
      <c r="AH277" s="458"/>
      <c r="AI277" s="458"/>
      <c r="AJ277" s="458"/>
      <c r="AK277" s="458"/>
      <c r="AL277" s="458"/>
      <c r="AM277" s="458"/>
      <c r="AN277" s="458"/>
      <c r="AO277" s="458"/>
      <c r="AP277" s="458"/>
      <c r="AQ277" s="458"/>
      <c r="AR277" s="458"/>
      <c r="AS277" s="458"/>
      <c r="AT277" s="458"/>
      <c r="AU277" s="458"/>
      <c r="AV277" s="458"/>
      <c r="AW277" s="458"/>
      <c r="AX277" s="458"/>
      <c r="AY277" s="458"/>
      <c r="AZ277" s="458"/>
      <c r="BA277" s="458"/>
    </row>
    <row r="278" spans="1:53" s="275" customFormat="1" ht="16.5" customHeight="1" x14ac:dyDescent="0.25">
      <c r="A278" s="261" t="s">
        <v>1215</v>
      </c>
      <c r="B278" s="727">
        <v>9</v>
      </c>
      <c r="C278" s="107">
        <f t="shared" si="141"/>
        <v>0.06</v>
      </c>
      <c r="D278" s="107">
        <v>460</v>
      </c>
      <c r="E278" s="107">
        <f t="shared" si="137"/>
        <v>27.6</v>
      </c>
      <c r="F278" s="270">
        <v>1</v>
      </c>
      <c r="G278" s="107">
        <f t="shared" si="138"/>
        <v>27.6</v>
      </c>
      <c r="H278" s="107">
        <f t="shared" si="139"/>
        <v>6.65</v>
      </c>
      <c r="I278" s="108">
        <f t="shared" si="140"/>
        <v>34.25</v>
      </c>
      <c r="J278" s="719"/>
      <c r="K278" s="719"/>
      <c r="L278" s="719"/>
      <c r="M278" s="719"/>
      <c r="N278" s="719"/>
      <c r="O278" s="458"/>
      <c r="P278" s="458"/>
      <c r="Q278" s="458"/>
      <c r="R278" s="458"/>
      <c r="S278" s="458"/>
      <c r="T278" s="458"/>
      <c r="U278" s="458"/>
      <c r="V278" s="458"/>
      <c r="W278" s="458"/>
      <c r="X278" s="458"/>
      <c r="Y278" s="458"/>
      <c r="Z278" s="458"/>
      <c r="AA278" s="458"/>
      <c r="AB278" s="458"/>
      <c r="AC278" s="458"/>
      <c r="AD278" s="458"/>
      <c r="AE278" s="458"/>
      <c r="AF278" s="458"/>
      <c r="AG278" s="458"/>
      <c r="AH278" s="458"/>
      <c r="AI278" s="458"/>
      <c r="AJ278" s="458"/>
      <c r="AK278" s="458"/>
      <c r="AL278" s="458"/>
      <c r="AM278" s="458"/>
      <c r="AN278" s="458"/>
      <c r="AO278" s="458"/>
      <c r="AP278" s="458"/>
      <c r="AQ278" s="458"/>
      <c r="AR278" s="458"/>
      <c r="AS278" s="458"/>
      <c r="AT278" s="458"/>
      <c r="AU278" s="458"/>
      <c r="AV278" s="458"/>
      <c r="AW278" s="458"/>
      <c r="AX278" s="458"/>
      <c r="AY278" s="458"/>
      <c r="AZ278" s="458"/>
      <c r="BA278" s="458"/>
    </row>
    <row r="279" spans="1:53" s="275" customFormat="1" ht="16.5" customHeight="1" x14ac:dyDescent="0.25">
      <c r="A279" s="261" t="s">
        <v>1216</v>
      </c>
      <c r="B279" s="727">
        <v>18.5</v>
      </c>
      <c r="C279" s="107">
        <f t="shared" si="141"/>
        <v>0.12</v>
      </c>
      <c r="D279" s="107">
        <v>460</v>
      </c>
      <c r="E279" s="107">
        <f t="shared" si="137"/>
        <v>55.2</v>
      </c>
      <c r="F279" s="270">
        <v>1</v>
      </c>
      <c r="G279" s="107">
        <f t="shared" si="138"/>
        <v>55.2</v>
      </c>
      <c r="H279" s="107">
        <f t="shared" si="139"/>
        <v>13.3</v>
      </c>
      <c r="I279" s="108">
        <f t="shared" si="140"/>
        <v>68.5</v>
      </c>
      <c r="J279" s="719"/>
      <c r="K279" s="719"/>
      <c r="L279" s="719"/>
      <c r="M279" s="719"/>
      <c r="N279" s="719"/>
      <c r="O279" s="458"/>
      <c r="P279" s="458"/>
      <c r="Q279" s="458"/>
      <c r="R279" s="458"/>
      <c r="S279" s="458"/>
      <c r="T279" s="458"/>
      <c r="U279" s="458"/>
      <c r="V279" s="458"/>
      <c r="W279" s="458"/>
      <c r="X279" s="458"/>
      <c r="Y279" s="458"/>
      <c r="Z279" s="458"/>
      <c r="AA279" s="458"/>
      <c r="AB279" s="458"/>
      <c r="AC279" s="458"/>
      <c r="AD279" s="458"/>
      <c r="AE279" s="458"/>
      <c r="AF279" s="458"/>
      <c r="AG279" s="458"/>
      <c r="AH279" s="458"/>
      <c r="AI279" s="458"/>
      <c r="AJ279" s="458"/>
      <c r="AK279" s="458"/>
      <c r="AL279" s="458"/>
      <c r="AM279" s="458"/>
      <c r="AN279" s="458"/>
      <c r="AO279" s="458"/>
      <c r="AP279" s="458"/>
      <c r="AQ279" s="458"/>
      <c r="AR279" s="458"/>
      <c r="AS279" s="458"/>
      <c r="AT279" s="458"/>
      <c r="AU279" s="458"/>
      <c r="AV279" s="458"/>
      <c r="AW279" s="458"/>
      <c r="AX279" s="458"/>
      <c r="AY279" s="458"/>
      <c r="AZ279" s="458"/>
      <c r="BA279" s="458"/>
    </row>
    <row r="280" spans="1:53" s="275" customFormat="1" ht="16.5" customHeight="1" x14ac:dyDescent="0.25">
      <c r="A280" s="261" t="s">
        <v>1217</v>
      </c>
      <c r="B280" s="727">
        <v>18</v>
      </c>
      <c r="C280" s="107">
        <f t="shared" si="141"/>
        <v>0.11</v>
      </c>
      <c r="D280" s="107">
        <v>460</v>
      </c>
      <c r="E280" s="107">
        <f t="shared" si="137"/>
        <v>50.6</v>
      </c>
      <c r="F280" s="270">
        <v>1</v>
      </c>
      <c r="G280" s="107">
        <f t="shared" si="138"/>
        <v>50.6</v>
      </c>
      <c r="H280" s="107">
        <f t="shared" si="139"/>
        <v>12.19</v>
      </c>
      <c r="I280" s="108">
        <f t="shared" si="140"/>
        <v>62.79</v>
      </c>
      <c r="J280" s="719"/>
      <c r="K280" s="719"/>
      <c r="L280" s="719"/>
      <c r="M280" s="719"/>
      <c r="N280" s="719"/>
      <c r="O280" s="458"/>
      <c r="P280" s="458"/>
      <c r="Q280" s="458"/>
      <c r="R280" s="458"/>
      <c r="S280" s="458"/>
      <c r="T280" s="458"/>
      <c r="U280" s="458"/>
      <c r="V280" s="458"/>
      <c r="W280" s="458"/>
      <c r="X280" s="458"/>
      <c r="Y280" s="458"/>
      <c r="Z280" s="458"/>
      <c r="AA280" s="458"/>
      <c r="AB280" s="458"/>
      <c r="AC280" s="458"/>
      <c r="AD280" s="458"/>
      <c r="AE280" s="458"/>
      <c r="AF280" s="458"/>
      <c r="AG280" s="458"/>
      <c r="AH280" s="458"/>
      <c r="AI280" s="458"/>
      <c r="AJ280" s="458"/>
      <c r="AK280" s="458"/>
      <c r="AL280" s="458"/>
      <c r="AM280" s="458"/>
      <c r="AN280" s="458"/>
      <c r="AO280" s="458"/>
      <c r="AP280" s="458"/>
      <c r="AQ280" s="458"/>
      <c r="AR280" s="458"/>
      <c r="AS280" s="458"/>
      <c r="AT280" s="458"/>
      <c r="AU280" s="458"/>
      <c r="AV280" s="458"/>
      <c r="AW280" s="458"/>
      <c r="AX280" s="458"/>
      <c r="AY280" s="458"/>
      <c r="AZ280" s="458"/>
      <c r="BA280" s="458"/>
    </row>
    <row r="281" spans="1:53" s="275" customFormat="1" ht="16.5" customHeight="1" x14ac:dyDescent="0.25">
      <c r="A281" s="261" t="s">
        <v>1218</v>
      </c>
      <c r="B281" s="727">
        <v>65</v>
      </c>
      <c r="C281" s="107">
        <f t="shared" si="141"/>
        <v>0.41</v>
      </c>
      <c r="D281" s="107">
        <v>460</v>
      </c>
      <c r="E281" s="107">
        <f t="shared" si="137"/>
        <v>188.6</v>
      </c>
      <c r="F281" s="270">
        <v>1</v>
      </c>
      <c r="G281" s="107">
        <f t="shared" si="138"/>
        <v>188.6</v>
      </c>
      <c r="H281" s="107">
        <f t="shared" si="139"/>
        <v>45.43</v>
      </c>
      <c r="I281" s="108">
        <f t="shared" si="140"/>
        <v>234.03</v>
      </c>
      <c r="J281" s="719"/>
      <c r="K281" s="719"/>
      <c r="L281" s="719"/>
      <c r="M281" s="719"/>
      <c r="N281" s="719"/>
      <c r="O281" s="458"/>
      <c r="P281" s="458"/>
      <c r="Q281" s="458"/>
      <c r="R281" s="458"/>
      <c r="S281" s="458"/>
      <c r="T281" s="458"/>
      <c r="U281" s="458"/>
      <c r="V281" s="458"/>
      <c r="W281" s="458"/>
      <c r="X281" s="458"/>
      <c r="Y281" s="458"/>
      <c r="Z281" s="458"/>
      <c r="AA281" s="458"/>
      <c r="AB281" s="458"/>
      <c r="AC281" s="458"/>
      <c r="AD281" s="458"/>
      <c r="AE281" s="458"/>
      <c r="AF281" s="458"/>
      <c r="AG281" s="458"/>
      <c r="AH281" s="458"/>
      <c r="AI281" s="458"/>
      <c r="AJ281" s="458"/>
      <c r="AK281" s="458"/>
      <c r="AL281" s="458"/>
      <c r="AM281" s="458"/>
      <c r="AN281" s="458"/>
      <c r="AO281" s="458"/>
      <c r="AP281" s="458"/>
      <c r="AQ281" s="458"/>
      <c r="AR281" s="458"/>
      <c r="AS281" s="458"/>
      <c r="AT281" s="458"/>
      <c r="AU281" s="458"/>
      <c r="AV281" s="458"/>
      <c r="AW281" s="458"/>
      <c r="AX281" s="458"/>
      <c r="AY281" s="458"/>
      <c r="AZ281" s="458"/>
      <c r="BA281" s="458"/>
    </row>
    <row r="282" spans="1:53" s="275" customFormat="1" ht="16.5" customHeight="1" x14ac:dyDescent="0.25">
      <c r="A282" s="283" t="s">
        <v>1219</v>
      </c>
      <c r="B282" s="727">
        <v>94.5</v>
      </c>
      <c r="C282" s="107">
        <f t="shared" si="141"/>
        <v>0.6</v>
      </c>
      <c r="D282" s="107">
        <v>460</v>
      </c>
      <c r="E282" s="107">
        <f t="shared" si="137"/>
        <v>276</v>
      </c>
      <c r="F282" s="270">
        <v>0.3</v>
      </c>
      <c r="G282" s="107">
        <f t="shared" si="138"/>
        <v>82.8</v>
      </c>
      <c r="H282" s="107">
        <f t="shared" si="139"/>
        <v>19.95</v>
      </c>
      <c r="I282" s="108">
        <f t="shared" si="140"/>
        <v>102.75</v>
      </c>
      <c r="J282" s="719"/>
      <c r="K282" s="719"/>
      <c r="L282" s="719"/>
      <c r="M282" s="719"/>
      <c r="N282" s="719"/>
      <c r="O282" s="458"/>
      <c r="P282" s="458"/>
      <c r="Q282" s="458"/>
      <c r="R282" s="458"/>
      <c r="S282" s="458"/>
      <c r="T282" s="458"/>
      <c r="U282" s="458"/>
      <c r="V282" s="458"/>
      <c r="W282" s="458"/>
      <c r="X282" s="458"/>
      <c r="Y282" s="458"/>
      <c r="Z282" s="458"/>
      <c r="AA282" s="458"/>
      <c r="AB282" s="458"/>
      <c r="AC282" s="458"/>
      <c r="AD282" s="458"/>
      <c r="AE282" s="458"/>
      <c r="AF282" s="458"/>
      <c r="AG282" s="458"/>
      <c r="AH282" s="458"/>
      <c r="AI282" s="458"/>
      <c r="AJ282" s="458"/>
      <c r="AK282" s="458"/>
      <c r="AL282" s="458"/>
      <c r="AM282" s="458"/>
      <c r="AN282" s="458"/>
      <c r="AO282" s="458"/>
      <c r="AP282" s="458"/>
      <c r="AQ282" s="458"/>
      <c r="AR282" s="458"/>
      <c r="AS282" s="458"/>
      <c r="AT282" s="458"/>
      <c r="AU282" s="458"/>
      <c r="AV282" s="458"/>
      <c r="AW282" s="458"/>
      <c r="AX282" s="458"/>
      <c r="AY282" s="458"/>
      <c r="AZ282" s="458"/>
      <c r="BA282" s="458"/>
    </row>
    <row r="283" spans="1:53" s="275" customFormat="1" ht="16.5" customHeight="1" thickBot="1" x14ac:dyDescent="0.3">
      <c r="A283" s="289" t="s">
        <v>1220</v>
      </c>
      <c r="B283" s="733">
        <v>31.5</v>
      </c>
      <c r="C283" s="101">
        <f t="shared" si="141"/>
        <v>0.2</v>
      </c>
      <c r="D283" s="101">
        <v>460</v>
      </c>
      <c r="E283" s="101">
        <f t="shared" si="137"/>
        <v>92</v>
      </c>
      <c r="F283" s="284">
        <v>0.3</v>
      </c>
      <c r="G283" s="101">
        <f t="shared" si="138"/>
        <v>27.6</v>
      </c>
      <c r="H283" s="101">
        <f t="shared" si="139"/>
        <v>6.65</v>
      </c>
      <c r="I283" s="102">
        <f t="shared" si="140"/>
        <v>34.25</v>
      </c>
      <c r="J283" s="719"/>
      <c r="K283" s="719"/>
      <c r="L283" s="719"/>
      <c r="M283" s="719"/>
      <c r="N283" s="719"/>
      <c r="O283" s="458"/>
      <c r="P283" s="458"/>
      <c r="Q283" s="458"/>
      <c r="R283" s="458"/>
      <c r="S283" s="458"/>
      <c r="T283" s="458"/>
      <c r="U283" s="458"/>
      <c r="V283" s="458"/>
      <c r="W283" s="458"/>
      <c r="X283" s="458"/>
      <c r="Y283" s="458"/>
      <c r="Z283" s="458"/>
      <c r="AA283" s="458"/>
      <c r="AB283" s="458"/>
      <c r="AC283" s="458"/>
      <c r="AD283" s="458"/>
      <c r="AE283" s="458"/>
      <c r="AF283" s="458"/>
      <c r="AG283" s="458"/>
      <c r="AH283" s="458"/>
      <c r="AI283" s="458"/>
      <c r="AJ283" s="458"/>
      <c r="AK283" s="458"/>
      <c r="AL283" s="458"/>
      <c r="AM283" s="458"/>
      <c r="AN283" s="458"/>
      <c r="AO283" s="458"/>
      <c r="AP283" s="458"/>
      <c r="AQ283" s="458"/>
      <c r="AR283" s="458"/>
      <c r="AS283" s="458"/>
      <c r="AT283" s="458"/>
      <c r="AU283" s="458"/>
      <c r="AV283" s="458"/>
      <c r="AW283" s="458"/>
      <c r="AX283" s="458"/>
      <c r="AY283" s="458"/>
      <c r="AZ283" s="458"/>
      <c r="BA283" s="458"/>
    </row>
    <row r="284" spans="1:53" x14ac:dyDescent="0.25">
      <c r="A284" s="249" t="s">
        <v>879</v>
      </c>
      <c r="B284" s="728">
        <f t="shared" ref="B284:I284" si="142">B285+B287+B295</f>
        <v>391</v>
      </c>
      <c r="C284" s="272">
        <f t="shared" si="142"/>
        <v>2.4699999999999998</v>
      </c>
      <c r="D284" s="272"/>
      <c r="E284" s="272"/>
      <c r="F284" s="272"/>
      <c r="G284" s="272">
        <f t="shared" si="142"/>
        <v>1131.99</v>
      </c>
      <c r="H284" s="272">
        <f t="shared" si="142"/>
        <v>260.70000000000005</v>
      </c>
      <c r="I284" s="273">
        <f t="shared" si="142"/>
        <v>1392.69</v>
      </c>
    </row>
    <row r="285" spans="1:53" ht="31.5" x14ac:dyDescent="0.25">
      <c r="A285" s="252" t="s">
        <v>10</v>
      </c>
      <c r="B285" s="723">
        <f>B286</f>
        <v>4</v>
      </c>
      <c r="C285" s="254">
        <f t="shared" ref="C285:I285" si="143">C286</f>
        <v>0.03</v>
      </c>
      <c r="D285" s="254"/>
      <c r="E285" s="254"/>
      <c r="F285" s="254"/>
      <c r="G285" s="254">
        <f t="shared" si="143"/>
        <v>35.61</v>
      </c>
      <c r="H285" s="254">
        <f t="shared" si="143"/>
        <v>7.59</v>
      </c>
      <c r="I285" s="255">
        <f t="shared" si="143"/>
        <v>43.2</v>
      </c>
    </row>
    <row r="286" spans="1:53" x14ac:dyDescent="0.25">
      <c r="A286" s="256" t="s">
        <v>1199</v>
      </c>
      <c r="B286" s="729">
        <v>4</v>
      </c>
      <c r="C286" s="109">
        <f t="shared" ref="C286" si="144">ROUND(B286/158,2)</f>
        <v>0.03</v>
      </c>
      <c r="D286" s="109">
        <v>1187</v>
      </c>
      <c r="E286" s="109">
        <f t="shared" ref="E286" si="145">ROUND(C286*D286,2)</f>
        <v>35.61</v>
      </c>
      <c r="F286" s="257">
        <v>1</v>
      </c>
      <c r="G286" s="109">
        <f t="shared" ref="G286" si="146">ROUND(E286*F286,2)</f>
        <v>35.61</v>
      </c>
      <c r="H286" s="109">
        <f>ROUND(G286*0.2131,2)</f>
        <v>7.59</v>
      </c>
      <c r="I286" s="176">
        <f t="shared" ref="I286" si="147">ROUND(G286+H286,2)</f>
        <v>43.2</v>
      </c>
    </row>
    <row r="287" spans="1:53" ht="47.25" x14ac:dyDescent="0.25">
      <c r="A287" s="252" t="s">
        <v>8</v>
      </c>
      <c r="B287" s="730">
        <f>SUM(B288:B294)</f>
        <v>252</v>
      </c>
      <c r="C287" s="277">
        <f t="shared" ref="C287:I287" si="148">SUM(C288:C294)</f>
        <v>1.5899999999999999</v>
      </c>
      <c r="D287" s="277"/>
      <c r="E287" s="277"/>
      <c r="F287" s="277"/>
      <c r="G287" s="277">
        <f t="shared" si="148"/>
        <v>649.29</v>
      </c>
      <c r="H287" s="277">
        <f t="shared" si="148"/>
        <v>154.45000000000002</v>
      </c>
      <c r="I287" s="278">
        <f t="shared" si="148"/>
        <v>803.74000000000012</v>
      </c>
    </row>
    <row r="288" spans="1:53" x14ac:dyDescent="0.25">
      <c r="A288" s="256" t="s">
        <v>510</v>
      </c>
      <c r="B288" s="729">
        <v>48</v>
      </c>
      <c r="C288" s="107">
        <f>ROUND(B288/158,2)</f>
        <v>0.3</v>
      </c>
      <c r="D288" s="107">
        <v>785</v>
      </c>
      <c r="E288" s="107">
        <f t="shared" ref="E288" si="149">ROUND(C288*D288,2)</f>
        <v>235.5</v>
      </c>
      <c r="F288" s="270">
        <v>0.3</v>
      </c>
      <c r="G288" s="107">
        <f t="shared" ref="G288:G294" si="150">ROUND(E288*F288,2)</f>
        <v>70.650000000000006</v>
      </c>
      <c r="H288" s="107">
        <f>ROUND(G288*0.2131,2)</f>
        <v>15.06</v>
      </c>
      <c r="I288" s="108">
        <f t="shared" ref="I288:I294" si="151">ROUND(G288+H288,2)</f>
        <v>85.71</v>
      </c>
    </row>
    <row r="289" spans="1:9" x14ac:dyDescent="0.25">
      <c r="A289" s="256" t="s">
        <v>1188</v>
      </c>
      <c r="B289" s="729">
        <v>110</v>
      </c>
      <c r="C289" s="107">
        <f t="shared" ref="C289:C294" si="152">ROUND(B289/158,2)</f>
        <v>0.7</v>
      </c>
      <c r="D289" s="109">
        <v>4.62</v>
      </c>
      <c r="E289" s="109">
        <f t="shared" ref="E289:E294" si="153">ROUND(B289*D289,2)</f>
        <v>508.2</v>
      </c>
      <c r="F289" s="270">
        <v>0.3</v>
      </c>
      <c r="G289" s="109">
        <f t="shared" si="150"/>
        <v>152.46</v>
      </c>
      <c r="H289" s="109">
        <f t="shared" ref="H289:H294" si="154">ROUND(G289*0.2409,2)</f>
        <v>36.729999999999997</v>
      </c>
      <c r="I289" s="176">
        <f t="shared" si="151"/>
        <v>189.19</v>
      </c>
    </row>
    <row r="290" spans="1:9" x14ac:dyDescent="0.25">
      <c r="A290" s="256" t="s">
        <v>1189</v>
      </c>
      <c r="B290" s="729">
        <v>8</v>
      </c>
      <c r="C290" s="107">
        <f t="shared" si="152"/>
        <v>0.05</v>
      </c>
      <c r="D290" s="109">
        <v>4.62</v>
      </c>
      <c r="E290" s="109">
        <f t="shared" si="153"/>
        <v>36.96</v>
      </c>
      <c r="F290" s="270">
        <v>1</v>
      </c>
      <c r="G290" s="109">
        <f t="shared" si="150"/>
        <v>36.96</v>
      </c>
      <c r="H290" s="109">
        <f t="shared" si="154"/>
        <v>8.9</v>
      </c>
      <c r="I290" s="176">
        <f t="shared" si="151"/>
        <v>45.86</v>
      </c>
    </row>
    <row r="291" spans="1:9" x14ac:dyDescent="0.25">
      <c r="A291" s="256" t="s">
        <v>1221</v>
      </c>
      <c r="B291" s="729">
        <v>24</v>
      </c>
      <c r="C291" s="107">
        <f t="shared" si="152"/>
        <v>0.15</v>
      </c>
      <c r="D291" s="109">
        <v>4.62</v>
      </c>
      <c r="E291" s="109">
        <f t="shared" si="153"/>
        <v>110.88</v>
      </c>
      <c r="F291" s="270">
        <v>1</v>
      </c>
      <c r="G291" s="109">
        <f t="shared" si="150"/>
        <v>110.88</v>
      </c>
      <c r="H291" s="109">
        <f t="shared" si="154"/>
        <v>26.71</v>
      </c>
      <c r="I291" s="176">
        <f t="shared" si="151"/>
        <v>137.59</v>
      </c>
    </row>
    <row r="292" spans="1:9" x14ac:dyDescent="0.25">
      <c r="A292" s="256" t="s">
        <v>1222</v>
      </c>
      <c r="B292" s="729">
        <v>24</v>
      </c>
      <c r="C292" s="107">
        <f t="shared" si="152"/>
        <v>0.15</v>
      </c>
      <c r="D292" s="109">
        <v>4.62</v>
      </c>
      <c r="E292" s="109">
        <f t="shared" si="153"/>
        <v>110.88</v>
      </c>
      <c r="F292" s="270">
        <v>1</v>
      </c>
      <c r="G292" s="109">
        <f t="shared" si="150"/>
        <v>110.88</v>
      </c>
      <c r="H292" s="109">
        <f t="shared" si="154"/>
        <v>26.71</v>
      </c>
      <c r="I292" s="176">
        <f t="shared" si="151"/>
        <v>137.59</v>
      </c>
    </row>
    <row r="293" spans="1:9" x14ac:dyDescent="0.25">
      <c r="A293" s="256" t="s">
        <v>1223</v>
      </c>
      <c r="B293" s="729">
        <v>15</v>
      </c>
      <c r="C293" s="107">
        <f t="shared" si="152"/>
        <v>0.09</v>
      </c>
      <c r="D293" s="109">
        <v>4.08</v>
      </c>
      <c r="E293" s="109">
        <f t="shared" si="153"/>
        <v>61.2</v>
      </c>
      <c r="F293" s="270">
        <v>1</v>
      </c>
      <c r="G293" s="109">
        <f t="shared" si="150"/>
        <v>61.2</v>
      </c>
      <c r="H293" s="109">
        <f t="shared" si="154"/>
        <v>14.74</v>
      </c>
      <c r="I293" s="176">
        <f t="shared" si="151"/>
        <v>75.94</v>
      </c>
    </row>
    <row r="294" spans="1:9" x14ac:dyDescent="0.25">
      <c r="A294" s="256" t="s">
        <v>1224</v>
      </c>
      <c r="B294" s="729">
        <v>23</v>
      </c>
      <c r="C294" s="107">
        <f t="shared" si="152"/>
        <v>0.15</v>
      </c>
      <c r="D294" s="109">
        <v>4.62</v>
      </c>
      <c r="E294" s="109">
        <f t="shared" si="153"/>
        <v>106.26</v>
      </c>
      <c r="F294" s="270">
        <v>1</v>
      </c>
      <c r="G294" s="109">
        <f t="shared" si="150"/>
        <v>106.26</v>
      </c>
      <c r="H294" s="109">
        <f t="shared" si="154"/>
        <v>25.6</v>
      </c>
      <c r="I294" s="176">
        <f t="shared" si="151"/>
        <v>131.86000000000001</v>
      </c>
    </row>
    <row r="295" spans="1:9" ht="47.25" x14ac:dyDescent="0.25">
      <c r="A295" s="252" t="s">
        <v>9</v>
      </c>
      <c r="B295" s="723">
        <f>SUM(B296:B299)</f>
        <v>135</v>
      </c>
      <c r="C295" s="253">
        <f t="shared" ref="C295:H295" si="155">SUM(C296:C299)</f>
        <v>0.85</v>
      </c>
      <c r="D295" s="253"/>
      <c r="E295" s="253"/>
      <c r="F295" s="253"/>
      <c r="G295" s="253">
        <f>SUM(G296:G299)</f>
        <v>447.09000000000003</v>
      </c>
      <c r="H295" s="253">
        <f t="shared" si="155"/>
        <v>98.66</v>
      </c>
      <c r="I295" s="253">
        <f>SUM(I296:I299)</f>
        <v>545.75</v>
      </c>
    </row>
    <row r="296" spans="1:9" x14ac:dyDescent="0.25">
      <c r="A296" s="256" t="s">
        <v>1225</v>
      </c>
      <c r="B296" s="729">
        <v>72</v>
      </c>
      <c r="C296" s="109">
        <f t="shared" ref="C296:C299" si="156">ROUND(B296/158,2)</f>
        <v>0.46</v>
      </c>
      <c r="D296" s="109">
        <v>3.39</v>
      </c>
      <c r="E296" s="109">
        <f t="shared" ref="E296:E299" si="157">ROUND(B296*D296,2)</f>
        <v>244.08</v>
      </c>
      <c r="F296" s="257">
        <v>1</v>
      </c>
      <c r="G296" s="109">
        <f t="shared" ref="G296:G299" si="158">ROUND(E296*F296,2)</f>
        <v>244.08</v>
      </c>
      <c r="H296" s="109">
        <f>ROUND(G296*0.2131,2)</f>
        <v>52.01</v>
      </c>
      <c r="I296" s="176">
        <f t="shared" ref="I296:I299" si="159">ROUND(G296+H296,2)</f>
        <v>296.08999999999997</v>
      </c>
    </row>
    <row r="297" spans="1:9" x14ac:dyDescent="0.25">
      <c r="A297" s="256" t="s">
        <v>1034</v>
      </c>
      <c r="B297" s="729">
        <v>24</v>
      </c>
      <c r="C297" s="107">
        <f t="shared" si="156"/>
        <v>0.15</v>
      </c>
      <c r="D297" s="109">
        <v>3.39</v>
      </c>
      <c r="E297" s="109">
        <f t="shared" si="157"/>
        <v>81.36</v>
      </c>
      <c r="F297" s="270">
        <v>1</v>
      </c>
      <c r="G297" s="109">
        <f t="shared" si="158"/>
        <v>81.36</v>
      </c>
      <c r="H297" s="109">
        <f>ROUND(G297*0.2131,2)</f>
        <v>17.34</v>
      </c>
      <c r="I297" s="176">
        <f t="shared" si="159"/>
        <v>98.7</v>
      </c>
    </row>
    <row r="298" spans="1:9" x14ac:dyDescent="0.25">
      <c r="A298" s="256" t="s">
        <v>1035</v>
      </c>
      <c r="B298" s="729">
        <v>15</v>
      </c>
      <c r="C298" s="107">
        <f t="shared" si="156"/>
        <v>0.09</v>
      </c>
      <c r="D298" s="109">
        <v>3.39</v>
      </c>
      <c r="E298" s="109">
        <f t="shared" si="157"/>
        <v>50.85</v>
      </c>
      <c r="F298" s="270">
        <v>1</v>
      </c>
      <c r="G298" s="109">
        <f t="shared" si="158"/>
        <v>50.85</v>
      </c>
      <c r="H298" s="109">
        <f t="shared" ref="H298" si="160">ROUND(G298*0.2409,2)</f>
        <v>12.25</v>
      </c>
      <c r="I298" s="176">
        <f t="shared" si="159"/>
        <v>63.1</v>
      </c>
    </row>
    <row r="299" spans="1:9" ht="17.25" thickBot="1" x14ac:dyDescent="0.3">
      <c r="A299" s="256" t="s">
        <v>1044</v>
      </c>
      <c r="B299" s="729">
        <v>24</v>
      </c>
      <c r="C299" s="107">
        <f t="shared" si="156"/>
        <v>0.15</v>
      </c>
      <c r="D299" s="109">
        <v>2.95</v>
      </c>
      <c r="E299" s="109">
        <f t="shared" si="157"/>
        <v>70.8</v>
      </c>
      <c r="F299" s="270">
        <v>1</v>
      </c>
      <c r="G299" s="109">
        <f t="shared" si="158"/>
        <v>70.8</v>
      </c>
      <c r="H299" s="109">
        <f>ROUND(G299*0.2409,2)</f>
        <v>17.059999999999999</v>
      </c>
      <c r="I299" s="176">
        <f t="shared" si="159"/>
        <v>87.86</v>
      </c>
    </row>
    <row r="300" spans="1:9" x14ac:dyDescent="0.25">
      <c r="A300" s="249" t="s">
        <v>825</v>
      </c>
      <c r="B300" s="728">
        <f>B301</f>
        <v>140</v>
      </c>
      <c r="C300" s="272">
        <f>C301</f>
        <v>0.89</v>
      </c>
      <c r="D300" s="272"/>
      <c r="E300" s="272"/>
      <c r="F300" s="272"/>
      <c r="G300" s="272">
        <f>G301</f>
        <v>204.64</v>
      </c>
      <c r="H300" s="272">
        <f>H301</f>
        <v>49.3</v>
      </c>
      <c r="I300" s="273">
        <f>I301</f>
        <v>253.94</v>
      </c>
    </row>
    <row r="301" spans="1:9" ht="47.25" x14ac:dyDescent="0.25">
      <c r="A301" s="252" t="s">
        <v>8</v>
      </c>
      <c r="B301" s="723">
        <f>B302+B303</f>
        <v>140</v>
      </c>
      <c r="C301" s="254">
        <f t="shared" ref="C301:I301" si="161">C302+C303</f>
        <v>0.89</v>
      </c>
      <c r="D301" s="254"/>
      <c r="E301" s="254"/>
      <c r="F301" s="254"/>
      <c r="G301" s="254">
        <f t="shared" si="161"/>
        <v>204.64</v>
      </c>
      <c r="H301" s="254">
        <f t="shared" si="161"/>
        <v>49.3</v>
      </c>
      <c r="I301" s="254">
        <f t="shared" si="161"/>
        <v>253.94</v>
      </c>
    </row>
    <row r="302" spans="1:9" x14ac:dyDescent="0.25">
      <c r="A302" s="256" t="s">
        <v>510</v>
      </c>
      <c r="B302" s="729">
        <v>96</v>
      </c>
      <c r="C302" s="107">
        <f>ROUND(B302/158,2)</f>
        <v>0.61</v>
      </c>
      <c r="D302" s="107">
        <v>785</v>
      </c>
      <c r="E302" s="107">
        <f t="shared" ref="E302" si="162">ROUND(C302*D302,2)</f>
        <v>478.85</v>
      </c>
      <c r="F302" s="270">
        <v>0.3</v>
      </c>
      <c r="G302" s="107">
        <f t="shared" ref="G302:G303" si="163">ROUND(E302*F302,2)</f>
        <v>143.66</v>
      </c>
      <c r="H302" s="107">
        <f t="shared" ref="H302:H303" si="164">ROUND(G302*0.2409,2)</f>
        <v>34.61</v>
      </c>
      <c r="I302" s="108">
        <f t="shared" ref="I302:I303" si="165">ROUND(G302+H302,2)</f>
        <v>178.27</v>
      </c>
    </row>
    <row r="303" spans="1:9" ht="17.25" thickBot="1" x14ac:dyDescent="0.3">
      <c r="A303" s="256" t="s">
        <v>1188</v>
      </c>
      <c r="B303" s="729">
        <v>44</v>
      </c>
      <c r="C303" s="107">
        <f t="shared" ref="C303" si="166">ROUND(B303/158,2)</f>
        <v>0.28000000000000003</v>
      </c>
      <c r="D303" s="109">
        <v>4.62</v>
      </c>
      <c r="E303" s="109">
        <f t="shared" ref="E303" si="167">ROUND(B303*D303,2)</f>
        <v>203.28</v>
      </c>
      <c r="F303" s="270">
        <v>0.3</v>
      </c>
      <c r="G303" s="109">
        <f t="shared" si="163"/>
        <v>60.98</v>
      </c>
      <c r="H303" s="109">
        <f t="shared" si="164"/>
        <v>14.69</v>
      </c>
      <c r="I303" s="176">
        <f t="shared" si="165"/>
        <v>75.67</v>
      </c>
    </row>
    <row r="304" spans="1:9" x14ac:dyDescent="0.25">
      <c r="A304" s="249" t="s">
        <v>1226</v>
      </c>
      <c r="B304" s="728">
        <f>B305</f>
        <v>68</v>
      </c>
      <c r="C304" s="272">
        <f>C305</f>
        <v>0.43</v>
      </c>
      <c r="D304" s="285"/>
      <c r="E304" s="285"/>
      <c r="F304" s="285"/>
      <c r="G304" s="285">
        <f>G305</f>
        <v>101.27</v>
      </c>
      <c r="H304" s="285">
        <f>H305</f>
        <v>21.58</v>
      </c>
      <c r="I304" s="292">
        <f>I305</f>
        <v>122.85</v>
      </c>
    </row>
    <row r="305" spans="1:9" ht="46.5" customHeight="1" x14ac:dyDescent="0.25">
      <c r="A305" s="252" t="s">
        <v>8</v>
      </c>
      <c r="B305" s="735">
        <f>B306</f>
        <v>68</v>
      </c>
      <c r="C305" s="277">
        <f t="shared" ref="C305" si="168">C306</f>
        <v>0.43</v>
      </c>
      <c r="D305" s="290"/>
      <c r="E305" s="290"/>
      <c r="F305" s="290"/>
      <c r="G305" s="290">
        <f t="shared" ref="G305:I305" si="169">G306</f>
        <v>101.27</v>
      </c>
      <c r="H305" s="290">
        <f t="shared" si="169"/>
        <v>21.58</v>
      </c>
      <c r="I305" s="291">
        <f t="shared" si="169"/>
        <v>122.85</v>
      </c>
    </row>
    <row r="306" spans="1:9" ht="21" customHeight="1" thickBot="1" x14ac:dyDescent="0.3">
      <c r="A306" s="256" t="s">
        <v>510</v>
      </c>
      <c r="B306" s="729">
        <v>68</v>
      </c>
      <c r="C306" s="107">
        <f>ROUND(B306/158,2)</f>
        <v>0.43</v>
      </c>
      <c r="D306" s="107">
        <v>785</v>
      </c>
      <c r="E306" s="107">
        <f t="shared" ref="E306" si="170">ROUND(C306*D306,2)</f>
        <v>337.55</v>
      </c>
      <c r="F306" s="270">
        <v>0.3</v>
      </c>
      <c r="G306" s="107">
        <f t="shared" ref="G306" si="171">ROUND(E306*F306,2)</f>
        <v>101.27</v>
      </c>
      <c r="H306" s="107">
        <f>ROUND(G306*0.2131,2)</f>
        <v>21.58</v>
      </c>
      <c r="I306" s="108">
        <f t="shared" ref="I306" si="172">ROUND(G306+H306,2)</f>
        <v>122.85</v>
      </c>
    </row>
    <row r="307" spans="1:9" ht="33" x14ac:dyDescent="0.25">
      <c r="A307" s="249" t="s">
        <v>1227</v>
      </c>
      <c r="B307" s="728">
        <f t="shared" ref="B307:I307" si="173">B308+B310+B331+B341</f>
        <v>2828.5</v>
      </c>
      <c r="C307" s="272">
        <f t="shared" si="173"/>
        <v>17.89</v>
      </c>
      <c r="D307" s="272"/>
      <c r="E307" s="272"/>
      <c r="F307" s="272"/>
      <c r="G307" s="272">
        <f t="shared" si="173"/>
        <v>11896.929999999998</v>
      </c>
      <c r="H307" s="272">
        <f t="shared" si="173"/>
        <v>2839.71</v>
      </c>
      <c r="I307" s="273">
        <f t="shared" si="173"/>
        <v>14736.64</v>
      </c>
    </row>
    <row r="308" spans="1:9" ht="31.5" x14ac:dyDescent="0.25">
      <c r="A308" s="252" t="s">
        <v>10</v>
      </c>
      <c r="B308" s="723">
        <f>B309</f>
        <v>8.5</v>
      </c>
      <c r="C308" s="254">
        <f t="shared" ref="C308:I308" si="174">C309</f>
        <v>0.05</v>
      </c>
      <c r="D308" s="254"/>
      <c r="E308" s="254"/>
      <c r="F308" s="254"/>
      <c r="G308" s="254">
        <f t="shared" si="174"/>
        <v>59.35</v>
      </c>
      <c r="H308" s="254">
        <f t="shared" si="174"/>
        <v>14.3</v>
      </c>
      <c r="I308" s="254">
        <f t="shared" si="174"/>
        <v>73.650000000000006</v>
      </c>
    </row>
    <row r="309" spans="1:9" x14ac:dyDescent="0.25">
      <c r="A309" s="256" t="s">
        <v>26</v>
      </c>
      <c r="B309" s="729">
        <v>8.5</v>
      </c>
      <c r="C309" s="107">
        <f>ROUND(B309/158,2)</f>
        <v>0.05</v>
      </c>
      <c r="D309" s="107">
        <v>1187</v>
      </c>
      <c r="E309" s="107">
        <f t="shared" ref="E309" si="175">ROUND(C309*D309,2)</f>
        <v>59.35</v>
      </c>
      <c r="F309" s="270">
        <v>1</v>
      </c>
      <c r="G309" s="107">
        <f t="shared" ref="G309" si="176">ROUND(E309*F309,2)</f>
        <v>59.35</v>
      </c>
      <c r="H309" s="107">
        <f t="shared" ref="H309" si="177">ROUND(G309*0.2409,2)</f>
        <v>14.3</v>
      </c>
      <c r="I309" s="108">
        <f t="shared" ref="I309" si="178">ROUND(G309+H309,2)</f>
        <v>73.650000000000006</v>
      </c>
    </row>
    <row r="310" spans="1:9" ht="45" customHeight="1" x14ac:dyDescent="0.25">
      <c r="A310" s="252" t="s">
        <v>8</v>
      </c>
      <c r="B310" s="730">
        <f>SUM(B311:B330)</f>
        <v>1598</v>
      </c>
      <c r="C310" s="276">
        <f t="shared" ref="C310:H310" si="179">SUM(C311:C330)</f>
        <v>10.100000000000001</v>
      </c>
      <c r="D310" s="276"/>
      <c r="E310" s="276"/>
      <c r="F310" s="276"/>
      <c r="G310" s="276">
        <f>SUM(G311:G330)</f>
        <v>7684.0599999999995</v>
      </c>
      <c r="H310" s="276">
        <f t="shared" si="179"/>
        <v>1851.1100000000001</v>
      </c>
      <c r="I310" s="286">
        <f>SUM(I311:I330)</f>
        <v>9535.17</v>
      </c>
    </row>
    <row r="311" spans="1:9" x14ac:dyDescent="0.25">
      <c r="A311" s="256" t="s">
        <v>1150</v>
      </c>
      <c r="B311" s="729">
        <f>152+27</f>
        <v>179</v>
      </c>
      <c r="C311" s="107">
        <f>ROUND(B311/158,2)</f>
        <v>1.1299999999999999</v>
      </c>
      <c r="D311" s="107">
        <v>785</v>
      </c>
      <c r="E311" s="107">
        <f t="shared" ref="E311" si="180">ROUND(C311*D311,2)</f>
        <v>887.05</v>
      </c>
      <c r="F311" s="270">
        <v>1</v>
      </c>
      <c r="G311" s="107">
        <f t="shared" ref="G311:G330" si="181">ROUND(E311*F311,2)</f>
        <v>887.05</v>
      </c>
      <c r="H311" s="107">
        <f t="shared" ref="H311:H330" si="182">ROUND(G311*0.2409,2)</f>
        <v>213.69</v>
      </c>
      <c r="I311" s="108">
        <f t="shared" ref="I311:I330" si="183">ROUND(G311+H311,2)</f>
        <v>1100.74</v>
      </c>
    </row>
    <row r="312" spans="1:9" x14ac:dyDescent="0.25">
      <c r="A312" s="256" t="s">
        <v>1228</v>
      </c>
      <c r="B312" s="729">
        <f>24+44+108</f>
        <v>176</v>
      </c>
      <c r="C312" s="107">
        <f t="shared" ref="C312:C330" si="184">ROUND(B312/158,2)</f>
        <v>1.1100000000000001</v>
      </c>
      <c r="D312" s="109">
        <v>4.79</v>
      </c>
      <c r="E312" s="109">
        <f t="shared" ref="E312:E330" si="185">ROUND(B312*D312,2)</f>
        <v>843.04</v>
      </c>
      <c r="F312" s="270">
        <v>1</v>
      </c>
      <c r="G312" s="109">
        <f t="shared" si="181"/>
        <v>843.04</v>
      </c>
      <c r="H312" s="109">
        <f t="shared" si="182"/>
        <v>203.09</v>
      </c>
      <c r="I312" s="176">
        <f t="shared" si="183"/>
        <v>1046.1300000000001</v>
      </c>
    </row>
    <row r="313" spans="1:9" x14ac:dyDescent="0.25">
      <c r="A313" s="256" t="s">
        <v>1229</v>
      </c>
      <c r="B313" s="729">
        <f>24+24</f>
        <v>48</v>
      </c>
      <c r="C313" s="107">
        <f t="shared" si="184"/>
        <v>0.3</v>
      </c>
      <c r="D313" s="109">
        <v>4.79</v>
      </c>
      <c r="E313" s="109">
        <f t="shared" si="185"/>
        <v>229.92</v>
      </c>
      <c r="F313" s="270">
        <v>1</v>
      </c>
      <c r="G313" s="109">
        <f t="shared" si="181"/>
        <v>229.92</v>
      </c>
      <c r="H313" s="109">
        <f t="shared" si="182"/>
        <v>55.39</v>
      </c>
      <c r="I313" s="176">
        <f t="shared" si="183"/>
        <v>285.31</v>
      </c>
    </row>
    <row r="314" spans="1:9" x14ac:dyDescent="0.25">
      <c r="A314" s="256" t="s">
        <v>1230</v>
      </c>
      <c r="B314" s="729">
        <f>24+20+48</f>
        <v>92</v>
      </c>
      <c r="C314" s="107">
        <f t="shared" si="184"/>
        <v>0.57999999999999996</v>
      </c>
      <c r="D314" s="109">
        <v>4.79</v>
      </c>
      <c r="E314" s="109">
        <f t="shared" si="185"/>
        <v>440.68</v>
      </c>
      <c r="F314" s="270">
        <v>1</v>
      </c>
      <c r="G314" s="109">
        <f t="shared" si="181"/>
        <v>440.68</v>
      </c>
      <c r="H314" s="109">
        <f t="shared" si="182"/>
        <v>106.16</v>
      </c>
      <c r="I314" s="176">
        <f t="shared" si="183"/>
        <v>546.84</v>
      </c>
    </row>
    <row r="315" spans="1:9" x14ac:dyDescent="0.25">
      <c r="A315" s="256" t="s">
        <v>1231</v>
      </c>
      <c r="B315" s="729">
        <f>12+36</f>
        <v>48</v>
      </c>
      <c r="C315" s="107">
        <f t="shared" si="184"/>
        <v>0.3</v>
      </c>
      <c r="D315" s="109">
        <v>4.79</v>
      </c>
      <c r="E315" s="109">
        <f t="shared" si="185"/>
        <v>229.92</v>
      </c>
      <c r="F315" s="270">
        <v>1</v>
      </c>
      <c r="G315" s="109">
        <f t="shared" si="181"/>
        <v>229.92</v>
      </c>
      <c r="H315" s="109">
        <f t="shared" si="182"/>
        <v>55.39</v>
      </c>
      <c r="I315" s="176">
        <f t="shared" si="183"/>
        <v>285.31</v>
      </c>
    </row>
    <row r="316" spans="1:9" x14ac:dyDescent="0.25">
      <c r="A316" s="256" t="s">
        <v>1232</v>
      </c>
      <c r="B316" s="729">
        <f>16+48+20+72</f>
        <v>156</v>
      </c>
      <c r="C316" s="107">
        <f t="shared" si="184"/>
        <v>0.99</v>
      </c>
      <c r="D316" s="109">
        <v>4.79</v>
      </c>
      <c r="E316" s="109">
        <f t="shared" si="185"/>
        <v>747.24</v>
      </c>
      <c r="F316" s="270">
        <v>1</v>
      </c>
      <c r="G316" s="109">
        <f t="shared" si="181"/>
        <v>747.24</v>
      </c>
      <c r="H316" s="109">
        <f t="shared" si="182"/>
        <v>180.01</v>
      </c>
      <c r="I316" s="176">
        <f t="shared" si="183"/>
        <v>927.25</v>
      </c>
    </row>
    <row r="317" spans="1:9" x14ac:dyDescent="0.25">
      <c r="A317" s="256" t="s">
        <v>1233</v>
      </c>
      <c r="B317" s="729">
        <f>40+141</f>
        <v>181</v>
      </c>
      <c r="C317" s="107">
        <f t="shared" si="184"/>
        <v>1.1499999999999999</v>
      </c>
      <c r="D317" s="109">
        <v>4.79</v>
      </c>
      <c r="E317" s="109">
        <f t="shared" si="185"/>
        <v>866.99</v>
      </c>
      <c r="F317" s="270">
        <v>1</v>
      </c>
      <c r="G317" s="109">
        <f t="shared" si="181"/>
        <v>866.99</v>
      </c>
      <c r="H317" s="109">
        <f t="shared" si="182"/>
        <v>208.86</v>
      </c>
      <c r="I317" s="176">
        <f t="shared" si="183"/>
        <v>1075.8499999999999</v>
      </c>
    </row>
    <row r="318" spans="1:9" x14ac:dyDescent="0.25">
      <c r="A318" s="256" t="s">
        <v>1234</v>
      </c>
      <c r="B318" s="729">
        <f>60+24</f>
        <v>84</v>
      </c>
      <c r="C318" s="107">
        <f t="shared" si="184"/>
        <v>0.53</v>
      </c>
      <c r="D318" s="109">
        <v>4.79</v>
      </c>
      <c r="E318" s="109">
        <f t="shared" si="185"/>
        <v>402.36</v>
      </c>
      <c r="F318" s="270">
        <v>1</v>
      </c>
      <c r="G318" s="109">
        <f t="shared" si="181"/>
        <v>402.36</v>
      </c>
      <c r="H318" s="109">
        <f t="shared" si="182"/>
        <v>96.93</v>
      </c>
      <c r="I318" s="176">
        <f t="shared" si="183"/>
        <v>499.29</v>
      </c>
    </row>
    <row r="319" spans="1:9" x14ac:dyDescent="0.25">
      <c r="A319" s="256" t="s">
        <v>1235</v>
      </c>
      <c r="B319" s="729">
        <f>12+24+48</f>
        <v>84</v>
      </c>
      <c r="C319" s="107">
        <f t="shared" si="184"/>
        <v>0.53</v>
      </c>
      <c r="D319" s="109">
        <v>4.79</v>
      </c>
      <c r="E319" s="109">
        <f t="shared" si="185"/>
        <v>402.36</v>
      </c>
      <c r="F319" s="270">
        <v>1</v>
      </c>
      <c r="G319" s="109">
        <f t="shared" si="181"/>
        <v>402.36</v>
      </c>
      <c r="H319" s="109">
        <f t="shared" si="182"/>
        <v>96.93</v>
      </c>
      <c r="I319" s="176">
        <f t="shared" si="183"/>
        <v>499.29</v>
      </c>
    </row>
    <row r="320" spans="1:9" x14ac:dyDescent="0.25">
      <c r="A320" s="256" t="s">
        <v>1236</v>
      </c>
      <c r="B320" s="729">
        <f>24+80</f>
        <v>104</v>
      </c>
      <c r="C320" s="107">
        <f t="shared" si="184"/>
        <v>0.66</v>
      </c>
      <c r="D320" s="109">
        <v>4.79</v>
      </c>
      <c r="E320" s="109">
        <f t="shared" si="185"/>
        <v>498.16</v>
      </c>
      <c r="F320" s="270">
        <v>1</v>
      </c>
      <c r="G320" s="109">
        <f t="shared" si="181"/>
        <v>498.16</v>
      </c>
      <c r="H320" s="109">
        <f t="shared" si="182"/>
        <v>120.01</v>
      </c>
      <c r="I320" s="176">
        <f t="shared" si="183"/>
        <v>618.16999999999996</v>
      </c>
    </row>
    <row r="321" spans="1:9" x14ac:dyDescent="0.25">
      <c r="A321" s="256" t="s">
        <v>1237</v>
      </c>
      <c r="B321" s="729">
        <f>24+96</f>
        <v>120</v>
      </c>
      <c r="C321" s="107">
        <f t="shared" si="184"/>
        <v>0.76</v>
      </c>
      <c r="D321" s="109">
        <v>4.79</v>
      </c>
      <c r="E321" s="109">
        <f t="shared" si="185"/>
        <v>574.79999999999995</v>
      </c>
      <c r="F321" s="270">
        <v>1</v>
      </c>
      <c r="G321" s="109">
        <f t="shared" si="181"/>
        <v>574.79999999999995</v>
      </c>
      <c r="H321" s="109">
        <f t="shared" si="182"/>
        <v>138.47</v>
      </c>
      <c r="I321" s="176">
        <f t="shared" si="183"/>
        <v>713.27</v>
      </c>
    </row>
    <row r="322" spans="1:9" x14ac:dyDescent="0.25">
      <c r="A322" s="256" t="s">
        <v>1238</v>
      </c>
      <c r="B322" s="729">
        <f>12+12</f>
        <v>24</v>
      </c>
      <c r="C322" s="107">
        <f t="shared" si="184"/>
        <v>0.15</v>
      </c>
      <c r="D322" s="109">
        <v>4.79</v>
      </c>
      <c r="E322" s="109">
        <f t="shared" si="185"/>
        <v>114.96</v>
      </c>
      <c r="F322" s="270">
        <v>1</v>
      </c>
      <c r="G322" s="109">
        <f t="shared" si="181"/>
        <v>114.96</v>
      </c>
      <c r="H322" s="109">
        <f t="shared" si="182"/>
        <v>27.69</v>
      </c>
      <c r="I322" s="176">
        <f t="shared" si="183"/>
        <v>142.65</v>
      </c>
    </row>
    <row r="323" spans="1:9" x14ac:dyDescent="0.25">
      <c r="A323" s="256" t="s">
        <v>1239</v>
      </c>
      <c r="B323" s="729">
        <f>8+96</f>
        <v>104</v>
      </c>
      <c r="C323" s="107">
        <f t="shared" si="184"/>
        <v>0.66</v>
      </c>
      <c r="D323" s="109">
        <v>4.79</v>
      </c>
      <c r="E323" s="109">
        <f t="shared" si="185"/>
        <v>498.16</v>
      </c>
      <c r="F323" s="270">
        <v>1</v>
      </c>
      <c r="G323" s="109">
        <f t="shared" si="181"/>
        <v>498.16</v>
      </c>
      <c r="H323" s="109">
        <f t="shared" si="182"/>
        <v>120.01</v>
      </c>
      <c r="I323" s="176">
        <f t="shared" si="183"/>
        <v>618.16999999999996</v>
      </c>
    </row>
    <row r="324" spans="1:9" x14ac:dyDescent="0.25">
      <c r="A324" s="256" t="s">
        <v>1240</v>
      </c>
      <c r="B324" s="729">
        <f>12+12</f>
        <v>24</v>
      </c>
      <c r="C324" s="107">
        <f t="shared" si="184"/>
        <v>0.15</v>
      </c>
      <c r="D324" s="109">
        <v>4.79</v>
      </c>
      <c r="E324" s="109">
        <f t="shared" si="185"/>
        <v>114.96</v>
      </c>
      <c r="F324" s="270">
        <v>1</v>
      </c>
      <c r="G324" s="109">
        <f t="shared" si="181"/>
        <v>114.96</v>
      </c>
      <c r="H324" s="109">
        <f t="shared" si="182"/>
        <v>27.69</v>
      </c>
      <c r="I324" s="176">
        <f t="shared" si="183"/>
        <v>142.65</v>
      </c>
    </row>
    <row r="325" spans="1:9" ht="17.25" customHeight="1" x14ac:dyDescent="0.25">
      <c r="A325" s="256" t="s">
        <v>1241</v>
      </c>
      <c r="B325" s="729">
        <f>20+48</f>
        <v>68</v>
      </c>
      <c r="C325" s="107">
        <f t="shared" si="184"/>
        <v>0.43</v>
      </c>
      <c r="D325" s="109">
        <v>4.79</v>
      </c>
      <c r="E325" s="109">
        <f t="shared" si="185"/>
        <v>325.72000000000003</v>
      </c>
      <c r="F325" s="270">
        <v>1</v>
      </c>
      <c r="G325" s="109">
        <f t="shared" si="181"/>
        <v>325.72000000000003</v>
      </c>
      <c r="H325" s="109">
        <f t="shared" si="182"/>
        <v>78.47</v>
      </c>
      <c r="I325" s="176">
        <f t="shared" si="183"/>
        <v>404.19</v>
      </c>
    </row>
    <row r="326" spans="1:9" ht="17.25" customHeight="1" x14ac:dyDescent="0.25">
      <c r="A326" s="256" t="s">
        <v>1242</v>
      </c>
      <c r="B326" s="729">
        <f>1+2</f>
        <v>3</v>
      </c>
      <c r="C326" s="107">
        <f t="shared" si="184"/>
        <v>0.02</v>
      </c>
      <c r="D326" s="109">
        <v>4.79</v>
      </c>
      <c r="E326" s="109">
        <f t="shared" si="185"/>
        <v>14.37</v>
      </c>
      <c r="F326" s="270">
        <v>1</v>
      </c>
      <c r="G326" s="109">
        <f t="shared" si="181"/>
        <v>14.37</v>
      </c>
      <c r="H326" s="109">
        <f t="shared" si="182"/>
        <v>3.46</v>
      </c>
      <c r="I326" s="176">
        <f t="shared" si="183"/>
        <v>17.829999999999998</v>
      </c>
    </row>
    <row r="327" spans="1:9" ht="17.25" customHeight="1" x14ac:dyDescent="0.25">
      <c r="A327" s="256" t="s">
        <v>1243</v>
      </c>
      <c r="B327" s="729">
        <f>14+1</f>
        <v>15</v>
      </c>
      <c r="C327" s="107">
        <f t="shared" si="184"/>
        <v>0.09</v>
      </c>
      <c r="D327" s="109">
        <v>4.79</v>
      </c>
      <c r="E327" s="109">
        <f t="shared" si="185"/>
        <v>71.849999999999994</v>
      </c>
      <c r="F327" s="270">
        <v>1</v>
      </c>
      <c r="G327" s="109">
        <f t="shared" si="181"/>
        <v>71.849999999999994</v>
      </c>
      <c r="H327" s="109">
        <f t="shared" si="182"/>
        <v>17.309999999999999</v>
      </c>
      <c r="I327" s="176">
        <f t="shared" si="183"/>
        <v>89.16</v>
      </c>
    </row>
    <row r="328" spans="1:9" ht="17.25" customHeight="1" x14ac:dyDescent="0.25">
      <c r="A328" s="256" t="s">
        <v>1244</v>
      </c>
      <c r="B328" s="729">
        <v>20</v>
      </c>
      <c r="C328" s="107">
        <f t="shared" si="184"/>
        <v>0.13</v>
      </c>
      <c r="D328" s="109">
        <v>4.79</v>
      </c>
      <c r="E328" s="109">
        <f t="shared" si="185"/>
        <v>95.8</v>
      </c>
      <c r="F328" s="270">
        <v>1</v>
      </c>
      <c r="G328" s="109">
        <f t="shared" si="181"/>
        <v>95.8</v>
      </c>
      <c r="H328" s="109">
        <f t="shared" si="182"/>
        <v>23.08</v>
      </c>
      <c r="I328" s="176">
        <f t="shared" si="183"/>
        <v>118.88</v>
      </c>
    </row>
    <row r="329" spans="1:9" ht="17.25" customHeight="1" x14ac:dyDescent="0.25">
      <c r="A329" s="256" t="s">
        <v>1245</v>
      </c>
      <c r="B329" s="729">
        <f>48+8</f>
        <v>56</v>
      </c>
      <c r="C329" s="107">
        <f t="shared" si="184"/>
        <v>0.35</v>
      </c>
      <c r="D329" s="109">
        <v>4.79</v>
      </c>
      <c r="E329" s="109">
        <f t="shared" si="185"/>
        <v>268.24</v>
      </c>
      <c r="F329" s="270">
        <v>1</v>
      </c>
      <c r="G329" s="109">
        <f t="shared" si="181"/>
        <v>268.24</v>
      </c>
      <c r="H329" s="109">
        <f t="shared" si="182"/>
        <v>64.62</v>
      </c>
      <c r="I329" s="176">
        <f t="shared" si="183"/>
        <v>332.86</v>
      </c>
    </row>
    <row r="330" spans="1:9" ht="17.25" customHeight="1" x14ac:dyDescent="0.25">
      <c r="A330" s="256" t="s">
        <v>1246</v>
      </c>
      <c r="B330" s="729">
        <f>9+3</f>
        <v>12</v>
      </c>
      <c r="C330" s="107">
        <f t="shared" si="184"/>
        <v>0.08</v>
      </c>
      <c r="D330" s="109">
        <v>4.79</v>
      </c>
      <c r="E330" s="109">
        <f t="shared" si="185"/>
        <v>57.48</v>
      </c>
      <c r="F330" s="270">
        <v>1</v>
      </c>
      <c r="G330" s="109">
        <f t="shared" si="181"/>
        <v>57.48</v>
      </c>
      <c r="H330" s="109">
        <f t="shared" si="182"/>
        <v>13.85</v>
      </c>
      <c r="I330" s="176">
        <f t="shared" si="183"/>
        <v>71.33</v>
      </c>
    </row>
    <row r="331" spans="1:9" ht="47.25" x14ac:dyDescent="0.25">
      <c r="A331" s="252" t="s">
        <v>9</v>
      </c>
      <c r="B331" s="723">
        <f t="shared" ref="B331:I331" si="186">SUM(B332:B340)</f>
        <v>1012</v>
      </c>
      <c r="C331" s="254">
        <f t="shared" si="186"/>
        <v>6.41</v>
      </c>
      <c r="D331" s="254"/>
      <c r="E331" s="254"/>
      <c r="F331" s="254"/>
      <c r="G331" s="254">
        <f t="shared" si="186"/>
        <v>3541.72</v>
      </c>
      <c r="H331" s="254">
        <f t="shared" si="186"/>
        <v>839.7</v>
      </c>
      <c r="I331" s="255">
        <f t="shared" si="186"/>
        <v>4381.42</v>
      </c>
    </row>
    <row r="332" spans="1:9" x14ac:dyDescent="0.25">
      <c r="A332" s="256" t="s">
        <v>1168</v>
      </c>
      <c r="B332" s="729">
        <f>16+144+24+12</f>
        <v>196</v>
      </c>
      <c r="C332" s="109">
        <f t="shared" ref="C332:C337" si="187">ROUND(B332/158,2)</f>
        <v>1.24</v>
      </c>
      <c r="D332" s="109">
        <v>3.52</v>
      </c>
      <c r="E332" s="109">
        <f t="shared" ref="E332:E337" si="188">ROUND(B332*D332,2)</f>
        <v>689.92</v>
      </c>
      <c r="F332" s="257">
        <v>1</v>
      </c>
      <c r="G332" s="109">
        <f t="shared" ref="G332:G337" si="189">ROUND(E332*F332,2)</f>
        <v>689.92</v>
      </c>
      <c r="H332" s="109">
        <f>ROUND(G332*0.2409,2)</f>
        <v>166.2</v>
      </c>
      <c r="I332" s="176">
        <f t="shared" ref="I332:I337" si="190">ROUND(G332+H332,2)</f>
        <v>856.12</v>
      </c>
    </row>
    <row r="333" spans="1:9" x14ac:dyDescent="0.25">
      <c r="A333" s="256" t="s">
        <v>1247</v>
      </c>
      <c r="B333" s="729">
        <f>24+120+6</f>
        <v>150</v>
      </c>
      <c r="C333" s="109">
        <f t="shared" si="187"/>
        <v>0.95</v>
      </c>
      <c r="D333" s="109">
        <v>3.52</v>
      </c>
      <c r="E333" s="109">
        <f t="shared" si="188"/>
        <v>528</v>
      </c>
      <c r="F333" s="257">
        <v>1</v>
      </c>
      <c r="G333" s="109">
        <f t="shared" si="189"/>
        <v>528</v>
      </c>
      <c r="H333" s="109">
        <f t="shared" ref="H333:H336" si="191">ROUND(G333*0.2409,2)</f>
        <v>127.2</v>
      </c>
      <c r="I333" s="176">
        <f t="shared" si="190"/>
        <v>655.20000000000005</v>
      </c>
    </row>
    <row r="334" spans="1:9" x14ac:dyDescent="0.25">
      <c r="A334" s="256" t="s">
        <v>1248</v>
      </c>
      <c r="B334" s="729">
        <f>30+120+12</f>
        <v>162</v>
      </c>
      <c r="C334" s="109">
        <f t="shared" si="187"/>
        <v>1.03</v>
      </c>
      <c r="D334" s="109">
        <v>3.52</v>
      </c>
      <c r="E334" s="109">
        <f t="shared" si="188"/>
        <v>570.24</v>
      </c>
      <c r="F334" s="257">
        <v>1</v>
      </c>
      <c r="G334" s="109">
        <f t="shared" si="189"/>
        <v>570.24</v>
      </c>
      <c r="H334" s="109">
        <f t="shared" si="191"/>
        <v>137.37</v>
      </c>
      <c r="I334" s="176">
        <f t="shared" si="190"/>
        <v>707.61</v>
      </c>
    </row>
    <row r="335" spans="1:9" x14ac:dyDescent="0.25">
      <c r="A335" s="256" t="s">
        <v>1249</v>
      </c>
      <c r="B335" s="729">
        <f>24+96+12</f>
        <v>132</v>
      </c>
      <c r="C335" s="109">
        <f t="shared" si="187"/>
        <v>0.84</v>
      </c>
      <c r="D335" s="109">
        <v>3.52</v>
      </c>
      <c r="E335" s="109">
        <f t="shared" si="188"/>
        <v>464.64</v>
      </c>
      <c r="F335" s="257">
        <v>1</v>
      </c>
      <c r="G335" s="109">
        <f t="shared" si="189"/>
        <v>464.64</v>
      </c>
      <c r="H335" s="109">
        <f t="shared" si="191"/>
        <v>111.93</v>
      </c>
      <c r="I335" s="176">
        <f t="shared" si="190"/>
        <v>576.57000000000005</v>
      </c>
    </row>
    <row r="336" spans="1:9" x14ac:dyDescent="0.25">
      <c r="A336" s="256" t="s">
        <v>1250</v>
      </c>
      <c r="B336" s="729">
        <v>120</v>
      </c>
      <c r="C336" s="109">
        <f t="shared" si="187"/>
        <v>0.76</v>
      </c>
      <c r="D336" s="109">
        <v>3.52</v>
      </c>
      <c r="E336" s="109">
        <f t="shared" si="188"/>
        <v>422.4</v>
      </c>
      <c r="F336" s="257">
        <v>1</v>
      </c>
      <c r="G336" s="109">
        <f t="shared" si="189"/>
        <v>422.4</v>
      </c>
      <c r="H336" s="109">
        <f t="shared" si="191"/>
        <v>101.76</v>
      </c>
      <c r="I336" s="176">
        <f t="shared" si="190"/>
        <v>524.16</v>
      </c>
    </row>
    <row r="337" spans="1:53" x14ac:dyDescent="0.25">
      <c r="A337" s="256" t="s">
        <v>1251</v>
      </c>
      <c r="B337" s="729">
        <f>24+108+6</f>
        <v>138</v>
      </c>
      <c r="C337" s="109">
        <f t="shared" si="187"/>
        <v>0.87</v>
      </c>
      <c r="D337" s="109">
        <v>3.52</v>
      </c>
      <c r="E337" s="109">
        <f t="shared" si="188"/>
        <v>485.76</v>
      </c>
      <c r="F337" s="257">
        <v>1</v>
      </c>
      <c r="G337" s="109">
        <f t="shared" si="189"/>
        <v>485.76</v>
      </c>
      <c r="H337" s="109">
        <f>ROUND(G337*0.2131,2)</f>
        <v>103.52</v>
      </c>
      <c r="I337" s="176">
        <f t="shared" si="190"/>
        <v>589.28</v>
      </c>
    </row>
    <row r="338" spans="1:53" x14ac:dyDescent="0.25">
      <c r="A338" s="256" t="s">
        <v>1252</v>
      </c>
      <c r="B338" s="729">
        <v>24</v>
      </c>
      <c r="C338" s="109">
        <f>ROUND(B338/158,2)</f>
        <v>0.15</v>
      </c>
      <c r="D338" s="109">
        <v>3.52</v>
      </c>
      <c r="E338" s="109">
        <f>ROUND(B338*D338,2)</f>
        <v>84.48</v>
      </c>
      <c r="F338" s="257">
        <v>1</v>
      </c>
      <c r="G338" s="109">
        <f>ROUND(E338*F338,2)</f>
        <v>84.48</v>
      </c>
      <c r="H338" s="109">
        <f>ROUND(G338*0.2409,2)</f>
        <v>20.350000000000001</v>
      </c>
      <c r="I338" s="176">
        <f>ROUND(G338+H338,2)</f>
        <v>104.83</v>
      </c>
    </row>
    <row r="339" spans="1:53" x14ac:dyDescent="0.25">
      <c r="A339" s="256" t="s">
        <v>1253</v>
      </c>
      <c r="B339" s="729">
        <f>30+24</f>
        <v>54</v>
      </c>
      <c r="C339" s="109">
        <f>ROUND(B339/158,2)</f>
        <v>0.34</v>
      </c>
      <c r="D339" s="109">
        <v>3.52</v>
      </c>
      <c r="E339" s="109">
        <f>ROUND(B339*D339,2)</f>
        <v>190.08</v>
      </c>
      <c r="F339" s="257">
        <v>1</v>
      </c>
      <c r="G339" s="109">
        <f>ROUND(E339*F339,2)</f>
        <v>190.08</v>
      </c>
      <c r="H339" s="109">
        <f>ROUND(G339*0.2409,2)</f>
        <v>45.79</v>
      </c>
      <c r="I339" s="176">
        <f>ROUND(G339+H339,2)</f>
        <v>235.87</v>
      </c>
    </row>
    <row r="340" spans="1:53" x14ac:dyDescent="0.25">
      <c r="A340" s="256" t="s">
        <v>53</v>
      </c>
      <c r="B340" s="729">
        <v>36</v>
      </c>
      <c r="C340" s="109">
        <f t="shared" ref="C340" si="192">ROUND(B340/158,2)</f>
        <v>0.23</v>
      </c>
      <c r="D340" s="109">
        <v>2.95</v>
      </c>
      <c r="E340" s="109">
        <f t="shared" ref="E340" si="193">ROUND(B340*D340,2)</f>
        <v>106.2</v>
      </c>
      <c r="F340" s="257">
        <v>1</v>
      </c>
      <c r="G340" s="109">
        <f t="shared" ref="G340" si="194">ROUND(E340*F340,2)</f>
        <v>106.2</v>
      </c>
      <c r="H340" s="109">
        <f>ROUND(G340*0.2409,2)</f>
        <v>25.58</v>
      </c>
      <c r="I340" s="176">
        <f t="shared" ref="I340" si="195">ROUND(G340+H340,2)</f>
        <v>131.78</v>
      </c>
    </row>
    <row r="341" spans="1:53" ht="31.5" x14ac:dyDescent="0.25">
      <c r="A341" s="252" t="s">
        <v>7</v>
      </c>
      <c r="B341" s="723">
        <f>SUM(B342:B343)</f>
        <v>210</v>
      </c>
      <c r="C341" s="254">
        <f t="shared" ref="C341:I341" si="196">SUM(C342:C343)</f>
        <v>1.33</v>
      </c>
      <c r="D341" s="254"/>
      <c r="E341" s="254"/>
      <c r="F341" s="254"/>
      <c r="G341" s="254">
        <f t="shared" si="196"/>
        <v>611.79999999999995</v>
      </c>
      <c r="H341" s="254">
        <f t="shared" si="196"/>
        <v>134.6</v>
      </c>
      <c r="I341" s="255">
        <f t="shared" si="196"/>
        <v>746.4</v>
      </c>
    </row>
    <row r="342" spans="1:53" s="275" customFormat="1" x14ac:dyDescent="0.25">
      <c r="A342" s="261" t="s">
        <v>1177</v>
      </c>
      <c r="B342" s="727">
        <v>158</v>
      </c>
      <c r="C342" s="107">
        <f t="shared" ref="C342:C343" si="197">ROUND(B342/158,2)</f>
        <v>1</v>
      </c>
      <c r="D342" s="107">
        <v>460</v>
      </c>
      <c r="E342" s="107">
        <f t="shared" ref="E342:E343" si="198">ROUND(C342*D342,2)</f>
        <v>460</v>
      </c>
      <c r="F342" s="270">
        <v>1</v>
      </c>
      <c r="G342" s="107">
        <f t="shared" ref="G342:G343" si="199">ROUND(E342*F342,2)</f>
        <v>460</v>
      </c>
      <c r="H342" s="107">
        <f>ROUND(G342*0.2131,2)</f>
        <v>98.03</v>
      </c>
      <c r="I342" s="108">
        <f t="shared" ref="I342:I343" si="200">ROUND(G342+H342,2)</f>
        <v>558.03</v>
      </c>
      <c r="J342" s="719"/>
      <c r="K342" s="719"/>
      <c r="L342" s="719"/>
      <c r="M342" s="719"/>
      <c r="N342" s="719"/>
      <c r="O342" s="458"/>
      <c r="P342" s="458"/>
      <c r="Q342" s="458"/>
      <c r="R342" s="458"/>
      <c r="S342" s="458"/>
      <c r="T342" s="458"/>
      <c r="U342" s="458"/>
      <c r="V342" s="458"/>
      <c r="W342" s="458"/>
      <c r="X342" s="458"/>
      <c r="Y342" s="458"/>
      <c r="Z342" s="458"/>
      <c r="AA342" s="458"/>
      <c r="AB342" s="458"/>
      <c r="AC342" s="458"/>
      <c r="AD342" s="458"/>
      <c r="AE342" s="458"/>
      <c r="AF342" s="458"/>
      <c r="AG342" s="458"/>
      <c r="AH342" s="458"/>
      <c r="AI342" s="458"/>
      <c r="AJ342" s="458"/>
      <c r="AK342" s="458"/>
      <c r="AL342" s="458"/>
      <c r="AM342" s="458"/>
      <c r="AN342" s="458"/>
      <c r="AO342" s="458"/>
      <c r="AP342" s="458"/>
      <c r="AQ342" s="458"/>
      <c r="AR342" s="458"/>
      <c r="AS342" s="458"/>
      <c r="AT342" s="458"/>
      <c r="AU342" s="458"/>
      <c r="AV342" s="458"/>
      <c r="AW342" s="458"/>
      <c r="AX342" s="458"/>
      <c r="AY342" s="458"/>
      <c r="AZ342" s="458"/>
      <c r="BA342" s="458"/>
    </row>
    <row r="343" spans="1:53" s="275" customFormat="1" ht="17.25" thickBot="1" x14ac:dyDescent="0.3">
      <c r="A343" s="261" t="s">
        <v>1178</v>
      </c>
      <c r="B343" s="733">
        <v>52</v>
      </c>
      <c r="C343" s="101">
        <f t="shared" si="197"/>
        <v>0.33</v>
      </c>
      <c r="D343" s="101">
        <v>460</v>
      </c>
      <c r="E343" s="101">
        <f t="shared" si="198"/>
        <v>151.80000000000001</v>
      </c>
      <c r="F343" s="284">
        <v>1</v>
      </c>
      <c r="G343" s="101">
        <f t="shared" si="199"/>
        <v>151.80000000000001</v>
      </c>
      <c r="H343" s="101">
        <f t="shared" ref="H343" si="201">ROUND(G343*0.2409,2)</f>
        <v>36.57</v>
      </c>
      <c r="I343" s="102">
        <f t="shared" si="200"/>
        <v>188.37</v>
      </c>
      <c r="J343" s="719"/>
      <c r="K343" s="719"/>
      <c r="L343" s="719"/>
      <c r="M343" s="719"/>
      <c r="N343" s="719"/>
      <c r="O343" s="458"/>
      <c r="P343" s="458"/>
      <c r="Q343" s="458"/>
      <c r="R343" s="458"/>
      <c r="S343" s="458"/>
      <c r="T343" s="458"/>
      <c r="U343" s="458"/>
      <c r="V343" s="458"/>
      <c r="W343" s="458"/>
      <c r="X343" s="458"/>
      <c r="Y343" s="458"/>
      <c r="Z343" s="458"/>
      <c r="AA343" s="458"/>
      <c r="AB343" s="458"/>
      <c r="AC343" s="458"/>
      <c r="AD343" s="458"/>
      <c r="AE343" s="458"/>
      <c r="AF343" s="458"/>
      <c r="AG343" s="458"/>
      <c r="AH343" s="458"/>
      <c r="AI343" s="458"/>
      <c r="AJ343" s="458"/>
      <c r="AK343" s="458"/>
      <c r="AL343" s="458"/>
      <c r="AM343" s="458"/>
      <c r="AN343" s="458"/>
      <c r="AO343" s="458"/>
      <c r="AP343" s="458"/>
      <c r="AQ343" s="458"/>
      <c r="AR343" s="458"/>
      <c r="AS343" s="458"/>
      <c r="AT343" s="458"/>
      <c r="AU343" s="458"/>
      <c r="AV343" s="458"/>
      <c r="AW343" s="458"/>
      <c r="AX343" s="458"/>
      <c r="AY343" s="458"/>
      <c r="AZ343" s="458"/>
      <c r="BA343" s="458"/>
    </row>
    <row r="344" spans="1:53" x14ac:dyDescent="0.25">
      <c r="A344" s="249" t="s">
        <v>564</v>
      </c>
      <c r="B344" s="728">
        <f>B345+B349</f>
        <v>56</v>
      </c>
      <c r="C344" s="271">
        <f t="shared" ref="C344:I344" si="202">C345+C349</f>
        <v>0.35000000000000003</v>
      </c>
      <c r="D344" s="271"/>
      <c r="E344" s="271"/>
      <c r="F344" s="271"/>
      <c r="G344" s="271">
        <f t="shared" si="202"/>
        <v>223.84</v>
      </c>
      <c r="H344" s="271">
        <f t="shared" si="202"/>
        <v>53.92</v>
      </c>
      <c r="I344" s="271">
        <f t="shared" si="202"/>
        <v>277.76</v>
      </c>
    </row>
    <row r="345" spans="1:53" ht="47.25" x14ac:dyDescent="0.25">
      <c r="A345" s="252" t="s">
        <v>8</v>
      </c>
      <c r="B345" s="723">
        <f>SUM(B346:B348)</f>
        <v>32</v>
      </c>
      <c r="C345" s="254">
        <f t="shared" ref="C345:H345" si="203">SUM(C346:C348)</f>
        <v>0.2</v>
      </c>
      <c r="D345" s="254"/>
      <c r="E345" s="254"/>
      <c r="F345" s="254"/>
      <c r="G345" s="254">
        <f>SUM(G346:G348)</f>
        <v>147.84</v>
      </c>
      <c r="H345" s="254">
        <f t="shared" si="203"/>
        <v>35.61</v>
      </c>
      <c r="I345" s="255">
        <f>SUM(I346:I348)</f>
        <v>183.45</v>
      </c>
    </row>
    <row r="346" spans="1:53" x14ac:dyDescent="0.25">
      <c r="A346" s="256" t="s">
        <v>1025</v>
      </c>
      <c r="B346" s="729">
        <v>8</v>
      </c>
      <c r="C346" s="107">
        <f t="shared" ref="C346:C348" si="204">ROUND(B346/158,2)</f>
        <v>0.05</v>
      </c>
      <c r="D346" s="109">
        <v>4.62</v>
      </c>
      <c r="E346" s="109">
        <f t="shared" ref="E346:E348" si="205">ROUND(B346*D346,2)</f>
        <v>36.96</v>
      </c>
      <c r="F346" s="270">
        <v>1</v>
      </c>
      <c r="G346" s="109">
        <f t="shared" ref="G346:G348" si="206">ROUND(E346*F346,2)</f>
        <v>36.96</v>
      </c>
      <c r="H346" s="109">
        <f t="shared" ref="H346:H348" si="207">ROUND(G346*0.2409,2)</f>
        <v>8.9</v>
      </c>
      <c r="I346" s="176">
        <f t="shared" ref="I346:I348" si="208">ROUND(G346+H346,2)</f>
        <v>45.86</v>
      </c>
    </row>
    <row r="347" spans="1:53" x14ac:dyDescent="0.25">
      <c r="A347" s="256" t="s">
        <v>1026</v>
      </c>
      <c r="B347" s="729">
        <v>8</v>
      </c>
      <c r="C347" s="107">
        <f t="shared" si="204"/>
        <v>0.05</v>
      </c>
      <c r="D347" s="109">
        <v>4.62</v>
      </c>
      <c r="E347" s="109">
        <f t="shared" si="205"/>
        <v>36.96</v>
      </c>
      <c r="F347" s="270">
        <v>1</v>
      </c>
      <c r="G347" s="109">
        <f t="shared" si="206"/>
        <v>36.96</v>
      </c>
      <c r="H347" s="109">
        <f t="shared" si="207"/>
        <v>8.9</v>
      </c>
      <c r="I347" s="176">
        <f t="shared" si="208"/>
        <v>45.86</v>
      </c>
    </row>
    <row r="348" spans="1:53" x14ac:dyDescent="0.25">
      <c r="A348" s="256" t="s">
        <v>1027</v>
      </c>
      <c r="B348" s="729">
        <v>16</v>
      </c>
      <c r="C348" s="107">
        <f t="shared" si="204"/>
        <v>0.1</v>
      </c>
      <c r="D348" s="109">
        <v>4.62</v>
      </c>
      <c r="E348" s="109">
        <f t="shared" si="205"/>
        <v>73.92</v>
      </c>
      <c r="F348" s="270">
        <v>1</v>
      </c>
      <c r="G348" s="109">
        <f t="shared" si="206"/>
        <v>73.92</v>
      </c>
      <c r="H348" s="109">
        <f t="shared" si="207"/>
        <v>17.809999999999999</v>
      </c>
      <c r="I348" s="176">
        <f t="shared" si="208"/>
        <v>91.73</v>
      </c>
    </row>
    <row r="349" spans="1:53" ht="47.25" x14ac:dyDescent="0.25">
      <c r="A349" s="252" t="s">
        <v>9</v>
      </c>
      <c r="B349" s="723">
        <f>SUM(B350:B351)</f>
        <v>24</v>
      </c>
      <c r="C349" s="254">
        <f t="shared" ref="C349:H349" si="209">SUM(C350:C351)</f>
        <v>0.15000000000000002</v>
      </c>
      <c r="D349" s="254"/>
      <c r="E349" s="254"/>
      <c r="F349" s="254"/>
      <c r="G349" s="254">
        <f>SUM(G350:G351)</f>
        <v>76</v>
      </c>
      <c r="H349" s="254">
        <f t="shared" si="209"/>
        <v>18.309999999999999</v>
      </c>
      <c r="I349" s="255">
        <f>SUM(I350:I351)</f>
        <v>94.31</v>
      </c>
    </row>
    <row r="350" spans="1:53" x14ac:dyDescent="0.25">
      <c r="A350" s="256" t="s">
        <v>1044</v>
      </c>
      <c r="B350" s="729">
        <v>16</v>
      </c>
      <c r="C350" s="107">
        <f t="shared" ref="C350:C351" si="210">ROUND(B350/158,2)</f>
        <v>0.1</v>
      </c>
      <c r="D350" s="109">
        <v>2.95</v>
      </c>
      <c r="E350" s="109">
        <f t="shared" ref="E350" si="211">ROUND(B350*D350,2)</f>
        <v>47.2</v>
      </c>
      <c r="F350" s="270">
        <v>1</v>
      </c>
      <c r="G350" s="109">
        <f t="shared" ref="G350:G351" si="212">ROUND(E350*F350,2)</f>
        <v>47.2</v>
      </c>
      <c r="H350" s="109">
        <f t="shared" ref="H350:H351" si="213">ROUND(G350*0.2409,2)</f>
        <v>11.37</v>
      </c>
      <c r="I350" s="176">
        <f t="shared" ref="I350:I351" si="214">ROUND(G350+H350,2)</f>
        <v>58.57</v>
      </c>
    </row>
    <row r="351" spans="1:53" ht="17.25" thickBot="1" x14ac:dyDescent="0.3">
      <c r="A351" s="256" t="s">
        <v>1254</v>
      </c>
      <c r="B351" s="729">
        <v>8</v>
      </c>
      <c r="C351" s="107">
        <f t="shared" si="210"/>
        <v>0.05</v>
      </c>
      <c r="D351" s="109">
        <v>576</v>
      </c>
      <c r="E351" s="109">
        <f>ROUND(C351*D351,2)</f>
        <v>28.8</v>
      </c>
      <c r="F351" s="270">
        <v>1</v>
      </c>
      <c r="G351" s="109">
        <f t="shared" si="212"/>
        <v>28.8</v>
      </c>
      <c r="H351" s="109">
        <f t="shared" si="213"/>
        <v>6.94</v>
      </c>
      <c r="I351" s="176">
        <f t="shared" si="214"/>
        <v>35.74</v>
      </c>
    </row>
    <row r="352" spans="1:53" x14ac:dyDescent="0.25">
      <c r="A352" s="249" t="s">
        <v>1255</v>
      </c>
      <c r="B352" s="728">
        <f>B353+B360+B362</f>
        <v>3200</v>
      </c>
      <c r="C352" s="271">
        <f t="shared" ref="C352:I352" si="215">C353+C360+C362</f>
        <v>20.250000000000004</v>
      </c>
      <c r="D352" s="271"/>
      <c r="E352" s="271"/>
      <c r="F352" s="271"/>
      <c r="G352" s="271">
        <f t="shared" si="215"/>
        <v>4798.2999999999993</v>
      </c>
      <c r="H352" s="271">
        <f t="shared" si="215"/>
        <v>1155.9199999999998</v>
      </c>
      <c r="I352" s="271">
        <f t="shared" si="215"/>
        <v>5954.22</v>
      </c>
    </row>
    <row r="353" spans="1:53" ht="47.25" x14ac:dyDescent="0.25">
      <c r="A353" s="252" t="s">
        <v>8</v>
      </c>
      <c r="B353" s="730">
        <f t="shared" ref="B353:I353" si="216">SUM(B354:B359)</f>
        <v>248.5</v>
      </c>
      <c r="C353" s="277">
        <f t="shared" si="216"/>
        <v>1.5700000000000003</v>
      </c>
      <c r="D353" s="277"/>
      <c r="E353" s="277"/>
      <c r="F353" s="277"/>
      <c r="G353" s="277">
        <f t="shared" si="216"/>
        <v>878.4</v>
      </c>
      <c r="H353" s="277">
        <f t="shared" si="216"/>
        <v>211.62</v>
      </c>
      <c r="I353" s="278">
        <f t="shared" si="216"/>
        <v>1090.02</v>
      </c>
    </row>
    <row r="354" spans="1:53" x14ac:dyDescent="0.25">
      <c r="A354" s="256" t="s">
        <v>90</v>
      </c>
      <c r="B354" s="729">
        <v>158</v>
      </c>
      <c r="C354" s="107">
        <f>ROUND(B354/158,2)</f>
        <v>1</v>
      </c>
      <c r="D354" s="107">
        <v>1500</v>
      </c>
      <c r="E354" s="107">
        <f t="shared" ref="E354" si="217">ROUND(C354*D354,2)</f>
        <v>1500</v>
      </c>
      <c r="F354" s="270">
        <v>0.3</v>
      </c>
      <c r="G354" s="107">
        <f t="shared" ref="G354:G359" si="218">ROUND(E354*F354,2)</f>
        <v>450</v>
      </c>
      <c r="H354" s="107">
        <f t="shared" ref="H354:H359" si="219">ROUND(G354*0.2409,2)</f>
        <v>108.41</v>
      </c>
      <c r="I354" s="108">
        <f t="shared" ref="I354:I359" si="220">ROUND(G354+H354,2)</f>
        <v>558.41</v>
      </c>
    </row>
    <row r="355" spans="1:53" x14ac:dyDescent="0.25">
      <c r="A355" s="256" t="s">
        <v>1256</v>
      </c>
      <c r="B355" s="729">
        <v>30</v>
      </c>
      <c r="C355" s="107">
        <f t="shared" ref="C355:C359" si="221">ROUND(B355/158,2)</f>
        <v>0.19</v>
      </c>
      <c r="D355" s="269">
        <v>4.79</v>
      </c>
      <c r="E355" s="107">
        <f>ROUND(B355*D355,2)</f>
        <v>143.69999999999999</v>
      </c>
      <c r="F355" s="270">
        <v>1</v>
      </c>
      <c r="G355" s="107">
        <f t="shared" si="218"/>
        <v>143.69999999999999</v>
      </c>
      <c r="H355" s="107">
        <f t="shared" si="219"/>
        <v>34.619999999999997</v>
      </c>
      <c r="I355" s="108">
        <f t="shared" si="220"/>
        <v>178.32</v>
      </c>
    </row>
    <row r="356" spans="1:53" x14ac:dyDescent="0.25">
      <c r="A356" s="256" t="s">
        <v>1257</v>
      </c>
      <c r="B356" s="729">
        <v>15</v>
      </c>
      <c r="C356" s="107">
        <f t="shared" si="221"/>
        <v>0.09</v>
      </c>
      <c r="D356" s="269">
        <v>4.22</v>
      </c>
      <c r="E356" s="107">
        <f t="shared" ref="E356:E357" si="222">ROUND(B356*D356,2)</f>
        <v>63.3</v>
      </c>
      <c r="F356" s="270">
        <v>1</v>
      </c>
      <c r="G356" s="107">
        <f t="shared" si="218"/>
        <v>63.3</v>
      </c>
      <c r="H356" s="107">
        <f t="shared" si="219"/>
        <v>15.25</v>
      </c>
      <c r="I356" s="108">
        <f t="shared" si="220"/>
        <v>78.55</v>
      </c>
    </row>
    <row r="357" spans="1:53" x14ac:dyDescent="0.25">
      <c r="A357" s="256" t="s">
        <v>1258</v>
      </c>
      <c r="B357" s="729">
        <v>20</v>
      </c>
      <c r="C357" s="107">
        <f t="shared" si="221"/>
        <v>0.13</v>
      </c>
      <c r="D357" s="269">
        <v>4.79</v>
      </c>
      <c r="E357" s="107">
        <f t="shared" si="222"/>
        <v>95.8</v>
      </c>
      <c r="F357" s="270">
        <v>1</v>
      </c>
      <c r="G357" s="107">
        <f t="shared" si="218"/>
        <v>95.8</v>
      </c>
      <c r="H357" s="107">
        <f t="shared" si="219"/>
        <v>23.08</v>
      </c>
      <c r="I357" s="108">
        <f t="shared" si="220"/>
        <v>118.88</v>
      </c>
    </row>
    <row r="358" spans="1:53" x14ac:dyDescent="0.25">
      <c r="A358" s="256" t="s">
        <v>1259</v>
      </c>
      <c r="B358" s="729">
        <v>16</v>
      </c>
      <c r="C358" s="107">
        <f t="shared" si="221"/>
        <v>0.1</v>
      </c>
      <c r="D358" s="107">
        <v>785</v>
      </c>
      <c r="E358" s="107">
        <f t="shared" ref="E358:E359" si="223">ROUND(C358*D358,2)</f>
        <v>78.5</v>
      </c>
      <c r="F358" s="270">
        <v>1</v>
      </c>
      <c r="G358" s="107">
        <f t="shared" si="218"/>
        <v>78.5</v>
      </c>
      <c r="H358" s="107">
        <f t="shared" si="219"/>
        <v>18.91</v>
      </c>
      <c r="I358" s="108">
        <f t="shared" si="220"/>
        <v>97.41</v>
      </c>
    </row>
    <row r="359" spans="1:53" x14ac:dyDescent="0.25">
      <c r="A359" s="256" t="s">
        <v>1260</v>
      </c>
      <c r="B359" s="729">
        <v>9.5</v>
      </c>
      <c r="C359" s="107">
        <f t="shared" si="221"/>
        <v>0.06</v>
      </c>
      <c r="D359" s="107">
        <v>785</v>
      </c>
      <c r="E359" s="107">
        <f t="shared" si="223"/>
        <v>47.1</v>
      </c>
      <c r="F359" s="270">
        <v>1</v>
      </c>
      <c r="G359" s="107">
        <f t="shared" si="218"/>
        <v>47.1</v>
      </c>
      <c r="H359" s="107">
        <f t="shared" si="219"/>
        <v>11.35</v>
      </c>
      <c r="I359" s="108">
        <f t="shared" si="220"/>
        <v>58.45</v>
      </c>
    </row>
    <row r="360" spans="1:53" ht="47.25" x14ac:dyDescent="0.25">
      <c r="A360" s="252" t="s">
        <v>9</v>
      </c>
      <c r="B360" s="723">
        <f>B361</f>
        <v>105</v>
      </c>
      <c r="C360" s="254">
        <f t="shared" ref="C360:I360" si="224">C361</f>
        <v>0.66</v>
      </c>
      <c r="D360" s="254"/>
      <c r="E360" s="254"/>
      <c r="F360" s="254"/>
      <c r="G360" s="254">
        <f t="shared" si="224"/>
        <v>99</v>
      </c>
      <c r="H360" s="254">
        <f t="shared" si="224"/>
        <v>23.85</v>
      </c>
      <c r="I360" s="255">
        <f t="shared" si="224"/>
        <v>122.85</v>
      </c>
    </row>
    <row r="361" spans="1:53" x14ac:dyDescent="0.25">
      <c r="A361" s="256" t="s">
        <v>1261</v>
      </c>
      <c r="B361" s="729">
        <v>105</v>
      </c>
      <c r="C361" s="107">
        <f t="shared" ref="C361" si="225">ROUND(B361/158,2)</f>
        <v>0.66</v>
      </c>
      <c r="D361" s="107">
        <v>500</v>
      </c>
      <c r="E361" s="107">
        <f t="shared" ref="E361" si="226">ROUND(C361*D361,2)</f>
        <v>330</v>
      </c>
      <c r="F361" s="270">
        <v>0.3</v>
      </c>
      <c r="G361" s="107">
        <f t="shared" ref="G361" si="227">ROUND(E361*F361,2)</f>
        <v>99</v>
      </c>
      <c r="H361" s="107">
        <f t="shared" ref="H361" si="228">ROUND(G361*0.2409,2)</f>
        <v>23.85</v>
      </c>
      <c r="I361" s="108">
        <f t="shared" ref="I361" si="229">ROUND(G361+H361,2)</f>
        <v>122.85</v>
      </c>
    </row>
    <row r="362" spans="1:53" ht="31.5" x14ac:dyDescent="0.25">
      <c r="A362" s="252" t="s">
        <v>7</v>
      </c>
      <c r="B362" s="730">
        <f>SUM(B363:B384)</f>
        <v>2846.5</v>
      </c>
      <c r="C362" s="276">
        <f t="shared" ref="C362:I362" si="230">SUM(C363:C384)</f>
        <v>18.020000000000003</v>
      </c>
      <c r="D362" s="276">
        <f t="shared" si="230"/>
        <v>12038.259999999995</v>
      </c>
      <c r="E362" s="276">
        <f t="shared" si="230"/>
        <v>12736.349999999999</v>
      </c>
      <c r="F362" s="276"/>
      <c r="G362" s="276">
        <f t="shared" si="230"/>
        <v>3820.8999999999996</v>
      </c>
      <c r="H362" s="276">
        <f t="shared" si="230"/>
        <v>920.44999999999993</v>
      </c>
      <c r="I362" s="276">
        <f t="shared" si="230"/>
        <v>4741.3500000000004</v>
      </c>
    </row>
    <row r="363" spans="1:53" x14ac:dyDescent="0.25">
      <c r="A363" s="293" t="s">
        <v>1262</v>
      </c>
      <c r="B363" s="727">
        <v>192</v>
      </c>
      <c r="C363" s="107">
        <f t="shared" ref="C363:C379" si="231">ROUND(B363/158,2)</f>
        <v>1.22</v>
      </c>
      <c r="D363" s="107">
        <v>460</v>
      </c>
      <c r="E363" s="107">
        <f t="shared" ref="E363:E372" si="232">ROUND(C363*D363,2)</f>
        <v>561.20000000000005</v>
      </c>
      <c r="F363" s="270">
        <v>0.3</v>
      </c>
      <c r="G363" s="107">
        <f t="shared" ref="G363:G379" si="233">ROUND(E363*F363,2)</f>
        <v>168.36</v>
      </c>
      <c r="H363" s="107">
        <f t="shared" ref="H363:H379" si="234">ROUND(G363*0.2409,2)</f>
        <v>40.56</v>
      </c>
      <c r="I363" s="108">
        <f t="shared" ref="I363:I379" si="235">ROUND(G363+H363,2)</f>
        <v>208.92</v>
      </c>
    </row>
    <row r="364" spans="1:53" x14ac:dyDescent="0.25">
      <c r="A364" s="293" t="s">
        <v>1263</v>
      </c>
      <c r="B364" s="727">
        <v>210.5</v>
      </c>
      <c r="C364" s="107">
        <f t="shared" si="231"/>
        <v>1.33</v>
      </c>
      <c r="D364" s="107">
        <v>460</v>
      </c>
      <c r="E364" s="107">
        <f t="shared" si="232"/>
        <v>611.79999999999995</v>
      </c>
      <c r="F364" s="270">
        <v>0.3</v>
      </c>
      <c r="G364" s="107">
        <f t="shared" si="233"/>
        <v>183.54</v>
      </c>
      <c r="H364" s="107">
        <f t="shared" si="234"/>
        <v>44.21</v>
      </c>
      <c r="I364" s="108">
        <f t="shared" si="235"/>
        <v>227.75</v>
      </c>
    </row>
    <row r="365" spans="1:53" x14ac:dyDescent="0.25">
      <c r="A365" s="293" t="s">
        <v>1264</v>
      </c>
      <c r="B365" s="727">
        <v>144</v>
      </c>
      <c r="C365" s="107">
        <f t="shared" si="231"/>
        <v>0.91</v>
      </c>
      <c r="D365" s="107">
        <v>460</v>
      </c>
      <c r="E365" s="107">
        <f t="shared" si="232"/>
        <v>418.6</v>
      </c>
      <c r="F365" s="270">
        <v>0.3</v>
      </c>
      <c r="G365" s="107">
        <f t="shared" si="233"/>
        <v>125.58</v>
      </c>
      <c r="H365" s="107">
        <f t="shared" si="234"/>
        <v>30.25</v>
      </c>
      <c r="I365" s="108">
        <f t="shared" si="235"/>
        <v>155.83000000000001</v>
      </c>
    </row>
    <row r="366" spans="1:53" x14ac:dyDescent="0.25">
      <c r="A366" s="293" t="s">
        <v>1265</v>
      </c>
      <c r="B366" s="727">
        <v>192</v>
      </c>
      <c r="C366" s="107">
        <f t="shared" si="231"/>
        <v>1.22</v>
      </c>
      <c r="D366" s="107">
        <v>460</v>
      </c>
      <c r="E366" s="107">
        <f t="shared" si="232"/>
        <v>561.20000000000005</v>
      </c>
      <c r="F366" s="270">
        <v>0.3</v>
      </c>
      <c r="G366" s="107">
        <f t="shared" si="233"/>
        <v>168.36</v>
      </c>
      <c r="H366" s="107">
        <f t="shared" si="234"/>
        <v>40.56</v>
      </c>
      <c r="I366" s="108">
        <f t="shared" si="235"/>
        <v>208.92</v>
      </c>
    </row>
    <row r="367" spans="1:53" s="275" customFormat="1" ht="16.5" customHeight="1" x14ac:dyDescent="0.25">
      <c r="A367" s="293" t="s">
        <v>1266</v>
      </c>
      <c r="B367" s="727">
        <v>158</v>
      </c>
      <c r="C367" s="107">
        <f t="shared" si="231"/>
        <v>1</v>
      </c>
      <c r="D367" s="107">
        <v>1000</v>
      </c>
      <c r="E367" s="107">
        <f t="shared" si="232"/>
        <v>1000</v>
      </c>
      <c r="F367" s="270">
        <v>0.3</v>
      </c>
      <c r="G367" s="107">
        <f>ROUND(E367*F367,2)</f>
        <v>300</v>
      </c>
      <c r="H367" s="107">
        <f t="shared" si="234"/>
        <v>72.27</v>
      </c>
      <c r="I367" s="108">
        <f t="shared" si="235"/>
        <v>372.27</v>
      </c>
      <c r="J367" s="719"/>
      <c r="K367" s="719"/>
      <c r="L367" s="719"/>
      <c r="M367" s="719"/>
      <c r="N367" s="719"/>
      <c r="O367" s="458"/>
      <c r="P367" s="458"/>
      <c r="Q367" s="458"/>
      <c r="R367" s="458"/>
      <c r="S367" s="458"/>
      <c r="T367" s="458"/>
      <c r="U367" s="458"/>
      <c r="V367" s="458"/>
      <c r="W367" s="458"/>
      <c r="X367" s="458"/>
      <c r="Y367" s="458"/>
      <c r="Z367" s="458"/>
      <c r="AA367" s="458"/>
      <c r="AB367" s="458"/>
      <c r="AC367" s="458"/>
      <c r="AD367" s="458"/>
      <c r="AE367" s="458"/>
      <c r="AF367" s="458"/>
      <c r="AG367" s="458"/>
      <c r="AH367" s="458"/>
      <c r="AI367" s="458"/>
      <c r="AJ367" s="458"/>
      <c r="AK367" s="458"/>
      <c r="AL367" s="458"/>
      <c r="AM367" s="458"/>
      <c r="AN367" s="458"/>
      <c r="AO367" s="458"/>
      <c r="AP367" s="458"/>
      <c r="AQ367" s="458"/>
      <c r="AR367" s="458"/>
      <c r="AS367" s="458"/>
      <c r="AT367" s="458"/>
      <c r="AU367" s="458"/>
      <c r="AV367" s="458"/>
      <c r="AW367" s="458"/>
      <c r="AX367" s="458"/>
      <c r="AY367" s="458"/>
      <c r="AZ367" s="458"/>
      <c r="BA367" s="458"/>
    </row>
    <row r="368" spans="1:53" s="275" customFormat="1" ht="16.5" customHeight="1" x14ac:dyDescent="0.25">
      <c r="A368" s="293" t="s">
        <v>1267</v>
      </c>
      <c r="B368" s="727">
        <v>158</v>
      </c>
      <c r="C368" s="107">
        <f t="shared" si="231"/>
        <v>1</v>
      </c>
      <c r="D368" s="107">
        <v>1400</v>
      </c>
      <c r="E368" s="107">
        <f t="shared" si="232"/>
        <v>1400</v>
      </c>
      <c r="F368" s="270">
        <v>0.3</v>
      </c>
      <c r="G368" s="107">
        <f t="shared" si="233"/>
        <v>420</v>
      </c>
      <c r="H368" s="107">
        <f t="shared" si="234"/>
        <v>101.18</v>
      </c>
      <c r="I368" s="108">
        <f t="shared" si="235"/>
        <v>521.17999999999995</v>
      </c>
      <c r="J368" s="719"/>
      <c r="K368" s="719"/>
      <c r="L368" s="719"/>
      <c r="M368" s="719"/>
      <c r="N368" s="719"/>
      <c r="O368" s="458"/>
      <c r="P368" s="458"/>
      <c r="Q368" s="458"/>
      <c r="R368" s="458"/>
      <c r="S368" s="458"/>
      <c r="T368" s="458"/>
      <c r="U368" s="458"/>
      <c r="V368" s="458"/>
      <c r="W368" s="458"/>
      <c r="X368" s="458"/>
      <c r="Y368" s="458"/>
      <c r="Z368" s="458"/>
      <c r="AA368" s="458"/>
      <c r="AB368" s="458"/>
      <c r="AC368" s="458"/>
      <c r="AD368" s="458"/>
      <c r="AE368" s="458"/>
      <c r="AF368" s="458"/>
      <c r="AG368" s="458"/>
      <c r="AH368" s="458"/>
      <c r="AI368" s="458"/>
      <c r="AJ368" s="458"/>
      <c r="AK368" s="458"/>
      <c r="AL368" s="458"/>
      <c r="AM368" s="458"/>
      <c r="AN368" s="458"/>
      <c r="AO368" s="458"/>
      <c r="AP368" s="458"/>
      <c r="AQ368" s="458"/>
      <c r="AR368" s="458"/>
      <c r="AS368" s="458"/>
      <c r="AT368" s="458"/>
      <c r="AU368" s="458"/>
      <c r="AV368" s="458"/>
      <c r="AW368" s="458"/>
      <c r="AX368" s="458"/>
      <c r="AY368" s="458"/>
      <c r="AZ368" s="458"/>
      <c r="BA368" s="458"/>
    </row>
    <row r="369" spans="1:53" s="275" customFormat="1" ht="16.5" customHeight="1" x14ac:dyDescent="0.25">
      <c r="A369" s="293" t="s">
        <v>1268</v>
      </c>
      <c r="B369" s="727">
        <v>158</v>
      </c>
      <c r="C369" s="107">
        <f t="shared" si="231"/>
        <v>1</v>
      </c>
      <c r="D369" s="107">
        <v>700</v>
      </c>
      <c r="E369" s="107">
        <f t="shared" si="232"/>
        <v>700</v>
      </c>
      <c r="F369" s="270">
        <v>0.3</v>
      </c>
      <c r="G369" s="107">
        <f t="shared" si="233"/>
        <v>210</v>
      </c>
      <c r="H369" s="107">
        <f t="shared" si="234"/>
        <v>50.59</v>
      </c>
      <c r="I369" s="108">
        <f t="shared" si="235"/>
        <v>260.58999999999997</v>
      </c>
      <c r="J369" s="719"/>
      <c r="K369" s="719"/>
      <c r="L369" s="719"/>
      <c r="M369" s="719"/>
      <c r="N369" s="719"/>
      <c r="O369" s="458"/>
      <c r="P369" s="458"/>
      <c r="Q369" s="458"/>
      <c r="R369" s="458"/>
      <c r="S369" s="458"/>
      <c r="T369" s="458"/>
      <c r="U369" s="458"/>
      <c r="V369" s="458"/>
      <c r="W369" s="458"/>
      <c r="X369" s="458"/>
      <c r="Y369" s="458"/>
      <c r="Z369" s="458"/>
      <c r="AA369" s="458"/>
      <c r="AB369" s="458"/>
      <c r="AC369" s="458"/>
      <c r="AD369" s="458"/>
      <c r="AE369" s="458"/>
      <c r="AF369" s="458"/>
      <c r="AG369" s="458"/>
      <c r="AH369" s="458"/>
      <c r="AI369" s="458"/>
      <c r="AJ369" s="458"/>
      <c r="AK369" s="458"/>
      <c r="AL369" s="458"/>
      <c r="AM369" s="458"/>
      <c r="AN369" s="458"/>
      <c r="AO369" s="458"/>
      <c r="AP369" s="458"/>
      <c r="AQ369" s="458"/>
      <c r="AR369" s="458"/>
      <c r="AS369" s="458"/>
      <c r="AT369" s="458"/>
      <c r="AU369" s="458"/>
      <c r="AV369" s="458"/>
      <c r="AW369" s="458"/>
      <c r="AX369" s="458"/>
      <c r="AY369" s="458"/>
      <c r="AZ369" s="458"/>
      <c r="BA369" s="458"/>
    </row>
    <row r="370" spans="1:53" s="275" customFormat="1" x14ac:dyDescent="0.25">
      <c r="A370" s="293" t="s">
        <v>1269</v>
      </c>
      <c r="B370" s="727">
        <v>158</v>
      </c>
      <c r="C370" s="107">
        <f t="shared" si="231"/>
        <v>1</v>
      </c>
      <c r="D370" s="107">
        <v>850</v>
      </c>
      <c r="E370" s="107">
        <f t="shared" si="232"/>
        <v>850</v>
      </c>
      <c r="F370" s="270">
        <v>0.3</v>
      </c>
      <c r="G370" s="107">
        <f t="shared" si="233"/>
        <v>255</v>
      </c>
      <c r="H370" s="107">
        <f t="shared" si="234"/>
        <v>61.43</v>
      </c>
      <c r="I370" s="108">
        <f t="shared" si="235"/>
        <v>316.43</v>
      </c>
      <c r="J370" s="719"/>
      <c r="K370" s="719"/>
      <c r="L370" s="719"/>
      <c r="M370" s="719"/>
      <c r="N370" s="719"/>
      <c r="O370" s="458"/>
      <c r="P370" s="458"/>
      <c r="Q370" s="458"/>
      <c r="R370" s="458"/>
      <c r="S370" s="458"/>
      <c r="T370" s="458"/>
      <c r="U370" s="458"/>
      <c r="V370" s="458"/>
      <c r="W370" s="458"/>
      <c r="X370" s="458"/>
      <c r="Y370" s="458"/>
      <c r="Z370" s="458"/>
      <c r="AA370" s="458"/>
      <c r="AB370" s="458"/>
      <c r="AC370" s="458"/>
      <c r="AD370" s="458"/>
      <c r="AE370" s="458"/>
      <c r="AF370" s="458"/>
      <c r="AG370" s="458"/>
      <c r="AH370" s="458"/>
      <c r="AI370" s="458"/>
      <c r="AJ370" s="458"/>
      <c r="AK370" s="458"/>
      <c r="AL370" s="458"/>
      <c r="AM370" s="458"/>
      <c r="AN370" s="458"/>
      <c r="AO370" s="458"/>
      <c r="AP370" s="458"/>
      <c r="AQ370" s="458"/>
      <c r="AR370" s="458"/>
      <c r="AS370" s="458"/>
      <c r="AT370" s="458"/>
      <c r="AU370" s="458"/>
      <c r="AV370" s="458"/>
      <c r="AW370" s="458"/>
      <c r="AX370" s="458"/>
      <c r="AY370" s="458"/>
      <c r="AZ370" s="458"/>
      <c r="BA370" s="458"/>
    </row>
    <row r="371" spans="1:53" s="275" customFormat="1" x14ac:dyDescent="0.25">
      <c r="A371" s="293" t="s">
        <v>1270</v>
      </c>
      <c r="B371" s="727">
        <v>158</v>
      </c>
      <c r="C371" s="107">
        <f t="shared" si="231"/>
        <v>1</v>
      </c>
      <c r="D371" s="107">
        <v>1300</v>
      </c>
      <c r="E371" s="107">
        <f t="shared" si="232"/>
        <v>1300</v>
      </c>
      <c r="F371" s="270">
        <v>0.3</v>
      </c>
      <c r="G371" s="107">
        <f t="shared" si="233"/>
        <v>390</v>
      </c>
      <c r="H371" s="107">
        <f t="shared" si="234"/>
        <v>93.95</v>
      </c>
      <c r="I371" s="108">
        <f t="shared" si="235"/>
        <v>483.95</v>
      </c>
      <c r="J371" s="719"/>
      <c r="K371" s="719"/>
      <c r="L371" s="719"/>
      <c r="M371" s="719"/>
      <c r="N371" s="719"/>
      <c r="O371" s="458"/>
      <c r="P371" s="458"/>
      <c r="Q371" s="458"/>
      <c r="R371" s="458"/>
      <c r="S371" s="458"/>
      <c r="T371" s="458"/>
      <c r="U371" s="458"/>
      <c r="V371" s="458"/>
      <c r="W371" s="458"/>
      <c r="X371" s="458"/>
      <c r="Y371" s="458"/>
      <c r="Z371" s="458"/>
      <c r="AA371" s="458"/>
      <c r="AB371" s="458"/>
      <c r="AC371" s="458"/>
      <c r="AD371" s="458"/>
      <c r="AE371" s="458"/>
      <c r="AF371" s="458"/>
      <c r="AG371" s="458"/>
      <c r="AH371" s="458"/>
      <c r="AI371" s="458"/>
      <c r="AJ371" s="458"/>
      <c r="AK371" s="458"/>
      <c r="AL371" s="458"/>
      <c r="AM371" s="458"/>
      <c r="AN371" s="458"/>
      <c r="AO371" s="458"/>
      <c r="AP371" s="458"/>
      <c r="AQ371" s="458"/>
      <c r="AR371" s="458"/>
      <c r="AS371" s="458"/>
      <c r="AT371" s="458"/>
      <c r="AU371" s="458"/>
      <c r="AV371" s="458"/>
      <c r="AW371" s="458"/>
      <c r="AX371" s="458"/>
      <c r="AY371" s="458"/>
      <c r="AZ371" s="458"/>
      <c r="BA371" s="458"/>
    </row>
    <row r="372" spans="1:53" s="275" customFormat="1" x14ac:dyDescent="0.25">
      <c r="A372" s="293" t="s">
        <v>1271</v>
      </c>
      <c r="B372" s="727">
        <v>158</v>
      </c>
      <c r="C372" s="107">
        <f t="shared" si="231"/>
        <v>1</v>
      </c>
      <c r="D372" s="107">
        <v>1300</v>
      </c>
      <c r="E372" s="107">
        <f t="shared" si="232"/>
        <v>1300</v>
      </c>
      <c r="F372" s="270">
        <v>0.3</v>
      </c>
      <c r="G372" s="107">
        <f t="shared" si="233"/>
        <v>390</v>
      </c>
      <c r="H372" s="107">
        <f t="shared" si="234"/>
        <v>93.95</v>
      </c>
      <c r="I372" s="108">
        <f t="shared" si="235"/>
        <v>483.95</v>
      </c>
      <c r="J372" s="719"/>
      <c r="K372" s="719"/>
      <c r="L372" s="719"/>
      <c r="M372" s="719"/>
      <c r="N372" s="719"/>
      <c r="O372" s="458"/>
      <c r="P372" s="458"/>
      <c r="Q372" s="458"/>
      <c r="R372" s="458"/>
      <c r="S372" s="458"/>
      <c r="T372" s="458"/>
      <c r="U372" s="458"/>
      <c r="V372" s="458"/>
      <c r="W372" s="458"/>
      <c r="X372" s="458"/>
      <c r="Y372" s="458"/>
      <c r="Z372" s="458"/>
      <c r="AA372" s="458"/>
      <c r="AB372" s="458"/>
      <c r="AC372" s="458"/>
      <c r="AD372" s="458"/>
      <c r="AE372" s="458"/>
      <c r="AF372" s="458"/>
      <c r="AG372" s="458"/>
      <c r="AH372" s="458"/>
      <c r="AI372" s="458"/>
      <c r="AJ372" s="458"/>
      <c r="AK372" s="458"/>
      <c r="AL372" s="458"/>
      <c r="AM372" s="458"/>
      <c r="AN372" s="458"/>
      <c r="AO372" s="458"/>
      <c r="AP372" s="458"/>
      <c r="AQ372" s="458"/>
      <c r="AR372" s="458"/>
      <c r="AS372" s="458"/>
      <c r="AT372" s="458"/>
      <c r="AU372" s="458"/>
      <c r="AV372" s="458"/>
      <c r="AW372" s="458"/>
      <c r="AX372" s="458"/>
      <c r="AY372" s="458"/>
      <c r="AZ372" s="458"/>
      <c r="BA372" s="458"/>
    </row>
    <row r="373" spans="1:53" s="275" customFormat="1" ht="16.5" customHeight="1" x14ac:dyDescent="0.25">
      <c r="A373" s="293" t="s">
        <v>1272</v>
      </c>
      <c r="B373" s="727">
        <v>62</v>
      </c>
      <c r="C373" s="107">
        <f t="shared" si="231"/>
        <v>0.39</v>
      </c>
      <c r="D373" s="107">
        <v>2.71</v>
      </c>
      <c r="E373" s="107">
        <f>ROUND(B373*D373,2)</f>
        <v>168.02</v>
      </c>
      <c r="F373" s="270">
        <v>0.3</v>
      </c>
      <c r="G373" s="107">
        <f t="shared" si="233"/>
        <v>50.41</v>
      </c>
      <c r="H373" s="107">
        <f t="shared" si="234"/>
        <v>12.14</v>
      </c>
      <c r="I373" s="108">
        <f t="shared" si="235"/>
        <v>62.55</v>
      </c>
      <c r="J373" s="719"/>
      <c r="K373" s="719"/>
      <c r="L373" s="719"/>
      <c r="M373" s="719"/>
      <c r="N373" s="719"/>
      <c r="O373" s="458"/>
      <c r="P373" s="458"/>
      <c r="Q373" s="458"/>
      <c r="R373" s="458"/>
      <c r="S373" s="458"/>
      <c r="T373" s="458"/>
      <c r="U373" s="458"/>
      <c r="V373" s="458"/>
      <c r="W373" s="458"/>
      <c r="X373" s="458"/>
      <c r="Y373" s="458"/>
      <c r="Z373" s="458"/>
      <c r="AA373" s="458"/>
      <c r="AB373" s="458"/>
      <c r="AC373" s="458"/>
      <c r="AD373" s="458"/>
      <c r="AE373" s="458"/>
      <c r="AF373" s="458"/>
      <c r="AG373" s="458"/>
      <c r="AH373" s="458"/>
      <c r="AI373" s="458"/>
      <c r="AJ373" s="458"/>
      <c r="AK373" s="458"/>
      <c r="AL373" s="458"/>
      <c r="AM373" s="458"/>
      <c r="AN373" s="458"/>
      <c r="AO373" s="458"/>
      <c r="AP373" s="458"/>
      <c r="AQ373" s="458"/>
      <c r="AR373" s="458"/>
      <c r="AS373" s="458"/>
      <c r="AT373" s="458"/>
      <c r="AU373" s="458"/>
      <c r="AV373" s="458"/>
      <c r="AW373" s="458"/>
      <c r="AX373" s="458"/>
      <c r="AY373" s="458"/>
      <c r="AZ373" s="458"/>
      <c r="BA373" s="458"/>
    </row>
    <row r="374" spans="1:53" s="275" customFormat="1" ht="16.5" customHeight="1" x14ac:dyDescent="0.25">
      <c r="A374" s="293" t="s">
        <v>1273</v>
      </c>
      <c r="B374" s="727">
        <v>30</v>
      </c>
      <c r="C374" s="107">
        <f t="shared" si="231"/>
        <v>0.19</v>
      </c>
      <c r="D374" s="107">
        <v>2.71</v>
      </c>
      <c r="E374" s="107">
        <f t="shared" ref="E374:E378" si="236">ROUND(B374*D374,2)</f>
        <v>81.3</v>
      </c>
      <c r="F374" s="270">
        <v>0.3</v>
      </c>
      <c r="G374" s="107">
        <f t="shared" si="233"/>
        <v>24.39</v>
      </c>
      <c r="H374" s="107">
        <f t="shared" si="234"/>
        <v>5.88</v>
      </c>
      <c r="I374" s="108">
        <f t="shared" si="235"/>
        <v>30.27</v>
      </c>
      <c r="J374" s="719"/>
      <c r="K374" s="719"/>
      <c r="L374" s="719"/>
      <c r="M374" s="719"/>
      <c r="N374" s="719"/>
      <c r="O374" s="458"/>
      <c r="P374" s="458"/>
      <c r="Q374" s="458"/>
      <c r="R374" s="458"/>
      <c r="S374" s="458"/>
      <c r="T374" s="458"/>
      <c r="U374" s="458"/>
      <c r="V374" s="458"/>
      <c r="W374" s="458"/>
      <c r="X374" s="458"/>
      <c r="Y374" s="458"/>
      <c r="Z374" s="458"/>
      <c r="AA374" s="458"/>
      <c r="AB374" s="458"/>
      <c r="AC374" s="458"/>
      <c r="AD374" s="458"/>
      <c r="AE374" s="458"/>
      <c r="AF374" s="458"/>
      <c r="AG374" s="458"/>
      <c r="AH374" s="458"/>
      <c r="AI374" s="458"/>
      <c r="AJ374" s="458"/>
      <c r="AK374" s="458"/>
      <c r="AL374" s="458"/>
      <c r="AM374" s="458"/>
      <c r="AN374" s="458"/>
      <c r="AO374" s="458"/>
      <c r="AP374" s="458"/>
      <c r="AQ374" s="458"/>
      <c r="AR374" s="458"/>
      <c r="AS374" s="458"/>
      <c r="AT374" s="458"/>
      <c r="AU374" s="458"/>
      <c r="AV374" s="458"/>
      <c r="AW374" s="458"/>
      <c r="AX374" s="458"/>
      <c r="AY374" s="458"/>
      <c r="AZ374" s="458"/>
      <c r="BA374" s="458"/>
    </row>
    <row r="375" spans="1:53" s="275" customFormat="1" ht="16.5" customHeight="1" x14ac:dyDescent="0.25">
      <c r="A375" s="293" t="s">
        <v>1274</v>
      </c>
      <c r="B375" s="727">
        <v>10</v>
      </c>
      <c r="C375" s="107">
        <f t="shared" si="231"/>
        <v>0.06</v>
      </c>
      <c r="D375" s="107">
        <v>2.71</v>
      </c>
      <c r="E375" s="107">
        <f t="shared" si="236"/>
        <v>27.1</v>
      </c>
      <c r="F375" s="270">
        <v>0.3</v>
      </c>
      <c r="G375" s="107">
        <f t="shared" si="233"/>
        <v>8.1300000000000008</v>
      </c>
      <c r="H375" s="107">
        <f t="shared" si="234"/>
        <v>1.96</v>
      </c>
      <c r="I375" s="108">
        <f t="shared" si="235"/>
        <v>10.09</v>
      </c>
      <c r="J375" s="719"/>
      <c r="K375" s="719"/>
      <c r="L375" s="719"/>
      <c r="M375" s="719"/>
      <c r="N375" s="719"/>
      <c r="O375" s="458"/>
      <c r="P375" s="458"/>
      <c r="Q375" s="458"/>
      <c r="R375" s="458"/>
      <c r="S375" s="458"/>
      <c r="T375" s="458"/>
      <c r="U375" s="458"/>
      <c r="V375" s="458"/>
      <c r="W375" s="458"/>
      <c r="X375" s="458"/>
      <c r="Y375" s="458"/>
      <c r="Z375" s="458"/>
      <c r="AA375" s="458"/>
      <c r="AB375" s="458"/>
      <c r="AC375" s="458"/>
      <c r="AD375" s="458"/>
      <c r="AE375" s="458"/>
      <c r="AF375" s="458"/>
      <c r="AG375" s="458"/>
      <c r="AH375" s="458"/>
      <c r="AI375" s="458"/>
      <c r="AJ375" s="458"/>
      <c r="AK375" s="458"/>
      <c r="AL375" s="458"/>
      <c r="AM375" s="458"/>
      <c r="AN375" s="458"/>
      <c r="AO375" s="458"/>
      <c r="AP375" s="458"/>
      <c r="AQ375" s="458"/>
      <c r="AR375" s="458"/>
      <c r="AS375" s="458"/>
      <c r="AT375" s="458"/>
      <c r="AU375" s="458"/>
      <c r="AV375" s="458"/>
      <c r="AW375" s="458"/>
      <c r="AX375" s="458"/>
      <c r="AY375" s="458"/>
      <c r="AZ375" s="458"/>
      <c r="BA375" s="458"/>
    </row>
    <row r="376" spans="1:53" s="275" customFormat="1" ht="16.5" customHeight="1" x14ac:dyDescent="0.25">
      <c r="A376" s="293" t="s">
        <v>1275</v>
      </c>
      <c r="B376" s="727">
        <v>62.5</v>
      </c>
      <c r="C376" s="107">
        <f t="shared" si="231"/>
        <v>0.4</v>
      </c>
      <c r="D376" s="107">
        <v>2.71</v>
      </c>
      <c r="E376" s="107">
        <f t="shared" si="236"/>
        <v>169.38</v>
      </c>
      <c r="F376" s="270">
        <v>0.3</v>
      </c>
      <c r="G376" s="107">
        <f t="shared" si="233"/>
        <v>50.81</v>
      </c>
      <c r="H376" s="107">
        <f t="shared" si="234"/>
        <v>12.24</v>
      </c>
      <c r="I376" s="108">
        <f t="shared" si="235"/>
        <v>63.05</v>
      </c>
      <c r="J376" s="719"/>
      <c r="K376" s="719"/>
      <c r="L376" s="719"/>
      <c r="M376" s="719"/>
      <c r="N376" s="719"/>
      <c r="O376" s="458"/>
      <c r="P376" s="458"/>
      <c r="Q376" s="458"/>
      <c r="R376" s="458"/>
      <c r="S376" s="458"/>
      <c r="T376" s="458"/>
      <c r="U376" s="458"/>
      <c r="V376" s="458"/>
      <c r="W376" s="458"/>
      <c r="X376" s="458"/>
      <c r="Y376" s="458"/>
      <c r="Z376" s="458"/>
      <c r="AA376" s="458"/>
      <c r="AB376" s="458"/>
      <c r="AC376" s="458"/>
      <c r="AD376" s="458"/>
      <c r="AE376" s="458"/>
      <c r="AF376" s="458"/>
      <c r="AG376" s="458"/>
      <c r="AH376" s="458"/>
      <c r="AI376" s="458"/>
      <c r="AJ376" s="458"/>
      <c r="AK376" s="458"/>
      <c r="AL376" s="458"/>
      <c r="AM376" s="458"/>
      <c r="AN376" s="458"/>
      <c r="AO376" s="458"/>
      <c r="AP376" s="458"/>
      <c r="AQ376" s="458"/>
      <c r="AR376" s="458"/>
      <c r="AS376" s="458"/>
      <c r="AT376" s="458"/>
      <c r="AU376" s="458"/>
      <c r="AV376" s="458"/>
      <c r="AW376" s="458"/>
      <c r="AX376" s="458"/>
      <c r="AY376" s="458"/>
      <c r="AZ376" s="458"/>
      <c r="BA376" s="458"/>
    </row>
    <row r="377" spans="1:53" s="275" customFormat="1" ht="16.5" customHeight="1" x14ac:dyDescent="0.25">
      <c r="A377" s="293" t="s">
        <v>1276</v>
      </c>
      <c r="B377" s="727">
        <v>61.5</v>
      </c>
      <c r="C377" s="107">
        <f t="shared" si="231"/>
        <v>0.39</v>
      </c>
      <c r="D377" s="107">
        <v>2.71</v>
      </c>
      <c r="E377" s="107">
        <f t="shared" si="236"/>
        <v>166.67</v>
      </c>
      <c r="F377" s="270">
        <v>0.3</v>
      </c>
      <c r="G377" s="107">
        <f t="shared" si="233"/>
        <v>50</v>
      </c>
      <c r="H377" s="107">
        <f t="shared" si="234"/>
        <v>12.05</v>
      </c>
      <c r="I377" s="108">
        <f t="shared" si="235"/>
        <v>62.05</v>
      </c>
      <c r="J377" s="719"/>
      <c r="K377" s="719"/>
      <c r="L377" s="719"/>
      <c r="M377" s="719"/>
      <c r="N377" s="719"/>
      <c r="O377" s="458"/>
      <c r="P377" s="458"/>
      <c r="Q377" s="458"/>
      <c r="R377" s="458"/>
      <c r="S377" s="458"/>
      <c r="T377" s="458"/>
      <c r="U377" s="458"/>
      <c r="V377" s="458"/>
      <c r="W377" s="458"/>
      <c r="X377" s="458"/>
      <c r="Y377" s="458"/>
      <c r="Z377" s="458"/>
      <c r="AA377" s="458"/>
      <c r="AB377" s="458"/>
      <c r="AC377" s="458"/>
      <c r="AD377" s="458"/>
      <c r="AE377" s="458"/>
      <c r="AF377" s="458"/>
      <c r="AG377" s="458"/>
      <c r="AH377" s="458"/>
      <c r="AI377" s="458"/>
      <c r="AJ377" s="458"/>
      <c r="AK377" s="458"/>
      <c r="AL377" s="458"/>
      <c r="AM377" s="458"/>
      <c r="AN377" s="458"/>
      <c r="AO377" s="458"/>
      <c r="AP377" s="458"/>
      <c r="AQ377" s="458"/>
      <c r="AR377" s="458"/>
      <c r="AS377" s="458"/>
      <c r="AT377" s="458"/>
      <c r="AU377" s="458"/>
      <c r="AV377" s="458"/>
      <c r="AW377" s="458"/>
      <c r="AX377" s="458"/>
      <c r="AY377" s="458"/>
      <c r="AZ377" s="458"/>
      <c r="BA377" s="458"/>
    </row>
    <row r="378" spans="1:53" s="275" customFormat="1" ht="16.5" customHeight="1" x14ac:dyDescent="0.25">
      <c r="A378" s="293" t="s">
        <v>1277</v>
      </c>
      <c r="B378" s="727">
        <v>52.5</v>
      </c>
      <c r="C378" s="107">
        <f t="shared" si="231"/>
        <v>0.33</v>
      </c>
      <c r="D378" s="107">
        <v>2.71</v>
      </c>
      <c r="E378" s="107">
        <f t="shared" si="236"/>
        <v>142.28</v>
      </c>
      <c r="F378" s="270">
        <v>0.3</v>
      </c>
      <c r="G378" s="107">
        <f t="shared" si="233"/>
        <v>42.68</v>
      </c>
      <c r="H378" s="107">
        <f t="shared" si="234"/>
        <v>10.28</v>
      </c>
      <c r="I378" s="108">
        <f t="shared" si="235"/>
        <v>52.96</v>
      </c>
      <c r="J378" s="719"/>
      <c r="K378" s="719"/>
      <c r="L378" s="719"/>
      <c r="M378" s="719"/>
      <c r="N378" s="719"/>
      <c r="O378" s="458"/>
      <c r="P378" s="458"/>
      <c r="Q378" s="458"/>
      <c r="R378" s="458"/>
      <c r="S378" s="458"/>
      <c r="T378" s="458"/>
      <c r="U378" s="458"/>
      <c r="V378" s="458"/>
      <c r="W378" s="458"/>
      <c r="X378" s="458"/>
      <c r="Y378" s="458"/>
      <c r="Z378" s="458"/>
      <c r="AA378" s="458"/>
      <c r="AB378" s="458"/>
      <c r="AC378" s="458"/>
      <c r="AD378" s="458"/>
      <c r="AE378" s="458"/>
      <c r="AF378" s="458"/>
      <c r="AG378" s="458"/>
      <c r="AH378" s="458"/>
      <c r="AI378" s="458"/>
      <c r="AJ378" s="458"/>
      <c r="AK378" s="458"/>
      <c r="AL378" s="458"/>
      <c r="AM378" s="458"/>
      <c r="AN378" s="458"/>
      <c r="AO378" s="458"/>
      <c r="AP378" s="458"/>
      <c r="AQ378" s="458"/>
      <c r="AR378" s="458"/>
      <c r="AS378" s="458"/>
      <c r="AT378" s="458"/>
      <c r="AU378" s="458"/>
      <c r="AV378" s="458"/>
      <c r="AW378" s="458"/>
      <c r="AX378" s="458"/>
      <c r="AY378" s="458"/>
      <c r="AZ378" s="458"/>
      <c r="BA378" s="458"/>
    </row>
    <row r="379" spans="1:53" s="275" customFormat="1" ht="16.5" customHeight="1" x14ac:dyDescent="0.25">
      <c r="A379" s="261" t="s">
        <v>1278</v>
      </c>
      <c r="B379" s="731">
        <v>158</v>
      </c>
      <c r="C379" s="107">
        <f t="shared" si="231"/>
        <v>1</v>
      </c>
      <c r="D379" s="107">
        <v>692</v>
      </c>
      <c r="E379" s="107">
        <f>ROUND(C379*D379,2)</f>
        <v>692</v>
      </c>
      <c r="F379" s="270">
        <v>0.3</v>
      </c>
      <c r="G379" s="107">
        <f t="shared" si="233"/>
        <v>207.6</v>
      </c>
      <c r="H379" s="107">
        <f t="shared" si="234"/>
        <v>50.01</v>
      </c>
      <c r="I379" s="108">
        <f t="shared" si="235"/>
        <v>257.61</v>
      </c>
      <c r="J379" s="719"/>
      <c r="K379" s="719"/>
      <c r="L379" s="719"/>
      <c r="M379" s="719"/>
      <c r="N379" s="719"/>
      <c r="O379" s="458"/>
      <c r="P379" s="458"/>
      <c r="Q379" s="458"/>
      <c r="R379" s="458"/>
      <c r="S379" s="458"/>
      <c r="T379" s="458"/>
      <c r="U379" s="458"/>
      <c r="V379" s="458"/>
      <c r="W379" s="458"/>
      <c r="X379" s="458"/>
      <c r="Y379" s="458"/>
      <c r="Z379" s="458"/>
      <c r="AA379" s="458"/>
      <c r="AB379" s="458"/>
      <c r="AC379" s="458"/>
      <c r="AD379" s="458"/>
      <c r="AE379" s="458"/>
      <c r="AF379" s="458"/>
      <c r="AG379" s="458"/>
      <c r="AH379" s="458"/>
      <c r="AI379" s="458"/>
      <c r="AJ379" s="458"/>
      <c r="AK379" s="458"/>
      <c r="AL379" s="458"/>
      <c r="AM379" s="458"/>
      <c r="AN379" s="458"/>
      <c r="AO379" s="458"/>
      <c r="AP379" s="458"/>
      <c r="AQ379" s="458"/>
      <c r="AR379" s="458"/>
      <c r="AS379" s="458"/>
      <c r="AT379" s="458"/>
      <c r="AU379" s="458"/>
      <c r="AV379" s="458"/>
      <c r="AW379" s="458"/>
      <c r="AX379" s="458"/>
      <c r="AY379" s="458"/>
      <c r="AZ379" s="458"/>
      <c r="BA379" s="458"/>
    </row>
    <row r="380" spans="1:53" s="275" customFormat="1" ht="16.5" customHeight="1" x14ac:dyDescent="0.25">
      <c r="A380" s="261" t="s">
        <v>1279</v>
      </c>
      <c r="B380" s="731">
        <v>118.5</v>
      </c>
      <c r="C380" s="107">
        <f>ROUND(B380/158,2)</f>
        <v>0.75</v>
      </c>
      <c r="D380" s="107">
        <v>1100</v>
      </c>
      <c r="E380" s="107">
        <f t="shared" ref="E380:E384" si="237">ROUND(C380*D380,2)</f>
        <v>825</v>
      </c>
      <c r="F380" s="270">
        <v>0.3</v>
      </c>
      <c r="G380" s="107">
        <f>ROUND(E380*F380,2)</f>
        <v>247.5</v>
      </c>
      <c r="H380" s="107">
        <f>ROUND(G380*0.2409,2)</f>
        <v>59.62</v>
      </c>
      <c r="I380" s="108">
        <f>ROUND(G380+H380,2)</f>
        <v>307.12</v>
      </c>
      <c r="J380" s="719"/>
      <c r="K380" s="719"/>
      <c r="L380" s="719"/>
      <c r="M380" s="719"/>
      <c r="N380" s="719"/>
      <c r="O380" s="458"/>
      <c r="P380" s="458"/>
      <c r="Q380" s="458"/>
      <c r="R380" s="458"/>
      <c r="S380" s="458"/>
      <c r="T380" s="458"/>
      <c r="U380" s="458"/>
      <c r="V380" s="458"/>
      <c r="W380" s="458"/>
      <c r="X380" s="458"/>
      <c r="Y380" s="458"/>
      <c r="Z380" s="458"/>
      <c r="AA380" s="458"/>
      <c r="AB380" s="458"/>
      <c r="AC380" s="458"/>
      <c r="AD380" s="458"/>
      <c r="AE380" s="458"/>
      <c r="AF380" s="458"/>
      <c r="AG380" s="458"/>
      <c r="AH380" s="458"/>
      <c r="AI380" s="458"/>
      <c r="AJ380" s="458"/>
      <c r="AK380" s="458"/>
      <c r="AL380" s="458"/>
      <c r="AM380" s="458"/>
      <c r="AN380" s="458"/>
      <c r="AO380" s="458"/>
      <c r="AP380" s="458"/>
      <c r="AQ380" s="458"/>
      <c r="AR380" s="458"/>
      <c r="AS380" s="458"/>
      <c r="AT380" s="458"/>
      <c r="AU380" s="458"/>
      <c r="AV380" s="458"/>
      <c r="AW380" s="458"/>
      <c r="AX380" s="458"/>
      <c r="AY380" s="458"/>
      <c r="AZ380" s="458"/>
      <c r="BA380" s="458"/>
    </row>
    <row r="381" spans="1:53" s="275" customFormat="1" x14ac:dyDescent="0.25">
      <c r="A381" s="261" t="s">
        <v>1280</v>
      </c>
      <c r="B381" s="727">
        <v>156</v>
      </c>
      <c r="C381" s="107">
        <f t="shared" ref="C381:C384" si="238">ROUND(B381/158,2)</f>
        <v>0.99</v>
      </c>
      <c r="D381" s="107">
        <v>460</v>
      </c>
      <c r="E381" s="107">
        <f t="shared" si="237"/>
        <v>455.4</v>
      </c>
      <c r="F381" s="270">
        <v>0.3</v>
      </c>
      <c r="G381" s="107">
        <f t="shared" ref="G381:G384" si="239">ROUND(E381*F381,2)</f>
        <v>136.62</v>
      </c>
      <c r="H381" s="107">
        <f t="shared" ref="H381:H384" si="240">ROUND(G381*0.2409,2)</f>
        <v>32.909999999999997</v>
      </c>
      <c r="I381" s="108">
        <f t="shared" ref="I381:I384" si="241">ROUND(G381+H381,2)</f>
        <v>169.53</v>
      </c>
      <c r="J381" s="719"/>
      <c r="K381" s="719"/>
      <c r="L381" s="719"/>
      <c r="M381" s="719"/>
      <c r="N381" s="719"/>
      <c r="O381" s="458"/>
      <c r="P381" s="458"/>
      <c r="Q381" s="458"/>
      <c r="R381" s="458"/>
      <c r="S381" s="458"/>
      <c r="T381" s="458"/>
      <c r="U381" s="458"/>
      <c r="V381" s="458"/>
      <c r="W381" s="458"/>
      <c r="X381" s="458"/>
      <c r="Y381" s="458"/>
      <c r="Z381" s="458"/>
      <c r="AA381" s="458"/>
      <c r="AB381" s="458"/>
      <c r="AC381" s="458"/>
      <c r="AD381" s="458"/>
      <c r="AE381" s="458"/>
      <c r="AF381" s="458"/>
      <c r="AG381" s="458"/>
      <c r="AH381" s="458"/>
      <c r="AI381" s="458"/>
      <c r="AJ381" s="458"/>
      <c r="AK381" s="458"/>
      <c r="AL381" s="458"/>
      <c r="AM381" s="458"/>
      <c r="AN381" s="458"/>
      <c r="AO381" s="458"/>
      <c r="AP381" s="458"/>
      <c r="AQ381" s="458"/>
      <c r="AR381" s="458"/>
      <c r="AS381" s="458"/>
      <c r="AT381" s="458"/>
      <c r="AU381" s="458"/>
      <c r="AV381" s="458"/>
      <c r="AW381" s="458"/>
      <c r="AX381" s="458"/>
      <c r="AY381" s="458"/>
      <c r="AZ381" s="458"/>
      <c r="BA381" s="458"/>
    </row>
    <row r="382" spans="1:53" s="275" customFormat="1" x14ac:dyDescent="0.25">
      <c r="A382" s="261" t="s">
        <v>1281</v>
      </c>
      <c r="B382" s="727">
        <v>157</v>
      </c>
      <c r="C382" s="107">
        <f t="shared" si="238"/>
        <v>0.99</v>
      </c>
      <c r="D382" s="107">
        <v>460</v>
      </c>
      <c r="E382" s="107">
        <f t="shared" si="237"/>
        <v>455.4</v>
      </c>
      <c r="F382" s="270">
        <v>0.3</v>
      </c>
      <c r="G382" s="107">
        <f t="shared" si="239"/>
        <v>136.62</v>
      </c>
      <c r="H382" s="107">
        <f t="shared" si="240"/>
        <v>32.909999999999997</v>
      </c>
      <c r="I382" s="108">
        <f t="shared" si="241"/>
        <v>169.53</v>
      </c>
      <c r="J382" s="719"/>
      <c r="K382" s="719"/>
      <c r="L382" s="719"/>
      <c r="M382" s="719"/>
      <c r="N382" s="719"/>
      <c r="O382" s="458"/>
      <c r="P382" s="458"/>
      <c r="Q382" s="458"/>
      <c r="R382" s="458"/>
      <c r="S382" s="458"/>
      <c r="T382" s="458"/>
      <c r="U382" s="458"/>
      <c r="V382" s="458"/>
      <c r="W382" s="458"/>
      <c r="X382" s="458"/>
      <c r="Y382" s="458"/>
      <c r="Z382" s="458"/>
      <c r="AA382" s="458"/>
      <c r="AB382" s="458"/>
      <c r="AC382" s="458"/>
      <c r="AD382" s="458"/>
      <c r="AE382" s="458"/>
      <c r="AF382" s="458"/>
      <c r="AG382" s="458"/>
      <c r="AH382" s="458"/>
      <c r="AI382" s="458"/>
      <c r="AJ382" s="458"/>
      <c r="AK382" s="458"/>
      <c r="AL382" s="458"/>
      <c r="AM382" s="458"/>
      <c r="AN382" s="458"/>
      <c r="AO382" s="458"/>
      <c r="AP382" s="458"/>
      <c r="AQ382" s="458"/>
      <c r="AR382" s="458"/>
      <c r="AS382" s="458"/>
      <c r="AT382" s="458"/>
      <c r="AU382" s="458"/>
      <c r="AV382" s="458"/>
      <c r="AW382" s="458"/>
      <c r="AX382" s="458"/>
      <c r="AY382" s="458"/>
      <c r="AZ382" s="458"/>
      <c r="BA382" s="458"/>
    </row>
    <row r="383" spans="1:53" s="275" customFormat="1" x14ac:dyDescent="0.25">
      <c r="A383" s="261" t="s">
        <v>1282</v>
      </c>
      <c r="B383" s="727">
        <v>158</v>
      </c>
      <c r="C383" s="107">
        <f t="shared" si="238"/>
        <v>1</v>
      </c>
      <c r="D383" s="107">
        <v>460</v>
      </c>
      <c r="E383" s="107">
        <f t="shared" si="237"/>
        <v>460</v>
      </c>
      <c r="F383" s="270">
        <v>0.3</v>
      </c>
      <c r="G383" s="107">
        <f t="shared" si="239"/>
        <v>138</v>
      </c>
      <c r="H383" s="107">
        <f t="shared" si="240"/>
        <v>33.24</v>
      </c>
      <c r="I383" s="108">
        <f t="shared" si="241"/>
        <v>171.24</v>
      </c>
      <c r="J383" s="719"/>
      <c r="K383" s="719"/>
      <c r="L383" s="719"/>
      <c r="M383" s="719"/>
      <c r="N383" s="719"/>
      <c r="O383" s="458"/>
      <c r="P383" s="458"/>
      <c r="Q383" s="458"/>
      <c r="R383" s="458"/>
      <c r="S383" s="458"/>
      <c r="T383" s="458"/>
      <c r="U383" s="458"/>
      <c r="V383" s="458"/>
      <c r="W383" s="458"/>
      <c r="X383" s="458"/>
      <c r="Y383" s="458"/>
      <c r="Z383" s="458"/>
      <c r="AA383" s="458"/>
      <c r="AB383" s="458"/>
      <c r="AC383" s="458"/>
      <c r="AD383" s="458"/>
      <c r="AE383" s="458"/>
      <c r="AF383" s="458"/>
      <c r="AG383" s="458"/>
      <c r="AH383" s="458"/>
      <c r="AI383" s="458"/>
      <c r="AJ383" s="458"/>
      <c r="AK383" s="458"/>
      <c r="AL383" s="458"/>
      <c r="AM383" s="458"/>
      <c r="AN383" s="458"/>
      <c r="AO383" s="458"/>
      <c r="AP383" s="458"/>
      <c r="AQ383" s="458"/>
      <c r="AR383" s="458"/>
      <c r="AS383" s="458"/>
      <c r="AT383" s="458"/>
      <c r="AU383" s="458"/>
      <c r="AV383" s="458"/>
      <c r="AW383" s="458"/>
      <c r="AX383" s="458"/>
      <c r="AY383" s="458"/>
      <c r="AZ383" s="458"/>
      <c r="BA383" s="458"/>
    </row>
    <row r="384" spans="1:53" s="275" customFormat="1" ht="17.25" thickBot="1" x14ac:dyDescent="0.3">
      <c r="A384" s="294" t="s">
        <v>71</v>
      </c>
      <c r="B384" s="736">
        <v>134</v>
      </c>
      <c r="C384" s="295">
        <f t="shared" si="238"/>
        <v>0.85</v>
      </c>
      <c r="D384" s="295">
        <v>460</v>
      </c>
      <c r="E384" s="295">
        <f t="shared" si="237"/>
        <v>391</v>
      </c>
      <c r="F384" s="296">
        <v>0.3</v>
      </c>
      <c r="G384" s="295">
        <f t="shared" si="239"/>
        <v>117.3</v>
      </c>
      <c r="H384" s="295">
        <f t="shared" si="240"/>
        <v>28.26</v>
      </c>
      <c r="I384" s="297">
        <f t="shared" si="241"/>
        <v>145.56</v>
      </c>
      <c r="J384" s="719"/>
      <c r="K384" s="719"/>
      <c r="L384" s="719"/>
      <c r="M384" s="719"/>
      <c r="N384" s="719"/>
      <c r="O384" s="458"/>
      <c r="P384" s="458"/>
      <c r="Q384" s="458"/>
      <c r="R384" s="458"/>
      <c r="S384" s="458"/>
      <c r="T384" s="458"/>
      <c r="U384" s="458"/>
      <c r="V384" s="458"/>
      <c r="W384" s="458"/>
      <c r="X384" s="458"/>
      <c r="Y384" s="458"/>
      <c r="Z384" s="458"/>
      <c r="AA384" s="458"/>
      <c r="AB384" s="458"/>
      <c r="AC384" s="458"/>
      <c r="AD384" s="458"/>
      <c r="AE384" s="458"/>
      <c r="AF384" s="458"/>
      <c r="AG384" s="458"/>
      <c r="AH384" s="458"/>
      <c r="AI384" s="458"/>
      <c r="AJ384" s="458"/>
      <c r="AK384" s="458"/>
      <c r="AL384" s="458"/>
      <c r="AM384" s="458"/>
      <c r="AN384" s="458"/>
      <c r="AO384" s="458"/>
      <c r="AP384" s="458"/>
      <c r="AQ384" s="458"/>
      <c r="AR384" s="458"/>
      <c r="AS384" s="458"/>
      <c r="AT384" s="458"/>
      <c r="AU384" s="458"/>
      <c r="AV384" s="458"/>
      <c r="AW384" s="458"/>
      <c r="AX384" s="458"/>
      <c r="AY384" s="458"/>
      <c r="AZ384" s="458"/>
      <c r="BA384" s="458"/>
    </row>
    <row r="385" spans="1:53" s="275" customFormat="1" x14ac:dyDescent="0.25">
      <c r="A385" s="298"/>
      <c r="J385" s="719"/>
      <c r="K385" s="719"/>
      <c r="L385" s="719"/>
      <c r="M385" s="719"/>
      <c r="N385" s="719"/>
      <c r="O385" s="458"/>
      <c r="P385" s="458"/>
      <c r="Q385" s="458"/>
      <c r="R385" s="458"/>
      <c r="S385" s="458"/>
      <c r="T385" s="458"/>
      <c r="U385" s="458"/>
      <c r="V385" s="458"/>
      <c r="W385" s="458"/>
      <c r="X385" s="458"/>
      <c r="Y385" s="458"/>
      <c r="Z385" s="458"/>
      <c r="AA385" s="458"/>
      <c r="AB385" s="458"/>
      <c r="AC385" s="458"/>
      <c r="AD385" s="458"/>
      <c r="AE385" s="458"/>
      <c r="AF385" s="458"/>
      <c r="AG385" s="458"/>
      <c r="AH385" s="458"/>
      <c r="AI385" s="458"/>
      <c r="AJ385" s="458"/>
      <c r="AK385" s="458"/>
      <c r="AL385" s="458"/>
      <c r="AM385" s="458"/>
      <c r="AN385" s="458"/>
      <c r="AO385" s="458"/>
      <c r="AP385" s="458"/>
      <c r="AQ385" s="458"/>
      <c r="AR385" s="458"/>
      <c r="AS385" s="458"/>
      <c r="AT385" s="458"/>
      <c r="AU385" s="458"/>
      <c r="AV385" s="458"/>
      <c r="AW385" s="458"/>
      <c r="AX385" s="458"/>
      <c r="AY385" s="458"/>
      <c r="AZ385" s="458"/>
      <c r="BA385" s="458"/>
    </row>
    <row r="386" spans="1:53" s="275" customFormat="1" x14ac:dyDescent="0.25">
      <c r="A386" s="298"/>
      <c r="J386" s="719"/>
      <c r="K386" s="719"/>
      <c r="L386" s="719"/>
      <c r="M386" s="719"/>
      <c r="N386" s="719"/>
      <c r="O386" s="458"/>
      <c r="P386" s="458"/>
      <c r="Q386" s="458"/>
      <c r="R386" s="458"/>
      <c r="S386" s="458"/>
      <c r="T386" s="458"/>
      <c r="U386" s="458"/>
      <c r="V386" s="458"/>
      <c r="W386" s="458"/>
      <c r="X386" s="458"/>
      <c r="Y386" s="458"/>
      <c r="Z386" s="458"/>
      <c r="AA386" s="458"/>
      <c r="AB386" s="458"/>
      <c r="AC386" s="458"/>
      <c r="AD386" s="458"/>
      <c r="AE386" s="458"/>
      <c r="AF386" s="458"/>
      <c r="AG386" s="458"/>
      <c r="AH386" s="458"/>
      <c r="AI386" s="458"/>
      <c r="AJ386" s="458"/>
      <c r="AK386" s="458"/>
      <c r="AL386" s="458"/>
      <c r="AM386" s="458"/>
      <c r="AN386" s="458"/>
      <c r="AO386" s="458"/>
      <c r="AP386" s="458"/>
      <c r="AQ386" s="458"/>
      <c r="AR386" s="458"/>
      <c r="AS386" s="458"/>
      <c r="AT386" s="458"/>
      <c r="AU386" s="458"/>
      <c r="AV386" s="458"/>
      <c r="AW386" s="458"/>
      <c r="AX386" s="458"/>
      <c r="AY386" s="458"/>
      <c r="AZ386" s="458"/>
      <c r="BA386" s="458"/>
    </row>
    <row r="388" spans="1:53" x14ac:dyDescent="0.25">
      <c r="A388" s="2" t="s">
        <v>1926</v>
      </c>
    </row>
    <row r="389" spans="1:53" x14ac:dyDescent="0.25">
      <c r="A389" s="2" t="s">
        <v>1927</v>
      </c>
    </row>
  </sheetData>
  <mergeCells count="5">
    <mergeCell ref="F1:G1"/>
    <mergeCell ref="A2:G2"/>
    <mergeCell ref="A6:A7"/>
    <mergeCell ref="B6:I6"/>
    <mergeCell ref="A4:B4"/>
  </mergeCells>
  <phoneticPr fontId="8" type="noConversion"/>
  <pageMargins left="0.31496062992125984" right="0.31496062992125984" top="0.55118110236220474" bottom="0.35433070866141736" header="0.31496062992125984" footer="0.31496062992125984"/>
  <pageSetup paperSize="9" scale="40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0.59999389629810485"/>
  </sheetPr>
  <dimension ref="A1:I209"/>
  <sheetViews>
    <sheetView zoomScale="80" zoomScaleNormal="80" workbookViewId="0">
      <selection activeCell="O10" sqref="O10"/>
    </sheetView>
  </sheetViews>
  <sheetFormatPr defaultRowHeight="16.5" x14ac:dyDescent="0.25"/>
  <cols>
    <col min="1" max="1" width="42.7109375" style="184" customWidth="1"/>
    <col min="2" max="2" width="17.28515625" style="184" customWidth="1"/>
    <col min="3" max="3" width="19.28515625" style="184" customWidth="1"/>
    <col min="4" max="4" width="13.7109375" style="184" customWidth="1"/>
    <col min="5" max="5" width="15.42578125" style="184" customWidth="1"/>
    <col min="6" max="6" width="11.42578125" style="184" customWidth="1"/>
    <col min="7" max="7" width="11.5703125" style="184" customWidth="1"/>
    <col min="8" max="8" width="12.140625" style="184" customWidth="1"/>
    <col min="9" max="9" width="12.5703125" style="184" customWidth="1"/>
    <col min="10" max="16384" width="9.140625" style="184"/>
  </cols>
  <sheetData>
    <row r="1" spans="1:9" x14ac:dyDescent="0.25">
      <c r="F1" s="1450"/>
      <c r="G1" s="1450"/>
    </row>
    <row r="2" spans="1:9" s="186" customFormat="1" ht="48.75" customHeight="1" x14ac:dyDescent="0.25">
      <c r="A2" s="1451" t="s">
        <v>691</v>
      </c>
      <c r="B2" s="1451"/>
      <c r="C2" s="1451"/>
      <c r="D2" s="1451"/>
      <c r="E2" s="1451"/>
      <c r="F2" s="1451"/>
      <c r="G2" s="1451"/>
    </row>
    <row r="4" spans="1:9" ht="23.25" customHeight="1" x14ac:dyDescent="0.25">
      <c r="A4" s="1" t="s">
        <v>778</v>
      </c>
    </row>
    <row r="5" spans="1:9" ht="17.25" thickBot="1" x14ac:dyDescent="0.3"/>
    <row r="6" spans="1:9" ht="24" customHeight="1" x14ac:dyDescent="0.25">
      <c r="A6" s="1452"/>
      <c r="B6" s="1454" t="s">
        <v>11</v>
      </c>
      <c r="C6" s="1455"/>
      <c r="D6" s="1455"/>
      <c r="E6" s="1455"/>
      <c r="F6" s="1455"/>
      <c r="G6" s="1455"/>
      <c r="H6" s="1455"/>
      <c r="I6" s="1456"/>
    </row>
    <row r="7" spans="1:9" ht="142.5" customHeight="1" x14ac:dyDescent="0.25">
      <c r="A7" s="1453"/>
      <c r="B7" s="187" t="s">
        <v>21</v>
      </c>
      <c r="C7" s="1196" t="s">
        <v>15</v>
      </c>
      <c r="D7" s="188" t="s">
        <v>16</v>
      </c>
      <c r="E7" s="188" t="s">
        <v>13</v>
      </c>
      <c r="F7" s="188" t="s">
        <v>3</v>
      </c>
      <c r="G7" s="188" t="s">
        <v>4</v>
      </c>
      <c r="H7" s="188" t="s">
        <v>5</v>
      </c>
      <c r="I7" s="189" t="s">
        <v>6</v>
      </c>
    </row>
    <row r="8" spans="1:9" ht="13.5" customHeight="1" x14ac:dyDescent="0.25">
      <c r="A8" s="1191"/>
      <c r="B8" s="190">
        <v>1</v>
      </c>
      <c r="C8" s="191" t="s">
        <v>24</v>
      </c>
      <c r="D8" s="191">
        <v>3</v>
      </c>
      <c r="E8" s="191" t="s">
        <v>17</v>
      </c>
      <c r="F8" s="191">
        <v>5</v>
      </c>
      <c r="G8" s="191" t="s">
        <v>18</v>
      </c>
      <c r="H8" s="191" t="s">
        <v>19</v>
      </c>
      <c r="I8" s="192" t="s">
        <v>20</v>
      </c>
    </row>
    <row r="9" spans="1:9" s="186" customFormat="1" ht="26.25" customHeight="1" x14ac:dyDescent="0.25">
      <c r="A9" s="1192" t="s">
        <v>0</v>
      </c>
      <c r="B9" s="1187">
        <f>B10+B63+B94+B131+B146+B162+B182+B193+B201</f>
        <v>14817</v>
      </c>
      <c r="C9" s="999">
        <f t="shared" ref="C9:H9" si="0">C10+C63+C94+C131+C146+C162+C182+C193+C201</f>
        <v>91.363166415873707</v>
      </c>
      <c r="D9" s="999"/>
      <c r="E9" s="999"/>
      <c r="F9" s="999"/>
      <c r="G9" s="1000">
        <f t="shared" si="0"/>
        <v>63685.180000000008</v>
      </c>
      <c r="H9" s="1000">
        <f t="shared" si="0"/>
        <v>15023.300000000005</v>
      </c>
      <c r="I9" s="1001">
        <f>I10+I63+I94+I131+I146+I162+I182+I193+I201</f>
        <v>78708.479999999996</v>
      </c>
    </row>
    <row r="10" spans="1:9" s="186" customFormat="1" ht="37.5" customHeight="1" x14ac:dyDescent="0.25">
      <c r="A10" s="988" t="s">
        <v>779</v>
      </c>
      <c r="B10" s="1002">
        <f>B11+B30+B38+B45</f>
        <v>5476</v>
      </c>
      <c r="C10" s="865">
        <f t="shared" ref="C10:H10" si="1">C11+C30+C38+C45</f>
        <v>33.394987469242167</v>
      </c>
      <c r="D10" s="865"/>
      <c r="E10" s="865"/>
      <c r="F10" s="865"/>
      <c r="G10" s="865">
        <f t="shared" si="1"/>
        <v>22765.920000000002</v>
      </c>
      <c r="H10" s="865">
        <f t="shared" si="1"/>
        <v>5370.4600000000009</v>
      </c>
      <c r="I10" s="866">
        <f>I11+I30+I38+I45</f>
        <v>28136.380000000005</v>
      </c>
    </row>
    <row r="11" spans="1:9" ht="53.25" customHeight="1" x14ac:dyDescent="0.25">
      <c r="A11" s="640" t="s">
        <v>10</v>
      </c>
      <c r="B11" s="1197">
        <f>SUM(B12:B29)</f>
        <v>1393</v>
      </c>
      <c r="C11" s="1188">
        <f t="shared" ref="C11:I11" si="2">SUM(C12:C29)</f>
        <v>8.4714178838915082</v>
      </c>
      <c r="D11" s="902"/>
      <c r="E11" s="902"/>
      <c r="F11" s="902"/>
      <c r="G11" s="902">
        <f t="shared" si="2"/>
        <v>10847.060000000001</v>
      </c>
      <c r="H11" s="902">
        <f t="shared" si="2"/>
        <v>2558.8100000000004</v>
      </c>
      <c r="I11" s="903">
        <f t="shared" si="2"/>
        <v>13405.87</v>
      </c>
    </row>
    <row r="12" spans="1:9" ht="19.5" customHeight="1" x14ac:dyDescent="0.25">
      <c r="A12" s="973" t="s">
        <v>780</v>
      </c>
      <c r="B12" s="1198">
        <v>158</v>
      </c>
      <c r="C12" s="1179">
        <f>B12/158</f>
        <v>1</v>
      </c>
      <c r="D12" s="1180">
        <v>1494</v>
      </c>
      <c r="E12" s="1180">
        <f>D12*C12</f>
        <v>1494</v>
      </c>
      <c r="F12" s="1181">
        <v>1</v>
      </c>
      <c r="G12" s="1182">
        <f>ROUND(E12*F12,2)</f>
        <v>1494</v>
      </c>
      <c r="H12" s="1180">
        <f>ROUND(G12*0.2359,2)</f>
        <v>352.43</v>
      </c>
      <c r="I12" s="1199">
        <f>G12+H12</f>
        <v>1846.43</v>
      </c>
    </row>
    <row r="13" spans="1:9" ht="19.5" customHeight="1" x14ac:dyDescent="0.25">
      <c r="A13" s="973" t="s">
        <v>781</v>
      </c>
      <c r="B13" s="1198">
        <v>79</v>
      </c>
      <c r="C13" s="1179">
        <f t="shared" ref="C13:C15" si="3">B13/158</f>
        <v>0.5</v>
      </c>
      <c r="D13" s="1180">
        <v>1358</v>
      </c>
      <c r="E13" s="1180">
        <f>D13*C13</f>
        <v>679</v>
      </c>
      <c r="F13" s="1181">
        <v>1</v>
      </c>
      <c r="G13" s="1182">
        <f>ROUND(E13*F13,2)</f>
        <v>679</v>
      </c>
      <c r="H13" s="1180">
        <f t="shared" ref="H13:H61" si="4">ROUND(G13*0.2359,2)</f>
        <v>160.18</v>
      </c>
      <c r="I13" s="1199">
        <f>G13+H13</f>
        <v>839.18000000000006</v>
      </c>
    </row>
    <row r="14" spans="1:9" ht="19.5" customHeight="1" x14ac:dyDescent="0.25">
      <c r="A14" s="973" t="s">
        <v>781</v>
      </c>
      <c r="B14" s="1198">
        <v>110</v>
      </c>
      <c r="C14" s="1179">
        <f t="shared" si="3"/>
        <v>0.69620253164556967</v>
      </c>
      <c r="D14" s="1180">
        <v>1358</v>
      </c>
      <c r="E14" s="1180">
        <f>D14*C14</f>
        <v>945.44303797468365</v>
      </c>
      <c r="F14" s="1181">
        <v>1</v>
      </c>
      <c r="G14" s="1182">
        <f>ROUND(E14*F14,2)</f>
        <v>945.44</v>
      </c>
      <c r="H14" s="1180">
        <f t="shared" si="4"/>
        <v>223.03</v>
      </c>
      <c r="I14" s="1199">
        <f>G14+H14</f>
        <v>1168.47</v>
      </c>
    </row>
    <row r="15" spans="1:9" ht="19.5" customHeight="1" x14ac:dyDescent="0.25">
      <c r="A15" s="973" t="s">
        <v>781</v>
      </c>
      <c r="B15" s="1200">
        <v>16</v>
      </c>
      <c r="C15" s="1179">
        <f t="shared" si="3"/>
        <v>0.10126582278481013</v>
      </c>
      <c r="D15" s="1180">
        <v>1358</v>
      </c>
      <c r="E15" s="1180">
        <f>D15*C15</f>
        <v>137.51898734177215</v>
      </c>
      <c r="F15" s="1181">
        <v>1</v>
      </c>
      <c r="G15" s="1182">
        <f t="shared" ref="G15:G29" si="5">ROUND(E15*F15,2)</f>
        <v>137.52000000000001</v>
      </c>
      <c r="H15" s="1180">
        <f t="shared" si="4"/>
        <v>32.44</v>
      </c>
      <c r="I15" s="1199">
        <f t="shared" ref="I15:I29" si="6">G15+H15</f>
        <v>169.96</v>
      </c>
    </row>
    <row r="16" spans="1:9" ht="19.5" customHeight="1" x14ac:dyDescent="0.25">
      <c r="A16" s="973" t="s">
        <v>782</v>
      </c>
      <c r="B16" s="1200">
        <v>176</v>
      </c>
      <c r="C16" s="1179">
        <f>B16/166.83</f>
        <v>1.0549661331894742</v>
      </c>
      <c r="D16" s="1180">
        <v>7.37</v>
      </c>
      <c r="E16" s="1180">
        <f>B16*D16</f>
        <v>1297.1200000000001</v>
      </c>
      <c r="F16" s="1181">
        <v>1</v>
      </c>
      <c r="G16" s="1182">
        <f t="shared" si="5"/>
        <v>1297.1199999999999</v>
      </c>
      <c r="H16" s="1180">
        <f t="shared" si="4"/>
        <v>305.99</v>
      </c>
      <c r="I16" s="1199">
        <f t="shared" si="6"/>
        <v>1603.11</v>
      </c>
    </row>
    <row r="17" spans="1:9" ht="19.5" customHeight="1" x14ac:dyDescent="0.25">
      <c r="A17" s="973" t="s">
        <v>782</v>
      </c>
      <c r="B17" s="1200">
        <v>72</v>
      </c>
      <c r="C17" s="1179">
        <f t="shared" ref="C17:C18" si="7">B17/166.83</f>
        <v>0.43157705448660311</v>
      </c>
      <c r="D17" s="1180">
        <v>7.37</v>
      </c>
      <c r="E17" s="1180">
        <f t="shared" ref="E17:E29" si="8">B17*D17</f>
        <v>530.64</v>
      </c>
      <c r="F17" s="1181">
        <v>1</v>
      </c>
      <c r="G17" s="1182">
        <f t="shared" si="5"/>
        <v>530.64</v>
      </c>
      <c r="H17" s="1180">
        <f t="shared" si="4"/>
        <v>125.18</v>
      </c>
      <c r="I17" s="1199">
        <f t="shared" si="6"/>
        <v>655.81999999999994</v>
      </c>
    </row>
    <row r="18" spans="1:9" ht="19.5" customHeight="1" x14ac:dyDescent="0.25">
      <c r="A18" s="973" t="s">
        <v>782</v>
      </c>
      <c r="B18" s="1200">
        <v>40</v>
      </c>
      <c r="C18" s="1179">
        <f t="shared" si="7"/>
        <v>0.23976503027033505</v>
      </c>
      <c r="D18" s="1180">
        <v>7.37</v>
      </c>
      <c r="E18" s="1180">
        <f t="shared" si="8"/>
        <v>294.8</v>
      </c>
      <c r="F18" s="1181">
        <v>1</v>
      </c>
      <c r="G18" s="1182">
        <f t="shared" si="5"/>
        <v>294.8</v>
      </c>
      <c r="H18" s="1180">
        <f t="shared" si="4"/>
        <v>69.540000000000006</v>
      </c>
      <c r="I18" s="1199">
        <f t="shared" si="6"/>
        <v>364.34000000000003</v>
      </c>
    </row>
    <row r="19" spans="1:9" ht="19.5" customHeight="1" x14ac:dyDescent="0.25">
      <c r="A19" s="973" t="s">
        <v>782</v>
      </c>
      <c r="B19" s="1200">
        <v>16</v>
      </c>
      <c r="C19" s="1179">
        <f>B19/166.83</f>
        <v>9.5906012108134028E-2</v>
      </c>
      <c r="D19" s="1180">
        <v>7.37</v>
      </c>
      <c r="E19" s="1180">
        <f t="shared" si="8"/>
        <v>117.92</v>
      </c>
      <c r="F19" s="1181">
        <v>1</v>
      </c>
      <c r="G19" s="1182">
        <f t="shared" si="5"/>
        <v>117.92</v>
      </c>
      <c r="H19" s="1180">
        <f t="shared" si="4"/>
        <v>27.82</v>
      </c>
      <c r="I19" s="1199">
        <f t="shared" si="6"/>
        <v>145.74</v>
      </c>
    </row>
    <row r="20" spans="1:9" ht="19.5" customHeight="1" x14ac:dyDescent="0.25">
      <c r="A20" s="973" t="s">
        <v>782</v>
      </c>
      <c r="B20" s="1200">
        <v>73</v>
      </c>
      <c r="C20" s="1179">
        <f t="shared" ref="C20:C29" si="9">B20/166.83</f>
        <v>0.43757118024336145</v>
      </c>
      <c r="D20" s="1180">
        <v>7.37</v>
      </c>
      <c r="E20" s="1180">
        <f t="shared" si="8"/>
        <v>538.01</v>
      </c>
      <c r="F20" s="1181">
        <v>1</v>
      </c>
      <c r="G20" s="1182">
        <f t="shared" si="5"/>
        <v>538.01</v>
      </c>
      <c r="H20" s="1180">
        <f t="shared" si="4"/>
        <v>126.92</v>
      </c>
      <c r="I20" s="1199">
        <f t="shared" si="6"/>
        <v>664.93</v>
      </c>
    </row>
    <row r="21" spans="1:9" ht="19.5" customHeight="1" x14ac:dyDescent="0.25">
      <c r="A21" s="973" t="s">
        <v>782</v>
      </c>
      <c r="B21" s="1200">
        <v>48</v>
      </c>
      <c r="C21" s="1179">
        <f t="shared" si="9"/>
        <v>0.28771803632440207</v>
      </c>
      <c r="D21" s="1180">
        <v>7.37</v>
      </c>
      <c r="E21" s="1180">
        <f t="shared" si="8"/>
        <v>353.76</v>
      </c>
      <c r="F21" s="1181">
        <v>1</v>
      </c>
      <c r="G21" s="1182">
        <f t="shared" si="5"/>
        <v>353.76</v>
      </c>
      <c r="H21" s="1180">
        <f t="shared" si="4"/>
        <v>83.45</v>
      </c>
      <c r="I21" s="1199">
        <f t="shared" si="6"/>
        <v>437.21</v>
      </c>
    </row>
    <row r="22" spans="1:9" ht="19.5" customHeight="1" x14ac:dyDescent="0.25">
      <c r="A22" s="973" t="s">
        <v>782</v>
      </c>
      <c r="B22" s="1200">
        <v>49</v>
      </c>
      <c r="C22" s="1179">
        <f t="shared" si="9"/>
        <v>0.29371216208116047</v>
      </c>
      <c r="D22" s="1180">
        <v>7.37</v>
      </c>
      <c r="E22" s="1180">
        <f t="shared" si="8"/>
        <v>361.13</v>
      </c>
      <c r="F22" s="1181">
        <v>1</v>
      </c>
      <c r="G22" s="1182">
        <f t="shared" si="5"/>
        <v>361.13</v>
      </c>
      <c r="H22" s="1180">
        <f t="shared" si="4"/>
        <v>85.19</v>
      </c>
      <c r="I22" s="1199">
        <f t="shared" si="6"/>
        <v>446.32</v>
      </c>
    </row>
    <row r="23" spans="1:9" ht="19.5" customHeight="1" x14ac:dyDescent="0.25">
      <c r="A23" s="973" t="s">
        <v>783</v>
      </c>
      <c r="B23" s="1200">
        <v>153</v>
      </c>
      <c r="C23" s="1179">
        <f t="shared" si="9"/>
        <v>0.91710124078403155</v>
      </c>
      <c r="D23" s="1180">
        <v>7.37</v>
      </c>
      <c r="E23" s="1180">
        <f t="shared" si="8"/>
        <v>1127.6100000000001</v>
      </c>
      <c r="F23" s="1181">
        <v>1</v>
      </c>
      <c r="G23" s="1182">
        <f t="shared" si="5"/>
        <v>1127.6099999999999</v>
      </c>
      <c r="H23" s="1180">
        <f t="shared" si="4"/>
        <v>266</v>
      </c>
      <c r="I23" s="1199">
        <f t="shared" si="6"/>
        <v>1393.61</v>
      </c>
    </row>
    <row r="24" spans="1:9" ht="19.5" customHeight="1" x14ac:dyDescent="0.25">
      <c r="A24" s="973" t="s">
        <v>783</v>
      </c>
      <c r="B24" s="1200">
        <v>105</v>
      </c>
      <c r="C24" s="1179">
        <f t="shared" si="9"/>
        <v>0.62938320445962948</v>
      </c>
      <c r="D24" s="1180">
        <v>7.37</v>
      </c>
      <c r="E24" s="1180">
        <f t="shared" si="8"/>
        <v>773.85</v>
      </c>
      <c r="F24" s="1181">
        <v>1</v>
      </c>
      <c r="G24" s="1182">
        <f t="shared" si="5"/>
        <v>773.85</v>
      </c>
      <c r="H24" s="1180">
        <f t="shared" si="4"/>
        <v>182.55</v>
      </c>
      <c r="I24" s="1199">
        <f t="shared" si="6"/>
        <v>956.40000000000009</v>
      </c>
    </row>
    <row r="25" spans="1:9" ht="19.5" customHeight="1" x14ac:dyDescent="0.25">
      <c r="A25" s="973" t="s">
        <v>783</v>
      </c>
      <c r="B25" s="1200">
        <v>64</v>
      </c>
      <c r="C25" s="1179">
        <f t="shared" si="9"/>
        <v>0.38362404843253611</v>
      </c>
      <c r="D25" s="1180">
        <v>7.37</v>
      </c>
      <c r="E25" s="1180">
        <f t="shared" si="8"/>
        <v>471.68</v>
      </c>
      <c r="F25" s="1181">
        <v>1</v>
      </c>
      <c r="G25" s="1182">
        <f t="shared" si="5"/>
        <v>471.68</v>
      </c>
      <c r="H25" s="1180">
        <f t="shared" si="4"/>
        <v>111.27</v>
      </c>
      <c r="I25" s="1199">
        <f t="shared" si="6"/>
        <v>582.95000000000005</v>
      </c>
    </row>
    <row r="26" spans="1:9" ht="19.5" customHeight="1" x14ac:dyDescent="0.25">
      <c r="A26" s="973" t="s">
        <v>783</v>
      </c>
      <c r="B26" s="1200">
        <v>89</v>
      </c>
      <c r="C26" s="1179">
        <f t="shared" si="9"/>
        <v>0.53347719235149549</v>
      </c>
      <c r="D26" s="1180">
        <v>7.37</v>
      </c>
      <c r="E26" s="1180">
        <f t="shared" si="8"/>
        <v>655.93000000000006</v>
      </c>
      <c r="F26" s="1181">
        <v>1</v>
      </c>
      <c r="G26" s="1182">
        <f t="shared" si="5"/>
        <v>655.93</v>
      </c>
      <c r="H26" s="1180">
        <f t="shared" si="4"/>
        <v>154.72999999999999</v>
      </c>
      <c r="I26" s="1199">
        <f t="shared" si="6"/>
        <v>810.66</v>
      </c>
    </row>
    <row r="27" spans="1:9" ht="19.5" customHeight="1" x14ac:dyDescent="0.25">
      <c r="A27" s="973" t="s">
        <v>783</v>
      </c>
      <c r="B27" s="1200">
        <v>72</v>
      </c>
      <c r="C27" s="1179">
        <f t="shared" si="9"/>
        <v>0.43157705448660311</v>
      </c>
      <c r="D27" s="1180">
        <v>7.37</v>
      </c>
      <c r="E27" s="1180">
        <f t="shared" si="8"/>
        <v>530.64</v>
      </c>
      <c r="F27" s="1181">
        <v>1</v>
      </c>
      <c r="G27" s="1182">
        <f t="shared" si="5"/>
        <v>530.64</v>
      </c>
      <c r="H27" s="1180">
        <f t="shared" si="4"/>
        <v>125.18</v>
      </c>
      <c r="I27" s="1199">
        <f t="shared" si="6"/>
        <v>655.81999999999994</v>
      </c>
    </row>
    <row r="28" spans="1:9" ht="18.75" customHeight="1" x14ac:dyDescent="0.25">
      <c r="A28" s="973" t="s">
        <v>783</v>
      </c>
      <c r="B28" s="1200">
        <v>41</v>
      </c>
      <c r="C28" s="1179">
        <f t="shared" si="9"/>
        <v>0.24575915602709342</v>
      </c>
      <c r="D28" s="1180">
        <v>7.37</v>
      </c>
      <c r="E28" s="1180">
        <f t="shared" si="8"/>
        <v>302.17</v>
      </c>
      <c r="F28" s="1181">
        <v>1</v>
      </c>
      <c r="G28" s="1182">
        <f t="shared" si="5"/>
        <v>302.17</v>
      </c>
      <c r="H28" s="1180">
        <f t="shared" si="4"/>
        <v>71.28</v>
      </c>
      <c r="I28" s="1199">
        <f t="shared" si="6"/>
        <v>373.45000000000005</v>
      </c>
    </row>
    <row r="29" spans="1:9" ht="19.5" customHeight="1" x14ac:dyDescent="0.25">
      <c r="A29" s="973" t="s">
        <v>783</v>
      </c>
      <c r="B29" s="1200">
        <v>32</v>
      </c>
      <c r="C29" s="1179">
        <f t="shared" si="9"/>
        <v>0.19181202421626806</v>
      </c>
      <c r="D29" s="1180">
        <v>7.37</v>
      </c>
      <c r="E29" s="1180">
        <f t="shared" si="8"/>
        <v>235.84</v>
      </c>
      <c r="F29" s="1181">
        <v>1</v>
      </c>
      <c r="G29" s="1182">
        <f t="shared" si="5"/>
        <v>235.84</v>
      </c>
      <c r="H29" s="1180">
        <f t="shared" si="4"/>
        <v>55.63</v>
      </c>
      <c r="I29" s="1199">
        <f t="shared" si="6"/>
        <v>291.47000000000003</v>
      </c>
    </row>
    <row r="30" spans="1:9" ht="66" x14ac:dyDescent="0.25">
      <c r="A30" s="1037" t="s">
        <v>8</v>
      </c>
      <c r="B30" s="1058">
        <f>SUM(B31:B37)</f>
        <v>902</v>
      </c>
      <c r="C30" s="1064">
        <f t="shared" ref="C30:I30" si="10">SUM(C31:C37)</f>
        <v>5.4596295630282317</v>
      </c>
      <c r="D30" s="1183"/>
      <c r="E30" s="1183"/>
      <c r="F30" s="1183"/>
      <c r="G30" s="1183">
        <f t="shared" si="10"/>
        <v>4724.88</v>
      </c>
      <c r="H30" s="1183">
        <f t="shared" si="10"/>
        <v>1114.5999999999999</v>
      </c>
      <c r="I30" s="1201">
        <f t="shared" si="10"/>
        <v>5839.4800000000005</v>
      </c>
    </row>
    <row r="31" spans="1:9" ht="19.5" customHeight="1" x14ac:dyDescent="0.25">
      <c r="A31" s="973" t="s">
        <v>784</v>
      </c>
      <c r="B31" s="1200">
        <v>158</v>
      </c>
      <c r="C31" s="1189">
        <f>B31/158</f>
        <v>1</v>
      </c>
      <c r="D31" s="985">
        <v>1188</v>
      </c>
      <c r="E31" s="1180">
        <f t="shared" ref="E31" si="11">D31*C31</f>
        <v>1188</v>
      </c>
      <c r="F31" s="1181">
        <v>1</v>
      </c>
      <c r="G31" s="1182">
        <f t="shared" ref="G31:G37" si="12">ROUND(E31*F31,2)</f>
        <v>1188</v>
      </c>
      <c r="H31" s="1180">
        <f t="shared" si="4"/>
        <v>280.25</v>
      </c>
      <c r="I31" s="1199">
        <f t="shared" ref="I31:I37" si="13">G31+H31</f>
        <v>1468.25</v>
      </c>
    </row>
    <row r="32" spans="1:9" ht="19.5" customHeight="1" x14ac:dyDescent="0.25">
      <c r="A32" s="973" t="s">
        <v>408</v>
      </c>
      <c r="B32" s="1200">
        <v>48</v>
      </c>
      <c r="C32" s="1179">
        <f t="shared" ref="C32:C37" si="14">B32/166.83</f>
        <v>0.28771803632440207</v>
      </c>
      <c r="D32" s="1180">
        <v>4.87</v>
      </c>
      <c r="E32" s="1180">
        <f t="shared" ref="E32:E37" si="15">B32*D32</f>
        <v>233.76</v>
      </c>
      <c r="F32" s="1181">
        <v>1</v>
      </c>
      <c r="G32" s="1182">
        <f t="shared" si="12"/>
        <v>233.76</v>
      </c>
      <c r="H32" s="1180">
        <f t="shared" si="4"/>
        <v>55.14</v>
      </c>
      <c r="I32" s="1199">
        <f t="shared" si="13"/>
        <v>288.89999999999998</v>
      </c>
    </row>
    <row r="33" spans="1:9" ht="19.5" customHeight="1" x14ac:dyDescent="0.25">
      <c r="A33" s="973" t="s">
        <v>408</v>
      </c>
      <c r="B33" s="1200">
        <v>153</v>
      </c>
      <c r="C33" s="1179">
        <f t="shared" si="14"/>
        <v>0.91710124078403155</v>
      </c>
      <c r="D33" s="1180">
        <v>4.87</v>
      </c>
      <c r="E33" s="1180">
        <f t="shared" si="15"/>
        <v>745.11</v>
      </c>
      <c r="F33" s="1181">
        <v>1</v>
      </c>
      <c r="G33" s="1182">
        <f t="shared" si="12"/>
        <v>745.11</v>
      </c>
      <c r="H33" s="1180">
        <f t="shared" si="4"/>
        <v>175.77</v>
      </c>
      <c r="I33" s="1199">
        <f t="shared" si="13"/>
        <v>920.88</v>
      </c>
    </row>
    <row r="34" spans="1:9" ht="19.5" customHeight="1" x14ac:dyDescent="0.25">
      <c r="A34" s="973" t="s">
        <v>408</v>
      </c>
      <c r="B34" s="1200">
        <v>168</v>
      </c>
      <c r="C34" s="1179">
        <f t="shared" si="14"/>
        <v>1.0070131271354072</v>
      </c>
      <c r="D34" s="1180">
        <v>4.63</v>
      </c>
      <c r="E34" s="1180">
        <f t="shared" si="15"/>
        <v>777.84</v>
      </c>
      <c r="F34" s="1181">
        <v>1</v>
      </c>
      <c r="G34" s="1182">
        <f t="shared" si="12"/>
        <v>777.84</v>
      </c>
      <c r="H34" s="1180">
        <f t="shared" si="4"/>
        <v>183.49</v>
      </c>
      <c r="I34" s="1199">
        <f t="shared" si="13"/>
        <v>961.33</v>
      </c>
    </row>
    <row r="35" spans="1:9" ht="19.5" customHeight="1" x14ac:dyDescent="0.25">
      <c r="A35" s="973" t="s">
        <v>408</v>
      </c>
      <c r="B35" s="1200">
        <v>96</v>
      </c>
      <c r="C35" s="1179">
        <f t="shared" si="14"/>
        <v>0.57543607264880414</v>
      </c>
      <c r="D35" s="1180">
        <v>4.87</v>
      </c>
      <c r="E35" s="1180">
        <f t="shared" si="15"/>
        <v>467.52</v>
      </c>
      <c r="F35" s="1181">
        <v>1</v>
      </c>
      <c r="G35" s="1182">
        <f t="shared" si="12"/>
        <v>467.52</v>
      </c>
      <c r="H35" s="1180">
        <f t="shared" si="4"/>
        <v>110.29</v>
      </c>
      <c r="I35" s="1199">
        <f t="shared" si="13"/>
        <v>577.80999999999995</v>
      </c>
    </row>
    <row r="36" spans="1:9" ht="19.5" customHeight="1" x14ac:dyDescent="0.25">
      <c r="A36" s="973" t="s">
        <v>408</v>
      </c>
      <c r="B36" s="1200">
        <v>87</v>
      </c>
      <c r="C36" s="1179">
        <f t="shared" si="14"/>
        <v>0.5214889408379787</v>
      </c>
      <c r="D36" s="1180">
        <v>4.87</v>
      </c>
      <c r="E36" s="1180">
        <f t="shared" si="15"/>
        <v>423.69</v>
      </c>
      <c r="F36" s="1181">
        <v>1</v>
      </c>
      <c r="G36" s="1182">
        <f t="shared" si="12"/>
        <v>423.69</v>
      </c>
      <c r="H36" s="1180">
        <f t="shared" si="4"/>
        <v>99.95</v>
      </c>
      <c r="I36" s="1199">
        <f t="shared" si="13"/>
        <v>523.64</v>
      </c>
    </row>
    <row r="37" spans="1:9" ht="19.5" customHeight="1" x14ac:dyDescent="0.25">
      <c r="A37" s="973" t="s">
        <v>408</v>
      </c>
      <c r="B37" s="1200">
        <v>192</v>
      </c>
      <c r="C37" s="1179">
        <f t="shared" si="14"/>
        <v>1.1508721452976083</v>
      </c>
      <c r="D37" s="1180">
        <v>4.63</v>
      </c>
      <c r="E37" s="1180">
        <f t="shared" si="15"/>
        <v>888.96</v>
      </c>
      <c r="F37" s="1181">
        <v>1</v>
      </c>
      <c r="G37" s="1182">
        <f t="shared" si="12"/>
        <v>888.96</v>
      </c>
      <c r="H37" s="1180">
        <f t="shared" si="4"/>
        <v>209.71</v>
      </c>
      <c r="I37" s="1199">
        <f t="shared" si="13"/>
        <v>1098.67</v>
      </c>
    </row>
    <row r="38" spans="1:9" ht="66" x14ac:dyDescent="0.25">
      <c r="A38" s="1037" t="s">
        <v>9</v>
      </c>
      <c r="B38" s="1058">
        <f>SUM(B39:B44)</f>
        <v>926</v>
      </c>
      <c r="C38" s="1064">
        <f t="shared" ref="C38:I38" si="16">SUM(C39:C44)</f>
        <v>5.6034885811904331</v>
      </c>
      <c r="D38" s="1183"/>
      <c r="E38" s="1183"/>
      <c r="F38" s="1183"/>
      <c r="G38" s="1183">
        <f t="shared" si="16"/>
        <v>3531.3199999999997</v>
      </c>
      <c r="H38" s="1183">
        <f t="shared" si="16"/>
        <v>833.04000000000008</v>
      </c>
      <c r="I38" s="1201">
        <f t="shared" si="16"/>
        <v>4364.3600000000006</v>
      </c>
    </row>
    <row r="39" spans="1:9" ht="22.5" customHeight="1" x14ac:dyDescent="0.25">
      <c r="A39" s="973" t="s">
        <v>785</v>
      </c>
      <c r="B39" s="1200">
        <v>158</v>
      </c>
      <c r="C39" s="1189">
        <f>B39/158</f>
        <v>1</v>
      </c>
      <c r="D39" s="985">
        <v>623</v>
      </c>
      <c r="E39" s="1180">
        <f t="shared" ref="E39" si="17">D39*C39</f>
        <v>623</v>
      </c>
      <c r="F39" s="1181">
        <v>1</v>
      </c>
      <c r="G39" s="1182">
        <f t="shared" ref="G39:G44" si="18">ROUND(E39*F39,2)</f>
        <v>623</v>
      </c>
      <c r="H39" s="1180">
        <f t="shared" si="4"/>
        <v>146.97</v>
      </c>
      <c r="I39" s="1199">
        <f t="shared" ref="I39:I44" si="19">G39+H39</f>
        <v>769.97</v>
      </c>
    </row>
    <row r="40" spans="1:9" ht="22.5" customHeight="1" x14ac:dyDescent="0.25">
      <c r="A40" s="973" t="s">
        <v>786</v>
      </c>
      <c r="B40" s="1200">
        <v>168</v>
      </c>
      <c r="C40" s="1179">
        <f t="shared" ref="C40:C44" si="20">B40/166.83</f>
        <v>1.0070131271354072</v>
      </c>
      <c r="D40" s="1180">
        <v>3.84</v>
      </c>
      <c r="E40" s="1180">
        <f t="shared" ref="E40:E44" si="21">B40*D40</f>
        <v>645.12</v>
      </c>
      <c r="F40" s="1181">
        <v>1</v>
      </c>
      <c r="G40" s="1182">
        <f t="shared" si="18"/>
        <v>645.12</v>
      </c>
      <c r="H40" s="1180">
        <f t="shared" si="4"/>
        <v>152.18</v>
      </c>
      <c r="I40" s="1199">
        <f t="shared" si="19"/>
        <v>797.3</v>
      </c>
    </row>
    <row r="41" spans="1:9" ht="22.5" customHeight="1" x14ac:dyDescent="0.25">
      <c r="A41" s="973" t="s">
        <v>786</v>
      </c>
      <c r="B41" s="1200">
        <v>168</v>
      </c>
      <c r="C41" s="1179">
        <f t="shared" si="20"/>
        <v>1.0070131271354072</v>
      </c>
      <c r="D41" s="1180">
        <v>3.67</v>
      </c>
      <c r="E41" s="1180">
        <f t="shared" si="21"/>
        <v>616.55999999999995</v>
      </c>
      <c r="F41" s="1181">
        <v>1</v>
      </c>
      <c r="G41" s="1182">
        <f t="shared" si="18"/>
        <v>616.55999999999995</v>
      </c>
      <c r="H41" s="1180">
        <f t="shared" si="4"/>
        <v>145.44999999999999</v>
      </c>
      <c r="I41" s="1199">
        <f t="shared" si="19"/>
        <v>762.01</v>
      </c>
    </row>
    <row r="42" spans="1:9" ht="22.5" customHeight="1" x14ac:dyDescent="0.25">
      <c r="A42" s="973" t="s">
        <v>786</v>
      </c>
      <c r="B42" s="1200">
        <v>159</v>
      </c>
      <c r="C42" s="1179">
        <f t="shared" si="20"/>
        <v>0.95306599532458181</v>
      </c>
      <c r="D42" s="1180">
        <v>3.84</v>
      </c>
      <c r="E42" s="1180">
        <f t="shared" si="21"/>
        <v>610.55999999999995</v>
      </c>
      <c r="F42" s="1181">
        <v>1</v>
      </c>
      <c r="G42" s="1182">
        <f t="shared" si="18"/>
        <v>610.55999999999995</v>
      </c>
      <c r="H42" s="1180">
        <f t="shared" si="4"/>
        <v>144.03</v>
      </c>
      <c r="I42" s="1199">
        <f t="shared" si="19"/>
        <v>754.58999999999992</v>
      </c>
    </row>
    <row r="43" spans="1:9" ht="22.5" customHeight="1" x14ac:dyDescent="0.25">
      <c r="A43" s="973" t="s">
        <v>786</v>
      </c>
      <c r="B43" s="1200">
        <v>72</v>
      </c>
      <c r="C43" s="1179">
        <f t="shared" si="20"/>
        <v>0.43157705448660311</v>
      </c>
      <c r="D43" s="1180">
        <v>3.67</v>
      </c>
      <c r="E43" s="1180">
        <f t="shared" si="21"/>
        <v>264.24</v>
      </c>
      <c r="F43" s="1181">
        <v>1</v>
      </c>
      <c r="G43" s="1182">
        <f t="shared" si="18"/>
        <v>264.24</v>
      </c>
      <c r="H43" s="1180">
        <f t="shared" si="4"/>
        <v>62.33</v>
      </c>
      <c r="I43" s="1199">
        <f t="shared" si="19"/>
        <v>326.57</v>
      </c>
    </row>
    <row r="44" spans="1:9" ht="22.5" customHeight="1" x14ac:dyDescent="0.25">
      <c r="A44" s="973" t="s">
        <v>786</v>
      </c>
      <c r="B44" s="1200">
        <v>201</v>
      </c>
      <c r="C44" s="1179">
        <f t="shared" si="20"/>
        <v>1.2048192771084336</v>
      </c>
      <c r="D44" s="1180">
        <v>3.84</v>
      </c>
      <c r="E44" s="1180">
        <f t="shared" si="21"/>
        <v>771.83999999999992</v>
      </c>
      <c r="F44" s="1181">
        <v>1</v>
      </c>
      <c r="G44" s="1182">
        <f t="shared" si="18"/>
        <v>771.84</v>
      </c>
      <c r="H44" s="1180">
        <f t="shared" si="4"/>
        <v>182.08</v>
      </c>
      <c r="I44" s="1199">
        <f t="shared" si="19"/>
        <v>953.92000000000007</v>
      </c>
    </row>
    <row r="45" spans="1:9" ht="36" customHeight="1" x14ac:dyDescent="0.25">
      <c r="A45" s="1037" t="s">
        <v>7</v>
      </c>
      <c r="B45" s="1058">
        <f>SUM(B46:B62)</f>
        <v>2255</v>
      </c>
      <c r="C45" s="1064">
        <f t="shared" ref="C45:H45" si="22">SUM(C46:C62)</f>
        <v>13.860451441131996</v>
      </c>
      <c r="D45" s="1183"/>
      <c r="E45" s="1183"/>
      <c r="F45" s="1183"/>
      <c r="G45" s="1183">
        <f t="shared" si="22"/>
        <v>3662.6600000000003</v>
      </c>
      <c r="H45" s="1183">
        <f t="shared" si="22"/>
        <v>864.00999999999988</v>
      </c>
      <c r="I45" s="1202">
        <f>SUM(I46:I62)</f>
        <v>4526.67</v>
      </c>
    </row>
    <row r="46" spans="1:9" ht="21.75" customHeight="1" x14ac:dyDescent="0.25">
      <c r="A46" s="862" t="s">
        <v>787</v>
      </c>
      <c r="B46" s="1200">
        <v>46</v>
      </c>
      <c r="C46" s="1189">
        <f t="shared" ref="C46:C54" si="23">B46/158</f>
        <v>0.29113924050632911</v>
      </c>
      <c r="D46" s="985">
        <v>1736</v>
      </c>
      <c r="E46" s="1180">
        <f t="shared" ref="E46:E54" si="24">D46*C46</f>
        <v>505.41772151898732</v>
      </c>
      <c r="F46" s="1181">
        <v>0.3</v>
      </c>
      <c r="G46" s="1182">
        <f t="shared" ref="G46:G61" si="25">ROUND(E46*F46,2)</f>
        <v>151.63</v>
      </c>
      <c r="H46" s="1180">
        <f t="shared" si="4"/>
        <v>35.770000000000003</v>
      </c>
      <c r="I46" s="1199">
        <f t="shared" ref="I46:I62" si="26">G46+H46</f>
        <v>187.4</v>
      </c>
    </row>
    <row r="47" spans="1:9" ht="21.75" customHeight="1" x14ac:dyDescent="0.25">
      <c r="A47" s="862" t="s">
        <v>788</v>
      </c>
      <c r="B47" s="1200">
        <v>158</v>
      </c>
      <c r="C47" s="1189">
        <f t="shared" si="23"/>
        <v>1</v>
      </c>
      <c r="D47" s="985">
        <v>1736</v>
      </c>
      <c r="E47" s="1180">
        <f t="shared" si="24"/>
        <v>1736</v>
      </c>
      <c r="F47" s="1181">
        <v>0.3</v>
      </c>
      <c r="G47" s="1182">
        <f t="shared" si="25"/>
        <v>520.79999999999995</v>
      </c>
      <c r="H47" s="1180">
        <f t="shared" si="4"/>
        <v>122.86</v>
      </c>
      <c r="I47" s="1199">
        <f t="shared" si="26"/>
        <v>643.66</v>
      </c>
    </row>
    <row r="48" spans="1:9" x14ac:dyDescent="0.25">
      <c r="A48" s="973" t="s">
        <v>789</v>
      </c>
      <c r="B48" s="1200">
        <v>158</v>
      </c>
      <c r="C48" s="1189">
        <f t="shared" si="23"/>
        <v>1</v>
      </c>
      <c r="D48" s="985">
        <v>1127</v>
      </c>
      <c r="E48" s="1180">
        <f t="shared" si="24"/>
        <v>1127</v>
      </c>
      <c r="F48" s="1181">
        <v>0.3</v>
      </c>
      <c r="G48" s="1182">
        <f t="shared" si="25"/>
        <v>338.1</v>
      </c>
      <c r="H48" s="1180">
        <f t="shared" si="4"/>
        <v>79.760000000000005</v>
      </c>
      <c r="I48" s="1199">
        <f t="shared" si="26"/>
        <v>417.86</v>
      </c>
    </row>
    <row r="49" spans="1:9" ht="18.75" customHeight="1" x14ac:dyDescent="0.25">
      <c r="A49" s="973" t="s">
        <v>790</v>
      </c>
      <c r="B49" s="1200">
        <v>80</v>
      </c>
      <c r="C49" s="1189">
        <f t="shared" si="23"/>
        <v>0.50632911392405067</v>
      </c>
      <c r="D49" s="985">
        <v>870</v>
      </c>
      <c r="E49" s="1180">
        <f t="shared" si="24"/>
        <v>440.5063291139241</v>
      </c>
      <c r="F49" s="1181">
        <v>0.3</v>
      </c>
      <c r="G49" s="1182">
        <f t="shared" si="25"/>
        <v>132.15</v>
      </c>
      <c r="H49" s="1180">
        <f t="shared" si="4"/>
        <v>31.17</v>
      </c>
      <c r="I49" s="1199">
        <f t="shared" si="26"/>
        <v>163.32</v>
      </c>
    </row>
    <row r="50" spans="1:9" ht="18.75" customHeight="1" x14ac:dyDescent="0.25">
      <c r="A50" s="973" t="s">
        <v>790</v>
      </c>
      <c r="B50" s="1200">
        <v>80</v>
      </c>
      <c r="C50" s="1189">
        <f t="shared" si="23"/>
        <v>0.50632911392405067</v>
      </c>
      <c r="D50" s="985">
        <v>870</v>
      </c>
      <c r="E50" s="1180">
        <f t="shared" si="24"/>
        <v>440.5063291139241</v>
      </c>
      <c r="F50" s="1181">
        <v>0.3</v>
      </c>
      <c r="G50" s="1182">
        <f t="shared" si="25"/>
        <v>132.15</v>
      </c>
      <c r="H50" s="1180">
        <f t="shared" si="4"/>
        <v>31.17</v>
      </c>
      <c r="I50" s="1199">
        <f t="shared" si="26"/>
        <v>163.32</v>
      </c>
    </row>
    <row r="51" spans="1:9" ht="18.75" customHeight="1" x14ac:dyDescent="0.25">
      <c r="A51" s="973" t="s">
        <v>790</v>
      </c>
      <c r="B51" s="1200">
        <v>158</v>
      </c>
      <c r="C51" s="1189">
        <f t="shared" si="23"/>
        <v>1</v>
      </c>
      <c r="D51" s="985">
        <v>870</v>
      </c>
      <c r="E51" s="1180">
        <f t="shared" si="24"/>
        <v>870</v>
      </c>
      <c r="F51" s="1181">
        <v>0.3</v>
      </c>
      <c r="G51" s="1182">
        <f t="shared" si="25"/>
        <v>261</v>
      </c>
      <c r="H51" s="1180">
        <f t="shared" si="4"/>
        <v>61.57</v>
      </c>
      <c r="I51" s="1199">
        <f t="shared" si="26"/>
        <v>322.57</v>
      </c>
    </row>
    <row r="52" spans="1:9" ht="18.75" customHeight="1" x14ac:dyDescent="0.25">
      <c r="A52" s="973" t="s">
        <v>790</v>
      </c>
      <c r="B52" s="1200">
        <v>94</v>
      </c>
      <c r="C52" s="1189">
        <f t="shared" si="23"/>
        <v>0.59493670886075944</v>
      </c>
      <c r="D52" s="985">
        <v>870</v>
      </c>
      <c r="E52" s="1180">
        <f t="shared" si="24"/>
        <v>517.5949367088607</v>
      </c>
      <c r="F52" s="1181">
        <v>0.3</v>
      </c>
      <c r="G52" s="1182">
        <f t="shared" si="25"/>
        <v>155.28</v>
      </c>
      <c r="H52" s="1180">
        <f t="shared" si="4"/>
        <v>36.630000000000003</v>
      </c>
      <c r="I52" s="1199">
        <f t="shared" si="26"/>
        <v>191.91</v>
      </c>
    </row>
    <row r="53" spans="1:9" ht="18.75" customHeight="1" x14ac:dyDescent="0.25">
      <c r="A53" s="973" t="s">
        <v>790</v>
      </c>
      <c r="B53" s="1200">
        <v>158</v>
      </c>
      <c r="C53" s="1189">
        <f t="shared" si="23"/>
        <v>1</v>
      </c>
      <c r="D53" s="985">
        <v>870</v>
      </c>
      <c r="E53" s="1180">
        <f t="shared" si="24"/>
        <v>870</v>
      </c>
      <c r="F53" s="1181">
        <v>0.3</v>
      </c>
      <c r="G53" s="1182">
        <f t="shared" si="25"/>
        <v>261</v>
      </c>
      <c r="H53" s="1180">
        <f t="shared" si="4"/>
        <v>61.57</v>
      </c>
      <c r="I53" s="1199">
        <f t="shared" si="26"/>
        <v>322.57</v>
      </c>
    </row>
    <row r="54" spans="1:9" ht="18.75" customHeight="1" x14ac:dyDescent="0.25">
      <c r="A54" s="973" t="s">
        <v>790</v>
      </c>
      <c r="B54" s="1200">
        <v>94</v>
      </c>
      <c r="C54" s="1189">
        <f t="shared" si="23"/>
        <v>0.59493670886075944</v>
      </c>
      <c r="D54" s="985">
        <v>870</v>
      </c>
      <c r="E54" s="1180">
        <f t="shared" si="24"/>
        <v>517.5949367088607</v>
      </c>
      <c r="F54" s="1181">
        <v>0.3</v>
      </c>
      <c r="G54" s="1182">
        <f t="shared" si="25"/>
        <v>155.28</v>
      </c>
      <c r="H54" s="1180">
        <f t="shared" si="4"/>
        <v>36.630000000000003</v>
      </c>
      <c r="I54" s="1199">
        <f t="shared" si="26"/>
        <v>191.91</v>
      </c>
    </row>
    <row r="55" spans="1:9" ht="18.75" customHeight="1" x14ac:dyDescent="0.25">
      <c r="A55" s="973" t="s">
        <v>791</v>
      </c>
      <c r="B55" s="1200">
        <v>96</v>
      </c>
      <c r="C55" s="1179">
        <f t="shared" ref="C55:C62" si="27">B55/166.83</f>
        <v>0.57543607264880414</v>
      </c>
      <c r="D55" s="1180">
        <v>4.42</v>
      </c>
      <c r="E55" s="1180">
        <f t="shared" ref="E55:E61" si="28">B55*D55</f>
        <v>424.32</v>
      </c>
      <c r="F55" s="1181">
        <v>0.3</v>
      </c>
      <c r="G55" s="1182">
        <f t="shared" si="25"/>
        <v>127.3</v>
      </c>
      <c r="H55" s="1180">
        <f t="shared" si="4"/>
        <v>30.03</v>
      </c>
      <c r="I55" s="1199">
        <f t="shared" si="26"/>
        <v>157.32999999999998</v>
      </c>
    </row>
    <row r="56" spans="1:9" ht="18.75" customHeight="1" x14ac:dyDescent="0.25">
      <c r="A56" s="973" t="s">
        <v>791</v>
      </c>
      <c r="B56" s="1200">
        <v>144</v>
      </c>
      <c r="C56" s="1179">
        <f t="shared" si="27"/>
        <v>0.86315410897320621</v>
      </c>
      <c r="D56" s="1180">
        <v>4.42</v>
      </c>
      <c r="E56" s="1180">
        <f t="shared" si="28"/>
        <v>636.48</v>
      </c>
      <c r="F56" s="1181">
        <v>0.3</v>
      </c>
      <c r="G56" s="1182">
        <f t="shared" si="25"/>
        <v>190.94</v>
      </c>
      <c r="H56" s="1180">
        <f t="shared" si="4"/>
        <v>45.04</v>
      </c>
      <c r="I56" s="1199">
        <f t="shared" si="26"/>
        <v>235.98</v>
      </c>
    </row>
    <row r="57" spans="1:9" ht="18.75" customHeight="1" x14ac:dyDescent="0.25">
      <c r="A57" s="973" t="s">
        <v>791</v>
      </c>
      <c r="B57" s="1200">
        <v>168</v>
      </c>
      <c r="C57" s="1179">
        <f t="shared" si="27"/>
        <v>1.0070131271354072</v>
      </c>
      <c r="D57" s="1180">
        <v>4.42</v>
      </c>
      <c r="E57" s="1180">
        <f t="shared" si="28"/>
        <v>742.56</v>
      </c>
      <c r="F57" s="1181">
        <v>0.3</v>
      </c>
      <c r="G57" s="1182">
        <f t="shared" si="25"/>
        <v>222.77</v>
      </c>
      <c r="H57" s="1180">
        <f t="shared" si="4"/>
        <v>52.55</v>
      </c>
      <c r="I57" s="1199">
        <f t="shared" si="26"/>
        <v>275.32</v>
      </c>
    </row>
    <row r="58" spans="1:9" x14ac:dyDescent="0.25">
      <c r="A58" s="973" t="s">
        <v>791</v>
      </c>
      <c r="B58" s="1200">
        <v>159</v>
      </c>
      <c r="C58" s="1179">
        <f t="shared" si="27"/>
        <v>0.95306599532458181</v>
      </c>
      <c r="D58" s="1180">
        <v>4.42</v>
      </c>
      <c r="E58" s="1180">
        <f t="shared" si="28"/>
        <v>702.78</v>
      </c>
      <c r="F58" s="1181">
        <v>0.3</v>
      </c>
      <c r="G58" s="1182">
        <f t="shared" si="25"/>
        <v>210.83</v>
      </c>
      <c r="H58" s="1180">
        <f t="shared" si="4"/>
        <v>49.73</v>
      </c>
      <c r="I58" s="1199">
        <f t="shared" si="26"/>
        <v>260.56</v>
      </c>
    </row>
    <row r="59" spans="1:9" x14ac:dyDescent="0.25">
      <c r="A59" s="973" t="s">
        <v>791</v>
      </c>
      <c r="B59" s="1200">
        <v>156</v>
      </c>
      <c r="C59" s="1179">
        <f t="shared" si="27"/>
        <v>0.93508361805430673</v>
      </c>
      <c r="D59" s="1180">
        <v>4.42</v>
      </c>
      <c r="E59" s="1180">
        <f t="shared" si="28"/>
        <v>689.52</v>
      </c>
      <c r="F59" s="1181">
        <v>0.3</v>
      </c>
      <c r="G59" s="1182">
        <f t="shared" si="25"/>
        <v>206.86</v>
      </c>
      <c r="H59" s="1180">
        <f t="shared" si="4"/>
        <v>48.8</v>
      </c>
      <c r="I59" s="1199">
        <f t="shared" si="26"/>
        <v>255.66000000000003</v>
      </c>
    </row>
    <row r="60" spans="1:9" x14ac:dyDescent="0.25">
      <c r="A60" s="973" t="s">
        <v>792</v>
      </c>
      <c r="B60" s="1200">
        <v>167</v>
      </c>
      <c r="C60" s="1179">
        <f t="shared" si="27"/>
        <v>1.0010190013786489</v>
      </c>
      <c r="D60" s="1180">
        <v>3.93</v>
      </c>
      <c r="E60" s="1180">
        <f t="shared" si="28"/>
        <v>656.31000000000006</v>
      </c>
      <c r="F60" s="1181">
        <v>0.3</v>
      </c>
      <c r="G60" s="1182">
        <f t="shared" si="25"/>
        <v>196.89</v>
      </c>
      <c r="H60" s="1180">
        <f t="shared" si="4"/>
        <v>46.45</v>
      </c>
      <c r="I60" s="1199">
        <f t="shared" si="26"/>
        <v>243.33999999999997</v>
      </c>
    </row>
    <row r="61" spans="1:9" x14ac:dyDescent="0.25">
      <c r="A61" s="973" t="s">
        <v>792</v>
      </c>
      <c r="B61" s="1200">
        <v>170</v>
      </c>
      <c r="C61" s="1179">
        <f t="shared" si="27"/>
        <v>1.019001378648924</v>
      </c>
      <c r="D61" s="1180">
        <v>3.93</v>
      </c>
      <c r="E61" s="1180">
        <f t="shared" si="28"/>
        <v>668.1</v>
      </c>
      <c r="F61" s="1181">
        <v>0.3</v>
      </c>
      <c r="G61" s="1182">
        <f t="shared" si="25"/>
        <v>200.43</v>
      </c>
      <c r="H61" s="1180">
        <f t="shared" si="4"/>
        <v>47.28</v>
      </c>
      <c r="I61" s="1199">
        <f t="shared" si="26"/>
        <v>247.71</v>
      </c>
    </row>
    <row r="62" spans="1:9" x14ac:dyDescent="0.25">
      <c r="A62" s="973" t="s">
        <v>792</v>
      </c>
      <c r="B62" s="1200">
        <v>169</v>
      </c>
      <c r="C62" s="1179">
        <f t="shared" si="27"/>
        <v>1.0130072528921656</v>
      </c>
      <c r="D62" s="1180">
        <v>3.93</v>
      </c>
      <c r="E62" s="1180">
        <f>B62*D62</f>
        <v>664.17000000000007</v>
      </c>
      <c r="F62" s="1181">
        <v>0.3</v>
      </c>
      <c r="G62" s="1182">
        <f>ROUND(E62*F62,2)</f>
        <v>199.25</v>
      </c>
      <c r="H62" s="1180">
        <f>ROUND(G62*0.2359,2)</f>
        <v>47</v>
      </c>
      <c r="I62" s="1199">
        <f t="shared" si="26"/>
        <v>246.25</v>
      </c>
    </row>
    <row r="63" spans="1:9" s="186" customFormat="1" ht="24" customHeight="1" x14ac:dyDescent="0.25">
      <c r="A63" s="991" t="s">
        <v>793</v>
      </c>
      <c r="B63" s="1002">
        <f>B64+B67+B80</f>
        <v>2506</v>
      </c>
      <c r="C63" s="865">
        <f t="shared" ref="C63:I63" si="29">C64+C67+C80</f>
        <v>15.17738363239468</v>
      </c>
      <c r="D63" s="865"/>
      <c r="E63" s="865"/>
      <c r="F63" s="865"/>
      <c r="G63" s="865">
        <f t="shared" si="29"/>
        <v>11912.3</v>
      </c>
      <c r="H63" s="865">
        <f t="shared" si="29"/>
        <v>2810.0700000000006</v>
      </c>
      <c r="I63" s="866">
        <f t="shared" si="29"/>
        <v>14722.369999999999</v>
      </c>
    </row>
    <row r="64" spans="1:9" ht="52.5" customHeight="1" x14ac:dyDescent="0.25">
      <c r="A64" s="1037" t="s">
        <v>10</v>
      </c>
      <c r="B64" s="1058">
        <f>SUM(B65:B66)</f>
        <v>182</v>
      </c>
      <c r="C64" s="1064">
        <f t="shared" ref="C64:I64" si="30">SUM(C65:C66)</f>
        <v>1.1518987341772151</v>
      </c>
      <c r="D64" s="1183"/>
      <c r="E64" s="1183"/>
      <c r="F64" s="1183"/>
      <c r="G64" s="1183">
        <f t="shared" si="30"/>
        <v>1450.28</v>
      </c>
      <c r="H64" s="1183">
        <f t="shared" si="30"/>
        <v>342.12</v>
      </c>
      <c r="I64" s="1201">
        <f t="shared" si="30"/>
        <v>1792.4</v>
      </c>
    </row>
    <row r="65" spans="1:9" ht="18.75" customHeight="1" x14ac:dyDescent="0.25">
      <c r="A65" s="862" t="s">
        <v>794</v>
      </c>
      <c r="B65" s="1200">
        <v>158</v>
      </c>
      <c r="C65" s="1189">
        <f>B65/158</f>
        <v>1</v>
      </c>
      <c r="D65" s="985">
        <v>1244</v>
      </c>
      <c r="E65" s="1180">
        <f t="shared" ref="E65:E66" si="31">D65*C65</f>
        <v>1244</v>
      </c>
      <c r="F65" s="1181">
        <v>1</v>
      </c>
      <c r="G65" s="1182">
        <f t="shared" ref="G65:G66" si="32">ROUND(E65*F65,2)</f>
        <v>1244</v>
      </c>
      <c r="H65" s="1180">
        <f>ROUND(G65*0.2359,2)</f>
        <v>293.45999999999998</v>
      </c>
      <c r="I65" s="1199">
        <f t="shared" ref="I65:I66" si="33">G65+H65</f>
        <v>1537.46</v>
      </c>
    </row>
    <row r="66" spans="1:9" ht="19.5" customHeight="1" x14ac:dyDescent="0.25">
      <c r="A66" s="973" t="s">
        <v>241</v>
      </c>
      <c r="B66" s="1200">
        <v>24</v>
      </c>
      <c r="C66" s="1189">
        <f>B66/158</f>
        <v>0.15189873417721519</v>
      </c>
      <c r="D66" s="985">
        <v>1358</v>
      </c>
      <c r="E66" s="1180">
        <f t="shared" si="31"/>
        <v>206.27848101265823</v>
      </c>
      <c r="F66" s="1181">
        <v>1</v>
      </c>
      <c r="G66" s="1182">
        <f t="shared" si="32"/>
        <v>206.28</v>
      </c>
      <c r="H66" s="1180">
        <f t="shared" ref="H66:H93" si="34">ROUND(G66*0.2359,2)</f>
        <v>48.66</v>
      </c>
      <c r="I66" s="1199">
        <f t="shared" si="33"/>
        <v>254.94</v>
      </c>
    </row>
    <row r="67" spans="1:9" ht="71.25" customHeight="1" x14ac:dyDescent="0.25">
      <c r="A67" s="1037" t="s">
        <v>8</v>
      </c>
      <c r="B67" s="1058">
        <f>SUM(B68:B79)</f>
        <v>1028</v>
      </c>
      <c r="C67" s="1064">
        <f t="shared" ref="C67:I67" si="35">SUM(C68:C79)</f>
        <v>6.2570979174586103</v>
      </c>
      <c r="D67" s="1183"/>
      <c r="E67" s="1183"/>
      <c r="F67" s="1183"/>
      <c r="G67" s="1183">
        <f t="shared" si="35"/>
        <v>5558.8200000000006</v>
      </c>
      <c r="H67" s="1183">
        <f t="shared" si="35"/>
        <v>1311.3100000000002</v>
      </c>
      <c r="I67" s="1201">
        <f t="shared" si="35"/>
        <v>6870.1299999999983</v>
      </c>
    </row>
    <row r="68" spans="1:9" ht="20.25" customHeight="1" x14ac:dyDescent="0.25">
      <c r="A68" s="973" t="s">
        <v>795</v>
      </c>
      <c r="B68" s="1200">
        <v>126</v>
      </c>
      <c r="C68" s="1189">
        <f>B68/158</f>
        <v>0.79746835443037978</v>
      </c>
      <c r="D68" s="985">
        <v>1049</v>
      </c>
      <c r="E68" s="1180">
        <f t="shared" ref="E68:E69" si="36">D68*C68</f>
        <v>836.54430379746839</v>
      </c>
      <c r="F68" s="1181">
        <v>1</v>
      </c>
      <c r="G68" s="1182">
        <f t="shared" ref="G68:G69" si="37">ROUND(E68*F68,2)</f>
        <v>836.54</v>
      </c>
      <c r="H68" s="1180">
        <f t="shared" si="34"/>
        <v>197.34</v>
      </c>
      <c r="I68" s="1199">
        <f t="shared" ref="I68:I79" si="38">G68+H68</f>
        <v>1033.8799999999999</v>
      </c>
    </row>
    <row r="69" spans="1:9" ht="20.25" customHeight="1" x14ac:dyDescent="0.25">
      <c r="A69" s="973" t="s">
        <v>796</v>
      </c>
      <c r="B69" s="1200">
        <v>158</v>
      </c>
      <c r="C69" s="1189">
        <f t="shared" ref="C69" si="39">B69/158</f>
        <v>1</v>
      </c>
      <c r="D69" s="985">
        <v>955</v>
      </c>
      <c r="E69" s="1180">
        <f t="shared" si="36"/>
        <v>955</v>
      </c>
      <c r="F69" s="1181">
        <v>1</v>
      </c>
      <c r="G69" s="1182">
        <f t="shared" si="37"/>
        <v>955</v>
      </c>
      <c r="H69" s="1180">
        <f t="shared" si="34"/>
        <v>225.28</v>
      </c>
      <c r="I69" s="1199">
        <f t="shared" si="38"/>
        <v>1180.28</v>
      </c>
    </row>
    <row r="70" spans="1:9" ht="20.25" customHeight="1" x14ac:dyDescent="0.25">
      <c r="A70" s="973" t="s">
        <v>103</v>
      </c>
      <c r="B70" s="1200">
        <v>24</v>
      </c>
      <c r="C70" s="1179">
        <f t="shared" ref="C70:C79" si="40">B70/166.83</f>
        <v>0.14385901816220104</v>
      </c>
      <c r="D70" s="1180">
        <v>5.1100000000000003</v>
      </c>
      <c r="E70" s="1180">
        <f t="shared" ref="E70:E79" si="41">B70*D70</f>
        <v>122.64000000000001</v>
      </c>
      <c r="F70" s="1181">
        <v>1</v>
      </c>
      <c r="G70" s="1182">
        <f t="shared" ref="G70:G79" si="42">ROUND(E70*F70,2)</f>
        <v>122.64</v>
      </c>
      <c r="H70" s="1180">
        <f t="shared" si="34"/>
        <v>28.93</v>
      </c>
      <c r="I70" s="1199">
        <f t="shared" si="38"/>
        <v>151.57</v>
      </c>
    </row>
    <row r="71" spans="1:9" ht="20.25" customHeight="1" x14ac:dyDescent="0.25">
      <c r="A71" s="973" t="s">
        <v>103</v>
      </c>
      <c r="B71" s="1200">
        <v>120</v>
      </c>
      <c r="C71" s="1179">
        <f t="shared" si="40"/>
        <v>0.71929509081100518</v>
      </c>
      <c r="D71" s="1180">
        <v>5.1100000000000003</v>
      </c>
      <c r="E71" s="1180">
        <f t="shared" si="41"/>
        <v>613.20000000000005</v>
      </c>
      <c r="F71" s="1181">
        <v>1</v>
      </c>
      <c r="G71" s="1182">
        <f t="shared" si="42"/>
        <v>613.20000000000005</v>
      </c>
      <c r="H71" s="1180">
        <f t="shared" si="34"/>
        <v>144.65</v>
      </c>
      <c r="I71" s="1199">
        <f t="shared" si="38"/>
        <v>757.85</v>
      </c>
    </row>
    <row r="72" spans="1:9" ht="20.25" customHeight="1" x14ac:dyDescent="0.25">
      <c r="A72" s="973" t="s">
        <v>103</v>
      </c>
      <c r="B72" s="1200">
        <v>96</v>
      </c>
      <c r="C72" s="1179">
        <f t="shared" si="40"/>
        <v>0.57543607264880414</v>
      </c>
      <c r="D72" s="1180">
        <v>5.1100000000000003</v>
      </c>
      <c r="E72" s="1180">
        <f t="shared" si="41"/>
        <v>490.56000000000006</v>
      </c>
      <c r="F72" s="1181">
        <v>1</v>
      </c>
      <c r="G72" s="1182">
        <f t="shared" si="42"/>
        <v>490.56</v>
      </c>
      <c r="H72" s="1180">
        <f t="shared" si="34"/>
        <v>115.72</v>
      </c>
      <c r="I72" s="1199">
        <f t="shared" si="38"/>
        <v>606.28</v>
      </c>
    </row>
    <row r="73" spans="1:9" ht="21" customHeight="1" x14ac:dyDescent="0.25">
      <c r="A73" s="973" t="s">
        <v>103</v>
      </c>
      <c r="B73" s="1200">
        <v>96</v>
      </c>
      <c r="C73" s="1179">
        <f t="shared" si="40"/>
        <v>0.57543607264880414</v>
      </c>
      <c r="D73" s="1180">
        <v>5.1100000000000003</v>
      </c>
      <c r="E73" s="1180">
        <f t="shared" si="41"/>
        <v>490.56000000000006</v>
      </c>
      <c r="F73" s="1181">
        <v>1</v>
      </c>
      <c r="G73" s="1182">
        <f t="shared" si="42"/>
        <v>490.56</v>
      </c>
      <c r="H73" s="1180">
        <f t="shared" si="34"/>
        <v>115.72</v>
      </c>
      <c r="I73" s="1199">
        <f t="shared" si="38"/>
        <v>606.28</v>
      </c>
    </row>
    <row r="74" spans="1:9" ht="21" customHeight="1" x14ac:dyDescent="0.25">
      <c r="A74" s="973" t="s">
        <v>103</v>
      </c>
      <c r="B74" s="1200">
        <v>57</v>
      </c>
      <c r="C74" s="1179">
        <f t="shared" si="40"/>
        <v>0.34166516813522746</v>
      </c>
      <c r="D74" s="1180">
        <v>5.1100000000000003</v>
      </c>
      <c r="E74" s="1180">
        <f t="shared" si="41"/>
        <v>291.27000000000004</v>
      </c>
      <c r="F74" s="1181">
        <v>1</v>
      </c>
      <c r="G74" s="1182">
        <f t="shared" si="42"/>
        <v>291.27</v>
      </c>
      <c r="H74" s="1180">
        <f t="shared" si="34"/>
        <v>68.709999999999994</v>
      </c>
      <c r="I74" s="1199">
        <f t="shared" si="38"/>
        <v>359.97999999999996</v>
      </c>
    </row>
    <row r="75" spans="1:9" ht="21" customHeight="1" x14ac:dyDescent="0.25">
      <c r="A75" s="973" t="s">
        <v>103</v>
      </c>
      <c r="B75" s="1200">
        <v>72</v>
      </c>
      <c r="C75" s="1179">
        <f t="shared" si="40"/>
        <v>0.43157705448660311</v>
      </c>
      <c r="D75" s="1180">
        <v>4.87</v>
      </c>
      <c r="E75" s="1180">
        <f t="shared" si="41"/>
        <v>350.64</v>
      </c>
      <c r="F75" s="1181">
        <v>1</v>
      </c>
      <c r="G75" s="1182">
        <f t="shared" si="42"/>
        <v>350.64</v>
      </c>
      <c r="H75" s="1180">
        <f t="shared" si="34"/>
        <v>82.72</v>
      </c>
      <c r="I75" s="1199">
        <f t="shared" si="38"/>
        <v>433.36</v>
      </c>
    </row>
    <row r="76" spans="1:9" ht="21" customHeight="1" x14ac:dyDescent="0.25">
      <c r="A76" s="973" t="s">
        <v>103</v>
      </c>
      <c r="B76" s="1200">
        <v>72</v>
      </c>
      <c r="C76" s="1179">
        <f t="shared" si="40"/>
        <v>0.43157705448660311</v>
      </c>
      <c r="D76" s="1180">
        <v>4.87</v>
      </c>
      <c r="E76" s="1180">
        <f t="shared" si="41"/>
        <v>350.64</v>
      </c>
      <c r="F76" s="1181">
        <v>1</v>
      </c>
      <c r="G76" s="1182">
        <f t="shared" si="42"/>
        <v>350.64</v>
      </c>
      <c r="H76" s="1180">
        <f t="shared" si="34"/>
        <v>82.72</v>
      </c>
      <c r="I76" s="1199">
        <f t="shared" si="38"/>
        <v>433.36</v>
      </c>
    </row>
    <row r="77" spans="1:9" ht="21" customHeight="1" x14ac:dyDescent="0.25">
      <c r="A77" s="973" t="s">
        <v>103</v>
      </c>
      <c r="B77" s="1200">
        <v>48</v>
      </c>
      <c r="C77" s="1179">
        <f t="shared" si="40"/>
        <v>0.28771803632440207</v>
      </c>
      <c r="D77" s="1180">
        <v>5.1100000000000003</v>
      </c>
      <c r="E77" s="1180">
        <f t="shared" si="41"/>
        <v>245.28000000000003</v>
      </c>
      <c r="F77" s="1181">
        <v>1</v>
      </c>
      <c r="G77" s="1182">
        <f t="shared" si="42"/>
        <v>245.28</v>
      </c>
      <c r="H77" s="1180">
        <f t="shared" si="34"/>
        <v>57.86</v>
      </c>
      <c r="I77" s="1199">
        <f t="shared" si="38"/>
        <v>303.14</v>
      </c>
    </row>
    <row r="78" spans="1:9" ht="21" customHeight="1" x14ac:dyDescent="0.25">
      <c r="A78" s="973" t="s">
        <v>103</v>
      </c>
      <c r="B78" s="1200">
        <v>96</v>
      </c>
      <c r="C78" s="1179">
        <f t="shared" si="40"/>
        <v>0.57543607264880414</v>
      </c>
      <c r="D78" s="1180">
        <v>5.1100000000000003</v>
      </c>
      <c r="E78" s="1180">
        <f t="shared" si="41"/>
        <v>490.56000000000006</v>
      </c>
      <c r="F78" s="1181">
        <v>1</v>
      </c>
      <c r="G78" s="1182">
        <f t="shared" si="42"/>
        <v>490.56</v>
      </c>
      <c r="H78" s="1180">
        <f t="shared" si="34"/>
        <v>115.72</v>
      </c>
      <c r="I78" s="1199">
        <f t="shared" si="38"/>
        <v>606.28</v>
      </c>
    </row>
    <row r="79" spans="1:9" ht="21" customHeight="1" x14ac:dyDescent="0.25">
      <c r="A79" s="973" t="s">
        <v>103</v>
      </c>
      <c r="B79" s="1200">
        <v>63</v>
      </c>
      <c r="C79" s="1179">
        <f t="shared" si="40"/>
        <v>0.37762992267577772</v>
      </c>
      <c r="D79" s="1180">
        <v>5.1100000000000003</v>
      </c>
      <c r="E79" s="1180">
        <f t="shared" si="41"/>
        <v>321.93</v>
      </c>
      <c r="F79" s="1181">
        <v>1</v>
      </c>
      <c r="G79" s="1182">
        <f t="shared" si="42"/>
        <v>321.93</v>
      </c>
      <c r="H79" s="1180">
        <f t="shared" si="34"/>
        <v>75.94</v>
      </c>
      <c r="I79" s="1199">
        <f t="shared" si="38"/>
        <v>397.87</v>
      </c>
    </row>
    <row r="80" spans="1:9" ht="64.5" customHeight="1" x14ac:dyDescent="0.25">
      <c r="A80" s="1037" t="s">
        <v>9</v>
      </c>
      <c r="B80" s="1058">
        <f>SUM(B81:B93)</f>
        <v>1296</v>
      </c>
      <c r="C80" s="1064">
        <f t="shared" ref="C80:I80" si="43">SUM(C81:C93)</f>
        <v>7.768386980758855</v>
      </c>
      <c r="D80" s="1183"/>
      <c r="E80" s="1183"/>
      <c r="F80" s="1183"/>
      <c r="G80" s="1183">
        <f t="shared" si="43"/>
        <v>4903.2</v>
      </c>
      <c r="H80" s="1183">
        <f t="shared" si="43"/>
        <v>1156.6400000000001</v>
      </c>
      <c r="I80" s="1201">
        <f t="shared" si="43"/>
        <v>6059.84</v>
      </c>
    </row>
    <row r="81" spans="1:9" ht="21" customHeight="1" x14ac:dyDescent="0.25">
      <c r="A81" s="973" t="s">
        <v>797</v>
      </c>
      <c r="B81" s="1200">
        <v>168</v>
      </c>
      <c r="C81" s="1179">
        <f t="shared" ref="C81:C93" si="44">B81/166.83</f>
        <v>1.0070131271354072</v>
      </c>
      <c r="D81" s="1180">
        <v>3.84</v>
      </c>
      <c r="E81" s="1180">
        <f t="shared" ref="E81:E93" si="45">B81*D81</f>
        <v>645.12</v>
      </c>
      <c r="F81" s="1181">
        <v>1</v>
      </c>
      <c r="G81" s="1182">
        <f t="shared" ref="G81:G93" si="46">ROUND(E81*F81,2)</f>
        <v>645.12</v>
      </c>
      <c r="H81" s="1180">
        <f t="shared" si="34"/>
        <v>152.18</v>
      </c>
      <c r="I81" s="1199">
        <f t="shared" ref="I81:I93" si="47">G81+H81</f>
        <v>797.3</v>
      </c>
    </row>
    <row r="82" spans="1:9" ht="21" customHeight="1" x14ac:dyDescent="0.25">
      <c r="A82" s="973" t="s">
        <v>797</v>
      </c>
      <c r="B82" s="1200">
        <v>96</v>
      </c>
      <c r="C82" s="1179">
        <f t="shared" si="44"/>
        <v>0.57543607264880414</v>
      </c>
      <c r="D82" s="1180">
        <v>3.84</v>
      </c>
      <c r="E82" s="1180">
        <f t="shared" si="45"/>
        <v>368.64</v>
      </c>
      <c r="F82" s="1181">
        <v>1</v>
      </c>
      <c r="G82" s="1182">
        <f t="shared" si="46"/>
        <v>368.64</v>
      </c>
      <c r="H82" s="1180">
        <f t="shared" si="34"/>
        <v>86.96</v>
      </c>
      <c r="I82" s="1199">
        <f t="shared" si="47"/>
        <v>455.59999999999997</v>
      </c>
    </row>
    <row r="83" spans="1:9" ht="21" customHeight="1" x14ac:dyDescent="0.25">
      <c r="A83" s="973" t="s">
        <v>797</v>
      </c>
      <c r="B83" s="1200">
        <v>216</v>
      </c>
      <c r="C83" s="1179">
        <f t="shared" si="44"/>
        <v>1.2947311634598093</v>
      </c>
      <c r="D83" s="1180">
        <v>3.67</v>
      </c>
      <c r="E83" s="1180">
        <f t="shared" si="45"/>
        <v>792.72</v>
      </c>
      <c r="F83" s="1181">
        <v>1</v>
      </c>
      <c r="G83" s="1182">
        <f t="shared" si="46"/>
        <v>792.72</v>
      </c>
      <c r="H83" s="1180">
        <f t="shared" si="34"/>
        <v>187</v>
      </c>
      <c r="I83" s="1199">
        <f t="shared" si="47"/>
        <v>979.72</v>
      </c>
    </row>
    <row r="84" spans="1:9" ht="21" customHeight="1" x14ac:dyDescent="0.25">
      <c r="A84" s="973" t="s">
        <v>797</v>
      </c>
      <c r="B84" s="1200">
        <v>72</v>
      </c>
      <c r="C84" s="1179">
        <f t="shared" si="44"/>
        <v>0.43157705448660311</v>
      </c>
      <c r="D84" s="1180">
        <v>3.84</v>
      </c>
      <c r="E84" s="1180">
        <f t="shared" si="45"/>
        <v>276.48</v>
      </c>
      <c r="F84" s="1181">
        <v>1</v>
      </c>
      <c r="G84" s="1182">
        <f t="shared" si="46"/>
        <v>276.48</v>
      </c>
      <c r="H84" s="1180">
        <f t="shared" si="34"/>
        <v>65.22</v>
      </c>
      <c r="I84" s="1199">
        <f t="shared" si="47"/>
        <v>341.70000000000005</v>
      </c>
    </row>
    <row r="85" spans="1:9" ht="21" customHeight="1" x14ac:dyDescent="0.25">
      <c r="A85" s="973" t="s">
        <v>797</v>
      </c>
      <c r="B85" s="1200">
        <v>24</v>
      </c>
      <c r="C85" s="1179">
        <f t="shared" si="44"/>
        <v>0.14385901816220104</v>
      </c>
      <c r="D85" s="1180">
        <v>3.84</v>
      </c>
      <c r="E85" s="1180">
        <f t="shared" si="45"/>
        <v>92.16</v>
      </c>
      <c r="F85" s="1181">
        <v>1</v>
      </c>
      <c r="G85" s="1182">
        <f t="shared" si="46"/>
        <v>92.16</v>
      </c>
      <c r="H85" s="1180">
        <f t="shared" si="34"/>
        <v>21.74</v>
      </c>
      <c r="I85" s="1199">
        <f t="shared" si="47"/>
        <v>113.89999999999999</v>
      </c>
    </row>
    <row r="86" spans="1:9" ht="21" customHeight="1" x14ac:dyDescent="0.25">
      <c r="A86" s="973" t="s">
        <v>797</v>
      </c>
      <c r="B86" s="1200">
        <v>48</v>
      </c>
      <c r="C86" s="1179">
        <f t="shared" si="44"/>
        <v>0.28771803632440207</v>
      </c>
      <c r="D86" s="1180">
        <v>3.84</v>
      </c>
      <c r="E86" s="1180">
        <f t="shared" si="45"/>
        <v>184.32</v>
      </c>
      <c r="F86" s="1181">
        <v>1</v>
      </c>
      <c r="G86" s="1182">
        <f t="shared" si="46"/>
        <v>184.32</v>
      </c>
      <c r="H86" s="1180">
        <f t="shared" si="34"/>
        <v>43.48</v>
      </c>
      <c r="I86" s="1199">
        <f t="shared" si="47"/>
        <v>227.79999999999998</v>
      </c>
    </row>
    <row r="87" spans="1:9" ht="21" customHeight="1" x14ac:dyDescent="0.25">
      <c r="A87" s="973" t="s">
        <v>797</v>
      </c>
      <c r="B87" s="1200">
        <v>216</v>
      </c>
      <c r="C87" s="1179">
        <f t="shared" si="44"/>
        <v>1.2947311634598093</v>
      </c>
      <c r="D87" s="1180">
        <v>3.67</v>
      </c>
      <c r="E87" s="1180">
        <f t="shared" si="45"/>
        <v>792.72</v>
      </c>
      <c r="F87" s="1181">
        <v>1</v>
      </c>
      <c r="G87" s="1182">
        <f t="shared" si="46"/>
        <v>792.72</v>
      </c>
      <c r="H87" s="1180">
        <f t="shared" si="34"/>
        <v>187</v>
      </c>
      <c r="I87" s="1199">
        <f t="shared" si="47"/>
        <v>979.72</v>
      </c>
    </row>
    <row r="88" spans="1:9" ht="21" customHeight="1" x14ac:dyDescent="0.25">
      <c r="A88" s="973" t="s">
        <v>797</v>
      </c>
      <c r="B88" s="1200">
        <v>96</v>
      </c>
      <c r="C88" s="1179">
        <f t="shared" si="44"/>
        <v>0.57543607264880414</v>
      </c>
      <c r="D88" s="1180">
        <v>3.84</v>
      </c>
      <c r="E88" s="1180">
        <f t="shared" si="45"/>
        <v>368.64</v>
      </c>
      <c r="F88" s="1181">
        <v>1</v>
      </c>
      <c r="G88" s="1182">
        <f t="shared" si="46"/>
        <v>368.64</v>
      </c>
      <c r="H88" s="1180">
        <f t="shared" si="34"/>
        <v>86.96</v>
      </c>
      <c r="I88" s="1199">
        <f t="shared" si="47"/>
        <v>455.59999999999997</v>
      </c>
    </row>
    <row r="89" spans="1:9" ht="18.75" customHeight="1" x14ac:dyDescent="0.25">
      <c r="A89" s="973" t="s">
        <v>797</v>
      </c>
      <c r="B89" s="1200">
        <v>24</v>
      </c>
      <c r="C89" s="1179">
        <f t="shared" si="44"/>
        <v>0.14385901816220104</v>
      </c>
      <c r="D89" s="1180">
        <v>3.84</v>
      </c>
      <c r="E89" s="1180">
        <f t="shared" si="45"/>
        <v>92.16</v>
      </c>
      <c r="F89" s="1181">
        <v>1</v>
      </c>
      <c r="G89" s="1182">
        <f t="shared" si="46"/>
        <v>92.16</v>
      </c>
      <c r="H89" s="1180">
        <f t="shared" si="34"/>
        <v>21.74</v>
      </c>
      <c r="I89" s="1199">
        <f t="shared" si="47"/>
        <v>113.89999999999999</v>
      </c>
    </row>
    <row r="90" spans="1:9" ht="18.75" customHeight="1" x14ac:dyDescent="0.25">
      <c r="A90" s="973" t="s">
        <v>797</v>
      </c>
      <c r="B90" s="1200">
        <v>72</v>
      </c>
      <c r="C90" s="1179">
        <f t="shared" si="44"/>
        <v>0.43157705448660311</v>
      </c>
      <c r="D90" s="1180">
        <v>3.84</v>
      </c>
      <c r="E90" s="1180">
        <f t="shared" si="45"/>
        <v>276.48</v>
      </c>
      <c r="F90" s="1181">
        <v>1</v>
      </c>
      <c r="G90" s="1182">
        <f t="shared" si="46"/>
        <v>276.48</v>
      </c>
      <c r="H90" s="1180">
        <f t="shared" si="34"/>
        <v>65.22</v>
      </c>
      <c r="I90" s="1199">
        <f t="shared" si="47"/>
        <v>341.70000000000005</v>
      </c>
    </row>
    <row r="91" spans="1:9" ht="18.75" customHeight="1" x14ac:dyDescent="0.25">
      <c r="A91" s="973" t="s">
        <v>797</v>
      </c>
      <c r="B91" s="1200">
        <v>72</v>
      </c>
      <c r="C91" s="1179">
        <f t="shared" si="44"/>
        <v>0.43157705448660311</v>
      </c>
      <c r="D91" s="1180">
        <v>3.84</v>
      </c>
      <c r="E91" s="1180">
        <f t="shared" si="45"/>
        <v>276.48</v>
      </c>
      <c r="F91" s="1181">
        <v>1</v>
      </c>
      <c r="G91" s="1182">
        <f t="shared" si="46"/>
        <v>276.48</v>
      </c>
      <c r="H91" s="1180">
        <f t="shared" si="34"/>
        <v>65.22</v>
      </c>
      <c r="I91" s="1199">
        <f t="shared" si="47"/>
        <v>341.70000000000005</v>
      </c>
    </row>
    <row r="92" spans="1:9" ht="18.75" customHeight="1" x14ac:dyDescent="0.25">
      <c r="A92" s="973" t="s">
        <v>797</v>
      </c>
      <c r="B92" s="1200">
        <v>87</v>
      </c>
      <c r="C92" s="1179">
        <f t="shared" si="44"/>
        <v>0.5214889408379787</v>
      </c>
      <c r="D92" s="1180">
        <v>3.84</v>
      </c>
      <c r="E92" s="1180">
        <f t="shared" si="45"/>
        <v>334.08</v>
      </c>
      <c r="F92" s="1181">
        <v>1</v>
      </c>
      <c r="G92" s="1182">
        <f t="shared" si="46"/>
        <v>334.08</v>
      </c>
      <c r="H92" s="1180">
        <f t="shared" si="34"/>
        <v>78.81</v>
      </c>
      <c r="I92" s="1199">
        <f t="shared" si="47"/>
        <v>412.89</v>
      </c>
    </row>
    <row r="93" spans="1:9" ht="18.75" customHeight="1" x14ac:dyDescent="0.25">
      <c r="A93" s="973" t="s">
        <v>797</v>
      </c>
      <c r="B93" s="1200">
        <v>105</v>
      </c>
      <c r="C93" s="1179">
        <f t="shared" si="44"/>
        <v>0.62938320445962948</v>
      </c>
      <c r="D93" s="1180">
        <v>3.84</v>
      </c>
      <c r="E93" s="1180">
        <f t="shared" si="45"/>
        <v>403.2</v>
      </c>
      <c r="F93" s="1181">
        <v>1</v>
      </c>
      <c r="G93" s="1182">
        <f t="shared" si="46"/>
        <v>403.2</v>
      </c>
      <c r="H93" s="1180">
        <f t="shared" si="34"/>
        <v>95.11</v>
      </c>
      <c r="I93" s="1199">
        <f t="shared" si="47"/>
        <v>498.31</v>
      </c>
    </row>
    <row r="94" spans="1:9" ht="30" customHeight="1" x14ac:dyDescent="0.25">
      <c r="A94" s="991" t="s">
        <v>798</v>
      </c>
      <c r="B94" s="1002">
        <f>B95+B110+B125</f>
        <v>3514</v>
      </c>
      <c r="C94" s="865">
        <f t="shared" ref="C94:I94" si="48">C95+C110+C125</f>
        <v>21.259995963449491</v>
      </c>
      <c r="D94" s="865"/>
      <c r="E94" s="865"/>
      <c r="F94" s="865"/>
      <c r="G94" s="865">
        <f>G95+G110+G125</f>
        <v>19367.859999999997</v>
      </c>
      <c r="H94" s="865">
        <f t="shared" si="48"/>
        <v>4568.8900000000003</v>
      </c>
      <c r="I94" s="866">
        <f t="shared" si="48"/>
        <v>23936.75</v>
      </c>
    </row>
    <row r="95" spans="1:9" ht="52.5" customHeight="1" x14ac:dyDescent="0.25">
      <c r="A95" s="1037" t="s">
        <v>10</v>
      </c>
      <c r="B95" s="1058">
        <f>SUM(B96:B109)</f>
        <v>1029</v>
      </c>
      <c r="C95" s="1064">
        <f t="shared" ref="C95:I95" si="49">SUM(C96:C109)</f>
        <v>6.3220499606588074</v>
      </c>
      <c r="D95" s="1183"/>
      <c r="E95" s="1183"/>
      <c r="F95" s="1183"/>
      <c r="G95" s="1183">
        <f t="shared" si="49"/>
        <v>11315.189999999997</v>
      </c>
      <c r="H95" s="1183">
        <f t="shared" si="49"/>
        <v>2669.2600000000007</v>
      </c>
      <c r="I95" s="1201">
        <f t="shared" si="49"/>
        <v>13984.449999999999</v>
      </c>
    </row>
    <row r="96" spans="1:9" x14ac:dyDescent="0.25">
      <c r="A96" s="862" t="s">
        <v>794</v>
      </c>
      <c r="B96" s="1200">
        <v>158</v>
      </c>
      <c r="C96" s="1189">
        <f t="shared" ref="C96:C100" si="50">B96/158</f>
        <v>1</v>
      </c>
      <c r="D96" s="985">
        <v>1868</v>
      </c>
      <c r="E96" s="1180">
        <f t="shared" ref="E96:E102" si="51">D96*C96</f>
        <v>1868</v>
      </c>
      <c r="F96" s="1181">
        <v>1</v>
      </c>
      <c r="G96" s="1182">
        <f t="shared" ref="G96:G109" si="52">ROUND(E96*F96,2)</f>
        <v>1868</v>
      </c>
      <c r="H96" s="1180">
        <f>ROUND(G96*0.2359,2)</f>
        <v>440.66</v>
      </c>
      <c r="I96" s="1199">
        <f t="shared" ref="I96:I109" si="53">G96+H96</f>
        <v>2308.66</v>
      </c>
    </row>
    <row r="97" spans="1:9" ht="30" x14ac:dyDescent="0.25">
      <c r="A97" s="973" t="s">
        <v>799</v>
      </c>
      <c r="B97" s="1200">
        <v>40</v>
      </c>
      <c r="C97" s="1189">
        <f t="shared" si="50"/>
        <v>0.25316455696202533</v>
      </c>
      <c r="D97" s="985">
        <v>1796</v>
      </c>
      <c r="E97" s="1180">
        <f t="shared" si="51"/>
        <v>454.68354430379748</v>
      </c>
      <c r="F97" s="1181">
        <v>1</v>
      </c>
      <c r="G97" s="1182">
        <f t="shared" si="52"/>
        <v>454.68</v>
      </c>
      <c r="H97" s="1180">
        <f t="shared" ref="H97:H109" si="54">ROUND(G97*0.2359,2)</f>
        <v>107.26</v>
      </c>
      <c r="I97" s="1199">
        <f t="shared" si="53"/>
        <v>561.94000000000005</v>
      </c>
    </row>
    <row r="98" spans="1:9" ht="30" x14ac:dyDescent="0.25">
      <c r="A98" s="973" t="s">
        <v>799</v>
      </c>
      <c r="B98" s="1200">
        <v>48</v>
      </c>
      <c r="C98" s="1189">
        <f t="shared" si="50"/>
        <v>0.30379746835443039</v>
      </c>
      <c r="D98" s="985">
        <v>1796</v>
      </c>
      <c r="E98" s="1180">
        <f t="shared" si="51"/>
        <v>545.62025316455697</v>
      </c>
      <c r="F98" s="1181">
        <v>1</v>
      </c>
      <c r="G98" s="1182">
        <f t="shared" si="52"/>
        <v>545.62</v>
      </c>
      <c r="H98" s="1180">
        <f t="shared" si="54"/>
        <v>128.71</v>
      </c>
      <c r="I98" s="1199">
        <f t="shared" si="53"/>
        <v>674.33</v>
      </c>
    </row>
    <row r="99" spans="1:9" ht="30" x14ac:dyDescent="0.25">
      <c r="A99" s="973" t="s">
        <v>799</v>
      </c>
      <c r="B99" s="1200">
        <v>16</v>
      </c>
      <c r="C99" s="1189">
        <f t="shared" si="50"/>
        <v>0.10126582278481013</v>
      </c>
      <c r="D99" s="985">
        <v>1796</v>
      </c>
      <c r="E99" s="1180">
        <f t="shared" si="51"/>
        <v>181.87341772151899</v>
      </c>
      <c r="F99" s="1181">
        <v>1</v>
      </c>
      <c r="G99" s="1182">
        <f t="shared" si="52"/>
        <v>181.87</v>
      </c>
      <c r="H99" s="1180">
        <f t="shared" si="54"/>
        <v>42.9</v>
      </c>
      <c r="I99" s="1199">
        <f t="shared" si="53"/>
        <v>224.77</v>
      </c>
    </row>
    <row r="100" spans="1:9" ht="30" x14ac:dyDescent="0.25">
      <c r="A100" s="973" t="s">
        <v>799</v>
      </c>
      <c r="B100" s="1200">
        <v>46</v>
      </c>
      <c r="C100" s="1189">
        <f t="shared" si="50"/>
        <v>0.29113924050632911</v>
      </c>
      <c r="D100" s="985">
        <v>1796</v>
      </c>
      <c r="E100" s="1180">
        <f t="shared" si="51"/>
        <v>522.88607594936707</v>
      </c>
      <c r="F100" s="1181">
        <v>1</v>
      </c>
      <c r="G100" s="1182">
        <f t="shared" si="52"/>
        <v>522.89</v>
      </c>
      <c r="H100" s="1180">
        <f t="shared" si="54"/>
        <v>123.35</v>
      </c>
      <c r="I100" s="1199">
        <f t="shared" si="53"/>
        <v>646.24</v>
      </c>
    </row>
    <row r="101" spans="1:9" ht="30" x14ac:dyDescent="0.25">
      <c r="A101" s="973" t="s">
        <v>799</v>
      </c>
      <c r="B101" s="1200">
        <v>104</v>
      </c>
      <c r="C101" s="1189">
        <f>B101/158</f>
        <v>0.65822784810126578</v>
      </c>
      <c r="D101" s="985">
        <v>1796</v>
      </c>
      <c r="E101" s="1180">
        <f t="shared" si="51"/>
        <v>1182.1772151898733</v>
      </c>
      <c r="F101" s="1181">
        <v>1</v>
      </c>
      <c r="G101" s="1182">
        <f t="shared" si="52"/>
        <v>1182.18</v>
      </c>
      <c r="H101" s="1180">
        <f t="shared" si="54"/>
        <v>278.88</v>
      </c>
      <c r="I101" s="1199">
        <f t="shared" si="53"/>
        <v>1461.06</v>
      </c>
    </row>
    <row r="102" spans="1:9" ht="30" x14ac:dyDescent="0.25">
      <c r="A102" s="973" t="s">
        <v>799</v>
      </c>
      <c r="B102" s="1200">
        <v>48</v>
      </c>
      <c r="C102" s="1189">
        <f>B102/158</f>
        <v>0.30379746835443039</v>
      </c>
      <c r="D102" s="985">
        <v>1796</v>
      </c>
      <c r="E102" s="1180">
        <f t="shared" si="51"/>
        <v>545.62025316455697</v>
      </c>
      <c r="F102" s="1181">
        <v>1</v>
      </c>
      <c r="G102" s="1182">
        <f t="shared" si="52"/>
        <v>545.62</v>
      </c>
      <c r="H102" s="1180">
        <f t="shared" si="54"/>
        <v>128.71</v>
      </c>
      <c r="I102" s="1199">
        <f t="shared" si="53"/>
        <v>674.33</v>
      </c>
    </row>
    <row r="103" spans="1:9" ht="30" x14ac:dyDescent="0.25">
      <c r="A103" s="973" t="s">
        <v>800</v>
      </c>
      <c r="B103" s="1200">
        <v>176</v>
      </c>
      <c r="C103" s="1179">
        <f t="shared" ref="C103:C109" si="55">B103/166.83</f>
        <v>1.0549661331894742</v>
      </c>
      <c r="D103" s="1180">
        <v>10.57</v>
      </c>
      <c r="E103" s="1180">
        <f t="shared" ref="E103:E109" si="56">B103*D103</f>
        <v>1860.3200000000002</v>
      </c>
      <c r="F103" s="1181">
        <v>1</v>
      </c>
      <c r="G103" s="1182">
        <f t="shared" si="52"/>
        <v>1860.32</v>
      </c>
      <c r="H103" s="1180">
        <f t="shared" si="54"/>
        <v>438.85</v>
      </c>
      <c r="I103" s="1199">
        <f t="shared" si="53"/>
        <v>2299.17</v>
      </c>
    </row>
    <row r="104" spans="1:9" ht="30" x14ac:dyDescent="0.25">
      <c r="A104" s="973" t="s">
        <v>800</v>
      </c>
      <c r="B104" s="1200">
        <v>17</v>
      </c>
      <c r="C104" s="1179">
        <f t="shared" si="55"/>
        <v>0.1019001378648924</v>
      </c>
      <c r="D104" s="1180">
        <v>10.57</v>
      </c>
      <c r="E104" s="1180">
        <f t="shared" si="56"/>
        <v>179.69</v>
      </c>
      <c r="F104" s="1181">
        <v>1</v>
      </c>
      <c r="G104" s="1182">
        <f t="shared" si="52"/>
        <v>179.69</v>
      </c>
      <c r="H104" s="1180">
        <f t="shared" si="54"/>
        <v>42.39</v>
      </c>
      <c r="I104" s="1199">
        <f t="shared" si="53"/>
        <v>222.07999999999998</v>
      </c>
    </row>
    <row r="105" spans="1:9" ht="30" x14ac:dyDescent="0.25">
      <c r="A105" s="973" t="s">
        <v>800</v>
      </c>
      <c r="B105" s="1200">
        <v>103</v>
      </c>
      <c r="C105" s="1179">
        <f t="shared" si="55"/>
        <v>0.6173949529461128</v>
      </c>
      <c r="D105" s="1180">
        <v>10.57</v>
      </c>
      <c r="E105" s="1180">
        <f t="shared" si="56"/>
        <v>1088.71</v>
      </c>
      <c r="F105" s="1181">
        <v>1</v>
      </c>
      <c r="G105" s="1182">
        <f t="shared" si="52"/>
        <v>1088.71</v>
      </c>
      <c r="H105" s="1180">
        <f t="shared" si="54"/>
        <v>256.83</v>
      </c>
      <c r="I105" s="1199">
        <f t="shared" si="53"/>
        <v>1345.54</v>
      </c>
    </row>
    <row r="106" spans="1:9" ht="30" x14ac:dyDescent="0.25">
      <c r="A106" s="973" t="s">
        <v>800</v>
      </c>
      <c r="B106" s="1200">
        <v>32</v>
      </c>
      <c r="C106" s="1179">
        <f t="shared" si="55"/>
        <v>0.19181202421626806</v>
      </c>
      <c r="D106" s="1180">
        <v>10.57</v>
      </c>
      <c r="E106" s="1180">
        <f t="shared" si="56"/>
        <v>338.24</v>
      </c>
      <c r="F106" s="1181">
        <v>1</v>
      </c>
      <c r="G106" s="1182">
        <f t="shared" si="52"/>
        <v>338.24</v>
      </c>
      <c r="H106" s="1180">
        <f t="shared" si="54"/>
        <v>79.790000000000006</v>
      </c>
      <c r="I106" s="1199">
        <f t="shared" si="53"/>
        <v>418.03000000000003</v>
      </c>
    </row>
    <row r="107" spans="1:9" ht="30" x14ac:dyDescent="0.25">
      <c r="A107" s="973" t="s">
        <v>800</v>
      </c>
      <c r="B107" s="1200">
        <v>72</v>
      </c>
      <c r="C107" s="1179">
        <f t="shared" si="55"/>
        <v>0.43157705448660311</v>
      </c>
      <c r="D107" s="1180">
        <v>10.57</v>
      </c>
      <c r="E107" s="1180">
        <f t="shared" si="56"/>
        <v>761.04</v>
      </c>
      <c r="F107" s="1181">
        <v>1</v>
      </c>
      <c r="G107" s="1182">
        <f t="shared" si="52"/>
        <v>761.04</v>
      </c>
      <c r="H107" s="1180">
        <f t="shared" si="54"/>
        <v>179.53</v>
      </c>
      <c r="I107" s="1199">
        <f t="shared" si="53"/>
        <v>940.56999999999994</v>
      </c>
    </row>
    <row r="108" spans="1:9" ht="30" x14ac:dyDescent="0.25">
      <c r="A108" s="973" t="s">
        <v>800</v>
      </c>
      <c r="B108" s="1200">
        <v>104</v>
      </c>
      <c r="C108" s="1179">
        <f t="shared" si="55"/>
        <v>0.62338907870287119</v>
      </c>
      <c r="D108" s="1180">
        <v>10.57</v>
      </c>
      <c r="E108" s="1180">
        <f t="shared" si="56"/>
        <v>1099.28</v>
      </c>
      <c r="F108" s="1181">
        <v>1</v>
      </c>
      <c r="G108" s="1182">
        <f t="shared" si="52"/>
        <v>1099.28</v>
      </c>
      <c r="H108" s="1180">
        <f t="shared" si="54"/>
        <v>259.32</v>
      </c>
      <c r="I108" s="1199">
        <f t="shared" si="53"/>
        <v>1358.6</v>
      </c>
    </row>
    <row r="109" spans="1:9" ht="30" x14ac:dyDescent="0.25">
      <c r="A109" s="973" t="s">
        <v>800</v>
      </c>
      <c r="B109" s="1200">
        <v>65</v>
      </c>
      <c r="C109" s="1179">
        <f t="shared" si="55"/>
        <v>0.38961817418929445</v>
      </c>
      <c r="D109" s="1180">
        <v>10.57</v>
      </c>
      <c r="E109" s="1180">
        <f t="shared" si="56"/>
        <v>687.05000000000007</v>
      </c>
      <c r="F109" s="1181">
        <v>1</v>
      </c>
      <c r="G109" s="1182">
        <f t="shared" si="52"/>
        <v>687.05</v>
      </c>
      <c r="H109" s="1180">
        <f t="shared" si="54"/>
        <v>162.08000000000001</v>
      </c>
      <c r="I109" s="1199">
        <f t="shared" si="53"/>
        <v>849.13</v>
      </c>
    </row>
    <row r="110" spans="1:9" ht="72.75" customHeight="1" x14ac:dyDescent="0.25">
      <c r="A110" s="1037" t="s">
        <v>8</v>
      </c>
      <c r="B110" s="1058">
        <f>SUM(B111:B124)</f>
        <v>1741</v>
      </c>
      <c r="C110" s="1064">
        <f t="shared" ref="C110:I110" si="57">SUM(C111:C124)</f>
        <v>10.47831643976245</v>
      </c>
      <c r="D110" s="1183"/>
      <c r="E110" s="1183"/>
      <c r="F110" s="1183"/>
      <c r="G110" s="1183">
        <f t="shared" si="57"/>
        <v>7217.1500000000005</v>
      </c>
      <c r="H110" s="1183">
        <f t="shared" si="57"/>
        <v>1702.5399999999997</v>
      </c>
      <c r="I110" s="1201">
        <f t="shared" si="57"/>
        <v>8919.6899999999987</v>
      </c>
    </row>
    <row r="111" spans="1:9" x14ac:dyDescent="0.25">
      <c r="A111" s="973" t="s">
        <v>801</v>
      </c>
      <c r="B111" s="1200">
        <v>111</v>
      </c>
      <c r="C111" s="1189">
        <f>B111/158</f>
        <v>0.70253164556962022</v>
      </c>
      <c r="D111" s="985">
        <v>1220</v>
      </c>
      <c r="E111" s="1180">
        <f t="shared" ref="E111:E112" si="58">D111*C111</f>
        <v>857.08860759493666</v>
      </c>
      <c r="F111" s="1181">
        <v>0.3</v>
      </c>
      <c r="G111" s="1182">
        <f t="shared" ref="G111:G124" si="59">ROUND(E111*F111,2)</f>
        <v>257.13</v>
      </c>
      <c r="H111" s="1180">
        <f>ROUND(G111*0.2359,2)</f>
        <v>60.66</v>
      </c>
      <c r="I111" s="1199">
        <f t="shared" ref="I111:I124" si="60">G111+H111</f>
        <v>317.78999999999996</v>
      </c>
    </row>
    <row r="112" spans="1:9" x14ac:dyDescent="0.25">
      <c r="A112" s="973" t="s">
        <v>802</v>
      </c>
      <c r="B112" s="1200">
        <v>16</v>
      </c>
      <c r="C112" s="1189">
        <f>B112/158</f>
        <v>0.10126582278481013</v>
      </c>
      <c r="D112" s="985">
        <v>1220</v>
      </c>
      <c r="E112" s="1180">
        <f t="shared" si="58"/>
        <v>123.54430379746836</v>
      </c>
      <c r="F112" s="1181">
        <v>0.3</v>
      </c>
      <c r="G112" s="1182">
        <f t="shared" si="59"/>
        <v>37.06</v>
      </c>
      <c r="H112" s="1180">
        <f t="shared" ref="H112:H130" si="61">ROUND(G112*0.2359,2)</f>
        <v>8.74</v>
      </c>
      <c r="I112" s="1199">
        <f t="shared" si="60"/>
        <v>45.800000000000004</v>
      </c>
    </row>
    <row r="113" spans="1:9" x14ac:dyDescent="0.25">
      <c r="A113" s="973" t="s">
        <v>803</v>
      </c>
      <c r="B113" s="1200">
        <v>216</v>
      </c>
      <c r="C113" s="1179">
        <f t="shared" ref="C113:C124" si="62">B113/166.83</f>
        <v>1.2947311634598093</v>
      </c>
      <c r="D113" s="1180">
        <v>6.36</v>
      </c>
      <c r="E113" s="1180">
        <f t="shared" ref="E113:E124" si="63">B113*D113</f>
        <v>1373.76</v>
      </c>
      <c r="F113" s="1181">
        <v>1</v>
      </c>
      <c r="G113" s="1182">
        <f t="shared" si="59"/>
        <v>1373.76</v>
      </c>
      <c r="H113" s="1180">
        <f t="shared" si="61"/>
        <v>324.07</v>
      </c>
      <c r="I113" s="1199">
        <f t="shared" si="60"/>
        <v>1697.83</v>
      </c>
    </row>
    <row r="114" spans="1:9" x14ac:dyDescent="0.25">
      <c r="A114" s="973" t="s">
        <v>803</v>
      </c>
      <c r="B114" s="1200">
        <v>120</v>
      </c>
      <c r="C114" s="1179">
        <f t="shared" si="62"/>
        <v>0.71929509081100518</v>
      </c>
      <c r="D114" s="1180">
        <v>6.36</v>
      </c>
      <c r="E114" s="1180">
        <f t="shared" si="63"/>
        <v>763.2</v>
      </c>
      <c r="F114" s="1181">
        <v>1</v>
      </c>
      <c r="G114" s="1182">
        <f t="shared" si="59"/>
        <v>763.2</v>
      </c>
      <c r="H114" s="1180">
        <f t="shared" si="61"/>
        <v>180.04</v>
      </c>
      <c r="I114" s="1199">
        <f t="shared" si="60"/>
        <v>943.24</v>
      </c>
    </row>
    <row r="115" spans="1:9" x14ac:dyDescent="0.25">
      <c r="A115" s="973" t="s">
        <v>803</v>
      </c>
      <c r="B115" s="1200">
        <v>225</v>
      </c>
      <c r="C115" s="1179">
        <f t="shared" si="62"/>
        <v>1.3486782952706347</v>
      </c>
      <c r="D115" s="1180">
        <v>6.36</v>
      </c>
      <c r="E115" s="1180">
        <f t="shared" si="63"/>
        <v>1431</v>
      </c>
      <c r="F115" s="1181">
        <v>1</v>
      </c>
      <c r="G115" s="1182">
        <f t="shared" si="59"/>
        <v>1431</v>
      </c>
      <c r="H115" s="1180">
        <f t="shared" si="61"/>
        <v>337.57</v>
      </c>
      <c r="I115" s="1199">
        <f t="shared" si="60"/>
        <v>1768.57</v>
      </c>
    </row>
    <row r="116" spans="1:9" x14ac:dyDescent="0.25">
      <c r="A116" s="973" t="s">
        <v>803</v>
      </c>
      <c r="B116" s="1200">
        <v>191</v>
      </c>
      <c r="C116" s="1179">
        <f t="shared" si="62"/>
        <v>1.1448780195408499</v>
      </c>
      <c r="D116" s="1180">
        <v>6.6</v>
      </c>
      <c r="E116" s="1180">
        <f t="shared" si="63"/>
        <v>1260.5999999999999</v>
      </c>
      <c r="F116" s="1181">
        <v>1</v>
      </c>
      <c r="G116" s="1182">
        <f t="shared" si="59"/>
        <v>1260.5999999999999</v>
      </c>
      <c r="H116" s="1180">
        <f t="shared" si="61"/>
        <v>297.38</v>
      </c>
      <c r="I116" s="1199">
        <f t="shared" si="60"/>
        <v>1557.98</v>
      </c>
    </row>
    <row r="117" spans="1:9" x14ac:dyDescent="0.25">
      <c r="A117" s="973" t="s">
        <v>803</v>
      </c>
      <c r="B117" s="1200">
        <v>96</v>
      </c>
      <c r="C117" s="1179">
        <f t="shared" si="62"/>
        <v>0.57543607264880414</v>
      </c>
      <c r="D117" s="1180">
        <v>6.36</v>
      </c>
      <c r="E117" s="1180">
        <f t="shared" si="63"/>
        <v>610.56000000000006</v>
      </c>
      <c r="F117" s="1181">
        <v>1</v>
      </c>
      <c r="G117" s="1182">
        <f t="shared" si="59"/>
        <v>610.55999999999995</v>
      </c>
      <c r="H117" s="1180">
        <f t="shared" si="61"/>
        <v>144.03</v>
      </c>
      <c r="I117" s="1199">
        <f t="shared" si="60"/>
        <v>754.58999999999992</v>
      </c>
    </row>
    <row r="118" spans="1:9" x14ac:dyDescent="0.25">
      <c r="A118" s="973" t="s">
        <v>804</v>
      </c>
      <c r="B118" s="1200">
        <v>41</v>
      </c>
      <c r="C118" s="1179">
        <f t="shared" si="62"/>
        <v>0.24575915602709342</v>
      </c>
      <c r="D118" s="1180">
        <v>6.6</v>
      </c>
      <c r="E118" s="1180">
        <f t="shared" si="63"/>
        <v>270.59999999999997</v>
      </c>
      <c r="F118" s="1181">
        <v>0.3</v>
      </c>
      <c r="G118" s="1182">
        <f t="shared" si="59"/>
        <v>81.180000000000007</v>
      </c>
      <c r="H118" s="1180">
        <f t="shared" si="61"/>
        <v>19.149999999999999</v>
      </c>
      <c r="I118" s="1199">
        <f t="shared" si="60"/>
        <v>100.33000000000001</v>
      </c>
    </row>
    <row r="119" spans="1:9" x14ac:dyDescent="0.25">
      <c r="A119" s="973" t="s">
        <v>804</v>
      </c>
      <c r="B119" s="1200">
        <v>112</v>
      </c>
      <c r="C119" s="1179">
        <f t="shared" si="62"/>
        <v>0.67134208475693813</v>
      </c>
      <c r="D119" s="1180">
        <v>6.6</v>
      </c>
      <c r="E119" s="1180">
        <f t="shared" si="63"/>
        <v>739.19999999999993</v>
      </c>
      <c r="F119" s="1181">
        <v>0.3</v>
      </c>
      <c r="G119" s="1182">
        <f t="shared" si="59"/>
        <v>221.76</v>
      </c>
      <c r="H119" s="1180">
        <f t="shared" si="61"/>
        <v>52.31</v>
      </c>
      <c r="I119" s="1199">
        <f t="shared" si="60"/>
        <v>274.07</v>
      </c>
    </row>
    <row r="120" spans="1:9" x14ac:dyDescent="0.25">
      <c r="A120" s="973" t="s">
        <v>804</v>
      </c>
      <c r="B120" s="1200">
        <v>39</v>
      </c>
      <c r="C120" s="1179">
        <f t="shared" si="62"/>
        <v>0.23377090451357668</v>
      </c>
      <c r="D120" s="1180">
        <v>6.6</v>
      </c>
      <c r="E120" s="1180">
        <f t="shared" si="63"/>
        <v>257.39999999999998</v>
      </c>
      <c r="F120" s="1181">
        <v>0.3</v>
      </c>
      <c r="G120" s="1182">
        <f t="shared" si="59"/>
        <v>77.22</v>
      </c>
      <c r="H120" s="1180">
        <f t="shared" si="61"/>
        <v>18.22</v>
      </c>
      <c r="I120" s="1199">
        <f t="shared" si="60"/>
        <v>95.44</v>
      </c>
    </row>
    <row r="121" spans="1:9" x14ac:dyDescent="0.25">
      <c r="A121" s="973" t="s">
        <v>804</v>
      </c>
      <c r="B121" s="1200">
        <v>168</v>
      </c>
      <c r="C121" s="1179">
        <f t="shared" si="62"/>
        <v>1.0070131271354072</v>
      </c>
      <c r="D121" s="1180">
        <v>6.36</v>
      </c>
      <c r="E121" s="1180">
        <f t="shared" si="63"/>
        <v>1068.48</v>
      </c>
      <c r="F121" s="1181">
        <v>0.3</v>
      </c>
      <c r="G121" s="1182">
        <f t="shared" si="59"/>
        <v>320.54000000000002</v>
      </c>
      <c r="H121" s="1180">
        <f t="shared" si="61"/>
        <v>75.62</v>
      </c>
      <c r="I121" s="1199">
        <f t="shared" si="60"/>
        <v>396.16</v>
      </c>
    </row>
    <row r="122" spans="1:9" x14ac:dyDescent="0.25">
      <c r="A122" s="973" t="s">
        <v>804</v>
      </c>
      <c r="B122" s="1200">
        <v>166</v>
      </c>
      <c r="C122" s="1179">
        <f t="shared" si="62"/>
        <v>0.99502487562189046</v>
      </c>
      <c r="D122" s="1180">
        <v>6.6</v>
      </c>
      <c r="E122" s="1180">
        <f t="shared" si="63"/>
        <v>1095.5999999999999</v>
      </c>
      <c r="F122" s="1181">
        <v>0.3</v>
      </c>
      <c r="G122" s="1182">
        <f t="shared" si="59"/>
        <v>328.68</v>
      </c>
      <c r="H122" s="1180">
        <f t="shared" si="61"/>
        <v>77.540000000000006</v>
      </c>
      <c r="I122" s="1199">
        <f t="shared" si="60"/>
        <v>406.22</v>
      </c>
    </row>
    <row r="123" spans="1:9" x14ac:dyDescent="0.25">
      <c r="A123" s="973" t="s">
        <v>804</v>
      </c>
      <c r="B123" s="1200">
        <v>144</v>
      </c>
      <c r="C123" s="1179">
        <f t="shared" si="62"/>
        <v>0.86315410897320621</v>
      </c>
      <c r="D123" s="1180">
        <v>6.12</v>
      </c>
      <c r="E123" s="1180">
        <f t="shared" si="63"/>
        <v>881.28</v>
      </c>
      <c r="F123" s="1181">
        <v>0.3</v>
      </c>
      <c r="G123" s="1182">
        <f t="shared" si="59"/>
        <v>264.38</v>
      </c>
      <c r="H123" s="1180">
        <f t="shared" si="61"/>
        <v>62.37</v>
      </c>
      <c r="I123" s="1199">
        <f t="shared" si="60"/>
        <v>326.75</v>
      </c>
    </row>
    <row r="124" spans="1:9" ht="18.75" customHeight="1" x14ac:dyDescent="0.25">
      <c r="A124" s="973" t="s">
        <v>804</v>
      </c>
      <c r="B124" s="1200">
        <v>96</v>
      </c>
      <c r="C124" s="1179">
        <f t="shared" si="62"/>
        <v>0.57543607264880414</v>
      </c>
      <c r="D124" s="1180">
        <v>6.6</v>
      </c>
      <c r="E124" s="1180">
        <f t="shared" si="63"/>
        <v>633.59999999999991</v>
      </c>
      <c r="F124" s="1181">
        <v>0.3</v>
      </c>
      <c r="G124" s="1182">
        <f t="shared" si="59"/>
        <v>190.08</v>
      </c>
      <c r="H124" s="1180">
        <f t="shared" si="61"/>
        <v>44.84</v>
      </c>
      <c r="I124" s="1199">
        <f t="shared" si="60"/>
        <v>234.92000000000002</v>
      </c>
    </row>
    <row r="125" spans="1:9" ht="66" x14ac:dyDescent="0.25">
      <c r="A125" s="1037" t="s">
        <v>9</v>
      </c>
      <c r="B125" s="1058">
        <f>SUM(B126:B130)</f>
        <v>744</v>
      </c>
      <c r="C125" s="1064">
        <f t="shared" ref="C125:I125" si="64">SUM(C126:C130)</f>
        <v>4.4596295630282317</v>
      </c>
      <c r="D125" s="1183"/>
      <c r="E125" s="1183"/>
      <c r="F125" s="1183"/>
      <c r="G125" s="1183">
        <f t="shared" si="64"/>
        <v>835.52</v>
      </c>
      <c r="H125" s="1183">
        <f t="shared" si="64"/>
        <v>197.08999999999997</v>
      </c>
      <c r="I125" s="1201">
        <f t="shared" si="64"/>
        <v>1032.6100000000001</v>
      </c>
    </row>
    <row r="126" spans="1:9" x14ac:dyDescent="0.25">
      <c r="A126" s="973" t="s">
        <v>797</v>
      </c>
      <c r="B126" s="1200">
        <v>201</v>
      </c>
      <c r="C126" s="1179">
        <f t="shared" ref="C126:C129" si="65">B126/166.83</f>
        <v>1.2048192771084336</v>
      </c>
      <c r="D126" s="1180">
        <v>3.84</v>
      </c>
      <c r="E126" s="1180">
        <f t="shared" ref="E126:E130" si="66">B126*D126</f>
        <v>771.83999999999992</v>
      </c>
      <c r="F126" s="1181">
        <v>0.3</v>
      </c>
      <c r="G126" s="1182">
        <f t="shared" ref="G126:G130" si="67">ROUND(E126*F126,2)</f>
        <v>231.55</v>
      </c>
      <c r="H126" s="1180">
        <f t="shared" si="61"/>
        <v>54.62</v>
      </c>
      <c r="I126" s="1199">
        <f t="shared" ref="I126:I130" si="68">G126+H126</f>
        <v>286.17</v>
      </c>
    </row>
    <row r="127" spans="1:9" x14ac:dyDescent="0.25">
      <c r="A127" s="973" t="s">
        <v>797</v>
      </c>
      <c r="B127" s="1200">
        <v>120</v>
      </c>
      <c r="C127" s="1179">
        <f t="shared" si="65"/>
        <v>0.71929509081100518</v>
      </c>
      <c r="D127" s="1180">
        <v>3.84</v>
      </c>
      <c r="E127" s="1180">
        <f t="shared" si="66"/>
        <v>460.79999999999995</v>
      </c>
      <c r="F127" s="1181">
        <v>0.3</v>
      </c>
      <c r="G127" s="1182">
        <f t="shared" si="67"/>
        <v>138.24</v>
      </c>
      <c r="H127" s="1180">
        <f t="shared" si="61"/>
        <v>32.61</v>
      </c>
      <c r="I127" s="1199">
        <f t="shared" si="68"/>
        <v>170.85000000000002</v>
      </c>
    </row>
    <row r="128" spans="1:9" x14ac:dyDescent="0.25">
      <c r="A128" s="973" t="s">
        <v>797</v>
      </c>
      <c r="B128" s="1200">
        <v>168</v>
      </c>
      <c r="C128" s="1179">
        <f t="shared" si="65"/>
        <v>1.0070131271354072</v>
      </c>
      <c r="D128" s="1180">
        <v>3.67</v>
      </c>
      <c r="E128" s="1180">
        <f t="shared" si="66"/>
        <v>616.55999999999995</v>
      </c>
      <c r="F128" s="1181">
        <v>0.3</v>
      </c>
      <c r="G128" s="1182">
        <f t="shared" si="67"/>
        <v>184.97</v>
      </c>
      <c r="H128" s="1180">
        <f t="shared" si="61"/>
        <v>43.63</v>
      </c>
      <c r="I128" s="1199">
        <f t="shared" si="68"/>
        <v>228.6</v>
      </c>
    </row>
    <row r="129" spans="1:9" x14ac:dyDescent="0.25">
      <c r="A129" s="973" t="s">
        <v>797</v>
      </c>
      <c r="B129" s="1200">
        <v>96</v>
      </c>
      <c r="C129" s="1179">
        <f t="shared" si="65"/>
        <v>0.57543607264880414</v>
      </c>
      <c r="D129" s="1180">
        <v>3.67</v>
      </c>
      <c r="E129" s="1180">
        <f t="shared" si="66"/>
        <v>352.32</v>
      </c>
      <c r="F129" s="1181">
        <v>0.3</v>
      </c>
      <c r="G129" s="1182">
        <f t="shared" si="67"/>
        <v>105.7</v>
      </c>
      <c r="H129" s="1180">
        <f t="shared" si="61"/>
        <v>24.93</v>
      </c>
      <c r="I129" s="1199">
        <f t="shared" si="68"/>
        <v>130.63</v>
      </c>
    </row>
    <row r="130" spans="1:9" x14ac:dyDescent="0.25">
      <c r="A130" s="973" t="s">
        <v>797</v>
      </c>
      <c r="B130" s="1200">
        <v>159</v>
      </c>
      <c r="C130" s="1179">
        <f>B130/166.83</f>
        <v>0.95306599532458181</v>
      </c>
      <c r="D130" s="1180">
        <v>3.67</v>
      </c>
      <c r="E130" s="1180">
        <f t="shared" si="66"/>
        <v>583.53</v>
      </c>
      <c r="F130" s="1181">
        <v>0.3</v>
      </c>
      <c r="G130" s="1182">
        <f t="shared" si="67"/>
        <v>175.06</v>
      </c>
      <c r="H130" s="1180">
        <f t="shared" si="61"/>
        <v>41.3</v>
      </c>
      <c r="I130" s="1199">
        <f t="shared" si="68"/>
        <v>216.36</v>
      </c>
    </row>
    <row r="131" spans="1:9" ht="24" customHeight="1" x14ac:dyDescent="0.25">
      <c r="A131" s="991" t="s">
        <v>805</v>
      </c>
      <c r="B131" s="1203">
        <f>B132+B135+B142</f>
        <v>408</v>
      </c>
      <c r="C131" s="1184">
        <f t="shared" ref="C131:I131" si="69">C132+C135+C142</f>
        <v>2.5668690253172146</v>
      </c>
      <c r="D131" s="1184"/>
      <c r="E131" s="1184"/>
      <c r="F131" s="1184"/>
      <c r="G131" s="1184">
        <f t="shared" si="69"/>
        <v>1794.3099999999997</v>
      </c>
      <c r="H131" s="1184">
        <f t="shared" si="69"/>
        <v>423.28</v>
      </c>
      <c r="I131" s="1204">
        <f t="shared" si="69"/>
        <v>2217.59</v>
      </c>
    </row>
    <row r="132" spans="1:9" ht="49.5" x14ac:dyDescent="0.25">
      <c r="A132" s="1037" t="s">
        <v>10</v>
      </c>
      <c r="B132" s="1058">
        <f>SUM(B133:B134)</f>
        <v>38</v>
      </c>
      <c r="C132" s="1064">
        <f t="shared" ref="C132:I132" si="70">SUM(C133:C134)</f>
        <v>0.24050632911392406</v>
      </c>
      <c r="D132" s="1183"/>
      <c r="E132" s="1183"/>
      <c r="F132" s="1183"/>
      <c r="G132" s="1183">
        <f t="shared" si="70"/>
        <v>326.61</v>
      </c>
      <c r="H132" s="1183">
        <f t="shared" si="70"/>
        <v>77.05</v>
      </c>
      <c r="I132" s="1201">
        <f t="shared" si="70"/>
        <v>403.66</v>
      </c>
    </row>
    <row r="133" spans="1:9" x14ac:dyDescent="0.25">
      <c r="A133" s="862" t="s">
        <v>806</v>
      </c>
      <c r="B133" s="1200">
        <v>30</v>
      </c>
      <c r="C133" s="1189">
        <f>B133/158</f>
        <v>0.189873417721519</v>
      </c>
      <c r="D133" s="985">
        <v>1358</v>
      </c>
      <c r="E133" s="1180">
        <f t="shared" ref="E133:E134" si="71">D133*C133</f>
        <v>257.84810126582278</v>
      </c>
      <c r="F133" s="1181">
        <v>1</v>
      </c>
      <c r="G133" s="1182">
        <f t="shared" ref="G133:G134" si="72">ROUND(E133*F133,2)</f>
        <v>257.85000000000002</v>
      </c>
      <c r="H133" s="1180">
        <f>ROUND(G133*0.2359,2)</f>
        <v>60.83</v>
      </c>
      <c r="I133" s="1199">
        <f t="shared" ref="I133:I134" si="73">G133+H133</f>
        <v>318.68</v>
      </c>
    </row>
    <row r="134" spans="1:9" x14ac:dyDescent="0.25">
      <c r="A134" s="862" t="s">
        <v>806</v>
      </c>
      <c r="B134" s="1200">
        <v>8</v>
      </c>
      <c r="C134" s="1189">
        <f>B134/158</f>
        <v>5.0632911392405063E-2</v>
      </c>
      <c r="D134" s="985">
        <v>1358</v>
      </c>
      <c r="E134" s="1180">
        <f t="shared" si="71"/>
        <v>68.759493670886073</v>
      </c>
      <c r="F134" s="1181">
        <v>1</v>
      </c>
      <c r="G134" s="1182">
        <f t="shared" si="72"/>
        <v>68.760000000000005</v>
      </c>
      <c r="H134" s="1180">
        <f t="shared" ref="H134:H145" si="74">ROUND(G134*0.2359,2)</f>
        <v>16.22</v>
      </c>
      <c r="I134" s="1199">
        <f t="shared" si="73"/>
        <v>84.98</v>
      </c>
    </row>
    <row r="135" spans="1:9" ht="75.75" customHeight="1" x14ac:dyDescent="0.25">
      <c r="A135" s="1037" t="s">
        <v>8</v>
      </c>
      <c r="B135" s="1062">
        <f>SUM(B136:B141)</f>
        <v>149</v>
      </c>
      <c r="C135" s="1054">
        <f t="shared" ref="C135:H135" si="75">SUM(C136:C141)</f>
        <v>0.92762851898810061</v>
      </c>
      <c r="D135" s="1053"/>
      <c r="E135" s="1053"/>
      <c r="F135" s="1053"/>
      <c r="G135" s="1053">
        <f t="shared" si="75"/>
        <v>1068.8999999999999</v>
      </c>
      <c r="H135" s="1053">
        <f t="shared" si="75"/>
        <v>252.16</v>
      </c>
      <c r="I135" s="1205">
        <f>SUM(I136:I141)</f>
        <v>1321.06</v>
      </c>
    </row>
    <row r="136" spans="1:9" x14ac:dyDescent="0.25">
      <c r="A136" s="973" t="s">
        <v>807</v>
      </c>
      <c r="B136" s="1200">
        <v>103</v>
      </c>
      <c r="C136" s="1189">
        <f>B136/158</f>
        <v>0.65189873417721522</v>
      </c>
      <c r="D136" s="985">
        <v>1284</v>
      </c>
      <c r="E136" s="1180">
        <f t="shared" ref="E136" si="76">D136*C136</f>
        <v>837.03797468354435</v>
      </c>
      <c r="F136" s="1181">
        <v>1</v>
      </c>
      <c r="G136" s="1182">
        <f t="shared" ref="G136:G141" si="77">ROUND(E136*F136,2)</f>
        <v>837.04</v>
      </c>
      <c r="H136" s="1180">
        <f t="shared" si="74"/>
        <v>197.46</v>
      </c>
      <c r="I136" s="1199">
        <f t="shared" ref="I136:I141" si="78">G136+H136</f>
        <v>1034.5</v>
      </c>
    </row>
    <row r="137" spans="1:9" x14ac:dyDescent="0.25">
      <c r="A137" s="973" t="s">
        <v>808</v>
      </c>
      <c r="B137" s="1200">
        <v>14</v>
      </c>
      <c r="C137" s="1179">
        <f t="shared" ref="C137:C141" si="79">B137/166.83</f>
        <v>8.3917760594617266E-2</v>
      </c>
      <c r="D137" s="1180">
        <v>5.1100000000000003</v>
      </c>
      <c r="E137" s="1180">
        <f t="shared" ref="E137:E141" si="80">B137*D137</f>
        <v>71.540000000000006</v>
      </c>
      <c r="F137" s="1181">
        <v>1</v>
      </c>
      <c r="G137" s="1182">
        <f t="shared" si="77"/>
        <v>71.540000000000006</v>
      </c>
      <c r="H137" s="1180">
        <f t="shared" si="74"/>
        <v>16.88</v>
      </c>
      <c r="I137" s="1199">
        <f t="shared" si="78"/>
        <v>88.42</v>
      </c>
    </row>
    <row r="138" spans="1:9" x14ac:dyDescent="0.25">
      <c r="A138" s="973" t="s">
        <v>808</v>
      </c>
      <c r="B138" s="1200">
        <v>9</v>
      </c>
      <c r="C138" s="1179">
        <f t="shared" si="79"/>
        <v>5.3947131810825388E-2</v>
      </c>
      <c r="D138" s="1180">
        <v>5.1100000000000003</v>
      </c>
      <c r="E138" s="1180">
        <f t="shared" si="80"/>
        <v>45.99</v>
      </c>
      <c r="F138" s="1181">
        <v>1</v>
      </c>
      <c r="G138" s="1182">
        <f t="shared" si="77"/>
        <v>45.99</v>
      </c>
      <c r="H138" s="1180">
        <f t="shared" si="74"/>
        <v>10.85</v>
      </c>
      <c r="I138" s="1199">
        <f t="shared" si="78"/>
        <v>56.84</v>
      </c>
    </row>
    <row r="139" spans="1:9" x14ac:dyDescent="0.25">
      <c r="A139" s="973" t="s">
        <v>808</v>
      </c>
      <c r="B139" s="1200">
        <v>5</v>
      </c>
      <c r="C139" s="1179">
        <f t="shared" si="79"/>
        <v>2.9970628783791881E-2</v>
      </c>
      <c r="D139" s="1180">
        <v>5.1100000000000003</v>
      </c>
      <c r="E139" s="1180">
        <f t="shared" si="80"/>
        <v>25.55</v>
      </c>
      <c r="F139" s="1181">
        <v>1</v>
      </c>
      <c r="G139" s="1182">
        <f t="shared" si="77"/>
        <v>25.55</v>
      </c>
      <c r="H139" s="1180">
        <f t="shared" si="74"/>
        <v>6.03</v>
      </c>
      <c r="I139" s="1199">
        <f t="shared" si="78"/>
        <v>31.580000000000002</v>
      </c>
    </row>
    <row r="140" spans="1:9" x14ac:dyDescent="0.25">
      <c r="A140" s="973" t="s">
        <v>808</v>
      </c>
      <c r="B140" s="1200">
        <v>10</v>
      </c>
      <c r="C140" s="1179">
        <f t="shared" si="79"/>
        <v>5.9941257567583762E-2</v>
      </c>
      <c r="D140" s="1180">
        <v>4.63</v>
      </c>
      <c r="E140" s="1180">
        <f t="shared" si="80"/>
        <v>46.3</v>
      </c>
      <c r="F140" s="1181">
        <v>1</v>
      </c>
      <c r="G140" s="1182">
        <f t="shared" si="77"/>
        <v>46.3</v>
      </c>
      <c r="H140" s="1180">
        <f t="shared" si="74"/>
        <v>10.92</v>
      </c>
      <c r="I140" s="1199">
        <f t="shared" si="78"/>
        <v>57.22</v>
      </c>
    </row>
    <row r="141" spans="1:9" ht="33" x14ac:dyDescent="0.25">
      <c r="A141" s="862" t="s">
        <v>809</v>
      </c>
      <c r="B141" s="1200">
        <v>8</v>
      </c>
      <c r="C141" s="1179">
        <f t="shared" si="79"/>
        <v>4.7953006054067014E-2</v>
      </c>
      <c r="D141" s="1180">
        <v>5.31</v>
      </c>
      <c r="E141" s="1180">
        <f t="shared" si="80"/>
        <v>42.48</v>
      </c>
      <c r="F141" s="1181">
        <v>1</v>
      </c>
      <c r="G141" s="1182">
        <f t="shared" si="77"/>
        <v>42.48</v>
      </c>
      <c r="H141" s="1180">
        <f t="shared" si="74"/>
        <v>10.02</v>
      </c>
      <c r="I141" s="1199">
        <f t="shared" si="78"/>
        <v>52.5</v>
      </c>
    </row>
    <row r="142" spans="1:9" ht="33" x14ac:dyDescent="0.25">
      <c r="A142" s="1037" t="s">
        <v>7</v>
      </c>
      <c r="B142" s="1062">
        <f>SUM(B143:B145)</f>
        <v>221</v>
      </c>
      <c r="C142" s="1054">
        <f t="shared" ref="C142:I142" si="81">SUM(C143:C145)</f>
        <v>1.3987341772151898</v>
      </c>
      <c r="D142" s="1053"/>
      <c r="E142" s="1053"/>
      <c r="F142" s="1053"/>
      <c r="G142" s="1053">
        <f t="shared" si="81"/>
        <v>398.8</v>
      </c>
      <c r="H142" s="1053">
        <f t="shared" si="81"/>
        <v>94.07</v>
      </c>
      <c r="I142" s="1063">
        <f t="shared" si="81"/>
        <v>492.87000000000006</v>
      </c>
    </row>
    <row r="143" spans="1:9" x14ac:dyDescent="0.25">
      <c r="A143" s="973" t="s">
        <v>810</v>
      </c>
      <c r="B143" s="1200">
        <v>158</v>
      </c>
      <c r="C143" s="1189">
        <f>B143/158</f>
        <v>1</v>
      </c>
      <c r="D143" s="985">
        <v>1057</v>
      </c>
      <c r="E143" s="1180">
        <f t="shared" ref="E143:E145" si="82">D143*C143</f>
        <v>1057</v>
      </c>
      <c r="F143" s="1181">
        <v>0.3</v>
      </c>
      <c r="G143" s="1182">
        <f t="shared" ref="G143:G145" si="83">ROUND(E143*F143,2)</f>
        <v>317.10000000000002</v>
      </c>
      <c r="H143" s="1180">
        <f t="shared" si="74"/>
        <v>74.8</v>
      </c>
      <c r="I143" s="1199">
        <f t="shared" ref="I143:I145" si="84">G143+H143</f>
        <v>391.90000000000003</v>
      </c>
    </row>
    <row r="144" spans="1:9" x14ac:dyDescent="0.25">
      <c r="A144" s="973" t="s">
        <v>811</v>
      </c>
      <c r="B144" s="1200">
        <v>31</v>
      </c>
      <c r="C144" s="1189">
        <f>B144/158</f>
        <v>0.19620253164556961</v>
      </c>
      <c r="D144" s="985">
        <v>683</v>
      </c>
      <c r="E144" s="1180">
        <f t="shared" si="82"/>
        <v>134.00632911392404</v>
      </c>
      <c r="F144" s="1181">
        <v>0.3</v>
      </c>
      <c r="G144" s="1182">
        <f t="shared" si="83"/>
        <v>40.200000000000003</v>
      </c>
      <c r="H144" s="1180">
        <f t="shared" si="74"/>
        <v>9.48</v>
      </c>
      <c r="I144" s="1199">
        <f t="shared" si="84"/>
        <v>49.680000000000007</v>
      </c>
    </row>
    <row r="145" spans="1:9" x14ac:dyDescent="0.25">
      <c r="A145" s="973" t="s">
        <v>811</v>
      </c>
      <c r="B145" s="1200">
        <v>32</v>
      </c>
      <c r="C145" s="1189">
        <f>B145/158</f>
        <v>0.20253164556962025</v>
      </c>
      <c r="D145" s="985">
        <v>683</v>
      </c>
      <c r="E145" s="1180">
        <f t="shared" si="82"/>
        <v>138.32911392405063</v>
      </c>
      <c r="F145" s="1181">
        <v>0.3</v>
      </c>
      <c r="G145" s="1182">
        <f t="shared" si="83"/>
        <v>41.5</v>
      </c>
      <c r="H145" s="1180">
        <f t="shared" si="74"/>
        <v>9.7899999999999991</v>
      </c>
      <c r="I145" s="1199">
        <f t="shared" si="84"/>
        <v>51.29</v>
      </c>
    </row>
    <row r="146" spans="1:9" ht="21" customHeight="1" x14ac:dyDescent="0.25">
      <c r="A146" s="1193" t="s">
        <v>812</v>
      </c>
      <c r="B146" s="1206">
        <f>B147+B149+B156</f>
        <v>460</v>
      </c>
      <c r="C146" s="1185">
        <f t="shared" ref="C146:I146" si="85">C147+C149+C156</f>
        <v>2.7639976114546982</v>
      </c>
      <c r="D146" s="1185"/>
      <c r="E146" s="1185"/>
      <c r="F146" s="1185"/>
      <c r="G146" s="1185">
        <f t="shared" si="85"/>
        <v>2130.66</v>
      </c>
      <c r="H146" s="1185">
        <f t="shared" si="85"/>
        <v>502.62</v>
      </c>
      <c r="I146" s="1207">
        <f t="shared" si="85"/>
        <v>2633.28</v>
      </c>
    </row>
    <row r="147" spans="1:9" ht="49.5" x14ac:dyDescent="0.25">
      <c r="A147" s="1037" t="s">
        <v>10</v>
      </c>
      <c r="B147" s="1062">
        <f>B148</f>
        <v>20</v>
      </c>
      <c r="C147" s="1054">
        <f t="shared" ref="C147:I147" si="86">C148</f>
        <v>0.12658227848101267</v>
      </c>
      <c r="D147" s="1053"/>
      <c r="E147" s="1053"/>
      <c r="F147" s="1053"/>
      <c r="G147" s="1053">
        <f t="shared" si="86"/>
        <v>225.7</v>
      </c>
      <c r="H147" s="1053">
        <f t="shared" si="86"/>
        <v>53.24</v>
      </c>
      <c r="I147" s="1063">
        <f t="shared" si="86"/>
        <v>278.94</v>
      </c>
    </row>
    <row r="148" spans="1:9" x14ac:dyDescent="0.25">
      <c r="A148" s="973" t="s">
        <v>813</v>
      </c>
      <c r="B148" s="1200">
        <v>20</v>
      </c>
      <c r="C148" s="1189">
        <f>B148/158</f>
        <v>0.12658227848101267</v>
      </c>
      <c r="D148" s="985">
        <v>1783</v>
      </c>
      <c r="E148" s="1180">
        <f t="shared" ref="E148" si="87">D148*C148</f>
        <v>225.69620253164558</v>
      </c>
      <c r="F148" s="1181">
        <v>1</v>
      </c>
      <c r="G148" s="1182">
        <f t="shared" ref="G148" si="88">ROUND(E148*F148,2)</f>
        <v>225.7</v>
      </c>
      <c r="H148" s="1180">
        <f>ROUND(G148*0.2359,2)</f>
        <v>53.24</v>
      </c>
      <c r="I148" s="1199">
        <f t="shared" ref="I148" si="89">G148+H148</f>
        <v>278.94</v>
      </c>
    </row>
    <row r="149" spans="1:9" ht="70.5" customHeight="1" x14ac:dyDescent="0.25">
      <c r="A149" s="1037" t="s">
        <v>8</v>
      </c>
      <c r="B149" s="1062">
        <f>SUM(B150:B155)</f>
        <v>248</v>
      </c>
      <c r="C149" s="1054">
        <f t="shared" ref="C149:I149" si="90">SUM(C150:C155)</f>
        <v>1.4865431876760773</v>
      </c>
      <c r="D149" s="1053"/>
      <c r="E149" s="1053"/>
      <c r="F149" s="1053"/>
      <c r="G149" s="1053">
        <f t="shared" si="90"/>
        <v>1196.24</v>
      </c>
      <c r="H149" s="1053">
        <f t="shared" si="90"/>
        <v>282.18</v>
      </c>
      <c r="I149" s="1063">
        <f t="shared" si="90"/>
        <v>1478.42</v>
      </c>
    </row>
    <row r="150" spans="1:9" x14ac:dyDescent="0.25">
      <c r="A150" s="973" t="s">
        <v>103</v>
      </c>
      <c r="B150" s="1200">
        <v>8</v>
      </c>
      <c r="C150" s="1179">
        <f t="shared" ref="C150:C155" si="91">B150/166.83</f>
        <v>4.7953006054067014E-2</v>
      </c>
      <c r="D150" s="1180">
        <v>4.87</v>
      </c>
      <c r="E150" s="1180">
        <f t="shared" ref="E150:E155" si="92">B150*D150</f>
        <v>38.96</v>
      </c>
      <c r="F150" s="1181">
        <v>1</v>
      </c>
      <c r="G150" s="1182">
        <f t="shared" ref="G150:G155" si="93">ROUND(E150*F150,2)</f>
        <v>38.96</v>
      </c>
      <c r="H150" s="1180">
        <f t="shared" ref="H150:H161" si="94">ROUND(G150*0.2359,2)</f>
        <v>9.19</v>
      </c>
      <c r="I150" s="1199">
        <f t="shared" ref="I150:I155" si="95">G150+H150</f>
        <v>48.15</v>
      </c>
    </row>
    <row r="151" spans="1:9" x14ac:dyDescent="0.25">
      <c r="A151" s="973" t="s">
        <v>103</v>
      </c>
      <c r="B151" s="1200">
        <v>48</v>
      </c>
      <c r="C151" s="1179">
        <f t="shared" si="91"/>
        <v>0.28771803632440207</v>
      </c>
      <c r="D151" s="1180">
        <v>4.87</v>
      </c>
      <c r="E151" s="1180">
        <f t="shared" si="92"/>
        <v>233.76</v>
      </c>
      <c r="F151" s="1181">
        <v>1</v>
      </c>
      <c r="G151" s="1182">
        <f t="shared" si="93"/>
        <v>233.76</v>
      </c>
      <c r="H151" s="1180">
        <f t="shared" si="94"/>
        <v>55.14</v>
      </c>
      <c r="I151" s="1199">
        <f t="shared" si="95"/>
        <v>288.89999999999998</v>
      </c>
    </row>
    <row r="152" spans="1:9" x14ac:dyDescent="0.25">
      <c r="A152" s="973" t="s">
        <v>103</v>
      </c>
      <c r="B152" s="1200">
        <v>48</v>
      </c>
      <c r="C152" s="1179">
        <f t="shared" si="91"/>
        <v>0.28771803632440207</v>
      </c>
      <c r="D152" s="1180">
        <v>4.87</v>
      </c>
      <c r="E152" s="1180">
        <f t="shared" si="92"/>
        <v>233.76</v>
      </c>
      <c r="F152" s="1181">
        <v>1</v>
      </c>
      <c r="G152" s="1182">
        <f t="shared" si="93"/>
        <v>233.76</v>
      </c>
      <c r="H152" s="1180">
        <f t="shared" si="94"/>
        <v>55.14</v>
      </c>
      <c r="I152" s="1199">
        <f t="shared" si="95"/>
        <v>288.89999999999998</v>
      </c>
    </row>
    <row r="153" spans="1:9" x14ac:dyDescent="0.25">
      <c r="A153" s="973" t="s">
        <v>103</v>
      </c>
      <c r="B153" s="1200">
        <v>48</v>
      </c>
      <c r="C153" s="1179">
        <f t="shared" si="91"/>
        <v>0.28771803632440207</v>
      </c>
      <c r="D153" s="1180">
        <v>4.87</v>
      </c>
      <c r="E153" s="1180">
        <f t="shared" si="92"/>
        <v>233.76</v>
      </c>
      <c r="F153" s="1181">
        <v>1</v>
      </c>
      <c r="G153" s="1182">
        <f t="shared" si="93"/>
        <v>233.76</v>
      </c>
      <c r="H153" s="1180">
        <f t="shared" si="94"/>
        <v>55.14</v>
      </c>
      <c r="I153" s="1199">
        <f t="shared" si="95"/>
        <v>288.89999999999998</v>
      </c>
    </row>
    <row r="154" spans="1:9" x14ac:dyDescent="0.25">
      <c r="A154" s="973" t="s">
        <v>103</v>
      </c>
      <c r="B154" s="1200">
        <v>48</v>
      </c>
      <c r="C154" s="1179">
        <f t="shared" si="91"/>
        <v>0.28771803632440207</v>
      </c>
      <c r="D154" s="1180">
        <v>4.63</v>
      </c>
      <c r="E154" s="1180">
        <f t="shared" si="92"/>
        <v>222.24</v>
      </c>
      <c r="F154" s="1181">
        <v>1</v>
      </c>
      <c r="G154" s="1182">
        <f t="shared" si="93"/>
        <v>222.24</v>
      </c>
      <c r="H154" s="1180">
        <f t="shared" si="94"/>
        <v>52.43</v>
      </c>
      <c r="I154" s="1199">
        <f t="shared" si="95"/>
        <v>274.67</v>
      </c>
    </row>
    <row r="155" spans="1:9" x14ac:dyDescent="0.25">
      <c r="A155" s="973" t="s">
        <v>103</v>
      </c>
      <c r="B155" s="1200">
        <v>48</v>
      </c>
      <c r="C155" s="1179">
        <f t="shared" si="91"/>
        <v>0.28771803632440207</v>
      </c>
      <c r="D155" s="1180">
        <v>4.87</v>
      </c>
      <c r="E155" s="1180">
        <f t="shared" si="92"/>
        <v>233.76</v>
      </c>
      <c r="F155" s="1181">
        <v>1</v>
      </c>
      <c r="G155" s="1182">
        <f t="shared" si="93"/>
        <v>233.76</v>
      </c>
      <c r="H155" s="1180">
        <f t="shared" si="94"/>
        <v>55.14</v>
      </c>
      <c r="I155" s="1199">
        <f t="shared" si="95"/>
        <v>288.89999999999998</v>
      </c>
    </row>
    <row r="156" spans="1:9" ht="66" x14ac:dyDescent="0.25">
      <c r="A156" s="1037" t="s">
        <v>9</v>
      </c>
      <c r="B156" s="1058">
        <f>SUM(B157:B161)</f>
        <v>192</v>
      </c>
      <c r="C156" s="1064">
        <f t="shared" ref="C156:I156" si="96">SUM(C157:C161)</f>
        <v>1.1508721452976083</v>
      </c>
      <c r="D156" s="1183"/>
      <c r="E156" s="1183"/>
      <c r="F156" s="1183"/>
      <c r="G156" s="1183">
        <f t="shared" si="96"/>
        <v>708.71999999999991</v>
      </c>
      <c r="H156" s="1183">
        <f t="shared" si="96"/>
        <v>167.2</v>
      </c>
      <c r="I156" s="1201">
        <f t="shared" si="96"/>
        <v>875.92000000000007</v>
      </c>
    </row>
    <row r="157" spans="1:9" x14ac:dyDescent="0.25">
      <c r="A157" s="973" t="s">
        <v>797</v>
      </c>
      <c r="B157" s="1200">
        <v>24</v>
      </c>
      <c r="C157" s="1179">
        <f t="shared" ref="C157:C161" si="97">B157/166.83</f>
        <v>0.14385901816220104</v>
      </c>
      <c r="D157" s="1180">
        <v>3.67</v>
      </c>
      <c r="E157" s="1180">
        <f t="shared" ref="E157:E161" si="98">B157*D157</f>
        <v>88.08</v>
      </c>
      <c r="F157" s="1181">
        <v>1</v>
      </c>
      <c r="G157" s="1182">
        <f t="shared" ref="G157:G161" si="99">ROUND(E157*F157,2)</f>
        <v>88.08</v>
      </c>
      <c r="H157" s="1180">
        <f t="shared" si="94"/>
        <v>20.78</v>
      </c>
      <c r="I157" s="1199">
        <f t="shared" ref="I157:I161" si="100">G157+H157</f>
        <v>108.86</v>
      </c>
    </row>
    <row r="158" spans="1:9" x14ac:dyDescent="0.25">
      <c r="A158" s="973" t="s">
        <v>797</v>
      </c>
      <c r="B158" s="1200">
        <v>24</v>
      </c>
      <c r="C158" s="1179">
        <f t="shared" si="97"/>
        <v>0.14385901816220104</v>
      </c>
      <c r="D158" s="1180">
        <v>3.84</v>
      </c>
      <c r="E158" s="1180">
        <f t="shared" si="98"/>
        <v>92.16</v>
      </c>
      <c r="F158" s="1181">
        <v>1</v>
      </c>
      <c r="G158" s="1182">
        <f t="shared" si="99"/>
        <v>92.16</v>
      </c>
      <c r="H158" s="1180">
        <f t="shared" si="94"/>
        <v>21.74</v>
      </c>
      <c r="I158" s="1199">
        <f t="shared" si="100"/>
        <v>113.89999999999999</v>
      </c>
    </row>
    <row r="159" spans="1:9" x14ac:dyDescent="0.25">
      <c r="A159" s="973" t="s">
        <v>797</v>
      </c>
      <c r="B159" s="1200">
        <v>48</v>
      </c>
      <c r="C159" s="1179">
        <f t="shared" si="97"/>
        <v>0.28771803632440207</v>
      </c>
      <c r="D159" s="1180">
        <v>3.67</v>
      </c>
      <c r="E159" s="1180">
        <f t="shared" si="98"/>
        <v>176.16</v>
      </c>
      <c r="F159" s="1181">
        <v>1</v>
      </c>
      <c r="G159" s="1182">
        <f t="shared" si="99"/>
        <v>176.16</v>
      </c>
      <c r="H159" s="1180">
        <f t="shared" si="94"/>
        <v>41.56</v>
      </c>
      <c r="I159" s="1199">
        <f t="shared" si="100"/>
        <v>217.72</v>
      </c>
    </row>
    <row r="160" spans="1:9" x14ac:dyDescent="0.25">
      <c r="A160" s="973" t="s">
        <v>797</v>
      </c>
      <c r="B160" s="1200">
        <v>48</v>
      </c>
      <c r="C160" s="1179">
        <f t="shared" si="97"/>
        <v>0.28771803632440207</v>
      </c>
      <c r="D160" s="1180">
        <v>3.67</v>
      </c>
      <c r="E160" s="1180">
        <f t="shared" si="98"/>
        <v>176.16</v>
      </c>
      <c r="F160" s="1181">
        <v>1</v>
      </c>
      <c r="G160" s="1182">
        <f t="shared" si="99"/>
        <v>176.16</v>
      </c>
      <c r="H160" s="1180">
        <f t="shared" si="94"/>
        <v>41.56</v>
      </c>
      <c r="I160" s="1199">
        <f t="shared" si="100"/>
        <v>217.72</v>
      </c>
    </row>
    <row r="161" spans="1:9" x14ac:dyDescent="0.25">
      <c r="A161" s="973" t="s">
        <v>797</v>
      </c>
      <c r="B161" s="1200">
        <v>48</v>
      </c>
      <c r="C161" s="1179">
        <f t="shared" si="97"/>
        <v>0.28771803632440207</v>
      </c>
      <c r="D161" s="1180">
        <v>3.67</v>
      </c>
      <c r="E161" s="1180">
        <f t="shared" si="98"/>
        <v>176.16</v>
      </c>
      <c r="F161" s="1181">
        <v>1</v>
      </c>
      <c r="G161" s="1182">
        <f t="shared" si="99"/>
        <v>176.16</v>
      </c>
      <c r="H161" s="1180">
        <f t="shared" si="94"/>
        <v>41.56</v>
      </c>
      <c r="I161" s="1199">
        <f t="shared" si="100"/>
        <v>217.72</v>
      </c>
    </row>
    <row r="162" spans="1:9" ht="23.25" customHeight="1" x14ac:dyDescent="0.25">
      <c r="A162" s="1193" t="s">
        <v>814</v>
      </c>
      <c r="B162" s="1206">
        <f>B163+B168</f>
        <v>1475</v>
      </c>
      <c r="C162" s="1185">
        <f t="shared" ref="C162:I162" si="101">C163+C168</f>
        <v>10.062652438558827</v>
      </c>
      <c r="D162" s="1185"/>
      <c r="E162" s="1185"/>
      <c r="F162" s="1185"/>
      <c r="G162" s="1185">
        <f t="shared" si="101"/>
        <v>3562.0099999999998</v>
      </c>
      <c r="H162" s="1185">
        <f t="shared" si="101"/>
        <v>840.29</v>
      </c>
      <c r="I162" s="1207">
        <f t="shared" si="101"/>
        <v>4402.3</v>
      </c>
    </row>
    <row r="163" spans="1:9" s="185" customFormat="1" ht="53.25" customHeight="1" x14ac:dyDescent="0.25">
      <c r="A163" s="1037" t="s">
        <v>10</v>
      </c>
      <c r="B163" s="1208">
        <f>SUM(B164:B167)</f>
        <v>217</v>
      </c>
      <c r="C163" s="1190">
        <f t="shared" ref="C163:I163" si="102">SUM(C164:C167)</f>
        <v>1.4082737112456432</v>
      </c>
      <c r="D163" s="1186"/>
      <c r="E163" s="1186"/>
      <c r="F163" s="1186"/>
      <c r="G163" s="1186">
        <f t="shared" si="102"/>
        <v>848.66</v>
      </c>
      <c r="H163" s="1186">
        <f t="shared" si="102"/>
        <v>200.20000000000002</v>
      </c>
      <c r="I163" s="1209">
        <f t="shared" si="102"/>
        <v>1048.8599999999999</v>
      </c>
    </row>
    <row r="164" spans="1:9" x14ac:dyDescent="0.25">
      <c r="A164" s="973" t="s">
        <v>815</v>
      </c>
      <c r="B164" s="1200">
        <v>158</v>
      </c>
      <c r="C164" s="1189">
        <f>B164/158</f>
        <v>1</v>
      </c>
      <c r="D164" s="985">
        <v>1736</v>
      </c>
      <c r="E164" s="1180">
        <f t="shared" ref="E164:E167" si="103">D164*C164</f>
        <v>1736</v>
      </c>
      <c r="F164" s="1181">
        <v>0.3</v>
      </c>
      <c r="G164" s="1182">
        <f t="shared" ref="G164:G167" si="104">ROUND(E164*F164,2)</f>
        <v>520.79999999999995</v>
      </c>
      <c r="H164" s="1180">
        <f>ROUND(G164*0.2359,2)</f>
        <v>122.86</v>
      </c>
      <c r="I164" s="1199">
        <f t="shared" ref="I164:I167" si="105">G164+H164</f>
        <v>643.66</v>
      </c>
    </row>
    <row r="165" spans="1:9" ht="30" x14ac:dyDescent="0.25">
      <c r="A165" s="973" t="s">
        <v>816</v>
      </c>
      <c r="B165" s="1200">
        <v>21</v>
      </c>
      <c r="C165" s="1189">
        <f>B165/158</f>
        <v>0.13291139240506328</v>
      </c>
      <c r="D165" s="985">
        <v>1567</v>
      </c>
      <c r="E165" s="1180">
        <f t="shared" si="103"/>
        <v>208.27215189873417</v>
      </c>
      <c r="F165" s="1181">
        <v>1</v>
      </c>
      <c r="G165" s="1182">
        <f t="shared" si="104"/>
        <v>208.27</v>
      </c>
      <c r="H165" s="1180">
        <f t="shared" ref="H165:H181" si="106">ROUND(G165*0.2359,2)</f>
        <v>49.13</v>
      </c>
      <c r="I165" s="1199">
        <f t="shared" si="105"/>
        <v>257.40000000000003</v>
      </c>
    </row>
    <row r="166" spans="1:9" ht="21" customHeight="1" x14ac:dyDescent="0.25">
      <c r="A166" s="973" t="s">
        <v>817</v>
      </c>
      <c r="B166" s="1200">
        <v>24</v>
      </c>
      <c r="C166" s="1189">
        <f>B166/138</f>
        <v>0.17391304347826086</v>
      </c>
      <c r="D166" s="985">
        <v>1500</v>
      </c>
      <c r="E166" s="1180">
        <f t="shared" si="103"/>
        <v>260.86956521739131</v>
      </c>
      <c r="F166" s="1181">
        <v>0.3</v>
      </c>
      <c r="G166" s="1182">
        <f t="shared" si="104"/>
        <v>78.260000000000005</v>
      </c>
      <c r="H166" s="1180">
        <f t="shared" si="106"/>
        <v>18.46</v>
      </c>
      <c r="I166" s="1199">
        <f t="shared" si="105"/>
        <v>96.72</v>
      </c>
    </row>
    <row r="167" spans="1:9" ht="22.5" customHeight="1" x14ac:dyDescent="0.25">
      <c r="A167" s="973" t="s">
        <v>817</v>
      </c>
      <c r="B167" s="1200">
        <v>14</v>
      </c>
      <c r="C167" s="1189">
        <f>B167/138</f>
        <v>0.10144927536231885</v>
      </c>
      <c r="D167" s="985">
        <v>1358</v>
      </c>
      <c r="E167" s="1180">
        <f t="shared" si="103"/>
        <v>137.768115942029</v>
      </c>
      <c r="F167" s="1181">
        <v>0.3</v>
      </c>
      <c r="G167" s="1182">
        <f t="shared" si="104"/>
        <v>41.33</v>
      </c>
      <c r="H167" s="1180">
        <f t="shared" si="106"/>
        <v>9.75</v>
      </c>
      <c r="I167" s="1199">
        <f t="shared" si="105"/>
        <v>51.08</v>
      </c>
    </row>
    <row r="168" spans="1:9" ht="69" customHeight="1" x14ac:dyDescent="0.25">
      <c r="A168" s="1037" t="s">
        <v>8</v>
      </c>
      <c r="B168" s="1062">
        <f>SUM(B169:B181)</f>
        <v>1258</v>
      </c>
      <c r="C168" s="1054">
        <f t="shared" ref="C168:I168" si="107">SUM(C169:C181)</f>
        <v>8.6543787273131834</v>
      </c>
      <c r="D168" s="1053"/>
      <c r="E168" s="1053"/>
      <c r="F168" s="1053"/>
      <c r="G168" s="1053">
        <f t="shared" si="107"/>
        <v>2713.35</v>
      </c>
      <c r="H168" s="1053">
        <f t="shared" si="107"/>
        <v>640.08999999999992</v>
      </c>
      <c r="I168" s="1063">
        <f t="shared" si="107"/>
        <v>3353.4400000000005</v>
      </c>
    </row>
    <row r="169" spans="1:9" ht="30" x14ac:dyDescent="0.25">
      <c r="A169" s="973" t="s">
        <v>818</v>
      </c>
      <c r="B169" s="1200">
        <v>80</v>
      </c>
      <c r="C169" s="1189">
        <f>B169/158</f>
        <v>0.50632911392405067</v>
      </c>
      <c r="D169" s="985">
        <v>1123</v>
      </c>
      <c r="E169" s="1180">
        <f t="shared" ref="E169:E171" si="108">D169*C169</f>
        <v>568.60759493670889</v>
      </c>
      <c r="F169" s="1181">
        <v>0.3</v>
      </c>
      <c r="G169" s="1182">
        <f t="shared" ref="G169:G181" si="109">ROUND(E169*F169,2)</f>
        <v>170.58</v>
      </c>
      <c r="H169" s="1180">
        <f t="shared" si="106"/>
        <v>40.24</v>
      </c>
      <c r="I169" s="1199">
        <f t="shared" ref="I169:I181" si="110">G169+H169</f>
        <v>210.82000000000002</v>
      </c>
    </row>
    <row r="170" spans="1:9" x14ac:dyDescent="0.25">
      <c r="A170" s="973" t="s">
        <v>819</v>
      </c>
      <c r="B170" s="1200">
        <v>158</v>
      </c>
      <c r="C170" s="1189">
        <f>B170/138</f>
        <v>1.144927536231884</v>
      </c>
      <c r="D170" s="985">
        <v>1123</v>
      </c>
      <c r="E170" s="1180">
        <f t="shared" si="108"/>
        <v>1285.7536231884058</v>
      </c>
      <c r="F170" s="1181">
        <v>0.3</v>
      </c>
      <c r="G170" s="1182">
        <f t="shared" si="109"/>
        <v>385.73</v>
      </c>
      <c r="H170" s="1180">
        <f t="shared" si="106"/>
        <v>90.99</v>
      </c>
      <c r="I170" s="1199">
        <f t="shared" si="110"/>
        <v>476.72</v>
      </c>
    </row>
    <row r="171" spans="1:9" ht="18.75" customHeight="1" x14ac:dyDescent="0.25">
      <c r="A171" s="973" t="s">
        <v>820</v>
      </c>
      <c r="B171" s="1200">
        <v>6</v>
      </c>
      <c r="C171" s="1189">
        <f>B171/158</f>
        <v>3.7974683544303799E-2</v>
      </c>
      <c r="D171" s="985">
        <v>1107</v>
      </c>
      <c r="E171" s="1180">
        <f t="shared" si="108"/>
        <v>42.037974683544306</v>
      </c>
      <c r="F171" s="1181">
        <v>1</v>
      </c>
      <c r="G171" s="1182">
        <f t="shared" si="109"/>
        <v>42.04</v>
      </c>
      <c r="H171" s="1180">
        <f t="shared" si="106"/>
        <v>9.92</v>
      </c>
      <c r="I171" s="1199">
        <f t="shared" si="110"/>
        <v>51.96</v>
      </c>
    </row>
    <row r="172" spans="1:9" x14ac:dyDescent="0.25">
      <c r="A172" s="973" t="s">
        <v>821</v>
      </c>
      <c r="B172" s="1200">
        <v>37</v>
      </c>
      <c r="C172" s="1179">
        <f t="shared" ref="C172:C173" si="111">B172/166.83</f>
        <v>0.22178265300005992</v>
      </c>
      <c r="D172" s="1180">
        <v>4.87</v>
      </c>
      <c r="E172" s="1180">
        <f t="shared" ref="E172:E173" si="112">B172*D172</f>
        <v>180.19</v>
      </c>
      <c r="F172" s="1181">
        <v>1</v>
      </c>
      <c r="G172" s="1182">
        <f t="shared" si="109"/>
        <v>180.19</v>
      </c>
      <c r="H172" s="1180">
        <f t="shared" si="106"/>
        <v>42.51</v>
      </c>
      <c r="I172" s="1199">
        <f t="shared" si="110"/>
        <v>222.7</v>
      </c>
    </row>
    <row r="173" spans="1:9" x14ac:dyDescent="0.25">
      <c r="A173" s="973" t="s">
        <v>821</v>
      </c>
      <c r="B173" s="1200">
        <v>21</v>
      </c>
      <c r="C173" s="1179">
        <f t="shared" si="111"/>
        <v>0.12587664089192591</v>
      </c>
      <c r="D173" s="1180">
        <v>4.87</v>
      </c>
      <c r="E173" s="1180">
        <f t="shared" si="112"/>
        <v>102.27</v>
      </c>
      <c r="F173" s="1181">
        <v>1</v>
      </c>
      <c r="G173" s="1182">
        <f t="shared" si="109"/>
        <v>102.27</v>
      </c>
      <c r="H173" s="1180">
        <f t="shared" si="106"/>
        <v>24.13</v>
      </c>
      <c r="I173" s="1199">
        <f t="shared" si="110"/>
        <v>126.39999999999999</v>
      </c>
    </row>
    <row r="174" spans="1:9" x14ac:dyDescent="0.25">
      <c r="A174" s="1194" t="s">
        <v>822</v>
      </c>
      <c r="B174" s="1200">
        <v>19</v>
      </c>
      <c r="C174" s="1189">
        <f>B174/158</f>
        <v>0.12025316455696203</v>
      </c>
      <c r="D174" s="985">
        <v>955</v>
      </c>
      <c r="E174" s="1180">
        <f t="shared" ref="E174:E176" si="113">D174*C174</f>
        <v>114.84177215189874</v>
      </c>
      <c r="F174" s="1181">
        <v>0.3</v>
      </c>
      <c r="G174" s="1182">
        <f t="shared" si="109"/>
        <v>34.450000000000003</v>
      </c>
      <c r="H174" s="1180">
        <f t="shared" si="106"/>
        <v>8.1300000000000008</v>
      </c>
      <c r="I174" s="1199">
        <f t="shared" si="110"/>
        <v>42.580000000000005</v>
      </c>
    </row>
    <row r="175" spans="1:9" x14ac:dyDescent="0.25">
      <c r="A175" s="973" t="s">
        <v>823</v>
      </c>
      <c r="B175" s="1200">
        <v>138</v>
      </c>
      <c r="C175" s="1189">
        <f>B175/138</f>
        <v>1</v>
      </c>
      <c r="D175" s="985">
        <v>1003</v>
      </c>
      <c r="E175" s="1180">
        <f t="shared" si="113"/>
        <v>1003</v>
      </c>
      <c r="F175" s="1181">
        <v>0.3</v>
      </c>
      <c r="G175" s="1182">
        <f t="shared" si="109"/>
        <v>300.89999999999998</v>
      </c>
      <c r="H175" s="1180">
        <f t="shared" si="106"/>
        <v>70.98</v>
      </c>
      <c r="I175" s="1199">
        <f t="shared" si="110"/>
        <v>371.88</v>
      </c>
    </row>
    <row r="176" spans="1:9" x14ac:dyDescent="0.25">
      <c r="A176" s="973" t="s">
        <v>823</v>
      </c>
      <c r="B176" s="1200">
        <v>55</v>
      </c>
      <c r="C176" s="1189">
        <f>B176/138</f>
        <v>0.39855072463768115</v>
      </c>
      <c r="D176" s="985">
        <v>963</v>
      </c>
      <c r="E176" s="1180">
        <f t="shared" si="113"/>
        <v>383.80434782608694</v>
      </c>
      <c r="F176" s="1181">
        <v>0.3</v>
      </c>
      <c r="G176" s="1182">
        <f t="shared" si="109"/>
        <v>115.14</v>
      </c>
      <c r="H176" s="1180">
        <f t="shared" si="106"/>
        <v>27.16</v>
      </c>
      <c r="I176" s="1199">
        <f t="shared" si="110"/>
        <v>142.30000000000001</v>
      </c>
    </row>
    <row r="177" spans="1:9" x14ac:dyDescent="0.25">
      <c r="A177" s="973" t="s">
        <v>824</v>
      </c>
      <c r="B177" s="1200">
        <v>168</v>
      </c>
      <c r="C177" s="1179">
        <f>B177/145.92</f>
        <v>1.1513157894736843</v>
      </c>
      <c r="D177" s="1180">
        <v>6.34</v>
      </c>
      <c r="E177" s="1180">
        <f t="shared" ref="E177:E181" si="114">B177*D177</f>
        <v>1065.1199999999999</v>
      </c>
      <c r="F177" s="1181">
        <v>0.3</v>
      </c>
      <c r="G177" s="1182">
        <f t="shared" si="109"/>
        <v>319.54000000000002</v>
      </c>
      <c r="H177" s="1180">
        <f t="shared" si="106"/>
        <v>75.38</v>
      </c>
      <c r="I177" s="1199">
        <f t="shared" si="110"/>
        <v>394.92</v>
      </c>
    </row>
    <row r="178" spans="1:9" x14ac:dyDescent="0.25">
      <c r="A178" s="973" t="s">
        <v>824</v>
      </c>
      <c r="B178" s="1200">
        <v>111</v>
      </c>
      <c r="C178" s="1179">
        <f>B178/145.92</f>
        <v>0.76069078947368429</v>
      </c>
      <c r="D178" s="1180">
        <v>6.07</v>
      </c>
      <c r="E178" s="1180">
        <f t="shared" si="114"/>
        <v>673.77</v>
      </c>
      <c r="F178" s="1181">
        <v>0.3</v>
      </c>
      <c r="G178" s="1182">
        <f t="shared" si="109"/>
        <v>202.13</v>
      </c>
      <c r="H178" s="1180">
        <f t="shared" si="106"/>
        <v>47.68</v>
      </c>
      <c r="I178" s="1199">
        <f t="shared" si="110"/>
        <v>249.81</v>
      </c>
    </row>
    <row r="179" spans="1:9" x14ac:dyDescent="0.25">
      <c r="A179" s="973" t="s">
        <v>824</v>
      </c>
      <c r="B179" s="1200">
        <v>177</v>
      </c>
      <c r="C179" s="1179">
        <f>B179/145.92</f>
        <v>1.2129934210526316</v>
      </c>
      <c r="D179" s="1180">
        <v>6.07</v>
      </c>
      <c r="E179" s="1180">
        <f t="shared" si="114"/>
        <v>1074.3900000000001</v>
      </c>
      <c r="F179" s="1181">
        <v>0.3</v>
      </c>
      <c r="G179" s="1182">
        <f t="shared" si="109"/>
        <v>322.32</v>
      </c>
      <c r="H179" s="1180">
        <f t="shared" si="106"/>
        <v>76.040000000000006</v>
      </c>
      <c r="I179" s="1199">
        <f t="shared" si="110"/>
        <v>398.36</v>
      </c>
    </row>
    <row r="180" spans="1:9" x14ac:dyDescent="0.25">
      <c r="A180" s="973" t="s">
        <v>824</v>
      </c>
      <c r="B180" s="1200">
        <v>168</v>
      </c>
      <c r="C180" s="1179">
        <f>B180/145.92</f>
        <v>1.1513157894736843</v>
      </c>
      <c r="D180" s="1180">
        <v>6.34</v>
      </c>
      <c r="E180" s="1180">
        <f t="shared" si="114"/>
        <v>1065.1199999999999</v>
      </c>
      <c r="F180" s="1181">
        <v>0.3</v>
      </c>
      <c r="G180" s="1182">
        <f t="shared" si="109"/>
        <v>319.54000000000002</v>
      </c>
      <c r="H180" s="1180">
        <f t="shared" si="106"/>
        <v>75.38</v>
      </c>
      <c r="I180" s="1199">
        <f t="shared" si="110"/>
        <v>394.92</v>
      </c>
    </row>
    <row r="181" spans="1:9" x14ac:dyDescent="0.25">
      <c r="A181" s="973" t="s">
        <v>824</v>
      </c>
      <c r="B181" s="1200">
        <v>120</v>
      </c>
      <c r="C181" s="1179">
        <f>B181/145.92</f>
        <v>0.82236842105263164</v>
      </c>
      <c r="D181" s="1180">
        <v>6.07</v>
      </c>
      <c r="E181" s="1180">
        <f t="shared" si="114"/>
        <v>728.40000000000009</v>
      </c>
      <c r="F181" s="1181">
        <v>0.3</v>
      </c>
      <c r="G181" s="1182">
        <f t="shared" si="109"/>
        <v>218.52</v>
      </c>
      <c r="H181" s="1180">
        <f t="shared" si="106"/>
        <v>51.55</v>
      </c>
      <c r="I181" s="1199">
        <f t="shared" si="110"/>
        <v>270.07</v>
      </c>
    </row>
    <row r="182" spans="1:9" ht="23.25" customHeight="1" x14ac:dyDescent="0.25">
      <c r="A182" s="1195" t="s">
        <v>825</v>
      </c>
      <c r="B182" s="1059">
        <f>B183</f>
        <v>176</v>
      </c>
      <c r="C182" s="805">
        <f t="shared" ref="C182:I182" si="115">C183</f>
        <v>1.0613309083680269</v>
      </c>
      <c r="D182" s="805"/>
      <c r="E182" s="805"/>
      <c r="F182" s="805"/>
      <c r="G182" s="805">
        <f t="shared" si="115"/>
        <v>995.55</v>
      </c>
      <c r="H182" s="805">
        <f t="shared" si="115"/>
        <v>234.85</v>
      </c>
      <c r="I182" s="806">
        <f t="shared" si="115"/>
        <v>1230.3999999999999</v>
      </c>
    </row>
    <row r="183" spans="1:9" ht="77.25" customHeight="1" x14ac:dyDescent="0.25">
      <c r="A183" s="1037" t="s">
        <v>8</v>
      </c>
      <c r="B183" s="1058">
        <f>SUM(B184:B192)</f>
        <v>176</v>
      </c>
      <c r="C183" s="1064">
        <f t="shared" ref="C183:I183" si="116">SUM(C184:C192)</f>
        <v>1.0613309083680269</v>
      </c>
      <c r="D183" s="1183"/>
      <c r="E183" s="1183"/>
      <c r="F183" s="1183"/>
      <c r="G183" s="1183">
        <f t="shared" si="116"/>
        <v>995.55</v>
      </c>
      <c r="H183" s="1183">
        <f t="shared" si="116"/>
        <v>234.85</v>
      </c>
      <c r="I183" s="1201">
        <f t="shared" si="116"/>
        <v>1230.3999999999999</v>
      </c>
    </row>
    <row r="184" spans="1:9" x14ac:dyDescent="0.25">
      <c r="A184" s="973" t="s">
        <v>826</v>
      </c>
      <c r="B184" s="1200">
        <v>19</v>
      </c>
      <c r="C184" s="1189">
        <f>B184/158</f>
        <v>0.12025316455696203</v>
      </c>
      <c r="D184" s="985">
        <v>1284</v>
      </c>
      <c r="E184" s="1180">
        <f t="shared" ref="E184" si="117">D184*C184</f>
        <v>154.40506329113924</v>
      </c>
      <c r="F184" s="1181">
        <v>1</v>
      </c>
      <c r="G184" s="1182">
        <f t="shared" ref="G184" si="118">ROUND(E184*F184,2)</f>
        <v>154.41</v>
      </c>
      <c r="H184" s="1180">
        <f>ROUND(G184*0.2359,2)</f>
        <v>36.43</v>
      </c>
      <c r="I184" s="1199">
        <f t="shared" ref="I184" si="119">G184+H184</f>
        <v>190.84</v>
      </c>
    </row>
    <row r="185" spans="1:9" x14ac:dyDescent="0.25">
      <c r="A185" s="973" t="s">
        <v>827</v>
      </c>
      <c r="B185" s="1200">
        <v>36</v>
      </c>
      <c r="C185" s="1179">
        <f t="shared" ref="C185:C192" si="120">B185/166.83</f>
        <v>0.21578852724330155</v>
      </c>
      <c r="D185" s="1180">
        <v>5.31</v>
      </c>
      <c r="E185" s="1180">
        <f t="shared" ref="E185:E192" si="121">B185*D185</f>
        <v>191.16</v>
      </c>
      <c r="F185" s="1181">
        <v>1</v>
      </c>
      <c r="G185" s="1182">
        <f t="shared" ref="G185:G192" si="122">ROUND(E185*F185,2)</f>
        <v>191.16</v>
      </c>
      <c r="H185" s="1180">
        <f t="shared" ref="H185:H192" si="123">ROUND(G185*0.2359,2)</f>
        <v>45.09</v>
      </c>
      <c r="I185" s="1199">
        <f t="shared" ref="I185:I192" si="124">G185+H185</f>
        <v>236.25</v>
      </c>
    </row>
    <row r="186" spans="1:9" x14ac:dyDescent="0.25">
      <c r="A186" s="973" t="s">
        <v>827</v>
      </c>
      <c r="B186" s="1200">
        <v>22</v>
      </c>
      <c r="C186" s="1179">
        <f t="shared" si="120"/>
        <v>0.13187076664868427</v>
      </c>
      <c r="D186" s="1180">
        <v>5.31</v>
      </c>
      <c r="E186" s="1180">
        <f t="shared" si="121"/>
        <v>116.82</v>
      </c>
      <c r="F186" s="1181">
        <v>1</v>
      </c>
      <c r="G186" s="1182">
        <f t="shared" si="122"/>
        <v>116.82</v>
      </c>
      <c r="H186" s="1180">
        <f t="shared" si="123"/>
        <v>27.56</v>
      </c>
      <c r="I186" s="1199">
        <f t="shared" si="124"/>
        <v>144.38</v>
      </c>
    </row>
    <row r="187" spans="1:9" x14ac:dyDescent="0.25">
      <c r="A187" s="973" t="s">
        <v>827</v>
      </c>
      <c r="B187" s="1200">
        <v>9</v>
      </c>
      <c r="C187" s="1179">
        <f t="shared" si="120"/>
        <v>5.3947131810825388E-2</v>
      </c>
      <c r="D187" s="1180">
        <v>5.31</v>
      </c>
      <c r="E187" s="1180">
        <f t="shared" si="121"/>
        <v>47.79</v>
      </c>
      <c r="F187" s="1181">
        <v>1</v>
      </c>
      <c r="G187" s="1182">
        <f t="shared" si="122"/>
        <v>47.79</v>
      </c>
      <c r="H187" s="1180">
        <f t="shared" si="123"/>
        <v>11.27</v>
      </c>
      <c r="I187" s="1199">
        <f t="shared" si="124"/>
        <v>59.06</v>
      </c>
    </row>
    <row r="188" spans="1:9" x14ac:dyDescent="0.25">
      <c r="A188" s="973" t="s">
        <v>827</v>
      </c>
      <c r="B188" s="1200">
        <v>24</v>
      </c>
      <c r="C188" s="1179">
        <f t="shared" si="120"/>
        <v>0.14385901816220104</v>
      </c>
      <c r="D188" s="1180">
        <v>5.31</v>
      </c>
      <c r="E188" s="1180">
        <f t="shared" si="121"/>
        <v>127.44</v>
      </c>
      <c r="F188" s="1181">
        <v>1</v>
      </c>
      <c r="G188" s="1182">
        <f t="shared" si="122"/>
        <v>127.44</v>
      </c>
      <c r="H188" s="1180">
        <f t="shared" si="123"/>
        <v>30.06</v>
      </c>
      <c r="I188" s="1199">
        <f t="shared" si="124"/>
        <v>157.5</v>
      </c>
    </row>
    <row r="189" spans="1:9" x14ac:dyDescent="0.25">
      <c r="A189" s="973" t="s">
        <v>827</v>
      </c>
      <c r="B189" s="1200">
        <v>21</v>
      </c>
      <c r="C189" s="1179">
        <f t="shared" si="120"/>
        <v>0.12587664089192591</v>
      </c>
      <c r="D189" s="1180">
        <v>5.31</v>
      </c>
      <c r="E189" s="1180">
        <f t="shared" si="121"/>
        <v>111.50999999999999</v>
      </c>
      <c r="F189" s="1181">
        <v>1</v>
      </c>
      <c r="G189" s="1182">
        <f t="shared" si="122"/>
        <v>111.51</v>
      </c>
      <c r="H189" s="1180">
        <f t="shared" si="123"/>
        <v>26.31</v>
      </c>
      <c r="I189" s="1199">
        <f t="shared" si="124"/>
        <v>137.82</v>
      </c>
    </row>
    <row r="190" spans="1:9" x14ac:dyDescent="0.25">
      <c r="A190" s="973" t="s">
        <v>827</v>
      </c>
      <c r="B190" s="1200">
        <v>6</v>
      </c>
      <c r="C190" s="1179">
        <f t="shared" si="120"/>
        <v>3.5964754540550259E-2</v>
      </c>
      <c r="D190" s="1180">
        <v>5.0599999999999996</v>
      </c>
      <c r="E190" s="1180">
        <f t="shared" si="121"/>
        <v>30.36</v>
      </c>
      <c r="F190" s="1181">
        <v>1</v>
      </c>
      <c r="G190" s="1182">
        <f t="shared" si="122"/>
        <v>30.36</v>
      </c>
      <c r="H190" s="1180">
        <f t="shared" si="123"/>
        <v>7.16</v>
      </c>
      <c r="I190" s="1199">
        <f t="shared" si="124"/>
        <v>37.519999999999996</v>
      </c>
    </row>
    <row r="191" spans="1:9" x14ac:dyDescent="0.25">
      <c r="A191" s="973" t="s">
        <v>827</v>
      </c>
      <c r="B191" s="1200">
        <v>16</v>
      </c>
      <c r="C191" s="1179">
        <f t="shared" si="120"/>
        <v>9.5906012108134028E-2</v>
      </c>
      <c r="D191" s="1180">
        <v>5.54</v>
      </c>
      <c r="E191" s="1180">
        <f t="shared" si="121"/>
        <v>88.64</v>
      </c>
      <c r="F191" s="1181">
        <v>1</v>
      </c>
      <c r="G191" s="1182">
        <f t="shared" si="122"/>
        <v>88.64</v>
      </c>
      <c r="H191" s="1180">
        <f t="shared" si="123"/>
        <v>20.91</v>
      </c>
      <c r="I191" s="1199">
        <f t="shared" si="124"/>
        <v>109.55</v>
      </c>
    </row>
    <row r="192" spans="1:9" x14ac:dyDescent="0.25">
      <c r="A192" s="973" t="s">
        <v>827</v>
      </c>
      <c r="B192" s="1200">
        <v>23</v>
      </c>
      <c r="C192" s="1179">
        <f t="shared" si="120"/>
        <v>0.13786489240544267</v>
      </c>
      <c r="D192" s="1180">
        <v>5.54</v>
      </c>
      <c r="E192" s="1180">
        <f t="shared" si="121"/>
        <v>127.42</v>
      </c>
      <c r="F192" s="1181">
        <v>1</v>
      </c>
      <c r="G192" s="1182">
        <f t="shared" si="122"/>
        <v>127.42</v>
      </c>
      <c r="H192" s="1180">
        <f t="shared" si="123"/>
        <v>30.06</v>
      </c>
      <c r="I192" s="1199">
        <f t="shared" si="124"/>
        <v>157.47999999999999</v>
      </c>
    </row>
    <row r="193" spans="1:9" ht="24" customHeight="1" x14ac:dyDescent="0.25">
      <c r="A193" s="1193" t="s">
        <v>828</v>
      </c>
      <c r="B193" s="1206">
        <f>B194</f>
        <v>778</v>
      </c>
      <c r="C193" s="1185">
        <f t="shared" ref="C193:I193" si="125">C194</f>
        <v>4.924050632911392</v>
      </c>
      <c r="D193" s="1185"/>
      <c r="E193" s="1185"/>
      <c r="F193" s="1185"/>
      <c r="G193" s="1185">
        <f t="shared" si="125"/>
        <v>1046.82</v>
      </c>
      <c r="H193" s="1185">
        <f t="shared" si="125"/>
        <v>246.95</v>
      </c>
      <c r="I193" s="1207">
        <f t="shared" si="125"/>
        <v>1293.77</v>
      </c>
    </row>
    <row r="194" spans="1:9" ht="33" x14ac:dyDescent="0.25">
      <c r="A194" s="1037" t="s">
        <v>7</v>
      </c>
      <c r="B194" s="1210">
        <f>SUM(B195:B200)</f>
        <v>778</v>
      </c>
      <c r="C194" s="710">
        <f t="shared" ref="C194:I194" si="126">SUM(C195:C200)</f>
        <v>4.924050632911392</v>
      </c>
      <c r="D194" s="710"/>
      <c r="E194" s="710"/>
      <c r="F194" s="710"/>
      <c r="G194" s="710">
        <f t="shared" si="126"/>
        <v>1046.82</v>
      </c>
      <c r="H194" s="710">
        <f t="shared" si="126"/>
        <v>246.95</v>
      </c>
      <c r="I194" s="1211">
        <f t="shared" si="126"/>
        <v>1293.77</v>
      </c>
    </row>
    <row r="195" spans="1:9" x14ac:dyDescent="0.25">
      <c r="A195" s="973" t="s">
        <v>829</v>
      </c>
      <c r="B195" s="1200">
        <v>80</v>
      </c>
      <c r="C195" s="1189">
        <f t="shared" ref="C195:C200" si="127">B195/158</f>
        <v>0.50632911392405067</v>
      </c>
      <c r="D195" s="985">
        <v>1900</v>
      </c>
      <c r="E195" s="1180">
        <f t="shared" ref="E195:E196" si="128">D195*C195</f>
        <v>962.02531645569627</v>
      </c>
      <c r="F195" s="1181">
        <v>0.3</v>
      </c>
      <c r="G195" s="1182">
        <f t="shared" ref="G195:G200" si="129">ROUND(E195*F195,2)</f>
        <v>288.61</v>
      </c>
      <c r="H195" s="1180">
        <f>ROUND(G195*0.2359,2)</f>
        <v>68.08</v>
      </c>
      <c r="I195" s="1199">
        <f t="shared" ref="I195:I200" si="130">G195+H195</f>
        <v>356.69</v>
      </c>
    </row>
    <row r="196" spans="1:9" ht="30" x14ac:dyDescent="0.25">
      <c r="A196" s="973" t="s">
        <v>830</v>
      </c>
      <c r="B196" s="1200">
        <v>12</v>
      </c>
      <c r="C196" s="1189">
        <f t="shared" si="127"/>
        <v>7.5949367088607597E-2</v>
      </c>
      <c r="D196" s="985">
        <v>851</v>
      </c>
      <c r="E196" s="1180">
        <f t="shared" si="128"/>
        <v>64.632911392405063</v>
      </c>
      <c r="F196" s="1181">
        <v>0.3</v>
      </c>
      <c r="G196" s="1182">
        <f t="shared" si="129"/>
        <v>19.39</v>
      </c>
      <c r="H196" s="1180">
        <f t="shared" ref="H196:H200" si="131">ROUND(G196*0.2359,2)</f>
        <v>4.57</v>
      </c>
      <c r="I196" s="1199">
        <f t="shared" si="130"/>
        <v>23.96</v>
      </c>
    </row>
    <row r="197" spans="1:9" x14ac:dyDescent="0.25">
      <c r="A197" s="973" t="s">
        <v>831</v>
      </c>
      <c r="B197" s="1200">
        <v>170</v>
      </c>
      <c r="C197" s="1189">
        <f t="shared" si="127"/>
        <v>1.0759493670886076</v>
      </c>
      <c r="D197" s="985">
        <v>3.59</v>
      </c>
      <c r="E197" s="1180">
        <f>D197*B197</f>
        <v>610.29999999999995</v>
      </c>
      <c r="F197" s="1181">
        <v>0.3</v>
      </c>
      <c r="G197" s="1182">
        <f t="shared" si="129"/>
        <v>183.09</v>
      </c>
      <c r="H197" s="1180">
        <f t="shared" si="131"/>
        <v>43.19</v>
      </c>
      <c r="I197" s="1199">
        <f t="shared" si="130"/>
        <v>226.28</v>
      </c>
    </row>
    <row r="198" spans="1:9" x14ac:dyDescent="0.25">
      <c r="A198" s="973" t="s">
        <v>831</v>
      </c>
      <c r="B198" s="1200">
        <v>134</v>
      </c>
      <c r="C198" s="1189">
        <f t="shared" si="127"/>
        <v>0.84810126582278478</v>
      </c>
      <c r="D198" s="985">
        <v>3.59</v>
      </c>
      <c r="E198" s="1180">
        <f>D198*B198</f>
        <v>481.06</v>
      </c>
      <c r="F198" s="1181">
        <v>0.3</v>
      </c>
      <c r="G198" s="1182">
        <f t="shared" si="129"/>
        <v>144.32</v>
      </c>
      <c r="H198" s="1180">
        <f t="shared" si="131"/>
        <v>34.049999999999997</v>
      </c>
      <c r="I198" s="1199">
        <f t="shared" si="130"/>
        <v>178.37</v>
      </c>
    </row>
    <row r="199" spans="1:9" x14ac:dyDescent="0.25">
      <c r="A199" s="973" t="s">
        <v>832</v>
      </c>
      <c r="B199" s="1200">
        <v>186</v>
      </c>
      <c r="C199" s="1189">
        <f t="shared" si="127"/>
        <v>1.1772151898734178</v>
      </c>
      <c r="D199" s="985">
        <v>3.59</v>
      </c>
      <c r="E199" s="1180">
        <f>D199*B199</f>
        <v>667.74</v>
      </c>
      <c r="F199" s="1181">
        <v>0.3</v>
      </c>
      <c r="G199" s="1182">
        <f t="shared" si="129"/>
        <v>200.32</v>
      </c>
      <c r="H199" s="1180">
        <f t="shared" si="131"/>
        <v>47.26</v>
      </c>
      <c r="I199" s="1199">
        <f t="shared" si="130"/>
        <v>247.57999999999998</v>
      </c>
    </row>
    <row r="200" spans="1:9" x14ac:dyDescent="0.25">
      <c r="A200" s="973" t="s">
        <v>832</v>
      </c>
      <c r="B200" s="1200">
        <v>196</v>
      </c>
      <c r="C200" s="1189">
        <f t="shared" si="127"/>
        <v>1.240506329113924</v>
      </c>
      <c r="D200" s="985">
        <v>3.59</v>
      </c>
      <c r="E200" s="1180">
        <f>D200*B200</f>
        <v>703.64</v>
      </c>
      <c r="F200" s="1181">
        <v>0.3</v>
      </c>
      <c r="G200" s="1182">
        <f t="shared" si="129"/>
        <v>211.09</v>
      </c>
      <c r="H200" s="1180">
        <f t="shared" si="131"/>
        <v>49.8</v>
      </c>
      <c r="I200" s="1199">
        <f t="shared" si="130"/>
        <v>260.89</v>
      </c>
    </row>
    <row r="201" spans="1:9" ht="25.5" customHeight="1" x14ac:dyDescent="0.25">
      <c r="A201" s="1193" t="s">
        <v>628</v>
      </c>
      <c r="B201" s="1206">
        <f>B202</f>
        <v>24</v>
      </c>
      <c r="C201" s="1185">
        <f t="shared" ref="C201:I201" si="132">C202</f>
        <v>0.15189873417721519</v>
      </c>
      <c r="D201" s="1104"/>
      <c r="E201" s="1104"/>
      <c r="F201" s="1104"/>
      <c r="G201" s="1104">
        <f t="shared" si="132"/>
        <v>109.75</v>
      </c>
      <c r="H201" s="1104">
        <f t="shared" si="132"/>
        <v>25.889999999999997</v>
      </c>
      <c r="I201" s="828">
        <f t="shared" si="132"/>
        <v>135.64000000000001</v>
      </c>
    </row>
    <row r="202" spans="1:9" s="185" customFormat="1" ht="72" customHeight="1" x14ac:dyDescent="0.25">
      <c r="A202" s="1037" t="s">
        <v>8</v>
      </c>
      <c r="B202" s="1208">
        <f>SUM(B203:B204)</f>
        <v>24</v>
      </c>
      <c r="C202" s="1190">
        <f t="shared" ref="C202:I202" si="133">SUM(C203:C204)</f>
        <v>0.15189873417721519</v>
      </c>
      <c r="D202" s="1186"/>
      <c r="E202" s="1186"/>
      <c r="F202" s="1186"/>
      <c r="G202" s="1186">
        <f t="shared" si="133"/>
        <v>109.75</v>
      </c>
      <c r="H202" s="1186">
        <f t="shared" si="133"/>
        <v>25.889999999999997</v>
      </c>
      <c r="I202" s="1209">
        <f t="shared" si="133"/>
        <v>135.64000000000001</v>
      </c>
    </row>
    <row r="203" spans="1:9" s="185" customFormat="1" ht="19.5" customHeight="1" x14ac:dyDescent="0.25">
      <c r="A203" s="862" t="s">
        <v>103</v>
      </c>
      <c r="B203" s="1212">
        <v>19</v>
      </c>
      <c r="C203" s="1179">
        <f>B203/158</f>
        <v>0.12025316455696203</v>
      </c>
      <c r="D203" s="1180">
        <v>5.5</v>
      </c>
      <c r="E203" s="1180">
        <f>B203*D203</f>
        <v>104.5</v>
      </c>
      <c r="F203" s="1181">
        <v>1</v>
      </c>
      <c r="G203" s="1182">
        <f t="shared" ref="G203:G204" si="134">ROUND(E203*F203,2)</f>
        <v>104.5</v>
      </c>
      <c r="H203" s="1180">
        <f>ROUND(G203*0.2359,2)</f>
        <v>24.65</v>
      </c>
      <c r="I203" s="1199">
        <f t="shared" ref="I203:I204" si="135">G203+H203</f>
        <v>129.15</v>
      </c>
    </row>
    <row r="204" spans="1:9" ht="20.25" customHeight="1" thickBot="1" x14ac:dyDescent="0.3">
      <c r="A204" s="863" t="s">
        <v>103</v>
      </c>
      <c r="B204" s="1213">
        <v>5</v>
      </c>
      <c r="C204" s="1214">
        <f>B204/158</f>
        <v>3.1645569620253167E-2</v>
      </c>
      <c r="D204" s="1215">
        <v>3.5</v>
      </c>
      <c r="E204" s="1215">
        <f t="shared" ref="E204" si="136">B204*D204</f>
        <v>17.5</v>
      </c>
      <c r="F204" s="1216">
        <v>0.3</v>
      </c>
      <c r="G204" s="1217">
        <f t="shared" si="134"/>
        <v>5.25</v>
      </c>
      <c r="H204" s="1215">
        <f>ROUND(G204*0.2359,2)</f>
        <v>1.24</v>
      </c>
      <c r="I204" s="1218">
        <f t="shared" si="135"/>
        <v>6.49</v>
      </c>
    </row>
    <row r="205" spans="1:9" x14ac:dyDescent="0.25">
      <c r="A205" s="193"/>
    </row>
    <row r="206" spans="1:9" ht="21" customHeight="1" x14ac:dyDescent="0.25">
      <c r="A206" s="184" t="s">
        <v>833</v>
      </c>
    </row>
    <row r="208" spans="1:9" x14ac:dyDescent="0.25">
      <c r="A208" s="184" t="s">
        <v>834</v>
      </c>
    </row>
    <row r="209" spans="1:1" x14ac:dyDescent="0.25">
      <c r="A209" s="184" t="s">
        <v>835</v>
      </c>
    </row>
  </sheetData>
  <mergeCells count="4">
    <mergeCell ref="F1:G1"/>
    <mergeCell ref="A2:G2"/>
    <mergeCell ref="A6:A7"/>
    <mergeCell ref="B6:I6"/>
  </mergeCells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0.59999389629810485"/>
  </sheetPr>
  <dimension ref="A1:I351"/>
  <sheetViews>
    <sheetView zoomScale="80" zoomScaleNormal="80" workbookViewId="0">
      <selection activeCell="A2" sqref="A2:G2"/>
    </sheetView>
  </sheetViews>
  <sheetFormatPr defaultColWidth="9.140625" defaultRowHeight="16.5" x14ac:dyDescent="0.25"/>
  <cols>
    <col min="1" max="1" width="42.7109375" style="79" customWidth="1"/>
    <col min="2" max="2" width="12.85546875" style="79" customWidth="1"/>
    <col min="3" max="3" width="14.85546875" style="79" customWidth="1"/>
    <col min="4" max="4" width="10.85546875" style="79" customWidth="1"/>
    <col min="5" max="5" width="14.7109375" style="79" customWidth="1"/>
    <col min="6" max="6" width="10.85546875" style="79" customWidth="1"/>
    <col min="7" max="7" width="15" style="79" customWidth="1"/>
    <col min="8" max="8" width="11.140625" style="79" customWidth="1"/>
    <col min="9" max="9" width="13" style="79" customWidth="1"/>
    <col min="10" max="16384" width="9.140625" style="79"/>
  </cols>
  <sheetData>
    <row r="1" spans="1:9" x14ac:dyDescent="0.25">
      <c r="F1" s="1457" t="s">
        <v>12</v>
      </c>
      <c r="G1" s="1457"/>
    </row>
    <row r="2" spans="1:9" s="80" customFormat="1" ht="48.75" customHeight="1" x14ac:dyDescent="0.25">
      <c r="A2" s="1374" t="s">
        <v>208</v>
      </c>
      <c r="B2" s="1458"/>
      <c r="C2" s="1458"/>
      <c r="D2" s="1458"/>
      <c r="E2" s="1458"/>
      <c r="F2" s="1458"/>
      <c r="G2" s="1458"/>
    </row>
    <row r="4" spans="1:9" x14ac:dyDescent="0.25">
      <c r="A4" s="80" t="s">
        <v>209</v>
      </c>
      <c r="G4" s="119"/>
      <c r="H4" s="119"/>
      <c r="I4" s="119"/>
    </row>
    <row r="5" spans="1:9" ht="17.25" thickBot="1" x14ac:dyDescent="0.3"/>
    <row r="6" spans="1:9" ht="24" customHeight="1" x14ac:dyDescent="0.25">
      <c r="A6" s="1459"/>
      <c r="B6" s="1461" t="s">
        <v>11</v>
      </c>
      <c r="C6" s="1462"/>
      <c r="D6" s="1462"/>
      <c r="E6" s="1462"/>
      <c r="F6" s="1462"/>
      <c r="G6" s="1462"/>
      <c r="H6" s="1462"/>
      <c r="I6" s="1463"/>
    </row>
    <row r="7" spans="1:9" ht="142.5" customHeight="1" x14ac:dyDescent="0.25">
      <c r="A7" s="1460"/>
      <c r="B7" s="81" t="s">
        <v>21</v>
      </c>
      <c r="C7" s="757" t="s">
        <v>15</v>
      </c>
      <c r="D7" s="82" t="s">
        <v>16</v>
      </c>
      <c r="E7" s="82" t="s">
        <v>13</v>
      </c>
      <c r="F7" s="82" t="s">
        <v>3</v>
      </c>
      <c r="G7" s="82" t="s">
        <v>4</v>
      </c>
      <c r="H7" s="82" t="s">
        <v>5</v>
      </c>
      <c r="I7" s="83" t="s">
        <v>6</v>
      </c>
    </row>
    <row r="8" spans="1:9" ht="13.5" customHeight="1" x14ac:dyDescent="0.25">
      <c r="A8" s="744"/>
      <c r="B8" s="84">
        <v>1</v>
      </c>
      <c r="C8" s="85" t="s">
        <v>24</v>
      </c>
      <c r="D8" s="85">
        <v>3</v>
      </c>
      <c r="E8" s="85" t="s">
        <v>17</v>
      </c>
      <c r="F8" s="85">
        <v>5</v>
      </c>
      <c r="G8" s="85" t="s">
        <v>18</v>
      </c>
      <c r="H8" s="85" t="s">
        <v>19</v>
      </c>
      <c r="I8" s="86" t="s">
        <v>20</v>
      </c>
    </row>
    <row r="9" spans="1:9" s="80" customFormat="1" ht="26.25" customHeight="1" x14ac:dyDescent="0.25">
      <c r="A9" s="745" t="s">
        <v>0</v>
      </c>
      <c r="B9" s="772">
        <f>B10++B85+B116+B143+B175+B223+B226+B246+B286+B314</f>
        <v>17558.5</v>
      </c>
      <c r="C9" s="87">
        <f>C10++C85+C116+C143+C175+C223+C226+C246+C286+C314</f>
        <v>213.4824250653966</v>
      </c>
      <c r="D9" s="87"/>
      <c r="E9" s="87"/>
      <c r="F9" s="87"/>
      <c r="G9" s="87">
        <f>G10++G85+G116+G143+G175+G223+G226+G246+G286+G314</f>
        <v>120471.98000000001</v>
      </c>
      <c r="H9" s="87">
        <f>H10++H85+H116+H143+H175+H223+H226+H246+H286+H314</f>
        <v>29021.71</v>
      </c>
      <c r="I9" s="88">
        <f>I10++I85+I116+I143+I175+I223+I226+I246+I286+I314</f>
        <v>149493.69</v>
      </c>
    </row>
    <row r="10" spans="1:9" s="80" customFormat="1" ht="21.75" customHeight="1" x14ac:dyDescent="0.25">
      <c r="A10" s="746" t="s">
        <v>619</v>
      </c>
      <c r="B10" s="773">
        <f>B11+46+59+70</f>
        <v>1974</v>
      </c>
      <c r="C10" s="758">
        <f>C11+C45+C57+C68</f>
        <v>42.037104430379749</v>
      </c>
      <c r="D10" s="89"/>
      <c r="E10" s="89"/>
      <c r="F10" s="89"/>
      <c r="G10" s="89">
        <f>G11+G45+G57+G68</f>
        <v>39797.770000000004</v>
      </c>
      <c r="H10" s="89">
        <f>H11+H45+H57+H68</f>
        <v>9587.3100000000013</v>
      </c>
      <c r="I10" s="90">
        <f>I11+I45+I57+I68</f>
        <v>49385.08</v>
      </c>
    </row>
    <row r="11" spans="1:9" ht="51.75" customHeight="1" x14ac:dyDescent="0.25">
      <c r="A11" s="640" t="s">
        <v>10</v>
      </c>
      <c r="B11" s="774">
        <f>SUM(B12:B44)</f>
        <v>1799</v>
      </c>
      <c r="C11" s="45">
        <f>SUM(C12:C44)</f>
        <v>11.359572784810126</v>
      </c>
      <c r="D11" s="38"/>
      <c r="E11" s="38"/>
      <c r="F11" s="38"/>
      <c r="G11" s="38">
        <f>SUM(G12:G44)</f>
        <v>17959.27</v>
      </c>
      <c r="H11" s="38">
        <f>SUM(H12:H44)</f>
        <v>4326.43</v>
      </c>
      <c r="I11" s="39">
        <f>SUM(I12:I44)</f>
        <v>22285.7</v>
      </c>
    </row>
    <row r="12" spans="1:9" ht="18.75" customHeight="1" x14ac:dyDescent="0.25">
      <c r="A12" s="747" t="s">
        <v>210</v>
      </c>
      <c r="B12" s="775">
        <v>78</v>
      </c>
      <c r="C12" s="112">
        <f>B12/158</f>
        <v>0.49367088607594939</v>
      </c>
      <c r="D12" s="91">
        <v>1530</v>
      </c>
      <c r="E12" s="91">
        <f>D12*C12</f>
        <v>755.31645569620252</v>
      </c>
      <c r="F12" s="93">
        <v>1</v>
      </c>
      <c r="G12" s="91">
        <f>ROUND(E12*F12,2)</f>
        <v>755.32</v>
      </c>
      <c r="H12" s="91">
        <f>ROUND(G12*0.2409,2)</f>
        <v>181.96</v>
      </c>
      <c r="I12" s="92">
        <f>G12+H12</f>
        <v>937.28000000000009</v>
      </c>
    </row>
    <row r="13" spans="1:9" ht="19.5" customHeight="1" x14ac:dyDescent="0.25">
      <c r="A13" s="747" t="s">
        <v>210</v>
      </c>
      <c r="B13" s="775">
        <v>80</v>
      </c>
      <c r="C13" s="112">
        <f>B13/160</f>
        <v>0.5</v>
      </c>
      <c r="D13" s="91">
        <v>1530</v>
      </c>
      <c r="E13" s="91">
        <f t="shared" ref="E13:E44" si="0">D13*C13</f>
        <v>765</v>
      </c>
      <c r="F13" s="93">
        <v>1</v>
      </c>
      <c r="G13" s="91">
        <f t="shared" ref="G13:G74" si="1">ROUND(E13*F13,2)</f>
        <v>765</v>
      </c>
      <c r="H13" s="91">
        <f t="shared" ref="H13:H74" si="2">ROUND(G13*0.2409,2)</f>
        <v>184.29</v>
      </c>
      <c r="I13" s="92">
        <f t="shared" ref="I13:I74" si="3">G13+H13</f>
        <v>949.29</v>
      </c>
    </row>
    <row r="14" spans="1:9" ht="19.5" customHeight="1" x14ac:dyDescent="0.25">
      <c r="A14" s="747" t="s">
        <v>210</v>
      </c>
      <c r="B14" s="775">
        <v>24</v>
      </c>
      <c r="C14" s="112">
        <f t="shared" ref="C14:C74" si="4">B14/158</f>
        <v>0.15189873417721519</v>
      </c>
      <c r="D14" s="91">
        <v>1530</v>
      </c>
      <c r="E14" s="91">
        <f t="shared" si="0"/>
        <v>232.40506329113924</v>
      </c>
      <c r="F14" s="93">
        <v>1</v>
      </c>
      <c r="G14" s="91">
        <f t="shared" si="1"/>
        <v>232.41</v>
      </c>
      <c r="H14" s="91">
        <f t="shared" si="2"/>
        <v>55.99</v>
      </c>
      <c r="I14" s="92">
        <f t="shared" si="3"/>
        <v>288.39999999999998</v>
      </c>
    </row>
    <row r="15" spans="1:9" ht="19.5" customHeight="1" x14ac:dyDescent="0.25">
      <c r="A15" s="747" t="s">
        <v>210</v>
      </c>
      <c r="B15" s="775">
        <v>81</v>
      </c>
      <c r="C15" s="112">
        <f t="shared" si="4"/>
        <v>0.51265822784810122</v>
      </c>
      <c r="D15" s="91">
        <v>1530</v>
      </c>
      <c r="E15" s="91">
        <f t="shared" si="0"/>
        <v>784.36708860759484</v>
      </c>
      <c r="F15" s="93">
        <v>1</v>
      </c>
      <c r="G15" s="91">
        <f t="shared" si="1"/>
        <v>784.37</v>
      </c>
      <c r="H15" s="91">
        <f t="shared" si="2"/>
        <v>188.95</v>
      </c>
      <c r="I15" s="92">
        <f t="shared" si="3"/>
        <v>973.31999999999994</v>
      </c>
    </row>
    <row r="16" spans="1:9" ht="19.5" customHeight="1" x14ac:dyDescent="0.25">
      <c r="A16" s="747" t="s">
        <v>210</v>
      </c>
      <c r="B16" s="775">
        <v>158</v>
      </c>
      <c r="C16" s="112">
        <f t="shared" si="4"/>
        <v>1</v>
      </c>
      <c r="D16" s="91">
        <v>1530</v>
      </c>
      <c r="E16" s="91">
        <f t="shared" si="0"/>
        <v>1530</v>
      </c>
      <c r="F16" s="93">
        <v>1</v>
      </c>
      <c r="G16" s="91">
        <f t="shared" si="1"/>
        <v>1530</v>
      </c>
      <c r="H16" s="91">
        <f t="shared" si="2"/>
        <v>368.58</v>
      </c>
      <c r="I16" s="92">
        <f t="shared" si="3"/>
        <v>1898.58</v>
      </c>
    </row>
    <row r="17" spans="1:9" ht="19.5" customHeight="1" x14ac:dyDescent="0.25">
      <c r="A17" s="747" t="s">
        <v>210</v>
      </c>
      <c r="B17" s="775">
        <v>94</v>
      </c>
      <c r="C17" s="112">
        <f t="shared" si="4"/>
        <v>0.59493670886075944</v>
      </c>
      <c r="D17" s="91">
        <v>1530</v>
      </c>
      <c r="E17" s="91">
        <f t="shared" si="0"/>
        <v>910.25316455696191</v>
      </c>
      <c r="F17" s="93">
        <v>1</v>
      </c>
      <c r="G17" s="91">
        <f t="shared" si="1"/>
        <v>910.25</v>
      </c>
      <c r="H17" s="91">
        <f t="shared" si="2"/>
        <v>219.28</v>
      </c>
      <c r="I17" s="92">
        <f t="shared" si="3"/>
        <v>1129.53</v>
      </c>
    </row>
    <row r="18" spans="1:9" ht="19.5" customHeight="1" x14ac:dyDescent="0.25">
      <c r="A18" s="747" t="s">
        <v>210</v>
      </c>
      <c r="B18" s="775">
        <v>88</v>
      </c>
      <c r="C18" s="112">
        <f t="shared" si="4"/>
        <v>0.55696202531645567</v>
      </c>
      <c r="D18" s="91">
        <v>1530</v>
      </c>
      <c r="E18" s="91">
        <f t="shared" si="0"/>
        <v>852.15189873417717</v>
      </c>
      <c r="F18" s="93">
        <v>1</v>
      </c>
      <c r="G18" s="91">
        <f t="shared" si="1"/>
        <v>852.15</v>
      </c>
      <c r="H18" s="91">
        <f t="shared" si="2"/>
        <v>205.28</v>
      </c>
      <c r="I18" s="92">
        <f t="shared" si="3"/>
        <v>1057.43</v>
      </c>
    </row>
    <row r="19" spans="1:9" ht="19.5" customHeight="1" x14ac:dyDescent="0.25">
      <c r="A19" s="747" t="s">
        <v>210</v>
      </c>
      <c r="B19" s="775">
        <v>97</v>
      </c>
      <c r="C19" s="112">
        <f>B19/160</f>
        <v>0.60624999999999996</v>
      </c>
      <c r="D19" s="91">
        <v>1530</v>
      </c>
      <c r="E19" s="91">
        <f t="shared" si="0"/>
        <v>927.56249999999989</v>
      </c>
      <c r="F19" s="93">
        <v>1</v>
      </c>
      <c r="G19" s="91">
        <f t="shared" si="1"/>
        <v>927.56</v>
      </c>
      <c r="H19" s="91">
        <f t="shared" si="2"/>
        <v>223.45</v>
      </c>
      <c r="I19" s="92">
        <f t="shared" si="3"/>
        <v>1151.01</v>
      </c>
    </row>
    <row r="20" spans="1:9" ht="19.5" customHeight="1" x14ac:dyDescent="0.25">
      <c r="A20" s="747" t="s">
        <v>210</v>
      </c>
      <c r="B20" s="775">
        <v>60</v>
      </c>
      <c r="C20" s="112">
        <f t="shared" si="4"/>
        <v>0.379746835443038</v>
      </c>
      <c r="D20" s="91">
        <v>1530</v>
      </c>
      <c r="E20" s="91">
        <f t="shared" si="0"/>
        <v>581.01265822784819</v>
      </c>
      <c r="F20" s="93">
        <v>1</v>
      </c>
      <c r="G20" s="91">
        <f t="shared" si="1"/>
        <v>581.01</v>
      </c>
      <c r="H20" s="91">
        <f t="shared" si="2"/>
        <v>139.97</v>
      </c>
      <c r="I20" s="92">
        <f t="shared" si="3"/>
        <v>720.98</v>
      </c>
    </row>
    <row r="21" spans="1:9" ht="19.5" customHeight="1" x14ac:dyDescent="0.25">
      <c r="A21" s="747" t="s">
        <v>210</v>
      </c>
      <c r="B21" s="775">
        <v>120</v>
      </c>
      <c r="C21" s="112">
        <f t="shared" si="4"/>
        <v>0.759493670886076</v>
      </c>
      <c r="D21" s="91">
        <v>1530</v>
      </c>
      <c r="E21" s="91">
        <f t="shared" si="0"/>
        <v>1162.0253164556964</v>
      </c>
      <c r="F21" s="93">
        <v>1</v>
      </c>
      <c r="G21" s="91">
        <f t="shared" si="1"/>
        <v>1162.03</v>
      </c>
      <c r="H21" s="91">
        <f t="shared" si="2"/>
        <v>279.93</v>
      </c>
      <c r="I21" s="92">
        <f t="shared" si="3"/>
        <v>1441.96</v>
      </c>
    </row>
    <row r="22" spans="1:9" ht="19.5" customHeight="1" x14ac:dyDescent="0.25">
      <c r="A22" s="747" t="s">
        <v>210</v>
      </c>
      <c r="B22" s="775">
        <v>32</v>
      </c>
      <c r="C22" s="112">
        <f t="shared" si="4"/>
        <v>0.20253164556962025</v>
      </c>
      <c r="D22" s="91">
        <v>1530</v>
      </c>
      <c r="E22" s="91">
        <f t="shared" si="0"/>
        <v>309.87341772151899</v>
      </c>
      <c r="F22" s="93">
        <v>1</v>
      </c>
      <c r="G22" s="91">
        <f t="shared" si="1"/>
        <v>309.87</v>
      </c>
      <c r="H22" s="91">
        <f t="shared" si="2"/>
        <v>74.650000000000006</v>
      </c>
      <c r="I22" s="92">
        <f t="shared" si="3"/>
        <v>384.52</v>
      </c>
    </row>
    <row r="23" spans="1:9" ht="19.5" customHeight="1" x14ac:dyDescent="0.25">
      <c r="A23" s="747" t="s">
        <v>210</v>
      </c>
      <c r="B23" s="775">
        <v>158</v>
      </c>
      <c r="C23" s="112">
        <f>B23/160</f>
        <v>0.98750000000000004</v>
      </c>
      <c r="D23" s="91">
        <v>1530</v>
      </c>
      <c r="E23" s="91">
        <f t="shared" si="0"/>
        <v>1510.875</v>
      </c>
      <c r="F23" s="93">
        <v>1</v>
      </c>
      <c r="G23" s="91">
        <f t="shared" si="1"/>
        <v>1510.88</v>
      </c>
      <c r="H23" s="91">
        <f t="shared" si="2"/>
        <v>363.97</v>
      </c>
      <c r="I23" s="92">
        <f t="shared" si="3"/>
        <v>1874.8500000000001</v>
      </c>
    </row>
    <row r="24" spans="1:9" ht="19.5" customHeight="1" x14ac:dyDescent="0.25">
      <c r="A24" s="747" t="s">
        <v>210</v>
      </c>
      <c r="B24" s="775">
        <v>158</v>
      </c>
      <c r="C24" s="112">
        <f t="shared" si="4"/>
        <v>1</v>
      </c>
      <c r="D24" s="91">
        <v>1530</v>
      </c>
      <c r="E24" s="91">
        <f t="shared" si="0"/>
        <v>1530</v>
      </c>
      <c r="F24" s="93">
        <v>1</v>
      </c>
      <c r="G24" s="91">
        <f t="shared" si="1"/>
        <v>1530</v>
      </c>
      <c r="H24" s="91">
        <f t="shared" si="2"/>
        <v>368.58</v>
      </c>
      <c r="I24" s="92">
        <f t="shared" si="3"/>
        <v>1898.58</v>
      </c>
    </row>
    <row r="25" spans="1:9" ht="19.5" customHeight="1" x14ac:dyDescent="0.25">
      <c r="A25" s="747" t="s">
        <v>210</v>
      </c>
      <c r="B25" s="775">
        <v>36</v>
      </c>
      <c r="C25" s="112">
        <f t="shared" si="4"/>
        <v>0.22784810126582278</v>
      </c>
      <c r="D25" s="91">
        <v>1630</v>
      </c>
      <c r="E25" s="91">
        <f t="shared" si="0"/>
        <v>371.39240506329111</v>
      </c>
      <c r="F25" s="93">
        <v>1</v>
      </c>
      <c r="G25" s="91">
        <f t="shared" si="1"/>
        <v>371.39</v>
      </c>
      <c r="H25" s="91">
        <f t="shared" si="2"/>
        <v>89.47</v>
      </c>
      <c r="I25" s="92">
        <f t="shared" si="3"/>
        <v>460.86</v>
      </c>
    </row>
    <row r="26" spans="1:9" ht="19.5" customHeight="1" x14ac:dyDescent="0.25">
      <c r="A26" s="747" t="s">
        <v>210</v>
      </c>
      <c r="B26" s="775">
        <v>16</v>
      </c>
      <c r="C26" s="112">
        <f t="shared" si="4"/>
        <v>0.10126582278481013</v>
      </c>
      <c r="D26" s="91">
        <v>1630</v>
      </c>
      <c r="E26" s="91">
        <f t="shared" si="0"/>
        <v>165.0632911392405</v>
      </c>
      <c r="F26" s="93">
        <v>1</v>
      </c>
      <c r="G26" s="91">
        <f t="shared" si="1"/>
        <v>165.06</v>
      </c>
      <c r="H26" s="91">
        <f t="shared" si="2"/>
        <v>39.76</v>
      </c>
      <c r="I26" s="92">
        <f t="shared" si="3"/>
        <v>204.82</v>
      </c>
    </row>
    <row r="27" spans="1:9" ht="19.5" customHeight="1" x14ac:dyDescent="0.25">
      <c r="A27" s="747" t="s">
        <v>210</v>
      </c>
      <c r="B27" s="775">
        <v>16</v>
      </c>
      <c r="C27" s="112">
        <f t="shared" si="4"/>
        <v>0.10126582278481013</v>
      </c>
      <c r="D27" s="91">
        <v>1530</v>
      </c>
      <c r="E27" s="91">
        <f t="shared" si="0"/>
        <v>154.9367088607595</v>
      </c>
      <c r="F27" s="93">
        <v>1</v>
      </c>
      <c r="G27" s="91">
        <f t="shared" si="1"/>
        <v>154.94</v>
      </c>
      <c r="H27" s="91">
        <f t="shared" si="2"/>
        <v>37.33</v>
      </c>
      <c r="I27" s="92">
        <f t="shared" si="3"/>
        <v>192.26999999999998</v>
      </c>
    </row>
    <row r="28" spans="1:9" ht="19.5" customHeight="1" x14ac:dyDescent="0.25">
      <c r="A28" s="747" t="s">
        <v>210</v>
      </c>
      <c r="B28" s="775">
        <v>32</v>
      </c>
      <c r="C28" s="112">
        <f t="shared" si="4"/>
        <v>0.20253164556962025</v>
      </c>
      <c r="D28" s="91">
        <v>1630</v>
      </c>
      <c r="E28" s="91">
        <f t="shared" si="0"/>
        <v>330.12658227848101</v>
      </c>
      <c r="F28" s="93">
        <v>1</v>
      </c>
      <c r="G28" s="91">
        <f t="shared" si="1"/>
        <v>330.13</v>
      </c>
      <c r="H28" s="91">
        <f t="shared" si="2"/>
        <v>79.53</v>
      </c>
      <c r="I28" s="92">
        <f t="shared" si="3"/>
        <v>409.65999999999997</v>
      </c>
    </row>
    <row r="29" spans="1:9" ht="19.5" customHeight="1" x14ac:dyDescent="0.25">
      <c r="A29" s="747" t="s">
        <v>210</v>
      </c>
      <c r="B29" s="775">
        <v>16</v>
      </c>
      <c r="C29" s="112">
        <f t="shared" si="4"/>
        <v>0.10126582278481013</v>
      </c>
      <c r="D29" s="91">
        <v>1530</v>
      </c>
      <c r="E29" s="91">
        <f t="shared" si="0"/>
        <v>154.9367088607595</v>
      </c>
      <c r="F29" s="93">
        <v>1</v>
      </c>
      <c r="G29" s="91">
        <f t="shared" si="1"/>
        <v>154.94</v>
      </c>
      <c r="H29" s="91">
        <f t="shared" si="2"/>
        <v>37.33</v>
      </c>
      <c r="I29" s="92">
        <f t="shared" si="3"/>
        <v>192.26999999999998</v>
      </c>
    </row>
    <row r="30" spans="1:9" ht="19.5" customHeight="1" x14ac:dyDescent="0.25">
      <c r="A30" s="747" t="s">
        <v>210</v>
      </c>
      <c r="B30" s="775">
        <v>135</v>
      </c>
      <c r="C30" s="112">
        <f t="shared" si="4"/>
        <v>0.85443037974683544</v>
      </c>
      <c r="D30" s="91">
        <v>2030</v>
      </c>
      <c r="E30" s="91">
        <f t="shared" si="0"/>
        <v>1734.493670886076</v>
      </c>
      <c r="F30" s="93">
        <v>1</v>
      </c>
      <c r="G30" s="91">
        <f t="shared" si="1"/>
        <v>1734.49</v>
      </c>
      <c r="H30" s="91">
        <f t="shared" si="2"/>
        <v>417.84</v>
      </c>
      <c r="I30" s="92">
        <f t="shared" si="3"/>
        <v>2152.33</v>
      </c>
    </row>
    <row r="31" spans="1:9" ht="19.5" customHeight="1" x14ac:dyDescent="0.25">
      <c r="A31" s="747" t="s">
        <v>210</v>
      </c>
      <c r="B31" s="775">
        <v>32</v>
      </c>
      <c r="C31" s="112">
        <f t="shared" si="4"/>
        <v>0.20253164556962025</v>
      </c>
      <c r="D31" s="91">
        <v>1630</v>
      </c>
      <c r="E31" s="91">
        <f t="shared" si="0"/>
        <v>330.12658227848101</v>
      </c>
      <c r="F31" s="93">
        <v>1</v>
      </c>
      <c r="G31" s="91">
        <f t="shared" si="1"/>
        <v>330.13</v>
      </c>
      <c r="H31" s="91">
        <f t="shared" si="2"/>
        <v>79.53</v>
      </c>
      <c r="I31" s="92">
        <f t="shared" si="3"/>
        <v>409.65999999999997</v>
      </c>
    </row>
    <row r="32" spans="1:9" ht="19.5" customHeight="1" x14ac:dyDescent="0.25">
      <c r="A32" s="747" t="s">
        <v>210</v>
      </c>
      <c r="B32" s="775">
        <v>12</v>
      </c>
      <c r="C32" s="112">
        <f t="shared" si="4"/>
        <v>7.5949367088607597E-2</v>
      </c>
      <c r="D32" s="91">
        <v>1530</v>
      </c>
      <c r="E32" s="91">
        <f t="shared" si="0"/>
        <v>116.20253164556962</v>
      </c>
      <c r="F32" s="93">
        <v>1</v>
      </c>
      <c r="G32" s="91">
        <f t="shared" si="1"/>
        <v>116.2</v>
      </c>
      <c r="H32" s="91">
        <f t="shared" si="2"/>
        <v>27.99</v>
      </c>
      <c r="I32" s="92">
        <f t="shared" ref="I32" si="5">G32+H32</f>
        <v>144.19</v>
      </c>
    </row>
    <row r="33" spans="1:9" ht="19.5" customHeight="1" x14ac:dyDescent="0.25">
      <c r="A33" s="747" t="s">
        <v>210</v>
      </c>
      <c r="B33" s="775">
        <v>16</v>
      </c>
      <c r="C33" s="112">
        <f t="shared" si="4"/>
        <v>0.10126582278481013</v>
      </c>
      <c r="D33" s="91">
        <v>1630</v>
      </c>
      <c r="E33" s="91">
        <f t="shared" si="0"/>
        <v>165.0632911392405</v>
      </c>
      <c r="F33" s="93">
        <v>1</v>
      </c>
      <c r="G33" s="91">
        <f t="shared" si="1"/>
        <v>165.06</v>
      </c>
      <c r="H33" s="91">
        <f t="shared" si="2"/>
        <v>39.76</v>
      </c>
      <c r="I33" s="92">
        <f t="shared" si="3"/>
        <v>204.82</v>
      </c>
    </row>
    <row r="34" spans="1:9" ht="19.5" customHeight="1" x14ac:dyDescent="0.25">
      <c r="A34" s="747" t="s">
        <v>210</v>
      </c>
      <c r="B34" s="775">
        <v>12</v>
      </c>
      <c r="C34" s="112">
        <f t="shared" si="4"/>
        <v>7.5949367088607597E-2</v>
      </c>
      <c r="D34" s="91">
        <v>1930</v>
      </c>
      <c r="E34" s="91">
        <f t="shared" si="0"/>
        <v>146.58227848101265</v>
      </c>
      <c r="F34" s="93">
        <v>1</v>
      </c>
      <c r="G34" s="91">
        <f t="shared" si="1"/>
        <v>146.58000000000001</v>
      </c>
      <c r="H34" s="91">
        <f t="shared" si="2"/>
        <v>35.31</v>
      </c>
      <c r="I34" s="92">
        <f t="shared" si="3"/>
        <v>181.89000000000001</v>
      </c>
    </row>
    <row r="35" spans="1:9" ht="19.5" customHeight="1" x14ac:dyDescent="0.25">
      <c r="A35" s="747" t="s">
        <v>210</v>
      </c>
      <c r="B35" s="775">
        <v>32</v>
      </c>
      <c r="C35" s="112">
        <f t="shared" si="4"/>
        <v>0.20253164556962025</v>
      </c>
      <c r="D35" s="91">
        <v>1530</v>
      </c>
      <c r="E35" s="91">
        <f t="shared" si="0"/>
        <v>309.87341772151899</v>
      </c>
      <c r="F35" s="93">
        <v>1</v>
      </c>
      <c r="G35" s="91">
        <f t="shared" si="1"/>
        <v>309.87</v>
      </c>
      <c r="H35" s="91">
        <f t="shared" si="2"/>
        <v>74.650000000000006</v>
      </c>
      <c r="I35" s="92">
        <f t="shared" si="3"/>
        <v>384.52</v>
      </c>
    </row>
    <row r="36" spans="1:9" ht="19.5" customHeight="1" x14ac:dyDescent="0.25">
      <c r="A36" s="747" t="s">
        <v>210</v>
      </c>
      <c r="B36" s="775">
        <v>12</v>
      </c>
      <c r="C36" s="112">
        <f t="shared" si="4"/>
        <v>7.5949367088607597E-2</v>
      </c>
      <c r="D36" s="91">
        <v>1530</v>
      </c>
      <c r="E36" s="91">
        <f t="shared" si="0"/>
        <v>116.20253164556962</v>
      </c>
      <c r="F36" s="93">
        <v>1</v>
      </c>
      <c r="G36" s="91">
        <f t="shared" si="1"/>
        <v>116.2</v>
      </c>
      <c r="H36" s="91">
        <f t="shared" si="2"/>
        <v>27.99</v>
      </c>
      <c r="I36" s="92">
        <f t="shared" si="3"/>
        <v>144.19</v>
      </c>
    </row>
    <row r="37" spans="1:9" ht="19.5" customHeight="1" x14ac:dyDescent="0.25">
      <c r="A37" s="747" t="s">
        <v>210</v>
      </c>
      <c r="B37" s="775">
        <v>28</v>
      </c>
      <c r="C37" s="112">
        <f t="shared" si="4"/>
        <v>0.17721518987341772</v>
      </c>
      <c r="D37" s="91">
        <v>1530</v>
      </c>
      <c r="E37" s="91">
        <f t="shared" si="0"/>
        <v>271.13924050632909</v>
      </c>
      <c r="F37" s="93">
        <v>1</v>
      </c>
      <c r="G37" s="91">
        <f t="shared" si="1"/>
        <v>271.14</v>
      </c>
      <c r="H37" s="91">
        <f t="shared" si="2"/>
        <v>65.319999999999993</v>
      </c>
      <c r="I37" s="92">
        <f t="shared" si="3"/>
        <v>336.46</v>
      </c>
    </row>
    <row r="38" spans="1:9" ht="19.5" customHeight="1" x14ac:dyDescent="0.25">
      <c r="A38" s="747" t="s">
        <v>210</v>
      </c>
      <c r="B38" s="775">
        <v>28</v>
      </c>
      <c r="C38" s="112">
        <f t="shared" si="4"/>
        <v>0.17721518987341772</v>
      </c>
      <c r="D38" s="91">
        <v>1530</v>
      </c>
      <c r="E38" s="91">
        <f t="shared" si="0"/>
        <v>271.13924050632909</v>
      </c>
      <c r="F38" s="93">
        <v>1</v>
      </c>
      <c r="G38" s="91">
        <f t="shared" si="1"/>
        <v>271.14</v>
      </c>
      <c r="H38" s="91">
        <f t="shared" si="2"/>
        <v>65.319999999999993</v>
      </c>
      <c r="I38" s="92">
        <f t="shared" si="3"/>
        <v>336.46</v>
      </c>
    </row>
    <row r="39" spans="1:9" ht="19.5" customHeight="1" x14ac:dyDescent="0.25">
      <c r="A39" s="747" t="s">
        <v>210</v>
      </c>
      <c r="B39" s="775">
        <v>28</v>
      </c>
      <c r="C39" s="112">
        <f t="shared" si="4"/>
        <v>0.17721518987341772</v>
      </c>
      <c r="D39" s="91">
        <v>1630</v>
      </c>
      <c r="E39" s="91">
        <f t="shared" si="0"/>
        <v>288.86075949367091</v>
      </c>
      <c r="F39" s="93">
        <v>1</v>
      </c>
      <c r="G39" s="91">
        <f t="shared" si="1"/>
        <v>288.86</v>
      </c>
      <c r="H39" s="91">
        <f t="shared" si="2"/>
        <v>69.59</v>
      </c>
      <c r="I39" s="92">
        <f t="shared" si="3"/>
        <v>358.45000000000005</v>
      </c>
    </row>
    <row r="40" spans="1:9" ht="19.5" customHeight="1" x14ac:dyDescent="0.25">
      <c r="A40" s="747" t="s">
        <v>210</v>
      </c>
      <c r="B40" s="775">
        <v>32</v>
      </c>
      <c r="C40" s="112">
        <f t="shared" si="4"/>
        <v>0.20253164556962025</v>
      </c>
      <c r="D40" s="91">
        <v>1630</v>
      </c>
      <c r="E40" s="91">
        <f t="shared" si="0"/>
        <v>330.12658227848101</v>
      </c>
      <c r="F40" s="93">
        <v>1</v>
      </c>
      <c r="G40" s="91">
        <f t="shared" si="1"/>
        <v>330.13</v>
      </c>
      <c r="H40" s="91">
        <f t="shared" si="2"/>
        <v>79.53</v>
      </c>
      <c r="I40" s="92">
        <f t="shared" si="3"/>
        <v>409.65999999999997</v>
      </c>
    </row>
    <row r="41" spans="1:9" ht="19.5" customHeight="1" x14ac:dyDescent="0.25">
      <c r="A41" s="747" t="s">
        <v>210</v>
      </c>
      <c r="B41" s="775">
        <v>16</v>
      </c>
      <c r="C41" s="112">
        <f t="shared" si="4"/>
        <v>0.10126582278481013</v>
      </c>
      <c r="D41" s="91">
        <v>1530</v>
      </c>
      <c r="E41" s="91">
        <f t="shared" si="0"/>
        <v>154.9367088607595</v>
      </c>
      <c r="F41" s="93">
        <v>1</v>
      </c>
      <c r="G41" s="91">
        <f t="shared" si="1"/>
        <v>154.94</v>
      </c>
      <c r="H41" s="91">
        <f t="shared" si="2"/>
        <v>37.33</v>
      </c>
      <c r="I41" s="92">
        <f t="shared" si="3"/>
        <v>192.26999999999998</v>
      </c>
    </row>
    <row r="42" spans="1:9" ht="19.5" customHeight="1" x14ac:dyDescent="0.25">
      <c r="A42" s="747" t="s">
        <v>210</v>
      </c>
      <c r="B42" s="775">
        <v>16</v>
      </c>
      <c r="C42" s="112">
        <f t="shared" si="4"/>
        <v>0.10126582278481013</v>
      </c>
      <c r="D42" s="91">
        <v>1530</v>
      </c>
      <c r="E42" s="91">
        <f t="shared" si="0"/>
        <v>154.9367088607595</v>
      </c>
      <c r="F42" s="93">
        <v>1</v>
      </c>
      <c r="G42" s="91">
        <f t="shared" si="1"/>
        <v>154.94</v>
      </c>
      <c r="H42" s="91">
        <f t="shared" si="2"/>
        <v>37.33</v>
      </c>
      <c r="I42" s="92">
        <f t="shared" si="3"/>
        <v>192.26999999999998</v>
      </c>
    </row>
    <row r="43" spans="1:9" ht="19.5" customHeight="1" x14ac:dyDescent="0.25">
      <c r="A43" s="747" t="s">
        <v>210</v>
      </c>
      <c r="B43" s="775">
        <v>32</v>
      </c>
      <c r="C43" s="112">
        <f t="shared" si="4"/>
        <v>0.20253164556962025</v>
      </c>
      <c r="D43" s="91">
        <v>1530</v>
      </c>
      <c r="E43" s="91">
        <f t="shared" si="0"/>
        <v>309.87341772151899</v>
      </c>
      <c r="F43" s="93">
        <v>1</v>
      </c>
      <c r="G43" s="91">
        <f t="shared" si="1"/>
        <v>309.87</v>
      </c>
      <c r="H43" s="91">
        <f t="shared" si="2"/>
        <v>74.650000000000006</v>
      </c>
      <c r="I43" s="92">
        <f t="shared" si="3"/>
        <v>384.52</v>
      </c>
    </row>
    <row r="44" spans="1:9" ht="19.5" customHeight="1" x14ac:dyDescent="0.25">
      <c r="A44" s="747" t="s">
        <v>210</v>
      </c>
      <c r="B44" s="775">
        <v>24</v>
      </c>
      <c r="C44" s="112">
        <f t="shared" si="4"/>
        <v>0.15189873417721519</v>
      </c>
      <c r="D44" s="91">
        <v>1530</v>
      </c>
      <c r="E44" s="91">
        <f t="shared" si="0"/>
        <v>232.40506329113924</v>
      </c>
      <c r="F44" s="93">
        <v>1</v>
      </c>
      <c r="G44" s="91">
        <f t="shared" si="1"/>
        <v>232.41</v>
      </c>
      <c r="H44" s="91">
        <f t="shared" si="2"/>
        <v>55.99</v>
      </c>
      <c r="I44" s="92">
        <f t="shared" si="3"/>
        <v>288.39999999999998</v>
      </c>
    </row>
    <row r="45" spans="1:9" ht="49.5" customHeight="1" x14ac:dyDescent="0.25">
      <c r="A45" s="640" t="s">
        <v>8</v>
      </c>
      <c r="B45" s="774">
        <f>SUM(B46:B56)</f>
        <v>1585</v>
      </c>
      <c r="C45" s="45">
        <f>SUM(C46:C56)</f>
        <v>10.029746835443039</v>
      </c>
      <c r="D45" s="38"/>
      <c r="E45" s="38"/>
      <c r="F45" s="127"/>
      <c r="G45" s="38">
        <f>SUM(G46:G56)</f>
        <v>9269.08</v>
      </c>
      <c r="H45" s="38">
        <f>SUM(H46:H56)</f>
        <v>2232.9299999999998</v>
      </c>
      <c r="I45" s="39">
        <f t="shared" si="3"/>
        <v>11502.01</v>
      </c>
    </row>
    <row r="46" spans="1:9" x14ac:dyDescent="0.25">
      <c r="A46" s="747" t="s">
        <v>211</v>
      </c>
      <c r="B46" s="775">
        <v>182</v>
      </c>
      <c r="C46" s="112">
        <f t="shared" si="4"/>
        <v>1.1518987341772151</v>
      </c>
      <c r="D46" s="91">
        <v>902</v>
      </c>
      <c r="E46" s="91">
        <f t="shared" ref="E46:E84" si="6">D46*C46</f>
        <v>1039.0126582278481</v>
      </c>
      <c r="F46" s="93">
        <v>1</v>
      </c>
      <c r="G46" s="91">
        <f t="shared" si="1"/>
        <v>1039.01</v>
      </c>
      <c r="H46" s="91">
        <f t="shared" si="2"/>
        <v>250.3</v>
      </c>
      <c r="I46" s="92">
        <f t="shared" si="3"/>
        <v>1289.31</v>
      </c>
    </row>
    <row r="47" spans="1:9" x14ac:dyDescent="0.25">
      <c r="A47" s="747" t="s">
        <v>212</v>
      </c>
      <c r="B47" s="775">
        <v>158</v>
      </c>
      <c r="C47" s="112">
        <f t="shared" si="4"/>
        <v>1</v>
      </c>
      <c r="D47" s="91">
        <v>1370</v>
      </c>
      <c r="E47" s="91">
        <f t="shared" si="6"/>
        <v>1370</v>
      </c>
      <c r="F47" s="93">
        <v>1</v>
      </c>
      <c r="G47" s="91">
        <f t="shared" si="1"/>
        <v>1370</v>
      </c>
      <c r="H47" s="91">
        <f t="shared" si="2"/>
        <v>330.03</v>
      </c>
      <c r="I47" s="92">
        <f t="shared" si="3"/>
        <v>1700.03</v>
      </c>
    </row>
    <row r="48" spans="1:9" x14ac:dyDescent="0.25">
      <c r="A48" s="747" t="s">
        <v>211</v>
      </c>
      <c r="B48" s="775">
        <v>144</v>
      </c>
      <c r="C48" s="112">
        <f t="shared" si="4"/>
        <v>0.91139240506329111</v>
      </c>
      <c r="D48" s="91">
        <v>866</v>
      </c>
      <c r="E48" s="91">
        <f t="shared" si="6"/>
        <v>789.2658227848101</v>
      </c>
      <c r="F48" s="93">
        <v>1</v>
      </c>
      <c r="G48" s="91">
        <f t="shared" si="1"/>
        <v>789.27</v>
      </c>
      <c r="H48" s="91">
        <f t="shared" si="2"/>
        <v>190.14</v>
      </c>
      <c r="I48" s="92">
        <f t="shared" si="3"/>
        <v>979.41</v>
      </c>
    </row>
    <row r="49" spans="1:9" x14ac:dyDescent="0.25">
      <c r="A49" s="747" t="s">
        <v>211</v>
      </c>
      <c r="B49" s="775">
        <v>79</v>
      </c>
      <c r="C49" s="112">
        <f t="shared" si="4"/>
        <v>0.5</v>
      </c>
      <c r="D49" s="91">
        <v>902</v>
      </c>
      <c r="E49" s="91">
        <f t="shared" si="6"/>
        <v>451</v>
      </c>
      <c r="F49" s="93">
        <v>1</v>
      </c>
      <c r="G49" s="91">
        <f t="shared" si="1"/>
        <v>451</v>
      </c>
      <c r="H49" s="91">
        <f t="shared" si="2"/>
        <v>108.65</v>
      </c>
      <c r="I49" s="92">
        <f t="shared" si="3"/>
        <v>559.65</v>
      </c>
    </row>
    <row r="50" spans="1:9" x14ac:dyDescent="0.25">
      <c r="A50" s="747" t="s">
        <v>211</v>
      </c>
      <c r="B50" s="775">
        <v>162</v>
      </c>
      <c r="C50" s="112">
        <f t="shared" si="4"/>
        <v>1.0253164556962024</v>
      </c>
      <c r="D50" s="91">
        <v>866</v>
      </c>
      <c r="E50" s="91">
        <f t="shared" si="6"/>
        <v>887.9240506329113</v>
      </c>
      <c r="F50" s="93">
        <v>1</v>
      </c>
      <c r="G50" s="91">
        <f t="shared" si="1"/>
        <v>887.92</v>
      </c>
      <c r="H50" s="91">
        <f t="shared" si="2"/>
        <v>213.9</v>
      </c>
      <c r="I50" s="92">
        <f t="shared" si="3"/>
        <v>1101.82</v>
      </c>
    </row>
    <row r="51" spans="1:9" x14ac:dyDescent="0.25">
      <c r="A51" s="747" t="s">
        <v>213</v>
      </c>
      <c r="B51" s="775">
        <v>168</v>
      </c>
      <c r="C51" s="112">
        <f t="shared" si="4"/>
        <v>1.0632911392405062</v>
      </c>
      <c r="D51" s="91">
        <v>866</v>
      </c>
      <c r="E51" s="91">
        <f t="shared" si="6"/>
        <v>920.81012658227837</v>
      </c>
      <c r="F51" s="93">
        <v>1</v>
      </c>
      <c r="G51" s="91">
        <f t="shared" si="1"/>
        <v>920.81</v>
      </c>
      <c r="H51" s="91">
        <f t="shared" si="2"/>
        <v>221.82</v>
      </c>
      <c r="I51" s="92">
        <f t="shared" si="3"/>
        <v>1142.6299999999999</v>
      </c>
    </row>
    <row r="52" spans="1:9" x14ac:dyDescent="0.25">
      <c r="A52" s="747" t="s">
        <v>214</v>
      </c>
      <c r="B52" s="775">
        <v>24</v>
      </c>
      <c r="C52" s="112">
        <f>B52/160</f>
        <v>0.15</v>
      </c>
      <c r="D52" s="91">
        <v>890</v>
      </c>
      <c r="E52" s="91">
        <f t="shared" si="6"/>
        <v>133.5</v>
      </c>
      <c r="F52" s="93">
        <v>1</v>
      </c>
      <c r="G52" s="91">
        <f t="shared" si="1"/>
        <v>133.5</v>
      </c>
      <c r="H52" s="91">
        <f t="shared" si="2"/>
        <v>32.159999999999997</v>
      </c>
      <c r="I52" s="92">
        <f t="shared" si="3"/>
        <v>165.66</v>
      </c>
    </row>
    <row r="53" spans="1:9" x14ac:dyDescent="0.25">
      <c r="A53" s="747" t="s">
        <v>214</v>
      </c>
      <c r="B53" s="775">
        <v>182</v>
      </c>
      <c r="C53" s="112">
        <f t="shared" si="4"/>
        <v>1.1518987341772151</v>
      </c>
      <c r="D53" s="91">
        <v>890</v>
      </c>
      <c r="E53" s="91">
        <f t="shared" si="6"/>
        <v>1025.1898734177214</v>
      </c>
      <c r="F53" s="93">
        <v>1</v>
      </c>
      <c r="G53" s="91">
        <f t="shared" si="1"/>
        <v>1025.19</v>
      </c>
      <c r="H53" s="91">
        <f t="shared" si="2"/>
        <v>246.97</v>
      </c>
      <c r="I53" s="92">
        <f t="shared" si="3"/>
        <v>1272.1600000000001</v>
      </c>
    </row>
    <row r="54" spans="1:9" x14ac:dyDescent="0.25">
      <c r="A54" s="747" t="s">
        <v>214</v>
      </c>
      <c r="B54" s="775">
        <v>112</v>
      </c>
      <c r="C54" s="112">
        <f t="shared" si="4"/>
        <v>0.70886075949367089</v>
      </c>
      <c r="D54" s="91">
        <v>890</v>
      </c>
      <c r="E54" s="91">
        <f t="shared" si="6"/>
        <v>630.88607594936707</v>
      </c>
      <c r="F54" s="93">
        <v>1</v>
      </c>
      <c r="G54" s="91">
        <f t="shared" si="1"/>
        <v>630.89</v>
      </c>
      <c r="H54" s="91">
        <f t="shared" si="2"/>
        <v>151.97999999999999</v>
      </c>
      <c r="I54" s="92">
        <f t="shared" si="3"/>
        <v>782.87</v>
      </c>
    </row>
    <row r="55" spans="1:9" x14ac:dyDescent="0.25">
      <c r="A55" s="747" t="s">
        <v>214</v>
      </c>
      <c r="B55" s="775">
        <v>192</v>
      </c>
      <c r="C55" s="112">
        <f t="shared" si="4"/>
        <v>1.2151898734177216</v>
      </c>
      <c r="D55" s="91">
        <v>854</v>
      </c>
      <c r="E55" s="91">
        <f t="shared" si="6"/>
        <v>1037.7721518987341</v>
      </c>
      <c r="F55" s="93">
        <v>1</v>
      </c>
      <c r="G55" s="91">
        <f t="shared" si="1"/>
        <v>1037.77</v>
      </c>
      <c r="H55" s="91">
        <f t="shared" si="2"/>
        <v>250</v>
      </c>
      <c r="I55" s="92">
        <f t="shared" si="3"/>
        <v>1287.77</v>
      </c>
    </row>
    <row r="56" spans="1:9" x14ac:dyDescent="0.25">
      <c r="A56" s="747" t="s">
        <v>214</v>
      </c>
      <c r="B56" s="775">
        <v>182</v>
      </c>
      <c r="C56" s="112">
        <f t="shared" si="4"/>
        <v>1.1518987341772151</v>
      </c>
      <c r="D56" s="91">
        <v>854</v>
      </c>
      <c r="E56" s="91">
        <f t="shared" si="6"/>
        <v>983.72151898734171</v>
      </c>
      <c r="F56" s="93">
        <v>1</v>
      </c>
      <c r="G56" s="91">
        <f t="shared" si="1"/>
        <v>983.72</v>
      </c>
      <c r="H56" s="91">
        <f t="shared" si="2"/>
        <v>236.98</v>
      </c>
      <c r="I56" s="92">
        <f t="shared" si="3"/>
        <v>1220.7</v>
      </c>
    </row>
    <row r="57" spans="1:9" ht="65.25" customHeight="1" x14ac:dyDescent="0.25">
      <c r="A57" s="640" t="s">
        <v>9</v>
      </c>
      <c r="B57" s="774">
        <f>SUM(B58:B67)</f>
        <v>1328</v>
      </c>
      <c r="C57" s="45">
        <f>SUM(C58:C67)</f>
        <v>8.4050632911392391</v>
      </c>
      <c r="D57" s="38"/>
      <c r="E57" s="38"/>
      <c r="F57" s="127"/>
      <c r="G57" s="38">
        <f>SUM(G58:G67)</f>
        <v>5505.33</v>
      </c>
      <c r="H57" s="38">
        <f>SUM(H58:H67)</f>
        <v>1326.2399999999998</v>
      </c>
      <c r="I57" s="39">
        <f t="shared" si="3"/>
        <v>6831.57</v>
      </c>
    </row>
    <row r="58" spans="1:9" x14ac:dyDescent="0.25">
      <c r="A58" s="747" t="s">
        <v>215</v>
      </c>
      <c r="B58" s="775">
        <v>168</v>
      </c>
      <c r="C58" s="112">
        <f t="shared" si="4"/>
        <v>1.0632911392405062</v>
      </c>
      <c r="D58" s="91">
        <v>655</v>
      </c>
      <c r="E58" s="91">
        <f t="shared" si="6"/>
        <v>696.45569620253161</v>
      </c>
      <c r="F58" s="93">
        <v>1</v>
      </c>
      <c r="G58" s="91">
        <f t="shared" si="1"/>
        <v>696.46</v>
      </c>
      <c r="H58" s="91">
        <f t="shared" si="2"/>
        <v>167.78</v>
      </c>
      <c r="I58" s="92">
        <f t="shared" si="3"/>
        <v>864.24</v>
      </c>
    </row>
    <row r="59" spans="1:9" x14ac:dyDescent="0.25">
      <c r="A59" s="747" t="s">
        <v>215</v>
      </c>
      <c r="B59" s="775">
        <v>15</v>
      </c>
      <c r="C59" s="112">
        <f t="shared" si="4"/>
        <v>9.49367088607595E-2</v>
      </c>
      <c r="D59" s="91">
        <v>655</v>
      </c>
      <c r="E59" s="91">
        <f t="shared" si="6"/>
        <v>62.183544303797476</v>
      </c>
      <c r="F59" s="93">
        <v>1</v>
      </c>
      <c r="G59" s="91">
        <f t="shared" si="1"/>
        <v>62.18</v>
      </c>
      <c r="H59" s="91">
        <f t="shared" si="2"/>
        <v>14.98</v>
      </c>
      <c r="I59" s="92">
        <f t="shared" si="3"/>
        <v>77.16</v>
      </c>
    </row>
    <row r="60" spans="1:9" x14ac:dyDescent="0.25">
      <c r="A60" s="747" t="s">
        <v>215</v>
      </c>
      <c r="B60" s="775">
        <v>62</v>
      </c>
      <c r="C60" s="112">
        <f t="shared" si="4"/>
        <v>0.39240506329113922</v>
      </c>
      <c r="D60" s="91">
        <v>655</v>
      </c>
      <c r="E60" s="91">
        <f t="shared" si="6"/>
        <v>257.02531645569621</v>
      </c>
      <c r="F60" s="93">
        <v>1</v>
      </c>
      <c r="G60" s="91">
        <f t="shared" si="1"/>
        <v>257.02999999999997</v>
      </c>
      <c r="H60" s="91">
        <f t="shared" si="2"/>
        <v>61.92</v>
      </c>
      <c r="I60" s="92">
        <f t="shared" si="3"/>
        <v>318.95</v>
      </c>
    </row>
    <row r="61" spans="1:9" x14ac:dyDescent="0.25">
      <c r="A61" s="747" t="s">
        <v>215</v>
      </c>
      <c r="B61" s="775">
        <v>134</v>
      </c>
      <c r="C61" s="112">
        <f t="shared" si="4"/>
        <v>0.84810126582278478</v>
      </c>
      <c r="D61" s="91">
        <v>655</v>
      </c>
      <c r="E61" s="91">
        <f t="shared" si="6"/>
        <v>555.50632911392404</v>
      </c>
      <c r="F61" s="93">
        <v>1</v>
      </c>
      <c r="G61" s="91">
        <f t="shared" si="1"/>
        <v>555.51</v>
      </c>
      <c r="H61" s="91">
        <f t="shared" si="2"/>
        <v>133.82</v>
      </c>
      <c r="I61" s="92">
        <f t="shared" si="3"/>
        <v>689.32999999999993</v>
      </c>
    </row>
    <row r="62" spans="1:9" x14ac:dyDescent="0.25">
      <c r="A62" s="747" t="s">
        <v>215</v>
      </c>
      <c r="B62" s="775">
        <v>158</v>
      </c>
      <c r="C62" s="112">
        <f t="shared" si="4"/>
        <v>1</v>
      </c>
      <c r="D62" s="91">
        <v>655</v>
      </c>
      <c r="E62" s="91">
        <f t="shared" si="6"/>
        <v>655</v>
      </c>
      <c r="F62" s="93">
        <v>1</v>
      </c>
      <c r="G62" s="91">
        <f t="shared" si="1"/>
        <v>655</v>
      </c>
      <c r="H62" s="91">
        <f t="shared" si="2"/>
        <v>157.79</v>
      </c>
      <c r="I62" s="92">
        <f t="shared" si="3"/>
        <v>812.79</v>
      </c>
    </row>
    <row r="63" spans="1:9" x14ac:dyDescent="0.25">
      <c r="A63" s="747" t="s">
        <v>215</v>
      </c>
      <c r="B63" s="775">
        <v>158</v>
      </c>
      <c r="C63" s="112">
        <f t="shared" si="4"/>
        <v>1</v>
      </c>
      <c r="D63" s="91">
        <v>655</v>
      </c>
      <c r="E63" s="91">
        <f t="shared" si="6"/>
        <v>655</v>
      </c>
      <c r="F63" s="93">
        <v>1</v>
      </c>
      <c r="G63" s="91">
        <f t="shared" si="1"/>
        <v>655</v>
      </c>
      <c r="H63" s="91">
        <f t="shared" si="2"/>
        <v>157.79</v>
      </c>
      <c r="I63" s="92">
        <f t="shared" si="3"/>
        <v>812.79</v>
      </c>
    </row>
    <row r="64" spans="1:9" x14ac:dyDescent="0.25">
      <c r="A64" s="747" t="s">
        <v>215</v>
      </c>
      <c r="B64" s="775">
        <v>158</v>
      </c>
      <c r="C64" s="112">
        <f t="shared" si="4"/>
        <v>1</v>
      </c>
      <c r="D64" s="91">
        <v>655</v>
      </c>
      <c r="E64" s="91">
        <f t="shared" si="6"/>
        <v>655</v>
      </c>
      <c r="F64" s="93">
        <v>1</v>
      </c>
      <c r="G64" s="91">
        <f t="shared" si="1"/>
        <v>655</v>
      </c>
      <c r="H64" s="91">
        <f t="shared" si="2"/>
        <v>157.79</v>
      </c>
      <c r="I64" s="92">
        <f t="shared" si="3"/>
        <v>812.79</v>
      </c>
    </row>
    <row r="65" spans="1:9" x14ac:dyDescent="0.25">
      <c r="A65" s="747" t="s">
        <v>215</v>
      </c>
      <c r="B65" s="775">
        <v>158</v>
      </c>
      <c r="C65" s="112">
        <f t="shared" si="4"/>
        <v>1</v>
      </c>
      <c r="D65" s="91">
        <v>655</v>
      </c>
      <c r="E65" s="91">
        <f t="shared" si="6"/>
        <v>655</v>
      </c>
      <c r="F65" s="93">
        <v>1</v>
      </c>
      <c r="G65" s="91">
        <f t="shared" si="1"/>
        <v>655</v>
      </c>
      <c r="H65" s="91">
        <f t="shared" si="2"/>
        <v>157.79</v>
      </c>
      <c r="I65" s="92">
        <f t="shared" si="3"/>
        <v>812.79</v>
      </c>
    </row>
    <row r="66" spans="1:9" x14ac:dyDescent="0.25">
      <c r="A66" s="747" t="s">
        <v>215</v>
      </c>
      <c r="B66" s="775">
        <v>159</v>
      </c>
      <c r="C66" s="112">
        <f t="shared" si="4"/>
        <v>1.0063291139240507</v>
      </c>
      <c r="D66" s="91">
        <v>655</v>
      </c>
      <c r="E66" s="91">
        <f t="shared" si="6"/>
        <v>659.14556962025324</v>
      </c>
      <c r="F66" s="93">
        <v>1</v>
      </c>
      <c r="G66" s="91">
        <f t="shared" si="1"/>
        <v>659.15</v>
      </c>
      <c r="H66" s="91">
        <f t="shared" si="2"/>
        <v>158.79</v>
      </c>
      <c r="I66" s="92">
        <f t="shared" si="3"/>
        <v>817.93999999999994</v>
      </c>
    </row>
    <row r="67" spans="1:9" x14ac:dyDescent="0.25">
      <c r="A67" s="747" t="s">
        <v>215</v>
      </c>
      <c r="B67" s="775">
        <v>158</v>
      </c>
      <c r="C67" s="112">
        <f t="shared" si="4"/>
        <v>1</v>
      </c>
      <c r="D67" s="91">
        <v>655</v>
      </c>
      <c r="E67" s="91">
        <f t="shared" si="6"/>
        <v>655</v>
      </c>
      <c r="F67" s="93">
        <v>1</v>
      </c>
      <c r="G67" s="91">
        <f t="shared" si="1"/>
        <v>655</v>
      </c>
      <c r="H67" s="91">
        <f t="shared" si="2"/>
        <v>157.79</v>
      </c>
      <c r="I67" s="92">
        <f t="shared" si="3"/>
        <v>812.79</v>
      </c>
    </row>
    <row r="68" spans="1:9" ht="36" customHeight="1" x14ac:dyDescent="0.25">
      <c r="A68" s="640" t="s">
        <v>7</v>
      </c>
      <c r="B68" s="774">
        <f>SUM(B69:B84)</f>
        <v>1939</v>
      </c>
      <c r="C68" s="45">
        <f>SUM(C69:C84)</f>
        <v>12.242721518987343</v>
      </c>
      <c r="D68" s="38"/>
      <c r="E68" s="38"/>
      <c r="F68" s="38"/>
      <c r="G68" s="38">
        <f>SUM(G69:G84)</f>
        <v>7064.09</v>
      </c>
      <c r="H68" s="38">
        <f>SUM(H69:H84)</f>
        <v>1701.7100000000003</v>
      </c>
      <c r="I68" s="39">
        <f t="shared" si="3"/>
        <v>8765.8000000000011</v>
      </c>
    </row>
    <row r="69" spans="1:9" x14ac:dyDescent="0.25">
      <c r="A69" s="747" t="s">
        <v>216</v>
      </c>
      <c r="B69" s="775">
        <v>158</v>
      </c>
      <c r="C69" s="112">
        <f t="shared" si="4"/>
        <v>1</v>
      </c>
      <c r="D69" s="91">
        <v>560</v>
      </c>
      <c r="E69" s="91">
        <f t="shared" si="6"/>
        <v>560</v>
      </c>
      <c r="F69" s="93">
        <v>1</v>
      </c>
      <c r="G69" s="91">
        <f t="shared" si="1"/>
        <v>560</v>
      </c>
      <c r="H69" s="91">
        <f t="shared" si="2"/>
        <v>134.9</v>
      </c>
      <c r="I69" s="92">
        <f t="shared" si="3"/>
        <v>694.9</v>
      </c>
    </row>
    <row r="70" spans="1:9" x14ac:dyDescent="0.25">
      <c r="A70" s="747" t="s">
        <v>216</v>
      </c>
      <c r="B70" s="775">
        <v>62</v>
      </c>
      <c r="C70" s="112">
        <f t="shared" si="4"/>
        <v>0.39240506329113922</v>
      </c>
      <c r="D70" s="91">
        <v>560</v>
      </c>
      <c r="E70" s="91">
        <f t="shared" si="6"/>
        <v>219.74683544303795</v>
      </c>
      <c r="F70" s="93">
        <v>1</v>
      </c>
      <c r="G70" s="91">
        <f t="shared" si="1"/>
        <v>219.75</v>
      </c>
      <c r="H70" s="91">
        <f t="shared" si="2"/>
        <v>52.94</v>
      </c>
      <c r="I70" s="92">
        <f t="shared" si="3"/>
        <v>272.69</v>
      </c>
    </row>
    <row r="71" spans="1:9" x14ac:dyDescent="0.25">
      <c r="A71" s="747" t="s">
        <v>216</v>
      </c>
      <c r="B71" s="775">
        <v>56</v>
      </c>
      <c r="C71" s="112">
        <f>B71/160</f>
        <v>0.35</v>
      </c>
      <c r="D71" s="91">
        <v>560</v>
      </c>
      <c r="E71" s="91">
        <f t="shared" si="6"/>
        <v>196</v>
      </c>
      <c r="F71" s="93">
        <v>1</v>
      </c>
      <c r="G71" s="91">
        <f t="shared" si="1"/>
        <v>196</v>
      </c>
      <c r="H71" s="91">
        <f t="shared" si="2"/>
        <v>47.22</v>
      </c>
      <c r="I71" s="92">
        <f t="shared" si="3"/>
        <v>243.22</v>
      </c>
    </row>
    <row r="72" spans="1:9" x14ac:dyDescent="0.25">
      <c r="A72" s="747" t="s">
        <v>216</v>
      </c>
      <c r="B72" s="775">
        <v>168</v>
      </c>
      <c r="C72" s="112">
        <f t="shared" si="4"/>
        <v>1.0632911392405062</v>
      </c>
      <c r="D72" s="91">
        <v>560</v>
      </c>
      <c r="E72" s="91">
        <f t="shared" si="6"/>
        <v>595.44303797468353</v>
      </c>
      <c r="F72" s="93">
        <v>1</v>
      </c>
      <c r="G72" s="91">
        <f t="shared" si="1"/>
        <v>595.44000000000005</v>
      </c>
      <c r="H72" s="91">
        <f t="shared" si="2"/>
        <v>143.44</v>
      </c>
      <c r="I72" s="92">
        <f t="shared" si="3"/>
        <v>738.88000000000011</v>
      </c>
    </row>
    <row r="73" spans="1:9" x14ac:dyDescent="0.25">
      <c r="A73" s="747" t="s">
        <v>216</v>
      </c>
      <c r="B73" s="775">
        <v>96</v>
      </c>
      <c r="C73" s="112">
        <f>B73/160</f>
        <v>0.6</v>
      </c>
      <c r="D73" s="91">
        <v>560</v>
      </c>
      <c r="E73" s="91">
        <f t="shared" si="6"/>
        <v>336</v>
      </c>
      <c r="F73" s="93">
        <v>1</v>
      </c>
      <c r="G73" s="91">
        <f t="shared" si="1"/>
        <v>336</v>
      </c>
      <c r="H73" s="91">
        <f t="shared" si="2"/>
        <v>80.94</v>
      </c>
      <c r="I73" s="92">
        <f t="shared" si="3"/>
        <v>416.94</v>
      </c>
    </row>
    <row r="74" spans="1:9" x14ac:dyDescent="0.25">
      <c r="A74" s="747" t="s">
        <v>216</v>
      </c>
      <c r="B74" s="775">
        <v>158</v>
      </c>
      <c r="C74" s="112">
        <f t="shared" si="4"/>
        <v>1</v>
      </c>
      <c r="D74" s="91">
        <v>560</v>
      </c>
      <c r="E74" s="91">
        <f t="shared" si="6"/>
        <v>560</v>
      </c>
      <c r="F74" s="93">
        <v>1</v>
      </c>
      <c r="G74" s="91">
        <f t="shared" si="1"/>
        <v>560</v>
      </c>
      <c r="H74" s="91">
        <f t="shared" si="2"/>
        <v>134.9</v>
      </c>
      <c r="I74" s="92">
        <f t="shared" si="3"/>
        <v>694.9</v>
      </c>
    </row>
    <row r="75" spans="1:9" x14ac:dyDescent="0.25">
      <c r="A75" s="747" t="s">
        <v>216</v>
      </c>
      <c r="B75" s="775">
        <v>80</v>
      </c>
      <c r="C75" s="112">
        <f>B75/160</f>
        <v>0.5</v>
      </c>
      <c r="D75" s="91">
        <v>560</v>
      </c>
      <c r="E75" s="91">
        <f t="shared" si="6"/>
        <v>280</v>
      </c>
      <c r="F75" s="93">
        <v>1</v>
      </c>
      <c r="G75" s="91">
        <f t="shared" ref="G75:G84" si="7">ROUND(E75*F75,2)</f>
        <v>280</v>
      </c>
      <c r="H75" s="91">
        <f t="shared" ref="H75:H84" si="8">ROUND(G75*0.2409,2)</f>
        <v>67.45</v>
      </c>
      <c r="I75" s="92">
        <f t="shared" ref="I75:I84" si="9">G75+H75</f>
        <v>347.45</v>
      </c>
    </row>
    <row r="76" spans="1:9" x14ac:dyDescent="0.25">
      <c r="A76" s="747" t="s">
        <v>216</v>
      </c>
      <c r="B76" s="775">
        <v>158</v>
      </c>
      <c r="C76" s="112">
        <f t="shared" ref="C76:C84" si="10">B76/158</f>
        <v>1</v>
      </c>
      <c r="D76" s="91">
        <v>560</v>
      </c>
      <c r="E76" s="91">
        <f t="shared" si="6"/>
        <v>560</v>
      </c>
      <c r="F76" s="93">
        <v>1</v>
      </c>
      <c r="G76" s="91">
        <f t="shared" si="7"/>
        <v>560</v>
      </c>
      <c r="H76" s="91">
        <f t="shared" si="8"/>
        <v>134.9</v>
      </c>
      <c r="I76" s="92">
        <f t="shared" si="9"/>
        <v>694.9</v>
      </c>
    </row>
    <row r="77" spans="1:9" x14ac:dyDescent="0.25">
      <c r="A77" s="747" t="s">
        <v>216</v>
      </c>
      <c r="B77" s="775">
        <v>158</v>
      </c>
      <c r="C77" s="112">
        <f t="shared" si="10"/>
        <v>1</v>
      </c>
      <c r="D77" s="91">
        <v>560</v>
      </c>
      <c r="E77" s="91">
        <f t="shared" si="6"/>
        <v>560</v>
      </c>
      <c r="F77" s="93">
        <v>1</v>
      </c>
      <c r="G77" s="91">
        <f t="shared" si="7"/>
        <v>560</v>
      </c>
      <c r="H77" s="91">
        <f t="shared" si="8"/>
        <v>134.9</v>
      </c>
      <c r="I77" s="92">
        <f t="shared" si="9"/>
        <v>694.9</v>
      </c>
    </row>
    <row r="78" spans="1:9" x14ac:dyDescent="0.25">
      <c r="A78" s="747" t="s">
        <v>216</v>
      </c>
      <c r="B78" s="775">
        <v>162</v>
      </c>
      <c r="C78" s="112">
        <f t="shared" si="10"/>
        <v>1.0253164556962024</v>
      </c>
      <c r="D78" s="91">
        <v>560</v>
      </c>
      <c r="E78" s="91">
        <f t="shared" si="6"/>
        <v>574.17721518987332</v>
      </c>
      <c r="F78" s="93">
        <v>1</v>
      </c>
      <c r="G78" s="91">
        <f t="shared" si="7"/>
        <v>574.17999999999995</v>
      </c>
      <c r="H78" s="91">
        <f t="shared" si="8"/>
        <v>138.32</v>
      </c>
      <c r="I78" s="92">
        <f t="shared" si="9"/>
        <v>712.5</v>
      </c>
    </row>
    <row r="79" spans="1:9" x14ac:dyDescent="0.25">
      <c r="A79" s="747" t="s">
        <v>216</v>
      </c>
      <c r="B79" s="775">
        <v>124</v>
      </c>
      <c r="C79" s="112">
        <f t="shared" si="10"/>
        <v>0.78481012658227844</v>
      </c>
      <c r="D79" s="91">
        <v>560</v>
      </c>
      <c r="E79" s="91">
        <f t="shared" si="6"/>
        <v>439.4936708860759</v>
      </c>
      <c r="F79" s="93">
        <v>1</v>
      </c>
      <c r="G79" s="91">
        <f t="shared" si="7"/>
        <v>439.49</v>
      </c>
      <c r="H79" s="91">
        <f t="shared" si="8"/>
        <v>105.87</v>
      </c>
      <c r="I79" s="92">
        <f t="shared" si="9"/>
        <v>545.36</v>
      </c>
    </row>
    <row r="80" spans="1:9" x14ac:dyDescent="0.25">
      <c r="A80" s="747" t="s">
        <v>216</v>
      </c>
      <c r="B80" s="775">
        <v>118</v>
      </c>
      <c r="C80" s="112">
        <f t="shared" si="10"/>
        <v>0.74683544303797467</v>
      </c>
      <c r="D80" s="91">
        <v>560</v>
      </c>
      <c r="E80" s="91">
        <f t="shared" si="6"/>
        <v>418.22784810126581</v>
      </c>
      <c r="F80" s="93">
        <v>1</v>
      </c>
      <c r="G80" s="91">
        <f t="shared" si="7"/>
        <v>418.23</v>
      </c>
      <c r="H80" s="91">
        <f t="shared" si="8"/>
        <v>100.75</v>
      </c>
      <c r="I80" s="92">
        <f t="shared" si="9"/>
        <v>518.98</v>
      </c>
    </row>
    <row r="81" spans="1:9" x14ac:dyDescent="0.25">
      <c r="A81" s="747" t="s">
        <v>216</v>
      </c>
      <c r="B81" s="775">
        <v>158</v>
      </c>
      <c r="C81" s="112">
        <f t="shared" si="10"/>
        <v>1</v>
      </c>
      <c r="D81" s="91">
        <v>560</v>
      </c>
      <c r="E81" s="91">
        <f t="shared" si="6"/>
        <v>560</v>
      </c>
      <c r="F81" s="93">
        <v>1</v>
      </c>
      <c r="G81" s="91">
        <f t="shared" si="7"/>
        <v>560</v>
      </c>
      <c r="H81" s="91">
        <f t="shared" si="8"/>
        <v>134.9</v>
      </c>
      <c r="I81" s="92">
        <f t="shared" si="9"/>
        <v>694.9</v>
      </c>
    </row>
    <row r="82" spans="1:9" x14ac:dyDescent="0.25">
      <c r="A82" s="747" t="s">
        <v>216</v>
      </c>
      <c r="B82" s="775">
        <v>80</v>
      </c>
      <c r="C82" s="112">
        <f>B82/160</f>
        <v>0.5</v>
      </c>
      <c r="D82" s="91">
        <v>560</v>
      </c>
      <c r="E82" s="91">
        <f t="shared" si="6"/>
        <v>280</v>
      </c>
      <c r="F82" s="93">
        <v>1</v>
      </c>
      <c r="G82" s="91">
        <f t="shared" si="7"/>
        <v>280</v>
      </c>
      <c r="H82" s="91">
        <f t="shared" si="8"/>
        <v>67.45</v>
      </c>
      <c r="I82" s="92">
        <f t="shared" si="9"/>
        <v>347.45</v>
      </c>
    </row>
    <row r="83" spans="1:9" x14ac:dyDescent="0.25">
      <c r="A83" s="747" t="s">
        <v>216</v>
      </c>
      <c r="B83" s="775">
        <v>60</v>
      </c>
      <c r="C83" s="112">
        <f>B83/160</f>
        <v>0.375</v>
      </c>
      <c r="D83" s="91">
        <v>560</v>
      </c>
      <c r="E83" s="91">
        <f t="shared" si="6"/>
        <v>210</v>
      </c>
      <c r="F83" s="93">
        <v>1</v>
      </c>
      <c r="G83" s="91">
        <f t="shared" si="7"/>
        <v>210</v>
      </c>
      <c r="H83" s="91">
        <f t="shared" si="8"/>
        <v>50.59</v>
      </c>
      <c r="I83" s="92">
        <f t="shared" si="9"/>
        <v>260.59000000000003</v>
      </c>
    </row>
    <row r="84" spans="1:9" x14ac:dyDescent="0.25">
      <c r="A84" s="747" t="s">
        <v>217</v>
      </c>
      <c r="B84" s="775">
        <v>143</v>
      </c>
      <c r="C84" s="112">
        <f t="shared" si="10"/>
        <v>0.90506329113924056</v>
      </c>
      <c r="D84" s="91">
        <v>790</v>
      </c>
      <c r="E84" s="91">
        <f t="shared" si="6"/>
        <v>715</v>
      </c>
      <c r="F84" s="93">
        <v>1</v>
      </c>
      <c r="G84" s="91">
        <f t="shared" si="7"/>
        <v>715</v>
      </c>
      <c r="H84" s="91">
        <f t="shared" si="8"/>
        <v>172.24</v>
      </c>
      <c r="I84" s="92">
        <f t="shared" si="9"/>
        <v>887.24</v>
      </c>
    </row>
    <row r="85" spans="1:9" ht="23.25" customHeight="1" x14ac:dyDescent="0.25">
      <c r="A85" s="748" t="s">
        <v>219</v>
      </c>
      <c r="B85" s="776">
        <f>-B86+B89+B97+B106</f>
        <v>1574.5</v>
      </c>
      <c r="C85" s="759">
        <f>C87+C89+C97+C106</f>
        <v>12.684256329113925</v>
      </c>
      <c r="D85" s="95"/>
      <c r="E85" s="95"/>
      <c r="F85" s="95"/>
      <c r="G85" s="95">
        <f>G86+G89+G97+G106</f>
        <v>10660.279999999999</v>
      </c>
      <c r="H85" s="95">
        <f>H86+H89+H97+H106</f>
        <v>2568.0500000000002</v>
      </c>
      <c r="I85" s="96">
        <f>G85+H85</f>
        <v>13228.329999999998</v>
      </c>
    </row>
    <row r="86" spans="1:9" ht="48" customHeight="1" x14ac:dyDescent="0.25">
      <c r="A86" s="640" t="s">
        <v>10</v>
      </c>
      <c r="B86" s="774">
        <f>SUM(B87:B88)</f>
        <v>206</v>
      </c>
      <c r="C86" s="45">
        <f>SUM(C87:C88)</f>
        <v>1.3037974683544302</v>
      </c>
      <c r="D86" s="38"/>
      <c r="E86" s="38"/>
      <c r="F86" s="38"/>
      <c r="G86" s="38">
        <f>SUM(G87:G88)</f>
        <v>2065.69</v>
      </c>
      <c r="H86" s="38">
        <f>SUM(H87:H88)</f>
        <v>497.63</v>
      </c>
      <c r="I86" s="39">
        <f>SUM(I87:I88)</f>
        <v>2563.3199999999997</v>
      </c>
    </row>
    <row r="87" spans="1:9" ht="15.75" customHeight="1" x14ac:dyDescent="0.25">
      <c r="A87" s="749" t="s">
        <v>220</v>
      </c>
      <c r="B87" s="775">
        <v>112</v>
      </c>
      <c r="C87" s="112">
        <f>B87/158</f>
        <v>0.70886075949367089</v>
      </c>
      <c r="D87" s="91">
        <v>1630</v>
      </c>
      <c r="E87" s="91">
        <f>D87*C87</f>
        <v>1155.4430379746836</v>
      </c>
      <c r="F87" s="94">
        <v>1</v>
      </c>
      <c r="G87" s="91">
        <f>ROUND(E87*F87,2)</f>
        <v>1155.44</v>
      </c>
      <c r="H87" s="91">
        <f>ROUND(G87*0.2409,2)</f>
        <v>278.35000000000002</v>
      </c>
      <c r="I87" s="92">
        <f>G87+H87</f>
        <v>1433.79</v>
      </c>
    </row>
    <row r="88" spans="1:9" ht="14.25" customHeight="1" x14ac:dyDescent="0.25">
      <c r="A88" s="750" t="s">
        <v>210</v>
      </c>
      <c r="B88" s="775">
        <v>94</v>
      </c>
      <c r="C88" s="112">
        <f>B88/158</f>
        <v>0.59493670886075944</v>
      </c>
      <c r="D88" s="91">
        <v>1530</v>
      </c>
      <c r="E88" s="91">
        <f>D88*C88</f>
        <v>910.25316455696191</v>
      </c>
      <c r="F88" s="94">
        <v>1</v>
      </c>
      <c r="G88" s="91">
        <f>ROUND(E88*F88,2)</f>
        <v>910.25</v>
      </c>
      <c r="H88" s="91">
        <f>ROUND(G88*0.2409,2)</f>
        <v>219.28</v>
      </c>
      <c r="I88" s="92">
        <f>G88+H88</f>
        <v>1129.53</v>
      </c>
    </row>
    <row r="89" spans="1:9" ht="47.1" customHeight="1" x14ac:dyDescent="0.25">
      <c r="A89" s="618" t="s">
        <v>8</v>
      </c>
      <c r="B89" s="774">
        <f>SUM(B91:B96)</f>
        <v>479</v>
      </c>
      <c r="C89" s="45">
        <f>SUM(C90:C96)</f>
        <v>3.7380537974683543</v>
      </c>
      <c r="D89" s="38"/>
      <c r="E89" s="38"/>
      <c r="F89" s="738"/>
      <c r="G89" s="38">
        <f>SUM(G90:G96)</f>
        <v>3516.6499999999996</v>
      </c>
      <c r="H89" s="38">
        <f>SUM(H90:H96)</f>
        <v>847.15000000000009</v>
      </c>
      <c r="I89" s="39">
        <f t="shared" ref="I89:I115" si="11">G89+H89</f>
        <v>4363.7999999999993</v>
      </c>
    </row>
    <row r="90" spans="1:9" ht="22.5" customHeight="1" x14ac:dyDescent="0.25">
      <c r="A90" s="750" t="s">
        <v>212</v>
      </c>
      <c r="B90" s="775">
        <v>112</v>
      </c>
      <c r="C90" s="112">
        <f t="shared" ref="C90:C96" si="12">B90/158</f>
        <v>0.70886075949367089</v>
      </c>
      <c r="D90" s="91">
        <v>1270</v>
      </c>
      <c r="E90" s="91">
        <f t="shared" ref="E90:E115" si="13">D90*C90</f>
        <v>900.25316455696202</v>
      </c>
      <c r="F90" s="94">
        <v>1</v>
      </c>
      <c r="G90" s="91">
        <f t="shared" ref="G90:G115" si="14">ROUND(E90*F90,2)</f>
        <v>900.25</v>
      </c>
      <c r="H90" s="91">
        <f t="shared" ref="H90:H115" si="15">ROUND(G90*0.2409,2)</f>
        <v>216.87</v>
      </c>
      <c r="I90" s="92">
        <f t="shared" si="11"/>
        <v>1117.1199999999999</v>
      </c>
    </row>
    <row r="91" spans="1:9" ht="18.75" customHeight="1" x14ac:dyDescent="0.25">
      <c r="A91" s="750" t="s">
        <v>221</v>
      </c>
      <c r="B91" s="775">
        <v>86</v>
      </c>
      <c r="C91" s="112">
        <f t="shared" si="12"/>
        <v>0.54430379746835444</v>
      </c>
      <c r="D91" s="91">
        <v>866</v>
      </c>
      <c r="E91" s="91">
        <f t="shared" si="13"/>
        <v>471.36708860759495</v>
      </c>
      <c r="F91" s="93">
        <v>1</v>
      </c>
      <c r="G91" s="91">
        <f t="shared" si="14"/>
        <v>471.37</v>
      </c>
      <c r="H91" s="91">
        <f t="shared" si="15"/>
        <v>113.55</v>
      </c>
      <c r="I91" s="92">
        <f t="shared" si="11"/>
        <v>584.91999999999996</v>
      </c>
    </row>
    <row r="92" spans="1:9" ht="22.5" customHeight="1" x14ac:dyDescent="0.25">
      <c r="A92" s="750" t="s">
        <v>221</v>
      </c>
      <c r="B92" s="775">
        <v>118</v>
      </c>
      <c r="C92" s="112">
        <f t="shared" si="12"/>
        <v>0.74683544303797467</v>
      </c>
      <c r="D92" s="91">
        <v>866</v>
      </c>
      <c r="E92" s="91">
        <f t="shared" si="13"/>
        <v>646.75949367088606</v>
      </c>
      <c r="F92" s="93">
        <v>1</v>
      </c>
      <c r="G92" s="91">
        <f t="shared" si="14"/>
        <v>646.76</v>
      </c>
      <c r="H92" s="91">
        <f t="shared" si="15"/>
        <v>155.80000000000001</v>
      </c>
      <c r="I92" s="92">
        <f t="shared" si="11"/>
        <v>802.56</v>
      </c>
    </row>
    <row r="93" spans="1:9" ht="18.75" customHeight="1" x14ac:dyDescent="0.25">
      <c r="A93" s="750" t="s">
        <v>221</v>
      </c>
      <c r="B93" s="775">
        <v>78</v>
      </c>
      <c r="C93" s="112">
        <f t="shared" si="12"/>
        <v>0.49367088607594939</v>
      </c>
      <c r="D93" s="91">
        <v>866</v>
      </c>
      <c r="E93" s="91">
        <f t="shared" si="13"/>
        <v>427.51898734177217</v>
      </c>
      <c r="F93" s="93">
        <v>1</v>
      </c>
      <c r="G93" s="91">
        <f t="shared" si="14"/>
        <v>427.52</v>
      </c>
      <c r="H93" s="91">
        <f t="shared" si="15"/>
        <v>102.99</v>
      </c>
      <c r="I93" s="92">
        <f t="shared" si="11"/>
        <v>530.51</v>
      </c>
    </row>
    <row r="94" spans="1:9" ht="19.5" customHeight="1" x14ac:dyDescent="0.25">
      <c r="A94" s="750" t="s">
        <v>221</v>
      </c>
      <c r="B94" s="775">
        <v>106</v>
      </c>
      <c r="C94" s="112">
        <f t="shared" si="12"/>
        <v>0.67088607594936711</v>
      </c>
      <c r="D94" s="91">
        <v>866</v>
      </c>
      <c r="E94" s="91">
        <f t="shared" si="13"/>
        <v>580.98734177215192</v>
      </c>
      <c r="F94" s="93">
        <v>1</v>
      </c>
      <c r="G94" s="91">
        <f t="shared" si="14"/>
        <v>580.99</v>
      </c>
      <c r="H94" s="91">
        <f t="shared" si="15"/>
        <v>139.96</v>
      </c>
      <c r="I94" s="92">
        <f t="shared" si="11"/>
        <v>720.95</v>
      </c>
    </row>
    <row r="95" spans="1:9" ht="19.5" customHeight="1" x14ac:dyDescent="0.25">
      <c r="A95" s="750" t="s">
        <v>214</v>
      </c>
      <c r="B95" s="775">
        <v>31</v>
      </c>
      <c r="C95" s="112">
        <f>B95/160</f>
        <v>0.19375000000000001</v>
      </c>
      <c r="D95" s="91">
        <v>854</v>
      </c>
      <c r="E95" s="91">
        <f t="shared" si="13"/>
        <v>165.46250000000001</v>
      </c>
      <c r="F95" s="93">
        <v>1</v>
      </c>
      <c r="G95" s="91">
        <f t="shared" si="14"/>
        <v>165.46</v>
      </c>
      <c r="H95" s="91">
        <f t="shared" si="15"/>
        <v>39.86</v>
      </c>
      <c r="I95" s="92">
        <f t="shared" si="11"/>
        <v>205.32</v>
      </c>
    </row>
    <row r="96" spans="1:9" ht="19.5" customHeight="1" x14ac:dyDescent="0.25">
      <c r="A96" s="750" t="s">
        <v>214</v>
      </c>
      <c r="B96" s="775">
        <v>60</v>
      </c>
      <c r="C96" s="112">
        <f t="shared" si="12"/>
        <v>0.379746835443038</v>
      </c>
      <c r="D96" s="91">
        <v>854</v>
      </c>
      <c r="E96" s="91">
        <f t="shared" si="13"/>
        <v>324.30379746835445</v>
      </c>
      <c r="F96" s="93">
        <v>1</v>
      </c>
      <c r="G96" s="91">
        <f t="shared" si="14"/>
        <v>324.3</v>
      </c>
      <c r="H96" s="91">
        <f t="shared" si="15"/>
        <v>78.12</v>
      </c>
      <c r="I96" s="92">
        <f t="shared" si="11"/>
        <v>402.42</v>
      </c>
    </row>
    <row r="97" spans="1:9" ht="69" customHeight="1" x14ac:dyDescent="0.25">
      <c r="A97" s="618" t="s">
        <v>9</v>
      </c>
      <c r="B97" s="774">
        <f>SUM(B98:B105)</f>
        <v>573</v>
      </c>
      <c r="C97" s="45">
        <f>SUM(C98:C105)</f>
        <v>3.6265822784810129</v>
      </c>
      <c r="D97" s="38"/>
      <c r="E97" s="38"/>
      <c r="F97" s="127"/>
      <c r="G97" s="38">
        <f>SUM(G98:G105)</f>
        <v>2375.41</v>
      </c>
      <c r="H97" s="38">
        <f>SUM(H98:H105)</f>
        <v>572.24</v>
      </c>
      <c r="I97" s="39">
        <f>G97+H97</f>
        <v>2947.6499999999996</v>
      </c>
    </row>
    <row r="98" spans="1:9" ht="20.25" customHeight="1" x14ac:dyDescent="0.25">
      <c r="A98" s="750" t="s">
        <v>215</v>
      </c>
      <c r="B98" s="775">
        <v>96</v>
      </c>
      <c r="C98" s="112">
        <f>B98/158</f>
        <v>0.60759493670886078</v>
      </c>
      <c r="D98" s="91">
        <v>655</v>
      </c>
      <c r="E98" s="91">
        <f t="shared" si="13"/>
        <v>397.97468354430379</v>
      </c>
      <c r="F98" s="93">
        <v>1</v>
      </c>
      <c r="G98" s="91">
        <f t="shared" si="14"/>
        <v>397.97</v>
      </c>
      <c r="H98" s="91">
        <f t="shared" si="15"/>
        <v>95.87</v>
      </c>
      <c r="I98" s="92">
        <f t="shared" si="11"/>
        <v>493.84000000000003</v>
      </c>
    </row>
    <row r="99" spans="1:9" ht="16.5" customHeight="1" x14ac:dyDescent="0.25">
      <c r="A99" s="750" t="s">
        <v>215</v>
      </c>
      <c r="B99" s="775">
        <v>86</v>
      </c>
      <c r="C99" s="112">
        <f t="shared" ref="C99:C115" si="16">B99/158</f>
        <v>0.54430379746835444</v>
      </c>
      <c r="D99" s="91">
        <v>655</v>
      </c>
      <c r="E99" s="91">
        <f t="shared" si="13"/>
        <v>356.51898734177217</v>
      </c>
      <c r="F99" s="93">
        <v>1</v>
      </c>
      <c r="G99" s="91">
        <f t="shared" si="14"/>
        <v>356.52</v>
      </c>
      <c r="H99" s="91">
        <f t="shared" si="15"/>
        <v>85.89</v>
      </c>
      <c r="I99" s="92">
        <f t="shared" si="11"/>
        <v>442.40999999999997</v>
      </c>
    </row>
    <row r="100" spans="1:9" ht="15" customHeight="1" x14ac:dyDescent="0.25">
      <c r="A100" s="750" t="s">
        <v>215</v>
      </c>
      <c r="B100" s="775">
        <v>30</v>
      </c>
      <c r="C100" s="112">
        <f t="shared" si="16"/>
        <v>0.189873417721519</v>
      </c>
      <c r="D100" s="91">
        <v>655</v>
      </c>
      <c r="E100" s="91">
        <f t="shared" si="13"/>
        <v>124.36708860759495</v>
      </c>
      <c r="F100" s="93">
        <v>1</v>
      </c>
      <c r="G100" s="91">
        <f t="shared" si="14"/>
        <v>124.37</v>
      </c>
      <c r="H100" s="91">
        <f t="shared" si="15"/>
        <v>29.96</v>
      </c>
      <c r="I100" s="92">
        <f t="shared" si="11"/>
        <v>154.33000000000001</v>
      </c>
    </row>
    <row r="101" spans="1:9" ht="19.5" customHeight="1" x14ac:dyDescent="0.25">
      <c r="A101" s="750" t="s">
        <v>215</v>
      </c>
      <c r="B101" s="775">
        <v>95</v>
      </c>
      <c r="C101" s="112">
        <f t="shared" si="16"/>
        <v>0.60126582278481011</v>
      </c>
      <c r="D101" s="91">
        <v>655</v>
      </c>
      <c r="E101" s="91">
        <f t="shared" si="13"/>
        <v>393.8291139240506</v>
      </c>
      <c r="F101" s="93">
        <v>1</v>
      </c>
      <c r="G101" s="97">
        <f t="shared" si="14"/>
        <v>393.83</v>
      </c>
      <c r="H101" s="91">
        <f t="shared" si="15"/>
        <v>94.87</v>
      </c>
      <c r="I101" s="92">
        <f t="shared" si="11"/>
        <v>488.7</v>
      </c>
    </row>
    <row r="102" spans="1:9" ht="18" customHeight="1" x14ac:dyDescent="0.25">
      <c r="A102" s="750" t="s">
        <v>215</v>
      </c>
      <c r="B102" s="775">
        <v>86</v>
      </c>
      <c r="C102" s="112">
        <f t="shared" si="16"/>
        <v>0.54430379746835444</v>
      </c>
      <c r="D102" s="91">
        <v>655</v>
      </c>
      <c r="E102" s="91">
        <f t="shared" si="13"/>
        <v>356.51898734177217</v>
      </c>
      <c r="F102" s="93">
        <v>1</v>
      </c>
      <c r="G102" s="91">
        <f t="shared" si="14"/>
        <v>356.52</v>
      </c>
      <c r="H102" s="91">
        <f t="shared" si="15"/>
        <v>85.89</v>
      </c>
      <c r="I102" s="92">
        <f t="shared" si="11"/>
        <v>442.40999999999997</v>
      </c>
    </row>
    <row r="103" spans="1:9" ht="18" customHeight="1" x14ac:dyDescent="0.25">
      <c r="A103" s="750" t="s">
        <v>215</v>
      </c>
      <c r="B103" s="775">
        <v>86</v>
      </c>
      <c r="C103" s="112">
        <f t="shared" si="16"/>
        <v>0.54430379746835444</v>
      </c>
      <c r="D103" s="91">
        <v>655</v>
      </c>
      <c r="E103" s="91">
        <f t="shared" si="13"/>
        <v>356.51898734177217</v>
      </c>
      <c r="F103" s="93">
        <v>1</v>
      </c>
      <c r="G103" s="91">
        <f t="shared" si="14"/>
        <v>356.52</v>
      </c>
      <c r="H103" s="91">
        <f t="shared" si="15"/>
        <v>85.89</v>
      </c>
      <c r="I103" s="92">
        <f t="shared" si="11"/>
        <v>442.40999999999997</v>
      </c>
    </row>
    <row r="104" spans="1:9" ht="16.5" customHeight="1" x14ac:dyDescent="0.25">
      <c r="A104" s="750" t="s">
        <v>215</v>
      </c>
      <c r="B104" s="775">
        <v>94</v>
      </c>
      <c r="C104" s="112">
        <f t="shared" si="16"/>
        <v>0.59493670886075944</v>
      </c>
      <c r="D104" s="91">
        <v>655</v>
      </c>
      <c r="E104" s="91">
        <f t="shared" si="13"/>
        <v>389.68354430379742</v>
      </c>
      <c r="F104" s="93">
        <v>1</v>
      </c>
      <c r="G104" s="91">
        <f t="shared" si="14"/>
        <v>389.68</v>
      </c>
      <c r="H104" s="91">
        <f t="shared" si="15"/>
        <v>93.87</v>
      </c>
      <c r="I104" s="92">
        <f t="shared" si="11"/>
        <v>483.55</v>
      </c>
    </row>
    <row r="105" spans="1:9" ht="18" customHeight="1" x14ac:dyDescent="0.25">
      <c r="A105" s="750" t="s">
        <v>215</v>
      </c>
      <c r="B105" s="775"/>
      <c r="C105" s="112"/>
      <c r="D105" s="91"/>
      <c r="E105" s="91"/>
      <c r="F105" s="93"/>
      <c r="G105" s="91"/>
      <c r="H105" s="91"/>
      <c r="I105" s="92"/>
    </row>
    <row r="106" spans="1:9" ht="37.5" customHeight="1" x14ac:dyDescent="0.25">
      <c r="A106" s="618" t="s">
        <v>7</v>
      </c>
      <c r="B106" s="774">
        <f>SUM(B107:B115)</f>
        <v>728.5</v>
      </c>
      <c r="C106" s="45">
        <f>SUM(C107:C115)</f>
        <v>4.6107594936708862</v>
      </c>
      <c r="D106" s="38"/>
      <c r="E106" s="38"/>
      <c r="F106" s="127"/>
      <c r="G106" s="38">
        <f>SUM(G107:G115)</f>
        <v>2702.5299999999997</v>
      </c>
      <c r="H106" s="38">
        <f>SUM(H107:H115)</f>
        <v>651.03</v>
      </c>
      <c r="I106" s="39">
        <f t="shared" si="11"/>
        <v>3353.5599999999995</v>
      </c>
    </row>
    <row r="107" spans="1:9" ht="19.5" customHeight="1" x14ac:dyDescent="0.25">
      <c r="A107" s="750" t="s">
        <v>216</v>
      </c>
      <c r="B107" s="775">
        <v>62</v>
      </c>
      <c r="C107" s="112">
        <f t="shared" si="16"/>
        <v>0.39240506329113922</v>
      </c>
      <c r="D107" s="91">
        <v>560</v>
      </c>
      <c r="E107" s="91">
        <f t="shared" si="13"/>
        <v>219.74683544303795</v>
      </c>
      <c r="F107" s="93">
        <v>1</v>
      </c>
      <c r="G107" s="91">
        <f t="shared" si="14"/>
        <v>219.75</v>
      </c>
      <c r="H107" s="91">
        <f t="shared" si="15"/>
        <v>52.94</v>
      </c>
      <c r="I107" s="92">
        <f t="shared" si="11"/>
        <v>272.69</v>
      </c>
    </row>
    <row r="108" spans="1:9" ht="21" customHeight="1" x14ac:dyDescent="0.25">
      <c r="A108" s="750" t="s">
        <v>222</v>
      </c>
      <c r="B108" s="775">
        <v>79</v>
      </c>
      <c r="C108" s="112">
        <f t="shared" si="16"/>
        <v>0.5</v>
      </c>
      <c r="D108" s="91">
        <v>560</v>
      </c>
      <c r="E108" s="91">
        <f t="shared" si="13"/>
        <v>280</v>
      </c>
      <c r="F108" s="93">
        <v>1</v>
      </c>
      <c r="G108" s="91">
        <f t="shared" si="14"/>
        <v>280</v>
      </c>
      <c r="H108" s="91">
        <f t="shared" si="15"/>
        <v>67.45</v>
      </c>
      <c r="I108" s="92">
        <f t="shared" si="11"/>
        <v>347.45</v>
      </c>
    </row>
    <row r="109" spans="1:9" ht="18.75" customHeight="1" x14ac:dyDescent="0.25">
      <c r="A109" s="750" t="s">
        <v>216</v>
      </c>
      <c r="B109" s="775">
        <v>110</v>
      </c>
      <c r="C109" s="112">
        <f t="shared" si="16"/>
        <v>0.69620253164556967</v>
      </c>
      <c r="D109" s="91">
        <v>560</v>
      </c>
      <c r="E109" s="91">
        <f t="shared" si="13"/>
        <v>389.87341772151899</v>
      </c>
      <c r="F109" s="93">
        <v>1</v>
      </c>
      <c r="G109" s="91">
        <f t="shared" si="14"/>
        <v>389.87</v>
      </c>
      <c r="H109" s="91">
        <f t="shared" si="15"/>
        <v>93.92</v>
      </c>
      <c r="I109" s="92">
        <f t="shared" si="11"/>
        <v>483.79</v>
      </c>
    </row>
    <row r="110" spans="1:9" ht="18.75" customHeight="1" x14ac:dyDescent="0.25">
      <c r="A110" s="750" t="s">
        <v>216</v>
      </c>
      <c r="B110" s="775">
        <v>94</v>
      </c>
      <c r="C110" s="112">
        <f t="shared" si="16"/>
        <v>0.59493670886075944</v>
      </c>
      <c r="D110" s="91">
        <v>560</v>
      </c>
      <c r="E110" s="91">
        <f t="shared" si="13"/>
        <v>333.1645569620253</v>
      </c>
      <c r="F110" s="93">
        <v>1</v>
      </c>
      <c r="G110" s="91">
        <f t="shared" si="14"/>
        <v>333.16</v>
      </c>
      <c r="H110" s="91">
        <f t="shared" si="15"/>
        <v>80.260000000000005</v>
      </c>
      <c r="I110" s="92">
        <f t="shared" si="11"/>
        <v>413.42</v>
      </c>
    </row>
    <row r="111" spans="1:9" ht="15.75" customHeight="1" x14ac:dyDescent="0.25">
      <c r="A111" s="750" t="s">
        <v>216</v>
      </c>
      <c r="B111" s="775">
        <v>56</v>
      </c>
      <c r="C111" s="112">
        <f t="shared" si="16"/>
        <v>0.35443037974683544</v>
      </c>
      <c r="D111" s="91">
        <v>560</v>
      </c>
      <c r="E111" s="91">
        <f t="shared" si="13"/>
        <v>198.48101265822785</v>
      </c>
      <c r="F111" s="93">
        <v>1</v>
      </c>
      <c r="G111" s="91">
        <f t="shared" si="14"/>
        <v>198.48</v>
      </c>
      <c r="H111" s="91">
        <f t="shared" si="15"/>
        <v>47.81</v>
      </c>
      <c r="I111" s="92">
        <f t="shared" si="11"/>
        <v>246.29</v>
      </c>
    </row>
    <row r="112" spans="1:9" ht="19.5" customHeight="1" x14ac:dyDescent="0.25">
      <c r="A112" s="750" t="s">
        <v>216</v>
      </c>
      <c r="B112" s="775">
        <v>88.5</v>
      </c>
      <c r="C112" s="112">
        <f t="shared" si="16"/>
        <v>0.560126582278481</v>
      </c>
      <c r="D112" s="91">
        <v>560</v>
      </c>
      <c r="E112" s="91">
        <f t="shared" si="13"/>
        <v>313.67088607594934</v>
      </c>
      <c r="F112" s="93">
        <v>1</v>
      </c>
      <c r="G112" s="91">
        <f t="shared" si="14"/>
        <v>313.67</v>
      </c>
      <c r="H112" s="91">
        <f t="shared" si="15"/>
        <v>75.56</v>
      </c>
      <c r="I112" s="92">
        <f t="shared" si="11"/>
        <v>389.23</v>
      </c>
    </row>
    <row r="113" spans="1:9" ht="19.5" customHeight="1" x14ac:dyDescent="0.25">
      <c r="A113" s="750" t="s">
        <v>216</v>
      </c>
      <c r="B113" s="775">
        <v>32</v>
      </c>
      <c r="C113" s="112">
        <f t="shared" si="16"/>
        <v>0.20253164556962025</v>
      </c>
      <c r="D113" s="91">
        <v>560</v>
      </c>
      <c r="E113" s="91">
        <f t="shared" si="13"/>
        <v>113.41772151898734</v>
      </c>
      <c r="F113" s="93">
        <v>1</v>
      </c>
      <c r="G113" s="91">
        <f t="shared" si="14"/>
        <v>113.42</v>
      </c>
      <c r="H113" s="91">
        <f t="shared" si="15"/>
        <v>27.32</v>
      </c>
      <c r="I113" s="92">
        <f t="shared" si="11"/>
        <v>140.74</v>
      </c>
    </row>
    <row r="114" spans="1:9" ht="20.25" customHeight="1" x14ac:dyDescent="0.25">
      <c r="A114" s="750" t="s">
        <v>216</v>
      </c>
      <c r="B114" s="775">
        <v>95</v>
      </c>
      <c r="C114" s="112">
        <f t="shared" si="16"/>
        <v>0.60126582278481011</v>
      </c>
      <c r="D114" s="91">
        <v>560</v>
      </c>
      <c r="E114" s="91">
        <f t="shared" si="13"/>
        <v>336.70886075949369</v>
      </c>
      <c r="F114" s="93">
        <v>1</v>
      </c>
      <c r="G114" s="91">
        <f t="shared" si="14"/>
        <v>336.71</v>
      </c>
      <c r="H114" s="91">
        <f t="shared" si="15"/>
        <v>81.11</v>
      </c>
      <c r="I114" s="92">
        <f t="shared" si="11"/>
        <v>417.82</v>
      </c>
    </row>
    <row r="115" spans="1:9" ht="18.75" customHeight="1" x14ac:dyDescent="0.25">
      <c r="A115" s="750" t="s">
        <v>223</v>
      </c>
      <c r="B115" s="775">
        <v>112</v>
      </c>
      <c r="C115" s="112">
        <f t="shared" si="16"/>
        <v>0.70886075949367089</v>
      </c>
      <c r="D115" s="91">
        <v>730</v>
      </c>
      <c r="E115" s="91">
        <f t="shared" si="13"/>
        <v>517.4683544303798</v>
      </c>
      <c r="F115" s="93">
        <v>1</v>
      </c>
      <c r="G115" s="91">
        <f t="shared" si="14"/>
        <v>517.47</v>
      </c>
      <c r="H115" s="91">
        <f t="shared" si="15"/>
        <v>124.66</v>
      </c>
      <c r="I115" s="92">
        <f t="shared" si="11"/>
        <v>642.13</v>
      </c>
    </row>
    <row r="116" spans="1:9" x14ac:dyDescent="0.25">
      <c r="A116" s="771" t="s">
        <v>224</v>
      </c>
      <c r="B116" s="777">
        <f>B117+B120+B130+B136</f>
        <v>1849</v>
      </c>
      <c r="C116" s="760">
        <f>C117+C120+C130+C136</f>
        <v>11.702531645569621</v>
      </c>
      <c r="D116" s="98"/>
      <c r="E116" s="98"/>
      <c r="F116" s="99"/>
      <c r="G116" s="98">
        <f>G117+G120+G130+G136</f>
        <v>9304.58</v>
      </c>
      <c r="H116" s="98">
        <f>H117+H120+H130+H136</f>
        <v>2241.48</v>
      </c>
      <c r="I116" s="100">
        <f>I117+I120+I130+I136</f>
        <v>11546.06</v>
      </c>
    </row>
    <row r="117" spans="1:9" ht="49.5" x14ac:dyDescent="0.25">
      <c r="A117" s="618" t="s">
        <v>10</v>
      </c>
      <c r="B117" s="778">
        <f>SUM(B118:B119)</f>
        <v>108</v>
      </c>
      <c r="C117" s="665">
        <f>SUM(C118:C119)</f>
        <v>0.68354430379746833</v>
      </c>
      <c r="D117" s="254"/>
      <c r="E117" s="254"/>
      <c r="F117" s="682"/>
      <c r="G117" s="254">
        <f>SUM(G118:G119)</f>
        <v>1106.58</v>
      </c>
      <c r="H117" s="254">
        <f>SUM(H118:H119)</f>
        <v>266.57</v>
      </c>
      <c r="I117" s="255">
        <f>SUM(I118:I119)</f>
        <v>1373.15</v>
      </c>
    </row>
    <row r="118" spans="1:9" x14ac:dyDescent="0.25">
      <c r="A118" s="750" t="s">
        <v>225</v>
      </c>
      <c r="B118" s="779">
        <v>96</v>
      </c>
      <c r="C118" s="177">
        <f>B118/158</f>
        <v>0.60759493670886078</v>
      </c>
      <c r="D118" s="109">
        <v>1630</v>
      </c>
      <c r="E118" s="109">
        <f>D118*C118</f>
        <v>990.37974683544303</v>
      </c>
      <c r="F118" s="110">
        <v>1</v>
      </c>
      <c r="G118" s="109">
        <f>ROUND(E118*F118,2)</f>
        <v>990.38</v>
      </c>
      <c r="H118" s="109">
        <f>ROUND(G118*0.2409,2)</f>
        <v>238.58</v>
      </c>
      <c r="I118" s="176">
        <f>G118+H118</f>
        <v>1228.96</v>
      </c>
    </row>
    <row r="119" spans="1:9" x14ac:dyDescent="0.25">
      <c r="A119" s="750" t="s">
        <v>210</v>
      </c>
      <c r="B119" s="779">
        <v>12</v>
      </c>
      <c r="C119" s="177">
        <f>B119/158</f>
        <v>7.5949367088607597E-2</v>
      </c>
      <c r="D119" s="109">
        <v>1530</v>
      </c>
      <c r="E119" s="109">
        <f>D119*C119</f>
        <v>116.20253164556962</v>
      </c>
      <c r="F119" s="110">
        <v>1</v>
      </c>
      <c r="G119" s="109">
        <f>ROUND(E119*F119,2)</f>
        <v>116.2</v>
      </c>
      <c r="H119" s="109">
        <f>ROUND(G119*0.2409,2)</f>
        <v>27.99</v>
      </c>
      <c r="I119" s="176">
        <f>G119+H119</f>
        <v>144.19</v>
      </c>
    </row>
    <row r="120" spans="1:9" ht="66" x14ac:dyDescent="0.25">
      <c r="A120" s="618" t="s">
        <v>8</v>
      </c>
      <c r="B120" s="778">
        <f>SUM(B121:B129)</f>
        <v>676</v>
      </c>
      <c r="C120" s="665">
        <f>SUM(C121:C129)</f>
        <v>4.2784810126582276</v>
      </c>
      <c r="D120" s="761"/>
      <c r="E120" s="254"/>
      <c r="F120" s="682"/>
      <c r="G120" s="254">
        <f>SUM(G121:G129)</f>
        <v>4029.01</v>
      </c>
      <c r="H120" s="254">
        <f>SUM(H121:H129)</f>
        <v>970.59999999999991</v>
      </c>
      <c r="I120" s="255">
        <f>SUM(I121:I129)</f>
        <v>4999.6100000000006</v>
      </c>
    </row>
    <row r="121" spans="1:9" x14ac:dyDescent="0.25">
      <c r="A121" s="747" t="s">
        <v>212</v>
      </c>
      <c r="B121" s="779">
        <v>96</v>
      </c>
      <c r="C121" s="177">
        <f t="shared" ref="C121:C142" si="17">B121/158</f>
        <v>0.60759493670886078</v>
      </c>
      <c r="D121" s="109">
        <v>1270</v>
      </c>
      <c r="E121" s="109">
        <f t="shared" ref="E121:E142" si="18">D121*C121</f>
        <v>771.64556962025324</v>
      </c>
      <c r="F121" s="110">
        <v>1</v>
      </c>
      <c r="G121" s="109">
        <f t="shared" ref="G121:G142" si="19">ROUND(E121*F121,2)</f>
        <v>771.65</v>
      </c>
      <c r="H121" s="109">
        <f t="shared" ref="H121:H142" si="20">ROUND(G121*0.2409,2)</f>
        <v>185.89</v>
      </c>
      <c r="I121" s="176">
        <f t="shared" ref="I121:I181" si="21">G121+H121</f>
        <v>957.54</v>
      </c>
    </row>
    <row r="122" spans="1:9" x14ac:dyDescent="0.25">
      <c r="A122" s="747" t="s">
        <v>221</v>
      </c>
      <c r="B122" s="779">
        <v>72</v>
      </c>
      <c r="C122" s="177">
        <f t="shared" si="17"/>
        <v>0.45569620253164556</v>
      </c>
      <c r="D122" s="109">
        <v>866</v>
      </c>
      <c r="E122" s="109">
        <f t="shared" si="18"/>
        <v>394.63291139240505</v>
      </c>
      <c r="F122" s="110">
        <v>1</v>
      </c>
      <c r="G122" s="109">
        <f t="shared" si="19"/>
        <v>394.63</v>
      </c>
      <c r="H122" s="109">
        <f t="shared" si="20"/>
        <v>95.07</v>
      </c>
      <c r="I122" s="176">
        <f t="shared" si="21"/>
        <v>489.7</v>
      </c>
    </row>
    <row r="123" spans="1:9" x14ac:dyDescent="0.25">
      <c r="A123" s="747" t="s">
        <v>221</v>
      </c>
      <c r="B123" s="779">
        <v>48</v>
      </c>
      <c r="C123" s="177">
        <f t="shared" si="17"/>
        <v>0.30379746835443039</v>
      </c>
      <c r="D123" s="109">
        <v>866</v>
      </c>
      <c r="E123" s="109">
        <f t="shared" si="18"/>
        <v>263.08860759493672</v>
      </c>
      <c r="F123" s="110">
        <v>1</v>
      </c>
      <c r="G123" s="109">
        <f t="shared" si="19"/>
        <v>263.08999999999997</v>
      </c>
      <c r="H123" s="109">
        <f t="shared" si="20"/>
        <v>63.38</v>
      </c>
      <c r="I123" s="176">
        <f t="shared" si="21"/>
        <v>326.46999999999997</v>
      </c>
    </row>
    <row r="124" spans="1:9" x14ac:dyDescent="0.25">
      <c r="A124" s="747" t="s">
        <v>221</v>
      </c>
      <c r="B124" s="779">
        <v>72</v>
      </c>
      <c r="C124" s="177">
        <f t="shared" si="17"/>
        <v>0.45569620253164556</v>
      </c>
      <c r="D124" s="109">
        <v>866</v>
      </c>
      <c r="E124" s="109">
        <f t="shared" si="18"/>
        <v>394.63291139240505</v>
      </c>
      <c r="F124" s="110">
        <v>1</v>
      </c>
      <c r="G124" s="109">
        <f t="shared" si="19"/>
        <v>394.63</v>
      </c>
      <c r="H124" s="109">
        <f t="shared" si="20"/>
        <v>95.07</v>
      </c>
      <c r="I124" s="176">
        <f t="shared" si="21"/>
        <v>489.7</v>
      </c>
    </row>
    <row r="125" spans="1:9" x14ac:dyDescent="0.25">
      <c r="A125" s="747" t="s">
        <v>221</v>
      </c>
      <c r="B125" s="779">
        <v>110</v>
      </c>
      <c r="C125" s="177">
        <f t="shared" si="17"/>
        <v>0.69620253164556967</v>
      </c>
      <c r="D125" s="109">
        <v>902</v>
      </c>
      <c r="E125" s="109">
        <f t="shared" si="18"/>
        <v>627.97468354430384</v>
      </c>
      <c r="F125" s="110">
        <v>1</v>
      </c>
      <c r="G125" s="109">
        <f t="shared" si="19"/>
        <v>627.97</v>
      </c>
      <c r="H125" s="109">
        <f t="shared" si="20"/>
        <v>151.28</v>
      </c>
      <c r="I125" s="176">
        <f t="shared" si="21"/>
        <v>779.25</v>
      </c>
    </row>
    <row r="126" spans="1:9" x14ac:dyDescent="0.25">
      <c r="A126" s="747" t="s">
        <v>227</v>
      </c>
      <c r="B126" s="779">
        <v>72</v>
      </c>
      <c r="C126" s="177">
        <f t="shared" si="17"/>
        <v>0.45569620253164556</v>
      </c>
      <c r="D126" s="109">
        <v>890</v>
      </c>
      <c r="E126" s="109">
        <f t="shared" si="18"/>
        <v>405.56962025316454</v>
      </c>
      <c r="F126" s="110">
        <v>1</v>
      </c>
      <c r="G126" s="109">
        <f t="shared" si="19"/>
        <v>405.57</v>
      </c>
      <c r="H126" s="109">
        <f t="shared" si="20"/>
        <v>97.7</v>
      </c>
      <c r="I126" s="176">
        <f t="shared" si="21"/>
        <v>503.27</v>
      </c>
    </row>
    <row r="127" spans="1:9" x14ac:dyDescent="0.25">
      <c r="A127" s="747" t="s">
        <v>227</v>
      </c>
      <c r="B127" s="779">
        <v>60</v>
      </c>
      <c r="C127" s="177">
        <f t="shared" si="17"/>
        <v>0.379746835443038</v>
      </c>
      <c r="D127" s="109">
        <v>890</v>
      </c>
      <c r="E127" s="109">
        <f t="shared" si="18"/>
        <v>337.97468354430384</v>
      </c>
      <c r="F127" s="110">
        <v>1</v>
      </c>
      <c r="G127" s="109">
        <f t="shared" si="19"/>
        <v>337.97</v>
      </c>
      <c r="H127" s="109">
        <f t="shared" si="20"/>
        <v>81.42</v>
      </c>
      <c r="I127" s="176">
        <f t="shared" si="21"/>
        <v>419.39000000000004</v>
      </c>
    </row>
    <row r="128" spans="1:9" x14ac:dyDescent="0.25">
      <c r="A128" s="747" t="s">
        <v>221</v>
      </c>
      <c r="B128" s="779">
        <v>72</v>
      </c>
      <c r="C128" s="177">
        <f t="shared" si="17"/>
        <v>0.45569620253164556</v>
      </c>
      <c r="D128" s="109">
        <v>902</v>
      </c>
      <c r="E128" s="109">
        <f t="shared" si="18"/>
        <v>411.03797468354429</v>
      </c>
      <c r="F128" s="110">
        <v>1</v>
      </c>
      <c r="G128" s="109">
        <f t="shared" si="19"/>
        <v>411.04</v>
      </c>
      <c r="H128" s="109">
        <f t="shared" si="20"/>
        <v>99.02</v>
      </c>
      <c r="I128" s="176">
        <f t="shared" si="21"/>
        <v>510.06</v>
      </c>
    </row>
    <row r="129" spans="1:9" x14ac:dyDescent="0.25">
      <c r="A129" s="747" t="s">
        <v>221</v>
      </c>
      <c r="B129" s="779">
        <v>74</v>
      </c>
      <c r="C129" s="177">
        <f t="shared" si="17"/>
        <v>0.46835443037974683</v>
      </c>
      <c r="D129" s="109">
        <v>902</v>
      </c>
      <c r="E129" s="109">
        <f t="shared" si="18"/>
        <v>422.45569620253167</v>
      </c>
      <c r="F129" s="110">
        <v>1</v>
      </c>
      <c r="G129" s="109">
        <f t="shared" si="19"/>
        <v>422.46</v>
      </c>
      <c r="H129" s="109">
        <f t="shared" si="20"/>
        <v>101.77</v>
      </c>
      <c r="I129" s="176">
        <f t="shared" si="21"/>
        <v>524.23</v>
      </c>
    </row>
    <row r="130" spans="1:9" ht="66" x14ac:dyDescent="0.25">
      <c r="A130" s="640" t="s">
        <v>9</v>
      </c>
      <c r="B130" s="778">
        <f>SUM(B131:B135)</f>
        <v>484</v>
      </c>
      <c r="C130" s="665">
        <f>SUM(C131:C135)</f>
        <v>3.0632911392405062</v>
      </c>
      <c r="D130" s="761"/>
      <c r="E130" s="254"/>
      <c r="F130" s="682"/>
      <c r="G130" s="254">
        <f>SUM(G131:G135)</f>
        <v>2006.46</v>
      </c>
      <c r="H130" s="254">
        <f>SUM(H131:H135)</f>
        <v>483.35</v>
      </c>
      <c r="I130" s="255">
        <f t="shared" si="21"/>
        <v>2489.81</v>
      </c>
    </row>
    <row r="131" spans="1:9" x14ac:dyDescent="0.25">
      <c r="A131" s="747" t="s">
        <v>215</v>
      </c>
      <c r="B131" s="779">
        <v>88</v>
      </c>
      <c r="C131" s="177">
        <f t="shared" si="17"/>
        <v>0.55696202531645567</v>
      </c>
      <c r="D131" s="109">
        <v>655</v>
      </c>
      <c r="E131" s="109">
        <f t="shared" si="18"/>
        <v>364.81012658227849</v>
      </c>
      <c r="F131" s="110">
        <v>1</v>
      </c>
      <c r="G131" s="109">
        <f t="shared" si="19"/>
        <v>364.81</v>
      </c>
      <c r="H131" s="109">
        <f t="shared" si="20"/>
        <v>87.88</v>
      </c>
      <c r="I131" s="176">
        <f t="shared" si="21"/>
        <v>452.69</v>
      </c>
    </row>
    <row r="132" spans="1:9" x14ac:dyDescent="0.25">
      <c r="A132" s="747" t="s">
        <v>215</v>
      </c>
      <c r="B132" s="779">
        <v>46</v>
      </c>
      <c r="C132" s="177">
        <f t="shared" si="17"/>
        <v>0.29113924050632911</v>
      </c>
      <c r="D132" s="109">
        <v>655</v>
      </c>
      <c r="E132" s="109">
        <f t="shared" si="18"/>
        <v>190.69620253164555</v>
      </c>
      <c r="F132" s="110">
        <v>1</v>
      </c>
      <c r="G132" s="109">
        <f t="shared" si="19"/>
        <v>190.7</v>
      </c>
      <c r="H132" s="109">
        <f t="shared" si="20"/>
        <v>45.94</v>
      </c>
      <c r="I132" s="176">
        <f t="shared" si="21"/>
        <v>236.64</v>
      </c>
    </row>
    <row r="133" spans="1:9" x14ac:dyDescent="0.25">
      <c r="A133" s="747" t="s">
        <v>215</v>
      </c>
      <c r="B133" s="779">
        <v>104</v>
      </c>
      <c r="C133" s="177">
        <f t="shared" si="17"/>
        <v>0.65822784810126578</v>
      </c>
      <c r="D133" s="109">
        <v>655</v>
      </c>
      <c r="E133" s="109">
        <f t="shared" si="18"/>
        <v>431.13924050632909</v>
      </c>
      <c r="F133" s="110">
        <v>1</v>
      </c>
      <c r="G133" s="109">
        <f t="shared" si="19"/>
        <v>431.14</v>
      </c>
      <c r="H133" s="109">
        <f t="shared" si="20"/>
        <v>103.86</v>
      </c>
      <c r="I133" s="176">
        <f t="shared" si="21"/>
        <v>535</v>
      </c>
    </row>
    <row r="134" spans="1:9" x14ac:dyDescent="0.25">
      <c r="A134" s="747" t="s">
        <v>215</v>
      </c>
      <c r="B134" s="779">
        <v>128</v>
      </c>
      <c r="C134" s="177">
        <f t="shared" si="17"/>
        <v>0.810126582278481</v>
      </c>
      <c r="D134" s="109">
        <v>655</v>
      </c>
      <c r="E134" s="109">
        <f t="shared" si="18"/>
        <v>530.63291139240505</v>
      </c>
      <c r="F134" s="110">
        <v>1</v>
      </c>
      <c r="G134" s="109">
        <f t="shared" si="19"/>
        <v>530.63</v>
      </c>
      <c r="H134" s="109">
        <f t="shared" si="20"/>
        <v>127.83</v>
      </c>
      <c r="I134" s="176">
        <f t="shared" si="21"/>
        <v>658.46</v>
      </c>
    </row>
    <row r="135" spans="1:9" x14ac:dyDescent="0.25">
      <c r="A135" s="747" t="s">
        <v>215</v>
      </c>
      <c r="B135" s="779">
        <v>118</v>
      </c>
      <c r="C135" s="177">
        <f t="shared" si="17"/>
        <v>0.74683544303797467</v>
      </c>
      <c r="D135" s="109">
        <v>655</v>
      </c>
      <c r="E135" s="109">
        <f t="shared" si="18"/>
        <v>489.17721518987338</v>
      </c>
      <c r="F135" s="110">
        <v>1</v>
      </c>
      <c r="G135" s="109">
        <f t="shared" si="19"/>
        <v>489.18</v>
      </c>
      <c r="H135" s="109">
        <f t="shared" si="20"/>
        <v>117.84</v>
      </c>
      <c r="I135" s="176">
        <f t="shared" si="21"/>
        <v>607.02</v>
      </c>
    </row>
    <row r="136" spans="1:9" ht="33" x14ac:dyDescent="0.25">
      <c r="A136" s="640" t="s">
        <v>7</v>
      </c>
      <c r="B136" s="778">
        <f>SUM(B137:B142)</f>
        <v>581</v>
      </c>
      <c r="C136" s="665">
        <f>SUM(C137:C142)</f>
        <v>3.6772151898734182</v>
      </c>
      <c r="D136" s="761"/>
      <c r="E136" s="254"/>
      <c r="F136" s="682"/>
      <c r="G136" s="254">
        <f>SUM(G137:G142)</f>
        <v>2162.5300000000002</v>
      </c>
      <c r="H136" s="254">
        <f>SUM(H137:H142)</f>
        <v>520.96</v>
      </c>
      <c r="I136" s="255">
        <f>SUM(I137:I142)</f>
        <v>2683.49</v>
      </c>
    </row>
    <row r="137" spans="1:9" x14ac:dyDescent="0.25">
      <c r="A137" s="747" t="s">
        <v>216</v>
      </c>
      <c r="B137" s="779">
        <v>96</v>
      </c>
      <c r="C137" s="177">
        <f t="shared" si="17"/>
        <v>0.60759493670886078</v>
      </c>
      <c r="D137" s="109">
        <v>560</v>
      </c>
      <c r="E137" s="109">
        <f t="shared" si="18"/>
        <v>340.25316455696202</v>
      </c>
      <c r="F137" s="110">
        <v>1</v>
      </c>
      <c r="G137" s="109">
        <f t="shared" si="19"/>
        <v>340.25</v>
      </c>
      <c r="H137" s="109">
        <f t="shared" si="20"/>
        <v>81.97</v>
      </c>
      <c r="I137" s="176">
        <f t="shared" si="21"/>
        <v>422.22</v>
      </c>
    </row>
    <row r="138" spans="1:9" x14ac:dyDescent="0.25">
      <c r="A138" s="747" t="s">
        <v>216</v>
      </c>
      <c r="B138" s="779">
        <v>86</v>
      </c>
      <c r="C138" s="177">
        <f t="shared" si="17"/>
        <v>0.54430379746835444</v>
      </c>
      <c r="D138" s="109">
        <v>560</v>
      </c>
      <c r="E138" s="109">
        <f t="shared" si="18"/>
        <v>304.81012658227849</v>
      </c>
      <c r="F138" s="110">
        <v>1</v>
      </c>
      <c r="G138" s="109">
        <f t="shared" si="19"/>
        <v>304.81</v>
      </c>
      <c r="H138" s="109">
        <f t="shared" si="20"/>
        <v>73.430000000000007</v>
      </c>
      <c r="I138" s="176">
        <f t="shared" si="21"/>
        <v>378.24</v>
      </c>
    </row>
    <row r="139" spans="1:9" x14ac:dyDescent="0.25">
      <c r="A139" s="747" t="s">
        <v>216</v>
      </c>
      <c r="B139" s="779">
        <v>83</v>
      </c>
      <c r="C139" s="177">
        <f t="shared" si="17"/>
        <v>0.52531645569620256</v>
      </c>
      <c r="D139" s="109">
        <v>560</v>
      </c>
      <c r="E139" s="109">
        <f t="shared" si="18"/>
        <v>294.17721518987344</v>
      </c>
      <c r="F139" s="110">
        <v>1</v>
      </c>
      <c r="G139" s="109">
        <f t="shared" si="19"/>
        <v>294.18</v>
      </c>
      <c r="H139" s="109">
        <f t="shared" si="20"/>
        <v>70.87</v>
      </c>
      <c r="I139" s="176">
        <f t="shared" si="21"/>
        <v>365.05</v>
      </c>
    </row>
    <row r="140" spans="1:9" x14ac:dyDescent="0.25">
      <c r="A140" s="747" t="s">
        <v>216</v>
      </c>
      <c r="B140" s="779">
        <v>84</v>
      </c>
      <c r="C140" s="177">
        <f t="shared" si="17"/>
        <v>0.53164556962025311</v>
      </c>
      <c r="D140" s="109">
        <v>560</v>
      </c>
      <c r="E140" s="109">
        <f t="shared" si="18"/>
        <v>297.72151898734177</v>
      </c>
      <c r="F140" s="110">
        <v>1</v>
      </c>
      <c r="G140" s="109">
        <f t="shared" si="19"/>
        <v>297.72000000000003</v>
      </c>
      <c r="H140" s="109">
        <f t="shared" si="20"/>
        <v>71.72</v>
      </c>
      <c r="I140" s="176">
        <f t="shared" si="21"/>
        <v>369.44000000000005</v>
      </c>
    </row>
    <row r="141" spans="1:9" x14ac:dyDescent="0.25">
      <c r="A141" s="747" t="s">
        <v>216</v>
      </c>
      <c r="B141" s="779">
        <v>136</v>
      </c>
      <c r="C141" s="177">
        <f t="shared" si="17"/>
        <v>0.86075949367088611</v>
      </c>
      <c r="D141" s="109">
        <v>560</v>
      </c>
      <c r="E141" s="109">
        <f t="shared" si="18"/>
        <v>482.02531645569621</v>
      </c>
      <c r="F141" s="110">
        <v>1</v>
      </c>
      <c r="G141" s="109">
        <f t="shared" si="19"/>
        <v>482.03</v>
      </c>
      <c r="H141" s="109">
        <f t="shared" si="20"/>
        <v>116.12</v>
      </c>
      <c r="I141" s="176">
        <f t="shared" si="21"/>
        <v>598.15</v>
      </c>
    </row>
    <row r="142" spans="1:9" x14ac:dyDescent="0.25">
      <c r="A142" s="747" t="s">
        <v>228</v>
      </c>
      <c r="B142" s="779">
        <v>96</v>
      </c>
      <c r="C142" s="177">
        <f t="shared" si="17"/>
        <v>0.60759493670886078</v>
      </c>
      <c r="D142" s="109">
        <v>730</v>
      </c>
      <c r="E142" s="109">
        <f t="shared" si="18"/>
        <v>443.54430379746839</v>
      </c>
      <c r="F142" s="110">
        <v>1</v>
      </c>
      <c r="G142" s="109">
        <f t="shared" si="19"/>
        <v>443.54</v>
      </c>
      <c r="H142" s="109">
        <f t="shared" si="20"/>
        <v>106.85</v>
      </c>
      <c r="I142" s="176">
        <f t="shared" si="21"/>
        <v>550.39</v>
      </c>
    </row>
    <row r="143" spans="1:9" x14ac:dyDescent="0.25">
      <c r="A143" s="751" t="s">
        <v>229</v>
      </c>
      <c r="B143" s="777">
        <f>B144+B147+B159+B168</f>
        <v>3808</v>
      </c>
      <c r="C143" s="760">
        <f>C144+C147+C159+C168</f>
        <v>14.145569620253163</v>
      </c>
      <c r="D143" s="98"/>
      <c r="E143" s="98"/>
      <c r="F143" s="99"/>
      <c r="G143" s="98">
        <f>G144+G147+G159+G168</f>
        <v>19238.29</v>
      </c>
      <c r="H143" s="98">
        <f>H144+H147+H159+H168</f>
        <v>4634.4799999999996</v>
      </c>
      <c r="I143" s="100">
        <f t="shared" si="21"/>
        <v>23872.77</v>
      </c>
    </row>
    <row r="144" spans="1:9" ht="49.5" x14ac:dyDescent="0.25">
      <c r="A144" s="640" t="s">
        <v>10</v>
      </c>
      <c r="B144" s="774">
        <f>SUM(B145:B146)</f>
        <v>184</v>
      </c>
      <c r="C144" s="45">
        <f>SUM(C145:C146)</f>
        <v>1.1645569620253164</v>
      </c>
      <c r="D144" s="38"/>
      <c r="E144" s="38"/>
      <c r="F144" s="127"/>
      <c r="G144" s="38">
        <f>SUM(G145:G146)</f>
        <v>1813.4099999999999</v>
      </c>
      <c r="H144" s="38">
        <f>SUM(H145:H146)</f>
        <v>436.84999999999997</v>
      </c>
      <c r="I144" s="39">
        <f t="shared" si="21"/>
        <v>2250.2599999999998</v>
      </c>
    </row>
    <row r="145" spans="1:9" x14ac:dyDescent="0.25">
      <c r="A145" s="747" t="s">
        <v>230</v>
      </c>
      <c r="B145" s="775">
        <v>50</v>
      </c>
      <c r="C145" s="112">
        <f>B145/158</f>
        <v>0.31645569620253167</v>
      </c>
      <c r="D145" s="91">
        <v>1630</v>
      </c>
      <c r="E145" s="91">
        <f>D145*C145</f>
        <v>515.82278481012656</v>
      </c>
      <c r="F145" s="93">
        <v>1</v>
      </c>
      <c r="G145" s="91">
        <f>ROUND(E145*F145,2)</f>
        <v>515.82000000000005</v>
      </c>
      <c r="H145" s="91">
        <f>ROUND(G145*0.2409,2)</f>
        <v>124.26</v>
      </c>
      <c r="I145" s="92">
        <f t="shared" si="21"/>
        <v>640.08000000000004</v>
      </c>
    </row>
    <row r="146" spans="1:9" x14ac:dyDescent="0.25">
      <c r="A146" s="747" t="s">
        <v>210</v>
      </c>
      <c r="B146" s="775">
        <v>134</v>
      </c>
      <c r="C146" s="112">
        <f>B146/158</f>
        <v>0.84810126582278478</v>
      </c>
      <c r="D146" s="91">
        <v>1530</v>
      </c>
      <c r="E146" s="91">
        <f>D146*C146</f>
        <v>1297.5949367088608</v>
      </c>
      <c r="F146" s="93">
        <v>1</v>
      </c>
      <c r="G146" s="91">
        <f>ROUND(E146*F146,2)</f>
        <v>1297.5899999999999</v>
      </c>
      <c r="H146" s="91">
        <f>ROUND(G146*0.2409,2)</f>
        <v>312.58999999999997</v>
      </c>
      <c r="I146" s="92">
        <f t="shared" si="21"/>
        <v>1610.1799999999998</v>
      </c>
    </row>
    <row r="147" spans="1:9" ht="66" x14ac:dyDescent="0.25">
      <c r="A147" s="640" t="s">
        <v>8</v>
      </c>
      <c r="B147" s="774">
        <f>SUM(B148:B158)</f>
        <v>1731</v>
      </c>
      <c r="C147" s="45">
        <f>SUM(C158:C158)</f>
        <v>1</v>
      </c>
      <c r="D147" s="38"/>
      <c r="E147" s="38"/>
      <c r="F147" s="127"/>
      <c r="G147" s="38">
        <f>SUM(G148:G158)</f>
        <v>9990.2199999999993</v>
      </c>
      <c r="H147" s="38">
        <f>SUM(H148:H158)</f>
        <v>2406.64</v>
      </c>
      <c r="I147" s="39">
        <f t="shared" si="21"/>
        <v>12396.859999999999</v>
      </c>
    </row>
    <row r="148" spans="1:9" x14ac:dyDescent="0.25">
      <c r="A148" s="747" t="s">
        <v>212</v>
      </c>
      <c r="B148" s="775">
        <v>158</v>
      </c>
      <c r="C148" s="112">
        <f t="shared" ref="C148:C174" si="22">B148/158</f>
        <v>1</v>
      </c>
      <c r="D148" s="91">
        <v>1270</v>
      </c>
      <c r="E148" s="91">
        <f t="shared" ref="E148:E194" si="23">D148*C148</f>
        <v>1270</v>
      </c>
      <c r="F148" s="93">
        <v>1</v>
      </c>
      <c r="G148" s="91">
        <f t="shared" ref="G148:G194" si="24">ROUND(E148*F148,2)</f>
        <v>1270</v>
      </c>
      <c r="H148" s="91">
        <f t="shared" ref="H148:H194" si="25">ROUND(G148*0.2409,2)</f>
        <v>305.94</v>
      </c>
      <c r="I148" s="92">
        <f t="shared" si="21"/>
        <v>1575.94</v>
      </c>
    </row>
    <row r="149" spans="1:9" x14ac:dyDescent="0.25">
      <c r="A149" s="747" t="s">
        <v>211</v>
      </c>
      <c r="B149" s="775">
        <v>158</v>
      </c>
      <c r="C149" s="112">
        <f t="shared" si="22"/>
        <v>1</v>
      </c>
      <c r="D149" s="91">
        <v>866</v>
      </c>
      <c r="E149" s="91">
        <f t="shared" si="23"/>
        <v>866</v>
      </c>
      <c r="F149" s="93">
        <v>1</v>
      </c>
      <c r="G149" s="91">
        <f t="shared" si="24"/>
        <v>866</v>
      </c>
      <c r="H149" s="91">
        <f t="shared" si="25"/>
        <v>208.62</v>
      </c>
      <c r="I149" s="92">
        <f t="shared" si="21"/>
        <v>1074.6199999999999</v>
      </c>
    </row>
    <row r="150" spans="1:9" x14ac:dyDescent="0.25">
      <c r="A150" s="747" t="s">
        <v>211</v>
      </c>
      <c r="B150" s="775">
        <v>158</v>
      </c>
      <c r="C150" s="112">
        <f t="shared" si="22"/>
        <v>1</v>
      </c>
      <c r="D150" s="91">
        <v>902</v>
      </c>
      <c r="E150" s="91">
        <f t="shared" si="23"/>
        <v>902</v>
      </c>
      <c r="F150" s="93">
        <v>1</v>
      </c>
      <c r="G150" s="91">
        <f t="shared" si="24"/>
        <v>902</v>
      </c>
      <c r="H150" s="91">
        <f t="shared" si="25"/>
        <v>217.29</v>
      </c>
      <c r="I150" s="92">
        <f t="shared" si="21"/>
        <v>1119.29</v>
      </c>
    </row>
    <row r="151" spans="1:9" x14ac:dyDescent="0.25">
      <c r="A151" s="747" t="s">
        <v>211</v>
      </c>
      <c r="B151" s="775">
        <v>158</v>
      </c>
      <c r="C151" s="112">
        <f t="shared" si="22"/>
        <v>1</v>
      </c>
      <c r="D151" s="91">
        <v>866</v>
      </c>
      <c r="E151" s="91">
        <f t="shared" si="23"/>
        <v>866</v>
      </c>
      <c r="F151" s="93">
        <v>1</v>
      </c>
      <c r="G151" s="91">
        <f t="shared" si="24"/>
        <v>866</v>
      </c>
      <c r="H151" s="91">
        <f t="shared" si="25"/>
        <v>208.62</v>
      </c>
      <c r="I151" s="92">
        <f t="shared" si="21"/>
        <v>1074.6199999999999</v>
      </c>
    </row>
    <row r="152" spans="1:9" x14ac:dyDescent="0.25">
      <c r="A152" s="747" t="s">
        <v>211</v>
      </c>
      <c r="B152" s="775">
        <v>158</v>
      </c>
      <c r="C152" s="112">
        <f t="shared" si="22"/>
        <v>1</v>
      </c>
      <c r="D152" s="91">
        <v>866</v>
      </c>
      <c r="E152" s="91">
        <f t="shared" si="23"/>
        <v>866</v>
      </c>
      <c r="F152" s="93">
        <v>1</v>
      </c>
      <c r="G152" s="91">
        <f t="shared" si="24"/>
        <v>866</v>
      </c>
      <c r="H152" s="91">
        <f t="shared" si="25"/>
        <v>208.62</v>
      </c>
      <c r="I152" s="92">
        <f t="shared" si="21"/>
        <v>1074.6199999999999</v>
      </c>
    </row>
    <row r="153" spans="1:9" x14ac:dyDescent="0.25">
      <c r="A153" s="747" t="s">
        <v>211</v>
      </c>
      <c r="B153" s="775">
        <v>134</v>
      </c>
      <c r="C153" s="112">
        <f t="shared" si="22"/>
        <v>0.84810126582278478</v>
      </c>
      <c r="D153" s="91">
        <v>866</v>
      </c>
      <c r="E153" s="91">
        <f t="shared" si="23"/>
        <v>734.45569620253161</v>
      </c>
      <c r="F153" s="93">
        <v>1</v>
      </c>
      <c r="G153" s="91">
        <f t="shared" si="24"/>
        <v>734.46</v>
      </c>
      <c r="H153" s="91">
        <f t="shared" si="25"/>
        <v>176.93</v>
      </c>
      <c r="I153" s="92">
        <f t="shared" si="21"/>
        <v>911.3900000000001</v>
      </c>
    </row>
    <row r="154" spans="1:9" x14ac:dyDescent="0.25">
      <c r="A154" s="747" t="s">
        <v>211</v>
      </c>
      <c r="B154" s="775">
        <v>158</v>
      </c>
      <c r="C154" s="112">
        <f t="shared" si="22"/>
        <v>1</v>
      </c>
      <c r="D154" s="91">
        <v>902</v>
      </c>
      <c r="E154" s="91">
        <f t="shared" si="23"/>
        <v>902</v>
      </c>
      <c r="F154" s="93">
        <v>1</v>
      </c>
      <c r="G154" s="91">
        <f t="shared" si="24"/>
        <v>902</v>
      </c>
      <c r="H154" s="91">
        <f t="shared" si="25"/>
        <v>217.29</v>
      </c>
      <c r="I154" s="92">
        <f t="shared" si="21"/>
        <v>1119.29</v>
      </c>
    </row>
    <row r="155" spans="1:9" x14ac:dyDescent="0.25">
      <c r="A155" s="747" t="s">
        <v>227</v>
      </c>
      <c r="B155" s="775">
        <v>158</v>
      </c>
      <c r="C155" s="112">
        <f t="shared" si="22"/>
        <v>1</v>
      </c>
      <c r="D155" s="91">
        <v>890</v>
      </c>
      <c r="E155" s="91">
        <f t="shared" si="23"/>
        <v>890</v>
      </c>
      <c r="F155" s="93">
        <v>1</v>
      </c>
      <c r="G155" s="91">
        <f t="shared" si="24"/>
        <v>890</v>
      </c>
      <c r="H155" s="91">
        <f t="shared" si="25"/>
        <v>214.4</v>
      </c>
      <c r="I155" s="92">
        <f t="shared" si="21"/>
        <v>1104.4000000000001</v>
      </c>
    </row>
    <row r="156" spans="1:9" x14ac:dyDescent="0.25">
      <c r="A156" s="747" t="s">
        <v>227</v>
      </c>
      <c r="B156" s="775">
        <v>158</v>
      </c>
      <c r="C156" s="112">
        <f t="shared" si="22"/>
        <v>1</v>
      </c>
      <c r="D156" s="91">
        <v>854</v>
      </c>
      <c r="E156" s="91">
        <f t="shared" si="23"/>
        <v>854</v>
      </c>
      <c r="F156" s="93">
        <v>1</v>
      </c>
      <c r="G156" s="91">
        <f t="shared" si="24"/>
        <v>854</v>
      </c>
      <c r="H156" s="91">
        <f t="shared" si="25"/>
        <v>205.73</v>
      </c>
      <c r="I156" s="92">
        <f t="shared" si="21"/>
        <v>1059.73</v>
      </c>
    </row>
    <row r="157" spans="1:9" x14ac:dyDescent="0.25">
      <c r="A157" s="747" t="s">
        <v>227</v>
      </c>
      <c r="B157" s="775">
        <v>175</v>
      </c>
      <c r="C157" s="112">
        <f t="shared" si="22"/>
        <v>1.1075949367088607</v>
      </c>
      <c r="D157" s="91">
        <v>890</v>
      </c>
      <c r="E157" s="91">
        <f t="shared" si="23"/>
        <v>985.75949367088594</v>
      </c>
      <c r="F157" s="93">
        <v>1</v>
      </c>
      <c r="G157" s="91">
        <f t="shared" si="24"/>
        <v>985.76</v>
      </c>
      <c r="H157" s="91">
        <f t="shared" si="25"/>
        <v>237.47</v>
      </c>
      <c r="I157" s="92">
        <f t="shared" si="21"/>
        <v>1223.23</v>
      </c>
    </row>
    <row r="158" spans="1:9" x14ac:dyDescent="0.25">
      <c r="A158" s="747" t="s">
        <v>227</v>
      </c>
      <c r="B158" s="775">
        <v>158</v>
      </c>
      <c r="C158" s="112">
        <f t="shared" si="22"/>
        <v>1</v>
      </c>
      <c r="D158" s="91">
        <v>854</v>
      </c>
      <c r="E158" s="91">
        <f t="shared" si="23"/>
        <v>854</v>
      </c>
      <c r="F158" s="93">
        <v>1</v>
      </c>
      <c r="G158" s="91">
        <f t="shared" si="24"/>
        <v>854</v>
      </c>
      <c r="H158" s="91">
        <f t="shared" si="25"/>
        <v>205.73</v>
      </c>
      <c r="I158" s="92">
        <f t="shared" si="21"/>
        <v>1059.73</v>
      </c>
    </row>
    <row r="159" spans="1:9" ht="66" x14ac:dyDescent="0.25">
      <c r="A159" s="640" t="s">
        <v>9</v>
      </c>
      <c r="B159" s="774">
        <f>SUM(B160:B167)</f>
        <v>1081</v>
      </c>
      <c r="C159" s="45">
        <f>SUM(C160:C167)</f>
        <v>6.8417721518987342</v>
      </c>
      <c r="D159" s="38"/>
      <c r="E159" s="38"/>
      <c r="F159" s="127"/>
      <c r="G159" s="38">
        <f>SUM(G160:G167)</f>
        <v>4481.37</v>
      </c>
      <c r="H159" s="38">
        <f>SUM(H160:H167)</f>
        <v>1079.5599999999997</v>
      </c>
      <c r="I159" s="39">
        <f t="shared" si="21"/>
        <v>5560.9299999999994</v>
      </c>
    </row>
    <row r="160" spans="1:9" x14ac:dyDescent="0.25">
      <c r="A160" s="747" t="s">
        <v>218</v>
      </c>
      <c r="B160" s="775">
        <v>134</v>
      </c>
      <c r="C160" s="112">
        <f t="shared" si="22"/>
        <v>0.84810126582278478</v>
      </c>
      <c r="D160" s="91">
        <v>655</v>
      </c>
      <c r="E160" s="91">
        <f t="shared" si="23"/>
        <v>555.50632911392404</v>
      </c>
      <c r="F160" s="93">
        <v>1</v>
      </c>
      <c r="G160" s="91">
        <f t="shared" si="24"/>
        <v>555.51</v>
      </c>
      <c r="H160" s="91">
        <f t="shared" si="25"/>
        <v>133.82</v>
      </c>
      <c r="I160" s="92">
        <f t="shared" si="21"/>
        <v>689.32999999999993</v>
      </c>
    </row>
    <row r="161" spans="1:9" x14ac:dyDescent="0.25">
      <c r="A161" s="747" t="s">
        <v>218</v>
      </c>
      <c r="B161" s="775">
        <v>70</v>
      </c>
      <c r="C161" s="112">
        <f t="shared" si="22"/>
        <v>0.44303797468354428</v>
      </c>
      <c r="D161" s="91">
        <v>655</v>
      </c>
      <c r="E161" s="91">
        <f t="shared" si="23"/>
        <v>290.18987341772151</v>
      </c>
      <c r="F161" s="93">
        <v>1</v>
      </c>
      <c r="G161" s="91">
        <f t="shared" si="24"/>
        <v>290.19</v>
      </c>
      <c r="H161" s="91">
        <f t="shared" si="25"/>
        <v>69.91</v>
      </c>
      <c r="I161" s="92">
        <f t="shared" si="21"/>
        <v>360.1</v>
      </c>
    </row>
    <row r="162" spans="1:9" x14ac:dyDescent="0.25">
      <c r="A162" s="747" t="s">
        <v>218</v>
      </c>
      <c r="B162" s="775">
        <v>134</v>
      </c>
      <c r="C162" s="112">
        <f t="shared" si="22"/>
        <v>0.84810126582278478</v>
      </c>
      <c r="D162" s="91">
        <v>655</v>
      </c>
      <c r="E162" s="91">
        <f t="shared" si="23"/>
        <v>555.50632911392404</v>
      </c>
      <c r="F162" s="93">
        <v>1</v>
      </c>
      <c r="G162" s="91">
        <f t="shared" si="24"/>
        <v>555.51</v>
      </c>
      <c r="H162" s="91">
        <f t="shared" si="25"/>
        <v>133.82</v>
      </c>
      <c r="I162" s="92">
        <f t="shared" si="21"/>
        <v>689.32999999999993</v>
      </c>
    </row>
    <row r="163" spans="1:9" x14ac:dyDescent="0.25">
      <c r="A163" s="747" t="s">
        <v>218</v>
      </c>
      <c r="B163" s="775">
        <v>158</v>
      </c>
      <c r="C163" s="112">
        <f t="shared" si="22"/>
        <v>1</v>
      </c>
      <c r="D163" s="91">
        <v>655</v>
      </c>
      <c r="E163" s="91">
        <f t="shared" si="23"/>
        <v>655</v>
      </c>
      <c r="F163" s="93">
        <v>1</v>
      </c>
      <c r="G163" s="91">
        <f t="shared" si="24"/>
        <v>655</v>
      </c>
      <c r="H163" s="91">
        <f t="shared" si="25"/>
        <v>157.79</v>
      </c>
      <c r="I163" s="92">
        <f t="shared" si="21"/>
        <v>812.79</v>
      </c>
    </row>
    <row r="164" spans="1:9" x14ac:dyDescent="0.25">
      <c r="A164" s="747" t="s">
        <v>218</v>
      </c>
      <c r="B164" s="775">
        <v>158</v>
      </c>
      <c r="C164" s="112">
        <f t="shared" si="22"/>
        <v>1</v>
      </c>
      <c r="D164" s="91">
        <v>655</v>
      </c>
      <c r="E164" s="91">
        <f t="shared" si="23"/>
        <v>655</v>
      </c>
      <c r="F164" s="93">
        <v>1</v>
      </c>
      <c r="G164" s="91">
        <f t="shared" si="24"/>
        <v>655</v>
      </c>
      <c r="H164" s="91">
        <f t="shared" si="25"/>
        <v>157.79</v>
      </c>
      <c r="I164" s="92">
        <f t="shared" si="21"/>
        <v>812.79</v>
      </c>
    </row>
    <row r="165" spans="1:9" x14ac:dyDescent="0.25">
      <c r="A165" s="747" t="s">
        <v>218</v>
      </c>
      <c r="B165" s="775">
        <v>158</v>
      </c>
      <c r="C165" s="112">
        <f t="shared" si="22"/>
        <v>1</v>
      </c>
      <c r="D165" s="91">
        <v>655</v>
      </c>
      <c r="E165" s="91">
        <f t="shared" si="23"/>
        <v>655</v>
      </c>
      <c r="F165" s="93">
        <v>1</v>
      </c>
      <c r="G165" s="91">
        <f t="shared" si="24"/>
        <v>655</v>
      </c>
      <c r="H165" s="91">
        <f t="shared" si="25"/>
        <v>157.79</v>
      </c>
      <c r="I165" s="92">
        <f t="shared" si="21"/>
        <v>812.79</v>
      </c>
    </row>
    <row r="166" spans="1:9" x14ac:dyDescent="0.25">
      <c r="A166" s="747" t="s">
        <v>218</v>
      </c>
      <c r="B166" s="775">
        <v>158</v>
      </c>
      <c r="C166" s="112">
        <f t="shared" si="22"/>
        <v>1</v>
      </c>
      <c r="D166" s="91">
        <v>655</v>
      </c>
      <c r="E166" s="91">
        <f t="shared" si="23"/>
        <v>655</v>
      </c>
      <c r="F166" s="93">
        <v>1</v>
      </c>
      <c r="G166" s="91">
        <f t="shared" si="24"/>
        <v>655</v>
      </c>
      <c r="H166" s="91">
        <f t="shared" si="25"/>
        <v>157.79</v>
      </c>
      <c r="I166" s="92">
        <f t="shared" si="21"/>
        <v>812.79</v>
      </c>
    </row>
    <row r="167" spans="1:9" x14ac:dyDescent="0.25">
      <c r="A167" s="747" t="s">
        <v>218</v>
      </c>
      <c r="B167" s="775">
        <v>111</v>
      </c>
      <c r="C167" s="112">
        <f t="shared" si="22"/>
        <v>0.70253164556962022</v>
      </c>
      <c r="D167" s="91">
        <v>655</v>
      </c>
      <c r="E167" s="91">
        <f t="shared" si="23"/>
        <v>460.15822784810126</v>
      </c>
      <c r="F167" s="93">
        <v>1</v>
      </c>
      <c r="G167" s="91">
        <f t="shared" si="24"/>
        <v>460.16</v>
      </c>
      <c r="H167" s="91">
        <f t="shared" si="25"/>
        <v>110.85</v>
      </c>
      <c r="I167" s="92">
        <f t="shared" si="21"/>
        <v>571.01</v>
      </c>
    </row>
    <row r="168" spans="1:9" ht="33" x14ac:dyDescent="0.25">
      <c r="A168" s="640" t="s">
        <v>7</v>
      </c>
      <c r="B168" s="774">
        <f>SUM(B169:B174)</f>
        <v>812</v>
      </c>
      <c r="C168" s="45">
        <f>SUM(C169:C174)</f>
        <v>5.1392405063291138</v>
      </c>
      <c r="D168" s="38"/>
      <c r="E168" s="38"/>
      <c r="F168" s="127"/>
      <c r="G168" s="38">
        <f>SUM(G169:G174)</f>
        <v>2953.29</v>
      </c>
      <c r="H168" s="38">
        <f>SUM(H169:H174)</f>
        <v>711.43</v>
      </c>
      <c r="I168" s="39">
        <f t="shared" si="21"/>
        <v>3664.72</v>
      </c>
    </row>
    <row r="169" spans="1:9" x14ac:dyDescent="0.25">
      <c r="A169" s="747" t="s">
        <v>216</v>
      </c>
      <c r="B169" s="775">
        <v>110</v>
      </c>
      <c r="C169" s="112">
        <f t="shared" si="22"/>
        <v>0.69620253164556967</v>
      </c>
      <c r="D169" s="91">
        <v>560</v>
      </c>
      <c r="E169" s="91">
        <f t="shared" si="23"/>
        <v>389.87341772151899</v>
      </c>
      <c r="F169" s="93">
        <v>1</v>
      </c>
      <c r="G169" s="91">
        <f t="shared" si="24"/>
        <v>389.87</v>
      </c>
      <c r="H169" s="91">
        <f t="shared" si="25"/>
        <v>93.92</v>
      </c>
      <c r="I169" s="92">
        <f t="shared" si="21"/>
        <v>483.79</v>
      </c>
    </row>
    <row r="170" spans="1:9" x14ac:dyDescent="0.25">
      <c r="A170" s="747" t="s">
        <v>216</v>
      </c>
      <c r="B170" s="775">
        <v>158</v>
      </c>
      <c r="C170" s="112">
        <f t="shared" si="22"/>
        <v>1</v>
      </c>
      <c r="D170" s="91">
        <v>560</v>
      </c>
      <c r="E170" s="91">
        <f t="shared" si="23"/>
        <v>560</v>
      </c>
      <c r="F170" s="93">
        <v>1</v>
      </c>
      <c r="G170" s="91">
        <f t="shared" si="24"/>
        <v>560</v>
      </c>
      <c r="H170" s="91">
        <f t="shared" si="25"/>
        <v>134.9</v>
      </c>
      <c r="I170" s="92">
        <f t="shared" si="21"/>
        <v>694.9</v>
      </c>
    </row>
    <row r="171" spans="1:9" x14ac:dyDescent="0.25">
      <c r="A171" s="747" t="s">
        <v>216</v>
      </c>
      <c r="B171" s="775">
        <v>158</v>
      </c>
      <c r="C171" s="112">
        <f t="shared" si="22"/>
        <v>1</v>
      </c>
      <c r="D171" s="91">
        <v>560</v>
      </c>
      <c r="E171" s="91">
        <f t="shared" si="23"/>
        <v>560</v>
      </c>
      <c r="F171" s="93">
        <v>1</v>
      </c>
      <c r="G171" s="91">
        <f t="shared" si="24"/>
        <v>560</v>
      </c>
      <c r="H171" s="91">
        <f t="shared" si="25"/>
        <v>134.9</v>
      </c>
      <c r="I171" s="92">
        <f t="shared" si="21"/>
        <v>694.9</v>
      </c>
    </row>
    <row r="172" spans="1:9" x14ac:dyDescent="0.25">
      <c r="A172" s="747" t="s">
        <v>216</v>
      </c>
      <c r="B172" s="775">
        <v>158</v>
      </c>
      <c r="C172" s="112">
        <f t="shared" si="22"/>
        <v>1</v>
      </c>
      <c r="D172" s="91">
        <v>560</v>
      </c>
      <c r="E172" s="91">
        <f t="shared" si="23"/>
        <v>560</v>
      </c>
      <c r="F172" s="93">
        <v>1</v>
      </c>
      <c r="G172" s="91">
        <f t="shared" si="24"/>
        <v>560</v>
      </c>
      <c r="H172" s="91">
        <f t="shared" si="25"/>
        <v>134.9</v>
      </c>
      <c r="I172" s="92">
        <f t="shared" si="21"/>
        <v>694.9</v>
      </c>
    </row>
    <row r="173" spans="1:9" x14ac:dyDescent="0.25">
      <c r="A173" s="747" t="s">
        <v>216</v>
      </c>
      <c r="B173" s="775">
        <v>158</v>
      </c>
      <c r="C173" s="112">
        <f t="shared" si="22"/>
        <v>1</v>
      </c>
      <c r="D173" s="91">
        <v>560</v>
      </c>
      <c r="E173" s="91">
        <f t="shared" si="23"/>
        <v>560</v>
      </c>
      <c r="F173" s="93">
        <v>1</v>
      </c>
      <c r="G173" s="91">
        <f t="shared" si="24"/>
        <v>560</v>
      </c>
      <c r="H173" s="91">
        <f t="shared" si="25"/>
        <v>134.9</v>
      </c>
      <c r="I173" s="92">
        <f t="shared" si="21"/>
        <v>694.9</v>
      </c>
    </row>
    <row r="174" spans="1:9" x14ac:dyDescent="0.25">
      <c r="A174" s="747" t="s">
        <v>223</v>
      </c>
      <c r="B174" s="775">
        <v>70</v>
      </c>
      <c r="C174" s="112">
        <f t="shared" si="22"/>
        <v>0.44303797468354428</v>
      </c>
      <c r="D174" s="91">
        <v>730</v>
      </c>
      <c r="E174" s="91">
        <f t="shared" si="23"/>
        <v>323.41772151898732</v>
      </c>
      <c r="F174" s="93">
        <v>1</v>
      </c>
      <c r="G174" s="91">
        <f t="shared" si="24"/>
        <v>323.42</v>
      </c>
      <c r="H174" s="91">
        <f t="shared" si="25"/>
        <v>77.91</v>
      </c>
      <c r="I174" s="92">
        <f t="shared" si="21"/>
        <v>401.33000000000004</v>
      </c>
    </row>
    <row r="175" spans="1:9" ht="33" x14ac:dyDescent="0.25">
      <c r="A175" s="752" t="s">
        <v>231</v>
      </c>
      <c r="B175" s="777">
        <f>B176+B197+B206</f>
        <v>1873</v>
      </c>
      <c r="C175" s="760">
        <f>C176+C197+C206</f>
        <v>13.547929606625258</v>
      </c>
      <c r="D175" s="98"/>
      <c r="E175" s="98"/>
      <c r="F175" s="99"/>
      <c r="G175" s="98">
        <f>G176+G197+G206</f>
        <v>8974.34</v>
      </c>
      <c r="H175" s="98">
        <f>H176+H197+H206</f>
        <v>2161.87</v>
      </c>
      <c r="I175" s="100">
        <f t="shared" si="21"/>
        <v>11136.21</v>
      </c>
    </row>
    <row r="176" spans="1:9" ht="66" x14ac:dyDescent="0.25">
      <c r="A176" s="640" t="s">
        <v>8</v>
      </c>
      <c r="B176" s="778">
        <f>SUM(B177:B196)</f>
        <v>813</v>
      </c>
      <c r="C176" s="665">
        <f>SUM(C177:C196)</f>
        <v>5.8840579710144922</v>
      </c>
      <c r="D176" s="254"/>
      <c r="E176" s="254"/>
      <c r="F176" s="682"/>
      <c r="G176" s="254">
        <f>SUM(G177:G196)</f>
        <v>5525.6500000000005</v>
      </c>
      <c r="H176" s="254">
        <f>SUM(H177:H196)</f>
        <v>1331.1200000000001</v>
      </c>
      <c r="I176" s="255">
        <f t="shared" si="21"/>
        <v>6856.77</v>
      </c>
    </row>
    <row r="177" spans="1:9" x14ac:dyDescent="0.25">
      <c r="A177" s="747" t="s">
        <v>213</v>
      </c>
      <c r="B177" s="779">
        <v>24</v>
      </c>
      <c r="C177" s="177">
        <f>B177/140</f>
        <v>0.17142857142857143</v>
      </c>
      <c r="D177" s="109">
        <v>866</v>
      </c>
      <c r="E177" s="109">
        <f t="shared" si="23"/>
        <v>148.45714285714286</v>
      </c>
      <c r="F177" s="110">
        <v>1</v>
      </c>
      <c r="G177" s="109">
        <f t="shared" si="24"/>
        <v>148.46</v>
      </c>
      <c r="H177" s="109">
        <f t="shared" si="25"/>
        <v>35.76</v>
      </c>
      <c r="I177" s="176">
        <f t="shared" si="21"/>
        <v>184.22</v>
      </c>
    </row>
    <row r="178" spans="1:9" x14ac:dyDescent="0.25">
      <c r="A178" s="747" t="s">
        <v>213</v>
      </c>
      <c r="B178" s="779">
        <v>24</v>
      </c>
      <c r="C178" s="177">
        <f>B178/138</f>
        <v>0.17391304347826086</v>
      </c>
      <c r="D178" s="109">
        <v>902</v>
      </c>
      <c r="E178" s="109">
        <f t="shared" si="23"/>
        <v>156.86956521739131</v>
      </c>
      <c r="F178" s="110">
        <v>1</v>
      </c>
      <c r="G178" s="109">
        <f t="shared" si="24"/>
        <v>156.87</v>
      </c>
      <c r="H178" s="109">
        <f t="shared" si="25"/>
        <v>37.79</v>
      </c>
      <c r="I178" s="176">
        <f t="shared" si="21"/>
        <v>194.66</v>
      </c>
    </row>
    <row r="179" spans="1:9" x14ac:dyDescent="0.25">
      <c r="A179" s="747" t="s">
        <v>213</v>
      </c>
      <c r="B179" s="779">
        <v>24</v>
      </c>
      <c r="C179" s="177">
        <f t="shared" ref="C179:C189" si="26">B179/138</f>
        <v>0.17391304347826086</v>
      </c>
      <c r="D179" s="109">
        <v>866</v>
      </c>
      <c r="E179" s="109">
        <f t="shared" si="23"/>
        <v>150.60869565217391</v>
      </c>
      <c r="F179" s="110">
        <v>1</v>
      </c>
      <c r="G179" s="109">
        <f t="shared" si="24"/>
        <v>150.61000000000001</v>
      </c>
      <c r="H179" s="109">
        <f t="shared" si="25"/>
        <v>36.28</v>
      </c>
      <c r="I179" s="176">
        <f t="shared" si="21"/>
        <v>186.89000000000001</v>
      </c>
    </row>
    <row r="180" spans="1:9" x14ac:dyDescent="0.25">
      <c r="A180" s="747" t="s">
        <v>213</v>
      </c>
      <c r="B180" s="779">
        <v>48</v>
      </c>
      <c r="C180" s="177">
        <f t="shared" si="26"/>
        <v>0.34782608695652173</v>
      </c>
      <c r="D180" s="109">
        <v>866</v>
      </c>
      <c r="E180" s="109">
        <f t="shared" si="23"/>
        <v>301.21739130434781</v>
      </c>
      <c r="F180" s="110">
        <v>1</v>
      </c>
      <c r="G180" s="109">
        <f t="shared" si="24"/>
        <v>301.22000000000003</v>
      </c>
      <c r="H180" s="109">
        <f t="shared" si="25"/>
        <v>72.56</v>
      </c>
      <c r="I180" s="176">
        <f t="shared" si="21"/>
        <v>373.78000000000003</v>
      </c>
    </row>
    <row r="181" spans="1:9" x14ac:dyDescent="0.25">
      <c r="A181" s="747" t="s">
        <v>213</v>
      </c>
      <c r="B181" s="779">
        <v>72</v>
      </c>
      <c r="C181" s="177">
        <f t="shared" si="26"/>
        <v>0.52173913043478259</v>
      </c>
      <c r="D181" s="109">
        <v>866</v>
      </c>
      <c r="E181" s="109">
        <f t="shared" si="23"/>
        <v>451.82608695652175</v>
      </c>
      <c r="F181" s="110">
        <v>1</v>
      </c>
      <c r="G181" s="109">
        <f t="shared" si="24"/>
        <v>451.83</v>
      </c>
      <c r="H181" s="109">
        <f t="shared" si="25"/>
        <v>108.85</v>
      </c>
      <c r="I181" s="176">
        <f t="shared" si="21"/>
        <v>560.67999999999995</v>
      </c>
    </row>
    <row r="182" spans="1:9" x14ac:dyDescent="0.25">
      <c r="A182" s="747" t="s">
        <v>213</v>
      </c>
      <c r="B182" s="779">
        <v>24</v>
      </c>
      <c r="C182" s="177">
        <f t="shared" si="26"/>
        <v>0.17391304347826086</v>
      </c>
      <c r="D182" s="109">
        <v>866</v>
      </c>
      <c r="E182" s="109">
        <f t="shared" si="23"/>
        <v>150.60869565217391</v>
      </c>
      <c r="F182" s="110">
        <v>1</v>
      </c>
      <c r="G182" s="109">
        <f t="shared" si="24"/>
        <v>150.61000000000001</v>
      </c>
      <c r="H182" s="109">
        <f t="shared" si="25"/>
        <v>36.28</v>
      </c>
      <c r="I182" s="176">
        <f t="shared" ref="I182:I221" si="27">G182+H182</f>
        <v>186.89000000000001</v>
      </c>
    </row>
    <row r="183" spans="1:9" x14ac:dyDescent="0.25">
      <c r="A183" s="747" t="s">
        <v>213</v>
      </c>
      <c r="B183" s="779">
        <v>48</v>
      </c>
      <c r="C183" s="177">
        <f t="shared" si="26"/>
        <v>0.34782608695652173</v>
      </c>
      <c r="D183" s="109">
        <v>866</v>
      </c>
      <c r="E183" s="109">
        <f t="shared" si="23"/>
        <v>301.21739130434781</v>
      </c>
      <c r="F183" s="110">
        <v>1</v>
      </c>
      <c r="G183" s="109">
        <f t="shared" si="24"/>
        <v>301.22000000000003</v>
      </c>
      <c r="H183" s="109">
        <f t="shared" si="25"/>
        <v>72.56</v>
      </c>
      <c r="I183" s="176">
        <f t="shared" si="27"/>
        <v>373.78000000000003</v>
      </c>
    </row>
    <row r="184" spans="1:9" x14ac:dyDescent="0.25">
      <c r="A184" s="747" t="s">
        <v>213</v>
      </c>
      <c r="B184" s="779">
        <v>24</v>
      </c>
      <c r="C184" s="177">
        <f t="shared" si="26"/>
        <v>0.17391304347826086</v>
      </c>
      <c r="D184" s="109">
        <v>902</v>
      </c>
      <c r="E184" s="109">
        <f t="shared" si="23"/>
        <v>156.86956521739131</v>
      </c>
      <c r="F184" s="110">
        <v>1</v>
      </c>
      <c r="G184" s="109">
        <f t="shared" si="24"/>
        <v>156.87</v>
      </c>
      <c r="H184" s="109">
        <f t="shared" si="25"/>
        <v>37.79</v>
      </c>
      <c r="I184" s="176">
        <f t="shared" si="27"/>
        <v>194.66</v>
      </c>
    </row>
    <row r="185" spans="1:9" x14ac:dyDescent="0.25">
      <c r="A185" s="747" t="s">
        <v>213</v>
      </c>
      <c r="B185" s="779">
        <v>24</v>
      </c>
      <c r="C185" s="177">
        <f t="shared" si="26"/>
        <v>0.17391304347826086</v>
      </c>
      <c r="D185" s="109">
        <v>902</v>
      </c>
      <c r="E185" s="109">
        <f t="shared" si="23"/>
        <v>156.86956521739131</v>
      </c>
      <c r="F185" s="110">
        <v>1</v>
      </c>
      <c r="G185" s="109">
        <f t="shared" si="24"/>
        <v>156.87</v>
      </c>
      <c r="H185" s="109">
        <f t="shared" si="25"/>
        <v>37.79</v>
      </c>
      <c r="I185" s="176">
        <f t="shared" si="27"/>
        <v>194.66</v>
      </c>
    </row>
    <row r="186" spans="1:9" x14ac:dyDescent="0.25">
      <c r="A186" s="747" t="s">
        <v>213</v>
      </c>
      <c r="B186" s="779">
        <v>72</v>
      </c>
      <c r="C186" s="177">
        <f t="shared" si="26"/>
        <v>0.52173913043478259</v>
      </c>
      <c r="D186" s="109">
        <v>866</v>
      </c>
      <c r="E186" s="109">
        <f t="shared" si="23"/>
        <v>451.82608695652175</v>
      </c>
      <c r="F186" s="110">
        <v>1</v>
      </c>
      <c r="G186" s="109">
        <f t="shared" si="24"/>
        <v>451.83</v>
      </c>
      <c r="H186" s="109">
        <f t="shared" si="25"/>
        <v>108.85</v>
      </c>
      <c r="I186" s="176">
        <f t="shared" si="27"/>
        <v>560.67999999999995</v>
      </c>
    </row>
    <row r="187" spans="1:9" x14ac:dyDescent="0.25">
      <c r="A187" s="747" t="s">
        <v>213</v>
      </c>
      <c r="B187" s="779">
        <v>24</v>
      </c>
      <c r="C187" s="177">
        <f t="shared" si="26"/>
        <v>0.17391304347826086</v>
      </c>
      <c r="D187" s="109">
        <v>866</v>
      </c>
      <c r="E187" s="109">
        <f t="shared" si="23"/>
        <v>150.60869565217391</v>
      </c>
      <c r="F187" s="110">
        <v>1</v>
      </c>
      <c r="G187" s="109">
        <f t="shared" si="24"/>
        <v>150.61000000000001</v>
      </c>
      <c r="H187" s="109">
        <f t="shared" si="25"/>
        <v>36.28</v>
      </c>
      <c r="I187" s="176">
        <f t="shared" si="27"/>
        <v>186.89000000000001</v>
      </c>
    </row>
    <row r="188" spans="1:9" x14ac:dyDescent="0.25">
      <c r="A188" s="747" t="s">
        <v>213</v>
      </c>
      <c r="B188" s="779">
        <v>48</v>
      </c>
      <c r="C188" s="177">
        <f t="shared" si="26"/>
        <v>0.34782608695652173</v>
      </c>
      <c r="D188" s="109">
        <v>902</v>
      </c>
      <c r="E188" s="109">
        <f t="shared" si="23"/>
        <v>313.73913043478262</v>
      </c>
      <c r="F188" s="110">
        <v>1</v>
      </c>
      <c r="G188" s="109">
        <f t="shared" si="24"/>
        <v>313.74</v>
      </c>
      <c r="H188" s="109">
        <f t="shared" si="25"/>
        <v>75.58</v>
      </c>
      <c r="I188" s="176">
        <f t="shared" si="27"/>
        <v>389.32</v>
      </c>
    </row>
    <row r="189" spans="1:9" x14ac:dyDescent="0.25">
      <c r="A189" s="747" t="s">
        <v>213</v>
      </c>
      <c r="B189" s="779">
        <v>48</v>
      </c>
      <c r="C189" s="177">
        <f t="shared" si="26"/>
        <v>0.34782608695652173</v>
      </c>
      <c r="D189" s="109">
        <v>866</v>
      </c>
      <c r="E189" s="109">
        <f t="shared" si="23"/>
        <v>301.21739130434781</v>
      </c>
      <c r="F189" s="110">
        <v>1</v>
      </c>
      <c r="G189" s="109">
        <f t="shared" si="24"/>
        <v>301.22000000000003</v>
      </c>
      <c r="H189" s="109">
        <f t="shared" si="25"/>
        <v>72.56</v>
      </c>
      <c r="I189" s="176">
        <f t="shared" si="27"/>
        <v>373.78000000000003</v>
      </c>
    </row>
    <row r="190" spans="1:9" x14ac:dyDescent="0.25">
      <c r="A190" s="747" t="s">
        <v>213</v>
      </c>
      <c r="B190" s="779">
        <v>46</v>
      </c>
      <c r="C190" s="177">
        <f>B190/140</f>
        <v>0.32857142857142857</v>
      </c>
      <c r="D190" s="109">
        <v>866</v>
      </c>
      <c r="E190" s="109">
        <f t="shared" si="23"/>
        <v>284.54285714285714</v>
      </c>
      <c r="F190" s="110">
        <v>1</v>
      </c>
      <c r="G190" s="109">
        <f t="shared" si="24"/>
        <v>284.54000000000002</v>
      </c>
      <c r="H190" s="109">
        <f t="shared" si="25"/>
        <v>68.55</v>
      </c>
      <c r="I190" s="176">
        <f t="shared" si="27"/>
        <v>353.09000000000003</v>
      </c>
    </row>
    <row r="191" spans="1:9" x14ac:dyDescent="0.25">
      <c r="A191" s="747" t="s">
        <v>213</v>
      </c>
      <c r="B191" s="779">
        <v>72</v>
      </c>
      <c r="C191" s="177">
        <f t="shared" ref="C191:C196" si="28">B191/138</f>
        <v>0.52173913043478259</v>
      </c>
      <c r="D191" s="109">
        <v>902</v>
      </c>
      <c r="E191" s="109">
        <f t="shared" si="23"/>
        <v>470.60869565217388</v>
      </c>
      <c r="F191" s="110">
        <v>1</v>
      </c>
      <c r="G191" s="109">
        <f t="shared" si="24"/>
        <v>470.61</v>
      </c>
      <c r="H191" s="109">
        <f t="shared" si="25"/>
        <v>113.37</v>
      </c>
      <c r="I191" s="176">
        <f t="shared" si="27"/>
        <v>583.98</v>
      </c>
    </row>
    <row r="192" spans="1:9" x14ac:dyDescent="0.25">
      <c r="A192" s="747" t="s">
        <v>213</v>
      </c>
      <c r="B192" s="779">
        <v>24</v>
      </c>
      <c r="C192" s="177">
        <f t="shared" si="28"/>
        <v>0.17391304347826086</v>
      </c>
      <c r="D192" s="109">
        <v>902</v>
      </c>
      <c r="E192" s="109">
        <f t="shared" si="23"/>
        <v>156.86956521739131</v>
      </c>
      <c r="F192" s="110">
        <v>1</v>
      </c>
      <c r="G192" s="109">
        <f t="shared" si="24"/>
        <v>156.87</v>
      </c>
      <c r="H192" s="109">
        <f t="shared" si="25"/>
        <v>37.79</v>
      </c>
      <c r="I192" s="176">
        <f t="shared" si="27"/>
        <v>194.66</v>
      </c>
    </row>
    <row r="193" spans="1:9" x14ac:dyDescent="0.25">
      <c r="A193" s="747" t="s">
        <v>213</v>
      </c>
      <c r="B193" s="779">
        <v>24</v>
      </c>
      <c r="C193" s="177">
        <f t="shared" si="28"/>
        <v>0.17391304347826086</v>
      </c>
      <c r="D193" s="109">
        <v>866</v>
      </c>
      <c r="E193" s="109">
        <f t="shared" si="23"/>
        <v>150.60869565217391</v>
      </c>
      <c r="F193" s="110">
        <v>1</v>
      </c>
      <c r="G193" s="109">
        <f t="shared" si="24"/>
        <v>150.61000000000001</v>
      </c>
      <c r="H193" s="109">
        <f t="shared" si="25"/>
        <v>36.28</v>
      </c>
      <c r="I193" s="176">
        <f t="shared" si="27"/>
        <v>186.89000000000001</v>
      </c>
    </row>
    <row r="194" spans="1:9" x14ac:dyDescent="0.25">
      <c r="A194" s="747" t="s">
        <v>214</v>
      </c>
      <c r="B194" s="779">
        <v>24</v>
      </c>
      <c r="C194" s="177">
        <f t="shared" si="28"/>
        <v>0.17391304347826086</v>
      </c>
      <c r="D194" s="109">
        <v>854</v>
      </c>
      <c r="E194" s="109">
        <f t="shared" si="23"/>
        <v>148.52173913043478</v>
      </c>
      <c r="F194" s="110">
        <v>1</v>
      </c>
      <c r="G194" s="109">
        <f t="shared" si="24"/>
        <v>148.52000000000001</v>
      </c>
      <c r="H194" s="109">
        <f t="shared" si="25"/>
        <v>35.78</v>
      </c>
      <c r="I194" s="176">
        <f t="shared" si="27"/>
        <v>184.3</v>
      </c>
    </row>
    <row r="195" spans="1:9" x14ac:dyDescent="0.25">
      <c r="A195" s="747" t="s">
        <v>212</v>
      </c>
      <c r="B195" s="779">
        <v>35</v>
      </c>
      <c r="C195" s="177">
        <f t="shared" si="28"/>
        <v>0.25362318840579712</v>
      </c>
      <c r="D195" s="109">
        <v>1330</v>
      </c>
      <c r="E195" s="109">
        <f>D195*C195</f>
        <v>337.31884057971018</v>
      </c>
      <c r="F195" s="110">
        <v>1</v>
      </c>
      <c r="G195" s="109">
        <f>ROUND(E195*F195,2)</f>
        <v>337.32</v>
      </c>
      <c r="H195" s="109">
        <f>ROUND(G195*0.2409,2)</f>
        <v>81.260000000000005</v>
      </c>
      <c r="I195" s="176">
        <f t="shared" si="27"/>
        <v>418.58</v>
      </c>
    </row>
    <row r="196" spans="1:9" x14ac:dyDescent="0.25">
      <c r="A196" s="747" t="s">
        <v>232</v>
      </c>
      <c r="B196" s="779">
        <v>84</v>
      </c>
      <c r="C196" s="177">
        <f t="shared" si="28"/>
        <v>0.60869565217391308</v>
      </c>
      <c r="D196" s="109">
        <v>1290</v>
      </c>
      <c r="E196" s="109">
        <f>D196*C196</f>
        <v>785.21739130434787</v>
      </c>
      <c r="F196" s="110">
        <v>1</v>
      </c>
      <c r="G196" s="109">
        <f>ROUND(E196*F196,2)</f>
        <v>785.22</v>
      </c>
      <c r="H196" s="109">
        <f>ROUND(G196*0.2409,2)</f>
        <v>189.16</v>
      </c>
      <c r="I196" s="176">
        <f t="shared" si="27"/>
        <v>974.38</v>
      </c>
    </row>
    <row r="197" spans="1:9" ht="66" x14ac:dyDescent="0.25">
      <c r="A197" s="640" t="s">
        <v>9</v>
      </c>
      <c r="B197" s="778">
        <f>SUM(B198:B205)</f>
        <v>240</v>
      </c>
      <c r="C197" s="665">
        <f>SUM(C198:C205)</f>
        <v>1.7391304347826086</v>
      </c>
      <c r="D197" s="254"/>
      <c r="E197" s="254"/>
      <c r="F197" s="682"/>
      <c r="G197" s="254">
        <f>SUM(G198:G205)</f>
        <v>1139.1199999999999</v>
      </c>
      <c r="H197" s="254">
        <f>SUM(H198:H205)</f>
        <v>274.40000000000003</v>
      </c>
      <c r="I197" s="255">
        <f t="shared" si="27"/>
        <v>1413.52</v>
      </c>
    </row>
    <row r="198" spans="1:9" x14ac:dyDescent="0.25">
      <c r="A198" s="747" t="s">
        <v>218</v>
      </c>
      <c r="B198" s="779">
        <v>24</v>
      </c>
      <c r="C198" s="177">
        <f t="shared" ref="C198:C208" si="29">B198/138</f>
        <v>0.17391304347826086</v>
      </c>
      <c r="D198" s="109">
        <v>655</v>
      </c>
      <c r="E198" s="109">
        <f t="shared" ref="E198:E221" si="30">D198*C198</f>
        <v>113.91304347826086</v>
      </c>
      <c r="F198" s="110">
        <v>1</v>
      </c>
      <c r="G198" s="109">
        <f t="shared" ref="G198:G221" si="31">ROUND(E198*F198,2)</f>
        <v>113.91</v>
      </c>
      <c r="H198" s="109">
        <f t="shared" ref="H198:H221" si="32">ROUND(G198*0.2409,2)</f>
        <v>27.44</v>
      </c>
      <c r="I198" s="176">
        <f t="shared" si="27"/>
        <v>141.35</v>
      </c>
    </row>
    <row r="199" spans="1:9" x14ac:dyDescent="0.25">
      <c r="A199" s="747" t="s">
        <v>218</v>
      </c>
      <c r="B199" s="779">
        <v>24</v>
      </c>
      <c r="C199" s="177">
        <f t="shared" si="29"/>
        <v>0.17391304347826086</v>
      </c>
      <c r="D199" s="109">
        <v>655</v>
      </c>
      <c r="E199" s="109">
        <f t="shared" si="30"/>
        <v>113.91304347826086</v>
      </c>
      <c r="F199" s="110">
        <v>1</v>
      </c>
      <c r="G199" s="109">
        <f t="shared" si="31"/>
        <v>113.91</v>
      </c>
      <c r="H199" s="109">
        <f t="shared" si="32"/>
        <v>27.44</v>
      </c>
      <c r="I199" s="176">
        <f t="shared" si="27"/>
        <v>141.35</v>
      </c>
    </row>
    <row r="200" spans="1:9" x14ac:dyDescent="0.25">
      <c r="A200" s="747" t="s">
        <v>218</v>
      </c>
      <c r="B200" s="779">
        <v>24</v>
      </c>
      <c r="C200" s="177">
        <f t="shared" si="29"/>
        <v>0.17391304347826086</v>
      </c>
      <c r="D200" s="109">
        <v>655</v>
      </c>
      <c r="E200" s="109">
        <f t="shared" si="30"/>
        <v>113.91304347826086</v>
      </c>
      <c r="F200" s="110">
        <v>1</v>
      </c>
      <c r="G200" s="109">
        <f t="shared" si="31"/>
        <v>113.91</v>
      </c>
      <c r="H200" s="109">
        <f t="shared" si="32"/>
        <v>27.44</v>
      </c>
      <c r="I200" s="176">
        <f t="shared" si="27"/>
        <v>141.35</v>
      </c>
    </row>
    <row r="201" spans="1:9" x14ac:dyDescent="0.25">
      <c r="A201" s="747" t="s">
        <v>218</v>
      </c>
      <c r="B201" s="779">
        <v>48</v>
      </c>
      <c r="C201" s="177">
        <f t="shared" si="29"/>
        <v>0.34782608695652173</v>
      </c>
      <c r="D201" s="109">
        <v>655</v>
      </c>
      <c r="E201" s="109">
        <f t="shared" si="30"/>
        <v>227.82608695652172</v>
      </c>
      <c r="F201" s="110">
        <v>1</v>
      </c>
      <c r="G201" s="109">
        <f t="shared" si="31"/>
        <v>227.83</v>
      </c>
      <c r="H201" s="109">
        <f t="shared" si="32"/>
        <v>54.88</v>
      </c>
      <c r="I201" s="176">
        <f t="shared" si="27"/>
        <v>282.71000000000004</v>
      </c>
    </row>
    <row r="202" spans="1:9" x14ac:dyDescent="0.25">
      <c r="A202" s="747" t="s">
        <v>215</v>
      </c>
      <c r="B202" s="779">
        <v>24</v>
      </c>
      <c r="C202" s="177">
        <f t="shared" si="29"/>
        <v>0.17391304347826086</v>
      </c>
      <c r="D202" s="109">
        <v>655</v>
      </c>
      <c r="E202" s="109">
        <f t="shared" si="30"/>
        <v>113.91304347826086</v>
      </c>
      <c r="F202" s="110">
        <v>1</v>
      </c>
      <c r="G202" s="109">
        <f t="shared" si="31"/>
        <v>113.91</v>
      </c>
      <c r="H202" s="109">
        <f t="shared" si="32"/>
        <v>27.44</v>
      </c>
      <c r="I202" s="176">
        <f t="shared" si="27"/>
        <v>141.35</v>
      </c>
    </row>
    <row r="203" spans="1:9" x14ac:dyDescent="0.25">
      <c r="A203" s="747" t="s">
        <v>218</v>
      </c>
      <c r="B203" s="779">
        <v>24</v>
      </c>
      <c r="C203" s="177">
        <f t="shared" si="29"/>
        <v>0.17391304347826086</v>
      </c>
      <c r="D203" s="109">
        <v>655</v>
      </c>
      <c r="E203" s="109">
        <f t="shared" si="30"/>
        <v>113.91304347826086</v>
      </c>
      <c r="F203" s="110">
        <v>1</v>
      </c>
      <c r="G203" s="109">
        <f t="shared" si="31"/>
        <v>113.91</v>
      </c>
      <c r="H203" s="109">
        <f t="shared" si="32"/>
        <v>27.44</v>
      </c>
      <c r="I203" s="176">
        <f t="shared" si="27"/>
        <v>141.35</v>
      </c>
    </row>
    <row r="204" spans="1:9" x14ac:dyDescent="0.25">
      <c r="A204" s="747" t="s">
        <v>218</v>
      </c>
      <c r="B204" s="779">
        <v>24</v>
      </c>
      <c r="C204" s="177">
        <f t="shared" si="29"/>
        <v>0.17391304347826086</v>
      </c>
      <c r="D204" s="109">
        <v>655</v>
      </c>
      <c r="E204" s="109">
        <f t="shared" si="30"/>
        <v>113.91304347826086</v>
      </c>
      <c r="F204" s="110">
        <v>1</v>
      </c>
      <c r="G204" s="109">
        <f t="shared" si="31"/>
        <v>113.91</v>
      </c>
      <c r="H204" s="109">
        <f t="shared" si="32"/>
        <v>27.44</v>
      </c>
      <c r="I204" s="176">
        <f t="shared" si="27"/>
        <v>141.35</v>
      </c>
    </row>
    <row r="205" spans="1:9" x14ac:dyDescent="0.25">
      <c r="A205" s="747" t="s">
        <v>218</v>
      </c>
      <c r="B205" s="779">
        <v>48</v>
      </c>
      <c r="C205" s="177">
        <f t="shared" si="29"/>
        <v>0.34782608695652173</v>
      </c>
      <c r="D205" s="109">
        <v>655</v>
      </c>
      <c r="E205" s="109">
        <f t="shared" si="30"/>
        <v>227.82608695652172</v>
      </c>
      <c r="F205" s="110">
        <v>1</v>
      </c>
      <c r="G205" s="109">
        <f t="shared" si="31"/>
        <v>227.83</v>
      </c>
      <c r="H205" s="109">
        <f t="shared" si="32"/>
        <v>54.88</v>
      </c>
      <c r="I205" s="176">
        <f t="shared" si="27"/>
        <v>282.71000000000004</v>
      </c>
    </row>
    <row r="206" spans="1:9" ht="33" x14ac:dyDescent="0.25">
      <c r="A206" s="640" t="s">
        <v>7</v>
      </c>
      <c r="B206" s="778">
        <f>SUM(B207:B222)</f>
        <v>820</v>
      </c>
      <c r="C206" s="665">
        <f>SUM(C207:C222)</f>
        <v>5.9247412008281577</v>
      </c>
      <c r="D206" s="254"/>
      <c r="E206" s="254"/>
      <c r="F206" s="682"/>
      <c r="G206" s="254">
        <f>SUM(G207:G222)</f>
        <v>2309.5699999999997</v>
      </c>
      <c r="H206" s="254">
        <f>SUM(H207:H222)</f>
        <v>556.34999999999991</v>
      </c>
      <c r="I206" s="255">
        <f t="shared" si="27"/>
        <v>2865.9199999999996</v>
      </c>
    </row>
    <row r="207" spans="1:9" x14ac:dyDescent="0.25">
      <c r="A207" s="747" t="s">
        <v>216</v>
      </c>
      <c r="B207" s="779">
        <v>24</v>
      </c>
      <c r="C207" s="177">
        <f t="shared" si="29"/>
        <v>0.17391304347826086</v>
      </c>
      <c r="D207" s="109">
        <v>560</v>
      </c>
      <c r="E207" s="109">
        <f t="shared" si="30"/>
        <v>97.391304347826079</v>
      </c>
      <c r="F207" s="110">
        <v>1</v>
      </c>
      <c r="G207" s="109">
        <f t="shared" si="31"/>
        <v>97.39</v>
      </c>
      <c r="H207" s="109">
        <f t="shared" si="32"/>
        <v>23.46</v>
      </c>
      <c r="I207" s="176">
        <f t="shared" si="27"/>
        <v>120.85</v>
      </c>
    </row>
    <row r="208" spans="1:9" x14ac:dyDescent="0.25">
      <c r="A208" s="747" t="s">
        <v>216</v>
      </c>
      <c r="B208" s="779">
        <v>72</v>
      </c>
      <c r="C208" s="177">
        <f t="shared" si="29"/>
        <v>0.52173913043478259</v>
      </c>
      <c r="D208" s="109">
        <v>560</v>
      </c>
      <c r="E208" s="109">
        <f t="shared" si="30"/>
        <v>292.17391304347825</v>
      </c>
      <c r="F208" s="110">
        <v>1</v>
      </c>
      <c r="G208" s="109">
        <f t="shared" si="31"/>
        <v>292.17</v>
      </c>
      <c r="H208" s="109">
        <f t="shared" si="32"/>
        <v>70.38</v>
      </c>
      <c r="I208" s="176">
        <f t="shared" si="27"/>
        <v>362.55</v>
      </c>
    </row>
    <row r="209" spans="1:9" x14ac:dyDescent="0.25">
      <c r="A209" s="747" t="s">
        <v>216</v>
      </c>
      <c r="B209" s="779">
        <v>48</v>
      </c>
      <c r="C209" s="177">
        <f>B209/140</f>
        <v>0.34285714285714286</v>
      </c>
      <c r="D209" s="109">
        <v>560</v>
      </c>
      <c r="E209" s="109">
        <f t="shared" si="30"/>
        <v>192</v>
      </c>
      <c r="F209" s="110">
        <v>1</v>
      </c>
      <c r="G209" s="109">
        <f t="shared" si="31"/>
        <v>192</v>
      </c>
      <c r="H209" s="109">
        <f t="shared" si="32"/>
        <v>46.25</v>
      </c>
      <c r="I209" s="176">
        <f t="shared" si="27"/>
        <v>238.25</v>
      </c>
    </row>
    <row r="210" spans="1:9" x14ac:dyDescent="0.25">
      <c r="A210" s="747" t="s">
        <v>216</v>
      </c>
      <c r="B210" s="779">
        <v>72</v>
      </c>
      <c r="C210" s="177">
        <f t="shared" ref="C210:C219" si="33">B210/138</f>
        <v>0.52173913043478259</v>
      </c>
      <c r="D210" s="109">
        <v>560</v>
      </c>
      <c r="E210" s="109">
        <f t="shared" si="30"/>
        <v>292.17391304347825</v>
      </c>
      <c r="F210" s="110">
        <v>1</v>
      </c>
      <c r="G210" s="109">
        <f t="shared" si="31"/>
        <v>292.17</v>
      </c>
      <c r="H210" s="109">
        <f t="shared" si="32"/>
        <v>70.38</v>
      </c>
      <c r="I210" s="176">
        <f t="shared" si="27"/>
        <v>362.55</v>
      </c>
    </row>
    <row r="211" spans="1:9" x14ac:dyDescent="0.25">
      <c r="A211" s="747" t="s">
        <v>216</v>
      </c>
      <c r="B211" s="779">
        <v>24</v>
      </c>
      <c r="C211" s="177">
        <f t="shared" si="33"/>
        <v>0.17391304347826086</v>
      </c>
      <c r="D211" s="109">
        <v>560</v>
      </c>
      <c r="E211" s="109">
        <f t="shared" si="30"/>
        <v>97.391304347826079</v>
      </c>
      <c r="F211" s="110">
        <v>1</v>
      </c>
      <c r="G211" s="109">
        <f t="shared" si="31"/>
        <v>97.39</v>
      </c>
      <c r="H211" s="109">
        <f t="shared" si="32"/>
        <v>23.46</v>
      </c>
      <c r="I211" s="176">
        <f t="shared" si="27"/>
        <v>120.85</v>
      </c>
    </row>
    <row r="212" spans="1:9" x14ac:dyDescent="0.25">
      <c r="A212" s="747" t="s">
        <v>216</v>
      </c>
      <c r="B212" s="779">
        <v>24</v>
      </c>
      <c r="C212" s="177">
        <f t="shared" si="33"/>
        <v>0.17391304347826086</v>
      </c>
      <c r="D212" s="109">
        <v>560</v>
      </c>
      <c r="E212" s="109">
        <f t="shared" si="30"/>
        <v>97.391304347826079</v>
      </c>
      <c r="F212" s="110">
        <v>1</v>
      </c>
      <c r="G212" s="109">
        <f t="shared" si="31"/>
        <v>97.39</v>
      </c>
      <c r="H212" s="109">
        <f t="shared" si="32"/>
        <v>23.46</v>
      </c>
      <c r="I212" s="176">
        <f t="shared" si="27"/>
        <v>120.85</v>
      </c>
    </row>
    <row r="213" spans="1:9" x14ac:dyDescent="0.25">
      <c r="A213" s="747" t="s">
        <v>216</v>
      </c>
      <c r="B213" s="779">
        <v>24</v>
      </c>
      <c r="C213" s="177">
        <f t="shared" si="33"/>
        <v>0.17391304347826086</v>
      </c>
      <c r="D213" s="109">
        <v>560</v>
      </c>
      <c r="E213" s="109">
        <f t="shared" si="30"/>
        <v>97.391304347826079</v>
      </c>
      <c r="F213" s="110">
        <v>1</v>
      </c>
      <c r="G213" s="109">
        <f t="shared" si="31"/>
        <v>97.39</v>
      </c>
      <c r="H213" s="109">
        <f t="shared" si="32"/>
        <v>23.46</v>
      </c>
      <c r="I213" s="176">
        <f t="shared" si="27"/>
        <v>120.85</v>
      </c>
    </row>
    <row r="214" spans="1:9" x14ac:dyDescent="0.25">
      <c r="A214" s="747" t="s">
        <v>216</v>
      </c>
      <c r="B214" s="779">
        <v>72</v>
      </c>
      <c r="C214" s="177">
        <f t="shared" si="33"/>
        <v>0.52173913043478259</v>
      </c>
      <c r="D214" s="109">
        <v>560</v>
      </c>
      <c r="E214" s="109">
        <f t="shared" si="30"/>
        <v>292.17391304347825</v>
      </c>
      <c r="F214" s="110">
        <v>1</v>
      </c>
      <c r="G214" s="109">
        <f t="shared" si="31"/>
        <v>292.17</v>
      </c>
      <c r="H214" s="109">
        <f t="shared" si="32"/>
        <v>70.38</v>
      </c>
      <c r="I214" s="176">
        <f t="shared" si="27"/>
        <v>362.55</v>
      </c>
    </row>
    <row r="215" spans="1:9" x14ac:dyDescent="0.25">
      <c r="A215" s="747" t="s">
        <v>216</v>
      </c>
      <c r="B215" s="779">
        <v>84</v>
      </c>
      <c r="C215" s="177">
        <f t="shared" si="33"/>
        <v>0.60869565217391308</v>
      </c>
      <c r="D215" s="109">
        <v>560</v>
      </c>
      <c r="E215" s="109">
        <f t="shared" si="30"/>
        <v>340.86956521739131</v>
      </c>
      <c r="F215" s="110">
        <v>0.3</v>
      </c>
      <c r="G215" s="109">
        <f t="shared" si="31"/>
        <v>102.26</v>
      </c>
      <c r="H215" s="109">
        <f t="shared" si="32"/>
        <v>24.63</v>
      </c>
      <c r="I215" s="176">
        <f t="shared" si="27"/>
        <v>126.89</v>
      </c>
    </row>
    <row r="216" spans="1:9" x14ac:dyDescent="0.25">
      <c r="A216" s="747" t="s">
        <v>216</v>
      </c>
      <c r="B216" s="779">
        <v>24</v>
      </c>
      <c r="C216" s="177">
        <f t="shared" si="33"/>
        <v>0.17391304347826086</v>
      </c>
      <c r="D216" s="109">
        <v>560</v>
      </c>
      <c r="E216" s="109">
        <f t="shared" si="30"/>
        <v>97.391304347826079</v>
      </c>
      <c r="F216" s="110">
        <v>1</v>
      </c>
      <c r="G216" s="109">
        <f t="shared" si="31"/>
        <v>97.39</v>
      </c>
      <c r="H216" s="109">
        <f t="shared" si="32"/>
        <v>23.46</v>
      </c>
      <c r="I216" s="176">
        <f t="shared" si="27"/>
        <v>120.85</v>
      </c>
    </row>
    <row r="217" spans="1:9" x14ac:dyDescent="0.25">
      <c r="A217" s="747" t="s">
        <v>216</v>
      </c>
      <c r="B217" s="779">
        <v>24</v>
      </c>
      <c r="C217" s="177">
        <f t="shared" si="33"/>
        <v>0.17391304347826086</v>
      </c>
      <c r="D217" s="109">
        <v>560</v>
      </c>
      <c r="E217" s="109">
        <f t="shared" si="30"/>
        <v>97.391304347826079</v>
      </c>
      <c r="F217" s="110">
        <v>1</v>
      </c>
      <c r="G217" s="109">
        <f t="shared" si="31"/>
        <v>97.39</v>
      </c>
      <c r="H217" s="109">
        <f t="shared" si="32"/>
        <v>23.46</v>
      </c>
      <c r="I217" s="176">
        <f t="shared" si="27"/>
        <v>120.85</v>
      </c>
    </row>
    <row r="218" spans="1:9" x14ac:dyDescent="0.25">
      <c r="A218" s="747" t="s">
        <v>216</v>
      </c>
      <c r="B218" s="779">
        <v>48</v>
      </c>
      <c r="C218" s="177">
        <f t="shared" si="33"/>
        <v>0.34782608695652173</v>
      </c>
      <c r="D218" s="109">
        <v>560</v>
      </c>
      <c r="E218" s="109">
        <f t="shared" si="30"/>
        <v>194.78260869565216</v>
      </c>
      <c r="F218" s="110">
        <v>1</v>
      </c>
      <c r="G218" s="109">
        <f t="shared" si="31"/>
        <v>194.78</v>
      </c>
      <c r="H218" s="109">
        <f t="shared" si="32"/>
        <v>46.92</v>
      </c>
      <c r="I218" s="176">
        <f t="shared" si="27"/>
        <v>241.7</v>
      </c>
    </row>
    <row r="219" spans="1:9" x14ac:dyDescent="0.25">
      <c r="A219" s="747" t="s">
        <v>233</v>
      </c>
      <c r="B219" s="779">
        <v>77</v>
      </c>
      <c r="C219" s="177">
        <f t="shared" si="33"/>
        <v>0.55797101449275366</v>
      </c>
      <c r="D219" s="109">
        <v>510</v>
      </c>
      <c r="E219" s="109">
        <f t="shared" si="30"/>
        <v>284.56521739130437</v>
      </c>
      <c r="F219" s="110">
        <v>0.3</v>
      </c>
      <c r="G219" s="109">
        <f t="shared" si="31"/>
        <v>85.37</v>
      </c>
      <c r="H219" s="109">
        <f t="shared" si="32"/>
        <v>20.57</v>
      </c>
      <c r="I219" s="176">
        <f t="shared" si="27"/>
        <v>105.94</v>
      </c>
    </row>
    <row r="220" spans="1:9" x14ac:dyDescent="0.25">
      <c r="A220" s="747" t="s">
        <v>233</v>
      </c>
      <c r="B220" s="779">
        <v>56</v>
      </c>
      <c r="C220" s="177">
        <f>B220/140</f>
        <v>0.4</v>
      </c>
      <c r="D220" s="109">
        <v>510</v>
      </c>
      <c r="E220" s="109">
        <f t="shared" si="30"/>
        <v>204</v>
      </c>
      <c r="F220" s="110">
        <v>0.3</v>
      </c>
      <c r="G220" s="109">
        <f t="shared" si="31"/>
        <v>61.2</v>
      </c>
      <c r="H220" s="109">
        <f t="shared" si="32"/>
        <v>14.74</v>
      </c>
      <c r="I220" s="176">
        <f t="shared" si="27"/>
        <v>75.94</v>
      </c>
    </row>
    <row r="221" spans="1:9" x14ac:dyDescent="0.25">
      <c r="A221" s="747" t="s">
        <v>233</v>
      </c>
      <c r="B221" s="779">
        <v>63</v>
      </c>
      <c r="C221" s="177">
        <f>B221/140</f>
        <v>0.45</v>
      </c>
      <c r="D221" s="109">
        <v>510</v>
      </c>
      <c r="E221" s="109">
        <f t="shared" si="30"/>
        <v>229.5</v>
      </c>
      <c r="F221" s="110">
        <v>0.3</v>
      </c>
      <c r="G221" s="109">
        <f t="shared" si="31"/>
        <v>68.849999999999994</v>
      </c>
      <c r="H221" s="109">
        <f t="shared" si="32"/>
        <v>16.59</v>
      </c>
      <c r="I221" s="176">
        <f t="shared" si="27"/>
        <v>85.44</v>
      </c>
    </row>
    <row r="222" spans="1:9" x14ac:dyDescent="0.25">
      <c r="A222" s="747" t="s">
        <v>234</v>
      </c>
      <c r="B222" s="779">
        <v>84</v>
      </c>
      <c r="C222" s="177">
        <f>B222/138</f>
        <v>0.60869565217391308</v>
      </c>
      <c r="D222" s="109">
        <v>790</v>
      </c>
      <c r="E222" s="109">
        <f>D222*C222</f>
        <v>480.86956521739131</v>
      </c>
      <c r="F222" s="110">
        <v>0.3</v>
      </c>
      <c r="G222" s="109">
        <f>ROUND(E222*F222,2)</f>
        <v>144.26</v>
      </c>
      <c r="H222" s="109">
        <f>ROUND(G222*0.2409,2)</f>
        <v>34.75</v>
      </c>
      <c r="I222" s="176">
        <f>G222+H222</f>
        <v>179.01</v>
      </c>
    </row>
    <row r="223" spans="1:9" x14ac:dyDescent="0.25">
      <c r="A223" s="752" t="s">
        <v>235</v>
      </c>
      <c r="B223" s="780">
        <f>SUM(B224:B225)</f>
        <v>262</v>
      </c>
      <c r="C223" s="664">
        <f>SUM(C224:C225)</f>
        <v>1.6582278481012658</v>
      </c>
      <c r="D223" s="762"/>
      <c r="E223" s="763"/>
      <c r="F223" s="681"/>
      <c r="G223" s="763">
        <f>SUM(G224:G225)</f>
        <v>2589.09</v>
      </c>
      <c r="H223" s="763">
        <f>SUM(H224:H225)</f>
        <v>623.72</v>
      </c>
      <c r="I223" s="764">
        <f>G223+H223</f>
        <v>3212.8100000000004</v>
      </c>
    </row>
    <row r="224" spans="1:9" x14ac:dyDescent="0.25">
      <c r="A224" s="747" t="s">
        <v>236</v>
      </c>
      <c r="B224" s="779">
        <v>104</v>
      </c>
      <c r="C224" s="177">
        <f>B224/158</f>
        <v>0.65822784810126578</v>
      </c>
      <c r="D224" s="109">
        <v>2730</v>
      </c>
      <c r="E224" s="109">
        <f t="shared" ref="E224" si="34">D224*C224</f>
        <v>1796.9620253164555</v>
      </c>
      <c r="F224" s="110">
        <v>0.3</v>
      </c>
      <c r="G224" s="109">
        <f t="shared" ref="G224" si="35">ROUND(E224*F224,2)</f>
        <v>539.09</v>
      </c>
      <c r="H224" s="109">
        <f t="shared" ref="H224" si="36">ROUND(G224*0.2409,2)</f>
        <v>129.87</v>
      </c>
      <c r="I224" s="176">
        <f t="shared" ref="I224" si="37">G224+H224</f>
        <v>668.96</v>
      </c>
    </row>
    <row r="225" spans="1:9" x14ac:dyDescent="0.25">
      <c r="A225" s="747" t="s">
        <v>237</v>
      </c>
      <c r="B225" s="779">
        <v>158</v>
      </c>
      <c r="C225" s="177">
        <f>B225/158</f>
        <v>1</v>
      </c>
      <c r="D225" s="109">
        <v>2050</v>
      </c>
      <c r="E225" s="109">
        <f>D225*C225</f>
        <v>2050</v>
      </c>
      <c r="F225" s="110">
        <v>1</v>
      </c>
      <c r="G225" s="109">
        <f>ROUND(E225*F225,2)</f>
        <v>2050</v>
      </c>
      <c r="H225" s="109">
        <f>ROUND(G225*0.2409,2)</f>
        <v>493.85</v>
      </c>
      <c r="I225" s="176">
        <f>G225+H225</f>
        <v>2543.85</v>
      </c>
    </row>
    <row r="226" spans="1:9" ht="33" x14ac:dyDescent="0.25">
      <c r="A226" s="753" t="s">
        <v>7</v>
      </c>
      <c r="B226" s="780">
        <f>SUM(B227:B245)</f>
        <v>1136.5</v>
      </c>
      <c r="C226" s="664">
        <f>SUM(C227:C245)</f>
        <v>7.2188309018093397</v>
      </c>
      <c r="D226" s="762"/>
      <c r="E226" s="763"/>
      <c r="F226" s="681"/>
      <c r="G226" s="763">
        <f>SUM(G227:G245)</f>
        <v>6106.58</v>
      </c>
      <c r="H226" s="763">
        <f>SUM(H227:H245)</f>
        <v>1471.0500000000002</v>
      </c>
      <c r="I226" s="764">
        <f>G226+H226</f>
        <v>7577.63</v>
      </c>
    </row>
    <row r="227" spans="1:9" x14ac:dyDescent="0.25">
      <c r="A227" s="747" t="s">
        <v>238</v>
      </c>
      <c r="B227" s="781">
        <v>2</v>
      </c>
      <c r="C227" s="765">
        <f>B227/118</f>
        <v>1.6949152542372881E-2</v>
      </c>
      <c r="D227" s="104">
        <v>1530</v>
      </c>
      <c r="E227" s="109">
        <f t="shared" ref="E227:E234" si="38">D227*C227</f>
        <v>25.932203389830509</v>
      </c>
      <c r="F227" s="110">
        <v>1</v>
      </c>
      <c r="G227" s="109">
        <f t="shared" ref="G227:G234" si="39">ROUND(E227*F227,2)</f>
        <v>25.93</v>
      </c>
      <c r="H227" s="109">
        <f t="shared" ref="H227:H234" si="40">ROUND(G227*0.2409,2)</f>
        <v>6.25</v>
      </c>
      <c r="I227" s="176">
        <f t="shared" ref="I227:I231" si="41">G227+H227</f>
        <v>32.18</v>
      </c>
    </row>
    <row r="228" spans="1:9" x14ac:dyDescent="0.25">
      <c r="A228" s="747" t="s">
        <v>239</v>
      </c>
      <c r="B228" s="781">
        <v>12</v>
      </c>
      <c r="C228" s="177">
        <f>B228/120</f>
        <v>0.1</v>
      </c>
      <c r="D228" s="104">
        <v>978</v>
      </c>
      <c r="E228" s="109">
        <f t="shared" si="38"/>
        <v>97.800000000000011</v>
      </c>
      <c r="F228" s="110">
        <v>1</v>
      </c>
      <c r="G228" s="109">
        <f t="shared" si="39"/>
        <v>97.8</v>
      </c>
      <c r="H228" s="109">
        <f t="shared" si="40"/>
        <v>23.56</v>
      </c>
      <c r="I228" s="176">
        <f t="shared" si="41"/>
        <v>121.36</v>
      </c>
    </row>
    <row r="229" spans="1:9" x14ac:dyDescent="0.25">
      <c r="A229" s="747" t="s">
        <v>239</v>
      </c>
      <c r="B229" s="781">
        <v>3.5</v>
      </c>
      <c r="C229" s="177">
        <f>B229/120</f>
        <v>2.9166666666666667E-2</v>
      </c>
      <c r="D229" s="104">
        <v>978</v>
      </c>
      <c r="E229" s="109">
        <f t="shared" si="38"/>
        <v>28.525000000000002</v>
      </c>
      <c r="F229" s="110">
        <v>1</v>
      </c>
      <c r="G229" s="109">
        <f t="shared" si="39"/>
        <v>28.53</v>
      </c>
      <c r="H229" s="109">
        <f t="shared" si="40"/>
        <v>6.87</v>
      </c>
      <c r="I229" s="176">
        <f t="shared" si="41"/>
        <v>35.4</v>
      </c>
    </row>
    <row r="230" spans="1:9" x14ac:dyDescent="0.25">
      <c r="A230" s="747" t="s">
        <v>239</v>
      </c>
      <c r="B230" s="781">
        <v>1</v>
      </c>
      <c r="C230" s="177">
        <f>B230/118</f>
        <v>8.4745762711864406E-3</v>
      </c>
      <c r="D230" s="104">
        <v>978</v>
      </c>
      <c r="E230" s="109">
        <f t="shared" si="38"/>
        <v>8.2881355932203391</v>
      </c>
      <c r="F230" s="110">
        <v>1</v>
      </c>
      <c r="G230" s="109">
        <f t="shared" si="39"/>
        <v>8.2899999999999991</v>
      </c>
      <c r="H230" s="109">
        <f t="shared" si="40"/>
        <v>2</v>
      </c>
      <c r="I230" s="176">
        <f t="shared" si="41"/>
        <v>10.29</v>
      </c>
    </row>
    <row r="231" spans="1:9" x14ac:dyDescent="0.25">
      <c r="A231" s="747" t="s">
        <v>103</v>
      </c>
      <c r="B231" s="781">
        <v>12</v>
      </c>
      <c r="C231" s="177">
        <f>B231/158</f>
        <v>7.5949367088607597E-2</v>
      </c>
      <c r="D231" s="104">
        <v>854</v>
      </c>
      <c r="E231" s="109">
        <f t="shared" si="38"/>
        <v>64.860759493670884</v>
      </c>
      <c r="F231" s="110">
        <v>1</v>
      </c>
      <c r="G231" s="109">
        <f t="shared" si="39"/>
        <v>64.86</v>
      </c>
      <c r="H231" s="109">
        <f t="shared" si="40"/>
        <v>15.62</v>
      </c>
      <c r="I231" s="176">
        <f t="shared" si="41"/>
        <v>80.48</v>
      </c>
    </row>
    <row r="232" spans="1:9" x14ac:dyDescent="0.25">
      <c r="A232" s="747" t="s">
        <v>240</v>
      </c>
      <c r="B232" s="781">
        <v>162</v>
      </c>
      <c r="C232" s="765">
        <f t="shared" ref="C232:C234" si="42">B232/158</f>
        <v>1.0253164556962024</v>
      </c>
      <c r="D232" s="104">
        <v>2380</v>
      </c>
      <c r="E232" s="109">
        <f t="shared" si="38"/>
        <v>2440.253164556962</v>
      </c>
      <c r="F232" s="110">
        <v>1</v>
      </c>
      <c r="G232" s="109">
        <f t="shared" si="39"/>
        <v>2440.25</v>
      </c>
      <c r="H232" s="109">
        <f t="shared" si="40"/>
        <v>587.86</v>
      </c>
      <c r="I232" s="176">
        <f>G232+H232</f>
        <v>3028.11</v>
      </c>
    </row>
    <row r="233" spans="1:9" x14ac:dyDescent="0.25">
      <c r="A233" s="747" t="s">
        <v>242</v>
      </c>
      <c r="B233" s="781">
        <v>112</v>
      </c>
      <c r="C233" s="765">
        <f t="shared" si="42"/>
        <v>0.70886075949367089</v>
      </c>
      <c r="D233" s="104">
        <v>1640</v>
      </c>
      <c r="E233" s="104">
        <f t="shared" si="38"/>
        <v>1162.5316455696202</v>
      </c>
      <c r="F233" s="106">
        <v>0.3</v>
      </c>
      <c r="G233" s="109">
        <f t="shared" si="39"/>
        <v>348.76</v>
      </c>
      <c r="H233" s="109">
        <f t="shared" si="40"/>
        <v>84.02</v>
      </c>
      <c r="I233" s="176">
        <f t="shared" ref="I233:I234" si="43">G233+H233</f>
        <v>432.78</v>
      </c>
    </row>
    <row r="234" spans="1:9" x14ac:dyDescent="0.25">
      <c r="A234" s="747" t="s">
        <v>243</v>
      </c>
      <c r="B234" s="781">
        <v>118</v>
      </c>
      <c r="C234" s="765">
        <f t="shared" si="42"/>
        <v>0.74683544303797467</v>
      </c>
      <c r="D234" s="104">
        <v>1370</v>
      </c>
      <c r="E234" s="104">
        <f t="shared" si="38"/>
        <v>1023.1645569620252</v>
      </c>
      <c r="F234" s="106">
        <v>0.3</v>
      </c>
      <c r="G234" s="109">
        <f t="shared" si="39"/>
        <v>306.95</v>
      </c>
      <c r="H234" s="109">
        <f t="shared" si="40"/>
        <v>73.94</v>
      </c>
      <c r="I234" s="176">
        <f t="shared" si="43"/>
        <v>380.89</v>
      </c>
    </row>
    <row r="235" spans="1:9" x14ac:dyDescent="0.25">
      <c r="A235" s="747" t="s">
        <v>244</v>
      </c>
      <c r="B235" s="782">
        <v>151</v>
      </c>
      <c r="C235" s="116">
        <f>B235/158</f>
        <v>0.95569620253164556</v>
      </c>
      <c r="D235" s="107">
        <v>2130</v>
      </c>
      <c r="E235" s="107">
        <f>D235*C235</f>
        <v>2035.632911392405</v>
      </c>
      <c r="F235" s="175">
        <v>1</v>
      </c>
      <c r="G235" s="107">
        <f>ROUND(E235*F235,2)</f>
        <v>2035.63</v>
      </c>
      <c r="H235" s="107">
        <f>ROUND(G235*0.2409,2)</f>
        <v>490.38</v>
      </c>
      <c r="I235" s="108">
        <f>G235+H235</f>
        <v>2526.0100000000002</v>
      </c>
    </row>
    <row r="236" spans="1:9" x14ac:dyDescent="0.25">
      <c r="A236" s="747" t="s">
        <v>245</v>
      </c>
      <c r="B236" s="781">
        <v>40</v>
      </c>
      <c r="C236" s="116">
        <f>B236/160</f>
        <v>0.25</v>
      </c>
      <c r="D236" s="104">
        <v>1530</v>
      </c>
      <c r="E236" s="107">
        <f t="shared" ref="E236:E266" si="44">D236*C236</f>
        <v>382.5</v>
      </c>
      <c r="F236" s="175">
        <v>0.3</v>
      </c>
      <c r="G236" s="107">
        <f t="shared" ref="G236:G266" si="45">ROUND(E236*F236,2)</f>
        <v>114.75</v>
      </c>
      <c r="H236" s="107">
        <f t="shared" ref="H236:H266" si="46">ROUND(G236*0.2409,2)</f>
        <v>27.64</v>
      </c>
      <c r="I236" s="108">
        <f t="shared" ref="I236:I266" si="47">G236+H236</f>
        <v>142.38999999999999</v>
      </c>
    </row>
    <row r="237" spans="1:9" x14ac:dyDescent="0.25">
      <c r="A237" s="747" t="s">
        <v>233</v>
      </c>
      <c r="B237" s="779">
        <v>54</v>
      </c>
      <c r="C237" s="116">
        <f>B237/160</f>
        <v>0.33750000000000002</v>
      </c>
      <c r="D237" s="109">
        <v>600</v>
      </c>
      <c r="E237" s="107">
        <f t="shared" si="44"/>
        <v>202.5</v>
      </c>
      <c r="F237" s="110">
        <v>0.3</v>
      </c>
      <c r="G237" s="107">
        <f t="shared" si="45"/>
        <v>60.75</v>
      </c>
      <c r="H237" s="107">
        <f t="shared" si="46"/>
        <v>14.63</v>
      </c>
      <c r="I237" s="108">
        <f t="shared" si="47"/>
        <v>75.38</v>
      </c>
    </row>
    <row r="238" spans="1:9" x14ac:dyDescent="0.25">
      <c r="A238" s="747" t="s">
        <v>233</v>
      </c>
      <c r="B238" s="779">
        <v>64</v>
      </c>
      <c r="C238" s="116">
        <f t="shared" ref="C238:C266" si="48">B238/158</f>
        <v>0.4050632911392405</v>
      </c>
      <c r="D238" s="109">
        <v>600</v>
      </c>
      <c r="E238" s="107">
        <f t="shared" si="44"/>
        <v>243.03797468354429</v>
      </c>
      <c r="F238" s="110">
        <v>0.3</v>
      </c>
      <c r="G238" s="107">
        <f t="shared" si="45"/>
        <v>72.91</v>
      </c>
      <c r="H238" s="107">
        <f t="shared" si="46"/>
        <v>17.559999999999999</v>
      </c>
      <c r="I238" s="108">
        <f t="shared" si="47"/>
        <v>90.47</v>
      </c>
    </row>
    <row r="239" spans="1:9" x14ac:dyDescent="0.25">
      <c r="A239" s="747" t="s">
        <v>233</v>
      </c>
      <c r="B239" s="779">
        <v>54</v>
      </c>
      <c r="C239" s="116">
        <f>B239/160</f>
        <v>0.33750000000000002</v>
      </c>
      <c r="D239" s="109">
        <v>600</v>
      </c>
      <c r="E239" s="107">
        <f t="shared" si="44"/>
        <v>202.5</v>
      </c>
      <c r="F239" s="110">
        <v>0.3</v>
      </c>
      <c r="G239" s="107">
        <f t="shared" si="45"/>
        <v>60.75</v>
      </c>
      <c r="H239" s="107">
        <f t="shared" si="46"/>
        <v>14.63</v>
      </c>
      <c r="I239" s="108">
        <f t="shared" si="47"/>
        <v>75.38</v>
      </c>
    </row>
    <row r="240" spans="1:9" x14ac:dyDescent="0.25">
      <c r="A240" s="747" t="s">
        <v>233</v>
      </c>
      <c r="B240" s="779">
        <v>84</v>
      </c>
      <c r="C240" s="116">
        <f t="shared" si="48"/>
        <v>0.53164556962025311</v>
      </c>
      <c r="D240" s="109">
        <v>600</v>
      </c>
      <c r="E240" s="107">
        <f t="shared" si="44"/>
        <v>318.98734177215186</v>
      </c>
      <c r="F240" s="110">
        <v>0.3</v>
      </c>
      <c r="G240" s="107">
        <f t="shared" si="45"/>
        <v>95.7</v>
      </c>
      <c r="H240" s="107">
        <f t="shared" si="46"/>
        <v>23.05</v>
      </c>
      <c r="I240" s="108">
        <f t="shared" si="47"/>
        <v>118.75</v>
      </c>
    </row>
    <row r="241" spans="1:9" x14ac:dyDescent="0.25">
      <c r="A241" s="747" t="s">
        <v>233</v>
      </c>
      <c r="B241" s="779">
        <v>54</v>
      </c>
      <c r="C241" s="116">
        <f t="shared" si="48"/>
        <v>0.34177215189873417</v>
      </c>
      <c r="D241" s="109">
        <v>600</v>
      </c>
      <c r="E241" s="107">
        <f t="shared" si="44"/>
        <v>205.0632911392405</v>
      </c>
      <c r="F241" s="110">
        <v>0.3</v>
      </c>
      <c r="G241" s="107">
        <f t="shared" si="45"/>
        <v>61.52</v>
      </c>
      <c r="H241" s="107">
        <f t="shared" si="46"/>
        <v>14.82</v>
      </c>
      <c r="I241" s="108">
        <f t="shared" si="47"/>
        <v>76.34</v>
      </c>
    </row>
    <row r="242" spans="1:9" ht="18" customHeight="1" x14ac:dyDescent="0.25">
      <c r="A242" s="747" t="s">
        <v>233</v>
      </c>
      <c r="B242" s="779">
        <v>158</v>
      </c>
      <c r="C242" s="116">
        <f t="shared" si="48"/>
        <v>1</v>
      </c>
      <c r="D242" s="109">
        <v>600</v>
      </c>
      <c r="E242" s="107">
        <f t="shared" si="44"/>
        <v>600</v>
      </c>
      <c r="F242" s="110">
        <v>0.3</v>
      </c>
      <c r="G242" s="107">
        <f t="shared" si="45"/>
        <v>180</v>
      </c>
      <c r="H242" s="107">
        <f t="shared" si="46"/>
        <v>43.36</v>
      </c>
      <c r="I242" s="108">
        <f t="shared" si="47"/>
        <v>223.36</v>
      </c>
    </row>
    <row r="243" spans="1:9" x14ac:dyDescent="0.25">
      <c r="A243" s="754" t="s">
        <v>246</v>
      </c>
      <c r="B243" s="781">
        <v>22</v>
      </c>
      <c r="C243" s="103">
        <f t="shared" si="48"/>
        <v>0.13924050632911392</v>
      </c>
      <c r="D243" s="104">
        <v>1540</v>
      </c>
      <c r="E243" s="105">
        <f t="shared" si="44"/>
        <v>214.43037974683543</v>
      </c>
      <c r="F243" s="106">
        <v>0.3</v>
      </c>
      <c r="G243" s="107">
        <f t="shared" si="45"/>
        <v>64.33</v>
      </c>
      <c r="H243" s="107">
        <f t="shared" si="46"/>
        <v>15.5</v>
      </c>
      <c r="I243" s="108">
        <f t="shared" si="47"/>
        <v>79.83</v>
      </c>
    </row>
    <row r="244" spans="1:9" x14ac:dyDescent="0.25">
      <c r="A244" s="755" t="s">
        <v>247</v>
      </c>
      <c r="B244" s="781">
        <v>17</v>
      </c>
      <c r="C244" s="103">
        <f t="shared" si="48"/>
        <v>0.10759493670886076</v>
      </c>
      <c r="D244" s="104">
        <v>630</v>
      </c>
      <c r="E244" s="105">
        <f t="shared" si="44"/>
        <v>67.784810126582286</v>
      </c>
      <c r="F244" s="106">
        <v>0.3</v>
      </c>
      <c r="G244" s="107">
        <f t="shared" si="45"/>
        <v>20.34</v>
      </c>
      <c r="H244" s="107">
        <f t="shared" si="46"/>
        <v>4.9000000000000004</v>
      </c>
      <c r="I244" s="108">
        <f t="shared" si="47"/>
        <v>25.240000000000002</v>
      </c>
    </row>
    <row r="245" spans="1:9" x14ac:dyDescent="0.25">
      <c r="A245" s="755" t="s">
        <v>248</v>
      </c>
      <c r="B245" s="781">
        <v>16</v>
      </c>
      <c r="C245" s="103">
        <f t="shared" si="48"/>
        <v>0.10126582278481013</v>
      </c>
      <c r="D245" s="104">
        <v>610</v>
      </c>
      <c r="E245" s="105">
        <f t="shared" si="44"/>
        <v>61.77215189873418</v>
      </c>
      <c r="F245" s="106">
        <v>0.3</v>
      </c>
      <c r="G245" s="107">
        <f t="shared" si="45"/>
        <v>18.53</v>
      </c>
      <c r="H245" s="107">
        <f t="shared" si="46"/>
        <v>4.46</v>
      </c>
      <c r="I245" s="108">
        <f t="shared" si="47"/>
        <v>22.990000000000002</v>
      </c>
    </row>
    <row r="246" spans="1:9" x14ac:dyDescent="0.25">
      <c r="A246" s="752" t="s">
        <v>249</v>
      </c>
      <c r="B246" s="776">
        <f>B247+B251+B267+B277</f>
        <v>2589</v>
      </c>
      <c r="C246" s="760">
        <f>C247+C251+C267+C277</f>
        <v>94.725316455696174</v>
      </c>
      <c r="D246" s="766"/>
      <c r="E246" s="98"/>
      <c r="F246" s="766"/>
      <c r="G246" s="98">
        <f>G247+G251+G267+G277</f>
        <v>12545.8</v>
      </c>
      <c r="H246" s="98">
        <f>H247+H251+H267+H277</f>
        <v>3022.3</v>
      </c>
      <c r="I246" s="100">
        <f>I247+I251+I267+I277</f>
        <v>15568.1</v>
      </c>
    </row>
    <row r="247" spans="1:9" ht="49.5" x14ac:dyDescent="0.25">
      <c r="A247" s="640" t="s">
        <v>10</v>
      </c>
      <c r="B247" s="778">
        <f>SUM(B248:B250)</f>
        <v>135.5</v>
      </c>
      <c r="C247" s="742">
        <f>SUM(C248:C2982)</f>
        <v>79.198734177215158</v>
      </c>
      <c r="D247" s="254"/>
      <c r="E247" s="287"/>
      <c r="F247" s="682"/>
      <c r="G247" s="287">
        <f>SUM(G248:G250)</f>
        <v>1337.44</v>
      </c>
      <c r="H247" s="287">
        <f>SUM(H248:H250)</f>
        <v>322.19</v>
      </c>
      <c r="I247" s="288">
        <f>SUM(I248:I250)</f>
        <v>1659.63</v>
      </c>
    </row>
    <row r="248" spans="1:9" ht="18" customHeight="1" x14ac:dyDescent="0.25">
      <c r="A248" s="747" t="s">
        <v>225</v>
      </c>
      <c r="B248" s="779">
        <v>40</v>
      </c>
      <c r="C248" s="116">
        <f t="shared" si="48"/>
        <v>0.25316455696202533</v>
      </c>
      <c r="D248" s="109">
        <v>1630</v>
      </c>
      <c r="E248" s="107">
        <f t="shared" si="44"/>
        <v>412.65822784810132</v>
      </c>
      <c r="F248" s="110">
        <v>1</v>
      </c>
      <c r="G248" s="107">
        <f t="shared" si="45"/>
        <v>412.66</v>
      </c>
      <c r="H248" s="107">
        <f t="shared" si="46"/>
        <v>99.41</v>
      </c>
      <c r="I248" s="108">
        <f t="shared" si="47"/>
        <v>512.07000000000005</v>
      </c>
    </row>
    <row r="249" spans="1:9" x14ac:dyDescent="0.25">
      <c r="A249" s="756" t="s">
        <v>250</v>
      </c>
      <c r="B249" s="775">
        <v>39.5</v>
      </c>
      <c r="C249" s="116">
        <f t="shared" si="48"/>
        <v>0.25</v>
      </c>
      <c r="D249" s="112">
        <v>1530</v>
      </c>
      <c r="E249" s="107">
        <f t="shared" si="44"/>
        <v>382.5</v>
      </c>
      <c r="F249" s="110">
        <v>1</v>
      </c>
      <c r="G249" s="107">
        <f t="shared" si="45"/>
        <v>382.5</v>
      </c>
      <c r="H249" s="107">
        <f t="shared" si="46"/>
        <v>92.14</v>
      </c>
      <c r="I249" s="108">
        <f t="shared" si="47"/>
        <v>474.64</v>
      </c>
    </row>
    <row r="250" spans="1:9" x14ac:dyDescent="0.25">
      <c r="A250" s="756" t="s">
        <v>250</v>
      </c>
      <c r="B250" s="775">
        <v>56</v>
      </c>
      <c r="C250" s="116">
        <f t="shared" si="48"/>
        <v>0.35443037974683544</v>
      </c>
      <c r="D250" s="112">
        <v>1530</v>
      </c>
      <c r="E250" s="107">
        <f t="shared" si="44"/>
        <v>542.27848101265818</v>
      </c>
      <c r="F250" s="110">
        <v>1</v>
      </c>
      <c r="G250" s="107">
        <f t="shared" si="45"/>
        <v>542.28</v>
      </c>
      <c r="H250" s="107">
        <f t="shared" si="46"/>
        <v>130.63999999999999</v>
      </c>
      <c r="I250" s="108">
        <f t="shared" si="47"/>
        <v>672.92</v>
      </c>
    </row>
    <row r="251" spans="1:9" ht="66" x14ac:dyDescent="0.25">
      <c r="A251" s="640" t="s">
        <v>8</v>
      </c>
      <c r="B251" s="774">
        <f>SUM(B252:B266)</f>
        <v>969</v>
      </c>
      <c r="C251" s="742">
        <f>SUM(C252:C266)</f>
        <v>6.1329113924050622</v>
      </c>
      <c r="D251" s="46"/>
      <c r="E251" s="287"/>
      <c r="F251" s="682"/>
      <c r="G251" s="287">
        <f>SUM(G252:G266)</f>
        <v>5456.8</v>
      </c>
      <c r="H251" s="287">
        <f>SUM(H252:H266)</f>
        <v>1314.55</v>
      </c>
      <c r="I251" s="288">
        <f>SUM(I252:I266)</f>
        <v>6771.35</v>
      </c>
    </row>
    <row r="252" spans="1:9" x14ac:dyDescent="0.25">
      <c r="A252" s="756" t="s">
        <v>251</v>
      </c>
      <c r="B252" s="775">
        <v>71</v>
      </c>
      <c r="C252" s="116">
        <f t="shared" si="48"/>
        <v>0.44936708860759494</v>
      </c>
      <c r="D252" s="113">
        <v>866</v>
      </c>
      <c r="E252" s="107">
        <f t="shared" si="44"/>
        <v>389.15189873417722</v>
      </c>
      <c r="F252" s="110">
        <v>1</v>
      </c>
      <c r="G252" s="107">
        <f t="shared" si="45"/>
        <v>389.15</v>
      </c>
      <c r="H252" s="107">
        <f t="shared" si="46"/>
        <v>93.75</v>
      </c>
      <c r="I252" s="108">
        <f t="shared" si="47"/>
        <v>482.9</v>
      </c>
    </row>
    <row r="253" spans="1:9" x14ac:dyDescent="0.25">
      <c r="A253" s="756" t="s">
        <v>251</v>
      </c>
      <c r="B253" s="775">
        <v>8</v>
      </c>
      <c r="C253" s="116">
        <f t="shared" si="48"/>
        <v>5.0632911392405063E-2</v>
      </c>
      <c r="D253" s="113">
        <v>866</v>
      </c>
      <c r="E253" s="107">
        <f t="shared" si="44"/>
        <v>43.848101265822784</v>
      </c>
      <c r="F253" s="110">
        <v>1</v>
      </c>
      <c r="G253" s="107">
        <f t="shared" si="45"/>
        <v>43.85</v>
      </c>
      <c r="H253" s="107">
        <f t="shared" si="46"/>
        <v>10.56</v>
      </c>
      <c r="I253" s="108">
        <f t="shared" si="47"/>
        <v>54.410000000000004</v>
      </c>
    </row>
    <row r="254" spans="1:9" x14ac:dyDescent="0.25">
      <c r="A254" s="756" t="s">
        <v>251</v>
      </c>
      <c r="B254" s="775">
        <v>94</v>
      </c>
      <c r="C254" s="116">
        <f t="shared" si="48"/>
        <v>0.59493670886075944</v>
      </c>
      <c r="D254" s="113">
        <v>866</v>
      </c>
      <c r="E254" s="107">
        <f t="shared" si="44"/>
        <v>515.21518987341767</v>
      </c>
      <c r="F254" s="110">
        <v>1</v>
      </c>
      <c r="G254" s="107">
        <f t="shared" si="45"/>
        <v>515.22</v>
      </c>
      <c r="H254" s="107">
        <f t="shared" si="46"/>
        <v>124.12</v>
      </c>
      <c r="I254" s="108">
        <f t="shared" si="47"/>
        <v>639.34</v>
      </c>
    </row>
    <row r="255" spans="1:9" x14ac:dyDescent="0.25">
      <c r="A255" s="756" t="s">
        <v>251</v>
      </c>
      <c r="B255" s="775">
        <v>24</v>
      </c>
      <c r="C255" s="116">
        <f t="shared" si="48"/>
        <v>0.15189873417721519</v>
      </c>
      <c r="D255" s="113">
        <v>902</v>
      </c>
      <c r="E255" s="107">
        <f t="shared" si="44"/>
        <v>137.01265822784811</v>
      </c>
      <c r="F255" s="110">
        <v>1</v>
      </c>
      <c r="G255" s="107">
        <f t="shared" si="45"/>
        <v>137.01</v>
      </c>
      <c r="H255" s="107">
        <f t="shared" si="46"/>
        <v>33.01</v>
      </c>
      <c r="I255" s="108">
        <f t="shared" si="47"/>
        <v>170.01999999999998</v>
      </c>
    </row>
    <row r="256" spans="1:9" x14ac:dyDescent="0.25">
      <c r="A256" s="756" t="s">
        <v>251</v>
      </c>
      <c r="B256" s="775">
        <v>24</v>
      </c>
      <c r="C256" s="116">
        <f t="shared" si="48"/>
        <v>0.15189873417721519</v>
      </c>
      <c r="D256" s="113">
        <v>902</v>
      </c>
      <c r="E256" s="107">
        <f t="shared" si="44"/>
        <v>137.01265822784811</v>
      </c>
      <c r="F256" s="110">
        <v>1</v>
      </c>
      <c r="G256" s="107">
        <f t="shared" si="45"/>
        <v>137.01</v>
      </c>
      <c r="H256" s="107">
        <f t="shared" si="46"/>
        <v>33.01</v>
      </c>
      <c r="I256" s="108">
        <f t="shared" si="47"/>
        <v>170.01999999999998</v>
      </c>
    </row>
    <row r="257" spans="1:9" x14ac:dyDescent="0.25">
      <c r="A257" s="756" t="s">
        <v>252</v>
      </c>
      <c r="B257" s="775">
        <v>70</v>
      </c>
      <c r="C257" s="116">
        <f t="shared" si="48"/>
        <v>0.44303797468354428</v>
      </c>
      <c r="D257" s="113">
        <v>1270</v>
      </c>
      <c r="E257" s="107">
        <f t="shared" si="44"/>
        <v>562.65822784810121</v>
      </c>
      <c r="F257" s="110">
        <v>1</v>
      </c>
      <c r="G257" s="107">
        <f t="shared" si="45"/>
        <v>562.66</v>
      </c>
      <c r="H257" s="107">
        <f t="shared" si="46"/>
        <v>135.54</v>
      </c>
      <c r="I257" s="108">
        <f t="shared" si="47"/>
        <v>698.19999999999993</v>
      </c>
    </row>
    <row r="258" spans="1:9" x14ac:dyDescent="0.25">
      <c r="A258" s="756" t="s">
        <v>214</v>
      </c>
      <c r="B258" s="775">
        <v>204</v>
      </c>
      <c r="C258" s="116">
        <f t="shared" si="48"/>
        <v>1.2911392405063291</v>
      </c>
      <c r="D258" s="113">
        <v>854</v>
      </c>
      <c r="E258" s="107">
        <f t="shared" si="44"/>
        <v>1102.632911392405</v>
      </c>
      <c r="F258" s="110">
        <v>1</v>
      </c>
      <c r="G258" s="107">
        <f t="shared" si="45"/>
        <v>1102.6300000000001</v>
      </c>
      <c r="H258" s="107">
        <f t="shared" si="46"/>
        <v>265.62</v>
      </c>
      <c r="I258" s="108">
        <f t="shared" si="47"/>
        <v>1368.25</v>
      </c>
    </row>
    <row r="259" spans="1:9" x14ac:dyDescent="0.25">
      <c r="A259" s="756" t="s">
        <v>214</v>
      </c>
      <c r="B259" s="775">
        <v>24</v>
      </c>
      <c r="C259" s="116">
        <f t="shared" si="48"/>
        <v>0.15189873417721519</v>
      </c>
      <c r="D259" s="113">
        <v>854</v>
      </c>
      <c r="E259" s="107">
        <f t="shared" si="44"/>
        <v>129.72151898734177</v>
      </c>
      <c r="F259" s="110">
        <v>1</v>
      </c>
      <c r="G259" s="107">
        <f t="shared" si="45"/>
        <v>129.72</v>
      </c>
      <c r="H259" s="107">
        <f t="shared" si="46"/>
        <v>31.25</v>
      </c>
      <c r="I259" s="108">
        <f t="shared" si="47"/>
        <v>160.97</v>
      </c>
    </row>
    <row r="260" spans="1:9" x14ac:dyDescent="0.25">
      <c r="A260" s="756" t="s">
        <v>214</v>
      </c>
      <c r="B260" s="775">
        <v>222</v>
      </c>
      <c r="C260" s="116">
        <f t="shared" si="48"/>
        <v>1.4050632911392404</v>
      </c>
      <c r="D260" s="113">
        <v>854</v>
      </c>
      <c r="E260" s="107">
        <f t="shared" si="44"/>
        <v>1199.9240506329113</v>
      </c>
      <c r="F260" s="110">
        <v>1</v>
      </c>
      <c r="G260" s="107">
        <f t="shared" si="45"/>
        <v>1199.92</v>
      </c>
      <c r="H260" s="107">
        <f t="shared" si="46"/>
        <v>289.06</v>
      </c>
      <c r="I260" s="108">
        <f t="shared" si="47"/>
        <v>1488.98</v>
      </c>
    </row>
    <row r="261" spans="1:9" x14ac:dyDescent="0.25">
      <c r="A261" s="756" t="s">
        <v>214</v>
      </c>
      <c r="B261" s="775">
        <v>72</v>
      </c>
      <c r="C261" s="116">
        <f t="shared" si="48"/>
        <v>0.45569620253164556</v>
      </c>
      <c r="D261" s="113">
        <v>854</v>
      </c>
      <c r="E261" s="107">
        <f t="shared" si="44"/>
        <v>389.1645569620253</v>
      </c>
      <c r="F261" s="110">
        <v>1</v>
      </c>
      <c r="G261" s="107">
        <f t="shared" si="45"/>
        <v>389.16</v>
      </c>
      <c r="H261" s="107">
        <f t="shared" si="46"/>
        <v>93.75</v>
      </c>
      <c r="I261" s="108">
        <f t="shared" si="47"/>
        <v>482.91</v>
      </c>
    </row>
    <row r="262" spans="1:9" x14ac:dyDescent="0.25">
      <c r="A262" s="756" t="s">
        <v>214</v>
      </c>
      <c r="B262" s="775">
        <v>60</v>
      </c>
      <c r="C262" s="116">
        <f t="shared" si="48"/>
        <v>0.379746835443038</v>
      </c>
      <c r="D262" s="113">
        <v>854</v>
      </c>
      <c r="E262" s="107">
        <f t="shared" si="44"/>
        <v>324.30379746835445</v>
      </c>
      <c r="F262" s="110">
        <v>1</v>
      </c>
      <c r="G262" s="107">
        <f t="shared" si="45"/>
        <v>324.3</v>
      </c>
      <c r="H262" s="107">
        <f t="shared" si="46"/>
        <v>78.12</v>
      </c>
      <c r="I262" s="108">
        <f t="shared" si="47"/>
        <v>402.42</v>
      </c>
    </row>
    <row r="263" spans="1:9" x14ac:dyDescent="0.25">
      <c r="A263" s="756" t="s">
        <v>214</v>
      </c>
      <c r="B263" s="775">
        <v>24</v>
      </c>
      <c r="C263" s="116">
        <f t="shared" si="48"/>
        <v>0.15189873417721519</v>
      </c>
      <c r="D263" s="113">
        <v>890</v>
      </c>
      <c r="E263" s="107">
        <f t="shared" si="44"/>
        <v>135.18987341772151</v>
      </c>
      <c r="F263" s="110">
        <v>1</v>
      </c>
      <c r="G263" s="107">
        <f t="shared" si="45"/>
        <v>135.19</v>
      </c>
      <c r="H263" s="107">
        <f t="shared" si="46"/>
        <v>32.57</v>
      </c>
      <c r="I263" s="108">
        <f t="shared" si="47"/>
        <v>167.76</v>
      </c>
    </row>
    <row r="264" spans="1:9" x14ac:dyDescent="0.25">
      <c r="A264" s="756" t="s">
        <v>214</v>
      </c>
      <c r="B264" s="775">
        <v>24</v>
      </c>
      <c r="C264" s="116">
        <f t="shared" si="48"/>
        <v>0.15189873417721519</v>
      </c>
      <c r="D264" s="113">
        <v>854</v>
      </c>
      <c r="E264" s="107">
        <f t="shared" si="44"/>
        <v>129.72151898734177</v>
      </c>
      <c r="F264" s="110">
        <v>1</v>
      </c>
      <c r="G264" s="107">
        <f t="shared" si="45"/>
        <v>129.72</v>
      </c>
      <c r="H264" s="107">
        <f t="shared" si="46"/>
        <v>31.25</v>
      </c>
      <c r="I264" s="108">
        <f t="shared" si="47"/>
        <v>160.97</v>
      </c>
    </row>
    <row r="265" spans="1:9" x14ac:dyDescent="0.25">
      <c r="A265" s="756" t="s">
        <v>214</v>
      </c>
      <c r="B265" s="775">
        <v>24</v>
      </c>
      <c r="C265" s="116">
        <f t="shared" si="48"/>
        <v>0.15189873417721519</v>
      </c>
      <c r="D265" s="113">
        <v>854</v>
      </c>
      <c r="E265" s="107">
        <f t="shared" si="44"/>
        <v>129.72151898734177</v>
      </c>
      <c r="F265" s="110">
        <v>1</v>
      </c>
      <c r="G265" s="107">
        <f t="shared" si="45"/>
        <v>129.72</v>
      </c>
      <c r="H265" s="107">
        <f t="shared" si="46"/>
        <v>31.25</v>
      </c>
      <c r="I265" s="108">
        <f t="shared" si="47"/>
        <v>160.97</v>
      </c>
    </row>
    <row r="266" spans="1:9" x14ac:dyDescent="0.25">
      <c r="A266" s="756" t="s">
        <v>214</v>
      </c>
      <c r="B266" s="775">
        <v>24</v>
      </c>
      <c r="C266" s="116">
        <f t="shared" si="48"/>
        <v>0.15189873417721519</v>
      </c>
      <c r="D266" s="113">
        <v>866</v>
      </c>
      <c r="E266" s="107">
        <f t="shared" si="44"/>
        <v>131.54430379746836</v>
      </c>
      <c r="F266" s="110">
        <v>1</v>
      </c>
      <c r="G266" s="107">
        <f t="shared" si="45"/>
        <v>131.54</v>
      </c>
      <c r="H266" s="107">
        <f t="shared" si="46"/>
        <v>31.69</v>
      </c>
      <c r="I266" s="108">
        <f t="shared" si="47"/>
        <v>163.22999999999999</v>
      </c>
    </row>
    <row r="267" spans="1:9" ht="66" x14ac:dyDescent="0.25">
      <c r="A267" s="640" t="s">
        <v>9</v>
      </c>
      <c r="B267" s="774">
        <f>SUM(B268:B276)</f>
        <v>733</v>
      </c>
      <c r="C267" s="742">
        <f>SUM(C268:C276)</f>
        <v>4.637341772151899</v>
      </c>
      <c r="D267" s="46"/>
      <c r="E267" s="287"/>
      <c r="F267" s="682"/>
      <c r="G267" s="287">
        <f>SUM(G268:G276)</f>
        <v>3037.45</v>
      </c>
      <c r="H267" s="287">
        <f>SUM(H268:H276)</f>
        <v>731.74</v>
      </c>
      <c r="I267" s="288">
        <f>SUM(I268:I276)</f>
        <v>3769.19</v>
      </c>
    </row>
    <row r="268" spans="1:9" x14ac:dyDescent="0.25">
      <c r="A268" s="756" t="s">
        <v>218</v>
      </c>
      <c r="B268" s="775">
        <v>120</v>
      </c>
      <c r="C268" s="116">
        <f>B268/158</f>
        <v>0.759493670886076</v>
      </c>
      <c r="D268" s="113">
        <v>655</v>
      </c>
      <c r="E268" s="107">
        <f t="shared" ref="E268:E276" si="49">D268*C268</f>
        <v>497.4683544303798</v>
      </c>
      <c r="F268" s="110">
        <v>1</v>
      </c>
      <c r="G268" s="107">
        <f t="shared" ref="G268:G276" si="50">ROUND(E268*F268,2)</f>
        <v>497.47</v>
      </c>
      <c r="H268" s="107">
        <f t="shared" ref="H268:H276" si="51">ROUND(G268*0.2409,2)</f>
        <v>119.84</v>
      </c>
      <c r="I268" s="108">
        <f t="shared" ref="I268:I276" si="52">G268+H268</f>
        <v>617.31000000000006</v>
      </c>
    </row>
    <row r="269" spans="1:9" x14ac:dyDescent="0.25">
      <c r="A269" s="756" t="s">
        <v>218</v>
      </c>
      <c r="B269" s="775">
        <v>24</v>
      </c>
      <c r="C269" s="116">
        <f>B269/160</f>
        <v>0.15</v>
      </c>
      <c r="D269" s="113">
        <v>655</v>
      </c>
      <c r="E269" s="107">
        <f t="shared" si="49"/>
        <v>98.25</v>
      </c>
      <c r="F269" s="110">
        <v>1</v>
      </c>
      <c r="G269" s="107">
        <f t="shared" si="50"/>
        <v>98.25</v>
      </c>
      <c r="H269" s="107">
        <f t="shared" si="51"/>
        <v>23.67</v>
      </c>
      <c r="I269" s="108">
        <f t="shared" si="52"/>
        <v>121.92</v>
      </c>
    </row>
    <row r="270" spans="1:9" x14ac:dyDescent="0.25">
      <c r="A270" s="756" t="s">
        <v>218</v>
      </c>
      <c r="B270" s="775">
        <v>47</v>
      </c>
      <c r="C270" s="116">
        <f t="shared" ref="C270:C276" si="53">B270/158</f>
        <v>0.29746835443037972</v>
      </c>
      <c r="D270" s="113">
        <v>655</v>
      </c>
      <c r="E270" s="107">
        <f t="shared" si="49"/>
        <v>194.84177215189871</v>
      </c>
      <c r="F270" s="110">
        <v>1</v>
      </c>
      <c r="G270" s="107">
        <f t="shared" si="50"/>
        <v>194.84</v>
      </c>
      <c r="H270" s="107">
        <f t="shared" si="51"/>
        <v>46.94</v>
      </c>
      <c r="I270" s="108">
        <f t="shared" si="52"/>
        <v>241.78</v>
      </c>
    </row>
    <row r="271" spans="1:9" x14ac:dyDescent="0.25">
      <c r="A271" s="756" t="s">
        <v>218</v>
      </c>
      <c r="B271" s="775">
        <v>204</v>
      </c>
      <c r="C271" s="116">
        <f t="shared" si="53"/>
        <v>1.2911392405063291</v>
      </c>
      <c r="D271" s="113">
        <v>655</v>
      </c>
      <c r="E271" s="107">
        <f t="shared" si="49"/>
        <v>845.69620253164555</v>
      </c>
      <c r="F271" s="114">
        <v>1</v>
      </c>
      <c r="G271" s="107">
        <f t="shared" si="50"/>
        <v>845.7</v>
      </c>
      <c r="H271" s="107">
        <f t="shared" si="51"/>
        <v>203.73</v>
      </c>
      <c r="I271" s="108">
        <f t="shared" si="52"/>
        <v>1049.43</v>
      </c>
    </row>
    <row r="272" spans="1:9" x14ac:dyDescent="0.25">
      <c r="A272" s="756" t="s">
        <v>218</v>
      </c>
      <c r="B272" s="775">
        <v>174</v>
      </c>
      <c r="C272" s="116">
        <f t="shared" si="53"/>
        <v>1.1012658227848102</v>
      </c>
      <c r="D272" s="113">
        <v>655</v>
      </c>
      <c r="E272" s="107">
        <f t="shared" si="49"/>
        <v>721.32911392405072</v>
      </c>
      <c r="F272" s="114">
        <v>1</v>
      </c>
      <c r="G272" s="107">
        <f t="shared" si="50"/>
        <v>721.33</v>
      </c>
      <c r="H272" s="107">
        <f t="shared" si="51"/>
        <v>173.77</v>
      </c>
      <c r="I272" s="108">
        <f t="shared" si="52"/>
        <v>895.1</v>
      </c>
    </row>
    <row r="273" spans="1:9" x14ac:dyDescent="0.25">
      <c r="A273" s="756" t="s">
        <v>218</v>
      </c>
      <c r="B273" s="775">
        <v>76</v>
      </c>
      <c r="C273" s="116">
        <f t="shared" si="53"/>
        <v>0.48101265822784811</v>
      </c>
      <c r="D273" s="113">
        <v>655</v>
      </c>
      <c r="E273" s="107">
        <f t="shared" si="49"/>
        <v>315.0632911392405</v>
      </c>
      <c r="F273" s="114">
        <v>1</v>
      </c>
      <c r="G273" s="107">
        <f t="shared" si="50"/>
        <v>315.06</v>
      </c>
      <c r="H273" s="107">
        <f t="shared" si="51"/>
        <v>75.900000000000006</v>
      </c>
      <c r="I273" s="108">
        <f t="shared" si="52"/>
        <v>390.96000000000004</v>
      </c>
    </row>
    <row r="274" spans="1:9" x14ac:dyDescent="0.25">
      <c r="A274" s="756" t="s">
        <v>218</v>
      </c>
      <c r="B274" s="775">
        <v>40</v>
      </c>
      <c r="C274" s="116">
        <f t="shared" si="53"/>
        <v>0.25316455696202533</v>
      </c>
      <c r="D274" s="113">
        <v>655</v>
      </c>
      <c r="E274" s="107">
        <f t="shared" si="49"/>
        <v>165.82278481012659</v>
      </c>
      <c r="F274" s="114">
        <v>1</v>
      </c>
      <c r="G274" s="107">
        <f t="shared" si="50"/>
        <v>165.82</v>
      </c>
      <c r="H274" s="107">
        <f t="shared" si="51"/>
        <v>39.950000000000003</v>
      </c>
      <c r="I274" s="108">
        <f t="shared" si="52"/>
        <v>205.76999999999998</v>
      </c>
    </row>
    <row r="275" spans="1:9" x14ac:dyDescent="0.25">
      <c r="A275" s="756" t="s">
        <v>218</v>
      </c>
      <c r="B275" s="775">
        <v>24</v>
      </c>
      <c r="C275" s="116">
        <f t="shared" si="53"/>
        <v>0.15189873417721519</v>
      </c>
      <c r="D275" s="113">
        <v>655</v>
      </c>
      <c r="E275" s="107">
        <f t="shared" si="49"/>
        <v>99.493670886075947</v>
      </c>
      <c r="F275" s="114">
        <v>1</v>
      </c>
      <c r="G275" s="107">
        <f t="shared" si="50"/>
        <v>99.49</v>
      </c>
      <c r="H275" s="107">
        <f t="shared" si="51"/>
        <v>23.97</v>
      </c>
      <c r="I275" s="108">
        <f t="shared" si="52"/>
        <v>123.46</v>
      </c>
    </row>
    <row r="276" spans="1:9" x14ac:dyDescent="0.25">
      <c r="A276" s="756" t="s">
        <v>218</v>
      </c>
      <c r="B276" s="775">
        <v>24</v>
      </c>
      <c r="C276" s="116">
        <f t="shared" si="53"/>
        <v>0.15189873417721519</v>
      </c>
      <c r="D276" s="113">
        <v>655</v>
      </c>
      <c r="E276" s="107">
        <f t="shared" si="49"/>
        <v>99.493670886075947</v>
      </c>
      <c r="F276" s="114">
        <v>1</v>
      </c>
      <c r="G276" s="107">
        <f t="shared" si="50"/>
        <v>99.49</v>
      </c>
      <c r="H276" s="107">
        <f t="shared" si="51"/>
        <v>23.97</v>
      </c>
      <c r="I276" s="108">
        <f t="shared" si="52"/>
        <v>123.46</v>
      </c>
    </row>
    <row r="277" spans="1:9" ht="33" x14ac:dyDescent="0.25">
      <c r="A277" s="640" t="s">
        <v>7</v>
      </c>
      <c r="B277" s="774">
        <f>SUM(B278:B285)</f>
        <v>751.5</v>
      </c>
      <c r="C277" s="742">
        <f>SUM(C278:C285)</f>
        <v>4.7563291139240498</v>
      </c>
      <c r="D277" s="46"/>
      <c r="E277" s="287"/>
      <c r="F277" s="738"/>
      <c r="G277" s="287">
        <f>SUM(G278:G285)</f>
        <v>2714.11</v>
      </c>
      <c r="H277" s="287">
        <f>SUM(H278:H285)</f>
        <v>653.82000000000016</v>
      </c>
      <c r="I277" s="288">
        <f>SUM(I278:I285)</f>
        <v>3367.9300000000003</v>
      </c>
    </row>
    <row r="278" spans="1:9" x14ac:dyDescent="0.25">
      <c r="A278" s="756" t="s">
        <v>253</v>
      </c>
      <c r="B278" s="775">
        <v>22.5</v>
      </c>
      <c r="C278" s="116">
        <f t="shared" ref="C278:C285" si="54">B278/158</f>
        <v>0.14240506329113925</v>
      </c>
      <c r="D278" s="113">
        <v>560</v>
      </c>
      <c r="E278" s="107">
        <f t="shared" ref="E278:E285" si="55">D278*C278</f>
        <v>79.74683544303798</v>
      </c>
      <c r="F278" s="94">
        <v>1</v>
      </c>
      <c r="G278" s="107">
        <f t="shared" ref="G278:G285" si="56">ROUND(E278*F278,2)</f>
        <v>79.75</v>
      </c>
      <c r="H278" s="107">
        <f t="shared" ref="H278:H285" si="57">ROUND(G278*0.2409,2)</f>
        <v>19.21</v>
      </c>
      <c r="I278" s="108">
        <f t="shared" ref="I278:I285" si="58">G278+H278</f>
        <v>98.960000000000008</v>
      </c>
    </row>
    <row r="279" spans="1:9" x14ac:dyDescent="0.25">
      <c r="A279" s="756" t="s">
        <v>253</v>
      </c>
      <c r="B279" s="775">
        <v>138</v>
      </c>
      <c r="C279" s="116">
        <f t="shared" si="54"/>
        <v>0.87341772151898733</v>
      </c>
      <c r="D279" s="113">
        <v>560</v>
      </c>
      <c r="E279" s="107">
        <f t="shared" si="55"/>
        <v>489.11392405063293</v>
      </c>
      <c r="F279" s="94">
        <v>1</v>
      </c>
      <c r="G279" s="107">
        <f t="shared" si="56"/>
        <v>489.11</v>
      </c>
      <c r="H279" s="107">
        <f t="shared" si="57"/>
        <v>117.83</v>
      </c>
      <c r="I279" s="108">
        <f t="shared" si="58"/>
        <v>606.94000000000005</v>
      </c>
    </row>
    <row r="280" spans="1:9" x14ac:dyDescent="0.25">
      <c r="A280" s="756" t="s">
        <v>253</v>
      </c>
      <c r="B280" s="775">
        <v>80</v>
      </c>
      <c r="C280" s="116">
        <f t="shared" si="54"/>
        <v>0.50632911392405067</v>
      </c>
      <c r="D280" s="113">
        <v>560</v>
      </c>
      <c r="E280" s="107">
        <f t="shared" si="55"/>
        <v>283.54430379746839</v>
      </c>
      <c r="F280" s="94">
        <v>1</v>
      </c>
      <c r="G280" s="107">
        <f t="shared" si="56"/>
        <v>283.54000000000002</v>
      </c>
      <c r="H280" s="107">
        <f t="shared" si="57"/>
        <v>68.3</v>
      </c>
      <c r="I280" s="108">
        <f t="shared" si="58"/>
        <v>351.84000000000003</v>
      </c>
    </row>
    <row r="281" spans="1:9" x14ac:dyDescent="0.25">
      <c r="A281" s="756" t="s">
        <v>253</v>
      </c>
      <c r="B281" s="775">
        <v>118</v>
      </c>
      <c r="C281" s="116">
        <f t="shared" si="54"/>
        <v>0.74683544303797467</v>
      </c>
      <c r="D281" s="113">
        <v>560</v>
      </c>
      <c r="E281" s="107">
        <f t="shared" si="55"/>
        <v>418.22784810126581</v>
      </c>
      <c r="F281" s="94">
        <v>1</v>
      </c>
      <c r="G281" s="107">
        <f t="shared" si="56"/>
        <v>418.23</v>
      </c>
      <c r="H281" s="107">
        <f t="shared" si="57"/>
        <v>100.75</v>
      </c>
      <c r="I281" s="108">
        <f t="shared" si="58"/>
        <v>518.98</v>
      </c>
    </row>
    <row r="282" spans="1:9" x14ac:dyDescent="0.25">
      <c r="A282" s="756" t="s">
        <v>253</v>
      </c>
      <c r="B282" s="775">
        <v>254</v>
      </c>
      <c r="C282" s="116">
        <f t="shared" si="54"/>
        <v>1.6075949367088607</v>
      </c>
      <c r="D282" s="113">
        <v>560</v>
      </c>
      <c r="E282" s="107">
        <f t="shared" si="55"/>
        <v>900.25316455696202</v>
      </c>
      <c r="F282" s="94">
        <v>1</v>
      </c>
      <c r="G282" s="107">
        <f t="shared" si="56"/>
        <v>900.25</v>
      </c>
      <c r="H282" s="107">
        <f t="shared" si="57"/>
        <v>216.87</v>
      </c>
      <c r="I282" s="108">
        <f t="shared" si="58"/>
        <v>1117.1199999999999</v>
      </c>
    </row>
    <row r="283" spans="1:9" x14ac:dyDescent="0.25">
      <c r="A283" s="756" t="s">
        <v>253</v>
      </c>
      <c r="B283" s="775">
        <v>48</v>
      </c>
      <c r="C283" s="116">
        <f t="shared" si="54"/>
        <v>0.30379746835443039</v>
      </c>
      <c r="D283" s="113">
        <v>560</v>
      </c>
      <c r="E283" s="107">
        <f t="shared" si="55"/>
        <v>170.12658227848101</v>
      </c>
      <c r="F283" s="94">
        <v>1</v>
      </c>
      <c r="G283" s="107">
        <f t="shared" si="56"/>
        <v>170.13</v>
      </c>
      <c r="H283" s="107">
        <f t="shared" si="57"/>
        <v>40.98</v>
      </c>
      <c r="I283" s="108">
        <f t="shared" si="58"/>
        <v>211.10999999999999</v>
      </c>
    </row>
    <row r="284" spans="1:9" x14ac:dyDescent="0.25">
      <c r="A284" s="756" t="s">
        <v>253</v>
      </c>
      <c r="B284" s="775">
        <v>44</v>
      </c>
      <c r="C284" s="116">
        <f t="shared" si="54"/>
        <v>0.27848101265822783</v>
      </c>
      <c r="D284" s="113">
        <v>560</v>
      </c>
      <c r="E284" s="107">
        <f t="shared" si="55"/>
        <v>155.94936708860757</v>
      </c>
      <c r="F284" s="94">
        <v>1</v>
      </c>
      <c r="G284" s="107">
        <f t="shared" si="56"/>
        <v>155.94999999999999</v>
      </c>
      <c r="H284" s="107">
        <f t="shared" si="57"/>
        <v>37.57</v>
      </c>
      <c r="I284" s="108">
        <f t="shared" si="58"/>
        <v>193.51999999999998</v>
      </c>
    </row>
    <row r="285" spans="1:9" x14ac:dyDescent="0.25">
      <c r="A285" s="756" t="s">
        <v>234</v>
      </c>
      <c r="B285" s="775">
        <v>47</v>
      </c>
      <c r="C285" s="116">
        <f t="shared" si="54"/>
        <v>0.29746835443037972</v>
      </c>
      <c r="D285" s="113">
        <v>730</v>
      </c>
      <c r="E285" s="107">
        <f t="shared" si="55"/>
        <v>217.15189873417719</v>
      </c>
      <c r="F285" s="94">
        <v>1</v>
      </c>
      <c r="G285" s="107">
        <f t="shared" si="56"/>
        <v>217.15</v>
      </c>
      <c r="H285" s="107">
        <f t="shared" si="57"/>
        <v>52.31</v>
      </c>
      <c r="I285" s="108">
        <f t="shared" si="58"/>
        <v>269.46000000000004</v>
      </c>
    </row>
    <row r="286" spans="1:9" x14ac:dyDescent="0.25">
      <c r="A286" s="752" t="s">
        <v>254</v>
      </c>
      <c r="B286" s="783">
        <f>B287+B290+B298+B302</f>
        <v>914</v>
      </c>
      <c r="C286" s="664">
        <f>C287+C290+C298+C302</f>
        <v>5.7765822784810128</v>
      </c>
      <c r="D286" s="767"/>
      <c r="E286" s="763"/>
      <c r="F286" s="767"/>
      <c r="G286" s="763">
        <f>G287+G290+G298+G302</f>
        <v>4319.7199999999993</v>
      </c>
      <c r="H286" s="763">
        <f>H287+H290+H298+H302</f>
        <v>1040.6500000000001</v>
      </c>
      <c r="I286" s="764">
        <f>G286+H286</f>
        <v>5360.369999999999</v>
      </c>
    </row>
    <row r="287" spans="1:9" ht="49.5" x14ac:dyDescent="0.25">
      <c r="A287" s="640" t="s">
        <v>10</v>
      </c>
      <c r="B287" s="774">
        <f>SUM(B288:B289)</f>
        <v>44</v>
      </c>
      <c r="C287" s="742">
        <f>SUM(C288:C289)</f>
        <v>0.27848101265822783</v>
      </c>
      <c r="D287" s="46"/>
      <c r="E287" s="287"/>
      <c r="F287" s="46"/>
      <c r="G287" s="287">
        <f>SUM(G288:G289)</f>
        <v>437.47</v>
      </c>
      <c r="H287" s="287">
        <f>SUM(H288:H289)</f>
        <v>105.39</v>
      </c>
      <c r="I287" s="288">
        <f>SUM(I288:I289)</f>
        <v>542.86</v>
      </c>
    </row>
    <row r="288" spans="1:9" x14ac:dyDescent="0.25">
      <c r="A288" s="756" t="s">
        <v>225</v>
      </c>
      <c r="B288" s="775">
        <v>18</v>
      </c>
      <c r="C288" s="116">
        <f>B288/158</f>
        <v>0.11392405063291139</v>
      </c>
      <c r="D288" s="113">
        <v>1630</v>
      </c>
      <c r="E288" s="107">
        <f>D288*C288</f>
        <v>185.69620253164555</v>
      </c>
      <c r="F288" s="94">
        <v>1</v>
      </c>
      <c r="G288" s="107">
        <f>ROUND(E288*F288,2)</f>
        <v>185.7</v>
      </c>
      <c r="H288" s="107">
        <f>ROUND(G288*0.2409,2)</f>
        <v>44.74</v>
      </c>
      <c r="I288" s="108">
        <f>G288+H288</f>
        <v>230.44</v>
      </c>
    </row>
    <row r="289" spans="1:9" x14ac:dyDescent="0.25">
      <c r="A289" s="756" t="s">
        <v>210</v>
      </c>
      <c r="B289" s="775">
        <v>26</v>
      </c>
      <c r="C289" s="116">
        <f>B289/158</f>
        <v>0.16455696202531644</v>
      </c>
      <c r="D289" s="113">
        <v>1530</v>
      </c>
      <c r="E289" s="107">
        <f>D289*C289</f>
        <v>251.77215189873417</v>
      </c>
      <c r="F289" s="94">
        <v>1</v>
      </c>
      <c r="G289" s="107">
        <f>ROUND(E289*F289,2)</f>
        <v>251.77</v>
      </c>
      <c r="H289" s="107">
        <f>ROUND(G289*0.2409,2)</f>
        <v>60.65</v>
      </c>
      <c r="I289" s="108">
        <f>G289+H289</f>
        <v>312.42</v>
      </c>
    </row>
    <row r="290" spans="1:9" ht="66" x14ac:dyDescent="0.25">
      <c r="A290" s="640" t="s">
        <v>8</v>
      </c>
      <c r="B290" s="774">
        <f>SUM(B291:B297)</f>
        <v>325</v>
      </c>
      <c r="C290" s="742">
        <f>SUM(C291:C297)</f>
        <v>2.0487341772151897</v>
      </c>
      <c r="D290" s="46"/>
      <c r="E290" s="287"/>
      <c r="F290" s="46"/>
      <c r="G290" s="287">
        <f>SUM(G291:G297)</f>
        <v>1833.2599999999998</v>
      </c>
      <c r="H290" s="287">
        <f>SUM(H291:H297)</f>
        <v>441.64000000000004</v>
      </c>
      <c r="I290" s="288">
        <f>SUM(I291:I297)</f>
        <v>2274.8999999999996</v>
      </c>
    </row>
    <row r="291" spans="1:9" x14ac:dyDescent="0.25">
      <c r="A291" s="756" t="s">
        <v>255</v>
      </c>
      <c r="B291" s="775">
        <v>48</v>
      </c>
      <c r="C291" s="116">
        <f>B291/158</f>
        <v>0.30379746835443039</v>
      </c>
      <c r="D291" s="113">
        <v>902</v>
      </c>
      <c r="E291" s="107">
        <f t="shared" ref="E291:E297" si="59">D291*C291</f>
        <v>274.02531645569621</v>
      </c>
      <c r="F291" s="94">
        <v>1</v>
      </c>
      <c r="G291" s="107">
        <f t="shared" ref="G291:G297" si="60">ROUND(E291*F291,2)</f>
        <v>274.02999999999997</v>
      </c>
      <c r="H291" s="107">
        <f t="shared" ref="H291:H297" si="61">ROUND(G291*0.2409,2)</f>
        <v>66.010000000000005</v>
      </c>
      <c r="I291" s="108">
        <f t="shared" ref="I291:I297" si="62">G291+H291</f>
        <v>340.03999999999996</v>
      </c>
    </row>
    <row r="292" spans="1:9" x14ac:dyDescent="0.25">
      <c r="A292" s="756" t="s">
        <v>255</v>
      </c>
      <c r="B292" s="775">
        <v>112</v>
      </c>
      <c r="C292" s="116">
        <f>B292/158</f>
        <v>0.70886075949367089</v>
      </c>
      <c r="D292" s="113">
        <v>866</v>
      </c>
      <c r="E292" s="107">
        <f t="shared" si="59"/>
        <v>613.87341772151899</v>
      </c>
      <c r="F292" s="94">
        <v>1</v>
      </c>
      <c r="G292" s="107">
        <f t="shared" si="60"/>
        <v>613.87</v>
      </c>
      <c r="H292" s="107">
        <f t="shared" si="61"/>
        <v>147.88</v>
      </c>
      <c r="I292" s="108">
        <f t="shared" si="62"/>
        <v>761.75</v>
      </c>
    </row>
    <row r="293" spans="1:9" x14ac:dyDescent="0.25">
      <c r="A293" s="756" t="s">
        <v>214</v>
      </c>
      <c r="B293" s="775">
        <v>24</v>
      </c>
      <c r="C293" s="116">
        <f>B293/160</f>
        <v>0.15</v>
      </c>
      <c r="D293" s="113">
        <v>854</v>
      </c>
      <c r="E293" s="107">
        <f t="shared" si="59"/>
        <v>128.1</v>
      </c>
      <c r="F293" s="94">
        <v>1</v>
      </c>
      <c r="G293" s="107">
        <f t="shared" si="60"/>
        <v>128.1</v>
      </c>
      <c r="H293" s="107">
        <f t="shared" si="61"/>
        <v>30.86</v>
      </c>
      <c r="I293" s="108">
        <f t="shared" si="62"/>
        <v>158.95999999999998</v>
      </c>
    </row>
    <row r="294" spans="1:9" x14ac:dyDescent="0.25">
      <c r="A294" s="756" t="s">
        <v>214</v>
      </c>
      <c r="B294" s="775">
        <v>56</v>
      </c>
      <c r="C294" s="116">
        <f>B294/160</f>
        <v>0.35</v>
      </c>
      <c r="D294" s="113">
        <v>854</v>
      </c>
      <c r="E294" s="107">
        <f t="shared" si="59"/>
        <v>298.89999999999998</v>
      </c>
      <c r="F294" s="94">
        <v>1</v>
      </c>
      <c r="G294" s="107">
        <f t="shared" si="60"/>
        <v>298.89999999999998</v>
      </c>
      <c r="H294" s="107">
        <f t="shared" si="61"/>
        <v>72.010000000000005</v>
      </c>
      <c r="I294" s="108">
        <f t="shared" si="62"/>
        <v>370.90999999999997</v>
      </c>
    </row>
    <row r="295" spans="1:9" x14ac:dyDescent="0.25">
      <c r="A295" s="756" t="s">
        <v>214</v>
      </c>
      <c r="B295" s="775">
        <v>24</v>
      </c>
      <c r="C295" s="116">
        <f>B295/160</f>
        <v>0.15</v>
      </c>
      <c r="D295" s="113">
        <v>854</v>
      </c>
      <c r="E295" s="107">
        <f t="shared" si="59"/>
        <v>128.1</v>
      </c>
      <c r="F295" s="94">
        <v>1</v>
      </c>
      <c r="G295" s="107">
        <f t="shared" si="60"/>
        <v>128.1</v>
      </c>
      <c r="H295" s="107">
        <f t="shared" si="61"/>
        <v>30.86</v>
      </c>
      <c r="I295" s="108">
        <f t="shared" si="62"/>
        <v>158.95999999999998</v>
      </c>
    </row>
    <row r="296" spans="1:9" x14ac:dyDescent="0.25">
      <c r="A296" s="756" t="s">
        <v>227</v>
      </c>
      <c r="B296" s="775">
        <v>38</v>
      </c>
      <c r="C296" s="116">
        <f>B296/158</f>
        <v>0.24050632911392406</v>
      </c>
      <c r="D296" s="113">
        <v>854</v>
      </c>
      <c r="E296" s="107">
        <f t="shared" si="59"/>
        <v>205.39240506329114</v>
      </c>
      <c r="F296" s="94">
        <v>1</v>
      </c>
      <c r="G296" s="107">
        <f t="shared" si="60"/>
        <v>205.39</v>
      </c>
      <c r="H296" s="107">
        <f t="shared" si="61"/>
        <v>49.48</v>
      </c>
      <c r="I296" s="108">
        <f t="shared" si="62"/>
        <v>254.86999999999998</v>
      </c>
    </row>
    <row r="297" spans="1:9" x14ac:dyDescent="0.25">
      <c r="A297" s="756" t="s">
        <v>212</v>
      </c>
      <c r="B297" s="775">
        <v>23</v>
      </c>
      <c r="C297" s="116">
        <f>B297/158</f>
        <v>0.14556962025316456</v>
      </c>
      <c r="D297" s="113">
        <v>1270</v>
      </c>
      <c r="E297" s="107">
        <f t="shared" si="59"/>
        <v>184.87341772151899</v>
      </c>
      <c r="F297" s="94">
        <v>1</v>
      </c>
      <c r="G297" s="107">
        <f t="shared" si="60"/>
        <v>184.87</v>
      </c>
      <c r="H297" s="107">
        <f t="shared" si="61"/>
        <v>44.54</v>
      </c>
      <c r="I297" s="108">
        <f t="shared" si="62"/>
        <v>229.41</v>
      </c>
    </row>
    <row r="298" spans="1:9" ht="66" x14ac:dyDescent="0.25">
      <c r="A298" s="640" t="s">
        <v>9</v>
      </c>
      <c r="B298" s="774">
        <f>SUM(B299:B301)</f>
        <v>154</v>
      </c>
      <c r="C298" s="742">
        <f>SUM(C299:C301)</f>
        <v>0.97468354430379756</v>
      </c>
      <c r="D298" s="46"/>
      <c r="E298" s="287"/>
      <c r="F298" s="46"/>
      <c r="G298" s="287">
        <f>SUM(G299:G301)</f>
        <v>638.42000000000007</v>
      </c>
      <c r="H298" s="287">
        <f>SUM(H299:H301)</f>
        <v>153.80000000000001</v>
      </c>
      <c r="I298" s="288">
        <f>SUM(I299:I301)</f>
        <v>792.22</v>
      </c>
    </row>
    <row r="299" spans="1:9" x14ac:dyDescent="0.25">
      <c r="A299" s="756" t="s">
        <v>215</v>
      </c>
      <c r="B299" s="775">
        <v>92</v>
      </c>
      <c r="C299" s="116">
        <f>B299/158</f>
        <v>0.58227848101265822</v>
      </c>
      <c r="D299" s="113">
        <v>655</v>
      </c>
      <c r="E299" s="107">
        <f>D299*C299</f>
        <v>381.39240506329111</v>
      </c>
      <c r="F299" s="115">
        <v>1</v>
      </c>
      <c r="G299" s="107">
        <f>ROUND(E299*F299,2)</f>
        <v>381.39</v>
      </c>
      <c r="H299" s="107">
        <f>ROUND(G299*0.2409,2)</f>
        <v>91.88</v>
      </c>
      <c r="I299" s="108">
        <f>G299+H299</f>
        <v>473.27</v>
      </c>
    </row>
    <row r="300" spans="1:9" x14ac:dyDescent="0.25">
      <c r="A300" s="756" t="s">
        <v>215</v>
      </c>
      <c r="B300" s="775">
        <v>14</v>
      </c>
      <c r="C300" s="116">
        <f>B300/158</f>
        <v>8.8607594936708861E-2</v>
      </c>
      <c r="D300" s="113">
        <v>655</v>
      </c>
      <c r="E300" s="107">
        <f>D300*C300</f>
        <v>58.037974683544306</v>
      </c>
      <c r="F300" s="115">
        <v>1</v>
      </c>
      <c r="G300" s="107">
        <f>ROUND(E300*F300,2)</f>
        <v>58.04</v>
      </c>
      <c r="H300" s="107">
        <f>ROUND(G300*0.2409,2)</f>
        <v>13.98</v>
      </c>
      <c r="I300" s="108">
        <f>G300+H300</f>
        <v>72.02</v>
      </c>
    </row>
    <row r="301" spans="1:9" x14ac:dyDescent="0.25">
      <c r="A301" s="756" t="s">
        <v>215</v>
      </c>
      <c r="B301" s="775">
        <v>48</v>
      </c>
      <c r="C301" s="116">
        <f>B301/158</f>
        <v>0.30379746835443039</v>
      </c>
      <c r="D301" s="113">
        <v>655</v>
      </c>
      <c r="E301" s="107">
        <f>D301*C301</f>
        <v>198.98734177215189</v>
      </c>
      <c r="F301" s="115">
        <v>1</v>
      </c>
      <c r="G301" s="107">
        <f>ROUND(E301*F301,2)</f>
        <v>198.99</v>
      </c>
      <c r="H301" s="107">
        <f>ROUND(G301*0.2409,2)</f>
        <v>47.94</v>
      </c>
      <c r="I301" s="108">
        <f>G301+H301</f>
        <v>246.93</v>
      </c>
    </row>
    <row r="302" spans="1:9" ht="33" x14ac:dyDescent="0.25">
      <c r="A302" s="640" t="s">
        <v>7</v>
      </c>
      <c r="B302" s="774">
        <f>SUM(B303:B312)</f>
        <v>391</v>
      </c>
      <c r="C302" s="742">
        <f>SUM(C303:C312)</f>
        <v>2.4746835443037973</v>
      </c>
      <c r="D302" s="46"/>
      <c r="E302" s="287"/>
      <c r="F302" s="46"/>
      <c r="G302" s="287">
        <f>SUM(G303:G312)</f>
        <v>1410.5699999999997</v>
      </c>
      <c r="H302" s="287">
        <f>SUM(H303:H312)</f>
        <v>339.82000000000005</v>
      </c>
      <c r="I302" s="288">
        <f>SUM(I303:I312)</f>
        <v>1750.3899999999999</v>
      </c>
    </row>
    <row r="303" spans="1:9" x14ac:dyDescent="0.25">
      <c r="A303" s="756" t="s">
        <v>216</v>
      </c>
      <c r="B303" s="775">
        <v>10</v>
      </c>
      <c r="C303" s="116">
        <f>B303/158</f>
        <v>6.3291139240506333E-2</v>
      </c>
      <c r="D303" s="113">
        <v>560</v>
      </c>
      <c r="E303" s="107">
        <f>D303*C303</f>
        <v>35.443037974683548</v>
      </c>
      <c r="F303" s="115">
        <v>1</v>
      </c>
      <c r="G303" s="107">
        <f>ROUND(E303*F303,2)</f>
        <v>35.44</v>
      </c>
      <c r="H303" s="107">
        <f>ROUND(G303*0.2409,2)</f>
        <v>8.5399999999999991</v>
      </c>
      <c r="I303" s="108">
        <f>G303+H303</f>
        <v>43.98</v>
      </c>
    </row>
    <row r="304" spans="1:9" x14ac:dyDescent="0.25">
      <c r="A304" s="756" t="s">
        <v>216</v>
      </c>
      <c r="B304" s="775">
        <v>20</v>
      </c>
      <c r="C304" s="116">
        <f t="shared" ref="C304:C325" si="63">B304/158</f>
        <v>0.12658227848101267</v>
      </c>
      <c r="D304" s="113">
        <v>560</v>
      </c>
      <c r="E304" s="107">
        <f t="shared" ref="E304:E346" si="64">D304*C304</f>
        <v>70.886075949367097</v>
      </c>
      <c r="F304" s="115">
        <v>1</v>
      </c>
      <c r="G304" s="107">
        <f t="shared" ref="G304:G346" si="65">ROUND(E304*F304,2)</f>
        <v>70.89</v>
      </c>
      <c r="H304" s="107">
        <f t="shared" ref="H304:H346" si="66">ROUND(G304*0.2409,2)</f>
        <v>17.079999999999998</v>
      </c>
      <c r="I304" s="108">
        <f t="shared" ref="I304:I346" si="67">G304+H304</f>
        <v>87.97</v>
      </c>
    </row>
    <row r="305" spans="1:9" x14ac:dyDescent="0.25">
      <c r="A305" s="756" t="s">
        <v>216</v>
      </c>
      <c r="B305" s="775">
        <v>96</v>
      </c>
      <c r="C305" s="116">
        <f t="shared" si="63"/>
        <v>0.60759493670886078</v>
      </c>
      <c r="D305" s="113">
        <v>560</v>
      </c>
      <c r="E305" s="107">
        <f t="shared" si="64"/>
        <v>340.25316455696202</v>
      </c>
      <c r="F305" s="115">
        <v>1</v>
      </c>
      <c r="G305" s="107">
        <f t="shared" si="65"/>
        <v>340.25</v>
      </c>
      <c r="H305" s="107">
        <f t="shared" si="66"/>
        <v>81.97</v>
      </c>
      <c r="I305" s="108">
        <f t="shared" si="67"/>
        <v>422.22</v>
      </c>
    </row>
    <row r="306" spans="1:9" x14ac:dyDescent="0.25">
      <c r="A306" s="756" t="s">
        <v>216</v>
      </c>
      <c r="B306" s="775">
        <v>64</v>
      </c>
      <c r="C306" s="116">
        <f t="shared" si="63"/>
        <v>0.4050632911392405</v>
      </c>
      <c r="D306" s="113">
        <v>560</v>
      </c>
      <c r="E306" s="107">
        <f t="shared" si="64"/>
        <v>226.83544303797467</v>
      </c>
      <c r="F306" s="115">
        <v>1</v>
      </c>
      <c r="G306" s="107">
        <f t="shared" si="65"/>
        <v>226.84</v>
      </c>
      <c r="H306" s="107">
        <f t="shared" si="66"/>
        <v>54.65</v>
      </c>
      <c r="I306" s="108">
        <f t="shared" si="67"/>
        <v>281.49</v>
      </c>
    </row>
    <row r="307" spans="1:9" x14ac:dyDescent="0.25">
      <c r="A307" s="756" t="s">
        <v>216</v>
      </c>
      <c r="B307" s="775">
        <v>46</v>
      </c>
      <c r="C307" s="116">
        <f t="shared" si="63"/>
        <v>0.29113924050632911</v>
      </c>
      <c r="D307" s="113">
        <v>560</v>
      </c>
      <c r="E307" s="107">
        <f t="shared" si="64"/>
        <v>163.03797468354429</v>
      </c>
      <c r="F307" s="115">
        <v>1</v>
      </c>
      <c r="G307" s="107">
        <f t="shared" si="65"/>
        <v>163.04</v>
      </c>
      <c r="H307" s="107">
        <f t="shared" si="66"/>
        <v>39.28</v>
      </c>
      <c r="I307" s="108">
        <f t="shared" si="67"/>
        <v>202.32</v>
      </c>
    </row>
    <row r="308" spans="1:9" x14ac:dyDescent="0.25">
      <c r="A308" s="756" t="s">
        <v>216</v>
      </c>
      <c r="B308" s="775">
        <v>56</v>
      </c>
      <c r="C308" s="116">
        <f t="shared" si="63"/>
        <v>0.35443037974683544</v>
      </c>
      <c r="D308" s="113">
        <v>560</v>
      </c>
      <c r="E308" s="107">
        <f t="shared" si="64"/>
        <v>198.48101265822785</v>
      </c>
      <c r="F308" s="115">
        <v>1</v>
      </c>
      <c r="G308" s="107">
        <f t="shared" si="65"/>
        <v>198.48</v>
      </c>
      <c r="H308" s="107">
        <f t="shared" si="66"/>
        <v>47.81</v>
      </c>
      <c r="I308" s="108">
        <f t="shared" si="67"/>
        <v>246.29</v>
      </c>
    </row>
    <row r="309" spans="1:9" x14ac:dyDescent="0.25">
      <c r="A309" s="756" t="s">
        <v>216</v>
      </c>
      <c r="B309" s="775">
        <v>24</v>
      </c>
      <c r="C309" s="116">
        <f t="shared" si="63"/>
        <v>0.15189873417721519</v>
      </c>
      <c r="D309" s="113">
        <v>560</v>
      </c>
      <c r="E309" s="107">
        <f t="shared" si="64"/>
        <v>85.063291139240505</v>
      </c>
      <c r="F309" s="115">
        <v>1</v>
      </c>
      <c r="G309" s="107">
        <f t="shared" si="65"/>
        <v>85.06</v>
      </c>
      <c r="H309" s="107">
        <f t="shared" si="66"/>
        <v>20.49</v>
      </c>
      <c r="I309" s="108">
        <f t="shared" si="67"/>
        <v>105.55</v>
      </c>
    </row>
    <row r="310" spans="1:9" x14ac:dyDescent="0.25">
      <c r="A310" s="756" t="s">
        <v>216</v>
      </c>
      <c r="B310" s="775">
        <v>24</v>
      </c>
      <c r="C310" s="116">
        <f t="shared" si="63"/>
        <v>0.15189873417721519</v>
      </c>
      <c r="D310" s="113">
        <v>560</v>
      </c>
      <c r="E310" s="107">
        <f t="shared" si="64"/>
        <v>85.063291139240505</v>
      </c>
      <c r="F310" s="115">
        <v>1</v>
      </c>
      <c r="G310" s="107">
        <f t="shared" si="65"/>
        <v>85.06</v>
      </c>
      <c r="H310" s="107">
        <f t="shared" si="66"/>
        <v>20.49</v>
      </c>
      <c r="I310" s="108">
        <f t="shared" si="67"/>
        <v>105.55</v>
      </c>
    </row>
    <row r="311" spans="1:9" x14ac:dyDescent="0.25">
      <c r="A311" s="756" t="s">
        <v>216</v>
      </c>
      <c r="B311" s="775">
        <v>28</v>
      </c>
      <c r="C311" s="116">
        <f t="shared" si="63"/>
        <v>0.17721518987341772</v>
      </c>
      <c r="D311" s="113">
        <v>560</v>
      </c>
      <c r="E311" s="107">
        <f t="shared" si="64"/>
        <v>99.240506329113927</v>
      </c>
      <c r="F311" s="115">
        <v>1</v>
      </c>
      <c r="G311" s="107">
        <f t="shared" si="65"/>
        <v>99.24</v>
      </c>
      <c r="H311" s="107">
        <f t="shared" si="66"/>
        <v>23.91</v>
      </c>
      <c r="I311" s="108">
        <f t="shared" si="67"/>
        <v>123.14999999999999</v>
      </c>
    </row>
    <row r="312" spans="1:9" ht="14.1" customHeight="1" x14ac:dyDescent="0.25">
      <c r="A312" s="756" t="s">
        <v>256</v>
      </c>
      <c r="B312" s="775">
        <v>23</v>
      </c>
      <c r="C312" s="116">
        <f t="shared" si="63"/>
        <v>0.14556962025316456</v>
      </c>
      <c r="D312" s="113">
        <v>730</v>
      </c>
      <c r="E312" s="107">
        <f t="shared" si="64"/>
        <v>106.26582278481013</v>
      </c>
      <c r="F312" s="115">
        <v>1</v>
      </c>
      <c r="G312" s="107">
        <f t="shared" si="65"/>
        <v>106.27</v>
      </c>
      <c r="H312" s="107">
        <f t="shared" si="66"/>
        <v>25.6</v>
      </c>
      <c r="I312" s="108">
        <f t="shared" si="67"/>
        <v>131.87</v>
      </c>
    </row>
    <row r="313" spans="1:9" hidden="1" x14ac:dyDescent="0.25">
      <c r="A313" s="756"/>
      <c r="B313" s="775"/>
      <c r="C313" s="116">
        <f t="shared" si="63"/>
        <v>0</v>
      </c>
      <c r="D313" s="111"/>
      <c r="E313" s="107">
        <f t="shared" si="64"/>
        <v>0</v>
      </c>
      <c r="F313" s="115">
        <v>1</v>
      </c>
      <c r="G313" s="107">
        <f t="shared" si="65"/>
        <v>0</v>
      </c>
      <c r="H313" s="107">
        <f t="shared" si="66"/>
        <v>0</v>
      </c>
      <c r="I313" s="108">
        <f t="shared" si="67"/>
        <v>0</v>
      </c>
    </row>
    <row r="314" spans="1:9" x14ac:dyDescent="0.25">
      <c r="A314" s="753" t="s">
        <v>257</v>
      </c>
      <c r="B314" s="490">
        <f>B315+B318+B329+B334</f>
        <v>1578.5</v>
      </c>
      <c r="C314" s="739">
        <f>C315+C318+C329+C334</f>
        <v>9.9860759493670894</v>
      </c>
      <c r="D314" s="52"/>
      <c r="E314" s="740"/>
      <c r="F314" s="699"/>
      <c r="G314" s="740">
        <f>G315+G318+G329+G334</f>
        <v>6935.53</v>
      </c>
      <c r="H314" s="740">
        <f>H315+H318+H329+H334</f>
        <v>1670.8</v>
      </c>
      <c r="I314" s="741">
        <f t="shared" si="67"/>
        <v>8606.33</v>
      </c>
    </row>
    <row r="315" spans="1:9" ht="49.5" x14ac:dyDescent="0.25">
      <c r="A315" s="640" t="s">
        <v>10</v>
      </c>
      <c r="B315" s="774">
        <f>SUM(B316:B317)</f>
        <v>29.5</v>
      </c>
      <c r="C315" s="742">
        <f t="shared" si="63"/>
        <v>0.18670886075949367</v>
      </c>
      <c r="D315" s="46"/>
      <c r="E315" s="287"/>
      <c r="F315" s="690"/>
      <c r="G315" s="287">
        <f>SUM(G316:G317)</f>
        <v>287.56</v>
      </c>
      <c r="H315" s="287">
        <f>SUM(H316:H317)</f>
        <v>69.28</v>
      </c>
      <c r="I315" s="288">
        <f>SUM(I316:I317)</f>
        <v>356.84000000000003</v>
      </c>
    </row>
    <row r="316" spans="1:9" x14ac:dyDescent="0.25">
      <c r="A316" s="756" t="s">
        <v>230</v>
      </c>
      <c r="B316" s="775">
        <v>3</v>
      </c>
      <c r="C316" s="116">
        <f t="shared" si="63"/>
        <v>1.8987341772151899E-2</v>
      </c>
      <c r="D316" s="111">
        <v>1630</v>
      </c>
      <c r="E316" s="107">
        <f t="shared" si="64"/>
        <v>30.949367088607595</v>
      </c>
      <c r="F316" s="115">
        <v>1</v>
      </c>
      <c r="G316" s="107">
        <f t="shared" si="65"/>
        <v>30.95</v>
      </c>
      <c r="H316" s="107">
        <f t="shared" si="66"/>
        <v>7.46</v>
      </c>
      <c r="I316" s="108">
        <f t="shared" si="67"/>
        <v>38.409999999999997</v>
      </c>
    </row>
    <row r="317" spans="1:9" x14ac:dyDescent="0.25">
      <c r="A317" s="756" t="s">
        <v>210</v>
      </c>
      <c r="B317" s="775">
        <v>26.5</v>
      </c>
      <c r="C317" s="116">
        <f t="shared" si="63"/>
        <v>0.16772151898734178</v>
      </c>
      <c r="D317" s="111">
        <v>1530</v>
      </c>
      <c r="E317" s="107">
        <f t="shared" si="64"/>
        <v>256.61392405063293</v>
      </c>
      <c r="F317" s="115">
        <v>1</v>
      </c>
      <c r="G317" s="107">
        <f t="shared" si="65"/>
        <v>256.61</v>
      </c>
      <c r="H317" s="107">
        <f t="shared" si="66"/>
        <v>61.82</v>
      </c>
      <c r="I317" s="108">
        <f t="shared" si="67"/>
        <v>318.43</v>
      </c>
    </row>
    <row r="318" spans="1:9" ht="66" x14ac:dyDescent="0.25">
      <c r="A318" s="640" t="s">
        <v>8</v>
      </c>
      <c r="B318" s="774">
        <f>SUM(B319:B328)</f>
        <v>507</v>
      </c>
      <c r="C318" s="742">
        <f>SUM(C319:C328)</f>
        <v>3.2044303797468361</v>
      </c>
      <c r="D318" s="46"/>
      <c r="E318" s="743"/>
      <c r="F318" s="690"/>
      <c r="G318" s="287">
        <f>SUM(G319:G328)</f>
        <v>2810.5</v>
      </c>
      <c r="H318" s="287">
        <f>SUM(H319:H328)</f>
        <v>677.06999999999994</v>
      </c>
      <c r="I318" s="288">
        <f>G318+H318</f>
        <v>3487.5699999999997</v>
      </c>
    </row>
    <row r="319" spans="1:9" x14ac:dyDescent="0.25">
      <c r="A319" s="756" t="s">
        <v>212</v>
      </c>
      <c r="B319" s="775">
        <v>8</v>
      </c>
      <c r="C319" s="116">
        <f t="shared" si="63"/>
        <v>5.0632911392405063E-2</v>
      </c>
      <c r="D319" s="112">
        <v>1270</v>
      </c>
      <c r="E319" s="107">
        <f t="shared" si="64"/>
        <v>64.303797468354432</v>
      </c>
      <c r="F319" s="115">
        <v>1</v>
      </c>
      <c r="G319" s="107">
        <f t="shared" si="65"/>
        <v>64.3</v>
      </c>
      <c r="H319" s="107">
        <f t="shared" si="66"/>
        <v>15.49</v>
      </c>
      <c r="I319" s="108">
        <f t="shared" si="67"/>
        <v>79.789999999999992</v>
      </c>
    </row>
    <row r="320" spans="1:9" x14ac:dyDescent="0.25">
      <c r="A320" s="48" t="s">
        <v>258</v>
      </c>
      <c r="B320" s="775">
        <v>24</v>
      </c>
      <c r="C320" s="116">
        <f t="shared" si="63"/>
        <v>0.15189873417721519</v>
      </c>
      <c r="D320" s="112">
        <v>902</v>
      </c>
      <c r="E320" s="107">
        <f t="shared" si="64"/>
        <v>137.01265822784811</v>
      </c>
      <c r="F320" s="115">
        <v>1</v>
      </c>
      <c r="G320" s="107">
        <f t="shared" si="65"/>
        <v>137.01</v>
      </c>
      <c r="H320" s="107">
        <f t="shared" si="66"/>
        <v>33.01</v>
      </c>
      <c r="I320" s="108">
        <f t="shared" si="67"/>
        <v>170.01999999999998</v>
      </c>
    </row>
    <row r="321" spans="1:9" x14ac:dyDescent="0.25">
      <c r="A321" s="48" t="s">
        <v>258</v>
      </c>
      <c r="B321" s="775">
        <v>56</v>
      </c>
      <c r="C321" s="116">
        <f t="shared" si="63"/>
        <v>0.35443037974683544</v>
      </c>
      <c r="D321" s="112">
        <v>866</v>
      </c>
      <c r="E321" s="107">
        <f t="shared" si="64"/>
        <v>306.9367088607595</v>
      </c>
      <c r="F321" s="115">
        <v>1</v>
      </c>
      <c r="G321" s="107">
        <f t="shared" si="65"/>
        <v>306.94</v>
      </c>
      <c r="H321" s="107">
        <f t="shared" si="66"/>
        <v>73.94</v>
      </c>
      <c r="I321" s="108">
        <f t="shared" si="67"/>
        <v>380.88</v>
      </c>
    </row>
    <row r="322" spans="1:9" x14ac:dyDescent="0.25">
      <c r="A322" s="48" t="s">
        <v>258</v>
      </c>
      <c r="B322" s="775">
        <v>71</v>
      </c>
      <c r="C322" s="116">
        <f t="shared" si="63"/>
        <v>0.44936708860759494</v>
      </c>
      <c r="D322" s="112">
        <v>866</v>
      </c>
      <c r="E322" s="107">
        <f t="shared" si="64"/>
        <v>389.15189873417722</v>
      </c>
      <c r="F322" s="115">
        <v>1</v>
      </c>
      <c r="G322" s="107">
        <f t="shared" si="65"/>
        <v>389.15</v>
      </c>
      <c r="H322" s="107">
        <f t="shared" si="66"/>
        <v>93.75</v>
      </c>
      <c r="I322" s="108">
        <f t="shared" si="67"/>
        <v>482.9</v>
      </c>
    </row>
    <row r="323" spans="1:9" x14ac:dyDescent="0.25">
      <c r="A323" s="48" t="s">
        <v>258</v>
      </c>
      <c r="B323" s="775">
        <v>23</v>
      </c>
      <c r="C323" s="116">
        <f t="shared" si="63"/>
        <v>0.14556962025316456</v>
      </c>
      <c r="D323" s="112">
        <v>866</v>
      </c>
      <c r="E323" s="107">
        <f t="shared" si="64"/>
        <v>126.0632911392405</v>
      </c>
      <c r="F323" s="115">
        <v>1</v>
      </c>
      <c r="G323" s="107">
        <f t="shared" si="65"/>
        <v>126.06</v>
      </c>
      <c r="H323" s="107">
        <f t="shared" si="66"/>
        <v>30.37</v>
      </c>
      <c r="I323" s="108">
        <f t="shared" si="67"/>
        <v>156.43</v>
      </c>
    </row>
    <row r="324" spans="1:9" x14ac:dyDescent="0.25">
      <c r="A324" s="48" t="s">
        <v>258</v>
      </c>
      <c r="B324" s="775">
        <v>48</v>
      </c>
      <c r="C324" s="116">
        <f t="shared" si="63"/>
        <v>0.30379746835443039</v>
      </c>
      <c r="D324" s="112">
        <v>866</v>
      </c>
      <c r="E324" s="107">
        <f t="shared" si="64"/>
        <v>263.08860759493672</v>
      </c>
      <c r="F324" s="115">
        <v>1</v>
      </c>
      <c r="G324" s="107">
        <f t="shared" si="65"/>
        <v>263.08999999999997</v>
      </c>
      <c r="H324" s="107">
        <f t="shared" si="66"/>
        <v>63.38</v>
      </c>
      <c r="I324" s="108">
        <f t="shared" si="67"/>
        <v>326.46999999999997</v>
      </c>
    </row>
    <row r="325" spans="1:9" x14ac:dyDescent="0.25">
      <c r="A325" s="48" t="s">
        <v>227</v>
      </c>
      <c r="B325" s="775">
        <v>63</v>
      </c>
      <c r="C325" s="116">
        <f t="shared" si="63"/>
        <v>0.39873417721518989</v>
      </c>
      <c r="D325" s="112">
        <v>890</v>
      </c>
      <c r="E325" s="107">
        <f t="shared" si="64"/>
        <v>354.87341772151899</v>
      </c>
      <c r="F325" s="115">
        <v>1</v>
      </c>
      <c r="G325" s="107">
        <f t="shared" si="65"/>
        <v>354.87</v>
      </c>
      <c r="H325" s="107">
        <f t="shared" si="66"/>
        <v>85.49</v>
      </c>
      <c r="I325" s="108">
        <f t="shared" si="67"/>
        <v>440.36</v>
      </c>
    </row>
    <row r="326" spans="1:9" x14ac:dyDescent="0.25">
      <c r="A326" s="48" t="s">
        <v>227</v>
      </c>
      <c r="B326" s="775">
        <v>56</v>
      </c>
      <c r="C326" s="116">
        <f>B326/160</f>
        <v>0.35</v>
      </c>
      <c r="D326" s="112">
        <v>854</v>
      </c>
      <c r="E326" s="107">
        <f t="shared" si="64"/>
        <v>298.89999999999998</v>
      </c>
      <c r="F326" s="115">
        <v>1</v>
      </c>
      <c r="G326" s="107">
        <f t="shared" si="65"/>
        <v>298.89999999999998</v>
      </c>
      <c r="H326" s="107">
        <f t="shared" si="66"/>
        <v>72.010000000000005</v>
      </c>
      <c r="I326" s="108">
        <f t="shared" si="67"/>
        <v>370.90999999999997</v>
      </c>
    </row>
    <row r="327" spans="1:9" x14ac:dyDescent="0.25">
      <c r="A327" s="48" t="s">
        <v>227</v>
      </c>
      <c r="B327" s="775">
        <v>71</v>
      </c>
      <c r="C327" s="116">
        <f>B327/158</f>
        <v>0.44936708860759494</v>
      </c>
      <c r="D327" s="112">
        <v>890</v>
      </c>
      <c r="E327" s="107">
        <f t="shared" si="64"/>
        <v>399.9367088607595</v>
      </c>
      <c r="F327" s="115">
        <v>1</v>
      </c>
      <c r="G327" s="107">
        <f t="shared" si="65"/>
        <v>399.94</v>
      </c>
      <c r="H327" s="107">
        <f t="shared" si="66"/>
        <v>96.35</v>
      </c>
      <c r="I327" s="108">
        <f t="shared" si="67"/>
        <v>496.28999999999996</v>
      </c>
    </row>
    <row r="328" spans="1:9" x14ac:dyDescent="0.25">
      <c r="A328" s="48" t="s">
        <v>227</v>
      </c>
      <c r="B328" s="775">
        <v>87</v>
      </c>
      <c r="C328" s="116">
        <f>B328/158</f>
        <v>0.55063291139240511</v>
      </c>
      <c r="D328" s="112">
        <v>854</v>
      </c>
      <c r="E328" s="107">
        <f t="shared" si="64"/>
        <v>470.24050632911394</v>
      </c>
      <c r="F328" s="115">
        <v>1</v>
      </c>
      <c r="G328" s="107">
        <f t="shared" si="65"/>
        <v>470.24</v>
      </c>
      <c r="H328" s="107">
        <f t="shared" si="66"/>
        <v>113.28</v>
      </c>
      <c r="I328" s="108">
        <f t="shared" si="67"/>
        <v>583.52</v>
      </c>
    </row>
    <row r="329" spans="1:9" ht="66" x14ac:dyDescent="0.25">
      <c r="A329" s="640" t="s">
        <v>9</v>
      </c>
      <c r="B329" s="774">
        <f>SUM(B330:B333)</f>
        <v>240</v>
      </c>
      <c r="C329" s="742">
        <f>SUM(C330:C333)</f>
        <v>1.518987341772152</v>
      </c>
      <c r="D329" s="46"/>
      <c r="E329" s="287"/>
      <c r="F329" s="690"/>
      <c r="G329" s="287">
        <f>SUM(G330:G333)</f>
        <v>994.94</v>
      </c>
      <c r="H329" s="287">
        <f>SUM(H330:H333)</f>
        <v>239.68</v>
      </c>
      <c r="I329" s="288">
        <f t="shared" si="67"/>
        <v>1234.6200000000001</v>
      </c>
    </row>
    <row r="330" spans="1:9" x14ac:dyDescent="0.25">
      <c r="A330" s="756" t="s">
        <v>215</v>
      </c>
      <c r="B330" s="775">
        <v>72</v>
      </c>
      <c r="C330" s="116">
        <f>B330/158</f>
        <v>0.45569620253164556</v>
      </c>
      <c r="D330" s="112">
        <v>655</v>
      </c>
      <c r="E330" s="107">
        <f t="shared" si="64"/>
        <v>298.48101265822783</v>
      </c>
      <c r="F330" s="115">
        <v>1</v>
      </c>
      <c r="G330" s="107">
        <f t="shared" si="65"/>
        <v>298.48</v>
      </c>
      <c r="H330" s="107">
        <f t="shared" si="66"/>
        <v>71.900000000000006</v>
      </c>
      <c r="I330" s="108">
        <f t="shared" si="67"/>
        <v>370.38</v>
      </c>
    </row>
    <row r="331" spans="1:9" x14ac:dyDescent="0.25">
      <c r="A331" s="756" t="s">
        <v>215</v>
      </c>
      <c r="B331" s="775">
        <v>48</v>
      </c>
      <c r="C331" s="116">
        <f>B331/158</f>
        <v>0.30379746835443039</v>
      </c>
      <c r="D331" s="112">
        <v>655</v>
      </c>
      <c r="E331" s="107">
        <f t="shared" si="64"/>
        <v>198.98734177215189</v>
      </c>
      <c r="F331" s="115">
        <v>1</v>
      </c>
      <c r="G331" s="107">
        <f t="shared" si="65"/>
        <v>198.99</v>
      </c>
      <c r="H331" s="107">
        <f t="shared" si="66"/>
        <v>47.94</v>
      </c>
      <c r="I331" s="108">
        <f t="shared" si="67"/>
        <v>246.93</v>
      </c>
    </row>
    <row r="332" spans="1:9" x14ac:dyDescent="0.25">
      <c r="A332" s="756" t="s">
        <v>215</v>
      </c>
      <c r="B332" s="775">
        <v>48</v>
      </c>
      <c r="C332" s="116">
        <f>B332/158</f>
        <v>0.30379746835443039</v>
      </c>
      <c r="D332" s="112">
        <v>655</v>
      </c>
      <c r="E332" s="107">
        <f t="shared" si="64"/>
        <v>198.98734177215189</v>
      </c>
      <c r="F332" s="115">
        <v>1</v>
      </c>
      <c r="G332" s="107">
        <f t="shared" si="65"/>
        <v>198.99</v>
      </c>
      <c r="H332" s="107">
        <f t="shared" si="66"/>
        <v>47.94</v>
      </c>
      <c r="I332" s="108">
        <f t="shared" si="67"/>
        <v>246.93</v>
      </c>
    </row>
    <row r="333" spans="1:9" x14ac:dyDescent="0.25">
      <c r="A333" s="756" t="s">
        <v>215</v>
      </c>
      <c r="B333" s="775">
        <v>72</v>
      </c>
      <c r="C333" s="116">
        <f>B333/158</f>
        <v>0.45569620253164556</v>
      </c>
      <c r="D333" s="112">
        <v>655</v>
      </c>
      <c r="E333" s="107">
        <f t="shared" si="64"/>
        <v>298.48101265822783</v>
      </c>
      <c r="F333" s="115">
        <v>1</v>
      </c>
      <c r="G333" s="107">
        <f t="shared" si="65"/>
        <v>298.48</v>
      </c>
      <c r="H333" s="107">
        <f t="shared" si="66"/>
        <v>71.900000000000006</v>
      </c>
      <c r="I333" s="108">
        <f t="shared" si="67"/>
        <v>370.38</v>
      </c>
    </row>
    <row r="334" spans="1:9" ht="33" x14ac:dyDescent="0.25">
      <c r="A334" s="640" t="s">
        <v>7</v>
      </c>
      <c r="B334" s="774">
        <f>SUM(B335:B346)</f>
        <v>802</v>
      </c>
      <c r="C334" s="742">
        <f>SUM(C335:C346)</f>
        <v>5.075949367088608</v>
      </c>
      <c r="D334" s="46"/>
      <c r="E334" s="287"/>
      <c r="F334" s="690"/>
      <c r="G334" s="287">
        <f>SUM(G335:G346)</f>
        <v>2842.5299999999997</v>
      </c>
      <c r="H334" s="287">
        <f>SUM(H335:H346)</f>
        <v>684.77</v>
      </c>
      <c r="I334" s="288">
        <f t="shared" si="67"/>
        <v>3527.2999999999997</v>
      </c>
    </row>
    <row r="335" spans="1:9" x14ac:dyDescent="0.25">
      <c r="A335" s="756" t="s">
        <v>216</v>
      </c>
      <c r="B335" s="775">
        <v>30</v>
      </c>
      <c r="C335" s="116">
        <f>B335/158</f>
        <v>0.189873417721519</v>
      </c>
      <c r="D335" s="112">
        <v>560</v>
      </c>
      <c r="E335" s="107">
        <f t="shared" si="64"/>
        <v>106.32911392405065</v>
      </c>
      <c r="F335" s="115">
        <v>1</v>
      </c>
      <c r="G335" s="107">
        <f t="shared" si="65"/>
        <v>106.33</v>
      </c>
      <c r="H335" s="107">
        <f t="shared" si="66"/>
        <v>25.61</v>
      </c>
      <c r="I335" s="108">
        <f t="shared" si="67"/>
        <v>131.94</v>
      </c>
    </row>
    <row r="336" spans="1:9" x14ac:dyDescent="0.25">
      <c r="A336" s="756" t="s">
        <v>216</v>
      </c>
      <c r="B336" s="775">
        <v>8</v>
      </c>
      <c r="C336" s="116">
        <f>B336/158</f>
        <v>5.0632911392405063E-2</v>
      </c>
      <c r="D336" s="112">
        <v>560</v>
      </c>
      <c r="E336" s="107">
        <f t="shared" si="64"/>
        <v>28.354430379746834</v>
      </c>
      <c r="F336" s="115">
        <v>1</v>
      </c>
      <c r="G336" s="107">
        <f t="shared" si="65"/>
        <v>28.35</v>
      </c>
      <c r="H336" s="107">
        <f t="shared" si="66"/>
        <v>6.83</v>
      </c>
      <c r="I336" s="108">
        <f t="shared" si="67"/>
        <v>35.18</v>
      </c>
    </row>
    <row r="337" spans="1:9" x14ac:dyDescent="0.25">
      <c r="A337" s="756" t="s">
        <v>216</v>
      </c>
      <c r="B337" s="775">
        <v>79</v>
      </c>
      <c r="C337" s="116">
        <f t="shared" ref="C337:C346" si="68">B337/158</f>
        <v>0.5</v>
      </c>
      <c r="D337" s="112">
        <v>560</v>
      </c>
      <c r="E337" s="107">
        <f t="shared" si="64"/>
        <v>280</v>
      </c>
      <c r="F337" s="115">
        <v>1</v>
      </c>
      <c r="G337" s="107">
        <f t="shared" si="65"/>
        <v>280</v>
      </c>
      <c r="H337" s="107">
        <f t="shared" si="66"/>
        <v>67.45</v>
      </c>
      <c r="I337" s="108">
        <f t="shared" si="67"/>
        <v>347.45</v>
      </c>
    </row>
    <row r="338" spans="1:9" x14ac:dyDescent="0.25">
      <c r="A338" s="756" t="s">
        <v>216</v>
      </c>
      <c r="B338" s="775">
        <v>111</v>
      </c>
      <c r="C338" s="116">
        <f t="shared" si="68"/>
        <v>0.70253164556962022</v>
      </c>
      <c r="D338" s="112">
        <v>560</v>
      </c>
      <c r="E338" s="107">
        <f t="shared" si="64"/>
        <v>393.41772151898732</v>
      </c>
      <c r="F338" s="115">
        <v>1</v>
      </c>
      <c r="G338" s="107">
        <f t="shared" si="65"/>
        <v>393.42</v>
      </c>
      <c r="H338" s="107">
        <f t="shared" si="66"/>
        <v>94.77</v>
      </c>
      <c r="I338" s="108">
        <f t="shared" si="67"/>
        <v>488.19</v>
      </c>
    </row>
    <row r="339" spans="1:9" x14ac:dyDescent="0.25">
      <c r="A339" s="756" t="s">
        <v>216</v>
      </c>
      <c r="B339" s="775">
        <v>23</v>
      </c>
      <c r="C339" s="116">
        <f t="shared" si="68"/>
        <v>0.14556962025316456</v>
      </c>
      <c r="D339" s="112">
        <v>560</v>
      </c>
      <c r="E339" s="107">
        <f t="shared" si="64"/>
        <v>81.518987341772146</v>
      </c>
      <c r="F339" s="115">
        <v>1</v>
      </c>
      <c r="G339" s="107">
        <f t="shared" si="65"/>
        <v>81.52</v>
      </c>
      <c r="H339" s="107">
        <f t="shared" si="66"/>
        <v>19.64</v>
      </c>
      <c r="I339" s="108">
        <f t="shared" si="67"/>
        <v>101.16</v>
      </c>
    </row>
    <row r="340" spans="1:9" x14ac:dyDescent="0.25">
      <c r="A340" s="756" t="s">
        <v>216</v>
      </c>
      <c r="B340" s="775">
        <v>135</v>
      </c>
      <c r="C340" s="116">
        <f t="shared" si="68"/>
        <v>0.85443037974683544</v>
      </c>
      <c r="D340" s="112">
        <v>560</v>
      </c>
      <c r="E340" s="107">
        <f t="shared" si="64"/>
        <v>478.48101265822783</v>
      </c>
      <c r="F340" s="115">
        <v>1</v>
      </c>
      <c r="G340" s="107">
        <f t="shared" si="65"/>
        <v>478.48</v>
      </c>
      <c r="H340" s="107">
        <f t="shared" si="66"/>
        <v>115.27</v>
      </c>
      <c r="I340" s="108">
        <f t="shared" si="67"/>
        <v>593.75</v>
      </c>
    </row>
    <row r="341" spans="1:9" x14ac:dyDescent="0.25">
      <c r="A341" s="756" t="s">
        <v>216</v>
      </c>
      <c r="B341" s="775">
        <v>23</v>
      </c>
      <c r="C341" s="116">
        <f t="shared" si="68"/>
        <v>0.14556962025316456</v>
      </c>
      <c r="D341" s="112">
        <v>560</v>
      </c>
      <c r="E341" s="107">
        <f t="shared" si="64"/>
        <v>81.518987341772146</v>
      </c>
      <c r="F341" s="115">
        <v>1</v>
      </c>
      <c r="G341" s="107">
        <f t="shared" si="65"/>
        <v>81.52</v>
      </c>
      <c r="H341" s="107">
        <f t="shared" si="66"/>
        <v>19.64</v>
      </c>
      <c r="I341" s="108">
        <f t="shared" si="67"/>
        <v>101.16</v>
      </c>
    </row>
    <row r="342" spans="1:9" x14ac:dyDescent="0.25">
      <c r="A342" s="756" t="s">
        <v>216</v>
      </c>
      <c r="B342" s="775">
        <v>72</v>
      </c>
      <c r="C342" s="116">
        <f t="shared" si="68"/>
        <v>0.45569620253164556</v>
      </c>
      <c r="D342" s="112">
        <v>560</v>
      </c>
      <c r="E342" s="107">
        <f t="shared" si="64"/>
        <v>255.18987341772151</v>
      </c>
      <c r="F342" s="115">
        <v>1</v>
      </c>
      <c r="G342" s="107">
        <f t="shared" si="65"/>
        <v>255.19</v>
      </c>
      <c r="H342" s="107">
        <f t="shared" si="66"/>
        <v>61.48</v>
      </c>
      <c r="I342" s="108">
        <f t="shared" si="67"/>
        <v>316.67</v>
      </c>
    </row>
    <row r="343" spans="1:9" x14ac:dyDescent="0.25">
      <c r="A343" s="756" t="s">
        <v>216</v>
      </c>
      <c r="B343" s="775">
        <v>24</v>
      </c>
      <c r="C343" s="116">
        <f t="shared" si="68"/>
        <v>0.15189873417721519</v>
      </c>
      <c r="D343" s="112">
        <v>560</v>
      </c>
      <c r="E343" s="107">
        <f t="shared" si="64"/>
        <v>85.063291139240505</v>
      </c>
      <c r="F343" s="115">
        <v>1</v>
      </c>
      <c r="G343" s="107">
        <f t="shared" si="65"/>
        <v>85.06</v>
      </c>
      <c r="H343" s="107">
        <f t="shared" si="66"/>
        <v>20.49</v>
      </c>
      <c r="I343" s="108">
        <f t="shared" si="67"/>
        <v>105.55</v>
      </c>
    </row>
    <row r="344" spans="1:9" x14ac:dyDescent="0.25">
      <c r="A344" s="756" t="s">
        <v>216</v>
      </c>
      <c r="B344" s="775">
        <v>142</v>
      </c>
      <c r="C344" s="116">
        <f t="shared" si="68"/>
        <v>0.89873417721518989</v>
      </c>
      <c r="D344" s="112">
        <v>560</v>
      </c>
      <c r="E344" s="107">
        <f t="shared" si="64"/>
        <v>503.29113924050631</v>
      </c>
      <c r="F344" s="115">
        <v>1</v>
      </c>
      <c r="G344" s="107">
        <f t="shared" si="65"/>
        <v>503.29</v>
      </c>
      <c r="H344" s="107">
        <f t="shared" si="66"/>
        <v>121.24</v>
      </c>
      <c r="I344" s="108">
        <f t="shared" si="67"/>
        <v>624.53</v>
      </c>
    </row>
    <row r="345" spans="1:9" x14ac:dyDescent="0.25">
      <c r="A345" s="756" t="s">
        <v>216</v>
      </c>
      <c r="B345" s="775">
        <v>135</v>
      </c>
      <c r="C345" s="116">
        <f t="shared" si="68"/>
        <v>0.85443037974683544</v>
      </c>
      <c r="D345" s="112">
        <v>560</v>
      </c>
      <c r="E345" s="107">
        <f t="shared" si="64"/>
        <v>478.48101265822783</v>
      </c>
      <c r="F345" s="115">
        <v>1</v>
      </c>
      <c r="G345" s="107">
        <f t="shared" si="65"/>
        <v>478.48</v>
      </c>
      <c r="H345" s="107">
        <f t="shared" si="66"/>
        <v>115.27</v>
      </c>
      <c r="I345" s="108">
        <f t="shared" si="67"/>
        <v>593.75</v>
      </c>
    </row>
    <row r="346" spans="1:9" ht="17.25" thickBot="1" x14ac:dyDescent="0.3">
      <c r="A346" s="56" t="s">
        <v>233</v>
      </c>
      <c r="B346" s="784">
        <v>20</v>
      </c>
      <c r="C346" s="768">
        <f t="shared" si="68"/>
        <v>0.12658227848101267</v>
      </c>
      <c r="D346" s="769">
        <v>560</v>
      </c>
      <c r="E346" s="295">
        <f t="shared" si="64"/>
        <v>70.886075949367097</v>
      </c>
      <c r="F346" s="770">
        <v>1</v>
      </c>
      <c r="G346" s="295">
        <f t="shared" si="65"/>
        <v>70.89</v>
      </c>
      <c r="H346" s="117">
        <f t="shared" si="66"/>
        <v>17.079999999999998</v>
      </c>
      <c r="I346" s="118">
        <f t="shared" si="67"/>
        <v>87.97</v>
      </c>
    </row>
    <row r="348" spans="1:9" x14ac:dyDescent="0.25">
      <c r="A348" s="79" t="s">
        <v>259</v>
      </c>
    </row>
    <row r="350" spans="1:9" x14ac:dyDescent="0.25">
      <c r="A350" s="79" t="s">
        <v>260</v>
      </c>
    </row>
    <row r="351" spans="1:9" x14ac:dyDescent="0.25">
      <c r="A351" s="79" t="s">
        <v>261</v>
      </c>
    </row>
  </sheetData>
  <mergeCells count="4">
    <mergeCell ref="F1:G1"/>
    <mergeCell ref="A2:G2"/>
    <mergeCell ref="A6:A7"/>
    <mergeCell ref="B6:I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 tint="0.59999389629810485"/>
  </sheetPr>
  <dimension ref="A1:I164"/>
  <sheetViews>
    <sheetView zoomScale="80" zoomScaleNormal="80" workbookViewId="0">
      <selection activeCell="A2" sqref="A2:G2"/>
    </sheetView>
  </sheetViews>
  <sheetFormatPr defaultRowHeight="16.5" x14ac:dyDescent="0.25"/>
  <cols>
    <col min="1" max="1" width="59.85546875" style="2" customWidth="1"/>
    <col min="2" max="2" width="17.28515625" style="2" customWidth="1"/>
    <col min="3" max="3" width="19.28515625" style="2" customWidth="1"/>
    <col min="4" max="4" width="13.7109375" style="2" customWidth="1"/>
    <col min="5" max="5" width="15.42578125" style="2" customWidth="1"/>
    <col min="6" max="6" width="11.42578125" style="2" customWidth="1"/>
    <col min="7" max="7" width="11.5703125" style="2" customWidth="1"/>
    <col min="8" max="8" width="12.140625" style="2" customWidth="1"/>
    <col min="9" max="9" width="12.5703125" style="2" customWidth="1"/>
    <col min="10" max="16384" width="9.140625" style="2"/>
  </cols>
  <sheetData>
    <row r="1" spans="1:9" x14ac:dyDescent="0.25">
      <c r="F1" s="1433"/>
      <c r="G1" s="1433"/>
    </row>
    <row r="2" spans="1:9" s="1" customFormat="1" ht="48.75" customHeight="1" x14ac:dyDescent="0.25">
      <c r="A2" s="1374" t="s">
        <v>208</v>
      </c>
      <c r="B2" s="1374"/>
      <c r="C2" s="1374"/>
      <c r="D2" s="1374"/>
      <c r="E2" s="1374"/>
      <c r="F2" s="1374"/>
      <c r="G2" s="1374"/>
    </row>
    <row r="4" spans="1:9" x14ac:dyDescent="0.25">
      <c r="A4" s="1" t="s">
        <v>262</v>
      </c>
    </row>
    <row r="5" spans="1:9" ht="17.25" thickBot="1" x14ac:dyDescent="0.3"/>
    <row r="6" spans="1:9" ht="24" customHeight="1" x14ac:dyDescent="0.25">
      <c r="A6" s="1428"/>
      <c r="B6" s="1430" t="s">
        <v>11</v>
      </c>
      <c r="C6" s="1431"/>
      <c r="D6" s="1431"/>
      <c r="E6" s="1431"/>
      <c r="F6" s="1431"/>
      <c r="G6" s="1431"/>
      <c r="H6" s="1431"/>
      <c r="I6" s="1432"/>
    </row>
    <row r="7" spans="1:9" ht="142.5" customHeight="1" x14ac:dyDescent="0.25">
      <c r="A7" s="1429"/>
      <c r="B7" s="23" t="s">
        <v>21</v>
      </c>
      <c r="C7" s="166" t="s">
        <v>15</v>
      </c>
      <c r="D7" s="24" t="s">
        <v>16</v>
      </c>
      <c r="E7" s="24" t="s">
        <v>13</v>
      </c>
      <c r="F7" s="24" t="s">
        <v>3</v>
      </c>
      <c r="G7" s="24" t="s">
        <v>4</v>
      </c>
      <c r="H7" s="24" t="s">
        <v>5</v>
      </c>
      <c r="I7" s="25" t="s">
        <v>6</v>
      </c>
    </row>
    <row r="8" spans="1:9" ht="13.5" customHeight="1" x14ac:dyDescent="0.25">
      <c r="A8" s="212"/>
      <c r="B8" s="4">
        <v>1</v>
      </c>
      <c r="C8" s="5" t="s">
        <v>24</v>
      </c>
      <c r="D8" s="5">
        <v>3</v>
      </c>
      <c r="E8" s="5" t="s">
        <v>17</v>
      </c>
      <c r="F8" s="5">
        <v>5</v>
      </c>
      <c r="G8" s="5" t="s">
        <v>18</v>
      </c>
      <c r="H8" s="5" t="s">
        <v>19</v>
      </c>
      <c r="I8" s="6" t="s">
        <v>20</v>
      </c>
    </row>
    <row r="9" spans="1:9" s="1" customFormat="1" ht="26.25" customHeight="1" x14ac:dyDescent="0.25">
      <c r="A9" s="213" t="s">
        <v>0</v>
      </c>
      <c r="B9" s="785">
        <f>B10+B70+B78+B82+B88+B93</f>
        <v>8604</v>
      </c>
      <c r="C9" s="787">
        <f t="shared" ref="C9:I9" si="0">C10+C70+C78+C82+C88+C93</f>
        <v>54.113207547169814</v>
      </c>
      <c r="D9" s="787"/>
      <c r="E9" s="787"/>
      <c r="F9" s="787"/>
      <c r="G9" s="787">
        <f t="shared" si="0"/>
        <v>53374.119999999995</v>
      </c>
      <c r="H9" s="787">
        <f t="shared" si="0"/>
        <v>12857.819999999998</v>
      </c>
      <c r="I9" s="788">
        <f t="shared" si="0"/>
        <v>66231.94</v>
      </c>
    </row>
    <row r="10" spans="1:9" s="1" customFormat="1" ht="21.75" customHeight="1" x14ac:dyDescent="0.25">
      <c r="A10" s="215" t="s">
        <v>546</v>
      </c>
      <c r="B10" s="490">
        <f>B11+B45+B62+B68</f>
        <v>6576</v>
      </c>
      <c r="C10" s="12">
        <f t="shared" ref="C10:I10" si="1">C11+C45+C62+C68</f>
        <v>41.358490566037737</v>
      </c>
      <c r="D10" s="52"/>
      <c r="E10" s="52"/>
      <c r="F10" s="52"/>
      <c r="G10" s="52">
        <f t="shared" si="1"/>
        <v>45252.45</v>
      </c>
      <c r="H10" s="52">
        <f t="shared" si="1"/>
        <v>10901.32</v>
      </c>
      <c r="I10" s="789">
        <f t="shared" si="1"/>
        <v>56153.77</v>
      </c>
    </row>
    <row r="11" spans="1:9" ht="37.5" customHeight="1" x14ac:dyDescent="0.25">
      <c r="A11" s="640" t="s">
        <v>10</v>
      </c>
      <c r="B11" s="774">
        <f>SUM(B12:B44)</f>
        <v>3638</v>
      </c>
      <c r="C11" s="38">
        <f t="shared" ref="C11:H11" si="2">SUM(C12:C44)</f>
        <v>22.880503144654089</v>
      </c>
      <c r="D11" s="46"/>
      <c r="E11" s="46"/>
      <c r="F11" s="46"/>
      <c r="G11" s="46">
        <f t="shared" si="2"/>
        <v>31796.779999999995</v>
      </c>
      <c r="H11" s="46">
        <f t="shared" si="2"/>
        <v>7659.8499999999995</v>
      </c>
      <c r="I11" s="39">
        <f>SUM(I12:I44)</f>
        <v>39456.629999999997</v>
      </c>
    </row>
    <row r="12" spans="1:9" ht="18.75" customHeight="1" x14ac:dyDescent="0.25">
      <c r="A12" s="216" t="s">
        <v>263</v>
      </c>
      <c r="B12" s="491">
        <v>48</v>
      </c>
      <c r="C12" s="16">
        <f>B12/159</f>
        <v>0.30188679245283018</v>
      </c>
      <c r="D12" s="16">
        <v>9.3699999999999992</v>
      </c>
      <c r="E12" s="16">
        <f>B12*D12</f>
        <v>449.76</v>
      </c>
      <c r="F12" s="170">
        <v>1</v>
      </c>
      <c r="G12" s="16">
        <f>ROUND(E12*F12,2)</f>
        <v>449.76</v>
      </c>
      <c r="H12" s="16">
        <f>ROUND(G12*0.2409,2)</f>
        <v>108.35</v>
      </c>
      <c r="I12" s="17">
        <f>G12+H12</f>
        <v>558.11</v>
      </c>
    </row>
    <row r="13" spans="1:9" ht="18.75" customHeight="1" x14ac:dyDescent="0.25">
      <c r="A13" s="216" t="s">
        <v>264</v>
      </c>
      <c r="B13" s="491">
        <v>144</v>
      </c>
      <c r="C13" s="16">
        <f t="shared" ref="C13:C44" si="3">B13/159</f>
        <v>0.90566037735849059</v>
      </c>
      <c r="D13" s="16">
        <v>9.3699999999999992</v>
      </c>
      <c r="E13" s="16">
        <f t="shared" ref="E13:E44" si="4">B13*D13</f>
        <v>1349.28</v>
      </c>
      <c r="F13" s="170">
        <v>1</v>
      </c>
      <c r="G13" s="16">
        <f t="shared" ref="G13:G67" si="5">ROUND(E13*F13,2)</f>
        <v>1349.28</v>
      </c>
      <c r="H13" s="16">
        <f t="shared" ref="H13:H67" si="6">ROUND(G13*0.2409,2)</f>
        <v>325.04000000000002</v>
      </c>
      <c r="I13" s="17">
        <f t="shared" ref="I13:I67" si="7">G13+H13</f>
        <v>1674.32</v>
      </c>
    </row>
    <row r="14" spans="1:9" ht="18.75" customHeight="1" x14ac:dyDescent="0.25">
      <c r="A14" s="216" t="s">
        <v>265</v>
      </c>
      <c r="B14" s="491">
        <v>168</v>
      </c>
      <c r="C14" s="16">
        <f t="shared" si="3"/>
        <v>1.0566037735849056</v>
      </c>
      <c r="D14" s="16">
        <v>9.3699999999999992</v>
      </c>
      <c r="E14" s="16">
        <f t="shared" si="4"/>
        <v>1574.1599999999999</v>
      </c>
      <c r="F14" s="170">
        <v>1</v>
      </c>
      <c r="G14" s="16">
        <f t="shared" si="5"/>
        <v>1574.16</v>
      </c>
      <c r="H14" s="16">
        <f t="shared" si="6"/>
        <v>379.22</v>
      </c>
      <c r="I14" s="17">
        <f t="shared" si="7"/>
        <v>1953.38</v>
      </c>
    </row>
    <row r="15" spans="1:9" ht="18.75" customHeight="1" x14ac:dyDescent="0.25">
      <c r="A15" s="216" t="s">
        <v>266</v>
      </c>
      <c r="B15" s="491">
        <v>96</v>
      </c>
      <c r="C15" s="16">
        <f t="shared" si="3"/>
        <v>0.60377358490566035</v>
      </c>
      <c r="D15" s="16">
        <v>9.3699999999999992</v>
      </c>
      <c r="E15" s="16">
        <f t="shared" si="4"/>
        <v>899.52</v>
      </c>
      <c r="F15" s="170">
        <v>1</v>
      </c>
      <c r="G15" s="16">
        <f t="shared" si="5"/>
        <v>899.52</v>
      </c>
      <c r="H15" s="16">
        <f t="shared" si="6"/>
        <v>216.69</v>
      </c>
      <c r="I15" s="17">
        <f t="shared" si="7"/>
        <v>1116.21</v>
      </c>
    </row>
    <row r="16" spans="1:9" ht="18.75" customHeight="1" x14ac:dyDescent="0.25">
      <c r="A16" s="216" t="s">
        <v>267</v>
      </c>
      <c r="B16" s="491">
        <v>240</v>
      </c>
      <c r="C16" s="16">
        <f t="shared" si="3"/>
        <v>1.5094339622641511</v>
      </c>
      <c r="D16" s="16">
        <v>9.3699999999999992</v>
      </c>
      <c r="E16" s="16">
        <f t="shared" si="4"/>
        <v>2248.7999999999997</v>
      </c>
      <c r="F16" s="170">
        <v>1</v>
      </c>
      <c r="G16" s="16">
        <f t="shared" si="5"/>
        <v>2248.8000000000002</v>
      </c>
      <c r="H16" s="16">
        <f t="shared" si="6"/>
        <v>541.74</v>
      </c>
      <c r="I16" s="17">
        <f t="shared" si="7"/>
        <v>2790.54</v>
      </c>
    </row>
    <row r="17" spans="1:9" ht="18.75" customHeight="1" x14ac:dyDescent="0.25">
      <c r="A17" s="216" t="s">
        <v>268</v>
      </c>
      <c r="B17" s="491">
        <v>48</v>
      </c>
      <c r="C17" s="16">
        <f t="shared" si="3"/>
        <v>0.30188679245283018</v>
      </c>
      <c r="D17" s="16">
        <v>9.3699999999999992</v>
      </c>
      <c r="E17" s="16">
        <f t="shared" si="4"/>
        <v>449.76</v>
      </c>
      <c r="F17" s="170">
        <v>1</v>
      </c>
      <c r="G17" s="16">
        <f t="shared" si="5"/>
        <v>449.76</v>
      </c>
      <c r="H17" s="16">
        <f t="shared" si="6"/>
        <v>108.35</v>
      </c>
      <c r="I17" s="17">
        <f t="shared" si="7"/>
        <v>558.11</v>
      </c>
    </row>
    <row r="18" spans="1:9" ht="18.75" customHeight="1" x14ac:dyDescent="0.25">
      <c r="A18" s="216" t="s">
        <v>269</v>
      </c>
      <c r="B18" s="491">
        <v>120</v>
      </c>
      <c r="C18" s="16">
        <f t="shared" si="3"/>
        <v>0.75471698113207553</v>
      </c>
      <c r="D18" s="16">
        <v>8.66</v>
      </c>
      <c r="E18" s="16">
        <f t="shared" si="4"/>
        <v>1039.2</v>
      </c>
      <c r="F18" s="170">
        <v>1</v>
      </c>
      <c r="G18" s="16">
        <f t="shared" si="5"/>
        <v>1039.2</v>
      </c>
      <c r="H18" s="16">
        <f t="shared" si="6"/>
        <v>250.34</v>
      </c>
      <c r="I18" s="17">
        <f t="shared" si="7"/>
        <v>1289.54</v>
      </c>
    </row>
    <row r="19" spans="1:9" ht="18.75" customHeight="1" x14ac:dyDescent="0.25">
      <c r="A19" s="216" t="s">
        <v>270</v>
      </c>
      <c r="B19" s="491">
        <v>156</v>
      </c>
      <c r="C19" s="16">
        <f t="shared" si="3"/>
        <v>0.98113207547169812</v>
      </c>
      <c r="D19" s="16">
        <v>8.66</v>
      </c>
      <c r="E19" s="16">
        <f t="shared" si="4"/>
        <v>1350.96</v>
      </c>
      <c r="F19" s="170">
        <v>1</v>
      </c>
      <c r="G19" s="16">
        <f t="shared" si="5"/>
        <v>1350.96</v>
      </c>
      <c r="H19" s="16">
        <f t="shared" si="6"/>
        <v>325.45</v>
      </c>
      <c r="I19" s="17">
        <f t="shared" si="7"/>
        <v>1676.41</v>
      </c>
    </row>
    <row r="20" spans="1:9" ht="18.75" customHeight="1" x14ac:dyDescent="0.25">
      <c r="A20" s="216" t="s">
        <v>271</v>
      </c>
      <c r="B20" s="491">
        <v>174</v>
      </c>
      <c r="C20" s="16">
        <f t="shared" si="3"/>
        <v>1.0943396226415094</v>
      </c>
      <c r="D20" s="16">
        <v>8.66</v>
      </c>
      <c r="E20" s="16">
        <f t="shared" si="4"/>
        <v>1506.84</v>
      </c>
      <c r="F20" s="170">
        <v>1</v>
      </c>
      <c r="G20" s="16">
        <f t="shared" si="5"/>
        <v>1506.84</v>
      </c>
      <c r="H20" s="16">
        <f t="shared" si="6"/>
        <v>363</v>
      </c>
      <c r="I20" s="17">
        <f t="shared" si="7"/>
        <v>1869.84</v>
      </c>
    </row>
    <row r="21" spans="1:9" ht="18.75" customHeight="1" x14ac:dyDescent="0.25">
      <c r="A21" s="216" t="s">
        <v>272</v>
      </c>
      <c r="B21" s="491">
        <v>68</v>
      </c>
      <c r="C21" s="16">
        <f t="shared" si="3"/>
        <v>0.42767295597484278</v>
      </c>
      <c r="D21" s="16">
        <v>8.66</v>
      </c>
      <c r="E21" s="16">
        <f t="shared" si="4"/>
        <v>588.88</v>
      </c>
      <c r="F21" s="170">
        <v>1</v>
      </c>
      <c r="G21" s="16">
        <f t="shared" si="5"/>
        <v>588.88</v>
      </c>
      <c r="H21" s="16">
        <f t="shared" si="6"/>
        <v>141.86000000000001</v>
      </c>
      <c r="I21" s="17">
        <f t="shared" si="7"/>
        <v>730.74</v>
      </c>
    </row>
    <row r="22" spans="1:9" ht="18.75" customHeight="1" x14ac:dyDescent="0.25">
      <c r="A22" s="216" t="s">
        <v>273</v>
      </c>
      <c r="B22" s="491">
        <v>118</v>
      </c>
      <c r="C22" s="16">
        <f t="shared" si="3"/>
        <v>0.74213836477987416</v>
      </c>
      <c r="D22" s="16">
        <v>8.66</v>
      </c>
      <c r="E22" s="16">
        <f t="shared" si="4"/>
        <v>1021.88</v>
      </c>
      <c r="F22" s="170">
        <v>1</v>
      </c>
      <c r="G22" s="16">
        <f t="shared" si="5"/>
        <v>1021.88</v>
      </c>
      <c r="H22" s="16">
        <f t="shared" si="6"/>
        <v>246.17</v>
      </c>
      <c r="I22" s="17">
        <f t="shared" si="7"/>
        <v>1268.05</v>
      </c>
    </row>
    <row r="23" spans="1:9" ht="18.75" customHeight="1" x14ac:dyDescent="0.25">
      <c r="A23" s="216" t="s">
        <v>274</v>
      </c>
      <c r="B23" s="491">
        <v>108</v>
      </c>
      <c r="C23" s="16">
        <f t="shared" si="3"/>
        <v>0.67924528301886788</v>
      </c>
      <c r="D23" s="16">
        <v>8.66</v>
      </c>
      <c r="E23" s="16">
        <f t="shared" si="4"/>
        <v>935.28</v>
      </c>
      <c r="F23" s="170">
        <v>1</v>
      </c>
      <c r="G23" s="16">
        <f t="shared" si="5"/>
        <v>935.28</v>
      </c>
      <c r="H23" s="16">
        <f t="shared" si="6"/>
        <v>225.31</v>
      </c>
      <c r="I23" s="17">
        <f t="shared" si="7"/>
        <v>1160.5899999999999</v>
      </c>
    </row>
    <row r="24" spans="1:9" ht="18.75" customHeight="1" x14ac:dyDescent="0.25">
      <c r="A24" s="216" t="s">
        <v>275</v>
      </c>
      <c r="B24" s="491">
        <v>136</v>
      </c>
      <c r="C24" s="16">
        <f t="shared" si="3"/>
        <v>0.85534591194968557</v>
      </c>
      <c r="D24" s="16">
        <v>8.66</v>
      </c>
      <c r="E24" s="16">
        <f t="shared" si="4"/>
        <v>1177.76</v>
      </c>
      <c r="F24" s="170">
        <v>1</v>
      </c>
      <c r="G24" s="16">
        <f t="shared" si="5"/>
        <v>1177.76</v>
      </c>
      <c r="H24" s="16">
        <f t="shared" si="6"/>
        <v>283.72000000000003</v>
      </c>
      <c r="I24" s="17">
        <f t="shared" si="7"/>
        <v>1461.48</v>
      </c>
    </row>
    <row r="25" spans="1:9" ht="18.75" customHeight="1" x14ac:dyDescent="0.25">
      <c r="A25" s="216" t="s">
        <v>276</v>
      </c>
      <c r="B25" s="491">
        <v>218</v>
      </c>
      <c r="C25" s="16">
        <f t="shared" si="3"/>
        <v>1.371069182389937</v>
      </c>
      <c r="D25" s="16">
        <v>8.66</v>
      </c>
      <c r="E25" s="16">
        <f t="shared" si="4"/>
        <v>1887.88</v>
      </c>
      <c r="F25" s="170">
        <v>1</v>
      </c>
      <c r="G25" s="16">
        <f t="shared" si="5"/>
        <v>1887.88</v>
      </c>
      <c r="H25" s="16">
        <f t="shared" si="6"/>
        <v>454.79</v>
      </c>
      <c r="I25" s="17">
        <f t="shared" si="7"/>
        <v>2342.67</v>
      </c>
    </row>
    <row r="26" spans="1:9" ht="18.75" customHeight="1" x14ac:dyDescent="0.25">
      <c r="A26" s="216" t="s">
        <v>277</v>
      </c>
      <c r="B26" s="491">
        <v>221</v>
      </c>
      <c r="C26" s="16">
        <f t="shared" si="3"/>
        <v>1.3899371069182389</v>
      </c>
      <c r="D26" s="16">
        <v>8.66</v>
      </c>
      <c r="E26" s="16">
        <f t="shared" si="4"/>
        <v>1913.8600000000001</v>
      </c>
      <c r="F26" s="170">
        <v>1</v>
      </c>
      <c r="G26" s="16">
        <f t="shared" si="5"/>
        <v>1913.86</v>
      </c>
      <c r="H26" s="16">
        <f t="shared" si="6"/>
        <v>461.05</v>
      </c>
      <c r="I26" s="17">
        <f t="shared" si="7"/>
        <v>2374.91</v>
      </c>
    </row>
    <row r="27" spans="1:9" ht="18.75" customHeight="1" x14ac:dyDescent="0.25">
      <c r="A27" s="216" t="s">
        <v>278</v>
      </c>
      <c r="B27" s="491">
        <v>49</v>
      </c>
      <c r="C27" s="16">
        <f t="shared" si="3"/>
        <v>0.3081761006289308</v>
      </c>
      <c r="D27" s="16">
        <v>8.66</v>
      </c>
      <c r="E27" s="16">
        <f t="shared" si="4"/>
        <v>424.34000000000003</v>
      </c>
      <c r="F27" s="170">
        <v>1</v>
      </c>
      <c r="G27" s="16">
        <f t="shared" si="5"/>
        <v>424.34</v>
      </c>
      <c r="H27" s="16">
        <f t="shared" si="6"/>
        <v>102.22</v>
      </c>
      <c r="I27" s="17">
        <f t="shared" si="7"/>
        <v>526.55999999999995</v>
      </c>
    </row>
    <row r="28" spans="1:9" ht="18.75" customHeight="1" x14ac:dyDescent="0.25">
      <c r="A28" s="216" t="s">
        <v>279</v>
      </c>
      <c r="B28" s="491">
        <v>64.5</v>
      </c>
      <c r="C28" s="16">
        <f t="shared" si="3"/>
        <v>0.40566037735849059</v>
      </c>
      <c r="D28" s="16">
        <v>8.66</v>
      </c>
      <c r="E28" s="16">
        <f t="shared" si="4"/>
        <v>558.57000000000005</v>
      </c>
      <c r="F28" s="170">
        <v>1</v>
      </c>
      <c r="G28" s="16">
        <f t="shared" si="5"/>
        <v>558.57000000000005</v>
      </c>
      <c r="H28" s="16">
        <f t="shared" si="6"/>
        <v>134.56</v>
      </c>
      <c r="I28" s="17">
        <f t="shared" si="7"/>
        <v>693.13000000000011</v>
      </c>
    </row>
    <row r="29" spans="1:9" ht="18.75" customHeight="1" x14ac:dyDescent="0.25">
      <c r="A29" s="216" t="s">
        <v>280</v>
      </c>
      <c r="B29" s="491">
        <v>240.5</v>
      </c>
      <c r="C29" s="16">
        <f t="shared" si="3"/>
        <v>1.5125786163522013</v>
      </c>
      <c r="D29" s="16">
        <v>8.66</v>
      </c>
      <c r="E29" s="16">
        <f t="shared" si="4"/>
        <v>2082.73</v>
      </c>
      <c r="F29" s="170">
        <v>1</v>
      </c>
      <c r="G29" s="16">
        <f t="shared" si="5"/>
        <v>2082.73</v>
      </c>
      <c r="H29" s="16">
        <f t="shared" si="6"/>
        <v>501.73</v>
      </c>
      <c r="I29" s="17">
        <f t="shared" si="7"/>
        <v>2584.46</v>
      </c>
    </row>
    <row r="30" spans="1:9" ht="18.75" customHeight="1" x14ac:dyDescent="0.25">
      <c r="A30" s="216" t="s">
        <v>281</v>
      </c>
      <c r="B30" s="491">
        <v>48</v>
      </c>
      <c r="C30" s="16">
        <f t="shared" si="3"/>
        <v>0.30188679245283018</v>
      </c>
      <c r="D30" s="16">
        <v>8.66</v>
      </c>
      <c r="E30" s="16">
        <f t="shared" si="4"/>
        <v>415.68</v>
      </c>
      <c r="F30" s="170">
        <v>1</v>
      </c>
      <c r="G30" s="16">
        <f t="shared" si="5"/>
        <v>415.68</v>
      </c>
      <c r="H30" s="16">
        <f t="shared" si="6"/>
        <v>100.14</v>
      </c>
      <c r="I30" s="17">
        <f t="shared" si="7"/>
        <v>515.82000000000005</v>
      </c>
    </row>
    <row r="31" spans="1:9" ht="18.75" customHeight="1" x14ac:dyDescent="0.25">
      <c r="A31" s="216" t="s">
        <v>282</v>
      </c>
      <c r="B31" s="491">
        <v>24.5</v>
      </c>
      <c r="C31" s="16">
        <f t="shared" si="3"/>
        <v>0.1540880503144654</v>
      </c>
      <c r="D31" s="16">
        <v>8.66</v>
      </c>
      <c r="E31" s="16">
        <f t="shared" si="4"/>
        <v>212.17000000000002</v>
      </c>
      <c r="F31" s="170">
        <v>1</v>
      </c>
      <c r="G31" s="16">
        <f t="shared" si="5"/>
        <v>212.17</v>
      </c>
      <c r="H31" s="16">
        <f t="shared" si="6"/>
        <v>51.11</v>
      </c>
      <c r="I31" s="17">
        <f t="shared" si="7"/>
        <v>263.27999999999997</v>
      </c>
    </row>
    <row r="32" spans="1:9" ht="18.75" customHeight="1" x14ac:dyDescent="0.25">
      <c r="A32" s="216" t="s">
        <v>283</v>
      </c>
      <c r="B32" s="491">
        <v>39.5</v>
      </c>
      <c r="C32" s="16">
        <f t="shared" si="3"/>
        <v>0.24842767295597484</v>
      </c>
      <c r="D32" s="16">
        <v>8.66</v>
      </c>
      <c r="E32" s="16">
        <f t="shared" si="4"/>
        <v>342.07</v>
      </c>
      <c r="F32" s="170">
        <v>1</v>
      </c>
      <c r="G32" s="16">
        <f t="shared" si="5"/>
        <v>342.07</v>
      </c>
      <c r="H32" s="16">
        <f t="shared" si="6"/>
        <v>82.4</v>
      </c>
      <c r="I32" s="17">
        <f t="shared" si="7"/>
        <v>424.47</v>
      </c>
    </row>
    <row r="33" spans="1:9" ht="18.75" customHeight="1" x14ac:dyDescent="0.25">
      <c r="A33" s="216" t="s">
        <v>284</v>
      </c>
      <c r="B33" s="491">
        <v>80</v>
      </c>
      <c r="C33" s="16">
        <f t="shared" si="3"/>
        <v>0.50314465408805031</v>
      </c>
      <c r="D33" s="16">
        <v>8.66</v>
      </c>
      <c r="E33" s="16">
        <f t="shared" si="4"/>
        <v>692.8</v>
      </c>
      <c r="F33" s="170">
        <v>1</v>
      </c>
      <c r="G33" s="16">
        <f t="shared" si="5"/>
        <v>692.8</v>
      </c>
      <c r="H33" s="16">
        <f t="shared" si="6"/>
        <v>166.9</v>
      </c>
      <c r="I33" s="17">
        <f t="shared" si="7"/>
        <v>859.69999999999993</v>
      </c>
    </row>
    <row r="34" spans="1:9" ht="18.75" customHeight="1" x14ac:dyDescent="0.25">
      <c r="A34" s="216" t="s">
        <v>285</v>
      </c>
      <c r="B34" s="491">
        <v>94.5</v>
      </c>
      <c r="C34" s="16">
        <f t="shared" si="3"/>
        <v>0.59433962264150941</v>
      </c>
      <c r="D34" s="16">
        <v>7.83</v>
      </c>
      <c r="E34" s="16">
        <f t="shared" si="4"/>
        <v>739.93500000000006</v>
      </c>
      <c r="F34" s="170">
        <v>1</v>
      </c>
      <c r="G34" s="16">
        <f t="shared" si="5"/>
        <v>739.94</v>
      </c>
      <c r="H34" s="16">
        <f t="shared" si="6"/>
        <v>178.25</v>
      </c>
      <c r="I34" s="17">
        <f t="shared" si="7"/>
        <v>918.19</v>
      </c>
    </row>
    <row r="35" spans="1:9" ht="18.75" customHeight="1" x14ac:dyDescent="0.25">
      <c r="A35" s="216" t="s">
        <v>286</v>
      </c>
      <c r="B35" s="491">
        <v>24</v>
      </c>
      <c r="C35" s="16">
        <f t="shared" si="3"/>
        <v>0.15094339622641509</v>
      </c>
      <c r="D35" s="16">
        <v>7.83</v>
      </c>
      <c r="E35" s="16">
        <f t="shared" si="4"/>
        <v>187.92000000000002</v>
      </c>
      <c r="F35" s="170">
        <v>1</v>
      </c>
      <c r="G35" s="16">
        <f t="shared" si="5"/>
        <v>187.92</v>
      </c>
      <c r="H35" s="16">
        <f t="shared" si="6"/>
        <v>45.27</v>
      </c>
      <c r="I35" s="17">
        <f t="shared" si="7"/>
        <v>233.19</v>
      </c>
    </row>
    <row r="36" spans="1:9" ht="19.5" customHeight="1" x14ac:dyDescent="0.25">
      <c r="A36" s="216" t="s">
        <v>287</v>
      </c>
      <c r="B36" s="491">
        <v>64.5</v>
      </c>
      <c r="C36" s="16">
        <f t="shared" si="3"/>
        <v>0.40566037735849059</v>
      </c>
      <c r="D36" s="16">
        <v>7.83</v>
      </c>
      <c r="E36" s="16">
        <f t="shared" si="4"/>
        <v>505.03500000000003</v>
      </c>
      <c r="F36" s="170">
        <v>1</v>
      </c>
      <c r="G36" s="16">
        <f t="shared" si="5"/>
        <v>505.04</v>
      </c>
      <c r="H36" s="16">
        <f t="shared" si="6"/>
        <v>121.66</v>
      </c>
      <c r="I36" s="17">
        <f t="shared" si="7"/>
        <v>626.70000000000005</v>
      </c>
    </row>
    <row r="37" spans="1:9" ht="19.5" customHeight="1" x14ac:dyDescent="0.25">
      <c r="A37" s="216" t="s">
        <v>288</v>
      </c>
      <c r="B37" s="491">
        <v>54</v>
      </c>
      <c r="C37" s="16">
        <f t="shared" si="3"/>
        <v>0.33962264150943394</v>
      </c>
      <c r="D37" s="16">
        <v>7.83</v>
      </c>
      <c r="E37" s="16">
        <f t="shared" si="4"/>
        <v>422.82</v>
      </c>
      <c r="F37" s="170">
        <v>1</v>
      </c>
      <c r="G37" s="16">
        <f t="shared" si="5"/>
        <v>422.82</v>
      </c>
      <c r="H37" s="16">
        <f t="shared" si="6"/>
        <v>101.86</v>
      </c>
      <c r="I37" s="17">
        <f t="shared" si="7"/>
        <v>524.67999999999995</v>
      </c>
    </row>
    <row r="38" spans="1:9" ht="19.5" customHeight="1" x14ac:dyDescent="0.25">
      <c r="A38" s="216" t="s">
        <v>289</v>
      </c>
      <c r="B38" s="491">
        <v>32</v>
      </c>
      <c r="C38" s="16">
        <f t="shared" si="3"/>
        <v>0.20125786163522014</v>
      </c>
      <c r="D38" s="16">
        <v>7.83</v>
      </c>
      <c r="E38" s="16">
        <f t="shared" si="4"/>
        <v>250.56</v>
      </c>
      <c r="F38" s="170">
        <v>1</v>
      </c>
      <c r="G38" s="16">
        <f t="shared" si="5"/>
        <v>250.56</v>
      </c>
      <c r="H38" s="16">
        <f t="shared" si="6"/>
        <v>60.36</v>
      </c>
      <c r="I38" s="17">
        <f t="shared" si="7"/>
        <v>310.92</v>
      </c>
    </row>
    <row r="39" spans="1:9" ht="19.5" customHeight="1" x14ac:dyDescent="0.25">
      <c r="A39" s="216" t="s">
        <v>290</v>
      </c>
      <c r="B39" s="491">
        <v>16</v>
      </c>
      <c r="C39" s="16">
        <f t="shared" si="3"/>
        <v>0.10062893081761007</v>
      </c>
      <c r="D39" s="16">
        <v>7.83</v>
      </c>
      <c r="E39" s="16">
        <f t="shared" si="4"/>
        <v>125.28</v>
      </c>
      <c r="F39" s="170">
        <v>1</v>
      </c>
      <c r="G39" s="16">
        <f t="shared" si="5"/>
        <v>125.28</v>
      </c>
      <c r="H39" s="16">
        <f t="shared" si="6"/>
        <v>30.18</v>
      </c>
      <c r="I39" s="17">
        <f t="shared" si="7"/>
        <v>155.46</v>
      </c>
    </row>
    <row r="40" spans="1:9" ht="18.75" customHeight="1" x14ac:dyDescent="0.25">
      <c r="A40" s="216" t="s">
        <v>291</v>
      </c>
      <c r="B40" s="491">
        <v>136</v>
      </c>
      <c r="C40" s="16">
        <f t="shared" si="3"/>
        <v>0.85534591194968557</v>
      </c>
      <c r="D40" s="16">
        <v>8.66</v>
      </c>
      <c r="E40" s="16">
        <f t="shared" si="4"/>
        <v>1177.76</v>
      </c>
      <c r="F40" s="170">
        <v>1</v>
      </c>
      <c r="G40" s="16">
        <f t="shared" si="5"/>
        <v>1177.76</v>
      </c>
      <c r="H40" s="16">
        <f t="shared" si="6"/>
        <v>283.72000000000003</v>
      </c>
      <c r="I40" s="17">
        <f t="shared" si="7"/>
        <v>1461.48</v>
      </c>
    </row>
    <row r="41" spans="1:9" ht="18.75" customHeight="1" x14ac:dyDescent="0.25">
      <c r="A41" s="216" t="s">
        <v>292</v>
      </c>
      <c r="B41" s="491">
        <v>290</v>
      </c>
      <c r="C41" s="16">
        <f t="shared" si="3"/>
        <v>1.8238993710691824</v>
      </c>
      <c r="D41" s="16">
        <v>8.66</v>
      </c>
      <c r="E41" s="16">
        <f t="shared" si="4"/>
        <v>2511.4</v>
      </c>
      <c r="F41" s="170">
        <v>1</v>
      </c>
      <c r="G41" s="16">
        <f t="shared" si="5"/>
        <v>2511.4</v>
      </c>
      <c r="H41" s="16">
        <f t="shared" si="6"/>
        <v>605</v>
      </c>
      <c r="I41" s="17">
        <f t="shared" si="7"/>
        <v>3116.4</v>
      </c>
    </row>
    <row r="42" spans="1:9" ht="18.75" customHeight="1" x14ac:dyDescent="0.25">
      <c r="A42" s="216" t="s">
        <v>293</v>
      </c>
      <c r="B42" s="491">
        <v>128</v>
      </c>
      <c r="C42" s="16">
        <f t="shared" si="3"/>
        <v>0.80503144654088055</v>
      </c>
      <c r="D42" s="16">
        <v>8.66</v>
      </c>
      <c r="E42" s="16">
        <f t="shared" si="4"/>
        <v>1108.48</v>
      </c>
      <c r="F42" s="170">
        <v>1</v>
      </c>
      <c r="G42" s="16">
        <f t="shared" si="5"/>
        <v>1108.48</v>
      </c>
      <c r="H42" s="16">
        <f t="shared" si="6"/>
        <v>267.02999999999997</v>
      </c>
      <c r="I42" s="17">
        <f t="shared" si="7"/>
        <v>1375.51</v>
      </c>
    </row>
    <row r="43" spans="1:9" ht="18.75" customHeight="1" x14ac:dyDescent="0.25">
      <c r="A43" s="216" t="s">
        <v>294</v>
      </c>
      <c r="B43" s="491">
        <v>142</v>
      </c>
      <c r="C43" s="16">
        <f t="shared" si="3"/>
        <v>0.89308176100628933</v>
      </c>
      <c r="D43" s="16">
        <v>8.66</v>
      </c>
      <c r="E43" s="16">
        <f t="shared" si="4"/>
        <v>1229.72</v>
      </c>
      <c r="F43" s="170">
        <v>1</v>
      </c>
      <c r="G43" s="16">
        <f t="shared" si="5"/>
        <v>1229.72</v>
      </c>
      <c r="H43" s="16">
        <f t="shared" si="6"/>
        <v>296.24</v>
      </c>
      <c r="I43" s="17">
        <f t="shared" si="7"/>
        <v>1525.96</v>
      </c>
    </row>
    <row r="44" spans="1:9" ht="18.75" customHeight="1" x14ac:dyDescent="0.25">
      <c r="A44" s="216" t="s">
        <v>295</v>
      </c>
      <c r="B44" s="491">
        <v>48</v>
      </c>
      <c r="C44" s="16">
        <f t="shared" si="3"/>
        <v>0.30188679245283018</v>
      </c>
      <c r="D44" s="16">
        <v>8.66</v>
      </c>
      <c r="E44" s="16">
        <f t="shared" si="4"/>
        <v>415.68</v>
      </c>
      <c r="F44" s="170">
        <v>1</v>
      </c>
      <c r="G44" s="16">
        <f t="shared" si="5"/>
        <v>415.68</v>
      </c>
      <c r="H44" s="16">
        <f t="shared" si="6"/>
        <v>100.14</v>
      </c>
      <c r="I44" s="17">
        <f t="shared" si="7"/>
        <v>515.82000000000005</v>
      </c>
    </row>
    <row r="45" spans="1:9" ht="49.5" customHeight="1" x14ac:dyDescent="0.25">
      <c r="A45" s="640" t="s">
        <v>8</v>
      </c>
      <c r="B45" s="774">
        <f>SUM(B46:B61)</f>
        <v>2036</v>
      </c>
      <c r="C45" s="38">
        <f t="shared" ref="C45:I45" si="8">SUM(C46:C61)</f>
        <v>12.805031446540882</v>
      </c>
      <c r="D45" s="46"/>
      <c r="E45" s="46"/>
      <c r="F45" s="46"/>
      <c r="G45" s="46">
        <f t="shared" si="8"/>
        <v>10394.33</v>
      </c>
      <c r="H45" s="46">
        <f t="shared" si="8"/>
        <v>2503.9899999999998</v>
      </c>
      <c r="I45" s="51">
        <f t="shared" si="8"/>
        <v>12898.32</v>
      </c>
    </row>
    <row r="46" spans="1:9" x14ac:dyDescent="0.25">
      <c r="A46" s="216" t="s">
        <v>296</v>
      </c>
      <c r="B46" s="491">
        <v>228.5</v>
      </c>
      <c r="C46" s="16">
        <f t="shared" ref="C46:C61" si="9">B46/159</f>
        <v>1.4371069182389937</v>
      </c>
      <c r="D46" s="16">
        <v>5.23</v>
      </c>
      <c r="E46" s="16">
        <f t="shared" ref="E46:E61" si="10">B46*D46</f>
        <v>1195.0550000000001</v>
      </c>
      <c r="F46" s="170">
        <v>1</v>
      </c>
      <c r="G46" s="16">
        <f t="shared" si="5"/>
        <v>1195.06</v>
      </c>
      <c r="H46" s="16">
        <f t="shared" si="6"/>
        <v>287.89</v>
      </c>
      <c r="I46" s="17">
        <f t="shared" si="7"/>
        <v>1482.9499999999998</v>
      </c>
    </row>
    <row r="47" spans="1:9" x14ac:dyDescent="0.25">
      <c r="A47" s="216" t="s">
        <v>297</v>
      </c>
      <c r="B47" s="491">
        <v>224.5</v>
      </c>
      <c r="C47" s="16">
        <f t="shared" si="9"/>
        <v>1.4119496855345912</v>
      </c>
      <c r="D47" s="16">
        <v>5.25</v>
      </c>
      <c r="E47" s="16">
        <f t="shared" si="10"/>
        <v>1178.625</v>
      </c>
      <c r="F47" s="170">
        <v>1</v>
      </c>
      <c r="G47" s="16">
        <f t="shared" si="5"/>
        <v>1178.6300000000001</v>
      </c>
      <c r="H47" s="16">
        <f t="shared" si="6"/>
        <v>283.93</v>
      </c>
      <c r="I47" s="17">
        <f t="shared" si="7"/>
        <v>1462.5600000000002</v>
      </c>
    </row>
    <row r="48" spans="1:9" x14ac:dyDescent="0.25">
      <c r="A48" s="216" t="s">
        <v>298</v>
      </c>
      <c r="B48" s="491">
        <v>200</v>
      </c>
      <c r="C48" s="16">
        <f t="shared" si="9"/>
        <v>1.2578616352201257</v>
      </c>
      <c r="D48" s="16">
        <v>5.23</v>
      </c>
      <c r="E48" s="16">
        <f t="shared" si="10"/>
        <v>1046</v>
      </c>
      <c r="F48" s="170">
        <v>1</v>
      </c>
      <c r="G48" s="16">
        <f t="shared" si="5"/>
        <v>1046</v>
      </c>
      <c r="H48" s="16">
        <f t="shared" si="6"/>
        <v>251.98</v>
      </c>
      <c r="I48" s="17">
        <f t="shared" si="7"/>
        <v>1297.98</v>
      </c>
    </row>
    <row r="49" spans="1:9" x14ac:dyDescent="0.25">
      <c r="A49" s="216" t="s">
        <v>299</v>
      </c>
      <c r="B49" s="491">
        <v>243.5</v>
      </c>
      <c r="C49" s="16">
        <f t="shared" si="9"/>
        <v>1.5314465408805031</v>
      </c>
      <c r="D49" s="16">
        <v>5.23</v>
      </c>
      <c r="E49" s="16">
        <f t="shared" si="10"/>
        <v>1273.5050000000001</v>
      </c>
      <c r="F49" s="170">
        <v>1</v>
      </c>
      <c r="G49" s="16">
        <f t="shared" si="5"/>
        <v>1273.51</v>
      </c>
      <c r="H49" s="16">
        <f t="shared" si="6"/>
        <v>306.79000000000002</v>
      </c>
      <c r="I49" s="17">
        <f t="shared" si="7"/>
        <v>1580.3</v>
      </c>
    </row>
    <row r="50" spans="1:9" x14ac:dyDescent="0.25">
      <c r="A50" s="216" t="s">
        <v>300</v>
      </c>
      <c r="B50" s="491">
        <v>186</v>
      </c>
      <c r="C50" s="16">
        <f t="shared" si="9"/>
        <v>1.1698113207547169</v>
      </c>
      <c r="D50" s="16">
        <v>5.23</v>
      </c>
      <c r="E50" s="16">
        <f t="shared" si="10"/>
        <v>972.78000000000009</v>
      </c>
      <c r="F50" s="170">
        <v>1</v>
      </c>
      <c r="G50" s="16">
        <f t="shared" si="5"/>
        <v>972.78</v>
      </c>
      <c r="H50" s="16">
        <f t="shared" si="6"/>
        <v>234.34</v>
      </c>
      <c r="I50" s="17">
        <f t="shared" si="7"/>
        <v>1207.1199999999999</v>
      </c>
    </row>
    <row r="51" spans="1:9" x14ac:dyDescent="0.25">
      <c r="A51" s="216" t="s">
        <v>301</v>
      </c>
      <c r="B51" s="491">
        <v>100</v>
      </c>
      <c r="C51" s="16">
        <f t="shared" si="9"/>
        <v>0.62893081761006286</v>
      </c>
      <c r="D51" s="16">
        <v>5.23</v>
      </c>
      <c r="E51" s="16">
        <f t="shared" si="10"/>
        <v>523</v>
      </c>
      <c r="F51" s="170">
        <v>1</v>
      </c>
      <c r="G51" s="16">
        <f t="shared" si="5"/>
        <v>523</v>
      </c>
      <c r="H51" s="16">
        <f t="shared" si="6"/>
        <v>125.99</v>
      </c>
      <c r="I51" s="17">
        <f t="shared" si="7"/>
        <v>648.99</v>
      </c>
    </row>
    <row r="52" spans="1:9" x14ac:dyDescent="0.25">
      <c r="A52" s="216" t="s">
        <v>302</v>
      </c>
      <c r="B52" s="491">
        <v>188</v>
      </c>
      <c r="C52" s="16">
        <f t="shared" si="9"/>
        <v>1.1823899371069182</v>
      </c>
      <c r="D52" s="16">
        <v>5.23</v>
      </c>
      <c r="E52" s="16">
        <f t="shared" si="10"/>
        <v>983.24000000000012</v>
      </c>
      <c r="F52" s="170">
        <v>1</v>
      </c>
      <c r="G52" s="16">
        <f t="shared" si="5"/>
        <v>983.24</v>
      </c>
      <c r="H52" s="16">
        <f t="shared" si="6"/>
        <v>236.86</v>
      </c>
      <c r="I52" s="17">
        <f t="shared" si="7"/>
        <v>1220.0999999999999</v>
      </c>
    </row>
    <row r="53" spans="1:9" x14ac:dyDescent="0.25">
      <c r="A53" s="216" t="s">
        <v>303</v>
      </c>
      <c r="B53" s="491">
        <v>72</v>
      </c>
      <c r="C53" s="16">
        <f t="shared" si="9"/>
        <v>0.45283018867924529</v>
      </c>
      <c r="D53" s="16">
        <v>5.23</v>
      </c>
      <c r="E53" s="16">
        <f t="shared" si="10"/>
        <v>376.56000000000006</v>
      </c>
      <c r="F53" s="170">
        <v>1</v>
      </c>
      <c r="G53" s="16">
        <f t="shared" si="5"/>
        <v>376.56</v>
      </c>
      <c r="H53" s="16">
        <f t="shared" si="6"/>
        <v>90.71</v>
      </c>
      <c r="I53" s="17">
        <f t="shared" si="7"/>
        <v>467.27</v>
      </c>
    </row>
    <row r="54" spans="1:9" x14ac:dyDescent="0.25">
      <c r="A54" s="216" t="s">
        <v>304</v>
      </c>
      <c r="B54" s="491">
        <v>96</v>
      </c>
      <c r="C54" s="16">
        <f t="shared" si="9"/>
        <v>0.60377358490566035</v>
      </c>
      <c r="D54" s="16">
        <v>5.23</v>
      </c>
      <c r="E54" s="16">
        <f t="shared" si="10"/>
        <v>502.08000000000004</v>
      </c>
      <c r="F54" s="170">
        <v>1</v>
      </c>
      <c r="G54" s="16">
        <f t="shared" si="5"/>
        <v>502.08</v>
      </c>
      <c r="H54" s="16">
        <f t="shared" si="6"/>
        <v>120.95</v>
      </c>
      <c r="I54" s="17">
        <f t="shared" si="7"/>
        <v>623.03</v>
      </c>
    </row>
    <row r="55" spans="1:9" x14ac:dyDescent="0.25">
      <c r="A55" s="216" t="s">
        <v>305</v>
      </c>
      <c r="B55" s="491">
        <v>8</v>
      </c>
      <c r="C55" s="16">
        <f t="shared" si="9"/>
        <v>5.0314465408805034E-2</v>
      </c>
      <c r="D55" s="16">
        <v>4.7</v>
      </c>
      <c r="E55" s="16">
        <f t="shared" si="10"/>
        <v>37.6</v>
      </c>
      <c r="F55" s="170">
        <v>1</v>
      </c>
      <c r="G55" s="16">
        <f t="shared" si="5"/>
        <v>37.6</v>
      </c>
      <c r="H55" s="16">
        <f t="shared" si="6"/>
        <v>9.06</v>
      </c>
      <c r="I55" s="17">
        <f t="shared" si="7"/>
        <v>46.660000000000004</v>
      </c>
    </row>
    <row r="56" spans="1:9" x14ac:dyDescent="0.25">
      <c r="A56" s="216" t="s">
        <v>306</v>
      </c>
      <c r="B56" s="491">
        <v>246</v>
      </c>
      <c r="C56" s="16">
        <f t="shared" si="9"/>
        <v>1.5471698113207548</v>
      </c>
      <c r="D56" s="16">
        <v>4.72</v>
      </c>
      <c r="E56" s="16">
        <f t="shared" si="10"/>
        <v>1161.1199999999999</v>
      </c>
      <c r="F56" s="170">
        <v>1</v>
      </c>
      <c r="G56" s="16">
        <f t="shared" si="5"/>
        <v>1161.1199999999999</v>
      </c>
      <c r="H56" s="16">
        <f t="shared" si="6"/>
        <v>279.70999999999998</v>
      </c>
      <c r="I56" s="17">
        <f t="shared" si="7"/>
        <v>1440.83</v>
      </c>
    </row>
    <row r="57" spans="1:9" x14ac:dyDescent="0.25">
      <c r="A57" s="216" t="s">
        <v>307</v>
      </c>
      <c r="B57" s="491">
        <v>125</v>
      </c>
      <c r="C57" s="16">
        <f t="shared" si="9"/>
        <v>0.78616352201257866</v>
      </c>
      <c r="D57" s="16">
        <v>4.72</v>
      </c>
      <c r="E57" s="16">
        <f t="shared" si="10"/>
        <v>590</v>
      </c>
      <c r="F57" s="170">
        <v>1</v>
      </c>
      <c r="G57" s="16">
        <f t="shared" si="5"/>
        <v>590</v>
      </c>
      <c r="H57" s="16">
        <f t="shared" si="6"/>
        <v>142.13</v>
      </c>
      <c r="I57" s="17">
        <f t="shared" si="7"/>
        <v>732.13</v>
      </c>
    </row>
    <row r="58" spans="1:9" x14ac:dyDescent="0.25">
      <c r="A58" s="216" t="s">
        <v>308</v>
      </c>
      <c r="B58" s="491">
        <v>53</v>
      </c>
      <c r="C58" s="16">
        <f t="shared" si="9"/>
        <v>0.33333333333333331</v>
      </c>
      <c r="D58" s="16">
        <v>4.7</v>
      </c>
      <c r="E58" s="16">
        <f t="shared" si="10"/>
        <v>249.10000000000002</v>
      </c>
      <c r="F58" s="170">
        <v>1</v>
      </c>
      <c r="G58" s="16">
        <f t="shared" si="5"/>
        <v>249.1</v>
      </c>
      <c r="H58" s="16">
        <f t="shared" si="6"/>
        <v>60.01</v>
      </c>
      <c r="I58" s="17">
        <f t="shared" si="7"/>
        <v>309.11</v>
      </c>
    </row>
    <row r="59" spans="1:9" x14ac:dyDescent="0.25">
      <c r="A59" s="216" t="s">
        <v>309</v>
      </c>
      <c r="B59" s="491">
        <v>31.5</v>
      </c>
      <c r="C59" s="16">
        <f t="shared" si="9"/>
        <v>0.19811320754716982</v>
      </c>
      <c r="D59" s="16">
        <v>4.7</v>
      </c>
      <c r="E59" s="16">
        <f t="shared" si="10"/>
        <v>148.05000000000001</v>
      </c>
      <c r="F59" s="170">
        <v>1</v>
      </c>
      <c r="G59" s="16">
        <f t="shared" si="5"/>
        <v>148.05000000000001</v>
      </c>
      <c r="H59" s="16">
        <f t="shared" si="6"/>
        <v>35.67</v>
      </c>
      <c r="I59" s="17">
        <f t="shared" si="7"/>
        <v>183.72000000000003</v>
      </c>
    </row>
    <row r="60" spans="1:9" x14ac:dyDescent="0.25">
      <c r="A60" s="216" t="s">
        <v>310</v>
      </c>
      <c r="B60" s="491">
        <v>30</v>
      </c>
      <c r="C60" s="16">
        <f t="shared" si="9"/>
        <v>0.18867924528301888</v>
      </c>
      <c r="D60" s="16">
        <v>4.7</v>
      </c>
      <c r="E60" s="16">
        <f t="shared" si="10"/>
        <v>141</v>
      </c>
      <c r="F60" s="170">
        <v>1</v>
      </c>
      <c r="G60" s="16">
        <f t="shared" si="5"/>
        <v>141</v>
      </c>
      <c r="H60" s="16">
        <f t="shared" si="6"/>
        <v>33.97</v>
      </c>
      <c r="I60" s="17">
        <f t="shared" si="7"/>
        <v>174.97</v>
      </c>
    </row>
    <row r="61" spans="1:9" x14ac:dyDescent="0.25">
      <c r="A61" s="216" t="s">
        <v>311</v>
      </c>
      <c r="B61" s="491">
        <v>4</v>
      </c>
      <c r="C61" s="16">
        <f t="shared" si="9"/>
        <v>2.5157232704402517E-2</v>
      </c>
      <c r="D61" s="16">
        <v>4.1500000000000004</v>
      </c>
      <c r="E61" s="16">
        <f t="shared" si="10"/>
        <v>16.600000000000001</v>
      </c>
      <c r="F61" s="170">
        <v>1</v>
      </c>
      <c r="G61" s="16">
        <f t="shared" si="5"/>
        <v>16.600000000000001</v>
      </c>
      <c r="H61" s="16">
        <f t="shared" si="6"/>
        <v>4</v>
      </c>
      <c r="I61" s="17">
        <f t="shared" si="7"/>
        <v>20.6</v>
      </c>
    </row>
    <row r="62" spans="1:9" ht="57" customHeight="1" x14ac:dyDescent="0.25">
      <c r="A62" s="640" t="s">
        <v>9</v>
      </c>
      <c r="B62" s="774">
        <f>SUM(B63:B67)</f>
        <v>744</v>
      </c>
      <c r="C62" s="38">
        <f t="shared" ref="C62:I62" si="11">SUM(C63:C67)</f>
        <v>4.6792452830188678</v>
      </c>
      <c r="D62" s="46"/>
      <c r="E62" s="46"/>
      <c r="F62" s="46"/>
      <c r="G62" s="46">
        <f t="shared" si="11"/>
        <v>2566.8000000000002</v>
      </c>
      <c r="H62" s="46">
        <f t="shared" si="11"/>
        <v>618.34999999999991</v>
      </c>
      <c r="I62" s="51">
        <f t="shared" si="11"/>
        <v>3185.1499999999996</v>
      </c>
    </row>
    <row r="63" spans="1:9" x14ac:dyDescent="0.25">
      <c r="A63" s="216" t="s">
        <v>312</v>
      </c>
      <c r="B63" s="491">
        <v>111</v>
      </c>
      <c r="C63" s="16">
        <f t="shared" ref="C63:C67" si="12">B63/159</f>
        <v>0.69811320754716977</v>
      </c>
      <c r="D63" s="16">
        <v>3.45</v>
      </c>
      <c r="E63" s="16">
        <f t="shared" ref="E63:E67" si="13">B63*D63</f>
        <v>382.95000000000005</v>
      </c>
      <c r="F63" s="170">
        <v>1</v>
      </c>
      <c r="G63" s="16">
        <f t="shared" si="5"/>
        <v>382.95</v>
      </c>
      <c r="H63" s="16">
        <f t="shared" si="6"/>
        <v>92.25</v>
      </c>
      <c r="I63" s="17">
        <f t="shared" si="7"/>
        <v>475.2</v>
      </c>
    </row>
    <row r="64" spans="1:9" x14ac:dyDescent="0.25">
      <c r="A64" s="216" t="s">
        <v>313</v>
      </c>
      <c r="B64" s="491">
        <v>207</v>
      </c>
      <c r="C64" s="16">
        <f t="shared" si="12"/>
        <v>1.3018867924528301</v>
      </c>
      <c r="D64" s="16">
        <v>3.45</v>
      </c>
      <c r="E64" s="16">
        <f t="shared" si="13"/>
        <v>714.15000000000009</v>
      </c>
      <c r="F64" s="170">
        <v>1</v>
      </c>
      <c r="G64" s="16">
        <f t="shared" si="5"/>
        <v>714.15</v>
      </c>
      <c r="H64" s="16">
        <f t="shared" si="6"/>
        <v>172.04</v>
      </c>
      <c r="I64" s="17">
        <f t="shared" si="7"/>
        <v>886.18999999999994</v>
      </c>
    </row>
    <row r="65" spans="1:9" x14ac:dyDescent="0.25">
      <c r="A65" s="216" t="s">
        <v>314</v>
      </c>
      <c r="B65" s="491">
        <v>177</v>
      </c>
      <c r="C65" s="16">
        <f t="shared" si="12"/>
        <v>1.1132075471698113</v>
      </c>
      <c r="D65" s="16">
        <v>3.45</v>
      </c>
      <c r="E65" s="16">
        <f t="shared" si="13"/>
        <v>610.65</v>
      </c>
      <c r="F65" s="170">
        <v>1</v>
      </c>
      <c r="G65" s="16">
        <f t="shared" si="5"/>
        <v>610.65</v>
      </c>
      <c r="H65" s="16">
        <f t="shared" si="6"/>
        <v>147.11000000000001</v>
      </c>
      <c r="I65" s="17">
        <f t="shared" si="7"/>
        <v>757.76</v>
      </c>
    </row>
    <row r="66" spans="1:9" x14ac:dyDescent="0.25">
      <c r="A66" s="216" t="s">
        <v>315</v>
      </c>
      <c r="B66" s="491">
        <v>144</v>
      </c>
      <c r="C66" s="16">
        <f t="shared" si="12"/>
        <v>0.90566037735849059</v>
      </c>
      <c r="D66" s="16">
        <v>3.45</v>
      </c>
      <c r="E66" s="16">
        <f t="shared" si="13"/>
        <v>496.8</v>
      </c>
      <c r="F66" s="170">
        <v>1</v>
      </c>
      <c r="G66" s="16">
        <f t="shared" si="5"/>
        <v>496.8</v>
      </c>
      <c r="H66" s="16">
        <f t="shared" si="6"/>
        <v>119.68</v>
      </c>
      <c r="I66" s="17">
        <f t="shared" si="7"/>
        <v>616.48</v>
      </c>
    </row>
    <row r="67" spans="1:9" x14ac:dyDescent="0.25">
      <c r="A67" s="216" t="s">
        <v>316</v>
      </c>
      <c r="B67" s="491">
        <v>105</v>
      </c>
      <c r="C67" s="16">
        <f t="shared" si="12"/>
        <v>0.660377358490566</v>
      </c>
      <c r="D67" s="16">
        <v>3.45</v>
      </c>
      <c r="E67" s="16">
        <f t="shared" si="13"/>
        <v>362.25</v>
      </c>
      <c r="F67" s="170">
        <v>1</v>
      </c>
      <c r="G67" s="16">
        <f t="shared" si="5"/>
        <v>362.25</v>
      </c>
      <c r="H67" s="16">
        <f t="shared" si="6"/>
        <v>87.27</v>
      </c>
      <c r="I67" s="17">
        <f t="shared" si="7"/>
        <v>449.52</v>
      </c>
    </row>
    <row r="68" spans="1:9" ht="36" customHeight="1" x14ac:dyDescent="0.25">
      <c r="A68" s="640" t="s">
        <v>7</v>
      </c>
      <c r="B68" s="774">
        <f>B69</f>
        <v>158</v>
      </c>
      <c r="C68" s="38">
        <f t="shared" ref="C68:I68" si="14">C69</f>
        <v>0.99371069182389937</v>
      </c>
      <c r="D68" s="46"/>
      <c r="E68" s="46"/>
      <c r="F68" s="46"/>
      <c r="G68" s="46">
        <f t="shared" si="14"/>
        <v>494.54</v>
      </c>
      <c r="H68" s="46">
        <f t="shared" si="14"/>
        <v>119.13</v>
      </c>
      <c r="I68" s="51">
        <f t="shared" si="14"/>
        <v>613.67000000000007</v>
      </c>
    </row>
    <row r="69" spans="1:9" x14ac:dyDescent="0.25">
      <c r="A69" s="216" t="s">
        <v>317</v>
      </c>
      <c r="B69" s="491">
        <v>158</v>
      </c>
      <c r="C69" s="16">
        <f t="shared" ref="C69" si="15">B69/159</f>
        <v>0.99371069182389937</v>
      </c>
      <c r="D69" s="16">
        <v>3.13</v>
      </c>
      <c r="E69" s="16">
        <f t="shared" ref="E69" si="16">B69*D69</f>
        <v>494.53999999999996</v>
      </c>
      <c r="F69" s="170">
        <v>1</v>
      </c>
      <c r="G69" s="16">
        <f t="shared" ref="G69:G121" si="17">ROUND(E69*F69,2)</f>
        <v>494.54</v>
      </c>
      <c r="H69" s="16">
        <f t="shared" ref="H69:H121" si="18">ROUND(G69*0.2409,2)</f>
        <v>119.13</v>
      </c>
      <c r="I69" s="17">
        <f t="shared" ref="I69:I121" si="19">G69+H69</f>
        <v>613.67000000000007</v>
      </c>
    </row>
    <row r="70" spans="1:9" s="1" customFormat="1" ht="24" customHeight="1" x14ac:dyDescent="0.25">
      <c r="A70" s="707" t="s">
        <v>2681</v>
      </c>
      <c r="B70" s="490">
        <f>B71</f>
        <v>76</v>
      </c>
      <c r="C70" s="12">
        <f t="shared" ref="C70:I70" si="20">C71</f>
        <v>0.4779874213836478</v>
      </c>
      <c r="D70" s="52"/>
      <c r="E70" s="52"/>
      <c r="F70" s="52"/>
      <c r="G70" s="52">
        <f t="shared" si="20"/>
        <v>104.69000000000001</v>
      </c>
      <c r="H70" s="52">
        <f t="shared" si="20"/>
        <v>25.22</v>
      </c>
      <c r="I70" s="789">
        <f t="shared" si="20"/>
        <v>129.91</v>
      </c>
    </row>
    <row r="71" spans="1:9" ht="49.5" customHeight="1" x14ac:dyDescent="0.25">
      <c r="A71" s="640" t="s">
        <v>8</v>
      </c>
      <c r="B71" s="774">
        <f>SUM(B72:B77)</f>
        <v>76</v>
      </c>
      <c r="C71" s="38">
        <f t="shared" ref="C71:I71" si="21">SUM(C72:C77)</f>
        <v>0.4779874213836478</v>
      </c>
      <c r="D71" s="46"/>
      <c r="E71" s="46"/>
      <c r="F71" s="46"/>
      <c r="G71" s="46">
        <f t="shared" si="21"/>
        <v>104.69000000000001</v>
      </c>
      <c r="H71" s="46">
        <f t="shared" si="21"/>
        <v>25.22</v>
      </c>
      <c r="I71" s="51">
        <f t="shared" si="21"/>
        <v>129.91</v>
      </c>
    </row>
    <row r="72" spans="1:9" x14ac:dyDescent="0.25">
      <c r="A72" s="216" t="s">
        <v>318</v>
      </c>
      <c r="B72" s="491">
        <v>16</v>
      </c>
      <c r="C72" s="16">
        <f t="shared" ref="C72:C77" si="22">B72/159</f>
        <v>0.10062893081761007</v>
      </c>
      <c r="D72" s="16">
        <v>4.7</v>
      </c>
      <c r="E72" s="16">
        <f t="shared" ref="E72:E77" si="23">B72*D72</f>
        <v>75.2</v>
      </c>
      <c r="F72" s="170">
        <v>0.3</v>
      </c>
      <c r="G72" s="16">
        <f t="shared" si="17"/>
        <v>22.56</v>
      </c>
      <c r="H72" s="16">
        <f t="shared" si="18"/>
        <v>5.43</v>
      </c>
      <c r="I72" s="17">
        <f t="shared" si="19"/>
        <v>27.99</v>
      </c>
    </row>
    <row r="73" spans="1:9" x14ac:dyDescent="0.25">
      <c r="A73" s="216" t="s">
        <v>319</v>
      </c>
      <c r="B73" s="491">
        <v>12</v>
      </c>
      <c r="C73" s="16">
        <f t="shared" si="22"/>
        <v>7.5471698113207544E-2</v>
      </c>
      <c r="D73" s="16">
        <v>4.7</v>
      </c>
      <c r="E73" s="16">
        <f t="shared" si="23"/>
        <v>56.400000000000006</v>
      </c>
      <c r="F73" s="170">
        <v>0.3</v>
      </c>
      <c r="G73" s="16">
        <f t="shared" si="17"/>
        <v>16.920000000000002</v>
      </c>
      <c r="H73" s="16">
        <f t="shared" si="18"/>
        <v>4.08</v>
      </c>
      <c r="I73" s="17">
        <f t="shared" si="19"/>
        <v>21</v>
      </c>
    </row>
    <row r="74" spans="1:9" x14ac:dyDescent="0.25">
      <c r="A74" s="216" t="s">
        <v>320</v>
      </c>
      <c r="B74" s="491">
        <v>8</v>
      </c>
      <c r="C74" s="16">
        <f t="shared" si="22"/>
        <v>5.0314465408805034E-2</v>
      </c>
      <c r="D74" s="16">
        <v>4.7</v>
      </c>
      <c r="E74" s="16">
        <f t="shared" si="23"/>
        <v>37.6</v>
      </c>
      <c r="F74" s="170">
        <v>0.3</v>
      </c>
      <c r="G74" s="16">
        <f t="shared" si="17"/>
        <v>11.28</v>
      </c>
      <c r="H74" s="16">
        <f t="shared" si="18"/>
        <v>2.72</v>
      </c>
      <c r="I74" s="17">
        <f t="shared" si="19"/>
        <v>14</v>
      </c>
    </row>
    <row r="75" spans="1:9" x14ac:dyDescent="0.25">
      <c r="A75" s="216" t="s">
        <v>321</v>
      </c>
      <c r="B75" s="491">
        <v>5</v>
      </c>
      <c r="C75" s="16">
        <f t="shared" si="22"/>
        <v>3.1446540880503145E-2</v>
      </c>
      <c r="D75" s="16">
        <v>4.7</v>
      </c>
      <c r="E75" s="16">
        <f t="shared" si="23"/>
        <v>23.5</v>
      </c>
      <c r="F75" s="170">
        <v>0.3</v>
      </c>
      <c r="G75" s="16">
        <f t="shared" si="17"/>
        <v>7.05</v>
      </c>
      <c r="H75" s="16">
        <f t="shared" si="18"/>
        <v>1.7</v>
      </c>
      <c r="I75" s="17">
        <f t="shared" si="19"/>
        <v>8.75</v>
      </c>
    </row>
    <row r="76" spans="1:9" x14ac:dyDescent="0.25">
      <c r="A76" s="216" t="s">
        <v>322</v>
      </c>
      <c r="B76" s="491">
        <v>15</v>
      </c>
      <c r="C76" s="16">
        <f t="shared" si="22"/>
        <v>9.4339622641509441E-2</v>
      </c>
      <c r="D76" s="16">
        <v>4.1500000000000004</v>
      </c>
      <c r="E76" s="16">
        <f t="shared" si="23"/>
        <v>62.250000000000007</v>
      </c>
      <c r="F76" s="170">
        <v>0.3</v>
      </c>
      <c r="G76" s="16">
        <f t="shared" si="17"/>
        <v>18.68</v>
      </c>
      <c r="H76" s="16">
        <f t="shared" si="18"/>
        <v>4.5</v>
      </c>
      <c r="I76" s="17">
        <f t="shared" si="19"/>
        <v>23.18</v>
      </c>
    </row>
    <row r="77" spans="1:9" x14ac:dyDescent="0.25">
      <c r="A77" s="216" t="s">
        <v>323</v>
      </c>
      <c r="B77" s="491">
        <v>20</v>
      </c>
      <c r="C77" s="16">
        <f t="shared" si="22"/>
        <v>0.12578616352201258</v>
      </c>
      <c r="D77" s="16">
        <v>4.7</v>
      </c>
      <c r="E77" s="16">
        <f t="shared" si="23"/>
        <v>94</v>
      </c>
      <c r="F77" s="170">
        <v>0.3</v>
      </c>
      <c r="G77" s="16">
        <f t="shared" si="17"/>
        <v>28.2</v>
      </c>
      <c r="H77" s="16">
        <f t="shared" si="18"/>
        <v>6.79</v>
      </c>
      <c r="I77" s="17">
        <f t="shared" si="19"/>
        <v>34.99</v>
      </c>
    </row>
    <row r="78" spans="1:9" s="1" customFormat="1" ht="24" customHeight="1" x14ac:dyDescent="0.25">
      <c r="A78" s="707" t="s">
        <v>2682</v>
      </c>
      <c r="B78" s="490">
        <f>B79</f>
        <v>21</v>
      </c>
      <c r="C78" s="12">
        <f t="shared" ref="C78:I78" si="24">C79</f>
        <v>0.13207547169811321</v>
      </c>
      <c r="D78" s="52"/>
      <c r="E78" s="52"/>
      <c r="F78" s="52"/>
      <c r="G78" s="52">
        <f t="shared" si="24"/>
        <v>32.9</v>
      </c>
      <c r="H78" s="52">
        <f t="shared" si="24"/>
        <v>7.92</v>
      </c>
      <c r="I78" s="789">
        <f t="shared" si="24"/>
        <v>40.82</v>
      </c>
    </row>
    <row r="79" spans="1:9" ht="49.5" customHeight="1" x14ac:dyDescent="0.25">
      <c r="A79" s="640" t="s">
        <v>8</v>
      </c>
      <c r="B79" s="774">
        <f>SUM(B80:B81)</f>
        <v>21</v>
      </c>
      <c r="C79" s="38">
        <f t="shared" ref="C79:I79" si="25">SUM(C80:C81)</f>
        <v>0.13207547169811321</v>
      </c>
      <c r="D79" s="46"/>
      <c r="E79" s="46"/>
      <c r="F79" s="46"/>
      <c r="G79" s="46">
        <f t="shared" si="25"/>
        <v>32.9</v>
      </c>
      <c r="H79" s="46">
        <f t="shared" si="25"/>
        <v>7.92</v>
      </c>
      <c r="I79" s="51">
        <f t="shared" si="25"/>
        <v>40.82</v>
      </c>
    </row>
    <row r="80" spans="1:9" x14ac:dyDescent="0.25">
      <c r="A80" s="216" t="s">
        <v>324</v>
      </c>
      <c r="B80" s="491">
        <v>20</v>
      </c>
      <c r="C80" s="16">
        <f t="shared" ref="C80:C81" si="26">B80/159</f>
        <v>0.12578616352201258</v>
      </c>
      <c r="D80" s="16">
        <v>4.7</v>
      </c>
      <c r="E80" s="16">
        <f t="shared" ref="E80:E81" si="27">B80*D80</f>
        <v>94</v>
      </c>
      <c r="F80" s="170">
        <v>0.3</v>
      </c>
      <c r="G80" s="16">
        <f t="shared" si="17"/>
        <v>28.2</v>
      </c>
      <c r="H80" s="16">
        <f t="shared" si="18"/>
        <v>6.79</v>
      </c>
      <c r="I80" s="17">
        <f t="shared" si="19"/>
        <v>34.99</v>
      </c>
    </row>
    <row r="81" spans="1:9" x14ac:dyDescent="0.25">
      <c r="A81" s="216" t="s">
        <v>325</v>
      </c>
      <c r="B81" s="491">
        <v>1</v>
      </c>
      <c r="C81" s="16">
        <f t="shared" si="26"/>
        <v>6.2893081761006293E-3</v>
      </c>
      <c r="D81" s="16">
        <v>4.7</v>
      </c>
      <c r="E81" s="16">
        <f t="shared" si="27"/>
        <v>4.7</v>
      </c>
      <c r="F81" s="170">
        <v>1</v>
      </c>
      <c r="G81" s="16">
        <f t="shared" si="17"/>
        <v>4.7</v>
      </c>
      <c r="H81" s="16">
        <f t="shared" si="18"/>
        <v>1.1299999999999999</v>
      </c>
      <c r="I81" s="17">
        <f t="shared" si="19"/>
        <v>5.83</v>
      </c>
    </row>
    <row r="82" spans="1:9" s="1" customFormat="1" ht="24" customHeight="1" x14ac:dyDescent="0.25">
      <c r="A82" s="707" t="s">
        <v>2683</v>
      </c>
      <c r="B82" s="490">
        <f>B83</f>
        <v>245</v>
      </c>
      <c r="C82" s="12">
        <f t="shared" ref="C82:I82" si="28">C83</f>
        <v>1.540880503144654</v>
      </c>
      <c r="D82" s="52"/>
      <c r="E82" s="52"/>
      <c r="F82" s="52"/>
      <c r="G82" s="52">
        <f t="shared" si="28"/>
        <v>395.04</v>
      </c>
      <c r="H82" s="52">
        <f t="shared" si="28"/>
        <v>95.16</v>
      </c>
      <c r="I82" s="789">
        <f t="shared" si="28"/>
        <v>490.20000000000005</v>
      </c>
    </row>
    <row r="83" spans="1:9" ht="37.5" customHeight="1" x14ac:dyDescent="0.25">
      <c r="A83" s="640" t="s">
        <v>7</v>
      </c>
      <c r="B83" s="774">
        <f>SUM(B84:B87)</f>
        <v>245</v>
      </c>
      <c r="C83" s="38">
        <f t="shared" ref="C83:I83" si="29">SUM(C84:C87)</f>
        <v>1.540880503144654</v>
      </c>
      <c r="D83" s="46"/>
      <c r="E83" s="46"/>
      <c r="F83" s="46"/>
      <c r="G83" s="46">
        <f t="shared" si="29"/>
        <v>395.04</v>
      </c>
      <c r="H83" s="46">
        <f t="shared" si="29"/>
        <v>95.16</v>
      </c>
      <c r="I83" s="51">
        <f t="shared" si="29"/>
        <v>490.20000000000005</v>
      </c>
    </row>
    <row r="84" spans="1:9" x14ac:dyDescent="0.25">
      <c r="A84" s="216" t="s">
        <v>326</v>
      </c>
      <c r="B84" s="491">
        <v>63</v>
      </c>
      <c r="C84" s="16">
        <f t="shared" ref="C84:C87" si="30">B84/159</f>
        <v>0.39622641509433965</v>
      </c>
      <c r="D84" s="16">
        <v>4.26</v>
      </c>
      <c r="E84" s="16">
        <f t="shared" ref="E84:E87" si="31">B84*D84</f>
        <v>268.38</v>
      </c>
      <c r="F84" s="170">
        <v>0.3</v>
      </c>
      <c r="G84" s="16">
        <f t="shared" si="17"/>
        <v>80.510000000000005</v>
      </c>
      <c r="H84" s="16">
        <f t="shared" si="18"/>
        <v>19.39</v>
      </c>
      <c r="I84" s="17">
        <f t="shared" si="19"/>
        <v>99.9</v>
      </c>
    </row>
    <row r="85" spans="1:9" x14ac:dyDescent="0.25">
      <c r="A85" s="216" t="s">
        <v>327</v>
      </c>
      <c r="B85" s="491">
        <v>16</v>
      </c>
      <c r="C85" s="16">
        <f t="shared" si="30"/>
        <v>0.10062893081761007</v>
      </c>
      <c r="D85" s="16">
        <v>5.9489999999999998</v>
      </c>
      <c r="E85" s="16">
        <f t="shared" si="31"/>
        <v>95.183999999999997</v>
      </c>
      <c r="F85" s="170">
        <v>0.3</v>
      </c>
      <c r="G85" s="16">
        <f t="shared" si="17"/>
        <v>28.56</v>
      </c>
      <c r="H85" s="16">
        <f t="shared" si="18"/>
        <v>6.88</v>
      </c>
      <c r="I85" s="17">
        <f t="shared" si="19"/>
        <v>35.44</v>
      </c>
    </row>
    <row r="86" spans="1:9" x14ac:dyDescent="0.25">
      <c r="A86" s="216" t="s">
        <v>328</v>
      </c>
      <c r="B86" s="491">
        <v>142</v>
      </c>
      <c r="C86" s="16">
        <f t="shared" si="30"/>
        <v>0.89308176100628933</v>
      </c>
      <c r="D86" s="16">
        <v>5.9489999999999998</v>
      </c>
      <c r="E86" s="16">
        <f t="shared" si="31"/>
        <v>844.75799999999992</v>
      </c>
      <c r="F86" s="170">
        <v>0.3</v>
      </c>
      <c r="G86" s="16">
        <f t="shared" si="17"/>
        <v>253.43</v>
      </c>
      <c r="H86" s="16">
        <f t="shared" si="18"/>
        <v>61.05</v>
      </c>
      <c r="I86" s="17">
        <f t="shared" si="19"/>
        <v>314.48</v>
      </c>
    </row>
    <row r="87" spans="1:9" x14ac:dyDescent="0.25">
      <c r="A87" s="216" t="s">
        <v>329</v>
      </c>
      <c r="B87" s="491">
        <v>24</v>
      </c>
      <c r="C87" s="16">
        <f t="shared" si="30"/>
        <v>0.15094339622641509</v>
      </c>
      <c r="D87" s="16">
        <v>4.5199999999999996</v>
      </c>
      <c r="E87" s="16">
        <f t="shared" si="31"/>
        <v>108.47999999999999</v>
      </c>
      <c r="F87" s="170">
        <v>0.3</v>
      </c>
      <c r="G87" s="16">
        <f t="shared" si="17"/>
        <v>32.54</v>
      </c>
      <c r="H87" s="16">
        <f t="shared" si="18"/>
        <v>7.84</v>
      </c>
      <c r="I87" s="17">
        <f t="shared" si="19"/>
        <v>40.379999999999995</v>
      </c>
    </row>
    <row r="88" spans="1:9" s="1" customFormat="1" ht="24" customHeight="1" x14ac:dyDescent="0.25">
      <c r="A88" s="707" t="s">
        <v>2684</v>
      </c>
      <c r="B88" s="490">
        <f>B89</f>
        <v>94</v>
      </c>
      <c r="C88" s="12">
        <f t="shared" ref="C88:I88" si="32">C89</f>
        <v>0.59119496855345921</v>
      </c>
      <c r="D88" s="52"/>
      <c r="E88" s="52"/>
      <c r="F88" s="52"/>
      <c r="G88" s="52">
        <f t="shared" si="32"/>
        <v>169.38</v>
      </c>
      <c r="H88" s="52">
        <f t="shared" si="32"/>
        <v>40.799999999999997</v>
      </c>
      <c r="I88" s="789">
        <f t="shared" si="32"/>
        <v>210.18</v>
      </c>
    </row>
    <row r="89" spans="1:9" ht="37.5" customHeight="1" x14ac:dyDescent="0.25">
      <c r="A89" s="640" t="s">
        <v>7</v>
      </c>
      <c r="B89" s="774">
        <f>SUM(B90:B92)</f>
        <v>94</v>
      </c>
      <c r="C89" s="38">
        <f t="shared" ref="C89:I89" si="33">SUM(C90:C92)</f>
        <v>0.59119496855345921</v>
      </c>
      <c r="D89" s="46"/>
      <c r="E89" s="46"/>
      <c r="F89" s="46"/>
      <c r="G89" s="46">
        <f t="shared" si="33"/>
        <v>169.38</v>
      </c>
      <c r="H89" s="46">
        <f t="shared" si="33"/>
        <v>40.799999999999997</v>
      </c>
      <c r="I89" s="51">
        <f t="shared" si="33"/>
        <v>210.18</v>
      </c>
    </row>
    <row r="90" spans="1:9" x14ac:dyDescent="0.25">
      <c r="A90" s="216" t="s">
        <v>330</v>
      </c>
      <c r="B90" s="491">
        <v>16</v>
      </c>
      <c r="C90" s="16">
        <f t="shared" ref="C90:C92" si="34">B90/159</f>
        <v>0.10062893081761007</v>
      </c>
      <c r="D90" s="16">
        <v>9.23</v>
      </c>
      <c r="E90" s="16">
        <f t="shared" ref="E90:E92" si="35">B90*D90</f>
        <v>147.68</v>
      </c>
      <c r="F90" s="170">
        <v>0.3</v>
      </c>
      <c r="G90" s="16">
        <f t="shared" si="17"/>
        <v>44.3</v>
      </c>
      <c r="H90" s="16">
        <f t="shared" si="18"/>
        <v>10.67</v>
      </c>
      <c r="I90" s="17">
        <f t="shared" si="19"/>
        <v>54.97</v>
      </c>
    </row>
    <row r="91" spans="1:9" x14ac:dyDescent="0.25">
      <c r="A91" s="216" t="s">
        <v>331</v>
      </c>
      <c r="B91" s="491">
        <v>16</v>
      </c>
      <c r="C91" s="16">
        <f t="shared" si="34"/>
        <v>0.10062893081761007</v>
      </c>
      <c r="D91" s="16">
        <v>4.9400000000000004</v>
      </c>
      <c r="E91" s="16">
        <f t="shared" si="35"/>
        <v>79.040000000000006</v>
      </c>
      <c r="F91" s="170">
        <v>0.3</v>
      </c>
      <c r="G91" s="16">
        <f t="shared" si="17"/>
        <v>23.71</v>
      </c>
      <c r="H91" s="16">
        <f t="shared" si="18"/>
        <v>5.71</v>
      </c>
      <c r="I91" s="17">
        <f t="shared" si="19"/>
        <v>29.42</v>
      </c>
    </row>
    <row r="92" spans="1:9" x14ac:dyDescent="0.25">
      <c r="A92" s="216" t="s">
        <v>332</v>
      </c>
      <c r="B92" s="491">
        <v>62</v>
      </c>
      <c r="C92" s="16">
        <f t="shared" si="34"/>
        <v>0.38993710691823902</v>
      </c>
      <c r="D92" s="16">
        <v>5.45</v>
      </c>
      <c r="E92" s="16">
        <f t="shared" si="35"/>
        <v>337.90000000000003</v>
      </c>
      <c r="F92" s="170">
        <v>0.3</v>
      </c>
      <c r="G92" s="16">
        <f t="shared" si="17"/>
        <v>101.37</v>
      </c>
      <c r="H92" s="16">
        <f t="shared" si="18"/>
        <v>24.42</v>
      </c>
      <c r="I92" s="17">
        <f t="shared" si="19"/>
        <v>125.79</v>
      </c>
    </row>
    <row r="93" spans="1:9" s="1" customFormat="1" ht="24" customHeight="1" x14ac:dyDescent="0.25">
      <c r="A93" s="707" t="s">
        <v>2685</v>
      </c>
      <c r="B93" s="490">
        <f>B94+B98+B134+B156</f>
        <v>1592</v>
      </c>
      <c r="C93" s="12">
        <f t="shared" ref="C93:I93" si="36">C94+C98+C134+C156</f>
        <v>10.012578616352201</v>
      </c>
      <c r="D93" s="52"/>
      <c r="E93" s="52"/>
      <c r="F93" s="52"/>
      <c r="G93" s="52">
        <f t="shared" si="36"/>
        <v>7419.66</v>
      </c>
      <c r="H93" s="52">
        <f t="shared" si="36"/>
        <v>1787.4</v>
      </c>
      <c r="I93" s="789">
        <f t="shared" si="36"/>
        <v>9207.06</v>
      </c>
    </row>
    <row r="94" spans="1:9" ht="37.5" customHeight="1" x14ac:dyDescent="0.25">
      <c r="A94" s="640" t="s">
        <v>10</v>
      </c>
      <c r="B94" s="774">
        <f>SUM(B95:B97)</f>
        <v>31.5</v>
      </c>
      <c r="C94" s="38">
        <f t="shared" ref="C94:I94" si="37">SUM(C95:C97)</f>
        <v>0.19811320754716982</v>
      </c>
      <c r="D94" s="46"/>
      <c r="E94" s="46"/>
      <c r="F94" s="46"/>
      <c r="G94" s="46">
        <f t="shared" si="37"/>
        <v>367.19</v>
      </c>
      <c r="H94" s="46">
        <f t="shared" si="37"/>
        <v>88.46</v>
      </c>
      <c r="I94" s="51">
        <f t="shared" si="37"/>
        <v>455.65</v>
      </c>
    </row>
    <row r="95" spans="1:9" ht="18.75" customHeight="1" x14ac:dyDescent="0.25">
      <c r="A95" s="216" t="s">
        <v>333</v>
      </c>
      <c r="B95" s="491">
        <v>1</v>
      </c>
      <c r="C95" s="16">
        <f t="shared" ref="C95:C97" si="38">B95/159</f>
        <v>6.2893081761006293E-3</v>
      </c>
      <c r="D95" s="16">
        <v>7.83</v>
      </c>
      <c r="E95" s="16">
        <f t="shared" ref="E95:E97" si="39">B95*D95</f>
        <v>7.83</v>
      </c>
      <c r="F95" s="170">
        <v>1</v>
      </c>
      <c r="G95" s="16">
        <f t="shared" si="17"/>
        <v>7.83</v>
      </c>
      <c r="H95" s="16">
        <f t="shared" si="18"/>
        <v>1.89</v>
      </c>
      <c r="I95" s="17">
        <f t="shared" si="19"/>
        <v>9.7200000000000006</v>
      </c>
    </row>
    <row r="96" spans="1:9" ht="18.75" customHeight="1" x14ac:dyDescent="0.25">
      <c r="A96" s="216" t="s">
        <v>334</v>
      </c>
      <c r="B96" s="491">
        <v>0.5</v>
      </c>
      <c r="C96" s="16">
        <f t="shared" si="38"/>
        <v>3.1446540880503146E-3</v>
      </c>
      <c r="D96" s="16">
        <v>7.11</v>
      </c>
      <c r="E96" s="16">
        <f t="shared" si="39"/>
        <v>3.5550000000000002</v>
      </c>
      <c r="F96" s="170">
        <v>1</v>
      </c>
      <c r="G96" s="16">
        <f t="shared" si="17"/>
        <v>3.56</v>
      </c>
      <c r="H96" s="16">
        <f t="shared" si="18"/>
        <v>0.86</v>
      </c>
      <c r="I96" s="17">
        <f t="shared" si="19"/>
        <v>4.42</v>
      </c>
    </row>
    <row r="97" spans="1:9" ht="18.75" customHeight="1" x14ac:dyDescent="0.25">
      <c r="A97" s="216" t="s">
        <v>335</v>
      </c>
      <c r="B97" s="491">
        <v>30</v>
      </c>
      <c r="C97" s="16">
        <f t="shared" si="38"/>
        <v>0.18867924528301888</v>
      </c>
      <c r="D97" s="16">
        <v>11.86</v>
      </c>
      <c r="E97" s="16">
        <f t="shared" si="39"/>
        <v>355.79999999999995</v>
      </c>
      <c r="F97" s="170">
        <v>1</v>
      </c>
      <c r="G97" s="16">
        <f t="shared" si="17"/>
        <v>355.8</v>
      </c>
      <c r="H97" s="16">
        <f t="shared" si="18"/>
        <v>85.71</v>
      </c>
      <c r="I97" s="17">
        <f t="shared" si="19"/>
        <v>441.51</v>
      </c>
    </row>
    <row r="98" spans="1:9" ht="49.5" customHeight="1" x14ac:dyDescent="0.25">
      <c r="A98" s="640" t="s">
        <v>8</v>
      </c>
      <c r="B98" s="774">
        <f>SUM(B99:B133)</f>
        <v>1103</v>
      </c>
      <c r="C98" s="38">
        <f t="shared" ref="C98:I98" si="40">SUM(C99:C133)</f>
        <v>6.9371069182389924</v>
      </c>
      <c r="D98" s="46"/>
      <c r="E98" s="46"/>
      <c r="F98" s="46"/>
      <c r="G98" s="46">
        <f t="shared" si="40"/>
        <v>5497.8300000000008</v>
      </c>
      <c r="H98" s="46">
        <f t="shared" si="40"/>
        <v>1324.4500000000003</v>
      </c>
      <c r="I98" s="51">
        <f t="shared" si="40"/>
        <v>6822.28</v>
      </c>
    </row>
    <row r="99" spans="1:9" x14ac:dyDescent="0.25">
      <c r="A99" s="216" t="s">
        <v>336</v>
      </c>
      <c r="B99" s="491">
        <v>30</v>
      </c>
      <c r="C99" s="16">
        <f t="shared" ref="C99:C133" si="41">B99/159</f>
        <v>0.18867924528301888</v>
      </c>
      <c r="D99" s="16">
        <v>4.7</v>
      </c>
      <c r="E99" s="16">
        <f t="shared" ref="E99:E133" si="42">B99*D99</f>
        <v>141</v>
      </c>
      <c r="F99" s="170">
        <v>1</v>
      </c>
      <c r="G99" s="16">
        <f t="shared" si="17"/>
        <v>141</v>
      </c>
      <c r="H99" s="16">
        <f t="shared" si="18"/>
        <v>33.97</v>
      </c>
      <c r="I99" s="17">
        <f t="shared" si="19"/>
        <v>174.97</v>
      </c>
    </row>
    <row r="100" spans="1:9" x14ac:dyDescent="0.25">
      <c r="A100" s="216" t="s">
        <v>337</v>
      </c>
      <c r="B100" s="491">
        <v>12</v>
      </c>
      <c r="C100" s="16">
        <f t="shared" si="41"/>
        <v>7.5471698113207544E-2</v>
      </c>
      <c r="D100" s="16">
        <v>4.7</v>
      </c>
      <c r="E100" s="16">
        <f t="shared" si="42"/>
        <v>56.400000000000006</v>
      </c>
      <c r="F100" s="170">
        <v>1</v>
      </c>
      <c r="G100" s="16">
        <f t="shared" si="17"/>
        <v>56.4</v>
      </c>
      <c r="H100" s="16">
        <f t="shared" si="18"/>
        <v>13.59</v>
      </c>
      <c r="I100" s="17">
        <f t="shared" si="19"/>
        <v>69.989999999999995</v>
      </c>
    </row>
    <row r="101" spans="1:9" x14ac:dyDescent="0.25">
      <c r="A101" s="216" t="s">
        <v>338</v>
      </c>
      <c r="B101" s="491">
        <v>8</v>
      </c>
      <c r="C101" s="16">
        <f t="shared" si="41"/>
        <v>5.0314465408805034E-2</v>
      </c>
      <c r="D101" s="16">
        <v>4.7</v>
      </c>
      <c r="E101" s="16">
        <f t="shared" si="42"/>
        <v>37.6</v>
      </c>
      <c r="F101" s="170">
        <v>1</v>
      </c>
      <c r="G101" s="16">
        <f t="shared" si="17"/>
        <v>37.6</v>
      </c>
      <c r="H101" s="16">
        <f t="shared" si="18"/>
        <v>9.06</v>
      </c>
      <c r="I101" s="17">
        <f t="shared" si="19"/>
        <v>46.660000000000004</v>
      </c>
    </row>
    <row r="102" spans="1:9" x14ac:dyDescent="0.25">
      <c r="A102" s="216" t="s">
        <v>339</v>
      </c>
      <c r="B102" s="491">
        <v>12</v>
      </c>
      <c r="C102" s="16">
        <f t="shared" si="41"/>
        <v>7.5471698113207544E-2</v>
      </c>
      <c r="D102" s="16">
        <v>4.7</v>
      </c>
      <c r="E102" s="16">
        <f t="shared" si="42"/>
        <v>56.400000000000006</v>
      </c>
      <c r="F102" s="170">
        <v>1</v>
      </c>
      <c r="G102" s="16">
        <f t="shared" si="17"/>
        <v>56.4</v>
      </c>
      <c r="H102" s="16">
        <f t="shared" si="18"/>
        <v>13.59</v>
      </c>
      <c r="I102" s="17">
        <f t="shared" si="19"/>
        <v>69.989999999999995</v>
      </c>
    </row>
    <row r="103" spans="1:9" x14ac:dyDescent="0.25">
      <c r="A103" s="216" t="s">
        <v>340</v>
      </c>
      <c r="B103" s="491">
        <v>12</v>
      </c>
      <c r="C103" s="16">
        <f t="shared" si="41"/>
        <v>7.5471698113207544E-2</v>
      </c>
      <c r="D103" s="16">
        <v>4.1500000000000004</v>
      </c>
      <c r="E103" s="16">
        <f t="shared" si="42"/>
        <v>49.800000000000004</v>
      </c>
      <c r="F103" s="170">
        <v>1</v>
      </c>
      <c r="G103" s="16">
        <f t="shared" si="17"/>
        <v>49.8</v>
      </c>
      <c r="H103" s="16">
        <f t="shared" si="18"/>
        <v>12</v>
      </c>
      <c r="I103" s="17">
        <f t="shared" si="19"/>
        <v>61.8</v>
      </c>
    </row>
    <row r="104" spans="1:9" x14ac:dyDescent="0.25">
      <c r="A104" s="216" t="s">
        <v>341</v>
      </c>
      <c r="B104" s="491">
        <v>24</v>
      </c>
      <c r="C104" s="16">
        <f t="shared" si="41"/>
        <v>0.15094339622641509</v>
      </c>
      <c r="D104" s="16">
        <v>4.7</v>
      </c>
      <c r="E104" s="16">
        <f t="shared" si="42"/>
        <v>112.80000000000001</v>
      </c>
      <c r="F104" s="170">
        <v>1</v>
      </c>
      <c r="G104" s="16">
        <f t="shared" si="17"/>
        <v>112.8</v>
      </c>
      <c r="H104" s="16">
        <f t="shared" si="18"/>
        <v>27.17</v>
      </c>
      <c r="I104" s="17">
        <f t="shared" si="19"/>
        <v>139.97</v>
      </c>
    </row>
    <row r="105" spans="1:9" x14ac:dyDescent="0.25">
      <c r="A105" s="216" t="s">
        <v>342</v>
      </c>
      <c r="B105" s="491">
        <v>8</v>
      </c>
      <c r="C105" s="16">
        <f t="shared" si="41"/>
        <v>5.0314465408805034E-2</v>
      </c>
      <c r="D105" s="16">
        <v>4.7</v>
      </c>
      <c r="E105" s="16">
        <f t="shared" si="42"/>
        <v>37.6</v>
      </c>
      <c r="F105" s="170">
        <v>1</v>
      </c>
      <c r="G105" s="16">
        <f t="shared" si="17"/>
        <v>37.6</v>
      </c>
      <c r="H105" s="16">
        <f t="shared" si="18"/>
        <v>9.06</v>
      </c>
      <c r="I105" s="17">
        <f t="shared" si="19"/>
        <v>46.660000000000004</v>
      </c>
    </row>
    <row r="106" spans="1:9" x14ac:dyDescent="0.25">
      <c r="A106" s="216" t="s">
        <v>343</v>
      </c>
      <c r="B106" s="491">
        <v>10</v>
      </c>
      <c r="C106" s="16">
        <f t="shared" si="41"/>
        <v>6.2893081761006289E-2</v>
      </c>
      <c r="D106" s="16">
        <v>4.7</v>
      </c>
      <c r="E106" s="16">
        <f t="shared" si="42"/>
        <v>47</v>
      </c>
      <c r="F106" s="170">
        <v>1</v>
      </c>
      <c r="G106" s="16">
        <f t="shared" si="17"/>
        <v>47</v>
      </c>
      <c r="H106" s="16">
        <f t="shared" si="18"/>
        <v>11.32</v>
      </c>
      <c r="I106" s="17">
        <f t="shared" si="19"/>
        <v>58.32</v>
      </c>
    </row>
    <row r="107" spans="1:9" x14ac:dyDescent="0.25">
      <c r="A107" s="216" t="s">
        <v>344</v>
      </c>
      <c r="B107" s="491">
        <v>3</v>
      </c>
      <c r="C107" s="16">
        <f t="shared" si="41"/>
        <v>1.8867924528301886E-2</v>
      </c>
      <c r="D107" s="16">
        <v>4.7</v>
      </c>
      <c r="E107" s="16">
        <f t="shared" si="42"/>
        <v>14.100000000000001</v>
      </c>
      <c r="F107" s="170">
        <v>1</v>
      </c>
      <c r="G107" s="16">
        <f t="shared" si="17"/>
        <v>14.1</v>
      </c>
      <c r="H107" s="16">
        <f t="shared" si="18"/>
        <v>3.4</v>
      </c>
      <c r="I107" s="17">
        <f t="shared" si="19"/>
        <v>17.5</v>
      </c>
    </row>
    <row r="108" spans="1:9" x14ac:dyDescent="0.25">
      <c r="A108" s="216" t="s">
        <v>345</v>
      </c>
      <c r="B108" s="491">
        <v>6</v>
      </c>
      <c r="C108" s="16">
        <f t="shared" si="41"/>
        <v>3.7735849056603772E-2</v>
      </c>
      <c r="D108" s="16">
        <v>4.7</v>
      </c>
      <c r="E108" s="16">
        <f t="shared" si="42"/>
        <v>28.200000000000003</v>
      </c>
      <c r="F108" s="170">
        <v>1</v>
      </c>
      <c r="G108" s="16">
        <f t="shared" si="17"/>
        <v>28.2</v>
      </c>
      <c r="H108" s="16">
        <f t="shared" si="18"/>
        <v>6.79</v>
      </c>
      <c r="I108" s="17">
        <f t="shared" si="19"/>
        <v>34.99</v>
      </c>
    </row>
    <row r="109" spans="1:9" x14ac:dyDescent="0.25">
      <c r="A109" s="216" t="s">
        <v>346</v>
      </c>
      <c r="B109" s="491">
        <v>3</v>
      </c>
      <c r="C109" s="16">
        <f t="shared" si="41"/>
        <v>1.8867924528301886E-2</v>
      </c>
      <c r="D109" s="16">
        <v>4.7</v>
      </c>
      <c r="E109" s="16">
        <f t="shared" si="42"/>
        <v>14.100000000000001</v>
      </c>
      <c r="F109" s="170">
        <v>1</v>
      </c>
      <c r="G109" s="16">
        <f t="shared" si="17"/>
        <v>14.1</v>
      </c>
      <c r="H109" s="16">
        <f t="shared" si="18"/>
        <v>3.4</v>
      </c>
      <c r="I109" s="17">
        <f t="shared" si="19"/>
        <v>17.5</v>
      </c>
    </row>
    <row r="110" spans="1:9" x14ac:dyDescent="0.25">
      <c r="A110" s="216" t="s">
        <v>347</v>
      </c>
      <c r="B110" s="491">
        <v>3</v>
      </c>
      <c r="C110" s="16">
        <f t="shared" si="41"/>
        <v>1.8867924528301886E-2</v>
      </c>
      <c r="D110" s="16">
        <v>5.23</v>
      </c>
      <c r="E110" s="16">
        <f t="shared" si="42"/>
        <v>15.690000000000001</v>
      </c>
      <c r="F110" s="170">
        <v>1</v>
      </c>
      <c r="G110" s="16">
        <f t="shared" si="17"/>
        <v>15.69</v>
      </c>
      <c r="H110" s="16">
        <f t="shared" si="18"/>
        <v>3.78</v>
      </c>
      <c r="I110" s="17">
        <f t="shared" si="19"/>
        <v>19.47</v>
      </c>
    </row>
    <row r="111" spans="1:9" x14ac:dyDescent="0.25">
      <c r="A111" s="216" t="s">
        <v>348</v>
      </c>
      <c r="B111" s="491">
        <v>3</v>
      </c>
      <c r="C111" s="16">
        <f t="shared" si="41"/>
        <v>1.8867924528301886E-2</v>
      </c>
      <c r="D111" s="16">
        <v>5.23</v>
      </c>
      <c r="E111" s="16">
        <f t="shared" si="42"/>
        <v>15.690000000000001</v>
      </c>
      <c r="F111" s="170">
        <v>1</v>
      </c>
      <c r="G111" s="16">
        <f t="shared" si="17"/>
        <v>15.69</v>
      </c>
      <c r="H111" s="16">
        <f t="shared" si="18"/>
        <v>3.78</v>
      </c>
      <c r="I111" s="17">
        <f t="shared" si="19"/>
        <v>19.47</v>
      </c>
    </row>
    <row r="112" spans="1:9" x14ac:dyDescent="0.25">
      <c r="A112" s="216" t="s">
        <v>349</v>
      </c>
      <c r="B112" s="491">
        <v>0.5</v>
      </c>
      <c r="C112" s="16">
        <f t="shared" si="41"/>
        <v>3.1446540880503146E-3</v>
      </c>
      <c r="D112" s="16">
        <v>4.8</v>
      </c>
      <c r="E112" s="16">
        <f t="shared" si="42"/>
        <v>2.4</v>
      </c>
      <c r="F112" s="170">
        <v>1</v>
      </c>
      <c r="G112" s="16">
        <f t="shared" si="17"/>
        <v>2.4</v>
      </c>
      <c r="H112" s="16">
        <f t="shared" si="18"/>
        <v>0.57999999999999996</v>
      </c>
      <c r="I112" s="17">
        <f t="shared" si="19"/>
        <v>2.98</v>
      </c>
    </row>
    <row r="113" spans="1:9" x14ac:dyDescent="0.25">
      <c r="A113" s="216" t="s">
        <v>350</v>
      </c>
      <c r="B113" s="491">
        <v>0.5</v>
      </c>
      <c r="C113" s="16">
        <f t="shared" si="41"/>
        <v>3.1446540880503146E-3</v>
      </c>
      <c r="D113" s="16">
        <v>4.8</v>
      </c>
      <c r="E113" s="16">
        <f t="shared" si="42"/>
        <v>2.4</v>
      </c>
      <c r="F113" s="170">
        <v>1</v>
      </c>
      <c r="G113" s="16">
        <f t="shared" si="17"/>
        <v>2.4</v>
      </c>
      <c r="H113" s="16">
        <f t="shared" si="18"/>
        <v>0.57999999999999996</v>
      </c>
      <c r="I113" s="17">
        <f t="shared" si="19"/>
        <v>2.98</v>
      </c>
    </row>
    <row r="114" spans="1:9" x14ac:dyDescent="0.25">
      <c r="A114" s="216" t="s">
        <v>351</v>
      </c>
      <c r="B114" s="491">
        <v>0.5</v>
      </c>
      <c r="C114" s="16">
        <f t="shared" si="41"/>
        <v>3.1446540880503146E-3</v>
      </c>
      <c r="D114" s="16">
        <v>4.8</v>
      </c>
      <c r="E114" s="16">
        <f t="shared" si="42"/>
        <v>2.4</v>
      </c>
      <c r="F114" s="170">
        <v>1</v>
      </c>
      <c r="G114" s="16">
        <f t="shared" si="17"/>
        <v>2.4</v>
      </c>
      <c r="H114" s="16">
        <f t="shared" si="18"/>
        <v>0.57999999999999996</v>
      </c>
      <c r="I114" s="17">
        <f t="shared" si="19"/>
        <v>2.98</v>
      </c>
    </row>
    <row r="115" spans="1:9" x14ac:dyDescent="0.25">
      <c r="A115" s="216" t="s">
        <v>352</v>
      </c>
      <c r="B115" s="491">
        <v>0.5</v>
      </c>
      <c r="C115" s="16">
        <f t="shared" si="41"/>
        <v>3.1446540880503146E-3</v>
      </c>
      <c r="D115" s="16">
        <v>4.8</v>
      </c>
      <c r="E115" s="16">
        <f t="shared" si="42"/>
        <v>2.4</v>
      </c>
      <c r="F115" s="170">
        <v>1</v>
      </c>
      <c r="G115" s="16">
        <f t="shared" si="17"/>
        <v>2.4</v>
      </c>
      <c r="H115" s="16">
        <f t="shared" si="18"/>
        <v>0.57999999999999996</v>
      </c>
      <c r="I115" s="17">
        <f t="shared" si="19"/>
        <v>2.98</v>
      </c>
    </row>
    <row r="116" spans="1:9" x14ac:dyDescent="0.25">
      <c r="A116" s="216" t="s">
        <v>353</v>
      </c>
      <c r="B116" s="491">
        <v>8</v>
      </c>
      <c r="C116" s="16">
        <f t="shared" si="41"/>
        <v>5.0314465408805034E-2</v>
      </c>
      <c r="D116" s="16">
        <v>4.1500000000000004</v>
      </c>
      <c r="E116" s="16">
        <f t="shared" si="42"/>
        <v>33.200000000000003</v>
      </c>
      <c r="F116" s="170">
        <v>1</v>
      </c>
      <c r="G116" s="16">
        <f t="shared" si="17"/>
        <v>33.200000000000003</v>
      </c>
      <c r="H116" s="16">
        <f t="shared" si="18"/>
        <v>8</v>
      </c>
      <c r="I116" s="17">
        <f t="shared" si="19"/>
        <v>41.2</v>
      </c>
    </row>
    <row r="117" spans="1:9" x14ac:dyDescent="0.25">
      <c r="A117" s="216" t="s">
        <v>354</v>
      </c>
      <c r="B117" s="491">
        <v>30</v>
      </c>
      <c r="C117" s="16">
        <f t="shared" si="41"/>
        <v>0.18867924528301888</v>
      </c>
      <c r="D117" s="16">
        <v>4.1500000000000004</v>
      </c>
      <c r="E117" s="16">
        <f t="shared" si="42"/>
        <v>124.50000000000001</v>
      </c>
      <c r="F117" s="170">
        <v>1</v>
      </c>
      <c r="G117" s="16">
        <f t="shared" si="17"/>
        <v>124.5</v>
      </c>
      <c r="H117" s="16">
        <f t="shared" si="18"/>
        <v>29.99</v>
      </c>
      <c r="I117" s="17">
        <f t="shared" si="19"/>
        <v>154.49</v>
      </c>
    </row>
    <row r="118" spans="1:9" x14ac:dyDescent="0.25">
      <c r="A118" s="216" t="s">
        <v>355</v>
      </c>
      <c r="B118" s="491">
        <v>12</v>
      </c>
      <c r="C118" s="16">
        <f t="shared" si="41"/>
        <v>7.5471698113207544E-2</v>
      </c>
      <c r="D118" s="16">
        <v>4.1500000000000004</v>
      </c>
      <c r="E118" s="16">
        <f t="shared" si="42"/>
        <v>49.800000000000004</v>
      </c>
      <c r="F118" s="170">
        <v>1</v>
      </c>
      <c r="G118" s="16">
        <f t="shared" si="17"/>
        <v>49.8</v>
      </c>
      <c r="H118" s="16">
        <f t="shared" si="18"/>
        <v>12</v>
      </c>
      <c r="I118" s="17">
        <f t="shared" si="19"/>
        <v>61.8</v>
      </c>
    </row>
    <row r="119" spans="1:9" x14ac:dyDescent="0.25">
      <c r="A119" s="216" t="s">
        <v>356</v>
      </c>
      <c r="B119" s="491">
        <v>32</v>
      </c>
      <c r="C119" s="16">
        <f t="shared" si="41"/>
        <v>0.20125786163522014</v>
      </c>
      <c r="D119" s="16">
        <v>4.1500000000000004</v>
      </c>
      <c r="E119" s="16">
        <f t="shared" si="42"/>
        <v>132.80000000000001</v>
      </c>
      <c r="F119" s="170">
        <v>1</v>
      </c>
      <c r="G119" s="16">
        <f t="shared" si="17"/>
        <v>132.80000000000001</v>
      </c>
      <c r="H119" s="16">
        <f t="shared" si="18"/>
        <v>31.99</v>
      </c>
      <c r="I119" s="17">
        <f t="shared" si="19"/>
        <v>164.79000000000002</v>
      </c>
    </row>
    <row r="120" spans="1:9" x14ac:dyDescent="0.25">
      <c r="A120" s="216" t="s">
        <v>357</v>
      </c>
      <c r="B120" s="491">
        <v>16</v>
      </c>
      <c r="C120" s="16">
        <f t="shared" si="41"/>
        <v>0.10062893081761007</v>
      </c>
      <c r="D120" s="16">
        <v>4.7</v>
      </c>
      <c r="E120" s="16">
        <f t="shared" si="42"/>
        <v>75.2</v>
      </c>
      <c r="F120" s="170">
        <v>1</v>
      </c>
      <c r="G120" s="16">
        <f t="shared" si="17"/>
        <v>75.2</v>
      </c>
      <c r="H120" s="16">
        <f t="shared" si="18"/>
        <v>18.12</v>
      </c>
      <c r="I120" s="17">
        <f t="shared" si="19"/>
        <v>93.320000000000007</v>
      </c>
    </row>
    <row r="121" spans="1:9" x14ac:dyDescent="0.25">
      <c r="A121" s="216" t="s">
        <v>358</v>
      </c>
      <c r="B121" s="491">
        <v>16</v>
      </c>
      <c r="C121" s="16">
        <f t="shared" si="41"/>
        <v>0.10062893081761007</v>
      </c>
      <c r="D121" s="16">
        <v>4.1500000000000004</v>
      </c>
      <c r="E121" s="16">
        <f t="shared" si="42"/>
        <v>66.400000000000006</v>
      </c>
      <c r="F121" s="170">
        <v>1</v>
      </c>
      <c r="G121" s="16">
        <f t="shared" si="17"/>
        <v>66.400000000000006</v>
      </c>
      <c r="H121" s="16">
        <f t="shared" si="18"/>
        <v>16</v>
      </c>
      <c r="I121" s="17">
        <f t="shared" si="19"/>
        <v>82.4</v>
      </c>
    </row>
    <row r="122" spans="1:9" x14ac:dyDescent="0.25">
      <c r="A122" s="216" t="s">
        <v>359</v>
      </c>
      <c r="B122" s="491">
        <v>12</v>
      </c>
      <c r="C122" s="16">
        <f t="shared" si="41"/>
        <v>7.5471698113207544E-2</v>
      </c>
      <c r="D122" s="16">
        <v>4.7</v>
      </c>
      <c r="E122" s="16">
        <f t="shared" si="42"/>
        <v>56.400000000000006</v>
      </c>
      <c r="F122" s="170">
        <v>1</v>
      </c>
      <c r="G122" s="16">
        <f t="shared" ref="G122:G158" si="43">ROUND(E122*F122,2)</f>
        <v>56.4</v>
      </c>
      <c r="H122" s="16">
        <f t="shared" ref="H122:H158" si="44">ROUND(G122*0.2409,2)</f>
        <v>13.59</v>
      </c>
      <c r="I122" s="17">
        <f t="shared" ref="I122:I158" si="45">G122+H122</f>
        <v>69.989999999999995</v>
      </c>
    </row>
    <row r="123" spans="1:9" x14ac:dyDescent="0.25">
      <c r="A123" s="216" t="s">
        <v>360</v>
      </c>
      <c r="B123" s="491">
        <v>24</v>
      </c>
      <c r="C123" s="16">
        <f t="shared" si="41"/>
        <v>0.15094339622641509</v>
      </c>
      <c r="D123" s="16">
        <v>4.1500000000000004</v>
      </c>
      <c r="E123" s="16">
        <f t="shared" si="42"/>
        <v>99.600000000000009</v>
      </c>
      <c r="F123" s="170">
        <v>1</v>
      </c>
      <c r="G123" s="16">
        <f t="shared" si="43"/>
        <v>99.6</v>
      </c>
      <c r="H123" s="16">
        <f t="shared" si="44"/>
        <v>23.99</v>
      </c>
      <c r="I123" s="17">
        <f t="shared" si="45"/>
        <v>123.58999999999999</v>
      </c>
    </row>
    <row r="124" spans="1:9" x14ac:dyDescent="0.25">
      <c r="A124" s="216" t="s">
        <v>361</v>
      </c>
      <c r="B124" s="491">
        <v>24</v>
      </c>
      <c r="C124" s="16">
        <f t="shared" si="41"/>
        <v>0.15094339622641509</v>
      </c>
      <c r="D124" s="16">
        <v>5.23</v>
      </c>
      <c r="E124" s="16">
        <f t="shared" si="42"/>
        <v>125.52000000000001</v>
      </c>
      <c r="F124" s="170">
        <v>1</v>
      </c>
      <c r="G124" s="16">
        <f t="shared" si="43"/>
        <v>125.52</v>
      </c>
      <c r="H124" s="16">
        <f t="shared" si="44"/>
        <v>30.24</v>
      </c>
      <c r="I124" s="17">
        <f t="shared" si="45"/>
        <v>155.76</v>
      </c>
    </row>
    <row r="125" spans="1:9" x14ac:dyDescent="0.25">
      <c r="A125" s="216" t="s">
        <v>362</v>
      </c>
      <c r="B125" s="491">
        <v>72</v>
      </c>
      <c r="C125" s="16">
        <f t="shared" si="41"/>
        <v>0.45283018867924529</v>
      </c>
      <c r="D125" s="16">
        <v>5.23</v>
      </c>
      <c r="E125" s="16">
        <f t="shared" si="42"/>
        <v>376.56000000000006</v>
      </c>
      <c r="F125" s="170">
        <v>1</v>
      </c>
      <c r="G125" s="16">
        <f t="shared" si="43"/>
        <v>376.56</v>
      </c>
      <c r="H125" s="16">
        <f t="shared" si="44"/>
        <v>90.71</v>
      </c>
      <c r="I125" s="17">
        <f t="shared" si="45"/>
        <v>467.27</v>
      </c>
    </row>
    <row r="126" spans="1:9" x14ac:dyDescent="0.25">
      <c r="A126" s="216" t="s">
        <v>363</v>
      </c>
      <c r="B126" s="491">
        <v>72</v>
      </c>
      <c r="C126" s="16">
        <f t="shared" si="41"/>
        <v>0.45283018867924529</v>
      </c>
      <c r="D126" s="16">
        <v>5.23</v>
      </c>
      <c r="E126" s="16">
        <f t="shared" si="42"/>
        <v>376.56000000000006</v>
      </c>
      <c r="F126" s="170">
        <v>1</v>
      </c>
      <c r="G126" s="16">
        <f t="shared" si="43"/>
        <v>376.56</v>
      </c>
      <c r="H126" s="16">
        <f t="shared" si="44"/>
        <v>90.71</v>
      </c>
      <c r="I126" s="17">
        <f t="shared" si="45"/>
        <v>467.27</v>
      </c>
    </row>
    <row r="127" spans="1:9" x14ac:dyDescent="0.25">
      <c r="A127" s="216" t="s">
        <v>364</v>
      </c>
      <c r="B127" s="491">
        <v>96</v>
      </c>
      <c r="C127" s="16">
        <f t="shared" si="41"/>
        <v>0.60377358490566035</v>
      </c>
      <c r="D127" s="16">
        <v>5.23</v>
      </c>
      <c r="E127" s="16">
        <f t="shared" si="42"/>
        <v>502.08000000000004</v>
      </c>
      <c r="F127" s="170">
        <v>1</v>
      </c>
      <c r="G127" s="16">
        <f t="shared" si="43"/>
        <v>502.08</v>
      </c>
      <c r="H127" s="16">
        <f t="shared" si="44"/>
        <v>120.95</v>
      </c>
      <c r="I127" s="17">
        <f t="shared" si="45"/>
        <v>623.03</v>
      </c>
    </row>
    <row r="128" spans="1:9" x14ac:dyDescent="0.25">
      <c r="A128" s="216" t="s">
        <v>365</v>
      </c>
      <c r="B128" s="491">
        <v>108</v>
      </c>
      <c r="C128" s="16">
        <f t="shared" si="41"/>
        <v>0.67924528301886788</v>
      </c>
      <c r="D128" s="16">
        <v>5.23</v>
      </c>
      <c r="E128" s="16">
        <f t="shared" si="42"/>
        <v>564.84</v>
      </c>
      <c r="F128" s="170">
        <v>1</v>
      </c>
      <c r="G128" s="16">
        <f t="shared" si="43"/>
        <v>564.84</v>
      </c>
      <c r="H128" s="16">
        <f t="shared" si="44"/>
        <v>136.07</v>
      </c>
      <c r="I128" s="17">
        <f t="shared" si="45"/>
        <v>700.91000000000008</v>
      </c>
    </row>
    <row r="129" spans="1:9" x14ac:dyDescent="0.25">
      <c r="A129" s="216" t="s">
        <v>366</v>
      </c>
      <c r="B129" s="491">
        <v>85</v>
      </c>
      <c r="C129" s="16">
        <f t="shared" si="41"/>
        <v>0.53459119496855345</v>
      </c>
      <c r="D129" s="16">
        <v>5.23</v>
      </c>
      <c r="E129" s="16">
        <f t="shared" si="42"/>
        <v>444.55</v>
      </c>
      <c r="F129" s="170">
        <v>1</v>
      </c>
      <c r="G129" s="16">
        <f t="shared" si="43"/>
        <v>444.55</v>
      </c>
      <c r="H129" s="16">
        <f t="shared" si="44"/>
        <v>107.09</v>
      </c>
      <c r="I129" s="17">
        <f t="shared" si="45"/>
        <v>551.64</v>
      </c>
    </row>
    <row r="130" spans="1:9" x14ac:dyDescent="0.25">
      <c r="A130" s="216" t="s">
        <v>367</v>
      </c>
      <c r="B130" s="491">
        <v>108</v>
      </c>
      <c r="C130" s="16">
        <f t="shared" si="41"/>
        <v>0.67924528301886788</v>
      </c>
      <c r="D130" s="16">
        <v>5.23</v>
      </c>
      <c r="E130" s="16">
        <f t="shared" si="42"/>
        <v>564.84</v>
      </c>
      <c r="F130" s="170">
        <v>1</v>
      </c>
      <c r="G130" s="16">
        <f t="shared" si="43"/>
        <v>564.84</v>
      </c>
      <c r="H130" s="16">
        <f t="shared" si="44"/>
        <v>136.07</v>
      </c>
      <c r="I130" s="17">
        <f t="shared" si="45"/>
        <v>700.91000000000008</v>
      </c>
    </row>
    <row r="131" spans="1:9" x14ac:dyDescent="0.25">
      <c r="A131" s="216" t="s">
        <v>368</v>
      </c>
      <c r="B131" s="491">
        <v>72</v>
      </c>
      <c r="C131" s="16">
        <f t="shared" si="41"/>
        <v>0.45283018867924529</v>
      </c>
      <c r="D131" s="16">
        <v>5.23</v>
      </c>
      <c r="E131" s="16">
        <f t="shared" si="42"/>
        <v>376.56000000000006</v>
      </c>
      <c r="F131" s="170">
        <v>1</v>
      </c>
      <c r="G131" s="16">
        <f t="shared" si="43"/>
        <v>376.56</v>
      </c>
      <c r="H131" s="16">
        <f t="shared" si="44"/>
        <v>90.71</v>
      </c>
      <c r="I131" s="17">
        <f t="shared" si="45"/>
        <v>467.27</v>
      </c>
    </row>
    <row r="132" spans="1:9" x14ac:dyDescent="0.25">
      <c r="A132" s="216" t="s">
        <v>369</v>
      </c>
      <c r="B132" s="491">
        <v>84</v>
      </c>
      <c r="C132" s="16">
        <f t="shared" si="41"/>
        <v>0.52830188679245282</v>
      </c>
      <c r="D132" s="16">
        <v>5.23</v>
      </c>
      <c r="E132" s="16">
        <f t="shared" si="42"/>
        <v>439.32000000000005</v>
      </c>
      <c r="F132" s="170">
        <v>1</v>
      </c>
      <c r="G132" s="16">
        <f t="shared" si="43"/>
        <v>439.32</v>
      </c>
      <c r="H132" s="16">
        <f t="shared" si="44"/>
        <v>105.83</v>
      </c>
      <c r="I132" s="17">
        <f t="shared" si="45"/>
        <v>545.15</v>
      </c>
    </row>
    <row r="133" spans="1:9" x14ac:dyDescent="0.25">
      <c r="A133" s="216" t="s">
        <v>370</v>
      </c>
      <c r="B133" s="491">
        <v>96</v>
      </c>
      <c r="C133" s="16">
        <f t="shared" si="41"/>
        <v>0.60377358490566035</v>
      </c>
      <c r="D133" s="16">
        <v>4.72</v>
      </c>
      <c r="E133" s="16">
        <f t="shared" si="42"/>
        <v>453.12</v>
      </c>
      <c r="F133" s="170">
        <v>1</v>
      </c>
      <c r="G133" s="16">
        <f t="shared" si="43"/>
        <v>453.12</v>
      </c>
      <c r="H133" s="16">
        <f t="shared" si="44"/>
        <v>109.16</v>
      </c>
      <c r="I133" s="17">
        <f t="shared" si="45"/>
        <v>562.28</v>
      </c>
    </row>
    <row r="134" spans="1:9" ht="54.75" customHeight="1" x14ac:dyDescent="0.25">
      <c r="A134" s="640" t="s">
        <v>9</v>
      </c>
      <c r="B134" s="774">
        <f>SUM(B135:B155)</f>
        <v>436.5</v>
      </c>
      <c r="C134" s="38">
        <f t="shared" ref="C134:I134" si="46">SUM(C135:C155)</f>
        <v>2.7452830188679243</v>
      </c>
      <c r="D134" s="46"/>
      <c r="E134" s="46"/>
      <c r="F134" s="46"/>
      <c r="G134" s="46">
        <f t="shared" si="46"/>
        <v>1488.91</v>
      </c>
      <c r="H134" s="46">
        <f t="shared" si="46"/>
        <v>358.65999999999991</v>
      </c>
      <c r="I134" s="51">
        <f t="shared" si="46"/>
        <v>1847.5700000000002</v>
      </c>
    </row>
    <row r="135" spans="1:9" x14ac:dyDescent="0.25">
      <c r="A135" s="216" t="s">
        <v>371</v>
      </c>
      <c r="B135" s="491">
        <v>8</v>
      </c>
      <c r="C135" s="16">
        <f t="shared" ref="C135:C155" si="47">B135/159</f>
        <v>5.0314465408805034E-2</v>
      </c>
      <c r="D135" s="16">
        <v>3.45</v>
      </c>
      <c r="E135" s="16">
        <f t="shared" ref="E135:E155" si="48">B135*D135</f>
        <v>27.6</v>
      </c>
      <c r="F135" s="170">
        <v>1</v>
      </c>
      <c r="G135" s="16">
        <f t="shared" si="43"/>
        <v>27.6</v>
      </c>
      <c r="H135" s="16">
        <f t="shared" si="44"/>
        <v>6.65</v>
      </c>
      <c r="I135" s="17">
        <f t="shared" si="45"/>
        <v>34.25</v>
      </c>
    </row>
    <row r="136" spans="1:9" x14ac:dyDescent="0.25">
      <c r="A136" s="216" t="s">
        <v>372</v>
      </c>
      <c r="B136" s="491">
        <v>12</v>
      </c>
      <c r="C136" s="16">
        <f t="shared" si="47"/>
        <v>7.5471698113207544E-2</v>
      </c>
      <c r="D136" s="16">
        <v>3.45</v>
      </c>
      <c r="E136" s="16">
        <f t="shared" si="48"/>
        <v>41.400000000000006</v>
      </c>
      <c r="F136" s="170">
        <v>1</v>
      </c>
      <c r="G136" s="16">
        <f t="shared" si="43"/>
        <v>41.4</v>
      </c>
      <c r="H136" s="16">
        <f t="shared" si="44"/>
        <v>9.9700000000000006</v>
      </c>
      <c r="I136" s="17">
        <f t="shared" si="45"/>
        <v>51.37</v>
      </c>
    </row>
    <row r="137" spans="1:9" x14ac:dyDescent="0.25">
      <c r="A137" s="216" t="s">
        <v>373</v>
      </c>
      <c r="B137" s="491">
        <v>16</v>
      </c>
      <c r="C137" s="16">
        <f t="shared" si="47"/>
        <v>0.10062893081761007</v>
      </c>
      <c r="D137" s="16">
        <v>3.45</v>
      </c>
      <c r="E137" s="16">
        <f t="shared" si="48"/>
        <v>55.2</v>
      </c>
      <c r="F137" s="170">
        <v>1</v>
      </c>
      <c r="G137" s="16">
        <f t="shared" si="43"/>
        <v>55.2</v>
      </c>
      <c r="H137" s="16">
        <f t="shared" si="44"/>
        <v>13.3</v>
      </c>
      <c r="I137" s="17">
        <f t="shared" si="45"/>
        <v>68.5</v>
      </c>
    </row>
    <row r="138" spans="1:9" x14ac:dyDescent="0.25">
      <c r="A138" s="216" t="s">
        <v>374</v>
      </c>
      <c r="B138" s="491">
        <v>12</v>
      </c>
      <c r="C138" s="16">
        <f t="shared" si="47"/>
        <v>7.5471698113207544E-2</v>
      </c>
      <c r="D138" s="16">
        <v>3.45</v>
      </c>
      <c r="E138" s="16">
        <f t="shared" si="48"/>
        <v>41.400000000000006</v>
      </c>
      <c r="F138" s="170">
        <v>1</v>
      </c>
      <c r="G138" s="16">
        <f t="shared" si="43"/>
        <v>41.4</v>
      </c>
      <c r="H138" s="16">
        <f t="shared" si="44"/>
        <v>9.9700000000000006</v>
      </c>
      <c r="I138" s="17">
        <f t="shared" si="45"/>
        <v>51.37</v>
      </c>
    </row>
    <row r="139" spans="1:9" x14ac:dyDescent="0.25">
      <c r="A139" s="216" t="s">
        <v>375</v>
      </c>
      <c r="B139" s="491">
        <v>8</v>
      </c>
      <c r="C139" s="16">
        <f t="shared" si="47"/>
        <v>5.0314465408805034E-2</v>
      </c>
      <c r="D139" s="16">
        <v>3.45</v>
      </c>
      <c r="E139" s="16">
        <f t="shared" si="48"/>
        <v>27.6</v>
      </c>
      <c r="F139" s="170">
        <v>1</v>
      </c>
      <c r="G139" s="16">
        <f t="shared" si="43"/>
        <v>27.6</v>
      </c>
      <c r="H139" s="16">
        <f t="shared" si="44"/>
        <v>6.65</v>
      </c>
      <c r="I139" s="17">
        <f t="shared" si="45"/>
        <v>34.25</v>
      </c>
    </row>
    <row r="140" spans="1:9" x14ac:dyDescent="0.25">
      <c r="A140" s="216" t="s">
        <v>376</v>
      </c>
      <c r="B140" s="491">
        <v>14</v>
      </c>
      <c r="C140" s="16">
        <f t="shared" si="47"/>
        <v>8.8050314465408799E-2</v>
      </c>
      <c r="D140" s="16">
        <v>3.45</v>
      </c>
      <c r="E140" s="16">
        <f t="shared" si="48"/>
        <v>48.300000000000004</v>
      </c>
      <c r="F140" s="170">
        <v>1</v>
      </c>
      <c r="G140" s="16">
        <f t="shared" si="43"/>
        <v>48.3</v>
      </c>
      <c r="H140" s="16">
        <f t="shared" si="44"/>
        <v>11.64</v>
      </c>
      <c r="I140" s="17">
        <f t="shared" si="45"/>
        <v>59.94</v>
      </c>
    </row>
    <row r="141" spans="1:9" x14ac:dyDescent="0.25">
      <c r="A141" s="216" t="s">
        <v>377</v>
      </c>
      <c r="B141" s="491">
        <v>7</v>
      </c>
      <c r="C141" s="16">
        <f t="shared" si="47"/>
        <v>4.40251572327044E-2</v>
      </c>
      <c r="D141" s="16">
        <v>3.45</v>
      </c>
      <c r="E141" s="16">
        <f t="shared" si="48"/>
        <v>24.150000000000002</v>
      </c>
      <c r="F141" s="170">
        <v>1</v>
      </c>
      <c r="G141" s="16">
        <f t="shared" si="43"/>
        <v>24.15</v>
      </c>
      <c r="H141" s="16">
        <f t="shared" si="44"/>
        <v>5.82</v>
      </c>
      <c r="I141" s="17">
        <f t="shared" si="45"/>
        <v>29.97</v>
      </c>
    </row>
    <row r="142" spans="1:9" x14ac:dyDescent="0.25">
      <c r="A142" s="216" t="s">
        <v>378</v>
      </c>
      <c r="B142" s="491">
        <v>7</v>
      </c>
      <c r="C142" s="16">
        <f t="shared" si="47"/>
        <v>4.40251572327044E-2</v>
      </c>
      <c r="D142" s="16">
        <v>3.45</v>
      </c>
      <c r="E142" s="16">
        <f t="shared" si="48"/>
        <v>24.150000000000002</v>
      </c>
      <c r="F142" s="170">
        <v>1</v>
      </c>
      <c r="G142" s="16">
        <f t="shared" si="43"/>
        <v>24.15</v>
      </c>
      <c r="H142" s="16">
        <f t="shared" si="44"/>
        <v>5.82</v>
      </c>
      <c r="I142" s="17">
        <f t="shared" si="45"/>
        <v>29.97</v>
      </c>
    </row>
    <row r="143" spans="1:9" x14ac:dyDescent="0.25">
      <c r="A143" s="216" t="s">
        <v>379</v>
      </c>
      <c r="B143" s="491">
        <v>4</v>
      </c>
      <c r="C143" s="16">
        <f t="shared" si="47"/>
        <v>2.5157232704402517E-2</v>
      </c>
      <c r="D143" s="16">
        <v>3.45</v>
      </c>
      <c r="E143" s="16">
        <f t="shared" si="48"/>
        <v>13.8</v>
      </c>
      <c r="F143" s="170">
        <v>1</v>
      </c>
      <c r="G143" s="16">
        <f t="shared" si="43"/>
        <v>13.8</v>
      </c>
      <c r="H143" s="16">
        <f t="shared" si="44"/>
        <v>3.32</v>
      </c>
      <c r="I143" s="17">
        <f t="shared" si="45"/>
        <v>17.12</v>
      </c>
    </row>
    <row r="144" spans="1:9" x14ac:dyDescent="0.25">
      <c r="A144" s="216" t="s">
        <v>380</v>
      </c>
      <c r="B144" s="491">
        <v>3</v>
      </c>
      <c r="C144" s="16">
        <f t="shared" si="47"/>
        <v>1.8867924528301886E-2</v>
      </c>
      <c r="D144" s="16">
        <v>3.45</v>
      </c>
      <c r="E144" s="16">
        <f t="shared" si="48"/>
        <v>10.350000000000001</v>
      </c>
      <c r="F144" s="170">
        <v>1</v>
      </c>
      <c r="G144" s="16">
        <f t="shared" si="43"/>
        <v>10.35</v>
      </c>
      <c r="H144" s="16">
        <f t="shared" si="44"/>
        <v>2.4900000000000002</v>
      </c>
      <c r="I144" s="17">
        <f t="shared" si="45"/>
        <v>12.84</v>
      </c>
    </row>
    <row r="145" spans="1:9" x14ac:dyDescent="0.25">
      <c r="A145" s="216" t="s">
        <v>381</v>
      </c>
      <c r="B145" s="491">
        <v>3</v>
      </c>
      <c r="C145" s="16">
        <f t="shared" si="47"/>
        <v>1.8867924528301886E-2</v>
      </c>
      <c r="D145" s="16">
        <v>3.45</v>
      </c>
      <c r="E145" s="16">
        <f t="shared" si="48"/>
        <v>10.350000000000001</v>
      </c>
      <c r="F145" s="170">
        <v>1</v>
      </c>
      <c r="G145" s="16">
        <f t="shared" si="43"/>
        <v>10.35</v>
      </c>
      <c r="H145" s="16">
        <f t="shared" si="44"/>
        <v>2.4900000000000002</v>
      </c>
      <c r="I145" s="17">
        <f t="shared" si="45"/>
        <v>12.84</v>
      </c>
    </row>
    <row r="146" spans="1:9" x14ac:dyDescent="0.25">
      <c r="A146" s="216" t="s">
        <v>382</v>
      </c>
      <c r="B146" s="491">
        <v>24</v>
      </c>
      <c r="C146" s="16">
        <f t="shared" si="47"/>
        <v>0.15094339622641509</v>
      </c>
      <c r="D146" s="16">
        <v>3.45</v>
      </c>
      <c r="E146" s="16">
        <f t="shared" si="48"/>
        <v>82.800000000000011</v>
      </c>
      <c r="F146" s="170">
        <v>1</v>
      </c>
      <c r="G146" s="16">
        <f t="shared" si="43"/>
        <v>82.8</v>
      </c>
      <c r="H146" s="16">
        <f t="shared" si="44"/>
        <v>19.95</v>
      </c>
      <c r="I146" s="17">
        <f t="shared" si="45"/>
        <v>102.75</v>
      </c>
    </row>
    <row r="147" spans="1:9" x14ac:dyDescent="0.25">
      <c r="A147" s="216" t="s">
        <v>383</v>
      </c>
      <c r="B147" s="491">
        <v>39</v>
      </c>
      <c r="C147" s="16">
        <f t="shared" si="47"/>
        <v>0.24528301886792453</v>
      </c>
      <c r="D147" s="16">
        <v>3.45</v>
      </c>
      <c r="E147" s="16">
        <f t="shared" si="48"/>
        <v>134.55000000000001</v>
      </c>
      <c r="F147" s="170">
        <v>1</v>
      </c>
      <c r="G147" s="16">
        <f t="shared" si="43"/>
        <v>134.55000000000001</v>
      </c>
      <c r="H147" s="16">
        <f t="shared" si="44"/>
        <v>32.409999999999997</v>
      </c>
      <c r="I147" s="17">
        <f t="shared" si="45"/>
        <v>166.96</v>
      </c>
    </row>
    <row r="148" spans="1:9" x14ac:dyDescent="0.25">
      <c r="A148" s="216" t="s">
        <v>384</v>
      </c>
      <c r="B148" s="491">
        <v>13</v>
      </c>
      <c r="C148" s="16">
        <f t="shared" si="47"/>
        <v>8.1761006289308172E-2</v>
      </c>
      <c r="D148" s="16">
        <v>3.45</v>
      </c>
      <c r="E148" s="16">
        <f t="shared" si="48"/>
        <v>44.85</v>
      </c>
      <c r="F148" s="170">
        <v>1</v>
      </c>
      <c r="G148" s="16">
        <f t="shared" si="43"/>
        <v>44.85</v>
      </c>
      <c r="H148" s="16">
        <f t="shared" si="44"/>
        <v>10.8</v>
      </c>
      <c r="I148" s="17">
        <f t="shared" si="45"/>
        <v>55.650000000000006</v>
      </c>
    </row>
    <row r="149" spans="1:9" x14ac:dyDescent="0.25">
      <c r="A149" s="216" t="s">
        <v>385</v>
      </c>
      <c r="B149" s="491">
        <v>40</v>
      </c>
      <c r="C149" s="16">
        <f t="shared" si="47"/>
        <v>0.25157232704402516</v>
      </c>
      <c r="D149" s="16">
        <v>3.45</v>
      </c>
      <c r="E149" s="16">
        <f t="shared" si="48"/>
        <v>138</v>
      </c>
      <c r="F149" s="170">
        <v>1</v>
      </c>
      <c r="G149" s="16">
        <f t="shared" si="43"/>
        <v>138</v>
      </c>
      <c r="H149" s="16">
        <f t="shared" si="44"/>
        <v>33.24</v>
      </c>
      <c r="I149" s="17">
        <f t="shared" si="45"/>
        <v>171.24</v>
      </c>
    </row>
    <row r="150" spans="1:9" x14ac:dyDescent="0.25">
      <c r="A150" s="216" t="s">
        <v>386</v>
      </c>
      <c r="B150" s="491">
        <v>19</v>
      </c>
      <c r="C150" s="16">
        <f t="shared" si="47"/>
        <v>0.11949685534591195</v>
      </c>
      <c r="D150" s="16">
        <v>3.45</v>
      </c>
      <c r="E150" s="16">
        <f t="shared" si="48"/>
        <v>65.55</v>
      </c>
      <c r="F150" s="170">
        <v>1</v>
      </c>
      <c r="G150" s="16">
        <f t="shared" si="43"/>
        <v>65.55</v>
      </c>
      <c r="H150" s="16">
        <f t="shared" si="44"/>
        <v>15.79</v>
      </c>
      <c r="I150" s="17">
        <f t="shared" si="45"/>
        <v>81.34</v>
      </c>
    </row>
    <row r="151" spans="1:9" x14ac:dyDescent="0.25">
      <c r="A151" s="216" t="s">
        <v>387</v>
      </c>
      <c r="B151" s="491">
        <v>26</v>
      </c>
      <c r="C151" s="16">
        <f t="shared" si="47"/>
        <v>0.16352201257861634</v>
      </c>
      <c r="D151" s="16">
        <v>3.34</v>
      </c>
      <c r="E151" s="16">
        <f t="shared" si="48"/>
        <v>86.84</v>
      </c>
      <c r="F151" s="170">
        <v>1</v>
      </c>
      <c r="G151" s="16">
        <f t="shared" si="43"/>
        <v>86.84</v>
      </c>
      <c r="H151" s="16">
        <f t="shared" si="44"/>
        <v>20.92</v>
      </c>
      <c r="I151" s="17">
        <f t="shared" si="45"/>
        <v>107.76</v>
      </c>
    </row>
    <row r="152" spans="1:9" x14ac:dyDescent="0.25">
      <c r="A152" s="216" t="s">
        <v>388</v>
      </c>
      <c r="B152" s="491">
        <v>73.5</v>
      </c>
      <c r="C152" s="16">
        <f t="shared" si="47"/>
        <v>0.46226415094339623</v>
      </c>
      <c r="D152" s="16">
        <v>3.45</v>
      </c>
      <c r="E152" s="16">
        <f t="shared" si="48"/>
        <v>253.57500000000002</v>
      </c>
      <c r="F152" s="170">
        <v>1</v>
      </c>
      <c r="G152" s="16">
        <f t="shared" si="43"/>
        <v>253.58</v>
      </c>
      <c r="H152" s="16">
        <f t="shared" si="44"/>
        <v>61.09</v>
      </c>
      <c r="I152" s="17">
        <f t="shared" si="45"/>
        <v>314.67</v>
      </c>
    </row>
    <row r="153" spans="1:9" x14ac:dyDescent="0.25">
      <c r="A153" s="216" t="s">
        <v>389</v>
      </c>
      <c r="B153" s="491">
        <v>48</v>
      </c>
      <c r="C153" s="16">
        <f t="shared" si="47"/>
        <v>0.30188679245283018</v>
      </c>
      <c r="D153" s="16">
        <v>3.45</v>
      </c>
      <c r="E153" s="16">
        <f t="shared" si="48"/>
        <v>165.60000000000002</v>
      </c>
      <c r="F153" s="170">
        <v>1</v>
      </c>
      <c r="G153" s="16">
        <f t="shared" si="43"/>
        <v>165.6</v>
      </c>
      <c r="H153" s="16">
        <f t="shared" si="44"/>
        <v>39.89</v>
      </c>
      <c r="I153" s="17">
        <f t="shared" si="45"/>
        <v>205.49</v>
      </c>
    </row>
    <row r="154" spans="1:9" x14ac:dyDescent="0.25">
      <c r="A154" s="216" t="s">
        <v>390</v>
      </c>
      <c r="B154" s="491">
        <v>24</v>
      </c>
      <c r="C154" s="16">
        <f t="shared" si="47"/>
        <v>0.15094339622641509</v>
      </c>
      <c r="D154" s="16">
        <v>3.34</v>
      </c>
      <c r="E154" s="16">
        <f t="shared" si="48"/>
        <v>80.16</v>
      </c>
      <c r="F154" s="170">
        <v>1</v>
      </c>
      <c r="G154" s="16">
        <f t="shared" si="43"/>
        <v>80.16</v>
      </c>
      <c r="H154" s="16">
        <f t="shared" si="44"/>
        <v>19.309999999999999</v>
      </c>
      <c r="I154" s="17">
        <f t="shared" si="45"/>
        <v>99.47</v>
      </c>
    </row>
    <row r="155" spans="1:9" x14ac:dyDescent="0.25">
      <c r="A155" s="216" t="s">
        <v>391</v>
      </c>
      <c r="B155" s="491">
        <v>36</v>
      </c>
      <c r="C155" s="16">
        <f t="shared" si="47"/>
        <v>0.22641509433962265</v>
      </c>
      <c r="D155" s="16">
        <v>3.13</v>
      </c>
      <c r="E155" s="16">
        <f t="shared" si="48"/>
        <v>112.67999999999999</v>
      </c>
      <c r="F155" s="170">
        <v>1</v>
      </c>
      <c r="G155" s="16">
        <f t="shared" si="43"/>
        <v>112.68</v>
      </c>
      <c r="H155" s="16">
        <f t="shared" si="44"/>
        <v>27.14</v>
      </c>
      <c r="I155" s="17">
        <f t="shared" si="45"/>
        <v>139.82</v>
      </c>
    </row>
    <row r="156" spans="1:9" ht="37.5" customHeight="1" x14ac:dyDescent="0.25">
      <c r="A156" s="640" t="s">
        <v>7</v>
      </c>
      <c r="B156" s="774">
        <f>SUM(B157:B158)</f>
        <v>21</v>
      </c>
      <c r="C156" s="38">
        <f t="shared" ref="C156:I156" si="49">SUM(C157:C158)</f>
        <v>0.13207547169811321</v>
      </c>
      <c r="D156" s="46"/>
      <c r="E156" s="46"/>
      <c r="F156" s="46"/>
      <c r="G156" s="46">
        <f t="shared" si="49"/>
        <v>65.73</v>
      </c>
      <c r="H156" s="46">
        <f t="shared" si="49"/>
        <v>15.83</v>
      </c>
      <c r="I156" s="51">
        <f t="shared" si="49"/>
        <v>81.56</v>
      </c>
    </row>
    <row r="157" spans="1:9" x14ac:dyDescent="0.25">
      <c r="A157" s="216" t="s">
        <v>392</v>
      </c>
      <c r="B157" s="491">
        <v>5</v>
      </c>
      <c r="C157" s="16">
        <f t="shared" ref="C157:C158" si="50">B157/159</f>
        <v>3.1446540880503145E-2</v>
      </c>
      <c r="D157" s="16">
        <v>3.13</v>
      </c>
      <c r="E157" s="16">
        <f t="shared" ref="E157:E158" si="51">B157*D157</f>
        <v>15.649999999999999</v>
      </c>
      <c r="F157" s="170">
        <v>1</v>
      </c>
      <c r="G157" s="16">
        <f t="shared" si="43"/>
        <v>15.65</v>
      </c>
      <c r="H157" s="16">
        <f t="shared" si="44"/>
        <v>3.77</v>
      </c>
      <c r="I157" s="17">
        <f t="shared" si="45"/>
        <v>19.420000000000002</v>
      </c>
    </row>
    <row r="158" spans="1:9" ht="17.25" thickBot="1" x14ac:dyDescent="0.3">
      <c r="A158" s="218" t="s">
        <v>393</v>
      </c>
      <c r="B158" s="496">
        <v>16</v>
      </c>
      <c r="C158" s="53">
        <f t="shared" si="50"/>
        <v>0.10062893081761007</v>
      </c>
      <c r="D158" s="53">
        <v>3.13</v>
      </c>
      <c r="E158" s="53">
        <f t="shared" si="51"/>
        <v>50.08</v>
      </c>
      <c r="F158" s="790">
        <v>1</v>
      </c>
      <c r="G158" s="53">
        <f t="shared" si="43"/>
        <v>50.08</v>
      </c>
      <c r="H158" s="53">
        <f t="shared" si="44"/>
        <v>12.06</v>
      </c>
      <c r="I158" s="54">
        <f t="shared" si="45"/>
        <v>62.14</v>
      </c>
    </row>
    <row r="161" spans="1:1" x14ac:dyDescent="0.25">
      <c r="A161" s="2" t="s">
        <v>394</v>
      </c>
    </row>
    <row r="162" spans="1:1" ht="18" customHeight="1" x14ac:dyDescent="0.25"/>
    <row r="163" spans="1:1" x14ac:dyDescent="0.25">
      <c r="A163" s="2" t="s">
        <v>1924</v>
      </c>
    </row>
    <row r="164" spans="1:1" x14ac:dyDescent="0.25">
      <c r="A164" s="2" t="s">
        <v>1925</v>
      </c>
    </row>
  </sheetData>
  <mergeCells count="4">
    <mergeCell ref="F1:G1"/>
    <mergeCell ref="A2:G2"/>
    <mergeCell ref="A6:A7"/>
    <mergeCell ref="B6:I6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59999389629810485"/>
  </sheetPr>
  <dimension ref="A1:I39"/>
  <sheetViews>
    <sheetView zoomScale="80" zoomScaleNormal="80" workbookViewId="0">
      <selection activeCell="A2" sqref="A2:G2"/>
    </sheetView>
  </sheetViews>
  <sheetFormatPr defaultColWidth="9.140625" defaultRowHeight="16.5" x14ac:dyDescent="0.25"/>
  <cols>
    <col min="1" max="1" width="42.7109375" style="2" customWidth="1"/>
    <col min="2" max="2" width="17.28515625" style="2" customWidth="1"/>
    <col min="3" max="3" width="19.28515625" style="2" customWidth="1"/>
    <col min="4" max="4" width="13.7109375" style="2" customWidth="1"/>
    <col min="5" max="5" width="15.42578125" style="2" customWidth="1"/>
    <col min="6" max="6" width="11.42578125" style="2" customWidth="1"/>
    <col min="7" max="7" width="11.5703125" style="2" customWidth="1"/>
    <col min="8" max="8" width="12.140625" style="2" customWidth="1"/>
    <col min="9" max="9" width="12.5703125" style="2" customWidth="1"/>
    <col min="10" max="10" width="15.85546875" style="2" customWidth="1"/>
    <col min="11" max="16384" width="9.140625" style="2"/>
  </cols>
  <sheetData>
    <row r="1" spans="1:9" x14ac:dyDescent="0.25">
      <c r="F1" s="1433"/>
      <c r="G1" s="1433"/>
    </row>
    <row r="2" spans="1:9" s="1" customFormat="1" ht="52.5" customHeight="1" x14ac:dyDescent="0.25">
      <c r="A2" s="1374" t="s">
        <v>208</v>
      </c>
      <c r="B2" s="1374"/>
      <c r="C2" s="1374"/>
      <c r="D2" s="1374"/>
      <c r="E2" s="1374"/>
      <c r="F2" s="1374"/>
      <c r="G2" s="1374"/>
    </row>
    <row r="4" spans="1:9" x14ac:dyDescent="0.25">
      <c r="A4" s="1" t="s">
        <v>520</v>
      </c>
    </row>
    <row r="5" spans="1:9" ht="17.25" thickBot="1" x14ac:dyDescent="0.3"/>
    <row r="6" spans="1:9" ht="16.5" customHeight="1" x14ac:dyDescent="0.25">
      <c r="A6" s="1428"/>
      <c r="B6" s="1430" t="s">
        <v>11</v>
      </c>
      <c r="C6" s="1431"/>
      <c r="D6" s="1431"/>
      <c r="E6" s="1431"/>
      <c r="F6" s="1431"/>
      <c r="G6" s="1431"/>
      <c r="H6" s="1431"/>
      <c r="I6" s="1432"/>
    </row>
    <row r="7" spans="1:9" ht="135" x14ac:dyDescent="0.25">
      <c r="A7" s="1429"/>
      <c r="B7" s="23" t="s">
        <v>21</v>
      </c>
      <c r="C7" s="166" t="s">
        <v>15</v>
      </c>
      <c r="D7" s="24" t="s">
        <v>16</v>
      </c>
      <c r="E7" s="24" t="s">
        <v>13</v>
      </c>
      <c r="F7" s="24" t="s">
        <v>3</v>
      </c>
      <c r="G7" s="24" t="s">
        <v>4</v>
      </c>
      <c r="H7" s="24" t="s">
        <v>5</v>
      </c>
      <c r="I7" s="25" t="s">
        <v>6</v>
      </c>
    </row>
    <row r="8" spans="1:9" x14ac:dyDescent="0.25">
      <c r="A8" s="212"/>
      <c r="B8" s="4">
        <v>1</v>
      </c>
      <c r="C8" s="5" t="s">
        <v>24</v>
      </c>
      <c r="D8" s="5">
        <v>3</v>
      </c>
      <c r="E8" s="5" t="s">
        <v>17</v>
      </c>
      <c r="F8" s="5">
        <v>5</v>
      </c>
      <c r="G8" s="5" t="s">
        <v>18</v>
      </c>
      <c r="H8" s="5" t="s">
        <v>19</v>
      </c>
      <c r="I8" s="6" t="s">
        <v>20</v>
      </c>
    </row>
    <row r="9" spans="1:9" s="1" customFormat="1" x14ac:dyDescent="0.25">
      <c r="A9" s="213" t="s">
        <v>0</v>
      </c>
      <c r="B9" s="489">
        <f>B10+B20</f>
        <v>3287.85</v>
      </c>
      <c r="C9" s="8">
        <f t="shared" ref="C9:I9" si="0">C10+C20</f>
        <v>20.809177215189873</v>
      </c>
      <c r="D9" s="8"/>
      <c r="E9" s="8"/>
      <c r="F9" s="8"/>
      <c r="G9" s="8">
        <f t="shared" si="0"/>
        <v>21797.22</v>
      </c>
      <c r="H9" s="8">
        <f t="shared" si="0"/>
        <v>5235.41</v>
      </c>
      <c r="I9" s="9">
        <f t="shared" si="0"/>
        <v>27032.629999999997</v>
      </c>
    </row>
    <row r="10" spans="1:9" s="1" customFormat="1" x14ac:dyDescent="0.25">
      <c r="A10" s="215" t="s">
        <v>521</v>
      </c>
      <c r="B10" s="490">
        <f>SUM(B11+B13+B17)</f>
        <v>2455</v>
      </c>
      <c r="C10" s="12">
        <f t="shared" ref="C10:I10" si="1">SUM(C11+C13+C17)</f>
        <v>15.537974683544302</v>
      </c>
      <c r="D10" s="12"/>
      <c r="E10" s="12"/>
      <c r="F10" s="12"/>
      <c r="G10" s="12">
        <f t="shared" si="1"/>
        <v>15996.93</v>
      </c>
      <c r="H10" s="12">
        <f t="shared" si="1"/>
        <v>3838.12</v>
      </c>
      <c r="I10" s="13">
        <f t="shared" si="1"/>
        <v>19835.05</v>
      </c>
    </row>
    <row r="11" spans="1:9" ht="49.5" x14ac:dyDescent="0.25">
      <c r="A11" s="640" t="s">
        <v>10</v>
      </c>
      <c r="B11" s="774">
        <f>B12</f>
        <v>105</v>
      </c>
      <c r="C11" s="38">
        <f t="shared" ref="C11:I11" si="2">C12</f>
        <v>0.66455696202531644</v>
      </c>
      <c r="D11" s="46"/>
      <c r="E11" s="46"/>
      <c r="F11" s="46"/>
      <c r="G11" s="46">
        <f t="shared" si="2"/>
        <v>1651.42</v>
      </c>
      <c r="H11" s="46">
        <f t="shared" si="2"/>
        <v>397.83</v>
      </c>
      <c r="I11" s="51">
        <f t="shared" si="2"/>
        <v>2049.25</v>
      </c>
    </row>
    <row r="12" spans="1:9" x14ac:dyDescent="0.25">
      <c r="A12" s="216" t="s">
        <v>522</v>
      </c>
      <c r="B12" s="491">
        <v>105</v>
      </c>
      <c r="C12" s="16">
        <f>B12/158</f>
        <v>0.66455696202531644</v>
      </c>
      <c r="D12" s="16">
        <v>2485</v>
      </c>
      <c r="E12" s="16">
        <f>C12*D12</f>
        <v>1651.4240506329113</v>
      </c>
      <c r="F12" s="129">
        <v>1</v>
      </c>
      <c r="G12" s="16">
        <f>ROUND(E12*F12,2)</f>
        <v>1651.42</v>
      </c>
      <c r="H12" s="16">
        <f>ROUND(G12*0.2409,2)</f>
        <v>397.83</v>
      </c>
      <c r="I12" s="17">
        <f>G12+H12</f>
        <v>2049.25</v>
      </c>
    </row>
    <row r="13" spans="1:9" ht="66" x14ac:dyDescent="0.25">
      <c r="A13" s="640" t="s">
        <v>8</v>
      </c>
      <c r="B13" s="774">
        <f>SUM(B14:B16)</f>
        <v>1606</v>
      </c>
      <c r="C13" s="38">
        <f t="shared" ref="C13:I13" si="3">SUM(C14:C16)</f>
        <v>10.164556962025316</v>
      </c>
      <c r="D13" s="38"/>
      <c r="E13" s="38"/>
      <c r="F13" s="38"/>
      <c r="G13" s="38">
        <f t="shared" si="3"/>
        <v>11458.79</v>
      </c>
      <c r="H13" s="38">
        <f t="shared" si="3"/>
        <v>2760.42</v>
      </c>
      <c r="I13" s="39">
        <f t="shared" si="3"/>
        <v>14219.21</v>
      </c>
    </row>
    <row r="14" spans="1:9" x14ac:dyDescent="0.25">
      <c r="A14" s="216" t="s">
        <v>523</v>
      </c>
      <c r="B14" s="491">
        <v>118</v>
      </c>
      <c r="C14" s="16">
        <f>B14/158</f>
        <v>0.74683544303797467</v>
      </c>
      <c r="D14" s="16">
        <v>1505</v>
      </c>
      <c r="E14" s="16">
        <f>C14*D14</f>
        <v>1123.9873417721519</v>
      </c>
      <c r="F14" s="129">
        <v>1</v>
      </c>
      <c r="G14" s="16">
        <f t="shared" ref="G14:G33" si="4">ROUND(E14*F14,2)</f>
        <v>1123.99</v>
      </c>
      <c r="H14" s="16">
        <f t="shared" ref="H14:H33" si="5">ROUND(G14*0.2409,2)</f>
        <v>270.77</v>
      </c>
      <c r="I14" s="17">
        <f t="shared" ref="I14:I33" si="6">G14+H14</f>
        <v>1394.76</v>
      </c>
    </row>
    <row r="15" spans="1:9" x14ac:dyDescent="0.25">
      <c r="A15" s="216" t="s">
        <v>523</v>
      </c>
      <c r="B15" s="491">
        <v>116</v>
      </c>
      <c r="C15" s="16">
        <f t="shared" ref="C15:C19" si="7">B15/158</f>
        <v>0.73417721518987344</v>
      </c>
      <c r="D15" s="16">
        <v>6.3</v>
      </c>
      <c r="E15" s="16">
        <f>B15*D15</f>
        <v>730.8</v>
      </c>
      <c r="F15" s="129">
        <v>1</v>
      </c>
      <c r="G15" s="16">
        <f t="shared" si="4"/>
        <v>730.8</v>
      </c>
      <c r="H15" s="16">
        <f t="shared" si="5"/>
        <v>176.05</v>
      </c>
      <c r="I15" s="17">
        <f t="shared" si="6"/>
        <v>906.84999999999991</v>
      </c>
    </row>
    <row r="16" spans="1:9" x14ac:dyDescent="0.25">
      <c r="A16" s="216" t="s">
        <v>523</v>
      </c>
      <c r="B16" s="491">
        <v>1372</v>
      </c>
      <c r="C16" s="16">
        <f t="shared" si="7"/>
        <v>8.6835443037974684</v>
      </c>
      <c r="D16" s="16">
        <v>7</v>
      </c>
      <c r="E16" s="16">
        <f t="shared" ref="E16:E19" si="8">B16*D16</f>
        <v>9604</v>
      </c>
      <c r="F16" s="129">
        <v>1</v>
      </c>
      <c r="G16" s="16">
        <f t="shared" si="4"/>
        <v>9604</v>
      </c>
      <c r="H16" s="16">
        <f t="shared" si="5"/>
        <v>2313.6</v>
      </c>
      <c r="I16" s="17">
        <f t="shared" si="6"/>
        <v>11917.6</v>
      </c>
    </row>
    <row r="17" spans="1:9" ht="66" x14ac:dyDescent="0.25">
      <c r="A17" s="640" t="s">
        <v>9</v>
      </c>
      <c r="B17" s="774">
        <f t="shared" ref="B17:I17" si="9">SUM(B18:B19)</f>
        <v>744</v>
      </c>
      <c r="C17" s="38">
        <f t="shared" si="9"/>
        <v>4.7088607594936711</v>
      </c>
      <c r="D17" s="38"/>
      <c r="E17" s="38"/>
      <c r="F17" s="38"/>
      <c r="G17" s="38">
        <f t="shared" si="9"/>
        <v>2886.7200000000003</v>
      </c>
      <c r="H17" s="38">
        <f t="shared" si="9"/>
        <v>679.87</v>
      </c>
      <c r="I17" s="39">
        <f t="shared" si="9"/>
        <v>3566.59</v>
      </c>
    </row>
    <row r="18" spans="1:9" x14ac:dyDescent="0.25">
      <c r="A18" s="216" t="s">
        <v>49</v>
      </c>
      <c r="B18" s="491">
        <v>120</v>
      </c>
      <c r="C18" s="16">
        <f t="shared" si="7"/>
        <v>0.759493670886076</v>
      </c>
      <c r="D18" s="16">
        <v>4.66</v>
      </c>
      <c r="E18" s="16">
        <f t="shared" si="8"/>
        <v>559.20000000000005</v>
      </c>
      <c r="F18" s="129">
        <v>1</v>
      </c>
      <c r="G18" s="16">
        <f t="shared" si="4"/>
        <v>559.20000000000005</v>
      </c>
      <c r="H18" s="16">
        <f>ROUND(G18*0.2131,2)</f>
        <v>119.17</v>
      </c>
      <c r="I18" s="17">
        <f t="shared" si="6"/>
        <v>678.37</v>
      </c>
    </row>
    <row r="19" spans="1:9" x14ac:dyDescent="0.25">
      <c r="A19" s="216" t="s">
        <v>49</v>
      </c>
      <c r="B19" s="491">
        <v>624</v>
      </c>
      <c r="C19" s="16">
        <f t="shared" si="7"/>
        <v>3.9493670886075951</v>
      </c>
      <c r="D19" s="16">
        <v>3.73</v>
      </c>
      <c r="E19" s="16">
        <f t="shared" si="8"/>
        <v>2327.52</v>
      </c>
      <c r="F19" s="129">
        <v>1</v>
      </c>
      <c r="G19" s="16">
        <f t="shared" si="4"/>
        <v>2327.52</v>
      </c>
      <c r="H19" s="16">
        <f t="shared" si="5"/>
        <v>560.70000000000005</v>
      </c>
      <c r="I19" s="17">
        <f t="shared" si="6"/>
        <v>2888.2200000000003</v>
      </c>
    </row>
    <row r="20" spans="1:9" s="1" customFormat="1" x14ac:dyDescent="0.25">
      <c r="A20" s="707" t="s">
        <v>524</v>
      </c>
      <c r="B20" s="490">
        <f>B21+B27+B31</f>
        <v>832.84999999999991</v>
      </c>
      <c r="C20" s="12">
        <f t="shared" ref="C20:I20" si="10">C21+C27+C31</f>
        <v>5.27120253164557</v>
      </c>
      <c r="D20" s="12"/>
      <c r="E20" s="12"/>
      <c r="F20" s="12"/>
      <c r="G20" s="12">
        <f t="shared" si="10"/>
        <v>5800.29</v>
      </c>
      <c r="H20" s="12">
        <f t="shared" si="10"/>
        <v>1397.2899999999997</v>
      </c>
      <c r="I20" s="13">
        <f t="shared" si="10"/>
        <v>7197.58</v>
      </c>
    </row>
    <row r="21" spans="1:9" ht="49.5" x14ac:dyDescent="0.25">
      <c r="A21" s="640" t="s">
        <v>10</v>
      </c>
      <c r="B21" s="774">
        <f>SUM(B22:B26)</f>
        <v>53.167999999999999</v>
      </c>
      <c r="C21" s="38">
        <f t="shared" ref="C21:I21" si="11">SUM(C22:C26)</f>
        <v>0.33650632911392409</v>
      </c>
      <c r="D21" s="38"/>
      <c r="E21" s="38"/>
      <c r="F21" s="38"/>
      <c r="G21" s="38">
        <f t="shared" si="11"/>
        <v>609.36</v>
      </c>
      <c r="H21" s="38">
        <f t="shared" si="11"/>
        <v>146.79000000000002</v>
      </c>
      <c r="I21" s="39">
        <f t="shared" si="11"/>
        <v>756.14999999999986</v>
      </c>
    </row>
    <row r="22" spans="1:9" x14ac:dyDescent="0.25">
      <c r="A22" s="216" t="s">
        <v>522</v>
      </c>
      <c r="B22" s="491">
        <v>24.167999999999999</v>
      </c>
      <c r="C22" s="16">
        <f t="shared" ref="C22:C33" si="12">B22/158</f>
        <v>0.1529620253164557</v>
      </c>
      <c r="D22" s="16">
        <v>11.66</v>
      </c>
      <c r="E22" s="16">
        <f t="shared" ref="E22:E33" si="13">B22*D22</f>
        <v>281.79888</v>
      </c>
      <c r="F22" s="129">
        <v>1</v>
      </c>
      <c r="G22" s="16">
        <f t="shared" si="4"/>
        <v>281.8</v>
      </c>
      <c r="H22" s="16">
        <f t="shared" si="5"/>
        <v>67.89</v>
      </c>
      <c r="I22" s="17">
        <f t="shared" si="6"/>
        <v>349.69</v>
      </c>
    </row>
    <row r="23" spans="1:9" x14ac:dyDescent="0.25">
      <c r="A23" s="216" t="s">
        <v>522</v>
      </c>
      <c r="B23" s="491">
        <v>2</v>
      </c>
      <c r="C23" s="16">
        <f t="shared" si="12"/>
        <v>1.2658227848101266E-2</v>
      </c>
      <c r="D23" s="16">
        <v>7.54</v>
      </c>
      <c r="E23" s="16">
        <f t="shared" si="13"/>
        <v>15.08</v>
      </c>
      <c r="F23" s="129">
        <v>1</v>
      </c>
      <c r="G23" s="16">
        <f t="shared" si="4"/>
        <v>15.08</v>
      </c>
      <c r="H23" s="16">
        <f t="shared" si="5"/>
        <v>3.63</v>
      </c>
      <c r="I23" s="17">
        <f t="shared" si="6"/>
        <v>18.71</v>
      </c>
    </row>
    <row r="24" spans="1:9" x14ac:dyDescent="0.25">
      <c r="A24" s="216" t="s">
        <v>525</v>
      </c>
      <c r="B24" s="491">
        <v>18</v>
      </c>
      <c r="C24" s="16">
        <f t="shared" si="12"/>
        <v>0.11392405063291139</v>
      </c>
      <c r="D24" s="16">
        <v>11.66</v>
      </c>
      <c r="E24" s="16">
        <f t="shared" si="13"/>
        <v>209.88</v>
      </c>
      <c r="F24" s="129">
        <v>1</v>
      </c>
      <c r="G24" s="16">
        <f t="shared" si="4"/>
        <v>209.88</v>
      </c>
      <c r="H24" s="16">
        <f t="shared" si="5"/>
        <v>50.56</v>
      </c>
      <c r="I24" s="17">
        <f t="shared" si="6"/>
        <v>260.44</v>
      </c>
    </row>
    <row r="25" spans="1:9" x14ac:dyDescent="0.25">
      <c r="A25" s="216" t="s">
        <v>526</v>
      </c>
      <c r="B25" s="491">
        <v>7</v>
      </c>
      <c r="C25" s="16">
        <f t="shared" si="12"/>
        <v>4.4303797468354431E-2</v>
      </c>
      <c r="D25" s="16">
        <v>11.66</v>
      </c>
      <c r="E25" s="16">
        <f t="shared" si="13"/>
        <v>81.62</v>
      </c>
      <c r="F25" s="129">
        <v>1</v>
      </c>
      <c r="G25" s="16">
        <f t="shared" si="4"/>
        <v>81.62</v>
      </c>
      <c r="H25" s="16">
        <f t="shared" si="5"/>
        <v>19.66</v>
      </c>
      <c r="I25" s="17">
        <f t="shared" si="6"/>
        <v>101.28</v>
      </c>
    </row>
    <row r="26" spans="1:9" x14ac:dyDescent="0.25">
      <c r="A26" s="216" t="s">
        <v>526</v>
      </c>
      <c r="B26" s="491">
        <v>2</v>
      </c>
      <c r="C26" s="16">
        <f t="shared" si="12"/>
        <v>1.2658227848101266E-2</v>
      </c>
      <c r="D26" s="16">
        <v>10.49</v>
      </c>
      <c r="E26" s="16">
        <f t="shared" si="13"/>
        <v>20.98</v>
      </c>
      <c r="F26" s="129">
        <v>1</v>
      </c>
      <c r="G26" s="16">
        <f t="shared" si="4"/>
        <v>20.98</v>
      </c>
      <c r="H26" s="16">
        <f t="shared" si="5"/>
        <v>5.05</v>
      </c>
      <c r="I26" s="17">
        <f t="shared" si="6"/>
        <v>26.03</v>
      </c>
    </row>
    <row r="27" spans="1:9" ht="66" x14ac:dyDescent="0.25">
      <c r="A27" s="640" t="s">
        <v>8</v>
      </c>
      <c r="B27" s="774">
        <f>SUM(B28:B30)</f>
        <v>672.68599999999992</v>
      </c>
      <c r="C27" s="38">
        <f t="shared" ref="C27:I27" si="14">SUM(C28:C30)</f>
        <v>4.2575063291139239</v>
      </c>
      <c r="D27" s="38"/>
      <c r="E27" s="38"/>
      <c r="F27" s="38"/>
      <c r="G27" s="38">
        <f t="shared" si="14"/>
        <v>4708.9900000000007</v>
      </c>
      <c r="H27" s="38">
        <f t="shared" si="14"/>
        <v>1134.3999999999999</v>
      </c>
      <c r="I27" s="39">
        <f t="shared" si="14"/>
        <v>5843.39</v>
      </c>
    </row>
    <row r="28" spans="1:9" x14ac:dyDescent="0.25">
      <c r="A28" s="216" t="s">
        <v>523</v>
      </c>
      <c r="B28" s="491">
        <v>643.77</v>
      </c>
      <c r="C28" s="16">
        <f t="shared" si="12"/>
        <v>4.0744936708860759</v>
      </c>
      <c r="D28" s="16">
        <v>7</v>
      </c>
      <c r="E28" s="16">
        <f t="shared" si="13"/>
        <v>4506.3899999999994</v>
      </c>
      <c r="F28" s="129">
        <v>1</v>
      </c>
      <c r="G28" s="16">
        <f t="shared" si="4"/>
        <v>4506.3900000000003</v>
      </c>
      <c r="H28" s="16">
        <f t="shared" si="5"/>
        <v>1085.5899999999999</v>
      </c>
      <c r="I28" s="17">
        <f t="shared" si="6"/>
        <v>5591.9800000000005</v>
      </c>
    </row>
    <row r="29" spans="1:9" x14ac:dyDescent="0.25">
      <c r="A29" s="216" t="s">
        <v>527</v>
      </c>
      <c r="B29" s="491">
        <v>28.582999999999998</v>
      </c>
      <c r="C29" s="16">
        <f t="shared" si="12"/>
        <v>0.18090506329113923</v>
      </c>
      <c r="D29" s="16">
        <v>7</v>
      </c>
      <c r="E29" s="16">
        <f t="shared" si="13"/>
        <v>200.08099999999999</v>
      </c>
      <c r="F29" s="129">
        <v>1</v>
      </c>
      <c r="G29" s="16">
        <f t="shared" si="4"/>
        <v>200.08</v>
      </c>
      <c r="H29" s="16">
        <f t="shared" si="5"/>
        <v>48.2</v>
      </c>
      <c r="I29" s="17">
        <f t="shared" si="6"/>
        <v>248.28000000000003</v>
      </c>
    </row>
    <row r="30" spans="1:9" x14ac:dyDescent="0.25">
      <c r="A30" s="216" t="s">
        <v>527</v>
      </c>
      <c r="B30" s="491">
        <v>0.33300000000000002</v>
      </c>
      <c r="C30" s="16">
        <f t="shared" si="12"/>
        <v>2.107594936708861E-3</v>
      </c>
      <c r="D30" s="16">
        <v>7.56</v>
      </c>
      <c r="E30" s="16">
        <f t="shared" si="13"/>
        <v>2.5174799999999999</v>
      </c>
      <c r="F30" s="129">
        <v>1</v>
      </c>
      <c r="G30" s="16">
        <f t="shared" si="4"/>
        <v>2.52</v>
      </c>
      <c r="H30" s="16">
        <f t="shared" si="5"/>
        <v>0.61</v>
      </c>
      <c r="I30" s="17">
        <f t="shared" si="6"/>
        <v>3.13</v>
      </c>
    </row>
    <row r="31" spans="1:9" ht="66" x14ac:dyDescent="0.25">
      <c r="A31" s="640" t="s">
        <v>9</v>
      </c>
      <c r="B31" s="774">
        <f>SUM(B32:B33)</f>
        <v>106.996</v>
      </c>
      <c r="C31" s="38">
        <f t="shared" ref="C31:I31" si="15">SUM(C32:C33)</f>
        <v>0.67718987341772152</v>
      </c>
      <c r="D31" s="38"/>
      <c r="E31" s="38"/>
      <c r="F31" s="38"/>
      <c r="G31" s="38">
        <f t="shared" si="15"/>
        <v>481.94</v>
      </c>
      <c r="H31" s="38">
        <f t="shared" si="15"/>
        <v>116.1</v>
      </c>
      <c r="I31" s="39">
        <f t="shared" si="15"/>
        <v>598.04</v>
      </c>
    </row>
    <row r="32" spans="1:9" x14ac:dyDescent="0.25">
      <c r="A32" s="216" t="s">
        <v>49</v>
      </c>
      <c r="B32" s="491">
        <v>89.08</v>
      </c>
      <c r="C32" s="16">
        <f t="shared" si="12"/>
        <v>0.56379746835443034</v>
      </c>
      <c r="D32" s="16">
        <v>4.66</v>
      </c>
      <c r="E32" s="16">
        <f t="shared" si="13"/>
        <v>415.11279999999999</v>
      </c>
      <c r="F32" s="129">
        <v>1</v>
      </c>
      <c r="G32" s="16">
        <f t="shared" si="4"/>
        <v>415.11</v>
      </c>
      <c r="H32" s="16">
        <f t="shared" si="5"/>
        <v>100</v>
      </c>
      <c r="I32" s="17">
        <f t="shared" si="6"/>
        <v>515.11</v>
      </c>
    </row>
    <row r="33" spans="1:9" ht="17.25" thickBot="1" x14ac:dyDescent="0.3">
      <c r="A33" s="218" t="s">
        <v>49</v>
      </c>
      <c r="B33" s="496">
        <v>17.916</v>
      </c>
      <c r="C33" s="53">
        <f t="shared" si="12"/>
        <v>0.11339240506329114</v>
      </c>
      <c r="D33" s="53">
        <v>3.73</v>
      </c>
      <c r="E33" s="53">
        <f t="shared" si="13"/>
        <v>66.826679999999996</v>
      </c>
      <c r="F33" s="144">
        <v>1</v>
      </c>
      <c r="G33" s="53">
        <f t="shared" si="4"/>
        <v>66.83</v>
      </c>
      <c r="H33" s="53">
        <f t="shared" si="5"/>
        <v>16.100000000000001</v>
      </c>
      <c r="I33" s="54">
        <f t="shared" si="6"/>
        <v>82.93</v>
      </c>
    </row>
    <row r="36" spans="1:9" x14ac:dyDescent="0.25">
      <c r="A36" s="2" t="s">
        <v>528</v>
      </c>
    </row>
    <row r="38" spans="1:9" x14ac:dyDescent="0.25">
      <c r="A38" s="2" t="s">
        <v>529</v>
      </c>
    </row>
    <row r="39" spans="1:9" x14ac:dyDescent="0.25">
      <c r="A39" s="2" t="s">
        <v>530</v>
      </c>
    </row>
  </sheetData>
  <mergeCells count="4">
    <mergeCell ref="F1:G1"/>
    <mergeCell ref="A2:G2"/>
    <mergeCell ref="A6:A7"/>
    <mergeCell ref="B6:I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 tint="0.59999389629810485"/>
  </sheetPr>
  <dimension ref="A1:J33"/>
  <sheetViews>
    <sheetView zoomScale="90" zoomScaleNormal="90" workbookViewId="0">
      <selection activeCell="R23" sqref="R23"/>
    </sheetView>
  </sheetViews>
  <sheetFormatPr defaultRowHeight="16.5" x14ac:dyDescent="0.25"/>
  <cols>
    <col min="1" max="1" width="42.5703125" style="2" customWidth="1"/>
    <col min="2" max="2" width="17.140625" style="2" bestFit="1" customWidth="1"/>
    <col min="3" max="3" width="19.42578125" style="2" bestFit="1" customWidth="1"/>
    <col min="4" max="4" width="13" style="2" bestFit="1" customWidth="1"/>
    <col min="5" max="5" width="15" style="2" bestFit="1" customWidth="1"/>
    <col min="6" max="6" width="11.28515625" style="2" bestFit="1" customWidth="1"/>
    <col min="7" max="7" width="10.140625" style="2" bestFit="1" customWidth="1"/>
    <col min="8" max="8" width="12" style="2" bestFit="1" customWidth="1"/>
    <col min="9" max="9" width="10.140625" style="2" bestFit="1" customWidth="1"/>
    <col min="10" max="10" width="15.85546875" style="2" customWidth="1"/>
    <col min="11" max="16384" width="9.140625" style="2"/>
  </cols>
  <sheetData>
    <row r="1" spans="1:9" x14ac:dyDescent="0.25">
      <c r="F1" s="1433"/>
      <c r="G1" s="1433"/>
    </row>
    <row r="2" spans="1:9" s="1" customFormat="1" ht="49.5" customHeight="1" x14ac:dyDescent="0.25">
      <c r="A2" s="1374" t="s">
        <v>208</v>
      </c>
      <c r="B2" s="1374"/>
      <c r="C2" s="1374"/>
      <c r="D2" s="1374"/>
      <c r="E2" s="1374"/>
      <c r="F2" s="1374"/>
      <c r="G2" s="1374"/>
    </row>
    <row r="4" spans="1:9" x14ac:dyDescent="0.25">
      <c r="A4" s="1" t="s">
        <v>2686</v>
      </c>
    </row>
    <row r="5" spans="1:9" ht="17.25" thickBot="1" x14ac:dyDescent="0.3"/>
    <row r="6" spans="1:9" ht="16.5" customHeight="1" x14ac:dyDescent="0.25">
      <c r="A6" s="1428"/>
      <c r="B6" s="1430" t="s">
        <v>11</v>
      </c>
      <c r="C6" s="1431"/>
      <c r="D6" s="1431"/>
      <c r="E6" s="1431"/>
      <c r="F6" s="1431"/>
      <c r="G6" s="1431"/>
      <c r="H6" s="1431"/>
      <c r="I6" s="1432"/>
    </row>
    <row r="7" spans="1:9" ht="135" x14ac:dyDescent="0.25">
      <c r="A7" s="1429"/>
      <c r="B7" s="23" t="s">
        <v>21</v>
      </c>
      <c r="C7" s="166" t="s">
        <v>15</v>
      </c>
      <c r="D7" s="24" t="s">
        <v>16</v>
      </c>
      <c r="E7" s="24" t="s">
        <v>13</v>
      </c>
      <c r="F7" s="24" t="s">
        <v>3</v>
      </c>
      <c r="G7" s="24" t="s">
        <v>4</v>
      </c>
      <c r="H7" s="24" t="s">
        <v>5</v>
      </c>
      <c r="I7" s="25" t="s">
        <v>6</v>
      </c>
    </row>
    <row r="8" spans="1:9" x14ac:dyDescent="0.25">
      <c r="A8" s="212"/>
      <c r="B8" s="4">
        <v>1</v>
      </c>
      <c r="C8" s="5" t="s">
        <v>24</v>
      </c>
      <c r="D8" s="5">
        <v>3</v>
      </c>
      <c r="E8" s="5" t="s">
        <v>17</v>
      </c>
      <c r="F8" s="5">
        <v>5</v>
      </c>
      <c r="G8" s="5" t="s">
        <v>18</v>
      </c>
      <c r="H8" s="5" t="s">
        <v>19</v>
      </c>
      <c r="I8" s="6" t="s">
        <v>20</v>
      </c>
    </row>
    <row r="9" spans="1:9" s="1" customFormat="1" x14ac:dyDescent="0.25">
      <c r="A9" s="213" t="s">
        <v>0</v>
      </c>
      <c r="B9" s="785">
        <f>B10+B22</f>
        <v>1488</v>
      </c>
      <c r="C9" s="787">
        <f>C10+C22</f>
        <v>9.4177215189873422</v>
      </c>
      <c r="D9" s="787"/>
      <c r="E9" s="787"/>
      <c r="F9" s="787"/>
      <c r="G9" s="787">
        <f>G10+G22</f>
        <v>6495.12</v>
      </c>
      <c r="H9" s="787">
        <f>H10+H22</f>
        <v>1564.67</v>
      </c>
      <c r="I9" s="788">
        <f>I10+I22</f>
        <v>8059.79</v>
      </c>
    </row>
    <row r="10" spans="1:9" s="1" customFormat="1" x14ac:dyDescent="0.25">
      <c r="A10" s="707" t="s">
        <v>100</v>
      </c>
      <c r="B10" s="792">
        <f t="shared" ref="B10:H10" si="0">B14</f>
        <v>744</v>
      </c>
      <c r="C10" s="805">
        <f t="shared" si="0"/>
        <v>4.7088607594936702</v>
      </c>
      <c r="D10" s="805"/>
      <c r="E10" s="805"/>
      <c r="F10" s="805"/>
      <c r="G10" s="805">
        <f t="shared" si="0"/>
        <v>3377.7599999999998</v>
      </c>
      <c r="H10" s="805">
        <f t="shared" si="0"/>
        <v>813.71</v>
      </c>
      <c r="I10" s="806">
        <f>I14</f>
        <v>4191.47</v>
      </c>
    </row>
    <row r="11" spans="1:9" ht="49.5" hidden="1" x14ac:dyDescent="0.25">
      <c r="A11" s="800" t="s">
        <v>10</v>
      </c>
      <c r="B11" s="376"/>
      <c r="C11" s="377"/>
      <c r="D11" s="226"/>
      <c r="E11" s="226"/>
      <c r="F11" s="226"/>
      <c r="G11" s="226"/>
      <c r="H11" s="226"/>
      <c r="I11" s="228"/>
    </row>
    <row r="12" spans="1:9" hidden="1" x14ac:dyDescent="0.25">
      <c r="A12" s="801" t="s">
        <v>1</v>
      </c>
      <c r="B12" s="376"/>
      <c r="C12" s="377"/>
      <c r="D12" s="226"/>
      <c r="E12" s="226"/>
      <c r="F12" s="226"/>
      <c r="G12" s="226"/>
      <c r="H12" s="226"/>
      <c r="I12" s="228"/>
    </row>
    <row r="13" spans="1:9" hidden="1" x14ac:dyDescent="0.25">
      <c r="A13" s="801" t="s">
        <v>1</v>
      </c>
      <c r="B13" s="376"/>
      <c r="C13" s="377"/>
      <c r="D13" s="226"/>
      <c r="E13" s="226"/>
      <c r="F13" s="226"/>
      <c r="G13" s="226"/>
      <c r="H13" s="226"/>
      <c r="I13" s="228"/>
    </row>
    <row r="14" spans="1:9" ht="66.75" customHeight="1" x14ac:dyDescent="0.25">
      <c r="A14" s="640" t="s">
        <v>8</v>
      </c>
      <c r="B14" s="793">
        <f t="shared" ref="B14:H14" si="1">SUM(B15:B21)</f>
        <v>744</v>
      </c>
      <c r="C14" s="807">
        <f t="shared" si="1"/>
        <v>4.7088607594936702</v>
      </c>
      <c r="D14" s="807"/>
      <c r="E14" s="807"/>
      <c r="F14" s="807"/>
      <c r="G14" s="807">
        <f t="shared" si="1"/>
        <v>3377.7599999999998</v>
      </c>
      <c r="H14" s="807">
        <f t="shared" si="1"/>
        <v>813.71</v>
      </c>
      <c r="I14" s="808">
        <f>SUM(I15:I21)</f>
        <v>4191.47</v>
      </c>
    </row>
    <row r="15" spans="1:9" s="64" customFormat="1" x14ac:dyDescent="0.25">
      <c r="A15" s="801" t="s">
        <v>101</v>
      </c>
      <c r="B15" s="794">
        <v>108</v>
      </c>
      <c r="C15" s="809">
        <f>B15/158</f>
        <v>0.68354430379746833</v>
      </c>
      <c r="D15" s="795">
        <v>4.54</v>
      </c>
      <c r="E15" s="795">
        <f>B15*D15</f>
        <v>490.32</v>
      </c>
      <c r="F15" s="796">
        <v>1</v>
      </c>
      <c r="G15" s="795">
        <f>ROUND(E15*F15,2)</f>
        <v>490.32</v>
      </c>
      <c r="H15" s="795">
        <f>ROUND(G15*0.2409,2)</f>
        <v>118.12</v>
      </c>
      <c r="I15" s="65">
        <f>G15+H15</f>
        <v>608.44000000000005</v>
      </c>
    </row>
    <row r="16" spans="1:9" s="64" customFormat="1" x14ac:dyDescent="0.25">
      <c r="A16" s="801" t="s">
        <v>101</v>
      </c>
      <c r="B16" s="794">
        <v>32</v>
      </c>
      <c r="C16" s="809">
        <f t="shared" ref="C16:C21" si="2">B16/158</f>
        <v>0.20253164556962025</v>
      </c>
      <c r="D16" s="795">
        <v>4.54</v>
      </c>
      <c r="E16" s="795">
        <f t="shared" ref="E16:E21" si="3">B16*D16</f>
        <v>145.28</v>
      </c>
      <c r="F16" s="796">
        <v>1</v>
      </c>
      <c r="G16" s="795">
        <f t="shared" ref="G16:G21" si="4">ROUND(E16*F16,2)</f>
        <v>145.28</v>
      </c>
      <c r="H16" s="795">
        <f t="shared" ref="H16:H21" si="5">ROUND(G16*0.2409,2)</f>
        <v>35</v>
      </c>
      <c r="I16" s="65">
        <f t="shared" ref="I16:I21" si="6">G16+H16</f>
        <v>180.28</v>
      </c>
    </row>
    <row r="17" spans="1:10" s="64" customFormat="1" x14ac:dyDescent="0.25">
      <c r="A17" s="801" t="s">
        <v>101</v>
      </c>
      <c r="B17" s="794">
        <v>176</v>
      </c>
      <c r="C17" s="809">
        <f t="shared" si="2"/>
        <v>1.1139240506329113</v>
      </c>
      <c r="D17" s="795">
        <v>4.54</v>
      </c>
      <c r="E17" s="795">
        <f t="shared" si="3"/>
        <v>799.04</v>
      </c>
      <c r="F17" s="796">
        <v>1</v>
      </c>
      <c r="G17" s="795">
        <f t="shared" si="4"/>
        <v>799.04</v>
      </c>
      <c r="H17" s="795">
        <f t="shared" si="5"/>
        <v>192.49</v>
      </c>
      <c r="I17" s="65">
        <f t="shared" si="6"/>
        <v>991.53</v>
      </c>
    </row>
    <row r="18" spans="1:10" s="64" customFormat="1" x14ac:dyDescent="0.25">
      <c r="A18" s="801" t="s">
        <v>101</v>
      </c>
      <c r="B18" s="794">
        <v>72</v>
      </c>
      <c r="C18" s="809">
        <f t="shared" si="2"/>
        <v>0.45569620253164556</v>
      </c>
      <c r="D18" s="795">
        <v>4.54</v>
      </c>
      <c r="E18" s="795">
        <f t="shared" si="3"/>
        <v>326.88</v>
      </c>
      <c r="F18" s="796">
        <v>1</v>
      </c>
      <c r="G18" s="795">
        <f t="shared" si="4"/>
        <v>326.88</v>
      </c>
      <c r="H18" s="795">
        <f t="shared" si="5"/>
        <v>78.75</v>
      </c>
      <c r="I18" s="65">
        <f t="shared" si="6"/>
        <v>405.63</v>
      </c>
    </row>
    <row r="19" spans="1:10" x14ac:dyDescent="0.25">
      <c r="A19" s="801" t="s">
        <v>101</v>
      </c>
      <c r="B19" s="376">
        <v>144</v>
      </c>
      <c r="C19" s="809">
        <f t="shared" si="2"/>
        <v>0.91139240506329111</v>
      </c>
      <c r="D19" s="795">
        <v>4.54</v>
      </c>
      <c r="E19" s="795">
        <f t="shared" si="3"/>
        <v>653.76</v>
      </c>
      <c r="F19" s="227">
        <v>1</v>
      </c>
      <c r="G19" s="795">
        <f t="shared" si="4"/>
        <v>653.76</v>
      </c>
      <c r="H19" s="795">
        <f t="shared" si="5"/>
        <v>157.49</v>
      </c>
      <c r="I19" s="65">
        <f t="shared" si="6"/>
        <v>811.25</v>
      </c>
    </row>
    <row r="20" spans="1:10" x14ac:dyDescent="0.25">
      <c r="A20" s="801" t="s">
        <v>101</v>
      </c>
      <c r="B20" s="376">
        <v>184</v>
      </c>
      <c r="C20" s="809">
        <f t="shared" si="2"/>
        <v>1.1645569620253164</v>
      </c>
      <c r="D20" s="795">
        <v>4.54</v>
      </c>
      <c r="E20" s="795">
        <f t="shared" si="3"/>
        <v>835.36</v>
      </c>
      <c r="F20" s="227">
        <v>1</v>
      </c>
      <c r="G20" s="795">
        <f t="shared" si="4"/>
        <v>835.36</v>
      </c>
      <c r="H20" s="795">
        <f t="shared" si="5"/>
        <v>201.24</v>
      </c>
      <c r="I20" s="65">
        <f t="shared" si="6"/>
        <v>1036.5999999999999</v>
      </c>
    </row>
    <row r="21" spans="1:10" x14ac:dyDescent="0.25">
      <c r="A21" s="801" t="s">
        <v>101</v>
      </c>
      <c r="B21" s="376">
        <v>28</v>
      </c>
      <c r="C21" s="809">
        <f t="shared" si="2"/>
        <v>0.17721518987341772</v>
      </c>
      <c r="D21" s="795">
        <v>4.54</v>
      </c>
      <c r="E21" s="795">
        <f t="shared" si="3"/>
        <v>127.12</v>
      </c>
      <c r="F21" s="227">
        <v>1</v>
      </c>
      <c r="G21" s="795">
        <f t="shared" si="4"/>
        <v>127.12</v>
      </c>
      <c r="H21" s="795">
        <f t="shared" si="5"/>
        <v>30.62</v>
      </c>
      <c r="I21" s="65">
        <f t="shared" si="6"/>
        <v>157.74</v>
      </c>
    </row>
    <row r="22" spans="1:10" s="1" customFormat="1" ht="21" customHeight="1" x14ac:dyDescent="0.25">
      <c r="A22" s="707" t="s">
        <v>102</v>
      </c>
      <c r="B22" s="792">
        <f t="shared" ref="B22:I22" si="7">B23</f>
        <v>744</v>
      </c>
      <c r="C22" s="797">
        <f t="shared" si="7"/>
        <v>4.7088607594936711</v>
      </c>
      <c r="D22" s="797"/>
      <c r="E22" s="797"/>
      <c r="F22" s="798"/>
      <c r="G22" s="797">
        <f t="shared" si="7"/>
        <v>3117.36</v>
      </c>
      <c r="H22" s="797">
        <f t="shared" si="7"/>
        <v>750.96</v>
      </c>
      <c r="I22" s="810">
        <f t="shared" si="7"/>
        <v>3868.3199999999997</v>
      </c>
    </row>
    <row r="23" spans="1:10" ht="69" customHeight="1" x14ac:dyDescent="0.25">
      <c r="A23" s="802" t="s">
        <v>8</v>
      </c>
      <c r="B23" s="793">
        <f>SUM(B24:B27)</f>
        <v>744</v>
      </c>
      <c r="C23" s="807">
        <f t="shared" ref="C23:H23" si="8">SUM(C24:C27)</f>
        <v>4.7088607594936711</v>
      </c>
      <c r="D23" s="811"/>
      <c r="E23" s="811"/>
      <c r="F23" s="812"/>
      <c r="G23" s="811">
        <f t="shared" si="8"/>
        <v>3117.36</v>
      </c>
      <c r="H23" s="807">
        <f t="shared" si="8"/>
        <v>750.96</v>
      </c>
      <c r="I23" s="813">
        <f>SUM(I24:I27)</f>
        <v>3868.3199999999997</v>
      </c>
      <c r="J23" s="41"/>
    </row>
    <row r="24" spans="1:10" s="64" customFormat="1" x14ac:dyDescent="0.25">
      <c r="A24" s="803" t="s">
        <v>103</v>
      </c>
      <c r="B24" s="794">
        <v>208</v>
      </c>
      <c r="C24" s="809">
        <f>B24/158</f>
        <v>1.3164556962025316</v>
      </c>
      <c r="D24" s="795">
        <v>4.1900000000000004</v>
      </c>
      <c r="E24" s="795">
        <f>B24*D24</f>
        <v>871.5200000000001</v>
      </c>
      <c r="F24" s="796">
        <v>1</v>
      </c>
      <c r="G24" s="795">
        <f t="shared" ref="G24" si="9">ROUND(E24*F24,2)</f>
        <v>871.52</v>
      </c>
      <c r="H24" s="795">
        <f t="shared" ref="H24:H27" si="10">ROUND(G24*0.2409,2)</f>
        <v>209.95</v>
      </c>
      <c r="I24" s="65">
        <f t="shared" ref="I24" si="11">G24+H24</f>
        <v>1081.47</v>
      </c>
    </row>
    <row r="25" spans="1:10" s="64" customFormat="1" x14ac:dyDescent="0.25">
      <c r="A25" s="803" t="s">
        <v>103</v>
      </c>
      <c r="B25" s="794">
        <v>216</v>
      </c>
      <c r="C25" s="809">
        <f t="shared" ref="C25:C27" si="12">B25/158</f>
        <v>1.3670886075949367</v>
      </c>
      <c r="D25" s="795">
        <v>4.1900000000000004</v>
      </c>
      <c r="E25" s="795">
        <f t="shared" ref="E25:E27" si="13">B25*D25</f>
        <v>905.04000000000008</v>
      </c>
      <c r="F25" s="796">
        <v>1</v>
      </c>
      <c r="G25" s="795">
        <f t="shared" ref="G25:G27" si="14">ROUND(E25*F25,2)</f>
        <v>905.04</v>
      </c>
      <c r="H25" s="795">
        <f t="shared" si="10"/>
        <v>218.02</v>
      </c>
      <c r="I25" s="65">
        <f t="shared" ref="I25:I27" si="15">G25+H25</f>
        <v>1123.06</v>
      </c>
    </row>
    <row r="26" spans="1:10" x14ac:dyDescent="0.25">
      <c r="A26" s="803" t="s">
        <v>103</v>
      </c>
      <c r="B26" s="376">
        <v>120</v>
      </c>
      <c r="C26" s="809">
        <f t="shared" si="12"/>
        <v>0.759493670886076</v>
      </c>
      <c r="D26" s="795">
        <v>4.1900000000000004</v>
      </c>
      <c r="E26" s="795">
        <f t="shared" si="13"/>
        <v>502.80000000000007</v>
      </c>
      <c r="F26" s="227">
        <v>1</v>
      </c>
      <c r="G26" s="795">
        <f t="shared" si="14"/>
        <v>502.8</v>
      </c>
      <c r="H26" s="795">
        <f t="shared" si="10"/>
        <v>121.12</v>
      </c>
      <c r="I26" s="65">
        <f t="shared" si="15"/>
        <v>623.92000000000007</v>
      </c>
    </row>
    <row r="27" spans="1:10" ht="17.25" thickBot="1" x14ac:dyDescent="0.3">
      <c r="A27" s="804" t="s">
        <v>103</v>
      </c>
      <c r="B27" s="814">
        <v>200</v>
      </c>
      <c r="C27" s="815">
        <f t="shared" si="12"/>
        <v>1.2658227848101267</v>
      </c>
      <c r="D27" s="816">
        <v>4.1900000000000004</v>
      </c>
      <c r="E27" s="816">
        <f t="shared" si="13"/>
        <v>838.00000000000011</v>
      </c>
      <c r="F27" s="817">
        <v>1</v>
      </c>
      <c r="G27" s="816">
        <f t="shared" si="14"/>
        <v>838</v>
      </c>
      <c r="H27" s="816">
        <f t="shared" si="10"/>
        <v>201.87</v>
      </c>
      <c r="I27" s="818">
        <f t="shared" si="15"/>
        <v>1039.8699999999999</v>
      </c>
    </row>
    <row r="30" spans="1:10" x14ac:dyDescent="0.25">
      <c r="A30" s="2" t="s">
        <v>104</v>
      </c>
    </row>
    <row r="32" spans="1:10" x14ac:dyDescent="0.25">
      <c r="A32" s="2" t="s">
        <v>105</v>
      </c>
      <c r="B32" s="2" t="s">
        <v>106</v>
      </c>
    </row>
    <row r="33" spans="1:2" x14ac:dyDescent="0.25">
      <c r="A33" s="2" t="s">
        <v>107</v>
      </c>
      <c r="B33" s="2">
        <v>67976917</v>
      </c>
    </row>
  </sheetData>
  <mergeCells count="4">
    <mergeCell ref="F1:G1"/>
    <mergeCell ref="A2:G2"/>
    <mergeCell ref="A6:A7"/>
    <mergeCell ref="B6:I6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 tint="0.59999389629810485"/>
  </sheetPr>
  <dimension ref="A1:K88"/>
  <sheetViews>
    <sheetView zoomScale="80" zoomScaleNormal="80" workbookViewId="0">
      <selection activeCell="L7" sqref="L7"/>
    </sheetView>
  </sheetViews>
  <sheetFormatPr defaultColWidth="9.140625" defaultRowHeight="16.5" x14ac:dyDescent="0.25"/>
  <cols>
    <col min="1" max="1" width="49.5703125" style="2" customWidth="1"/>
    <col min="2" max="2" width="17.28515625" style="2" customWidth="1"/>
    <col min="3" max="3" width="19.28515625" style="2" customWidth="1"/>
    <col min="4" max="4" width="13.7109375" style="2" customWidth="1"/>
    <col min="5" max="5" width="15.42578125" style="2" customWidth="1"/>
    <col min="6" max="6" width="11.42578125" style="2" customWidth="1"/>
    <col min="7" max="7" width="12.85546875" style="2" customWidth="1"/>
    <col min="8" max="8" width="12.140625" style="2" customWidth="1"/>
    <col min="9" max="9" width="12.5703125" style="2" customWidth="1"/>
    <col min="10" max="16384" width="9.140625" style="2"/>
  </cols>
  <sheetData>
    <row r="1" spans="1:11" x14ac:dyDescent="0.25">
      <c r="F1" s="1433"/>
      <c r="G1" s="1433"/>
    </row>
    <row r="2" spans="1:11" s="1" customFormat="1" ht="48.95" customHeight="1" x14ac:dyDescent="0.25">
      <c r="A2" s="1374" t="s">
        <v>691</v>
      </c>
      <c r="B2" s="1374"/>
      <c r="C2" s="1374"/>
      <c r="D2" s="1374"/>
      <c r="E2" s="1374"/>
      <c r="F2" s="1374"/>
      <c r="G2" s="1374"/>
    </row>
    <row r="4" spans="1:11" x14ac:dyDescent="0.25">
      <c r="A4" s="1" t="s">
        <v>503</v>
      </c>
    </row>
    <row r="5" spans="1:11" ht="17.25" thickBot="1" x14ac:dyDescent="0.3"/>
    <row r="6" spans="1:11" ht="24" customHeight="1" x14ac:dyDescent="0.25">
      <c r="A6" s="1428"/>
      <c r="B6" s="1430" t="s">
        <v>11</v>
      </c>
      <c r="C6" s="1431"/>
      <c r="D6" s="1431"/>
      <c r="E6" s="1431"/>
      <c r="F6" s="1431"/>
      <c r="G6" s="1431"/>
      <c r="H6" s="1431"/>
      <c r="I6" s="1432"/>
    </row>
    <row r="7" spans="1:11" ht="142.69999999999999" customHeight="1" x14ac:dyDescent="0.25">
      <c r="A7" s="1429"/>
      <c r="B7" s="23" t="s">
        <v>21</v>
      </c>
      <c r="C7" s="166" t="s">
        <v>15</v>
      </c>
      <c r="D7" s="24" t="s">
        <v>16</v>
      </c>
      <c r="E7" s="24" t="s">
        <v>13</v>
      </c>
      <c r="F7" s="24" t="s">
        <v>3</v>
      </c>
      <c r="G7" s="24" t="s">
        <v>4</v>
      </c>
      <c r="H7" s="24" t="s">
        <v>5</v>
      </c>
      <c r="I7" s="25" t="s">
        <v>6</v>
      </c>
    </row>
    <row r="8" spans="1:11" ht="13.5" customHeight="1" x14ac:dyDescent="0.25">
      <c r="A8" s="212"/>
      <c r="B8" s="4">
        <v>1</v>
      </c>
      <c r="C8" s="5" t="s">
        <v>24</v>
      </c>
      <c r="D8" s="5">
        <v>3</v>
      </c>
      <c r="E8" s="5" t="s">
        <v>17</v>
      </c>
      <c r="F8" s="5">
        <v>5</v>
      </c>
      <c r="G8" s="5" t="s">
        <v>18</v>
      </c>
      <c r="H8" s="5" t="s">
        <v>19</v>
      </c>
      <c r="I8" s="6" t="s">
        <v>20</v>
      </c>
    </row>
    <row r="9" spans="1:11" s="1" customFormat="1" ht="26.25" customHeight="1" x14ac:dyDescent="0.25">
      <c r="A9" s="213" t="s">
        <v>0</v>
      </c>
      <c r="B9" s="785">
        <f>B10+B56+B69+B72</f>
        <v>5738.18</v>
      </c>
      <c r="C9" s="787">
        <f t="shared" ref="C9:I9" si="0">C10+C56+C69+C72</f>
        <v>36.286148395828356</v>
      </c>
      <c r="D9" s="787"/>
      <c r="E9" s="787"/>
      <c r="F9" s="787"/>
      <c r="G9" s="787">
        <f t="shared" si="0"/>
        <v>26946.42</v>
      </c>
      <c r="H9" s="787">
        <f t="shared" si="0"/>
        <v>6491.35</v>
      </c>
      <c r="I9" s="788">
        <f t="shared" si="0"/>
        <v>33437.769999999997</v>
      </c>
    </row>
    <row r="10" spans="1:11" s="1" customFormat="1" ht="21.75" customHeight="1" x14ac:dyDescent="0.25">
      <c r="A10" s="707" t="s">
        <v>504</v>
      </c>
      <c r="B10" s="490">
        <f>B11+B19+B38+B47</f>
        <v>4844.83</v>
      </c>
      <c r="C10" s="12">
        <f t="shared" ref="C10:I10" si="1">C11+C19+C38+C47</f>
        <v>30.657191704482123</v>
      </c>
      <c r="D10" s="12"/>
      <c r="E10" s="12"/>
      <c r="F10" s="12"/>
      <c r="G10" s="12">
        <f t="shared" si="1"/>
        <v>23784.32</v>
      </c>
      <c r="H10" s="12">
        <f t="shared" si="1"/>
        <v>5729.6100000000006</v>
      </c>
      <c r="I10" s="13">
        <f t="shared" si="1"/>
        <v>29513.929999999997</v>
      </c>
    </row>
    <row r="11" spans="1:11" ht="36.75" customHeight="1" x14ac:dyDescent="0.25">
      <c r="A11" s="640" t="s">
        <v>10</v>
      </c>
      <c r="B11" s="774">
        <f>SUM(B12:B18)</f>
        <v>783</v>
      </c>
      <c r="C11" s="38">
        <f t="shared" ref="C11:I11" si="2">SUM(C12:C18)</f>
        <v>4.9556962025316462</v>
      </c>
      <c r="D11" s="46"/>
      <c r="E11" s="46"/>
      <c r="F11" s="46"/>
      <c r="G11" s="46">
        <f t="shared" si="2"/>
        <v>6743.42</v>
      </c>
      <c r="H11" s="46">
        <f t="shared" si="2"/>
        <v>1624.48</v>
      </c>
      <c r="I11" s="51">
        <f t="shared" si="2"/>
        <v>8367.9</v>
      </c>
    </row>
    <row r="12" spans="1:11" ht="18.75" customHeight="1" x14ac:dyDescent="0.25">
      <c r="A12" s="216" t="s">
        <v>66</v>
      </c>
      <c r="B12" s="491">
        <v>72</v>
      </c>
      <c r="C12" s="16">
        <v>0.45569620253164556</v>
      </c>
      <c r="D12" s="16">
        <v>1342.52</v>
      </c>
      <c r="E12" s="16">
        <f>C12*D12</f>
        <v>611.7812658227848</v>
      </c>
      <c r="F12" s="129">
        <v>1</v>
      </c>
      <c r="G12" s="16">
        <f>ROUND(E12*F12,2)</f>
        <v>611.78</v>
      </c>
      <c r="H12" s="16">
        <f>ROUND(G12*0.2409,2)</f>
        <v>147.38</v>
      </c>
      <c r="I12" s="17">
        <f>G12+H12</f>
        <v>759.16</v>
      </c>
      <c r="K12" s="63"/>
    </row>
    <row r="13" spans="1:11" ht="18.75" customHeight="1" x14ac:dyDescent="0.25">
      <c r="A13" s="216" t="s">
        <v>66</v>
      </c>
      <c r="B13" s="491">
        <v>96</v>
      </c>
      <c r="C13" s="16">
        <v>0.60759493670886078</v>
      </c>
      <c r="D13" s="16">
        <v>1342.52</v>
      </c>
      <c r="E13" s="16">
        <f>C13*D13</f>
        <v>815.70835443037981</v>
      </c>
      <c r="F13" s="129">
        <v>1</v>
      </c>
      <c r="G13" s="16">
        <f t="shared" ref="G13:G66" si="3">ROUND(E13*F13,2)</f>
        <v>815.71</v>
      </c>
      <c r="H13" s="16">
        <f t="shared" ref="H13:H66" si="4">ROUND(G13*0.2409,2)</f>
        <v>196.5</v>
      </c>
      <c r="I13" s="17">
        <f t="shared" ref="I13:I66" si="5">G13+H13</f>
        <v>1012.21</v>
      </c>
      <c r="K13" s="63"/>
    </row>
    <row r="14" spans="1:11" ht="19.5" customHeight="1" x14ac:dyDescent="0.25">
      <c r="A14" s="216" t="s">
        <v>66</v>
      </c>
      <c r="B14" s="491">
        <v>23</v>
      </c>
      <c r="C14" s="16">
        <v>0.14556962025316456</v>
      </c>
      <c r="D14" s="16">
        <v>1342.52</v>
      </c>
      <c r="E14" s="16">
        <f t="shared" ref="E14:E66" si="6">C14*D14</f>
        <v>195.43012658227849</v>
      </c>
      <c r="F14" s="129">
        <v>1</v>
      </c>
      <c r="G14" s="16">
        <f t="shared" si="3"/>
        <v>195.43</v>
      </c>
      <c r="H14" s="16">
        <f t="shared" si="4"/>
        <v>47.08</v>
      </c>
      <c r="I14" s="17">
        <f t="shared" si="5"/>
        <v>242.51</v>
      </c>
      <c r="K14" s="63"/>
    </row>
    <row r="15" spans="1:11" ht="19.5" customHeight="1" x14ac:dyDescent="0.25">
      <c r="A15" s="216" t="s">
        <v>66</v>
      </c>
      <c r="B15" s="491">
        <v>96</v>
      </c>
      <c r="C15" s="16">
        <v>0.60759493670886078</v>
      </c>
      <c r="D15" s="16">
        <v>1342.52</v>
      </c>
      <c r="E15" s="16">
        <f t="shared" si="6"/>
        <v>815.70835443037981</v>
      </c>
      <c r="F15" s="129">
        <v>1</v>
      </c>
      <c r="G15" s="16">
        <f t="shared" si="3"/>
        <v>815.71</v>
      </c>
      <c r="H15" s="16">
        <f t="shared" si="4"/>
        <v>196.5</v>
      </c>
      <c r="I15" s="17">
        <f t="shared" si="5"/>
        <v>1012.21</v>
      </c>
      <c r="K15" s="63"/>
    </row>
    <row r="16" spans="1:11" ht="19.5" customHeight="1" x14ac:dyDescent="0.25">
      <c r="A16" s="216" t="s">
        <v>66</v>
      </c>
      <c r="B16" s="491">
        <v>84</v>
      </c>
      <c r="C16" s="16">
        <v>0.53164556962025311</v>
      </c>
      <c r="D16" s="16">
        <v>1342.52</v>
      </c>
      <c r="E16" s="16">
        <f t="shared" si="6"/>
        <v>713.74481012658225</v>
      </c>
      <c r="F16" s="129">
        <v>1</v>
      </c>
      <c r="G16" s="16">
        <f t="shared" si="3"/>
        <v>713.74</v>
      </c>
      <c r="H16" s="16">
        <f t="shared" si="4"/>
        <v>171.94</v>
      </c>
      <c r="I16" s="17">
        <f t="shared" si="5"/>
        <v>885.68000000000006</v>
      </c>
      <c r="K16" s="63"/>
    </row>
    <row r="17" spans="1:11" ht="19.5" customHeight="1" x14ac:dyDescent="0.25">
      <c r="A17" s="216" t="s">
        <v>66</v>
      </c>
      <c r="B17" s="491">
        <v>173</v>
      </c>
      <c r="C17" s="16">
        <v>1.0949367088607596</v>
      </c>
      <c r="D17" s="16">
        <v>1425</v>
      </c>
      <c r="E17" s="16">
        <f t="shared" si="6"/>
        <v>1560.2848101265824</v>
      </c>
      <c r="F17" s="129">
        <v>1</v>
      </c>
      <c r="G17" s="16">
        <f t="shared" si="3"/>
        <v>1560.28</v>
      </c>
      <c r="H17" s="16">
        <f t="shared" si="4"/>
        <v>375.87</v>
      </c>
      <c r="I17" s="17">
        <f t="shared" si="5"/>
        <v>1936.15</v>
      </c>
      <c r="K17" s="63"/>
    </row>
    <row r="18" spans="1:11" ht="19.5" customHeight="1" x14ac:dyDescent="0.25">
      <c r="A18" s="216" t="s">
        <v>66</v>
      </c>
      <c r="B18" s="491">
        <v>239</v>
      </c>
      <c r="C18" s="16">
        <v>1.5126582278481013</v>
      </c>
      <c r="D18" s="16">
        <v>1342.52</v>
      </c>
      <c r="E18" s="16">
        <f t="shared" si="6"/>
        <v>2030.773924050633</v>
      </c>
      <c r="F18" s="129">
        <v>1</v>
      </c>
      <c r="G18" s="16">
        <f t="shared" si="3"/>
        <v>2030.77</v>
      </c>
      <c r="H18" s="16">
        <f t="shared" si="4"/>
        <v>489.21</v>
      </c>
      <c r="I18" s="17">
        <f t="shared" si="5"/>
        <v>2519.98</v>
      </c>
      <c r="K18" s="63"/>
    </row>
    <row r="19" spans="1:11" ht="49.5" customHeight="1" x14ac:dyDescent="0.25">
      <c r="A19" s="640" t="s">
        <v>8</v>
      </c>
      <c r="B19" s="774">
        <f>SUM(B20:B37)</f>
        <v>2136.83</v>
      </c>
      <c r="C19" s="38">
        <f t="shared" ref="C19:I19" si="7">SUM(C20:C37)</f>
        <v>13.517951198153012</v>
      </c>
      <c r="D19" s="46"/>
      <c r="E19" s="46"/>
      <c r="F19" s="46"/>
      <c r="G19" s="46">
        <f t="shared" si="7"/>
        <v>8022.92</v>
      </c>
      <c r="H19" s="46">
        <f t="shared" si="7"/>
        <v>1932.71</v>
      </c>
      <c r="I19" s="51">
        <f t="shared" si="7"/>
        <v>9955.6299999999992</v>
      </c>
      <c r="K19" s="63"/>
    </row>
    <row r="20" spans="1:11" ht="19.5" customHeight="1" x14ac:dyDescent="0.25">
      <c r="A20" s="216" t="s">
        <v>505</v>
      </c>
      <c r="B20" s="491">
        <v>158</v>
      </c>
      <c r="C20" s="16">
        <v>1</v>
      </c>
      <c r="D20" s="16">
        <v>1355.43</v>
      </c>
      <c r="E20" s="16">
        <f t="shared" si="6"/>
        <v>1355.43</v>
      </c>
      <c r="F20" s="129">
        <v>1</v>
      </c>
      <c r="G20" s="16">
        <f t="shared" si="3"/>
        <v>1355.43</v>
      </c>
      <c r="H20" s="16">
        <f t="shared" si="4"/>
        <v>326.52</v>
      </c>
      <c r="I20" s="17">
        <f t="shared" si="5"/>
        <v>1681.95</v>
      </c>
      <c r="K20" s="63"/>
    </row>
    <row r="21" spans="1:11" ht="19.5" customHeight="1" x14ac:dyDescent="0.25">
      <c r="A21" s="216" t="s">
        <v>505</v>
      </c>
      <c r="B21" s="491">
        <v>140</v>
      </c>
      <c r="C21" s="16">
        <v>0.88607594936708856</v>
      </c>
      <c r="D21" s="16">
        <v>1001.46</v>
      </c>
      <c r="E21" s="16">
        <f t="shared" si="6"/>
        <v>887.3696202531645</v>
      </c>
      <c r="F21" s="129">
        <v>1</v>
      </c>
      <c r="G21" s="16">
        <f t="shared" si="3"/>
        <v>887.37</v>
      </c>
      <c r="H21" s="16">
        <f t="shared" si="4"/>
        <v>213.77</v>
      </c>
      <c r="I21" s="17">
        <f t="shared" si="5"/>
        <v>1101.1400000000001</v>
      </c>
      <c r="K21" s="63"/>
    </row>
    <row r="22" spans="1:11" ht="19.5" customHeight="1" x14ac:dyDescent="0.25">
      <c r="A22" s="216" t="s">
        <v>505</v>
      </c>
      <c r="B22" s="491">
        <v>182</v>
      </c>
      <c r="C22" s="16">
        <v>1.1518987341772151</v>
      </c>
      <c r="D22" s="16">
        <v>939.95</v>
      </c>
      <c r="E22" s="16">
        <f t="shared" si="6"/>
        <v>1082.7272151898735</v>
      </c>
      <c r="F22" s="129">
        <v>1</v>
      </c>
      <c r="G22" s="16">
        <f t="shared" si="3"/>
        <v>1082.73</v>
      </c>
      <c r="H22" s="16">
        <f t="shared" si="4"/>
        <v>260.83</v>
      </c>
      <c r="I22" s="17">
        <f t="shared" si="5"/>
        <v>1343.56</v>
      </c>
      <c r="K22" s="63"/>
    </row>
    <row r="23" spans="1:11" ht="19.5" customHeight="1" x14ac:dyDescent="0.25">
      <c r="A23" s="216" t="s">
        <v>506</v>
      </c>
      <c r="B23" s="491">
        <v>168</v>
      </c>
      <c r="C23" s="16">
        <v>1.0632911392405062</v>
      </c>
      <c r="D23" s="16">
        <v>976.26</v>
      </c>
      <c r="E23" s="16">
        <f t="shared" si="6"/>
        <v>1038.0486075949366</v>
      </c>
      <c r="F23" s="129">
        <v>0.3</v>
      </c>
      <c r="G23" s="16">
        <f t="shared" si="3"/>
        <v>311.41000000000003</v>
      </c>
      <c r="H23" s="16">
        <f t="shared" si="4"/>
        <v>75.02</v>
      </c>
      <c r="I23" s="17">
        <f t="shared" si="5"/>
        <v>386.43</v>
      </c>
      <c r="K23" s="63"/>
    </row>
    <row r="24" spans="1:11" ht="19.5" customHeight="1" x14ac:dyDescent="0.25">
      <c r="A24" s="216" t="s">
        <v>506</v>
      </c>
      <c r="B24" s="491">
        <v>168</v>
      </c>
      <c r="C24" s="16">
        <v>1.0632911392405062</v>
      </c>
      <c r="D24" s="16">
        <v>976.26</v>
      </c>
      <c r="E24" s="16">
        <f t="shared" si="6"/>
        <v>1038.0486075949366</v>
      </c>
      <c r="F24" s="129">
        <v>0.3</v>
      </c>
      <c r="G24" s="16">
        <f t="shared" si="3"/>
        <v>311.41000000000003</v>
      </c>
      <c r="H24" s="16">
        <f t="shared" si="4"/>
        <v>75.02</v>
      </c>
      <c r="I24" s="17">
        <f t="shared" si="5"/>
        <v>386.43</v>
      </c>
      <c r="K24" s="63"/>
    </row>
    <row r="25" spans="1:11" ht="19.5" customHeight="1" x14ac:dyDescent="0.25">
      <c r="A25" s="216" t="s">
        <v>506</v>
      </c>
      <c r="B25" s="491">
        <v>68</v>
      </c>
      <c r="C25" s="16">
        <v>0.43037974683544306</v>
      </c>
      <c r="D25" s="16">
        <v>939.95</v>
      </c>
      <c r="E25" s="16">
        <f t="shared" si="6"/>
        <v>404.53544303797474</v>
      </c>
      <c r="F25" s="129">
        <v>1</v>
      </c>
      <c r="G25" s="16">
        <f t="shared" si="3"/>
        <v>404.54</v>
      </c>
      <c r="H25" s="16">
        <f t="shared" si="4"/>
        <v>97.45</v>
      </c>
      <c r="I25" s="17">
        <f t="shared" si="5"/>
        <v>501.99</v>
      </c>
      <c r="K25" s="63"/>
    </row>
    <row r="26" spans="1:11" ht="19.5" customHeight="1" x14ac:dyDescent="0.25">
      <c r="A26" s="216" t="s">
        <v>506</v>
      </c>
      <c r="B26" s="491">
        <v>164</v>
      </c>
      <c r="C26" s="16">
        <f t="shared" ref="C26:C28" si="8">B26/158</f>
        <v>1.0379746835443038</v>
      </c>
      <c r="D26" s="16">
        <v>976.26</v>
      </c>
      <c r="E26" s="16">
        <f t="shared" si="6"/>
        <v>1013.3331645569619</v>
      </c>
      <c r="F26" s="129">
        <v>0.3</v>
      </c>
      <c r="G26" s="16">
        <f t="shared" si="3"/>
        <v>304</v>
      </c>
      <c r="H26" s="16">
        <f t="shared" si="4"/>
        <v>73.23</v>
      </c>
      <c r="I26" s="17">
        <f t="shared" si="5"/>
        <v>377.23</v>
      </c>
      <c r="K26" s="63"/>
    </row>
    <row r="27" spans="1:11" ht="19.5" customHeight="1" x14ac:dyDescent="0.25">
      <c r="A27" s="216" t="s">
        <v>506</v>
      </c>
      <c r="B27" s="491">
        <v>76</v>
      </c>
      <c r="C27" s="16">
        <f t="shared" si="8"/>
        <v>0.48101265822784811</v>
      </c>
      <c r="D27" s="16">
        <v>938.07</v>
      </c>
      <c r="E27" s="16">
        <f t="shared" si="6"/>
        <v>451.2235443037975</v>
      </c>
      <c r="F27" s="129">
        <v>0.3</v>
      </c>
      <c r="G27" s="16">
        <f t="shared" si="3"/>
        <v>135.37</v>
      </c>
      <c r="H27" s="16">
        <f t="shared" si="4"/>
        <v>32.61</v>
      </c>
      <c r="I27" s="17">
        <f t="shared" si="5"/>
        <v>167.98000000000002</v>
      </c>
      <c r="K27" s="63"/>
    </row>
    <row r="28" spans="1:11" ht="19.5" customHeight="1" x14ac:dyDescent="0.25">
      <c r="A28" s="216" t="s">
        <v>506</v>
      </c>
      <c r="B28" s="491">
        <v>56</v>
      </c>
      <c r="C28" s="16">
        <f t="shared" si="8"/>
        <v>0.35443037974683544</v>
      </c>
      <c r="D28" s="16">
        <v>938.07</v>
      </c>
      <c r="E28" s="16">
        <f t="shared" si="6"/>
        <v>332.48050632911395</v>
      </c>
      <c r="F28" s="129">
        <v>0.3</v>
      </c>
      <c r="G28" s="16">
        <f t="shared" si="3"/>
        <v>99.74</v>
      </c>
      <c r="H28" s="16">
        <f t="shared" si="4"/>
        <v>24.03</v>
      </c>
      <c r="I28" s="17">
        <f t="shared" si="5"/>
        <v>123.77</v>
      </c>
      <c r="K28" s="63"/>
    </row>
    <row r="29" spans="1:11" ht="19.5" customHeight="1" x14ac:dyDescent="0.25">
      <c r="A29" s="216" t="s">
        <v>506</v>
      </c>
      <c r="B29" s="491">
        <v>152</v>
      </c>
      <c r="C29" s="16">
        <v>0.96202531645569622</v>
      </c>
      <c r="D29" s="16">
        <v>994.73</v>
      </c>
      <c r="E29" s="16">
        <f t="shared" si="6"/>
        <v>956.95544303797476</v>
      </c>
      <c r="F29" s="129">
        <v>1</v>
      </c>
      <c r="G29" s="16">
        <f t="shared" si="3"/>
        <v>956.96</v>
      </c>
      <c r="H29" s="16">
        <f t="shared" si="4"/>
        <v>230.53</v>
      </c>
      <c r="I29" s="17">
        <f t="shared" si="5"/>
        <v>1187.49</v>
      </c>
      <c r="K29" s="63"/>
    </row>
    <row r="30" spans="1:11" ht="19.5" customHeight="1" x14ac:dyDescent="0.25">
      <c r="A30" s="216" t="s">
        <v>507</v>
      </c>
      <c r="B30" s="491">
        <v>86</v>
      </c>
      <c r="C30" s="16">
        <v>0.54430379746835444</v>
      </c>
      <c r="D30" s="16">
        <v>994.73</v>
      </c>
      <c r="E30" s="16">
        <f t="shared" si="6"/>
        <v>541.43531645569624</v>
      </c>
      <c r="F30" s="129">
        <v>1</v>
      </c>
      <c r="G30" s="16">
        <f t="shared" si="3"/>
        <v>541.44000000000005</v>
      </c>
      <c r="H30" s="16">
        <f t="shared" si="4"/>
        <v>130.43</v>
      </c>
      <c r="I30" s="17">
        <f t="shared" si="5"/>
        <v>671.87000000000012</v>
      </c>
      <c r="K30" s="63"/>
    </row>
    <row r="31" spans="1:11" ht="19.5" customHeight="1" x14ac:dyDescent="0.25">
      <c r="A31" s="216" t="s">
        <v>508</v>
      </c>
      <c r="B31" s="491">
        <v>158</v>
      </c>
      <c r="C31" s="16">
        <v>1</v>
      </c>
      <c r="D31" s="16">
        <v>1355.43</v>
      </c>
      <c r="E31" s="16">
        <f t="shared" si="6"/>
        <v>1355.43</v>
      </c>
      <c r="F31" s="129">
        <v>0.3</v>
      </c>
      <c r="G31" s="16">
        <f t="shared" si="3"/>
        <v>406.63</v>
      </c>
      <c r="H31" s="16">
        <f t="shared" si="4"/>
        <v>97.96</v>
      </c>
      <c r="I31" s="17">
        <f t="shared" si="5"/>
        <v>504.59</v>
      </c>
      <c r="K31" s="63"/>
    </row>
    <row r="32" spans="1:11" ht="19.5" customHeight="1" x14ac:dyDescent="0.25">
      <c r="A32" s="216" t="s">
        <v>508</v>
      </c>
      <c r="B32" s="491">
        <v>160</v>
      </c>
      <c r="C32" s="16">
        <v>1.0126582278481013</v>
      </c>
      <c r="D32" s="16">
        <v>938.07</v>
      </c>
      <c r="E32" s="16">
        <f t="shared" si="6"/>
        <v>949.94430379746848</v>
      </c>
      <c r="F32" s="129">
        <v>0.3</v>
      </c>
      <c r="G32" s="16">
        <f t="shared" si="3"/>
        <v>284.98</v>
      </c>
      <c r="H32" s="16">
        <f t="shared" si="4"/>
        <v>68.650000000000006</v>
      </c>
      <c r="I32" s="17">
        <f t="shared" si="5"/>
        <v>353.63</v>
      </c>
      <c r="K32" s="63"/>
    </row>
    <row r="33" spans="1:11" ht="19.5" customHeight="1" x14ac:dyDescent="0.25">
      <c r="A33" s="216" t="s">
        <v>509</v>
      </c>
      <c r="B33" s="491">
        <v>64</v>
      </c>
      <c r="C33" s="16">
        <v>0.4050632911392405</v>
      </c>
      <c r="D33" s="16">
        <v>815.72</v>
      </c>
      <c r="E33" s="16">
        <f t="shared" si="6"/>
        <v>330.41822784810125</v>
      </c>
      <c r="F33" s="129">
        <v>0.3</v>
      </c>
      <c r="G33" s="16">
        <f t="shared" si="3"/>
        <v>99.13</v>
      </c>
      <c r="H33" s="16">
        <f t="shared" si="4"/>
        <v>23.88</v>
      </c>
      <c r="I33" s="17">
        <f t="shared" si="5"/>
        <v>123.00999999999999</v>
      </c>
      <c r="K33" s="63"/>
    </row>
    <row r="34" spans="1:11" ht="19.5" customHeight="1" x14ac:dyDescent="0.25">
      <c r="A34" s="216" t="s">
        <v>509</v>
      </c>
      <c r="B34" s="491">
        <v>40</v>
      </c>
      <c r="C34" s="16">
        <v>0.25316455696202533</v>
      </c>
      <c r="D34" s="16">
        <v>815.72</v>
      </c>
      <c r="E34" s="16">
        <f t="shared" si="6"/>
        <v>206.5113924050633</v>
      </c>
      <c r="F34" s="129">
        <v>0.3</v>
      </c>
      <c r="G34" s="16">
        <f t="shared" si="3"/>
        <v>61.95</v>
      </c>
      <c r="H34" s="16">
        <f t="shared" si="4"/>
        <v>14.92</v>
      </c>
      <c r="I34" s="17">
        <f t="shared" si="5"/>
        <v>76.87</v>
      </c>
      <c r="K34" s="63"/>
    </row>
    <row r="35" spans="1:11" ht="19.5" customHeight="1" x14ac:dyDescent="0.25">
      <c r="A35" s="216" t="s">
        <v>510</v>
      </c>
      <c r="B35" s="491">
        <v>135</v>
      </c>
      <c r="C35" s="16">
        <v>0.85443037974683544</v>
      </c>
      <c r="D35" s="16">
        <v>1342.52</v>
      </c>
      <c r="E35" s="16">
        <f t="shared" si="6"/>
        <v>1147.0898734177215</v>
      </c>
      <c r="F35" s="129">
        <v>0.3</v>
      </c>
      <c r="G35" s="16">
        <f t="shared" si="3"/>
        <v>344.13</v>
      </c>
      <c r="H35" s="16">
        <f t="shared" si="4"/>
        <v>82.9</v>
      </c>
      <c r="I35" s="17">
        <f t="shared" si="5"/>
        <v>427.03</v>
      </c>
      <c r="K35" s="63"/>
    </row>
    <row r="36" spans="1:11" ht="19.5" customHeight="1" x14ac:dyDescent="0.25">
      <c r="A36" s="216" t="s">
        <v>510</v>
      </c>
      <c r="B36" s="491">
        <v>3.83</v>
      </c>
      <c r="C36" s="16">
        <v>2.4240506329113926E-2</v>
      </c>
      <c r="D36" s="16">
        <v>1304.71</v>
      </c>
      <c r="E36" s="16">
        <f t="shared" si="6"/>
        <v>31.626831012658229</v>
      </c>
      <c r="F36" s="129">
        <v>1</v>
      </c>
      <c r="G36" s="16">
        <f t="shared" si="3"/>
        <v>31.63</v>
      </c>
      <c r="H36" s="16">
        <f t="shared" si="4"/>
        <v>7.62</v>
      </c>
      <c r="I36" s="17">
        <f t="shared" si="5"/>
        <v>39.25</v>
      </c>
      <c r="K36" s="63"/>
    </row>
    <row r="37" spans="1:11" ht="19.5" customHeight="1" x14ac:dyDescent="0.25">
      <c r="A37" s="216" t="s">
        <v>510</v>
      </c>
      <c r="B37" s="491">
        <v>158</v>
      </c>
      <c r="C37" s="16">
        <f t="shared" ref="C37" si="9">B37/159</f>
        <v>0.99371069182389937</v>
      </c>
      <c r="D37" s="16">
        <v>1355.43</v>
      </c>
      <c r="E37" s="16">
        <f t="shared" si="6"/>
        <v>1346.905283018868</v>
      </c>
      <c r="F37" s="129">
        <v>0.3</v>
      </c>
      <c r="G37" s="16">
        <f t="shared" si="3"/>
        <v>404.07</v>
      </c>
      <c r="H37" s="16">
        <f t="shared" si="4"/>
        <v>97.34</v>
      </c>
      <c r="I37" s="17">
        <f t="shared" si="5"/>
        <v>501.40999999999997</v>
      </c>
      <c r="K37" s="63"/>
    </row>
    <row r="38" spans="1:11" ht="57" customHeight="1" x14ac:dyDescent="0.25">
      <c r="A38" s="640" t="s">
        <v>9</v>
      </c>
      <c r="B38" s="774">
        <f>SUM(B39:B46)</f>
        <v>993</v>
      </c>
      <c r="C38" s="38">
        <f t="shared" ref="C38:I38" si="10">SUM(C39:C46)</f>
        <v>6.2848101265822773</v>
      </c>
      <c r="D38" s="46"/>
      <c r="E38" s="46"/>
      <c r="F38" s="46"/>
      <c r="G38" s="46">
        <f t="shared" si="10"/>
        <v>4907.43</v>
      </c>
      <c r="H38" s="46">
        <f t="shared" si="10"/>
        <v>1182.2</v>
      </c>
      <c r="I38" s="51">
        <f t="shared" si="10"/>
        <v>6089.6299999999992</v>
      </c>
      <c r="K38" s="63"/>
    </row>
    <row r="39" spans="1:11" x14ac:dyDescent="0.25">
      <c r="A39" s="216" t="s">
        <v>49</v>
      </c>
      <c r="B39" s="491">
        <v>128</v>
      </c>
      <c r="C39" s="16">
        <v>0.810126582278481</v>
      </c>
      <c r="D39" s="16">
        <v>809.99</v>
      </c>
      <c r="E39" s="16">
        <f t="shared" si="6"/>
        <v>656.19443037974679</v>
      </c>
      <c r="F39" s="129">
        <v>1</v>
      </c>
      <c r="G39" s="16">
        <f t="shared" si="3"/>
        <v>656.19</v>
      </c>
      <c r="H39" s="16">
        <f t="shared" si="4"/>
        <v>158.08000000000001</v>
      </c>
      <c r="I39" s="17">
        <f t="shared" si="5"/>
        <v>814.2700000000001</v>
      </c>
      <c r="K39" s="63"/>
    </row>
    <row r="40" spans="1:11" x14ac:dyDescent="0.25">
      <c r="A40" s="216" t="s">
        <v>49</v>
      </c>
      <c r="B40" s="491">
        <v>168</v>
      </c>
      <c r="C40" s="16">
        <v>1.0632911392405062</v>
      </c>
      <c r="D40" s="16">
        <v>804.95</v>
      </c>
      <c r="E40" s="16">
        <f t="shared" si="6"/>
        <v>855.89620253164549</v>
      </c>
      <c r="F40" s="129">
        <v>1</v>
      </c>
      <c r="G40" s="16">
        <f t="shared" si="3"/>
        <v>855.9</v>
      </c>
      <c r="H40" s="16">
        <f t="shared" si="4"/>
        <v>206.19</v>
      </c>
      <c r="I40" s="17">
        <f t="shared" si="5"/>
        <v>1062.0899999999999</v>
      </c>
      <c r="K40" s="63"/>
    </row>
    <row r="41" spans="1:11" x14ac:dyDescent="0.25">
      <c r="A41" s="216" t="s">
        <v>49</v>
      </c>
      <c r="B41" s="491">
        <v>24</v>
      </c>
      <c r="C41" s="16">
        <v>0.15189873417721519</v>
      </c>
      <c r="D41" s="16">
        <v>804.95</v>
      </c>
      <c r="E41" s="16">
        <f t="shared" si="6"/>
        <v>122.27088607594938</v>
      </c>
      <c r="F41" s="129">
        <v>1</v>
      </c>
      <c r="G41" s="16">
        <f t="shared" si="3"/>
        <v>122.27</v>
      </c>
      <c r="H41" s="16">
        <f t="shared" si="4"/>
        <v>29.45</v>
      </c>
      <c r="I41" s="17">
        <f t="shared" si="5"/>
        <v>151.72</v>
      </c>
      <c r="K41" s="63"/>
    </row>
    <row r="42" spans="1:11" x14ac:dyDescent="0.25">
      <c r="A42" s="216" t="s">
        <v>63</v>
      </c>
      <c r="B42" s="491">
        <v>144</v>
      </c>
      <c r="C42" s="16">
        <v>0.91139240506329111</v>
      </c>
      <c r="D42" s="16">
        <v>698.18</v>
      </c>
      <c r="E42" s="16">
        <f t="shared" si="6"/>
        <v>636.31594936708859</v>
      </c>
      <c r="F42" s="129">
        <v>1</v>
      </c>
      <c r="G42" s="16">
        <f t="shared" si="3"/>
        <v>636.32000000000005</v>
      </c>
      <c r="H42" s="16">
        <f t="shared" si="4"/>
        <v>153.29</v>
      </c>
      <c r="I42" s="17">
        <f t="shared" si="5"/>
        <v>789.61</v>
      </c>
      <c r="K42" s="63"/>
    </row>
    <row r="43" spans="1:11" x14ac:dyDescent="0.25">
      <c r="A43" s="216" t="s">
        <v>63</v>
      </c>
      <c r="B43" s="491">
        <v>202</v>
      </c>
      <c r="C43" s="16">
        <v>1.2784810126582278</v>
      </c>
      <c r="D43" s="16">
        <v>804.95</v>
      </c>
      <c r="E43" s="16">
        <f t="shared" si="6"/>
        <v>1029.1132911392406</v>
      </c>
      <c r="F43" s="129">
        <v>1</v>
      </c>
      <c r="G43" s="16">
        <f t="shared" si="3"/>
        <v>1029.1099999999999</v>
      </c>
      <c r="H43" s="16">
        <f t="shared" si="4"/>
        <v>247.91</v>
      </c>
      <c r="I43" s="17">
        <f t="shared" si="5"/>
        <v>1277.02</v>
      </c>
      <c r="K43" s="63"/>
    </row>
    <row r="44" spans="1:11" x14ac:dyDescent="0.25">
      <c r="A44" s="216" t="s">
        <v>63</v>
      </c>
      <c r="B44" s="491">
        <v>177</v>
      </c>
      <c r="C44" s="16">
        <v>1.120253164556962</v>
      </c>
      <c r="D44" s="16">
        <v>843.39</v>
      </c>
      <c r="E44" s="16">
        <f t="shared" si="6"/>
        <v>944.81031645569612</v>
      </c>
      <c r="F44" s="129">
        <v>1</v>
      </c>
      <c r="G44" s="16">
        <f t="shared" si="3"/>
        <v>944.81</v>
      </c>
      <c r="H44" s="16">
        <f t="shared" si="4"/>
        <v>227.6</v>
      </c>
      <c r="I44" s="17">
        <f t="shared" si="5"/>
        <v>1172.4099999999999</v>
      </c>
      <c r="K44" s="63"/>
    </row>
    <row r="45" spans="1:11" x14ac:dyDescent="0.25">
      <c r="A45" s="216" t="s">
        <v>63</v>
      </c>
      <c r="B45" s="491">
        <v>58</v>
      </c>
      <c r="C45" s="16">
        <v>0.36708860759493672</v>
      </c>
      <c r="D45" s="16">
        <v>698.18</v>
      </c>
      <c r="E45" s="16">
        <f t="shared" si="6"/>
        <v>256.29392405063288</v>
      </c>
      <c r="F45" s="129">
        <v>1</v>
      </c>
      <c r="G45" s="16">
        <f t="shared" si="3"/>
        <v>256.29000000000002</v>
      </c>
      <c r="H45" s="16">
        <f t="shared" si="4"/>
        <v>61.74</v>
      </c>
      <c r="I45" s="17">
        <f t="shared" si="5"/>
        <v>318.03000000000003</v>
      </c>
      <c r="K45" s="63"/>
    </row>
    <row r="46" spans="1:11" x14ac:dyDescent="0.25">
      <c r="A46" s="216" t="s">
        <v>63</v>
      </c>
      <c r="B46" s="491">
        <v>92</v>
      </c>
      <c r="C46" s="16">
        <v>0.58227848101265822</v>
      </c>
      <c r="D46" s="16">
        <v>698.18</v>
      </c>
      <c r="E46" s="16">
        <f t="shared" si="6"/>
        <v>406.53518987341766</v>
      </c>
      <c r="F46" s="129">
        <v>1</v>
      </c>
      <c r="G46" s="16">
        <f t="shared" si="3"/>
        <v>406.54</v>
      </c>
      <c r="H46" s="16">
        <f t="shared" si="4"/>
        <v>97.94</v>
      </c>
      <c r="I46" s="17">
        <f t="shared" si="5"/>
        <v>504.48</v>
      </c>
      <c r="K46" s="63"/>
    </row>
    <row r="47" spans="1:11" ht="36" customHeight="1" x14ac:dyDescent="0.25">
      <c r="A47" s="640" t="s">
        <v>7</v>
      </c>
      <c r="B47" s="774">
        <f>SUM(B48:B55)</f>
        <v>932</v>
      </c>
      <c r="C47" s="38">
        <f t="shared" ref="C47:I47" si="11">SUM(C48:C55)</f>
        <v>5.8987341772151902</v>
      </c>
      <c r="D47" s="46"/>
      <c r="E47" s="46"/>
      <c r="F47" s="46"/>
      <c r="G47" s="46">
        <f t="shared" si="11"/>
        <v>4110.55</v>
      </c>
      <c r="H47" s="46">
        <f t="shared" si="11"/>
        <v>990.22000000000014</v>
      </c>
      <c r="I47" s="51">
        <f t="shared" si="11"/>
        <v>5100.7700000000004</v>
      </c>
      <c r="K47" s="63"/>
    </row>
    <row r="48" spans="1:11" ht="18.75" customHeight="1" x14ac:dyDescent="0.25">
      <c r="A48" s="216" t="s">
        <v>511</v>
      </c>
      <c r="B48" s="491">
        <v>94</v>
      </c>
      <c r="C48" s="16">
        <v>0.59493670886075944</v>
      </c>
      <c r="D48" s="16">
        <v>430</v>
      </c>
      <c r="E48" s="16">
        <f t="shared" si="6"/>
        <v>255.82278481012656</v>
      </c>
      <c r="F48" s="129">
        <v>1</v>
      </c>
      <c r="G48" s="16">
        <f t="shared" si="3"/>
        <v>255.82</v>
      </c>
      <c r="H48" s="16">
        <f t="shared" si="4"/>
        <v>61.63</v>
      </c>
      <c r="I48" s="17">
        <f t="shared" si="5"/>
        <v>317.45</v>
      </c>
      <c r="K48" s="63"/>
    </row>
    <row r="49" spans="1:11" ht="18.75" customHeight="1" x14ac:dyDescent="0.25">
      <c r="A49" s="216" t="s">
        <v>511</v>
      </c>
      <c r="B49" s="491">
        <v>191</v>
      </c>
      <c r="C49" s="16">
        <v>1.2088607594936709</v>
      </c>
      <c r="D49" s="16">
        <v>430</v>
      </c>
      <c r="E49" s="16">
        <f t="shared" si="6"/>
        <v>519.81012658227849</v>
      </c>
      <c r="F49" s="129">
        <v>1</v>
      </c>
      <c r="G49" s="16">
        <f t="shared" si="3"/>
        <v>519.80999999999995</v>
      </c>
      <c r="H49" s="16">
        <f t="shared" si="4"/>
        <v>125.22</v>
      </c>
      <c r="I49" s="17">
        <f t="shared" si="5"/>
        <v>645.03</v>
      </c>
      <c r="K49" s="63"/>
    </row>
    <row r="50" spans="1:11" ht="18.75" customHeight="1" x14ac:dyDescent="0.25">
      <c r="A50" s="216" t="s">
        <v>511</v>
      </c>
      <c r="B50" s="491">
        <v>104</v>
      </c>
      <c r="C50" s="16">
        <v>0.65822784810126578</v>
      </c>
      <c r="D50" s="16">
        <v>698.18</v>
      </c>
      <c r="E50" s="16">
        <f t="shared" si="6"/>
        <v>459.56151898734169</v>
      </c>
      <c r="F50" s="129">
        <v>1</v>
      </c>
      <c r="G50" s="16">
        <f t="shared" si="3"/>
        <v>459.56</v>
      </c>
      <c r="H50" s="16">
        <f t="shared" si="4"/>
        <v>110.71</v>
      </c>
      <c r="I50" s="17">
        <f t="shared" si="5"/>
        <v>570.27</v>
      </c>
      <c r="K50" s="63"/>
    </row>
    <row r="51" spans="1:11" x14ac:dyDescent="0.25">
      <c r="A51" s="216" t="s">
        <v>512</v>
      </c>
      <c r="B51" s="491">
        <v>168</v>
      </c>
      <c r="C51" s="16">
        <v>1.0632911392405062</v>
      </c>
      <c r="D51" s="16">
        <v>843.39</v>
      </c>
      <c r="E51" s="16">
        <f t="shared" si="6"/>
        <v>896.76911392405054</v>
      </c>
      <c r="F51" s="129">
        <v>1</v>
      </c>
      <c r="G51" s="16">
        <f t="shared" si="3"/>
        <v>896.77</v>
      </c>
      <c r="H51" s="16">
        <f t="shared" si="4"/>
        <v>216.03</v>
      </c>
      <c r="I51" s="17">
        <f t="shared" si="5"/>
        <v>1112.8</v>
      </c>
      <c r="K51" s="63"/>
    </row>
    <row r="52" spans="1:11" x14ac:dyDescent="0.25">
      <c r="A52" s="216" t="s">
        <v>512</v>
      </c>
      <c r="B52" s="491">
        <v>187</v>
      </c>
      <c r="C52" s="16">
        <v>1.1835443037974684</v>
      </c>
      <c r="D52" s="16">
        <v>843.39</v>
      </c>
      <c r="E52" s="16">
        <f t="shared" si="6"/>
        <v>998.18943037974691</v>
      </c>
      <c r="F52" s="129">
        <v>1</v>
      </c>
      <c r="G52" s="16">
        <f t="shared" si="3"/>
        <v>998.19</v>
      </c>
      <c r="H52" s="16">
        <f t="shared" si="4"/>
        <v>240.46</v>
      </c>
      <c r="I52" s="17">
        <f t="shared" si="5"/>
        <v>1238.6500000000001</v>
      </c>
      <c r="K52" s="63"/>
    </row>
    <row r="53" spans="1:11" x14ac:dyDescent="0.25">
      <c r="A53" s="216" t="s">
        <v>512</v>
      </c>
      <c r="B53" s="491">
        <v>114</v>
      </c>
      <c r="C53" s="16">
        <v>0.72151898734177211</v>
      </c>
      <c r="D53" s="16">
        <v>843.39</v>
      </c>
      <c r="E53" s="16">
        <f t="shared" si="6"/>
        <v>608.52189873417717</v>
      </c>
      <c r="F53" s="129">
        <v>1</v>
      </c>
      <c r="G53" s="16">
        <f t="shared" si="3"/>
        <v>608.52</v>
      </c>
      <c r="H53" s="16">
        <f t="shared" si="4"/>
        <v>146.59</v>
      </c>
      <c r="I53" s="17">
        <f t="shared" si="5"/>
        <v>755.11</v>
      </c>
      <c r="K53" s="63"/>
    </row>
    <row r="54" spans="1:11" x14ac:dyDescent="0.25">
      <c r="A54" s="216" t="s">
        <v>512</v>
      </c>
      <c r="B54" s="491">
        <v>48</v>
      </c>
      <c r="C54" s="16">
        <v>0.30379746835443039</v>
      </c>
      <c r="D54" s="16">
        <v>843.39</v>
      </c>
      <c r="E54" s="16">
        <f t="shared" si="6"/>
        <v>256.21974683544306</v>
      </c>
      <c r="F54" s="129">
        <v>1</v>
      </c>
      <c r="G54" s="16">
        <f t="shared" si="3"/>
        <v>256.22000000000003</v>
      </c>
      <c r="H54" s="16">
        <f t="shared" si="4"/>
        <v>61.72</v>
      </c>
      <c r="I54" s="17">
        <f t="shared" si="5"/>
        <v>317.94000000000005</v>
      </c>
      <c r="K54" s="63"/>
    </row>
    <row r="55" spans="1:11" x14ac:dyDescent="0.25">
      <c r="A55" s="216" t="s">
        <v>512</v>
      </c>
      <c r="B55" s="491">
        <v>26</v>
      </c>
      <c r="C55" s="16">
        <v>0.16455696202531644</v>
      </c>
      <c r="D55" s="16">
        <v>702.83</v>
      </c>
      <c r="E55" s="16">
        <f t="shared" si="6"/>
        <v>115.65556962025316</v>
      </c>
      <c r="F55" s="129">
        <v>1</v>
      </c>
      <c r="G55" s="16">
        <f t="shared" si="3"/>
        <v>115.66</v>
      </c>
      <c r="H55" s="16">
        <f t="shared" si="4"/>
        <v>27.86</v>
      </c>
      <c r="I55" s="17">
        <f t="shared" si="5"/>
        <v>143.51999999999998</v>
      </c>
      <c r="K55" s="63"/>
    </row>
    <row r="56" spans="1:11" s="1" customFormat="1" ht="24" customHeight="1" x14ac:dyDescent="0.25">
      <c r="A56" s="707" t="s">
        <v>78</v>
      </c>
      <c r="B56" s="490">
        <f>B57+B60+B67</f>
        <v>375.75</v>
      </c>
      <c r="C56" s="12">
        <f t="shared" ref="C56:I56" si="12">C57+C60+C67</f>
        <v>2.3718752487859245</v>
      </c>
      <c r="D56" s="12"/>
      <c r="E56" s="12"/>
      <c r="F56" s="12"/>
      <c r="G56" s="12">
        <f t="shared" si="12"/>
        <v>2422.5499999999997</v>
      </c>
      <c r="H56" s="12">
        <f t="shared" si="12"/>
        <v>583.59</v>
      </c>
      <c r="I56" s="13">
        <f t="shared" si="12"/>
        <v>3006.14</v>
      </c>
      <c r="K56" s="63"/>
    </row>
    <row r="57" spans="1:11" s="142" customFormat="1" ht="39.75" customHeight="1" x14ac:dyDescent="0.25">
      <c r="A57" s="646" t="s">
        <v>10</v>
      </c>
      <c r="B57" s="713">
        <f>SUM(B58:B59)</f>
        <v>212.25</v>
      </c>
      <c r="C57" s="67">
        <f t="shared" ref="C57:I57" si="13">SUM(C58:C59)</f>
        <v>1.3433544303797469</v>
      </c>
      <c r="D57" s="647"/>
      <c r="E57" s="647"/>
      <c r="F57" s="647"/>
      <c r="G57" s="647">
        <f t="shared" si="13"/>
        <v>2190.7399999999998</v>
      </c>
      <c r="H57" s="647">
        <f t="shared" si="13"/>
        <v>527.75</v>
      </c>
      <c r="I57" s="819">
        <f t="shared" si="13"/>
        <v>2718.49</v>
      </c>
      <c r="K57" s="63"/>
    </row>
    <row r="58" spans="1:11" ht="18.75" customHeight="1" x14ac:dyDescent="0.25">
      <c r="A58" s="216" t="s">
        <v>513</v>
      </c>
      <c r="B58" s="820">
        <v>78</v>
      </c>
      <c r="C58" s="134">
        <f t="shared" ref="C58" si="14">B58/158</f>
        <v>0.49367088607594939</v>
      </c>
      <c r="D58" s="134">
        <v>1923.39</v>
      </c>
      <c r="E58" s="16">
        <f t="shared" si="6"/>
        <v>949.52164556962032</v>
      </c>
      <c r="F58" s="680">
        <v>1</v>
      </c>
      <c r="G58" s="16">
        <f t="shared" si="3"/>
        <v>949.52</v>
      </c>
      <c r="H58" s="16">
        <f t="shared" si="4"/>
        <v>228.74</v>
      </c>
      <c r="I58" s="17">
        <f t="shared" si="5"/>
        <v>1178.26</v>
      </c>
      <c r="K58" s="63"/>
    </row>
    <row r="59" spans="1:11" ht="18.75" customHeight="1" x14ac:dyDescent="0.25">
      <c r="A59" s="216" t="s">
        <v>514</v>
      </c>
      <c r="B59" s="491">
        <v>134.25</v>
      </c>
      <c r="C59" s="16">
        <v>0.84968354430379744</v>
      </c>
      <c r="D59" s="16">
        <v>1460.8</v>
      </c>
      <c r="E59" s="16">
        <f t="shared" si="6"/>
        <v>1241.2177215189872</v>
      </c>
      <c r="F59" s="129">
        <v>1</v>
      </c>
      <c r="G59" s="16">
        <f t="shared" si="3"/>
        <v>1241.22</v>
      </c>
      <c r="H59" s="16">
        <f t="shared" si="4"/>
        <v>299.01</v>
      </c>
      <c r="I59" s="17">
        <f t="shared" si="5"/>
        <v>1540.23</v>
      </c>
      <c r="K59" s="63"/>
    </row>
    <row r="60" spans="1:11" ht="49.5" customHeight="1" x14ac:dyDescent="0.25">
      <c r="A60" s="640" t="s">
        <v>8</v>
      </c>
      <c r="B60" s="774">
        <f>SUM(B61:B66)</f>
        <v>5.5</v>
      </c>
      <c r="C60" s="38">
        <f t="shared" ref="C60:I60" si="15">SUM(C61:C66)</f>
        <v>3.4810126582278479E-2</v>
      </c>
      <c r="D60" s="46"/>
      <c r="E60" s="46"/>
      <c r="F60" s="46"/>
      <c r="G60" s="46">
        <f t="shared" si="15"/>
        <v>33.130000000000003</v>
      </c>
      <c r="H60" s="46">
        <f t="shared" si="15"/>
        <v>7.9799999999999995</v>
      </c>
      <c r="I60" s="51">
        <f t="shared" si="15"/>
        <v>41.110000000000007</v>
      </c>
      <c r="K60" s="63"/>
    </row>
    <row r="61" spans="1:11" ht="17.25" customHeight="1" x14ac:dyDescent="0.25">
      <c r="A61" s="216" t="s">
        <v>505</v>
      </c>
      <c r="B61" s="491">
        <v>1</v>
      </c>
      <c r="C61" s="16">
        <v>6.3291139240506328E-3</v>
      </c>
      <c r="D61" s="16">
        <v>974.48</v>
      </c>
      <c r="E61" s="16">
        <f t="shared" si="6"/>
        <v>6.1675949367088609</v>
      </c>
      <c r="F61" s="129">
        <v>1</v>
      </c>
      <c r="G61" s="16">
        <f t="shared" si="3"/>
        <v>6.17</v>
      </c>
      <c r="H61" s="16">
        <f t="shared" si="4"/>
        <v>1.49</v>
      </c>
      <c r="I61" s="17">
        <f t="shared" si="5"/>
        <v>7.66</v>
      </c>
      <c r="K61" s="63"/>
    </row>
    <row r="62" spans="1:11" ht="17.25" customHeight="1" x14ac:dyDescent="0.25">
      <c r="A62" s="216" t="s">
        <v>505</v>
      </c>
      <c r="B62" s="491">
        <v>0.33</v>
      </c>
      <c r="C62" s="16">
        <v>2.088607594936709E-3</v>
      </c>
      <c r="D62" s="16">
        <v>963.86</v>
      </c>
      <c r="E62" s="16">
        <f t="shared" si="6"/>
        <v>2.0131253164556964</v>
      </c>
      <c r="F62" s="129">
        <v>1</v>
      </c>
      <c r="G62" s="16">
        <f t="shared" si="3"/>
        <v>2.0099999999999998</v>
      </c>
      <c r="H62" s="16">
        <f t="shared" si="4"/>
        <v>0.48</v>
      </c>
      <c r="I62" s="17">
        <f t="shared" si="5"/>
        <v>2.4899999999999998</v>
      </c>
      <c r="K62" s="63"/>
    </row>
    <row r="63" spans="1:11" ht="17.25" customHeight="1" x14ac:dyDescent="0.25">
      <c r="A63" s="216" t="s">
        <v>505</v>
      </c>
      <c r="B63" s="491">
        <v>1</v>
      </c>
      <c r="C63" s="16">
        <v>6.3291139240506328E-3</v>
      </c>
      <c r="D63" s="16">
        <v>930.18</v>
      </c>
      <c r="E63" s="16">
        <f t="shared" si="6"/>
        <v>5.8872151898734177</v>
      </c>
      <c r="F63" s="129">
        <v>1</v>
      </c>
      <c r="G63" s="16">
        <f t="shared" si="3"/>
        <v>5.89</v>
      </c>
      <c r="H63" s="16">
        <f t="shared" si="4"/>
        <v>1.42</v>
      </c>
      <c r="I63" s="17">
        <f t="shared" si="5"/>
        <v>7.31</v>
      </c>
      <c r="K63" s="63"/>
    </row>
    <row r="64" spans="1:11" ht="17.25" customHeight="1" x14ac:dyDescent="0.25">
      <c r="A64" s="216" t="s">
        <v>505</v>
      </c>
      <c r="B64" s="491">
        <v>1.17</v>
      </c>
      <c r="C64" s="16">
        <v>7.4050632911392402E-3</v>
      </c>
      <c r="D64" s="16">
        <v>982.74</v>
      </c>
      <c r="E64" s="16">
        <f t="shared" si="6"/>
        <v>7.2772518987341774</v>
      </c>
      <c r="F64" s="129">
        <v>1</v>
      </c>
      <c r="G64" s="16">
        <f t="shared" si="3"/>
        <v>7.28</v>
      </c>
      <c r="H64" s="16">
        <f t="shared" si="4"/>
        <v>1.75</v>
      </c>
      <c r="I64" s="17">
        <f t="shared" si="5"/>
        <v>9.0300000000000011</v>
      </c>
      <c r="K64" s="63"/>
    </row>
    <row r="65" spans="1:11" ht="17.25" customHeight="1" x14ac:dyDescent="0.25">
      <c r="A65" s="216" t="s">
        <v>505</v>
      </c>
      <c r="B65" s="491">
        <v>1</v>
      </c>
      <c r="C65" s="16">
        <v>6.3291139240506328E-3</v>
      </c>
      <c r="D65" s="16">
        <v>930.18</v>
      </c>
      <c r="E65" s="16">
        <f t="shared" si="6"/>
        <v>5.8872151898734177</v>
      </c>
      <c r="F65" s="129">
        <v>1</v>
      </c>
      <c r="G65" s="16">
        <f t="shared" si="3"/>
        <v>5.89</v>
      </c>
      <c r="H65" s="16">
        <f t="shared" si="4"/>
        <v>1.42</v>
      </c>
      <c r="I65" s="17">
        <f t="shared" si="5"/>
        <v>7.31</v>
      </c>
      <c r="K65" s="63"/>
    </row>
    <row r="66" spans="1:11" ht="17.25" customHeight="1" x14ac:dyDescent="0.25">
      <c r="A66" s="216" t="s">
        <v>505</v>
      </c>
      <c r="B66" s="491">
        <v>1</v>
      </c>
      <c r="C66" s="16">
        <v>6.3291139240506328E-3</v>
      </c>
      <c r="D66" s="16">
        <v>930.18</v>
      </c>
      <c r="E66" s="16">
        <f t="shared" si="6"/>
        <v>5.8872151898734177</v>
      </c>
      <c r="F66" s="129">
        <v>1</v>
      </c>
      <c r="G66" s="16">
        <f t="shared" si="3"/>
        <v>5.89</v>
      </c>
      <c r="H66" s="16">
        <f t="shared" si="4"/>
        <v>1.42</v>
      </c>
      <c r="I66" s="17">
        <f t="shared" si="5"/>
        <v>7.31</v>
      </c>
      <c r="K66" s="63"/>
    </row>
    <row r="67" spans="1:11" ht="56.25" customHeight="1" x14ac:dyDescent="0.25">
      <c r="A67" s="640" t="s">
        <v>9</v>
      </c>
      <c r="B67" s="774">
        <f>B68</f>
        <v>158</v>
      </c>
      <c r="C67" s="38">
        <f t="shared" ref="C67:I67" si="16">C68</f>
        <v>0.99371069182389937</v>
      </c>
      <c r="D67" s="46"/>
      <c r="E67" s="46"/>
      <c r="F67" s="46"/>
      <c r="G67" s="46">
        <f t="shared" si="16"/>
        <v>198.68</v>
      </c>
      <c r="H67" s="46">
        <f t="shared" si="16"/>
        <v>47.86</v>
      </c>
      <c r="I67" s="51">
        <f t="shared" si="16"/>
        <v>246.54000000000002</v>
      </c>
      <c r="K67" s="63"/>
    </row>
    <row r="68" spans="1:11" x14ac:dyDescent="0.25">
      <c r="A68" s="216" t="s">
        <v>63</v>
      </c>
      <c r="B68" s="491">
        <v>158</v>
      </c>
      <c r="C68" s="16">
        <f t="shared" ref="C68" si="17">B68/159</f>
        <v>0.99371069182389937</v>
      </c>
      <c r="D68" s="16">
        <v>666.45</v>
      </c>
      <c r="E68" s="16">
        <f t="shared" ref="E68:E79" si="18">C68*D68</f>
        <v>662.25849056603784</v>
      </c>
      <c r="F68" s="129">
        <v>0.3</v>
      </c>
      <c r="G68" s="16">
        <f t="shared" ref="G68:G79" si="19">ROUND(E68*F68,2)</f>
        <v>198.68</v>
      </c>
      <c r="H68" s="16">
        <f t="shared" ref="H68:H79" si="20">ROUND(G68*0.2409,2)</f>
        <v>47.86</v>
      </c>
      <c r="I68" s="17">
        <f t="shared" ref="I68:I79" si="21">G68+H68</f>
        <v>246.54000000000002</v>
      </c>
      <c r="K68" s="63"/>
    </row>
    <row r="69" spans="1:11" s="1" customFormat="1" ht="24" customHeight="1" x14ac:dyDescent="0.25">
      <c r="A69" s="707" t="s">
        <v>515</v>
      </c>
      <c r="B69" s="490">
        <f>B70</f>
        <v>5.5</v>
      </c>
      <c r="C69" s="12">
        <f t="shared" ref="C69:I69" si="22">C70</f>
        <v>3.4810126582278479E-2</v>
      </c>
      <c r="D69" s="12"/>
      <c r="E69" s="12"/>
      <c r="F69" s="12"/>
      <c r="G69" s="12">
        <f t="shared" si="22"/>
        <v>45.42</v>
      </c>
      <c r="H69" s="12">
        <f t="shared" si="22"/>
        <v>10.94</v>
      </c>
      <c r="I69" s="13">
        <f t="shared" si="22"/>
        <v>56.36</v>
      </c>
      <c r="K69" s="63"/>
    </row>
    <row r="70" spans="1:11" ht="49.5" customHeight="1" x14ac:dyDescent="0.25">
      <c r="A70" s="640" t="s">
        <v>8</v>
      </c>
      <c r="B70" s="774">
        <f>B71</f>
        <v>5.5</v>
      </c>
      <c r="C70" s="38">
        <f t="shared" ref="C70:I70" si="23">C71</f>
        <v>3.4810126582278479E-2</v>
      </c>
      <c r="D70" s="46"/>
      <c r="E70" s="46"/>
      <c r="F70" s="46"/>
      <c r="G70" s="46">
        <f t="shared" si="23"/>
        <v>45.42</v>
      </c>
      <c r="H70" s="46">
        <f t="shared" si="23"/>
        <v>10.94</v>
      </c>
      <c r="I70" s="51">
        <f t="shared" si="23"/>
        <v>56.36</v>
      </c>
      <c r="K70" s="63"/>
    </row>
    <row r="71" spans="1:11" ht="17.25" customHeight="1" x14ac:dyDescent="0.25">
      <c r="A71" s="216" t="s">
        <v>505</v>
      </c>
      <c r="B71" s="491">
        <v>5.5</v>
      </c>
      <c r="C71" s="16">
        <v>3.4810126582278479E-2</v>
      </c>
      <c r="D71" s="16">
        <v>1304.71</v>
      </c>
      <c r="E71" s="16">
        <f t="shared" si="18"/>
        <v>45.417120253164555</v>
      </c>
      <c r="F71" s="129">
        <v>1</v>
      </c>
      <c r="G71" s="16">
        <f t="shared" si="19"/>
        <v>45.42</v>
      </c>
      <c r="H71" s="16">
        <f t="shared" si="20"/>
        <v>10.94</v>
      </c>
      <c r="I71" s="17">
        <f t="shared" si="21"/>
        <v>56.36</v>
      </c>
      <c r="K71" s="63"/>
    </row>
    <row r="72" spans="1:11" s="1" customFormat="1" ht="24" customHeight="1" x14ac:dyDescent="0.25">
      <c r="A72" s="707" t="s">
        <v>516</v>
      </c>
      <c r="B72" s="490">
        <f>B73</f>
        <v>512.1</v>
      </c>
      <c r="C72" s="12">
        <f t="shared" ref="C72:I72" si="24">C73</f>
        <v>3.222271315978027</v>
      </c>
      <c r="D72" s="12"/>
      <c r="E72" s="12"/>
      <c r="F72" s="12"/>
      <c r="G72" s="12">
        <f t="shared" si="24"/>
        <v>694.13</v>
      </c>
      <c r="H72" s="12">
        <f t="shared" si="24"/>
        <v>167.21</v>
      </c>
      <c r="I72" s="13">
        <f t="shared" si="24"/>
        <v>861.34</v>
      </c>
      <c r="K72" s="63"/>
    </row>
    <row r="73" spans="1:11" ht="37.5" customHeight="1" x14ac:dyDescent="0.25">
      <c r="A73" s="640" t="s">
        <v>7</v>
      </c>
      <c r="B73" s="713">
        <f>SUM(B74:B79)</f>
        <v>512.1</v>
      </c>
      <c r="C73" s="67">
        <f t="shared" ref="C73:I73" si="25">SUM(C74:C79)</f>
        <v>3.222271315978027</v>
      </c>
      <c r="D73" s="67"/>
      <c r="E73" s="67"/>
      <c r="F73" s="67"/>
      <c r="G73" s="67">
        <f t="shared" si="25"/>
        <v>694.13</v>
      </c>
      <c r="H73" s="67">
        <f t="shared" si="25"/>
        <v>167.21</v>
      </c>
      <c r="I73" s="140">
        <f t="shared" si="25"/>
        <v>861.34</v>
      </c>
      <c r="K73" s="63"/>
    </row>
    <row r="74" spans="1:11" x14ac:dyDescent="0.25">
      <c r="A74" s="216" t="s">
        <v>76</v>
      </c>
      <c r="B74" s="491">
        <v>12</v>
      </c>
      <c r="C74" s="16">
        <v>7.5949367088607597E-2</v>
      </c>
      <c r="D74" s="16">
        <v>550</v>
      </c>
      <c r="E74" s="16">
        <f t="shared" si="18"/>
        <v>41.77215189873418</v>
      </c>
      <c r="F74" s="129">
        <v>1</v>
      </c>
      <c r="G74" s="16">
        <f t="shared" si="19"/>
        <v>41.77</v>
      </c>
      <c r="H74" s="16">
        <f t="shared" si="20"/>
        <v>10.06</v>
      </c>
      <c r="I74" s="17">
        <f t="shared" si="21"/>
        <v>51.830000000000005</v>
      </c>
      <c r="K74" s="63"/>
    </row>
    <row r="75" spans="1:11" x14ac:dyDescent="0.25">
      <c r="A75" s="216" t="s">
        <v>76</v>
      </c>
      <c r="B75" s="491">
        <v>4.5</v>
      </c>
      <c r="C75" s="16">
        <v>2.8481012658227847E-2</v>
      </c>
      <c r="D75" s="16">
        <v>550</v>
      </c>
      <c r="E75" s="16">
        <f t="shared" si="18"/>
        <v>15.664556962025316</v>
      </c>
      <c r="F75" s="129">
        <v>1</v>
      </c>
      <c r="G75" s="16">
        <f t="shared" si="19"/>
        <v>15.66</v>
      </c>
      <c r="H75" s="16">
        <f t="shared" si="20"/>
        <v>3.77</v>
      </c>
      <c r="I75" s="17">
        <f t="shared" si="21"/>
        <v>19.43</v>
      </c>
      <c r="K75" s="63"/>
    </row>
    <row r="76" spans="1:11" x14ac:dyDescent="0.25">
      <c r="A76" s="216" t="s">
        <v>76</v>
      </c>
      <c r="B76" s="491">
        <v>21.6</v>
      </c>
      <c r="C76" s="16">
        <v>0.13670886075949368</v>
      </c>
      <c r="D76" s="16">
        <v>550</v>
      </c>
      <c r="E76" s="16">
        <f t="shared" si="18"/>
        <v>75.189873417721529</v>
      </c>
      <c r="F76" s="129">
        <v>1</v>
      </c>
      <c r="G76" s="16">
        <f t="shared" si="19"/>
        <v>75.19</v>
      </c>
      <c r="H76" s="16">
        <f t="shared" si="20"/>
        <v>18.11</v>
      </c>
      <c r="I76" s="17">
        <f t="shared" si="21"/>
        <v>93.3</v>
      </c>
      <c r="K76" s="63"/>
    </row>
    <row r="77" spans="1:11" x14ac:dyDescent="0.25">
      <c r="A77" s="216" t="s">
        <v>517</v>
      </c>
      <c r="B77" s="491">
        <v>158</v>
      </c>
      <c r="C77" s="16">
        <f t="shared" ref="C77:C79" si="26">B77/159</f>
        <v>0.99371069182389937</v>
      </c>
      <c r="D77" s="16">
        <v>609.07000000000005</v>
      </c>
      <c r="E77" s="16">
        <f t="shared" si="18"/>
        <v>605.23937106918243</v>
      </c>
      <c r="F77" s="129">
        <v>0.3</v>
      </c>
      <c r="G77" s="16">
        <f t="shared" si="19"/>
        <v>181.57</v>
      </c>
      <c r="H77" s="16">
        <f t="shared" si="20"/>
        <v>43.74</v>
      </c>
      <c r="I77" s="17">
        <f t="shared" si="21"/>
        <v>225.31</v>
      </c>
      <c r="K77" s="63"/>
    </row>
    <row r="78" spans="1:11" x14ac:dyDescent="0.25">
      <c r="A78" s="216" t="s">
        <v>517</v>
      </c>
      <c r="B78" s="491">
        <v>158</v>
      </c>
      <c r="C78" s="16">
        <f t="shared" si="26"/>
        <v>0.99371069182389937</v>
      </c>
      <c r="D78" s="16">
        <v>609.07000000000005</v>
      </c>
      <c r="E78" s="16">
        <f t="shared" si="18"/>
        <v>605.23937106918243</v>
      </c>
      <c r="F78" s="129">
        <v>0.3</v>
      </c>
      <c r="G78" s="16">
        <f t="shared" si="19"/>
        <v>181.57</v>
      </c>
      <c r="H78" s="16">
        <f t="shared" si="20"/>
        <v>43.74</v>
      </c>
      <c r="I78" s="17">
        <f t="shared" si="21"/>
        <v>225.31</v>
      </c>
      <c r="K78" s="63"/>
    </row>
    <row r="79" spans="1:11" ht="17.25" thickBot="1" x14ac:dyDescent="0.3">
      <c r="A79" s="218" t="s">
        <v>518</v>
      </c>
      <c r="B79" s="496">
        <v>158</v>
      </c>
      <c r="C79" s="53">
        <f t="shared" si="26"/>
        <v>0.99371069182389937</v>
      </c>
      <c r="D79" s="53">
        <v>665.41</v>
      </c>
      <c r="E79" s="53">
        <f t="shared" si="18"/>
        <v>661.22503144654081</v>
      </c>
      <c r="F79" s="144">
        <v>0.3</v>
      </c>
      <c r="G79" s="53">
        <f t="shared" si="19"/>
        <v>198.37</v>
      </c>
      <c r="H79" s="53">
        <f t="shared" si="20"/>
        <v>47.79</v>
      </c>
      <c r="I79" s="54">
        <f t="shared" si="21"/>
        <v>246.16</v>
      </c>
      <c r="K79" s="63"/>
    </row>
    <row r="82" spans="1:1" x14ac:dyDescent="0.25">
      <c r="A82" s="2" t="s">
        <v>394</v>
      </c>
    </row>
    <row r="84" spans="1:1" ht="18" customHeight="1" x14ac:dyDescent="0.25"/>
    <row r="85" spans="1:1" x14ac:dyDescent="0.25">
      <c r="A85" s="2" t="s">
        <v>105</v>
      </c>
    </row>
    <row r="86" spans="1:1" x14ac:dyDescent="0.25">
      <c r="A86" s="2" t="s">
        <v>107</v>
      </c>
    </row>
    <row r="87" spans="1:1" x14ac:dyDescent="0.25">
      <c r="A87" s="2" t="s">
        <v>519</v>
      </c>
    </row>
    <row r="88" spans="1:1" x14ac:dyDescent="0.25">
      <c r="A88" s="2">
        <v>23279097</v>
      </c>
    </row>
  </sheetData>
  <mergeCells count="4">
    <mergeCell ref="F1:G1"/>
    <mergeCell ref="A2:G2"/>
    <mergeCell ref="A6:A7"/>
    <mergeCell ref="B6:I6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 tint="0.59999389629810485"/>
  </sheetPr>
  <dimension ref="A1:J82"/>
  <sheetViews>
    <sheetView zoomScale="80" zoomScaleNormal="80" workbookViewId="0">
      <selection activeCell="J79" sqref="J79"/>
    </sheetView>
  </sheetViews>
  <sheetFormatPr defaultColWidth="9.140625" defaultRowHeight="16.5" x14ac:dyDescent="0.25"/>
  <cols>
    <col min="1" max="1" width="42.7109375" style="2" customWidth="1"/>
    <col min="2" max="2" width="17.28515625" style="2" customWidth="1"/>
    <col min="3" max="3" width="19.28515625" style="2" customWidth="1"/>
    <col min="4" max="4" width="13.7109375" style="2" customWidth="1"/>
    <col min="5" max="5" width="15.42578125" style="2" customWidth="1"/>
    <col min="6" max="6" width="11.42578125" style="2" customWidth="1"/>
    <col min="7" max="7" width="11.5703125" style="2" customWidth="1"/>
    <col min="8" max="8" width="12.140625" style="2" customWidth="1"/>
    <col min="9" max="9" width="12.5703125" style="2" customWidth="1"/>
    <col min="10" max="10" width="10.140625" style="2" bestFit="1" customWidth="1"/>
    <col min="11" max="16384" width="9.140625" style="2"/>
  </cols>
  <sheetData>
    <row r="1" spans="1:9" x14ac:dyDescent="0.25">
      <c r="F1" s="1433"/>
      <c r="G1" s="1433"/>
    </row>
    <row r="2" spans="1:9" s="1" customFormat="1" ht="48.75" customHeight="1" x14ac:dyDescent="0.25">
      <c r="A2" s="1374" t="s">
        <v>691</v>
      </c>
      <c r="B2" s="1374"/>
      <c r="C2" s="1374"/>
      <c r="D2" s="1374"/>
      <c r="E2" s="1374"/>
      <c r="F2" s="1374"/>
      <c r="G2" s="1374"/>
    </row>
    <row r="4" spans="1:9" x14ac:dyDescent="0.25">
      <c r="A4" s="1" t="s">
        <v>442</v>
      </c>
    </row>
    <row r="5" spans="1:9" ht="17.25" thickBot="1" x14ac:dyDescent="0.3"/>
    <row r="6" spans="1:9" ht="24" customHeight="1" x14ac:dyDescent="0.25">
      <c r="A6" s="1428"/>
      <c r="B6" s="1430" t="s">
        <v>11</v>
      </c>
      <c r="C6" s="1431"/>
      <c r="D6" s="1431"/>
      <c r="E6" s="1431"/>
      <c r="F6" s="1431"/>
      <c r="G6" s="1431"/>
      <c r="H6" s="1431"/>
      <c r="I6" s="1432"/>
    </row>
    <row r="7" spans="1:9" ht="142.5" customHeight="1" x14ac:dyDescent="0.25">
      <c r="A7" s="1429"/>
      <c r="B7" s="23" t="s">
        <v>21</v>
      </c>
      <c r="C7" s="166" t="s">
        <v>15</v>
      </c>
      <c r="D7" s="24" t="s">
        <v>16</v>
      </c>
      <c r="E7" s="24" t="s">
        <v>13</v>
      </c>
      <c r="F7" s="24" t="s">
        <v>3</v>
      </c>
      <c r="G7" s="24" t="s">
        <v>4</v>
      </c>
      <c r="H7" s="24" t="s">
        <v>5</v>
      </c>
      <c r="I7" s="25" t="s">
        <v>6</v>
      </c>
    </row>
    <row r="8" spans="1:9" ht="13.5" customHeight="1" x14ac:dyDescent="0.25">
      <c r="A8" s="212"/>
      <c r="B8" s="4">
        <v>1</v>
      </c>
      <c r="C8" s="5" t="s">
        <v>24</v>
      </c>
      <c r="D8" s="5">
        <v>3</v>
      </c>
      <c r="E8" s="5" t="s">
        <v>17</v>
      </c>
      <c r="F8" s="5">
        <v>5</v>
      </c>
      <c r="G8" s="5" t="s">
        <v>18</v>
      </c>
      <c r="H8" s="5" t="s">
        <v>19</v>
      </c>
      <c r="I8" s="6" t="s">
        <v>20</v>
      </c>
    </row>
    <row r="9" spans="1:9" s="1" customFormat="1" ht="26.25" customHeight="1" x14ac:dyDescent="0.25">
      <c r="A9" s="213" t="s">
        <v>0</v>
      </c>
      <c r="B9" s="791">
        <f>B10+B64</f>
        <v>6808.25</v>
      </c>
      <c r="C9" s="8">
        <f t="shared" ref="C9:I9" si="0">C10+C64</f>
        <v>29.767405063291143</v>
      </c>
      <c r="D9" s="8"/>
      <c r="E9" s="8"/>
      <c r="F9" s="8"/>
      <c r="G9" s="8">
        <f t="shared" si="0"/>
        <v>33597.390000000007</v>
      </c>
      <c r="H9" s="8">
        <f t="shared" si="0"/>
        <v>8093.61</v>
      </c>
      <c r="I9" s="9">
        <f t="shared" si="0"/>
        <v>41691</v>
      </c>
    </row>
    <row r="10" spans="1:9" s="1" customFormat="1" ht="21.75" customHeight="1" x14ac:dyDescent="0.25">
      <c r="A10" s="707" t="s">
        <v>2687</v>
      </c>
      <c r="B10" s="786">
        <f>B11+B26+B51</f>
        <v>5590</v>
      </c>
      <c r="C10" s="12">
        <f t="shared" ref="C10:I10" si="1">C11+C26+C51</f>
        <v>22.056962025316459</v>
      </c>
      <c r="D10" s="12"/>
      <c r="E10" s="12"/>
      <c r="F10" s="12"/>
      <c r="G10" s="12">
        <f t="shared" si="1"/>
        <v>31265.670000000006</v>
      </c>
      <c r="H10" s="12">
        <f t="shared" si="1"/>
        <v>7531.91</v>
      </c>
      <c r="I10" s="13">
        <f t="shared" si="1"/>
        <v>38797.58</v>
      </c>
    </row>
    <row r="11" spans="1:9" ht="52.5" customHeight="1" x14ac:dyDescent="0.25">
      <c r="A11" s="640" t="s">
        <v>10</v>
      </c>
      <c r="B11" s="824">
        <f>SUM(B12:B25)</f>
        <v>2105</v>
      </c>
      <c r="C11" s="46"/>
      <c r="D11" s="38"/>
      <c r="E11" s="38"/>
      <c r="F11" s="38"/>
      <c r="G11" s="821">
        <f>SUM(G12:G25)</f>
        <v>16511.400000000001</v>
      </c>
      <c r="H11" s="821">
        <f>SUM(H12:H25)</f>
        <v>3977.6000000000004</v>
      </c>
      <c r="I11" s="825">
        <f>SUM(I12:I25)</f>
        <v>20489</v>
      </c>
    </row>
    <row r="12" spans="1:9" ht="21.6" customHeight="1" x14ac:dyDescent="0.25">
      <c r="A12" s="216" t="s">
        <v>443</v>
      </c>
      <c r="B12" s="15">
        <v>389</v>
      </c>
      <c r="C12" s="128">
        <f>B12/158</f>
        <v>2.462025316455696</v>
      </c>
      <c r="D12" s="16">
        <v>9.6199999999999992</v>
      </c>
      <c r="E12" s="16">
        <f>B12*D12</f>
        <v>3742.18</v>
      </c>
      <c r="F12" s="129">
        <v>1</v>
      </c>
      <c r="G12" s="16">
        <f>ROUND(E12*F12,2)</f>
        <v>3742.18</v>
      </c>
      <c r="H12" s="16">
        <f>ROUND(G12*0.2409,2)</f>
        <v>901.49</v>
      </c>
      <c r="I12" s="17">
        <f>G12+H12</f>
        <v>4643.67</v>
      </c>
    </row>
    <row r="13" spans="1:9" ht="19.899999999999999" customHeight="1" x14ac:dyDescent="0.25">
      <c r="A13" s="216" t="s">
        <v>444</v>
      </c>
      <c r="B13" s="15">
        <v>120</v>
      </c>
      <c r="C13" s="128">
        <f t="shared" ref="C13:C32" si="2">B13/158</f>
        <v>0.759493670886076</v>
      </c>
      <c r="D13" s="16">
        <v>9.6199999999999992</v>
      </c>
      <c r="E13" s="16">
        <f t="shared" ref="E13:E63" si="3">B13*D13</f>
        <v>1154.3999999999999</v>
      </c>
      <c r="F13" s="129">
        <v>1</v>
      </c>
      <c r="G13" s="16">
        <f t="shared" ref="G13:G63" si="4">ROUND(E13*F13,2)</f>
        <v>1154.4000000000001</v>
      </c>
      <c r="H13" s="16">
        <f t="shared" ref="H13:H63" si="5">ROUND(G13*0.2409,2)</f>
        <v>278.08999999999997</v>
      </c>
      <c r="I13" s="17">
        <f t="shared" ref="I13:I63" si="6">G13+H13</f>
        <v>1432.49</v>
      </c>
    </row>
    <row r="14" spans="1:9" ht="21.6" customHeight="1" x14ac:dyDescent="0.25">
      <c r="A14" s="216" t="s">
        <v>445</v>
      </c>
      <c r="B14" s="15">
        <v>48</v>
      </c>
      <c r="C14" s="128">
        <f t="shared" si="2"/>
        <v>0.30379746835443039</v>
      </c>
      <c r="D14" s="16">
        <v>9.6199999999999992</v>
      </c>
      <c r="E14" s="16">
        <f t="shared" si="3"/>
        <v>461.76</v>
      </c>
      <c r="F14" s="129">
        <v>1</v>
      </c>
      <c r="G14" s="16">
        <f t="shared" si="4"/>
        <v>461.76</v>
      </c>
      <c r="H14" s="16">
        <f t="shared" si="5"/>
        <v>111.24</v>
      </c>
      <c r="I14" s="17">
        <f t="shared" si="6"/>
        <v>573</v>
      </c>
    </row>
    <row r="15" spans="1:9" ht="18.600000000000001" customHeight="1" x14ac:dyDescent="0.25">
      <c r="A15" s="216" t="s">
        <v>446</v>
      </c>
      <c r="B15" s="15">
        <v>74</v>
      </c>
      <c r="C15" s="128">
        <f t="shared" si="2"/>
        <v>0.46835443037974683</v>
      </c>
      <c r="D15" s="16">
        <v>7.5</v>
      </c>
      <c r="E15" s="16">
        <f t="shared" si="3"/>
        <v>555</v>
      </c>
      <c r="F15" s="129">
        <v>1</v>
      </c>
      <c r="G15" s="16">
        <f t="shared" si="4"/>
        <v>555</v>
      </c>
      <c r="H15" s="16">
        <f t="shared" si="5"/>
        <v>133.69999999999999</v>
      </c>
      <c r="I15" s="17">
        <f t="shared" si="6"/>
        <v>688.7</v>
      </c>
    </row>
    <row r="16" spans="1:9" ht="21.6" customHeight="1" x14ac:dyDescent="0.25">
      <c r="A16" s="216" t="s">
        <v>447</v>
      </c>
      <c r="B16" s="15">
        <v>258</v>
      </c>
      <c r="C16" s="128">
        <f t="shared" si="2"/>
        <v>1.6329113924050633</v>
      </c>
      <c r="D16" s="16">
        <v>7.19</v>
      </c>
      <c r="E16" s="16">
        <f t="shared" si="3"/>
        <v>1855.0200000000002</v>
      </c>
      <c r="F16" s="129">
        <v>1</v>
      </c>
      <c r="G16" s="16">
        <f t="shared" si="4"/>
        <v>1855.02</v>
      </c>
      <c r="H16" s="16">
        <f t="shared" si="5"/>
        <v>446.87</v>
      </c>
      <c r="I16" s="17">
        <f t="shared" si="6"/>
        <v>2301.89</v>
      </c>
    </row>
    <row r="17" spans="1:9" ht="18.75" customHeight="1" x14ac:dyDescent="0.25">
      <c r="A17" s="216" t="s">
        <v>448</v>
      </c>
      <c r="B17" s="15">
        <v>216</v>
      </c>
      <c r="C17" s="128">
        <f t="shared" si="2"/>
        <v>1.3670886075949367</v>
      </c>
      <c r="D17" s="16">
        <v>7.19</v>
      </c>
      <c r="E17" s="16">
        <f t="shared" si="3"/>
        <v>1553.0400000000002</v>
      </c>
      <c r="F17" s="129">
        <v>1</v>
      </c>
      <c r="G17" s="16">
        <f t="shared" si="4"/>
        <v>1553.04</v>
      </c>
      <c r="H17" s="16">
        <f t="shared" si="5"/>
        <v>374.13</v>
      </c>
      <c r="I17" s="17">
        <f t="shared" si="6"/>
        <v>1927.17</v>
      </c>
    </row>
    <row r="18" spans="1:9" ht="15.75" customHeight="1" x14ac:dyDescent="0.25">
      <c r="A18" s="216" t="s">
        <v>449</v>
      </c>
      <c r="B18" s="15">
        <v>256</v>
      </c>
      <c r="C18" s="128">
        <f t="shared" si="2"/>
        <v>1.620253164556962</v>
      </c>
      <c r="D18" s="16">
        <v>7.19</v>
      </c>
      <c r="E18" s="16">
        <f t="shared" si="3"/>
        <v>1840.64</v>
      </c>
      <c r="F18" s="129">
        <v>1</v>
      </c>
      <c r="G18" s="16">
        <f t="shared" si="4"/>
        <v>1840.64</v>
      </c>
      <c r="H18" s="16">
        <f t="shared" si="5"/>
        <v>443.41</v>
      </c>
      <c r="I18" s="17">
        <f t="shared" si="6"/>
        <v>2284.0500000000002</v>
      </c>
    </row>
    <row r="19" spans="1:9" ht="19.149999999999999" customHeight="1" x14ac:dyDescent="0.25">
      <c r="A19" s="216" t="s">
        <v>450</v>
      </c>
      <c r="B19" s="15">
        <v>88</v>
      </c>
      <c r="C19" s="128">
        <f t="shared" si="2"/>
        <v>0.55696202531645567</v>
      </c>
      <c r="D19" s="16">
        <v>7.19</v>
      </c>
      <c r="E19" s="16">
        <f t="shared" si="3"/>
        <v>632.72</v>
      </c>
      <c r="F19" s="129">
        <v>1</v>
      </c>
      <c r="G19" s="16">
        <f t="shared" si="4"/>
        <v>632.72</v>
      </c>
      <c r="H19" s="16">
        <f t="shared" si="5"/>
        <v>152.41999999999999</v>
      </c>
      <c r="I19" s="17">
        <f t="shared" si="6"/>
        <v>785.14</v>
      </c>
    </row>
    <row r="20" spans="1:9" ht="19.149999999999999" customHeight="1" x14ac:dyDescent="0.25">
      <c r="A20" s="216" t="s">
        <v>451</v>
      </c>
      <c r="B20" s="15">
        <v>128</v>
      </c>
      <c r="C20" s="128">
        <f t="shared" si="2"/>
        <v>0.810126582278481</v>
      </c>
      <c r="D20" s="16">
        <v>7.19</v>
      </c>
      <c r="E20" s="16">
        <f t="shared" si="3"/>
        <v>920.32</v>
      </c>
      <c r="F20" s="129">
        <v>1</v>
      </c>
      <c r="G20" s="16">
        <f t="shared" si="4"/>
        <v>920.32</v>
      </c>
      <c r="H20" s="16">
        <f t="shared" si="5"/>
        <v>221.71</v>
      </c>
      <c r="I20" s="17">
        <f t="shared" si="6"/>
        <v>1142.03</v>
      </c>
    </row>
    <row r="21" spans="1:9" ht="19.149999999999999" customHeight="1" x14ac:dyDescent="0.25">
      <c r="A21" s="216" t="s">
        <v>452</v>
      </c>
      <c r="B21" s="15">
        <v>208</v>
      </c>
      <c r="C21" s="128">
        <f t="shared" si="2"/>
        <v>1.3164556962025316</v>
      </c>
      <c r="D21" s="16">
        <v>7.19</v>
      </c>
      <c r="E21" s="16">
        <f t="shared" si="3"/>
        <v>1495.52</v>
      </c>
      <c r="F21" s="129">
        <v>1</v>
      </c>
      <c r="G21" s="16">
        <f t="shared" si="4"/>
        <v>1495.52</v>
      </c>
      <c r="H21" s="16">
        <f t="shared" si="5"/>
        <v>360.27</v>
      </c>
      <c r="I21" s="17">
        <f t="shared" si="6"/>
        <v>1855.79</v>
      </c>
    </row>
    <row r="22" spans="1:9" ht="19.149999999999999" customHeight="1" x14ac:dyDescent="0.25">
      <c r="A22" s="216" t="s">
        <v>453</v>
      </c>
      <c r="B22" s="15">
        <v>88</v>
      </c>
      <c r="C22" s="128">
        <f t="shared" si="2"/>
        <v>0.55696202531645567</v>
      </c>
      <c r="D22" s="16">
        <v>7.19</v>
      </c>
      <c r="E22" s="16">
        <f t="shared" si="3"/>
        <v>632.72</v>
      </c>
      <c r="F22" s="129">
        <v>1</v>
      </c>
      <c r="G22" s="16">
        <f t="shared" si="4"/>
        <v>632.72</v>
      </c>
      <c r="H22" s="16">
        <f t="shared" si="5"/>
        <v>152.41999999999999</v>
      </c>
      <c r="I22" s="17">
        <f t="shared" si="6"/>
        <v>785.14</v>
      </c>
    </row>
    <row r="23" spans="1:9" ht="19.149999999999999" customHeight="1" x14ac:dyDescent="0.25">
      <c r="A23" s="216" t="s">
        <v>454</v>
      </c>
      <c r="B23" s="15">
        <v>128</v>
      </c>
      <c r="C23" s="128">
        <f t="shared" si="2"/>
        <v>0.810126582278481</v>
      </c>
      <c r="D23" s="16">
        <v>7.19</v>
      </c>
      <c r="E23" s="16">
        <f t="shared" si="3"/>
        <v>920.32</v>
      </c>
      <c r="F23" s="129">
        <v>1</v>
      </c>
      <c r="G23" s="16">
        <f t="shared" si="4"/>
        <v>920.32</v>
      </c>
      <c r="H23" s="16">
        <f t="shared" si="5"/>
        <v>221.71</v>
      </c>
      <c r="I23" s="17">
        <f t="shared" si="6"/>
        <v>1142.03</v>
      </c>
    </row>
    <row r="24" spans="1:9" ht="21.6" customHeight="1" x14ac:dyDescent="0.25">
      <c r="A24" s="216" t="s">
        <v>455</v>
      </c>
      <c r="B24" s="15">
        <v>80</v>
      </c>
      <c r="C24" s="128">
        <f t="shared" si="2"/>
        <v>0.50632911392405067</v>
      </c>
      <c r="D24" s="16">
        <v>7.19</v>
      </c>
      <c r="E24" s="16">
        <f t="shared" si="3"/>
        <v>575.20000000000005</v>
      </c>
      <c r="F24" s="129">
        <v>1</v>
      </c>
      <c r="G24" s="16">
        <f t="shared" si="4"/>
        <v>575.20000000000005</v>
      </c>
      <c r="H24" s="16">
        <f t="shared" si="5"/>
        <v>138.57</v>
      </c>
      <c r="I24" s="17">
        <f t="shared" si="6"/>
        <v>713.77</v>
      </c>
    </row>
    <row r="25" spans="1:9" ht="20.45" customHeight="1" x14ac:dyDescent="0.25">
      <c r="A25" s="216" t="s">
        <v>456</v>
      </c>
      <c r="B25" s="15">
        <v>24</v>
      </c>
      <c r="C25" s="128">
        <f t="shared" si="2"/>
        <v>0.15189873417721519</v>
      </c>
      <c r="D25" s="16">
        <v>7.19</v>
      </c>
      <c r="E25" s="16">
        <f t="shared" si="3"/>
        <v>172.56</v>
      </c>
      <c r="F25" s="129">
        <v>1</v>
      </c>
      <c r="G25" s="16">
        <f t="shared" si="4"/>
        <v>172.56</v>
      </c>
      <c r="H25" s="16">
        <f t="shared" si="5"/>
        <v>41.57</v>
      </c>
      <c r="I25" s="17">
        <f t="shared" si="6"/>
        <v>214.13</v>
      </c>
    </row>
    <row r="26" spans="1:9" ht="49.5" customHeight="1" x14ac:dyDescent="0.25">
      <c r="A26" s="640" t="s">
        <v>8</v>
      </c>
      <c r="B26" s="824">
        <f>SUM(B27:B50)</f>
        <v>1710</v>
      </c>
      <c r="C26" s="821">
        <f t="shared" ref="C26:I26" si="7">SUM(C27:C50)</f>
        <v>10.822784810126585</v>
      </c>
      <c r="D26" s="821"/>
      <c r="E26" s="821"/>
      <c r="F26" s="821"/>
      <c r="G26" s="821">
        <f t="shared" si="7"/>
        <v>8354.4900000000016</v>
      </c>
      <c r="H26" s="821">
        <f t="shared" si="7"/>
        <v>2012.5999999999992</v>
      </c>
      <c r="I26" s="825">
        <f t="shared" si="7"/>
        <v>10367.09</v>
      </c>
    </row>
    <row r="27" spans="1:9" x14ac:dyDescent="0.25">
      <c r="A27" s="216" t="s">
        <v>457</v>
      </c>
      <c r="B27" s="15">
        <v>220</v>
      </c>
      <c r="C27" s="128">
        <f t="shared" si="2"/>
        <v>1.3924050632911393</v>
      </c>
      <c r="D27" s="16">
        <v>5.77</v>
      </c>
      <c r="E27" s="16">
        <f t="shared" si="3"/>
        <v>1269.3999999999999</v>
      </c>
      <c r="F27" s="129">
        <v>1</v>
      </c>
      <c r="G27" s="16">
        <f t="shared" si="4"/>
        <v>1269.4000000000001</v>
      </c>
      <c r="H27" s="16">
        <f t="shared" si="5"/>
        <v>305.8</v>
      </c>
      <c r="I27" s="17">
        <f t="shared" si="6"/>
        <v>1575.2</v>
      </c>
    </row>
    <row r="28" spans="1:9" x14ac:dyDescent="0.25">
      <c r="A28" s="216" t="s">
        <v>458</v>
      </c>
      <c r="B28" s="15">
        <v>99</v>
      </c>
      <c r="C28" s="128">
        <f t="shared" si="2"/>
        <v>0.62658227848101267</v>
      </c>
      <c r="D28" s="16">
        <v>4.74</v>
      </c>
      <c r="E28" s="16">
        <f t="shared" si="3"/>
        <v>469.26000000000005</v>
      </c>
      <c r="F28" s="129">
        <v>1</v>
      </c>
      <c r="G28" s="16">
        <f t="shared" si="4"/>
        <v>469.26</v>
      </c>
      <c r="H28" s="16">
        <f t="shared" si="5"/>
        <v>113.04</v>
      </c>
      <c r="I28" s="17">
        <f t="shared" si="6"/>
        <v>582.29999999999995</v>
      </c>
    </row>
    <row r="29" spans="1:9" x14ac:dyDescent="0.25">
      <c r="A29" s="216" t="s">
        <v>459</v>
      </c>
      <c r="B29" s="15">
        <v>101</v>
      </c>
      <c r="C29" s="128">
        <f t="shared" si="2"/>
        <v>0.63924050632911389</v>
      </c>
      <c r="D29" s="16">
        <v>4.6500000000000004</v>
      </c>
      <c r="E29" s="16">
        <f t="shared" si="3"/>
        <v>469.65000000000003</v>
      </c>
      <c r="F29" s="129">
        <v>1</v>
      </c>
      <c r="G29" s="16">
        <f t="shared" si="4"/>
        <v>469.65</v>
      </c>
      <c r="H29" s="16">
        <f t="shared" si="5"/>
        <v>113.14</v>
      </c>
      <c r="I29" s="17">
        <f t="shared" si="6"/>
        <v>582.79</v>
      </c>
    </row>
    <row r="30" spans="1:9" x14ac:dyDescent="0.25">
      <c r="A30" s="216" t="s">
        <v>460</v>
      </c>
      <c r="B30" s="15">
        <v>248</v>
      </c>
      <c r="C30" s="128">
        <f t="shared" si="2"/>
        <v>1.5696202531645569</v>
      </c>
      <c r="D30" s="16">
        <v>4.6500000000000004</v>
      </c>
      <c r="E30" s="16">
        <f t="shared" si="3"/>
        <v>1153.2</v>
      </c>
      <c r="F30" s="129">
        <v>1</v>
      </c>
      <c r="G30" s="16">
        <f t="shared" si="4"/>
        <v>1153.2</v>
      </c>
      <c r="H30" s="16">
        <f t="shared" si="5"/>
        <v>277.81</v>
      </c>
      <c r="I30" s="17">
        <f t="shared" si="6"/>
        <v>1431.01</v>
      </c>
    </row>
    <row r="31" spans="1:9" x14ac:dyDescent="0.25">
      <c r="A31" s="216" t="s">
        <v>461</v>
      </c>
      <c r="B31" s="15">
        <v>48</v>
      </c>
      <c r="C31" s="128">
        <f t="shared" si="2"/>
        <v>0.30379746835443039</v>
      </c>
      <c r="D31" s="16">
        <v>4.74</v>
      </c>
      <c r="E31" s="16">
        <f t="shared" si="3"/>
        <v>227.52</v>
      </c>
      <c r="F31" s="129">
        <v>1</v>
      </c>
      <c r="G31" s="16">
        <f t="shared" si="4"/>
        <v>227.52</v>
      </c>
      <c r="H31" s="16">
        <f t="shared" si="5"/>
        <v>54.81</v>
      </c>
      <c r="I31" s="17">
        <f t="shared" si="6"/>
        <v>282.33000000000004</v>
      </c>
    </row>
    <row r="32" spans="1:9" x14ac:dyDescent="0.25">
      <c r="A32" s="216" t="s">
        <v>462</v>
      </c>
      <c r="B32" s="15">
        <v>94</v>
      </c>
      <c r="C32" s="128">
        <f t="shared" si="2"/>
        <v>0.59493670886075944</v>
      </c>
      <c r="D32" s="16">
        <v>4.74</v>
      </c>
      <c r="E32" s="16">
        <f t="shared" si="3"/>
        <v>445.56</v>
      </c>
      <c r="F32" s="129">
        <v>1</v>
      </c>
      <c r="G32" s="16">
        <f t="shared" si="4"/>
        <v>445.56</v>
      </c>
      <c r="H32" s="16">
        <f t="shared" si="5"/>
        <v>107.34</v>
      </c>
      <c r="I32" s="17">
        <f t="shared" si="6"/>
        <v>552.9</v>
      </c>
    </row>
    <row r="33" spans="1:9" x14ac:dyDescent="0.25">
      <c r="A33" s="216" t="s">
        <v>463</v>
      </c>
      <c r="B33" s="15">
        <v>24</v>
      </c>
      <c r="C33" s="128">
        <f>B33/158</f>
        <v>0.15189873417721519</v>
      </c>
      <c r="D33" s="16">
        <v>4.74</v>
      </c>
      <c r="E33" s="16">
        <f t="shared" si="3"/>
        <v>113.76</v>
      </c>
      <c r="F33" s="129">
        <v>1</v>
      </c>
      <c r="G33" s="16">
        <f t="shared" si="4"/>
        <v>113.76</v>
      </c>
      <c r="H33" s="16">
        <f t="shared" si="5"/>
        <v>27.4</v>
      </c>
      <c r="I33" s="17">
        <f t="shared" si="6"/>
        <v>141.16</v>
      </c>
    </row>
    <row r="34" spans="1:9" x14ac:dyDescent="0.25">
      <c r="A34" s="216" t="s">
        <v>464</v>
      </c>
      <c r="B34" s="15">
        <v>138</v>
      </c>
      <c r="C34" s="128">
        <f>B34/158</f>
        <v>0.87341772151898733</v>
      </c>
      <c r="D34" s="16">
        <v>4.74</v>
      </c>
      <c r="E34" s="16">
        <f t="shared" si="3"/>
        <v>654.12</v>
      </c>
      <c r="F34" s="129">
        <v>1</v>
      </c>
      <c r="G34" s="16">
        <f t="shared" si="4"/>
        <v>654.12</v>
      </c>
      <c r="H34" s="16">
        <f t="shared" si="5"/>
        <v>157.58000000000001</v>
      </c>
      <c r="I34" s="17">
        <f t="shared" si="6"/>
        <v>811.7</v>
      </c>
    </row>
    <row r="35" spans="1:9" x14ac:dyDescent="0.25">
      <c r="A35" s="216" t="s">
        <v>465</v>
      </c>
      <c r="B35" s="15">
        <v>141</v>
      </c>
      <c r="C35" s="128">
        <f t="shared" ref="C35:C50" si="8">B35/158</f>
        <v>0.89240506329113922</v>
      </c>
      <c r="D35" s="16">
        <v>4.5</v>
      </c>
      <c r="E35" s="16">
        <f t="shared" si="3"/>
        <v>634.5</v>
      </c>
      <c r="F35" s="129">
        <v>1</v>
      </c>
      <c r="G35" s="16">
        <f t="shared" si="4"/>
        <v>634.5</v>
      </c>
      <c r="H35" s="16">
        <f t="shared" si="5"/>
        <v>152.85</v>
      </c>
      <c r="I35" s="17">
        <f t="shared" si="6"/>
        <v>787.35</v>
      </c>
    </row>
    <row r="36" spans="1:9" x14ac:dyDescent="0.25">
      <c r="A36" s="216" t="s">
        <v>466</v>
      </c>
      <c r="B36" s="15">
        <v>22</v>
      </c>
      <c r="C36" s="128">
        <f t="shared" si="8"/>
        <v>0.13924050632911392</v>
      </c>
      <c r="D36" s="16">
        <v>5.94</v>
      </c>
      <c r="E36" s="16">
        <f t="shared" si="3"/>
        <v>130.68</v>
      </c>
      <c r="F36" s="129">
        <v>1</v>
      </c>
      <c r="G36" s="16">
        <f t="shared" si="4"/>
        <v>130.68</v>
      </c>
      <c r="H36" s="16">
        <f t="shared" si="5"/>
        <v>31.48</v>
      </c>
      <c r="I36" s="17">
        <f t="shared" si="6"/>
        <v>162.16</v>
      </c>
    </row>
    <row r="37" spans="1:9" x14ac:dyDescent="0.25">
      <c r="A37" s="216" t="s">
        <v>467</v>
      </c>
      <c r="B37" s="15">
        <v>48</v>
      </c>
      <c r="C37" s="128">
        <f t="shared" si="8"/>
        <v>0.30379746835443039</v>
      </c>
      <c r="D37" s="16">
        <v>4.7</v>
      </c>
      <c r="E37" s="16">
        <f t="shared" si="3"/>
        <v>225.60000000000002</v>
      </c>
      <c r="F37" s="129">
        <v>1</v>
      </c>
      <c r="G37" s="16">
        <f t="shared" si="4"/>
        <v>225.6</v>
      </c>
      <c r="H37" s="16">
        <f t="shared" si="5"/>
        <v>54.35</v>
      </c>
      <c r="I37" s="17">
        <f t="shared" si="6"/>
        <v>279.95</v>
      </c>
    </row>
    <row r="38" spans="1:9" x14ac:dyDescent="0.25">
      <c r="A38" s="216" t="s">
        <v>468</v>
      </c>
      <c r="B38" s="15">
        <v>24</v>
      </c>
      <c r="C38" s="128">
        <f t="shared" si="8"/>
        <v>0.15189873417721519</v>
      </c>
      <c r="D38" s="16">
        <v>4.7</v>
      </c>
      <c r="E38" s="16">
        <f t="shared" si="3"/>
        <v>112.80000000000001</v>
      </c>
      <c r="F38" s="129">
        <v>1</v>
      </c>
      <c r="G38" s="16">
        <f t="shared" si="4"/>
        <v>112.8</v>
      </c>
      <c r="H38" s="16">
        <f t="shared" si="5"/>
        <v>27.17</v>
      </c>
      <c r="I38" s="17">
        <f t="shared" si="6"/>
        <v>139.97</v>
      </c>
    </row>
    <row r="39" spans="1:9" x14ac:dyDescent="0.25">
      <c r="A39" s="216" t="s">
        <v>469</v>
      </c>
      <c r="B39" s="15">
        <v>18</v>
      </c>
      <c r="C39" s="128">
        <f t="shared" si="8"/>
        <v>0.11392405063291139</v>
      </c>
      <c r="D39" s="16">
        <v>4.7</v>
      </c>
      <c r="E39" s="16">
        <f t="shared" si="3"/>
        <v>84.600000000000009</v>
      </c>
      <c r="F39" s="129">
        <v>1</v>
      </c>
      <c r="G39" s="16">
        <f t="shared" si="4"/>
        <v>84.6</v>
      </c>
      <c r="H39" s="16">
        <f t="shared" si="5"/>
        <v>20.38</v>
      </c>
      <c r="I39" s="17">
        <f t="shared" si="6"/>
        <v>104.97999999999999</v>
      </c>
    </row>
    <row r="40" spans="1:9" x14ac:dyDescent="0.25">
      <c r="A40" s="216" t="s">
        <v>470</v>
      </c>
      <c r="B40" s="15">
        <v>48</v>
      </c>
      <c r="C40" s="128">
        <f t="shared" si="8"/>
        <v>0.30379746835443039</v>
      </c>
      <c r="D40" s="16">
        <v>4.7</v>
      </c>
      <c r="E40" s="16">
        <f t="shared" si="3"/>
        <v>225.60000000000002</v>
      </c>
      <c r="F40" s="129">
        <v>1</v>
      </c>
      <c r="G40" s="16">
        <f t="shared" si="4"/>
        <v>225.6</v>
      </c>
      <c r="H40" s="16">
        <f t="shared" si="5"/>
        <v>54.35</v>
      </c>
      <c r="I40" s="17">
        <f t="shared" si="6"/>
        <v>279.95</v>
      </c>
    </row>
    <row r="41" spans="1:9" x14ac:dyDescent="0.25">
      <c r="A41" s="216" t="s">
        <v>471</v>
      </c>
      <c r="B41" s="15">
        <v>103</v>
      </c>
      <c r="C41" s="128">
        <f t="shared" si="8"/>
        <v>0.65189873417721522</v>
      </c>
      <c r="D41" s="16">
        <v>4.62</v>
      </c>
      <c r="E41" s="16">
        <f t="shared" si="3"/>
        <v>475.86</v>
      </c>
      <c r="F41" s="129">
        <v>1</v>
      </c>
      <c r="G41" s="16">
        <f t="shared" si="4"/>
        <v>475.86</v>
      </c>
      <c r="H41" s="16">
        <f t="shared" si="5"/>
        <v>114.63</v>
      </c>
      <c r="I41" s="17">
        <f t="shared" si="6"/>
        <v>590.49</v>
      </c>
    </row>
    <row r="42" spans="1:9" x14ac:dyDescent="0.25">
      <c r="A42" s="216" t="s">
        <v>472</v>
      </c>
      <c r="B42" s="15">
        <v>144</v>
      </c>
      <c r="C42" s="128">
        <f t="shared" si="8"/>
        <v>0.91139240506329111</v>
      </c>
      <c r="D42" s="16">
        <v>4.7</v>
      </c>
      <c r="E42" s="16">
        <f t="shared" si="3"/>
        <v>676.80000000000007</v>
      </c>
      <c r="F42" s="129">
        <v>1</v>
      </c>
      <c r="G42" s="16">
        <f t="shared" si="4"/>
        <v>676.8</v>
      </c>
      <c r="H42" s="16">
        <f t="shared" si="5"/>
        <v>163.04</v>
      </c>
      <c r="I42" s="17">
        <f t="shared" si="6"/>
        <v>839.83999999999992</v>
      </c>
    </row>
    <row r="43" spans="1:9" x14ac:dyDescent="0.25">
      <c r="A43" s="216" t="s">
        <v>473</v>
      </c>
      <c r="B43" s="15">
        <v>48</v>
      </c>
      <c r="C43" s="128">
        <f>B43/158</f>
        <v>0.30379746835443039</v>
      </c>
      <c r="D43" s="16">
        <v>4.7</v>
      </c>
      <c r="E43" s="16">
        <f t="shared" si="3"/>
        <v>225.60000000000002</v>
      </c>
      <c r="F43" s="129">
        <v>1</v>
      </c>
      <c r="G43" s="16">
        <f t="shared" si="4"/>
        <v>225.6</v>
      </c>
      <c r="H43" s="16">
        <f t="shared" si="5"/>
        <v>54.35</v>
      </c>
      <c r="I43" s="17">
        <f t="shared" si="6"/>
        <v>279.95</v>
      </c>
    </row>
    <row r="44" spans="1:9" x14ac:dyDescent="0.25">
      <c r="A44" s="216" t="s">
        <v>474</v>
      </c>
      <c r="B44" s="15">
        <v>16</v>
      </c>
      <c r="C44" s="128">
        <f t="shared" si="8"/>
        <v>0.10126582278481013</v>
      </c>
      <c r="D44" s="16">
        <v>4.62</v>
      </c>
      <c r="E44" s="16">
        <f t="shared" si="3"/>
        <v>73.92</v>
      </c>
      <c r="F44" s="129">
        <v>1</v>
      </c>
      <c r="G44" s="16">
        <f t="shared" si="4"/>
        <v>73.92</v>
      </c>
      <c r="H44" s="16">
        <f t="shared" si="5"/>
        <v>17.809999999999999</v>
      </c>
      <c r="I44" s="17">
        <f t="shared" si="6"/>
        <v>91.73</v>
      </c>
    </row>
    <row r="45" spans="1:9" x14ac:dyDescent="0.25">
      <c r="A45" s="216" t="s">
        <v>475</v>
      </c>
      <c r="B45" s="15">
        <v>24</v>
      </c>
      <c r="C45" s="128">
        <f t="shared" si="8"/>
        <v>0.15189873417721519</v>
      </c>
      <c r="D45" s="16">
        <v>4.7</v>
      </c>
      <c r="E45" s="16">
        <f t="shared" si="3"/>
        <v>112.80000000000001</v>
      </c>
      <c r="F45" s="129">
        <v>1</v>
      </c>
      <c r="G45" s="16">
        <f t="shared" si="4"/>
        <v>112.8</v>
      </c>
      <c r="H45" s="16">
        <f t="shared" si="5"/>
        <v>27.17</v>
      </c>
      <c r="I45" s="17">
        <f t="shared" si="6"/>
        <v>139.97</v>
      </c>
    </row>
    <row r="46" spans="1:9" x14ac:dyDescent="0.25">
      <c r="A46" s="216" t="s">
        <v>476</v>
      </c>
      <c r="B46" s="15">
        <v>40</v>
      </c>
      <c r="C46" s="128">
        <f t="shared" si="8"/>
        <v>0.25316455696202533</v>
      </c>
      <c r="D46" s="16">
        <v>4.7</v>
      </c>
      <c r="E46" s="16">
        <f t="shared" si="3"/>
        <v>188</v>
      </c>
      <c r="F46" s="129">
        <v>1</v>
      </c>
      <c r="G46" s="16">
        <f t="shared" si="4"/>
        <v>188</v>
      </c>
      <c r="H46" s="16">
        <f t="shared" si="5"/>
        <v>45.29</v>
      </c>
      <c r="I46" s="17">
        <f t="shared" si="6"/>
        <v>233.29</v>
      </c>
    </row>
    <row r="47" spans="1:9" x14ac:dyDescent="0.25">
      <c r="A47" s="216" t="s">
        <v>477</v>
      </c>
      <c r="B47" s="15">
        <v>16</v>
      </c>
      <c r="C47" s="128">
        <f t="shared" si="8"/>
        <v>0.10126582278481013</v>
      </c>
      <c r="D47" s="16">
        <v>4.7</v>
      </c>
      <c r="E47" s="16">
        <f t="shared" si="3"/>
        <v>75.2</v>
      </c>
      <c r="F47" s="129">
        <v>1</v>
      </c>
      <c r="G47" s="16">
        <f t="shared" si="4"/>
        <v>75.2</v>
      </c>
      <c r="H47" s="16">
        <f t="shared" si="5"/>
        <v>18.12</v>
      </c>
      <c r="I47" s="17">
        <f t="shared" si="6"/>
        <v>93.320000000000007</v>
      </c>
    </row>
    <row r="48" spans="1:9" x14ac:dyDescent="0.25">
      <c r="A48" s="216" t="s">
        <v>478</v>
      </c>
      <c r="B48" s="15">
        <v>8</v>
      </c>
      <c r="C48" s="128">
        <f t="shared" si="8"/>
        <v>5.0632911392405063E-2</v>
      </c>
      <c r="D48" s="16">
        <v>4.7</v>
      </c>
      <c r="E48" s="16">
        <f t="shared" si="3"/>
        <v>37.6</v>
      </c>
      <c r="F48" s="129">
        <v>1</v>
      </c>
      <c r="G48" s="16">
        <f t="shared" si="4"/>
        <v>37.6</v>
      </c>
      <c r="H48" s="16">
        <f t="shared" si="5"/>
        <v>9.06</v>
      </c>
      <c r="I48" s="17">
        <f t="shared" si="6"/>
        <v>46.660000000000004</v>
      </c>
    </row>
    <row r="49" spans="1:10" x14ac:dyDescent="0.25">
      <c r="A49" s="216" t="s">
        <v>479</v>
      </c>
      <c r="B49" s="15">
        <v>26</v>
      </c>
      <c r="C49" s="128">
        <f t="shared" si="8"/>
        <v>0.16455696202531644</v>
      </c>
      <c r="D49" s="16">
        <v>6.39</v>
      </c>
      <c r="E49" s="16">
        <f t="shared" si="3"/>
        <v>166.14</v>
      </c>
      <c r="F49" s="129">
        <v>1</v>
      </c>
      <c r="G49" s="16">
        <f t="shared" si="4"/>
        <v>166.14</v>
      </c>
      <c r="H49" s="16">
        <f t="shared" si="5"/>
        <v>40.020000000000003</v>
      </c>
      <c r="I49" s="17">
        <f t="shared" si="6"/>
        <v>206.16</v>
      </c>
    </row>
    <row r="50" spans="1:10" x14ac:dyDescent="0.25">
      <c r="A50" s="216" t="s">
        <v>480</v>
      </c>
      <c r="B50" s="15">
        <v>12</v>
      </c>
      <c r="C50" s="128">
        <f t="shared" si="8"/>
        <v>7.5949367088607597E-2</v>
      </c>
      <c r="D50" s="16">
        <v>8.86</v>
      </c>
      <c r="E50" s="16">
        <f t="shared" si="3"/>
        <v>106.32</v>
      </c>
      <c r="F50" s="129">
        <v>1</v>
      </c>
      <c r="G50" s="16">
        <f t="shared" si="4"/>
        <v>106.32</v>
      </c>
      <c r="H50" s="16">
        <f t="shared" si="5"/>
        <v>25.61</v>
      </c>
      <c r="I50" s="17">
        <f t="shared" si="6"/>
        <v>131.93</v>
      </c>
    </row>
    <row r="51" spans="1:10" ht="66.75" customHeight="1" x14ac:dyDescent="0.25">
      <c r="A51" s="640" t="s">
        <v>9</v>
      </c>
      <c r="B51" s="824">
        <f>SUM(B52:B63)</f>
        <v>1775</v>
      </c>
      <c r="C51" s="821">
        <f t="shared" ref="C51:I51" si="9">SUM(C52:C63)</f>
        <v>11.234177215189874</v>
      </c>
      <c r="D51" s="821"/>
      <c r="E51" s="821"/>
      <c r="F51" s="821"/>
      <c r="G51" s="821">
        <f t="shared" si="9"/>
        <v>6399.7800000000007</v>
      </c>
      <c r="H51" s="821">
        <f t="shared" si="9"/>
        <v>1541.71</v>
      </c>
      <c r="I51" s="825">
        <f t="shared" si="9"/>
        <v>7941.4899999999989</v>
      </c>
    </row>
    <row r="52" spans="1:10" x14ac:dyDescent="0.25">
      <c r="A52" s="216" t="s">
        <v>481</v>
      </c>
      <c r="B52" s="15">
        <v>145</v>
      </c>
      <c r="C52" s="128">
        <f t="shared" ref="C52:C63" si="10">B52/158</f>
        <v>0.91772151898734178</v>
      </c>
      <c r="D52" s="16">
        <v>3.54</v>
      </c>
      <c r="E52" s="16">
        <f t="shared" si="3"/>
        <v>513.29999999999995</v>
      </c>
      <c r="F52" s="129">
        <v>1</v>
      </c>
      <c r="G52" s="16">
        <f t="shared" si="4"/>
        <v>513.29999999999995</v>
      </c>
      <c r="H52" s="16">
        <f t="shared" si="5"/>
        <v>123.65</v>
      </c>
      <c r="I52" s="17">
        <f t="shared" si="6"/>
        <v>636.94999999999993</v>
      </c>
    </row>
    <row r="53" spans="1:10" x14ac:dyDescent="0.25">
      <c r="A53" s="216" t="s">
        <v>482</v>
      </c>
      <c r="B53" s="15">
        <v>231</v>
      </c>
      <c r="C53" s="128">
        <f t="shared" si="10"/>
        <v>1.4620253164556962</v>
      </c>
      <c r="D53" s="16">
        <v>3.54</v>
      </c>
      <c r="E53" s="16">
        <f t="shared" si="3"/>
        <v>817.74</v>
      </c>
      <c r="F53" s="129">
        <v>1</v>
      </c>
      <c r="G53" s="16">
        <f t="shared" si="4"/>
        <v>817.74</v>
      </c>
      <c r="H53" s="16">
        <f t="shared" si="5"/>
        <v>196.99</v>
      </c>
      <c r="I53" s="17">
        <f t="shared" si="6"/>
        <v>1014.73</v>
      </c>
    </row>
    <row r="54" spans="1:10" x14ac:dyDescent="0.25">
      <c r="A54" s="216" t="s">
        <v>483</v>
      </c>
      <c r="B54" s="15">
        <v>216</v>
      </c>
      <c r="C54" s="128">
        <f t="shared" si="10"/>
        <v>1.3670886075949367</v>
      </c>
      <c r="D54" s="16">
        <v>3.72</v>
      </c>
      <c r="E54" s="16">
        <f t="shared" si="3"/>
        <v>803.5200000000001</v>
      </c>
      <c r="F54" s="129">
        <v>1</v>
      </c>
      <c r="G54" s="16">
        <f t="shared" si="4"/>
        <v>803.52</v>
      </c>
      <c r="H54" s="16">
        <f t="shared" si="5"/>
        <v>193.57</v>
      </c>
      <c r="I54" s="17">
        <f t="shared" si="6"/>
        <v>997.08999999999992</v>
      </c>
    </row>
    <row r="55" spans="1:10" x14ac:dyDescent="0.25">
      <c r="A55" s="216" t="s">
        <v>484</v>
      </c>
      <c r="B55" s="15">
        <v>192</v>
      </c>
      <c r="C55" s="128">
        <f t="shared" si="10"/>
        <v>1.2151898734177216</v>
      </c>
      <c r="D55" s="16">
        <v>3.72</v>
      </c>
      <c r="E55" s="16">
        <f t="shared" si="3"/>
        <v>714.24</v>
      </c>
      <c r="F55" s="129">
        <v>1</v>
      </c>
      <c r="G55" s="16">
        <f t="shared" si="4"/>
        <v>714.24</v>
      </c>
      <c r="H55" s="16">
        <f t="shared" si="5"/>
        <v>172.06</v>
      </c>
      <c r="I55" s="17">
        <f t="shared" si="6"/>
        <v>886.3</v>
      </c>
    </row>
    <row r="56" spans="1:10" x14ac:dyDescent="0.25">
      <c r="A56" s="216" t="s">
        <v>485</v>
      </c>
      <c r="B56" s="15">
        <v>166</v>
      </c>
      <c r="C56" s="128">
        <f t="shared" si="10"/>
        <v>1.0506329113924051</v>
      </c>
      <c r="D56" s="16">
        <v>3.72</v>
      </c>
      <c r="E56" s="16">
        <f t="shared" si="3"/>
        <v>617.52</v>
      </c>
      <c r="F56" s="129">
        <v>1</v>
      </c>
      <c r="G56" s="16">
        <f t="shared" si="4"/>
        <v>617.52</v>
      </c>
      <c r="H56" s="16">
        <f t="shared" si="5"/>
        <v>148.76</v>
      </c>
      <c r="I56" s="17">
        <f t="shared" si="6"/>
        <v>766.28</v>
      </c>
    </row>
    <row r="57" spans="1:10" x14ac:dyDescent="0.25">
      <c r="A57" s="216" t="s">
        <v>486</v>
      </c>
      <c r="B57" s="15">
        <v>129</v>
      </c>
      <c r="C57" s="128">
        <f t="shared" si="10"/>
        <v>0.81645569620253167</v>
      </c>
      <c r="D57" s="16">
        <v>3.54</v>
      </c>
      <c r="E57" s="16">
        <f t="shared" si="3"/>
        <v>456.66</v>
      </c>
      <c r="F57" s="129">
        <v>1</v>
      </c>
      <c r="G57" s="16">
        <f t="shared" si="4"/>
        <v>456.66</v>
      </c>
      <c r="H57" s="16">
        <f t="shared" si="5"/>
        <v>110.01</v>
      </c>
      <c r="I57" s="17">
        <f t="shared" si="6"/>
        <v>566.67000000000007</v>
      </c>
    </row>
    <row r="58" spans="1:10" x14ac:dyDescent="0.25">
      <c r="A58" s="216" t="s">
        <v>487</v>
      </c>
      <c r="B58" s="15">
        <v>264</v>
      </c>
      <c r="C58" s="128">
        <f t="shared" si="10"/>
        <v>1.6708860759493671</v>
      </c>
      <c r="D58" s="16">
        <v>3.54</v>
      </c>
      <c r="E58" s="16">
        <f t="shared" si="3"/>
        <v>934.56000000000006</v>
      </c>
      <c r="F58" s="129">
        <v>1</v>
      </c>
      <c r="G58" s="16">
        <f t="shared" si="4"/>
        <v>934.56</v>
      </c>
      <c r="H58" s="16">
        <f t="shared" si="5"/>
        <v>225.14</v>
      </c>
      <c r="I58" s="17">
        <f t="shared" si="6"/>
        <v>1159.6999999999998</v>
      </c>
    </row>
    <row r="59" spans="1:10" x14ac:dyDescent="0.25">
      <c r="A59" s="216" t="s">
        <v>488</v>
      </c>
      <c r="B59" s="15">
        <v>48</v>
      </c>
      <c r="C59" s="128">
        <f>B59/158</f>
        <v>0.30379746835443039</v>
      </c>
      <c r="D59" s="16">
        <v>3.54</v>
      </c>
      <c r="E59" s="16">
        <f t="shared" si="3"/>
        <v>169.92000000000002</v>
      </c>
      <c r="F59" s="129">
        <v>1</v>
      </c>
      <c r="G59" s="16">
        <f t="shared" si="4"/>
        <v>169.92</v>
      </c>
      <c r="H59" s="16">
        <f t="shared" si="5"/>
        <v>40.93</v>
      </c>
      <c r="I59" s="17">
        <f t="shared" si="6"/>
        <v>210.85</v>
      </c>
    </row>
    <row r="60" spans="1:10" x14ac:dyDescent="0.25">
      <c r="A60" s="216" t="s">
        <v>489</v>
      </c>
      <c r="B60" s="15">
        <v>24</v>
      </c>
      <c r="C60" s="128">
        <f t="shared" si="10"/>
        <v>0.15189873417721519</v>
      </c>
      <c r="D60" s="16">
        <v>3.72</v>
      </c>
      <c r="E60" s="16">
        <f t="shared" si="3"/>
        <v>89.28</v>
      </c>
      <c r="F60" s="129">
        <v>1</v>
      </c>
      <c r="G60" s="16">
        <f t="shared" si="4"/>
        <v>89.28</v>
      </c>
      <c r="H60" s="16">
        <f t="shared" si="5"/>
        <v>21.51</v>
      </c>
      <c r="I60" s="17">
        <f t="shared" si="6"/>
        <v>110.79</v>
      </c>
    </row>
    <row r="61" spans="1:10" ht="18.600000000000001" customHeight="1" x14ac:dyDescent="0.25">
      <c r="A61" s="216" t="s">
        <v>490</v>
      </c>
      <c r="B61" s="15">
        <v>240</v>
      </c>
      <c r="C61" s="128">
        <f t="shared" si="10"/>
        <v>1.518987341772152</v>
      </c>
      <c r="D61" s="16">
        <v>3.54</v>
      </c>
      <c r="E61" s="16">
        <f t="shared" si="3"/>
        <v>849.6</v>
      </c>
      <c r="F61" s="129">
        <v>1</v>
      </c>
      <c r="G61" s="16">
        <f t="shared" si="4"/>
        <v>849.6</v>
      </c>
      <c r="H61" s="16">
        <f t="shared" si="5"/>
        <v>204.67</v>
      </c>
      <c r="I61" s="17">
        <f t="shared" si="6"/>
        <v>1054.27</v>
      </c>
    </row>
    <row r="62" spans="1:10" x14ac:dyDescent="0.25">
      <c r="A62" s="216" t="s">
        <v>491</v>
      </c>
      <c r="B62" s="15">
        <v>48</v>
      </c>
      <c r="C62" s="128">
        <f t="shared" si="10"/>
        <v>0.30379746835443039</v>
      </c>
      <c r="D62" s="16">
        <v>3.72</v>
      </c>
      <c r="E62" s="16">
        <f t="shared" si="3"/>
        <v>178.56</v>
      </c>
      <c r="F62" s="129">
        <v>1</v>
      </c>
      <c r="G62" s="16">
        <f t="shared" si="4"/>
        <v>178.56</v>
      </c>
      <c r="H62" s="16">
        <f t="shared" si="5"/>
        <v>43.02</v>
      </c>
      <c r="I62" s="17">
        <f t="shared" si="6"/>
        <v>221.58</v>
      </c>
    </row>
    <row r="63" spans="1:10" x14ac:dyDescent="0.25">
      <c r="A63" s="216" t="s">
        <v>492</v>
      </c>
      <c r="B63" s="15">
        <v>72</v>
      </c>
      <c r="C63" s="128">
        <f t="shared" si="10"/>
        <v>0.45569620253164556</v>
      </c>
      <c r="D63" s="16">
        <v>3.54</v>
      </c>
      <c r="E63" s="16">
        <f t="shared" si="3"/>
        <v>254.88</v>
      </c>
      <c r="F63" s="129">
        <v>1</v>
      </c>
      <c r="G63" s="16">
        <f t="shared" si="4"/>
        <v>254.88</v>
      </c>
      <c r="H63" s="16">
        <f t="shared" si="5"/>
        <v>61.4</v>
      </c>
      <c r="I63" s="17">
        <f t="shared" si="6"/>
        <v>316.27999999999997</v>
      </c>
    </row>
    <row r="64" spans="1:10" s="1" customFormat="1" ht="24" customHeight="1" x14ac:dyDescent="0.25">
      <c r="A64" s="822" t="s">
        <v>901</v>
      </c>
      <c r="B64" s="786">
        <f>B65+B68+B73</f>
        <v>1218.25</v>
      </c>
      <c r="C64" s="12">
        <f t="shared" ref="C64:I64" si="11">C65+C68+C73</f>
        <v>7.7104430379746836</v>
      </c>
      <c r="D64" s="12"/>
      <c r="E64" s="12"/>
      <c r="F64" s="12"/>
      <c r="G64" s="12">
        <f t="shared" si="11"/>
        <v>2331.7200000000003</v>
      </c>
      <c r="H64" s="12">
        <f t="shared" si="11"/>
        <v>561.70000000000005</v>
      </c>
      <c r="I64" s="13">
        <f t="shared" si="11"/>
        <v>2893.42</v>
      </c>
      <c r="J64" s="62"/>
    </row>
    <row r="65" spans="1:9" ht="48.75" customHeight="1" x14ac:dyDescent="0.25">
      <c r="A65" s="640" t="s">
        <v>10</v>
      </c>
      <c r="B65" s="824">
        <f>SUM(B66:B67)</f>
        <v>277.25</v>
      </c>
      <c r="C65" s="821">
        <f t="shared" ref="C65:I65" si="12">SUM(C66:C67)</f>
        <v>1.754746835443038</v>
      </c>
      <c r="D65" s="821"/>
      <c r="E65" s="821"/>
      <c r="F65" s="821"/>
      <c r="G65" s="821">
        <f t="shared" si="12"/>
        <v>754.71</v>
      </c>
      <c r="H65" s="821">
        <f t="shared" si="12"/>
        <v>181.8</v>
      </c>
      <c r="I65" s="825">
        <f t="shared" si="12"/>
        <v>936.51</v>
      </c>
    </row>
    <row r="66" spans="1:9" ht="18.75" customHeight="1" x14ac:dyDescent="0.25">
      <c r="A66" s="216" t="s">
        <v>493</v>
      </c>
      <c r="B66" s="15">
        <v>119.25</v>
      </c>
      <c r="C66" s="128">
        <f>B66/158</f>
        <v>0.754746835443038</v>
      </c>
      <c r="D66" s="16">
        <v>1200</v>
      </c>
      <c r="E66" s="16">
        <f>C66*D66</f>
        <v>905.69620253164555</v>
      </c>
      <c r="F66" s="129">
        <v>0.3</v>
      </c>
      <c r="G66" s="16">
        <f t="shared" ref="G66:G76" si="13">ROUND(E66*F66,2)</f>
        <v>271.70999999999998</v>
      </c>
      <c r="H66" s="16">
        <f t="shared" ref="H66:H76" si="14">ROUND(G66*0.2409,2)</f>
        <v>65.45</v>
      </c>
      <c r="I66" s="17">
        <f t="shared" ref="I66:I76" si="15">G66+H66</f>
        <v>337.15999999999997</v>
      </c>
    </row>
    <row r="67" spans="1:9" ht="19.5" customHeight="1" x14ac:dyDescent="0.25">
      <c r="A67" s="216" t="s">
        <v>494</v>
      </c>
      <c r="B67" s="15">
        <v>158</v>
      </c>
      <c r="C67" s="44">
        <v>1</v>
      </c>
      <c r="D67" s="16">
        <v>1610</v>
      </c>
      <c r="E67" s="16">
        <f>C67*D67</f>
        <v>1610</v>
      </c>
      <c r="F67" s="129">
        <v>0.3</v>
      </c>
      <c r="G67" s="16">
        <f t="shared" si="13"/>
        <v>483</v>
      </c>
      <c r="H67" s="16">
        <f t="shared" si="14"/>
        <v>116.35</v>
      </c>
      <c r="I67" s="17">
        <f t="shared" si="15"/>
        <v>599.35</v>
      </c>
    </row>
    <row r="68" spans="1:9" ht="49.5" customHeight="1" x14ac:dyDescent="0.25">
      <c r="A68" s="640" t="s">
        <v>8</v>
      </c>
      <c r="B68" s="824">
        <f>SUM(B69:B72)</f>
        <v>772.5</v>
      </c>
      <c r="C68" s="821">
        <f t="shared" ref="C68:I68" si="16">SUM(C69:C72)</f>
        <v>4.8892405063291138</v>
      </c>
      <c r="D68" s="821"/>
      <c r="E68" s="821"/>
      <c r="F68" s="821"/>
      <c r="G68" s="821">
        <f t="shared" si="16"/>
        <v>1346.96</v>
      </c>
      <c r="H68" s="821">
        <f t="shared" si="16"/>
        <v>324.48</v>
      </c>
      <c r="I68" s="825">
        <f t="shared" si="16"/>
        <v>1671.44</v>
      </c>
    </row>
    <row r="69" spans="1:9" x14ac:dyDescent="0.25">
      <c r="A69" s="216" t="s">
        <v>495</v>
      </c>
      <c r="B69" s="15">
        <v>180</v>
      </c>
      <c r="C69" s="128">
        <f>B69/158</f>
        <v>1.139240506329114</v>
      </c>
      <c r="D69" s="16">
        <v>1400</v>
      </c>
      <c r="E69" s="16">
        <f>C69*D69</f>
        <v>1594.9367088607596</v>
      </c>
      <c r="F69" s="129">
        <v>0.3</v>
      </c>
      <c r="G69" s="16">
        <f t="shared" si="13"/>
        <v>478.48</v>
      </c>
      <c r="H69" s="16">
        <f t="shared" si="14"/>
        <v>115.27</v>
      </c>
      <c r="I69" s="17">
        <f t="shared" si="15"/>
        <v>593.75</v>
      </c>
    </row>
    <row r="70" spans="1:9" x14ac:dyDescent="0.25">
      <c r="A70" s="216" t="s">
        <v>496</v>
      </c>
      <c r="B70" s="15">
        <v>86</v>
      </c>
      <c r="C70" s="128">
        <f t="shared" ref="C70:C72" si="17">B70/158</f>
        <v>0.54430379746835444</v>
      </c>
      <c r="D70" s="16">
        <v>945</v>
      </c>
      <c r="E70" s="16">
        <f>C70*D70</f>
        <v>514.36708860759495</v>
      </c>
      <c r="F70" s="129">
        <v>0.3</v>
      </c>
      <c r="G70" s="16">
        <f t="shared" si="13"/>
        <v>154.31</v>
      </c>
      <c r="H70" s="16">
        <f t="shared" si="14"/>
        <v>37.17</v>
      </c>
      <c r="I70" s="17">
        <f t="shared" si="15"/>
        <v>191.48000000000002</v>
      </c>
    </row>
    <row r="71" spans="1:9" x14ac:dyDescent="0.25">
      <c r="A71" s="216" t="s">
        <v>497</v>
      </c>
      <c r="B71" s="15">
        <v>234</v>
      </c>
      <c r="C71" s="128">
        <f t="shared" si="17"/>
        <v>1.481012658227848</v>
      </c>
      <c r="D71" s="16">
        <v>4.7</v>
      </c>
      <c r="E71" s="16">
        <f>B71*D71</f>
        <v>1099.8</v>
      </c>
      <c r="F71" s="129">
        <v>0.3</v>
      </c>
      <c r="G71" s="16">
        <f t="shared" si="13"/>
        <v>329.94</v>
      </c>
      <c r="H71" s="16">
        <f t="shared" si="14"/>
        <v>79.48</v>
      </c>
      <c r="I71" s="17">
        <f t="shared" si="15"/>
        <v>409.42</v>
      </c>
    </row>
    <row r="72" spans="1:9" x14ac:dyDescent="0.25">
      <c r="A72" s="216" t="s">
        <v>498</v>
      </c>
      <c r="B72" s="15">
        <v>272.5</v>
      </c>
      <c r="C72" s="128">
        <f t="shared" si="17"/>
        <v>1.7246835443037976</v>
      </c>
      <c r="D72" s="16">
        <v>4.7</v>
      </c>
      <c r="E72" s="16">
        <f>B72*D72</f>
        <v>1280.75</v>
      </c>
      <c r="F72" s="129">
        <v>0.3</v>
      </c>
      <c r="G72" s="16">
        <f t="shared" si="13"/>
        <v>384.23</v>
      </c>
      <c r="H72" s="16">
        <f t="shared" si="14"/>
        <v>92.56</v>
      </c>
      <c r="I72" s="17">
        <f t="shared" si="15"/>
        <v>476.79</v>
      </c>
    </row>
    <row r="73" spans="1:9" ht="37.5" customHeight="1" x14ac:dyDescent="0.25">
      <c r="A73" s="640" t="s">
        <v>7</v>
      </c>
      <c r="B73" s="824">
        <f>SUM(B74:B76)</f>
        <v>168.5</v>
      </c>
      <c r="C73" s="821">
        <f t="shared" ref="C73:I73" si="18">SUM(C74:C76)</f>
        <v>1.0664556962025316</v>
      </c>
      <c r="D73" s="821"/>
      <c r="E73" s="821"/>
      <c r="F73" s="821"/>
      <c r="G73" s="821">
        <f t="shared" si="18"/>
        <v>230.05</v>
      </c>
      <c r="H73" s="821">
        <f t="shared" si="18"/>
        <v>55.42</v>
      </c>
      <c r="I73" s="825">
        <f t="shared" si="18"/>
        <v>285.47000000000003</v>
      </c>
    </row>
    <row r="74" spans="1:9" x14ac:dyDescent="0.25">
      <c r="A74" s="216" t="s">
        <v>499</v>
      </c>
      <c r="B74" s="15">
        <v>79</v>
      </c>
      <c r="C74" s="44">
        <f>B74/158</f>
        <v>0.5</v>
      </c>
      <c r="D74" s="16">
        <v>900</v>
      </c>
      <c r="E74" s="16">
        <f>C74*D74</f>
        <v>450</v>
      </c>
      <c r="F74" s="129">
        <v>0.3</v>
      </c>
      <c r="G74" s="16">
        <f t="shared" si="13"/>
        <v>135</v>
      </c>
      <c r="H74" s="16">
        <f t="shared" si="14"/>
        <v>32.520000000000003</v>
      </c>
      <c r="I74" s="17">
        <f t="shared" si="15"/>
        <v>167.52</v>
      </c>
    </row>
    <row r="75" spans="1:9" x14ac:dyDescent="0.25">
      <c r="A75" s="216" t="s">
        <v>500</v>
      </c>
      <c r="B75" s="15">
        <v>50</v>
      </c>
      <c r="C75" s="826">
        <f t="shared" ref="C75:C76" si="19">B75/158</f>
        <v>0.31645569620253167</v>
      </c>
      <c r="D75" s="16">
        <v>3.54</v>
      </c>
      <c r="E75" s="16">
        <f>B75*D75</f>
        <v>177</v>
      </c>
      <c r="F75" s="129">
        <v>0.3</v>
      </c>
      <c r="G75" s="16">
        <f t="shared" si="13"/>
        <v>53.1</v>
      </c>
      <c r="H75" s="16">
        <f t="shared" si="14"/>
        <v>12.79</v>
      </c>
      <c r="I75" s="17">
        <f t="shared" si="15"/>
        <v>65.89</v>
      </c>
    </row>
    <row r="76" spans="1:9" ht="17.25" thickBot="1" x14ac:dyDescent="0.3">
      <c r="A76" s="218" t="s">
        <v>500</v>
      </c>
      <c r="B76" s="143">
        <v>39.5</v>
      </c>
      <c r="C76" s="55">
        <f t="shared" si="19"/>
        <v>0.25</v>
      </c>
      <c r="D76" s="53">
        <v>3.54</v>
      </c>
      <c r="E76" s="53">
        <f>B76*D76</f>
        <v>139.83000000000001</v>
      </c>
      <c r="F76" s="144">
        <v>0.3</v>
      </c>
      <c r="G76" s="53">
        <f t="shared" si="13"/>
        <v>41.95</v>
      </c>
      <c r="H76" s="53">
        <f t="shared" si="14"/>
        <v>10.11</v>
      </c>
      <c r="I76" s="54">
        <f t="shared" si="15"/>
        <v>52.06</v>
      </c>
    </row>
    <row r="79" spans="1:9" x14ac:dyDescent="0.25">
      <c r="A79" s="2" t="s">
        <v>394</v>
      </c>
    </row>
    <row r="80" spans="1:9" ht="18" customHeight="1" x14ac:dyDescent="0.25"/>
    <row r="81" spans="1:1" x14ac:dyDescent="0.25">
      <c r="A81" s="2" t="s">
        <v>501</v>
      </c>
    </row>
    <row r="82" spans="1:1" x14ac:dyDescent="0.25">
      <c r="A82" s="2" t="s">
        <v>502</v>
      </c>
    </row>
  </sheetData>
  <mergeCells count="4">
    <mergeCell ref="F1:G1"/>
    <mergeCell ref="A2:G2"/>
    <mergeCell ref="A6:A7"/>
    <mergeCell ref="B6:I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59999389629810485"/>
  </sheetPr>
  <dimension ref="A2:M458"/>
  <sheetViews>
    <sheetView zoomScale="70" zoomScaleNormal="70" workbookViewId="0">
      <selection activeCell="A2" sqref="A2:K3"/>
    </sheetView>
  </sheetViews>
  <sheetFormatPr defaultRowHeight="16.5" x14ac:dyDescent="0.25"/>
  <cols>
    <col min="1" max="1" width="27" style="2" customWidth="1"/>
    <col min="2" max="2" width="46.5703125" style="2" customWidth="1"/>
    <col min="3" max="3" width="55.28515625" style="2" customWidth="1"/>
    <col min="4" max="4" width="17.7109375" style="2" customWidth="1"/>
    <col min="5" max="5" width="19" style="2" customWidth="1"/>
    <col min="6" max="6" width="12.7109375" style="2" customWidth="1"/>
    <col min="7" max="7" width="23.85546875" style="2" customWidth="1"/>
    <col min="8" max="8" width="11.140625" style="2" customWidth="1"/>
    <col min="9" max="9" width="24.140625" style="2" bestFit="1" customWidth="1"/>
    <col min="10" max="10" width="17" style="2" bestFit="1" customWidth="1"/>
    <col min="11" max="11" width="23.5703125" style="2" bestFit="1" customWidth="1"/>
    <col min="12" max="12" width="9.140625" style="2"/>
    <col min="13" max="13" width="18.5703125" style="2" bestFit="1" customWidth="1"/>
    <col min="14" max="16384" width="9.140625" style="2"/>
  </cols>
  <sheetData>
    <row r="2" spans="1:13" s="1" customFormat="1" ht="20.25" customHeight="1" x14ac:dyDescent="0.25">
      <c r="A2" s="1385" t="s">
        <v>691</v>
      </c>
      <c r="B2" s="1385"/>
      <c r="C2" s="1385"/>
      <c r="D2" s="1385"/>
      <c r="E2" s="1385"/>
      <c r="F2" s="1385"/>
      <c r="G2" s="1385"/>
      <c r="H2" s="1385"/>
      <c r="I2" s="1385"/>
      <c r="J2" s="1385"/>
      <c r="K2" s="1385"/>
    </row>
    <row r="3" spans="1:13" x14ac:dyDescent="0.25">
      <c r="A3" s="1385"/>
      <c r="B3" s="1385"/>
      <c r="C3" s="1385"/>
      <c r="D3" s="1385"/>
      <c r="E3" s="1385"/>
      <c r="F3" s="1385"/>
      <c r="G3" s="1385"/>
      <c r="H3" s="1385"/>
      <c r="I3" s="1385"/>
      <c r="J3" s="1385"/>
      <c r="K3" s="1385"/>
    </row>
    <row r="4" spans="1:13" ht="20.25" x14ac:dyDescent="0.25">
      <c r="A4" s="452"/>
      <c r="B4" s="452"/>
      <c r="C4" s="452"/>
      <c r="D4" s="452"/>
      <c r="E4" s="452"/>
      <c r="F4" s="452"/>
      <c r="G4" s="452"/>
      <c r="H4" s="452"/>
      <c r="I4" s="452"/>
      <c r="J4" s="452"/>
      <c r="K4" s="452"/>
    </row>
    <row r="5" spans="1:13" ht="18.75" x14ac:dyDescent="0.3">
      <c r="A5" s="344" t="s">
        <v>2242</v>
      </c>
    </row>
    <row r="6" spans="1:13" ht="17.25" thickBot="1" x14ac:dyDescent="0.3"/>
    <row r="7" spans="1:13" ht="20.25" x14ac:dyDescent="0.25">
      <c r="A7" s="1383" t="s">
        <v>2243</v>
      </c>
      <c r="B7" s="1383" t="s">
        <v>2244</v>
      </c>
      <c r="C7" s="1386" t="s">
        <v>1586</v>
      </c>
      <c r="D7" s="1388" t="s">
        <v>11</v>
      </c>
      <c r="E7" s="1389"/>
      <c r="F7" s="1389"/>
      <c r="G7" s="1389"/>
      <c r="H7" s="1389"/>
      <c r="I7" s="1389"/>
      <c r="J7" s="1389"/>
      <c r="K7" s="1390"/>
    </row>
    <row r="8" spans="1:13" ht="135" x14ac:dyDescent="0.25">
      <c r="A8" s="1384"/>
      <c r="B8" s="1384"/>
      <c r="C8" s="1387"/>
      <c r="D8" s="391" t="s">
        <v>21</v>
      </c>
      <c r="E8" s="392" t="s">
        <v>15</v>
      </c>
      <c r="F8" s="392" t="s">
        <v>16</v>
      </c>
      <c r="G8" s="392" t="s">
        <v>13</v>
      </c>
      <c r="H8" s="392" t="s">
        <v>3</v>
      </c>
      <c r="I8" s="392" t="s">
        <v>2676</v>
      </c>
      <c r="J8" s="392" t="s">
        <v>5</v>
      </c>
      <c r="K8" s="393" t="s">
        <v>6</v>
      </c>
    </row>
    <row r="9" spans="1:13" ht="17.25" thickBot="1" x14ac:dyDescent="0.3">
      <c r="A9" s="394"/>
      <c r="B9" s="395"/>
      <c r="C9" s="395"/>
      <c r="D9" s="499">
        <v>1</v>
      </c>
      <c r="E9" s="500">
        <v>158</v>
      </c>
      <c r="F9" s="501">
        <v>3</v>
      </c>
      <c r="G9" s="501" t="s">
        <v>2246</v>
      </c>
      <c r="H9" s="501">
        <v>5</v>
      </c>
      <c r="I9" s="501" t="s">
        <v>18</v>
      </c>
      <c r="J9" s="501" t="s">
        <v>19</v>
      </c>
      <c r="K9" s="502" t="s">
        <v>20</v>
      </c>
    </row>
    <row r="10" spans="1:13" s="398" customFormat="1" ht="23.25" thickBot="1" x14ac:dyDescent="0.35">
      <c r="A10" s="396" t="s">
        <v>0</v>
      </c>
      <c r="B10" s="397"/>
      <c r="C10" s="397"/>
      <c r="D10" s="512">
        <f>D16+D36+D76+D81+D84+D86+D89+D95+D97+D117+D119+D121+D124+D126+D128+D131+D144+D146+D148+D158+D160+D166+D168+D173+D183+D185+D208+D211+D324+D332+D343+D383+D389+D395+D397+D401+D432+D434+D451</f>
        <v>34476</v>
      </c>
      <c r="E10" s="503">
        <f t="shared" ref="E10:K10" si="0">E16+E36+E76+E81+E84+E86+E89+E95+E97+E117+E119+E121+E124+E126+E128+E131+E144+E146+E148+E158+E160+E166+E168+E173+E183+E185+E208+E211+E324+E332+E343+E383+E389+E395+E397+E401+E432+E434+E451</f>
        <v>218.20253164556965</v>
      </c>
      <c r="F10" s="503"/>
      <c r="G10" s="503"/>
      <c r="H10" s="503"/>
      <c r="I10" s="503">
        <f t="shared" si="0"/>
        <v>232331.12</v>
      </c>
      <c r="J10" s="503">
        <f t="shared" si="0"/>
        <v>55968.540000000008</v>
      </c>
      <c r="K10" s="504">
        <f t="shared" si="0"/>
        <v>288299.65999999992</v>
      </c>
      <c r="M10" s="511"/>
    </row>
    <row r="11" spans="1:13" s="68" customFormat="1" ht="45.75" customHeight="1" x14ac:dyDescent="0.25">
      <c r="A11" s="399" t="s">
        <v>2247</v>
      </c>
      <c r="B11" s="399" t="s">
        <v>8</v>
      </c>
      <c r="C11" s="400" t="s">
        <v>952</v>
      </c>
      <c r="D11" s="513">
        <v>10</v>
      </c>
      <c r="E11" s="403">
        <f t="shared" ref="E11:E74" si="1">D11/$E$9</f>
        <v>6.3291139240506333E-2</v>
      </c>
      <c r="F11" s="403">
        <v>8.1300000000000008</v>
      </c>
      <c r="G11" s="403">
        <f>ROUND(IF(F11&gt;20,F11/$E$9*D11,D11*F11),2)</f>
        <v>81.3</v>
      </c>
      <c r="H11" s="403" t="s">
        <v>2037</v>
      </c>
      <c r="I11" s="403">
        <f>ROUND(G11*H11,2)</f>
        <v>81.3</v>
      </c>
      <c r="J11" s="403">
        <f>ROUND(I11*0.2409,2)</f>
        <v>19.59</v>
      </c>
      <c r="K11" s="505">
        <f t="shared" ref="K11:K74" si="2">J11+I11</f>
        <v>100.89</v>
      </c>
    </row>
    <row r="12" spans="1:13" s="68" customFormat="1" ht="45.75" customHeight="1" x14ac:dyDescent="0.25">
      <c r="A12" s="399" t="s">
        <v>2247</v>
      </c>
      <c r="B12" s="399" t="s">
        <v>8</v>
      </c>
      <c r="C12" s="400" t="s">
        <v>952</v>
      </c>
      <c r="D12" s="513">
        <v>8</v>
      </c>
      <c r="E12" s="403">
        <f t="shared" si="1"/>
        <v>5.0632911392405063E-2</v>
      </c>
      <c r="F12" s="403">
        <v>7.86</v>
      </c>
      <c r="G12" s="403">
        <f t="shared" ref="G12:G75" si="3">ROUND(IF(F12&gt;20,F12/$E$9*D12,D12*F12),2)</f>
        <v>62.88</v>
      </c>
      <c r="H12" s="403" t="s">
        <v>2037</v>
      </c>
      <c r="I12" s="403">
        <f t="shared" ref="I12:I78" si="4">ROUND(G12*H12,2)</f>
        <v>62.88</v>
      </c>
      <c r="J12" s="403">
        <f t="shared" ref="J12:J75" si="5">ROUND(I12*0.2409,2)</f>
        <v>15.15</v>
      </c>
      <c r="K12" s="505">
        <f t="shared" si="2"/>
        <v>78.03</v>
      </c>
    </row>
    <row r="13" spans="1:13" s="68" customFormat="1" ht="45.75" customHeight="1" x14ac:dyDescent="0.25">
      <c r="A13" s="399" t="s">
        <v>2247</v>
      </c>
      <c r="B13" s="399" t="s">
        <v>8</v>
      </c>
      <c r="C13" s="400" t="s">
        <v>952</v>
      </c>
      <c r="D13" s="513">
        <v>14</v>
      </c>
      <c r="E13" s="403">
        <f t="shared" si="1"/>
        <v>8.8607594936708861E-2</v>
      </c>
      <c r="F13" s="403">
        <v>7.86</v>
      </c>
      <c r="G13" s="403">
        <f t="shared" si="3"/>
        <v>110.04</v>
      </c>
      <c r="H13" s="403" t="s">
        <v>2037</v>
      </c>
      <c r="I13" s="403">
        <f t="shared" si="4"/>
        <v>110.04</v>
      </c>
      <c r="J13" s="403">
        <f t="shared" si="5"/>
        <v>26.51</v>
      </c>
      <c r="K13" s="505">
        <f t="shared" si="2"/>
        <v>136.55000000000001</v>
      </c>
    </row>
    <row r="14" spans="1:13" s="68" customFormat="1" ht="45.75" customHeight="1" x14ac:dyDescent="0.25">
      <c r="A14" s="399" t="s">
        <v>2247</v>
      </c>
      <c r="B14" s="399" t="s">
        <v>8</v>
      </c>
      <c r="C14" s="400" t="s">
        <v>952</v>
      </c>
      <c r="D14" s="513">
        <v>14</v>
      </c>
      <c r="E14" s="403">
        <f t="shared" si="1"/>
        <v>8.8607594936708861E-2</v>
      </c>
      <c r="F14" s="403">
        <v>8.1300000000000008</v>
      </c>
      <c r="G14" s="403">
        <f t="shared" si="3"/>
        <v>113.82</v>
      </c>
      <c r="H14" s="403" t="s">
        <v>2037</v>
      </c>
      <c r="I14" s="403">
        <f t="shared" si="4"/>
        <v>113.82</v>
      </c>
      <c r="J14" s="403">
        <f t="shared" si="5"/>
        <v>27.42</v>
      </c>
      <c r="K14" s="505">
        <f t="shared" si="2"/>
        <v>141.24</v>
      </c>
    </row>
    <row r="15" spans="1:13" s="68" customFormat="1" ht="45.75" customHeight="1" x14ac:dyDescent="0.25">
      <c r="A15" s="399" t="s">
        <v>2247</v>
      </c>
      <c r="B15" s="399" t="s">
        <v>8</v>
      </c>
      <c r="C15" s="400" t="s">
        <v>952</v>
      </c>
      <c r="D15" s="513">
        <v>11.5</v>
      </c>
      <c r="E15" s="403">
        <f t="shared" si="1"/>
        <v>7.2784810126582278E-2</v>
      </c>
      <c r="F15" s="403">
        <v>7.86</v>
      </c>
      <c r="G15" s="403">
        <f t="shared" si="3"/>
        <v>90.39</v>
      </c>
      <c r="H15" s="403" t="s">
        <v>2037</v>
      </c>
      <c r="I15" s="403">
        <f t="shared" si="4"/>
        <v>90.39</v>
      </c>
      <c r="J15" s="403">
        <f t="shared" si="5"/>
        <v>21.77</v>
      </c>
      <c r="K15" s="505">
        <f t="shared" si="2"/>
        <v>112.16</v>
      </c>
    </row>
    <row r="16" spans="1:13" s="142" customFormat="1" ht="45.75" customHeight="1" x14ac:dyDescent="0.25">
      <c r="A16" s="401" t="s">
        <v>2248</v>
      </c>
      <c r="B16" s="402"/>
      <c r="C16" s="402"/>
      <c r="D16" s="514">
        <f>SUM(D11:D15)</f>
        <v>57.5</v>
      </c>
      <c r="E16" s="506">
        <f>SUM(E11:E15)</f>
        <v>0.36392405063291139</v>
      </c>
      <c r="F16" s="506"/>
      <c r="G16" s="506"/>
      <c r="H16" s="506"/>
      <c r="I16" s="506">
        <f>SUM(I11:I15)</f>
        <v>458.43</v>
      </c>
      <c r="J16" s="506">
        <f t="shared" ref="J16:K16" si="6">SUM(J11:J15)</f>
        <v>110.44</v>
      </c>
      <c r="K16" s="507">
        <f t="shared" si="6"/>
        <v>568.87</v>
      </c>
    </row>
    <row r="17" spans="1:11" s="68" customFormat="1" ht="45.75" customHeight="1" x14ac:dyDescent="0.25">
      <c r="A17" s="399" t="s">
        <v>2249</v>
      </c>
      <c r="B17" s="399" t="s">
        <v>8</v>
      </c>
      <c r="C17" s="400" t="s">
        <v>2250</v>
      </c>
      <c r="D17" s="513">
        <v>24</v>
      </c>
      <c r="E17" s="403">
        <f t="shared" si="1"/>
        <v>0.15189873417721519</v>
      </c>
      <c r="F17" s="403">
        <v>7.06</v>
      </c>
      <c r="G17" s="403">
        <f>ROUND(IF(F17&gt;20,F17/$E$9*D17,D17*F17),2)</f>
        <v>169.44</v>
      </c>
      <c r="H17" s="403" t="s">
        <v>2037</v>
      </c>
      <c r="I17" s="403">
        <f t="shared" si="4"/>
        <v>169.44</v>
      </c>
      <c r="J17" s="403">
        <f t="shared" si="5"/>
        <v>40.82</v>
      </c>
      <c r="K17" s="505">
        <f t="shared" si="2"/>
        <v>210.26</v>
      </c>
    </row>
    <row r="18" spans="1:11" s="68" customFormat="1" ht="45.75" customHeight="1" x14ac:dyDescent="0.25">
      <c r="A18" s="399" t="s">
        <v>2249</v>
      </c>
      <c r="B18" s="399" t="s">
        <v>8</v>
      </c>
      <c r="C18" s="400" t="s">
        <v>2250</v>
      </c>
      <c r="D18" s="513">
        <v>13.5</v>
      </c>
      <c r="E18" s="403">
        <f t="shared" si="1"/>
        <v>8.5443037974683542E-2</v>
      </c>
      <c r="F18" s="403">
        <v>6.89</v>
      </c>
      <c r="G18" s="403">
        <f t="shared" si="3"/>
        <v>93.02</v>
      </c>
      <c r="H18" s="403" t="s">
        <v>2037</v>
      </c>
      <c r="I18" s="403">
        <f t="shared" si="4"/>
        <v>93.02</v>
      </c>
      <c r="J18" s="403">
        <f t="shared" si="5"/>
        <v>22.41</v>
      </c>
      <c r="K18" s="505">
        <f t="shared" si="2"/>
        <v>115.42999999999999</v>
      </c>
    </row>
    <row r="19" spans="1:11" s="68" customFormat="1" ht="45.75" customHeight="1" x14ac:dyDescent="0.25">
      <c r="A19" s="399" t="s">
        <v>2249</v>
      </c>
      <c r="B19" s="399" t="s">
        <v>8</v>
      </c>
      <c r="C19" s="400" t="s">
        <v>2250</v>
      </c>
      <c r="D19" s="513">
        <v>24</v>
      </c>
      <c r="E19" s="403">
        <f t="shared" si="1"/>
        <v>0.15189873417721519</v>
      </c>
      <c r="F19" s="403">
        <v>7.06</v>
      </c>
      <c r="G19" s="403">
        <f t="shared" si="3"/>
        <v>169.44</v>
      </c>
      <c r="H19" s="403" t="s">
        <v>2037</v>
      </c>
      <c r="I19" s="403">
        <f t="shared" si="4"/>
        <v>169.44</v>
      </c>
      <c r="J19" s="403">
        <f t="shared" si="5"/>
        <v>40.82</v>
      </c>
      <c r="K19" s="505">
        <f t="shared" si="2"/>
        <v>210.26</v>
      </c>
    </row>
    <row r="20" spans="1:11" s="68" customFormat="1" ht="45.75" customHeight="1" x14ac:dyDescent="0.25">
      <c r="A20" s="399" t="s">
        <v>2249</v>
      </c>
      <c r="B20" s="399" t="s">
        <v>8</v>
      </c>
      <c r="C20" s="400" t="s">
        <v>2250</v>
      </c>
      <c r="D20" s="513">
        <v>35.5</v>
      </c>
      <c r="E20" s="403">
        <f t="shared" si="1"/>
        <v>0.22468354430379747</v>
      </c>
      <c r="F20" s="403">
        <v>7.06</v>
      </c>
      <c r="G20" s="403">
        <f t="shared" si="3"/>
        <v>250.63</v>
      </c>
      <c r="H20" s="403" t="s">
        <v>2037</v>
      </c>
      <c r="I20" s="403">
        <f t="shared" si="4"/>
        <v>250.63</v>
      </c>
      <c r="J20" s="403">
        <f t="shared" si="5"/>
        <v>60.38</v>
      </c>
      <c r="K20" s="505">
        <f t="shared" si="2"/>
        <v>311.01</v>
      </c>
    </row>
    <row r="21" spans="1:11" s="68" customFormat="1" ht="45.75" customHeight="1" x14ac:dyDescent="0.25">
      <c r="A21" s="399" t="s">
        <v>2249</v>
      </c>
      <c r="B21" s="399" t="s">
        <v>8</v>
      </c>
      <c r="C21" s="400" t="s">
        <v>2250</v>
      </c>
      <c r="D21" s="513">
        <v>35.5</v>
      </c>
      <c r="E21" s="403">
        <f t="shared" si="1"/>
        <v>0.22468354430379747</v>
      </c>
      <c r="F21" s="403">
        <v>7.06</v>
      </c>
      <c r="G21" s="403">
        <f t="shared" si="3"/>
        <v>250.63</v>
      </c>
      <c r="H21" s="403" t="s">
        <v>2037</v>
      </c>
      <c r="I21" s="403">
        <f t="shared" si="4"/>
        <v>250.63</v>
      </c>
      <c r="J21" s="403">
        <f t="shared" si="5"/>
        <v>60.38</v>
      </c>
      <c r="K21" s="505">
        <f t="shared" si="2"/>
        <v>311.01</v>
      </c>
    </row>
    <row r="22" spans="1:11" s="68" customFormat="1" ht="45.75" customHeight="1" x14ac:dyDescent="0.25">
      <c r="A22" s="399" t="s">
        <v>2249</v>
      </c>
      <c r="B22" s="399" t="s">
        <v>8</v>
      </c>
      <c r="C22" s="400" t="s">
        <v>2250</v>
      </c>
      <c r="D22" s="513">
        <v>48</v>
      </c>
      <c r="E22" s="403">
        <f t="shared" si="1"/>
        <v>0.30379746835443039</v>
      </c>
      <c r="F22" s="403">
        <v>7.06</v>
      </c>
      <c r="G22" s="403">
        <f t="shared" si="3"/>
        <v>338.88</v>
      </c>
      <c r="H22" s="403" t="s">
        <v>2037</v>
      </c>
      <c r="I22" s="403">
        <f t="shared" si="4"/>
        <v>338.88</v>
      </c>
      <c r="J22" s="403">
        <f t="shared" si="5"/>
        <v>81.64</v>
      </c>
      <c r="K22" s="505">
        <f t="shared" si="2"/>
        <v>420.52</v>
      </c>
    </row>
    <row r="23" spans="1:11" s="68" customFormat="1" ht="45.75" customHeight="1" x14ac:dyDescent="0.25">
      <c r="A23" s="399" t="s">
        <v>2249</v>
      </c>
      <c r="B23" s="399" t="s">
        <v>8</v>
      </c>
      <c r="C23" s="400" t="s">
        <v>2250</v>
      </c>
      <c r="D23" s="513">
        <v>24</v>
      </c>
      <c r="E23" s="403">
        <f t="shared" si="1"/>
        <v>0.15189873417721519</v>
      </c>
      <c r="F23" s="403">
        <v>7.06</v>
      </c>
      <c r="G23" s="403">
        <f t="shared" si="3"/>
        <v>169.44</v>
      </c>
      <c r="H23" s="403" t="s">
        <v>2037</v>
      </c>
      <c r="I23" s="403">
        <f t="shared" si="4"/>
        <v>169.44</v>
      </c>
      <c r="J23" s="403">
        <f t="shared" si="5"/>
        <v>40.82</v>
      </c>
      <c r="K23" s="505">
        <f t="shared" si="2"/>
        <v>210.26</v>
      </c>
    </row>
    <row r="24" spans="1:11" s="68" customFormat="1" ht="45.75" customHeight="1" x14ac:dyDescent="0.25">
      <c r="A24" s="399" t="s">
        <v>2249</v>
      </c>
      <c r="B24" s="399" t="s">
        <v>8</v>
      </c>
      <c r="C24" s="400" t="s">
        <v>2250</v>
      </c>
      <c r="D24" s="513">
        <v>35.5</v>
      </c>
      <c r="E24" s="403">
        <f t="shared" si="1"/>
        <v>0.22468354430379747</v>
      </c>
      <c r="F24" s="403">
        <v>7.06</v>
      </c>
      <c r="G24" s="403">
        <f t="shared" si="3"/>
        <v>250.63</v>
      </c>
      <c r="H24" s="403" t="s">
        <v>2037</v>
      </c>
      <c r="I24" s="403">
        <f t="shared" si="4"/>
        <v>250.63</v>
      </c>
      <c r="J24" s="403">
        <f t="shared" si="5"/>
        <v>60.38</v>
      </c>
      <c r="K24" s="505">
        <f t="shared" si="2"/>
        <v>311.01</v>
      </c>
    </row>
    <row r="25" spans="1:11" s="68" customFormat="1" ht="45.75" customHeight="1" x14ac:dyDescent="0.25">
      <c r="A25" s="399" t="s">
        <v>2249</v>
      </c>
      <c r="B25" s="399" t="s">
        <v>8</v>
      </c>
      <c r="C25" s="400" t="s">
        <v>2250</v>
      </c>
      <c r="D25" s="513">
        <v>37.5</v>
      </c>
      <c r="E25" s="403">
        <f t="shared" si="1"/>
        <v>0.23734177215189872</v>
      </c>
      <c r="F25" s="403">
        <v>7.06</v>
      </c>
      <c r="G25" s="403">
        <f t="shared" si="3"/>
        <v>264.75</v>
      </c>
      <c r="H25" s="403" t="s">
        <v>2037</v>
      </c>
      <c r="I25" s="403">
        <f t="shared" si="4"/>
        <v>264.75</v>
      </c>
      <c r="J25" s="403">
        <f t="shared" si="5"/>
        <v>63.78</v>
      </c>
      <c r="K25" s="505">
        <f t="shared" si="2"/>
        <v>328.53</v>
      </c>
    </row>
    <row r="26" spans="1:11" s="142" customFormat="1" ht="45.75" customHeight="1" x14ac:dyDescent="0.25">
      <c r="A26" s="399" t="s">
        <v>2249</v>
      </c>
      <c r="B26" s="399" t="s">
        <v>8</v>
      </c>
      <c r="C26" s="400" t="s">
        <v>2250</v>
      </c>
      <c r="D26" s="513">
        <v>37.5</v>
      </c>
      <c r="E26" s="403">
        <f t="shared" si="1"/>
        <v>0.23734177215189872</v>
      </c>
      <c r="F26" s="403">
        <v>7.06</v>
      </c>
      <c r="G26" s="403">
        <f t="shared" si="3"/>
        <v>264.75</v>
      </c>
      <c r="H26" s="403" t="s">
        <v>2037</v>
      </c>
      <c r="I26" s="403">
        <f t="shared" si="4"/>
        <v>264.75</v>
      </c>
      <c r="J26" s="403">
        <f t="shared" si="5"/>
        <v>63.78</v>
      </c>
      <c r="K26" s="505">
        <f t="shared" si="2"/>
        <v>328.53</v>
      </c>
    </row>
    <row r="27" spans="1:11" s="68" customFormat="1" ht="45.75" customHeight="1" x14ac:dyDescent="0.25">
      <c r="A27" s="399" t="s">
        <v>2249</v>
      </c>
      <c r="B27" s="399" t="s">
        <v>8</v>
      </c>
      <c r="C27" s="400" t="s">
        <v>2250</v>
      </c>
      <c r="D27" s="513">
        <v>35.5</v>
      </c>
      <c r="E27" s="403">
        <f t="shared" si="1"/>
        <v>0.22468354430379747</v>
      </c>
      <c r="F27" s="403">
        <v>7.06</v>
      </c>
      <c r="G27" s="403">
        <f t="shared" si="3"/>
        <v>250.63</v>
      </c>
      <c r="H27" s="403" t="s">
        <v>2037</v>
      </c>
      <c r="I27" s="403">
        <f t="shared" si="4"/>
        <v>250.63</v>
      </c>
      <c r="J27" s="403">
        <f t="shared" si="5"/>
        <v>60.38</v>
      </c>
      <c r="K27" s="505">
        <f t="shared" si="2"/>
        <v>311.01</v>
      </c>
    </row>
    <row r="28" spans="1:11" s="68" customFormat="1" ht="45.75" customHeight="1" x14ac:dyDescent="0.25">
      <c r="A28" s="399" t="s">
        <v>2249</v>
      </c>
      <c r="B28" s="399" t="s">
        <v>8</v>
      </c>
      <c r="C28" s="400" t="s">
        <v>2250</v>
      </c>
      <c r="D28" s="513">
        <v>24</v>
      </c>
      <c r="E28" s="403">
        <f t="shared" si="1"/>
        <v>0.15189873417721519</v>
      </c>
      <c r="F28" s="403">
        <v>7.06</v>
      </c>
      <c r="G28" s="403">
        <f t="shared" si="3"/>
        <v>169.44</v>
      </c>
      <c r="H28" s="403" t="s">
        <v>2037</v>
      </c>
      <c r="I28" s="403">
        <f t="shared" si="4"/>
        <v>169.44</v>
      </c>
      <c r="J28" s="403">
        <f t="shared" si="5"/>
        <v>40.82</v>
      </c>
      <c r="K28" s="505">
        <f t="shared" si="2"/>
        <v>210.26</v>
      </c>
    </row>
    <row r="29" spans="1:11" s="68" customFormat="1" ht="45.75" customHeight="1" x14ac:dyDescent="0.25">
      <c r="A29" s="399" t="s">
        <v>2249</v>
      </c>
      <c r="B29" s="399" t="s">
        <v>8</v>
      </c>
      <c r="C29" s="400" t="s">
        <v>2250</v>
      </c>
      <c r="D29" s="513">
        <v>24</v>
      </c>
      <c r="E29" s="403">
        <f t="shared" si="1"/>
        <v>0.15189873417721519</v>
      </c>
      <c r="F29" s="403">
        <v>7.06</v>
      </c>
      <c r="G29" s="403">
        <f t="shared" si="3"/>
        <v>169.44</v>
      </c>
      <c r="H29" s="403" t="s">
        <v>2037</v>
      </c>
      <c r="I29" s="403">
        <f t="shared" si="4"/>
        <v>169.44</v>
      </c>
      <c r="J29" s="403">
        <f t="shared" si="5"/>
        <v>40.82</v>
      </c>
      <c r="K29" s="505">
        <f t="shared" si="2"/>
        <v>210.26</v>
      </c>
    </row>
    <row r="30" spans="1:11" s="68" customFormat="1" ht="45.75" customHeight="1" x14ac:dyDescent="0.25">
      <c r="A30" s="399" t="s">
        <v>2249</v>
      </c>
      <c r="B30" s="399" t="s">
        <v>8</v>
      </c>
      <c r="C30" s="400" t="s">
        <v>2250</v>
      </c>
      <c r="D30" s="513">
        <v>61.5</v>
      </c>
      <c r="E30" s="403">
        <f t="shared" si="1"/>
        <v>0.38924050632911394</v>
      </c>
      <c r="F30" s="403">
        <v>7.06</v>
      </c>
      <c r="G30" s="403">
        <f t="shared" si="3"/>
        <v>434.19</v>
      </c>
      <c r="H30" s="403" t="s">
        <v>2037</v>
      </c>
      <c r="I30" s="403">
        <f t="shared" si="4"/>
        <v>434.19</v>
      </c>
      <c r="J30" s="403">
        <f t="shared" si="5"/>
        <v>104.6</v>
      </c>
      <c r="K30" s="505">
        <f t="shared" si="2"/>
        <v>538.79</v>
      </c>
    </row>
    <row r="31" spans="1:11" s="68" customFormat="1" ht="45.75" customHeight="1" x14ac:dyDescent="0.25">
      <c r="A31" s="399" t="s">
        <v>2249</v>
      </c>
      <c r="B31" s="399" t="s">
        <v>8</v>
      </c>
      <c r="C31" s="400" t="s">
        <v>2250</v>
      </c>
      <c r="D31" s="513">
        <v>49</v>
      </c>
      <c r="E31" s="403">
        <f t="shared" si="1"/>
        <v>0.310126582278481</v>
      </c>
      <c r="F31" s="403">
        <v>7.06</v>
      </c>
      <c r="G31" s="403">
        <f t="shared" si="3"/>
        <v>345.94</v>
      </c>
      <c r="H31" s="403" t="s">
        <v>2037</v>
      </c>
      <c r="I31" s="403">
        <f t="shared" si="4"/>
        <v>345.94</v>
      </c>
      <c r="J31" s="403">
        <f t="shared" si="5"/>
        <v>83.34</v>
      </c>
      <c r="K31" s="505">
        <f t="shared" si="2"/>
        <v>429.28</v>
      </c>
    </row>
    <row r="32" spans="1:11" s="68" customFormat="1" ht="45.75" customHeight="1" x14ac:dyDescent="0.25">
      <c r="A32" s="399" t="s">
        <v>2249</v>
      </c>
      <c r="B32" s="399" t="s">
        <v>8</v>
      </c>
      <c r="C32" s="400" t="s">
        <v>2250</v>
      </c>
      <c r="D32" s="513">
        <v>61.5</v>
      </c>
      <c r="E32" s="403">
        <f t="shared" si="1"/>
        <v>0.38924050632911394</v>
      </c>
      <c r="F32" s="403">
        <v>7.06</v>
      </c>
      <c r="G32" s="403">
        <f t="shared" si="3"/>
        <v>434.19</v>
      </c>
      <c r="H32" s="403" t="s">
        <v>2037</v>
      </c>
      <c r="I32" s="403">
        <f t="shared" si="4"/>
        <v>434.19</v>
      </c>
      <c r="J32" s="403">
        <f t="shared" si="5"/>
        <v>104.6</v>
      </c>
      <c r="K32" s="505">
        <f t="shared" si="2"/>
        <v>538.79</v>
      </c>
    </row>
    <row r="33" spans="1:11" s="68" customFormat="1" ht="45.75" customHeight="1" x14ac:dyDescent="0.25">
      <c r="A33" s="399" t="s">
        <v>2249</v>
      </c>
      <c r="B33" s="399" t="s">
        <v>8</v>
      </c>
      <c r="C33" s="400" t="s">
        <v>2250</v>
      </c>
      <c r="D33" s="513">
        <v>13.5</v>
      </c>
      <c r="E33" s="403">
        <f t="shared" si="1"/>
        <v>8.5443037974683542E-2</v>
      </c>
      <c r="F33" s="403">
        <v>7.06</v>
      </c>
      <c r="G33" s="403">
        <f t="shared" si="3"/>
        <v>95.31</v>
      </c>
      <c r="H33" s="403" t="s">
        <v>2037</v>
      </c>
      <c r="I33" s="403">
        <f t="shared" si="4"/>
        <v>95.31</v>
      </c>
      <c r="J33" s="403">
        <f t="shared" si="5"/>
        <v>22.96</v>
      </c>
      <c r="K33" s="505">
        <f t="shared" si="2"/>
        <v>118.27000000000001</v>
      </c>
    </row>
    <row r="34" spans="1:11" s="68" customFormat="1" ht="45.75" customHeight="1" x14ac:dyDescent="0.25">
      <c r="A34" s="399" t="s">
        <v>2249</v>
      </c>
      <c r="B34" s="399" t="s">
        <v>8</v>
      </c>
      <c r="C34" s="400" t="s">
        <v>2250</v>
      </c>
      <c r="D34" s="513">
        <v>11.5</v>
      </c>
      <c r="E34" s="403">
        <f t="shared" si="1"/>
        <v>7.2784810126582278E-2</v>
      </c>
      <c r="F34" s="403">
        <v>6.73</v>
      </c>
      <c r="G34" s="403">
        <f>ROUND(IF(F34&gt;20,F34/$E$9*D34,D34*F34),2)</f>
        <v>77.400000000000006</v>
      </c>
      <c r="H34" s="403" t="s">
        <v>2037</v>
      </c>
      <c r="I34" s="403">
        <f t="shared" si="4"/>
        <v>77.400000000000006</v>
      </c>
      <c r="J34" s="403">
        <f t="shared" si="5"/>
        <v>18.649999999999999</v>
      </c>
      <c r="K34" s="505">
        <f t="shared" si="2"/>
        <v>96.050000000000011</v>
      </c>
    </row>
    <row r="35" spans="1:11" s="68" customFormat="1" ht="45.75" customHeight="1" x14ac:dyDescent="0.25">
      <c r="A35" s="399" t="s">
        <v>2249</v>
      </c>
      <c r="B35" s="399" t="s">
        <v>8</v>
      </c>
      <c r="C35" s="400" t="s">
        <v>505</v>
      </c>
      <c r="D35" s="513">
        <v>11.5</v>
      </c>
      <c r="E35" s="403">
        <f t="shared" si="1"/>
        <v>7.2784810126582278E-2</v>
      </c>
      <c r="F35" s="403">
        <v>6.38</v>
      </c>
      <c r="G35" s="403">
        <f t="shared" si="3"/>
        <v>73.37</v>
      </c>
      <c r="H35" s="403" t="s">
        <v>2037</v>
      </c>
      <c r="I35" s="403">
        <f t="shared" si="4"/>
        <v>73.37</v>
      </c>
      <c r="J35" s="403">
        <f t="shared" si="5"/>
        <v>17.670000000000002</v>
      </c>
      <c r="K35" s="505">
        <f t="shared" si="2"/>
        <v>91.04</v>
      </c>
    </row>
    <row r="36" spans="1:11" s="68" customFormat="1" ht="45.75" customHeight="1" x14ac:dyDescent="0.25">
      <c r="A36" s="401" t="s">
        <v>2251</v>
      </c>
      <c r="B36" s="402"/>
      <c r="C36" s="402"/>
      <c r="D36" s="514">
        <f>SUM(D17:D35)</f>
        <v>607</v>
      </c>
      <c r="E36" s="506">
        <f>SUM(E17:E35)</f>
        <v>3.8417721518987333</v>
      </c>
      <c r="F36" s="506"/>
      <c r="G36" s="506"/>
      <c r="H36" s="506"/>
      <c r="I36" s="506">
        <f t="shared" ref="I36:K36" si="7">SUM(I17:I35)</f>
        <v>4271.5200000000004</v>
      </c>
      <c r="J36" s="506">
        <f t="shared" si="7"/>
        <v>1029.0500000000002</v>
      </c>
      <c r="K36" s="507">
        <f t="shared" si="7"/>
        <v>5300.5700000000006</v>
      </c>
    </row>
    <row r="37" spans="1:11" s="68" customFormat="1" ht="45.75" customHeight="1" x14ac:dyDescent="0.25">
      <c r="A37" s="399" t="s">
        <v>2252</v>
      </c>
      <c r="B37" s="399" t="s">
        <v>9</v>
      </c>
      <c r="C37" s="400" t="s">
        <v>2253</v>
      </c>
      <c r="D37" s="513">
        <v>144</v>
      </c>
      <c r="E37" s="403">
        <f t="shared" si="1"/>
        <v>0.91139240506329111</v>
      </c>
      <c r="F37" s="403">
        <v>4.05</v>
      </c>
      <c r="G37" s="403">
        <f t="shared" si="3"/>
        <v>583.20000000000005</v>
      </c>
      <c r="H37" s="403" t="s">
        <v>2037</v>
      </c>
      <c r="I37" s="403">
        <f t="shared" si="4"/>
        <v>583.20000000000005</v>
      </c>
      <c r="J37" s="403">
        <f t="shared" si="5"/>
        <v>140.49</v>
      </c>
      <c r="K37" s="505">
        <f t="shared" si="2"/>
        <v>723.69</v>
      </c>
    </row>
    <row r="38" spans="1:11" s="142" customFormat="1" ht="45.75" customHeight="1" x14ac:dyDescent="0.25">
      <c r="A38" s="399" t="s">
        <v>2252</v>
      </c>
      <c r="B38" s="399" t="s">
        <v>9</v>
      </c>
      <c r="C38" s="400" t="s">
        <v>2253</v>
      </c>
      <c r="D38" s="513">
        <v>156</v>
      </c>
      <c r="E38" s="403">
        <f t="shared" si="1"/>
        <v>0.98734177215189878</v>
      </c>
      <c r="F38" s="403">
        <v>4.05</v>
      </c>
      <c r="G38" s="403">
        <f t="shared" si="3"/>
        <v>631.79999999999995</v>
      </c>
      <c r="H38" s="403" t="s">
        <v>2037</v>
      </c>
      <c r="I38" s="403">
        <f t="shared" si="4"/>
        <v>631.79999999999995</v>
      </c>
      <c r="J38" s="403">
        <f t="shared" si="5"/>
        <v>152.19999999999999</v>
      </c>
      <c r="K38" s="505">
        <f t="shared" si="2"/>
        <v>784</v>
      </c>
    </row>
    <row r="39" spans="1:11" s="68" customFormat="1" ht="45.75" customHeight="1" x14ac:dyDescent="0.25">
      <c r="A39" s="399" t="s">
        <v>2252</v>
      </c>
      <c r="B39" s="399" t="s">
        <v>9</v>
      </c>
      <c r="C39" s="400" t="s">
        <v>62</v>
      </c>
      <c r="D39" s="513">
        <v>128</v>
      </c>
      <c r="E39" s="403">
        <f t="shared" si="1"/>
        <v>0.810126582278481</v>
      </c>
      <c r="F39" s="403">
        <v>4.6900000000000004</v>
      </c>
      <c r="G39" s="403">
        <f t="shared" si="3"/>
        <v>600.32000000000005</v>
      </c>
      <c r="H39" s="403" t="s">
        <v>2037</v>
      </c>
      <c r="I39" s="403">
        <f t="shared" si="4"/>
        <v>600.32000000000005</v>
      </c>
      <c r="J39" s="403">
        <f t="shared" si="5"/>
        <v>144.62</v>
      </c>
      <c r="K39" s="505">
        <f t="shared" si="2"/>
        <v>744.94</v>
      </c>
    </row>
    <row r="40" spans="1:11" s="68" customFormat="1" ht="45.75" customHeight="1" x14ac:dyDescent="0.25">
      <c r="A40" s="399" t="s">
        <v>2252</v>
      </c>
      <c r="B40" s="399" t="s">
        <v>9</v>
      </c>
      <c r="C40" s="400" t="s">
        <v>62</v>
      </c>
      <c r="D40" s="513">
        <v>144</v>
      </c>
      <c r="E40" s="403">
        <f t="shared" si="1"/>
        <v>0.91139240506329111</v>
      </c>
      <c r="F40" s="403">
        <v>4.6900000000000004</v>
      </c>
      <c r="G40" s="403">
        <f t="shared" si="3"/>
        <v>675.36</v>
      </c>
      <c r="H40" s="403" t="s">
        <v>2037</v>
      </c>
      <c r="I40" s="403">
        <f t="shared" si="4"/>
        <v>675.36</v>
      </c>
      <c r="J40" s="403">
        <f t="shared" si="5"/>
        <v>162.69</v>
      </c>
      <c r="K40" s="505">
        <f t="shared" si="2"/>
        <v>838.05</v>
      </c>
    </row>
    <row r="41" spans="1:11" s="68" customFormat="1" ht="45.75" customHeight="1" x14ac:dyDescent="0.25">
      <c r="A41" s="399" t="s">
        <v>2252</v>
      </c>
      <c r="B41" s="399" t="s">
        <v>9</v>
      </c>
      <c r="C41" s="400" t="s">
        <v>62</v>
      </c>
      <c r="D41" s="513">
        <v>144</v>
      </c>
      <c r="E41" s="403">
        <f t="shared" si="1"/>
        <v>0.91139240506329111</v>
      </c>
      <c r="F41" s="403">
        <v>4.46</v>
      </c>
      <c r="G41" s="403">
        <f t="shared" si="3"/>
        <v>642.24</v>
      </c>
      <c r="H41" s="403" t="s">
        <v>2037</v>
      </c>
      <c r="I41" s="403">
        <f t="shared" si="4"/>
        <v>642.24</v>
      </c>
      <c r="J41" s="403">
        <f t="shared" si="5"/>
        <v>154.72</v>
      </c>
      <c r="K41" s="505">
        <f t="shared" si="2"/>
        <v>796.96</v>
      </c>
    </row>
    <row r="42" spans="1:11" s="68" customFormat="1" ht="45.75" customHeight="1" x14ac:dyDescent="0.25">
      <c r="A42" s="399" t="s">
        <v>2252</v>
      </c>
      <c r="B42" s="399" t="s">
        <v>9</v>
      </c>
      <c r="C42" s="400" t="s">
        <v>62</v>
      </c>
      <c r="D42" s="513">
        <v>72</v>
      </c>
      <c r="E42" s="403">
        <f t="shared" si="1"/>
        <v>0.45569620253164556</v>
      </c>
      <c r="F42" s="403">
        <v>4.46</v>
      </c>
      <c r="G42" s="403">
        <f t="shared" si="3"/>
        <v>321.12</v>
      </c>
      <c r="H42" s="403" t="s">
        <v>2037</v>
      </c>
      <c r="I42" s="403">
        <f t="shared" si="4"/>
        <v>321.12</v>
      </c>
      <c r="J42" s="403">
        <f t="shared" si="5"/>
        <v>77.36</v>
      </c>
      <c r="K42" s="505">
        <f t="shared" si="2"/>
        <v>398.48</v>
      </c>
    </row>
    <row r="43" spans="1:11" s="68" customFormat="1" ht="45.75" customHeight="1" x14ac:dyDescent="0.25">
      <c r="A43" s="399" t="s">
        <v>2252</v>
      </c>
      <c r="B43" s="399" t="s">
        <v>9</v>
      </c>
      <c r="C43" s="400" t="s">
        <v>62</v>
      </c>
      <c r="D43" s="513">
        <v>156</v>
      </c>
      <c r="E43" s="403">
        <f t="shared" si="1"/>
        <v>0.98734177215189878</v>
      </c>
      <c r="F43" s="403">
        <v>4.46</v>
      </c>
      <c r="G43" s="403">
        <f t="shared" si="3"/>
        <v>695.76</v>
      </c>
      <c r="H43" s="403" t="s">
        <v>2037</v>
      </c>
      <c r="I43" s="403">
        <f t="shared" si="4"/>
        <v>695.76</v>
      </c>
      <c r="J43" s="403">
        <f t="shared" si="5"/>
        <v>167.61</v>
      </c>
      <c r="K43" s="505">
        <f t="shared" si="2"/>
        <v>863.37</v>
      </c>
    </row>
    <row r="44" spans="1:11" s="68" customFormat="1" ht="45.75" customHeight="1" x14ac:dyDescent="0.25">
      <c r="A44" s="399" t="s">
        <v>2252</v>
      </c>
      <c r="B44" s="399" t="s">
        <v>9</v>
      </c>
      <c r="C44" s="400" t="s">
        <v>62</v>
      </c>
      <c r="D44" s="513">
        <v>60</v>
      </c>
      <c r="E44" s="403">
        <f t="shared" si="1"/>
        <v>0.379746835443038</v>
      </c>
      <c r="F44" s="403">
        <v>4.46</v>
      </c>
      <c r="G44" s="403">
        <f t="shared" si="3"/>
        <v>267.60000000000002</v>
      </c>
      <c r="H44" s="403" t="s">
        <v>2037</v>
      </c>
      <c r="I44" s="403">
        <f t="shared" si="4"/>
        <v>267.60000000000002</v>
      </c>
      <c r="J44" s="403">
        <f t="shared" si="5"/>
        <v>64.459999999999994</v>
      </c>
      <c r="K44" s="505">
        <f t="shared" si="2"/>
        <v>332.06</v>
      </c>
    </row>
    <row r="45" spans="1:11" s="68" customFormat="1" ht="45.75" customHeight="1" x14ac:dyDescent="0.25">
      <c r="A45" s="399" t="s">
        <v>2252</v>
      </c>
      <c r="B45" s="399" t="s">
        <v>9</v>
      </c>
      <c r="C45" s="400" t="s">
        <v>62</v>
      </c>
      <c r="D45" s="513">
        <v>156</v>
      </c>
      <c r="E45" s="403">
        <f t="shared" si="1"/>
        <v>0.98734177215189878</v>
      </c>
      <c r="F45" s="403">
        <v>4.46</v>
      </c>
      <c r="G45" s="403">
        <f t="shared" si="3"/>
        <v>695.76</v>
      </c>
      <c r="H45" s="403" t="s">
        <v>2037</v>
      </c>
      <c r="I45" s="403">
        <f t="shared" si="4"/>
        <v>695.76</v>
      </c>
      <c r="J45" s="403">
        <f t="shared" si="5"/>
        <v>167.61</v>
      </c>
      <c r="K45" s="505">
        <f t="shared" si="2"/>
        <v>863.37</v>
      </c>
    </row>
    <row r="46" spans="1:11" s="68" customFormat="1" ht="45.75" customHeight="1" x14ac:dyDescent="0.25">
      <c r="A46" s="399" t="s">
        <v>2252</v>
      </c>
      <c r="B46" s="399" t="s">
        <v>9</v>
      </c>
      <c r="C46" s="400" t="s">
        <v>62</v>
      </c>
      <c r="D46" s="513">
        <v>88</v>
      </c>
      <c r="E46" s="403">
        <f t="shared" si="1"/>
        <v>0.55696202531645567</v>
      </c>
      <c r="F46" s="403">
        <v>4.46</v>
      </c>
      <c r="G46" s="403">
        <f t="shared" si="3"/>
        <v>392.48</v>
      </c>
      <c r="H46" s="403" t="s">
        <v>2037</v>
      </c>
      <c r="I46" s="403">
        <f t="shared" si="4"/>
        <v>392.48</v>
      </c>
      <c r="J46" s="403">
        <f t="shared" si="5"/>
        <v>94.55</v>
      </c>
      <c r="K46" s="505">
        <f t="shared" si="2"/>
        <v>487.03000000000003</v>
      </c>
    </row>
    <row r="47" spans="1:11" s="68" customFormat="1" ht="45.75" customHeight="1" x14ac:dyDescent="0.25">
      <c r="A47" s="399" t="s">
        <v>2252</v>
      </c>
      <c r="B47" s="399" t="s">
        <v>9</v>
      </c>
      <c r="C47" s="400" t="s">
        <v>62</v>
      </c>
      <c r="D47" s="513">
        <v>164</v>
      </c>
      <c r="E47" s="403">
        <f t="shared" si="1"/>
        <v>1.0379746835443038</v>
      </c>
      <c r="F47" s="403">
        <v>4.46</v>
      </c>
      <c r="G47" s="403">
        <f t="shared" si="3"/>
        <v>731.44</v>
      </c>
      <c r="H47" s="403" t="s">
        <v>2037</v>
      </c>
      <c r="I47" s="403">
        <f t="shared" si="4"/>
        <v>731.44</v>
      </c>
      <c r="J47" s="403">
        <f t="shared" si="5"/>
        <v>176.2</v>
      </c>
      <c r="K47" s="505">
        <f t="shared" si="2"/>
        <v>907.6400000000001</v>
      </c>
    </row>
    <row r="48" spans="1:11" s="68" customFormat="1" ht="45.75" customHeight="1" x14ac:dyDescent="0.25">
      <c r="A48" s="399" t="s">
        <v>2252</v>
      </c>
      <c r="B48" s="399" t="s">
        <v>9</v>
      </c>
      <c r="C48" s="400" t="s">
        <v>62</v>
      </c>
      <c r="D48" s="513">
        <v>148</v>
      </c>
      <c r="E48" s="403">
        <f t="shared" si="1"/>
        <v>0.93670886075949367</v>
      </c>
      <c r="F48" s="403">
        <v>4.46</v>
      </c>
      <c r="G48" s="403">
        <f t="shared" si="3"/>
        <v>660.08</v>
      </c>
      <c r="H48" s="403" t="s">
        <v>2037</v>
      </c>
      <c r="I48" s="403">
        <f t="shared" si="4"/>
        <v>660.08</v>
      </c>
      <c r="J48" s="403">
        <f t="shared" si="5"/>
        <v>159.01</v>
      </c>
      <c r="K48" s="505">
        <f t="shared" si="2"/>
        <v>819.09</v>
      </c>
    </row>
    <row r="49" spans="1:11" s="142" customFormat="1" ht="45.75" customHeight="1" x14ac:dyDescent="0.25">
      <c r="A49" s="399" t="s">
        <v>2252</v>
      </c>
      <c r="B49" s="399" t="s">
        <v>8</v>
      </c>
      <c r="C49" s="400" t="s">
        <v>2250</v>
      </c>
      <c r="D49" s="513">
        <v>156</v>
      </c>
      <c r="E49" s="403">
        <f t="shared" si="1"/>
        <v>0.98734177215189878</v>
      </c>
      <c r="F49" s="403">
        <v>7.06</v>
      </c>
      <c r="G49" s="403">
        <f t="shared" si="3"/>
        <v>1101.3599999999999</v>
      </c>
      <c r="H49" s="403" t="s">
        <v>2037</v>
      </c>
      <c r="I49" s="403">
        <f t="shared" si="4"/>
        <v>1101.3599999999999</v>
      </c>
      <c r="J49" s="403">
        <f t="shared" si="5"/>
        <v>265.32</v>
      </c>
      <c r="K49" s="505">
        <f t="shared" si="2"/>
        <v>1366.6799999999998</v>
      </c>
    </row>
    <row r="50" spans="1:11" s="68" customFormat="1" ht="45.75" customHeight="1" x14ac:dyDescent="0.25">
      <c r="A50" s="399" t="s">
        <v>2252</v>
      </c>
      <c r="B50" s="399" t="s">
        <v>8</v>
      </c>
      <c r="C50" s="400" t="s">
        <v>2250</v>
      </c>
      <c r="D50" s="513">
        <v>156</v>
      </c>
      <c r="E50" s="403">
        <f t="shared" si="1"/>
        <v>0.98734177215189878</v>
      </c>
      <c r="F50" s="403">
        <v>7.06</v>
      </c>
      <c r="G50" s="403">
        <f t="shared" si="3"/>
        <v>1101.3599999999999</v>
      </c>
      <c r="H50" s="403" t="s">
        <v>2037</v>
      </c>
      <c r="I50" s="403">
        <f t="shared" si="4"/>
        <v>1101.3599999999999</v>
      </c>
      <c r="J50" s="403">
        <f t="shared" si="5"/>
        <v>265.32</v>
      </c>
      <c r="K50" s="505">
        <f t="shared" si="2"/>
        <v>1366.6799999999998</v>
      </c>
    </row>
    <row r="51" spans="1:11" s="68" customFormat="1" ht="45.75" customHeight="1" x14ac:dyDescent="0.25">
      <c r="A51" s="399" t="s">
        <v>2252</v>
      </c>
      <c r="B51" s="399" t="s">
        <v>8</v>
      </c>
      <c r="C51" s="400" t="s">
        <v>2250</v>
      </c>
      <c r="D51" s="513">
        <v>156</v>
      </c>
      <c r="E51" s="403">
        <f t="shared" si="1"/>
        <v>0.98734177215189878</v>
      </c>
      <c r="F51" s="403">
        <v>7.06</v>
      </c>
      <c r="G51" s="403">
        <f t="shared" si="3"/>
        <v>1101.3599999999999</v>
      </c>
      <c r="H51" s="403" t="s">
        <v>2037</v>
      </c>
      <c r="I51" s="403">
        <f t="shared" si="4"/>
        <v>1101.3599999999999</v>
      </c>
      <c r="J51" s="403">
        <f t="shared" si="5"/>
        <v>265.32</v>
      </c>
      <c r="K51" s="505">
        <f t="shared" si="2"/>
        <v>1366.6799999999998</v>
      </c>
    </row>
    <row r="52" spans="1:11" s="68" customFormat="1" ht="45.75" customHeight="1" x14ac:dyDescent="0.25">
      <c r="A52" s="399" t="s">
        <v>2252</v>
      </c>
      <c r="B52" s="399" t="s">
        <v>8</v>
      </c>
      <c r="C52" s="400" t="s">
        <v>2250</v>
      </c>
      <c r="D52" s="513">
        <v>120</v>
      </c>
      <c r="E52" s="403">
        <f t="shared" si="1"/>
        <v>0.759493670886076</v>
      </c>
      <c r="F52" s="403">
        <v>6.89</v>
      </c>
      <c r="G52" s="403">
        <f t="shared" si="3"/>
        <v>826.8</v>
      </c>
      <c r="H52" s="403" t="s">
        <v>2037</v>
      </c>
      <c r="I52" s="403">
        <f t="shared" si="4"/>
        <v>826.8</v>
      </c>
      <c r="J52" s="403">
        <f t="shared" si="5"/>
        <v>199.18</v>
      </c>
      <c r="K52" s="505">
        <f t="shared" si="2"/>
        <v>1025.98</v>
      </c>
    </row>
    <row r="53" spans="1:11" s="68" customFormat="1" ht="45.75" customHeight="1" x14ac:dyDescent="0.25">
      <c r="A53" s="399" t="s">
        <v>2252</v>
      </c>
      <c r="B53" s="399" t="s">
        <v>8</v>
      </c>
      <c r="C53" s="400" t="s">
        <v>2250</v>
      </c>
      <c r="D53" s="513">
        <v>96</v>
      </c>
      <c r="E53" s="403">
        <f t="shared" si="1"/>
        <v>0.60759493670886078</v>
      </c>
      <c r="F53" s="403">
        <v>7.06</v>
      </c>
      <c r="G53" s="403">
        <f t="shared" si="3"/>
        <v>677.76</v>
      </c>
      <c r="H53" s="403" t="s">
        <v>2037</v>
      </c>
      <c r="I53" s="403">
        <f t="shared" si="4"/>
        <v>677.76</v>
      </c>
      <c r="J53" s="403">
        <f t="shared" si="5"/>
        <v>163.27000000000001</v>
      </c>
      <c r="K53" s="505">
        <f t="shared" si="2"/>
        <v>841.03</v>
      </c>
    </row>
    <row r="54" spans="1:11" s="68" customFormat="1" ht="45.75" customHeight="1" x14ac:dyDescent="0.25">
      <c r="A54" s="399" t="s">
        <v>2252</v>
      </c>
      <c r="B54" s="399" t="s">
        <v>8</v>
      </c>
      <c r="C54" s="400" t="s">
        <v>2250</v>
      </c>
      <c r="D54" s="513">
        <v>180</v>
      </c>
      <c r="E54" s="403">
        <f t="shared" si="1"/>
        <v>1.139240506329114</v>
      </c>
      <c r="F54" s="403">
        <v>6.73</v>
      </c>
      <c r="G54" s="403">
        <f t="shared" si="3"/>
        <v>1211.4000000000001</v>
      </c>
      <c r="H54" s="403" t="s">
        <v>2037</v>
      </c>
      <c r="I54" s="403">
        <f t="shared" si="4"/>
        <v>1211.4000000000001</v>
      </c>
      <c r="J54" s="403">
        <f t="shared" si="5"/>
        <v>291.83</v>
      </c>
      <c r="K54" s="505">
        <f t="shared" si="2"/>
        <v>1503.23</v>
      </c>
    </row>
    <row r="55" spans="1:11" s="68" customFormat="1" ht="45.75" customHeight="1" x14ac:dyDescent="0.25">
      <c r="A55" s="399" t="s">
        <v>2252</v>
      </c>
      <c r="B55" s="399" t="s">
        <v>8</v>
      </c>
      <c r="C55" s="400" t="s">
        <v>2250</v>
      </c>
      <c r="D55" s="513">
        <v>156</v>
      </c>
      <c r="E55" s="403">
        <f t="shared" si="1"/>
        <v>0.98734177215189878</v>
      </c>
      <c r="F55" s="403">
        <v>7.06</v>
      </c>
      <c r="G55" s="403">
        <f t="shared" si="3"/>
        <v>1101.3599999999999</v>
      </c>
      <c r="H55" s="403" t="s">
        <v>2037</v>
      </c>
      <c r="I55" s="403">
        <f t="shared" si="4"/>
        <v>1101.3599999999999</v>
      </c>
      <c r="J55" s="403">
        <f t="shared" si="5"/>
        <v>265.32</v>
      </c>
      <c r="K55" s="505">
        <f t="shared" si="2"/>
        <v>1366.6799999999998</v>
      </c>
    </row>
    <row r="56" spans="1:11" s="68" customFormat="1" ht="45.75" customHeight="1" x14ac:dyDescent="0.25">
      <c r="A56" s="399" t="s">
        <v>2252</v>
      </c>
      <c r="B56" s="399" t="s">
        <v>8</v>
      </c>
      <c r="C56" s="400" t="s">
        <v>2250</v>
      </c>
      <c r="D56" s="513">
        <v>164</v>
      </c>
      <c r="E56" s="403">
        <f t="shared" si="1"/>
        <v>1.0379746835443038</v>
      </c>
      <c r="F56" s="403">
        <v>7.06</v>
      </c>
      <c r="G56" s="403">
        <f t="shared" si="3"/>
        <v>1157.8399999999999</v>
      </c>
      <c r="H56" s="403" t="s">
        <v>2037</v>
      </c>
      <c r="I56" s="403">
        <f t="shared" si="4"/>
        <v>1157.8399999999999</v>
      </c>
      <c r="J56" s="403">
        <f t="shared" si="5"/>
        <v>278.92</v>
      </c>
      <c r="K56" s="505">
        <f t="shared" si="2"/>
        <v>1436.76</v>
      </c>
    </row>
    <row r="57" spans="1:11" s="68" customFormat="1" ht="45.75" customHeight="1" x14ac:dyDescent="0.25">
      <c r="A57" s="399" t="s">
        <v>2252</v>
      </c>
      <c r="B57" s="399" t="s">
        <v>8</v>
      </c>
      <c r="C57" s="400" t="s">
        <v>2250</v>
      </c>
      <c r="D57" s="513">
        <v>116</v>
      </c>
      <c r="E57" s="403">
        <f t="shared" si="1"/>
        <v>0.73417721518987344</v>
      </c>
      <c r="F57" s="403">
        <v>7.06</v>
      </c>
      <c r="G57" s="403">
        <f t="shared" si="3"/>
        <v>818.96</v>
      </c>
      <c r="H57" s="403" t="s">
        <v>2037</v>
      </c>
      <c r="I57" s="403">
        <f t="shared" si="4"/>
        <v>818.96</v>
      </c>
      <c r="J57" s="403">
        <f t="shared" si="5"/>
        <v>197.29</v>
      </c>
      <c r="K57" s="505">
        <f t="shared" si="2"/>
        <v>1016.25</v>
      </c>
    </row>
    <row r="58" spans="1:11" s="68" customFormat="1" ht="45.75" customHeight="1" x14ac:dyDescent="0.25">
      <c r="A58" s="399" t="s">
        <v>2252</v>
      </c>
      <c r="B58" s="399" t="s">
        <v>8</v>
      </c>
      <c r="C58" s="400" t="s">
        <v>2250</v>
      </c>
      <c r="D58" s="513">
        <v>96</v>
      </c>
      <c r="E58" s="403">
        <f t="shared" si="1"/>
        <v>0.60759493670886078</v>
      </c>
      <c r="F58" s="403">
        <v>7.06</v>
      </c>
      <c r="G58" s="403">
        <f t="shared" si="3"/>
        <v>677.76</v>
      </c>
      <c r="H58" s="403" t="s">
        <v>2037</v>
      </c>
      <c r="I58" s="403">
        <f t="shared" si="4"/>
        <v>677.76</v>
      </c>
      <c r="J58" s="403">
        <f t="shared" si="5"/>
        <v>163.27000000000001</v>
      </c>
      <c r="K58" s="505">
        <f t="shared" si="2"/>
        <v>841.03</v>
      </c>
    </row>
    <row r="59" spans="1:11" s="68" customFormat="1" ht="45.75" customHeight="1" x14ac:dyDescent="0.25">
      <c r="A59" s="399" t="s">
        <v>2252</v>
      </c>
      <c r="B59" s="399" t="s">
        <v>8</v>
      </c>
      <c r="C59" s="400" t="s">
        <v>2250</v>
      </c>
      <c r="D59" s="513">
        <v>148</v>
      </c>
      <c r="E59" s="403">
        <f t="shared" si="1"/>
        <v>0.93670886075949367</v>
      </c>
      <c r="F59" s="403">
        <v>7.06</v>
      </c>
      <c r="G59" s="403">
        <f t="shared" si="3"/>
        <v>1044.8800000000001</v>
      </c>
      <c r="H59" s="403" t="s">
        <v>2037</v>
      </c>
      <c r="I59" s="403">
        <f t="shared" si="4"/>
        <v>1044.8800000000001</v>
      </c>
      <c r="J59" s="403">
        <f t="shared" si="5"/>
        <v>251.71</v>
      </c>
      <c r="K59" s="505">
        <f t="shared" si="2"/>
        <v>1296.5900000000001</v>
      </c>
    </row>
    <row r="60" spans="1:11" s="68" customFormat="1" ht="45.75" customHeight="1" x14ac:dyDescent="0.25">
      <c r="A60" s="399" t="s">
        <v>2252</v>
      </c>
      <c r="B60" s="399" t="s">
        <v>8</v>
      </c>
      <c r="C60" s="400" t="s">
        <v>2250</v>
      </c>
      <c r="D60" s="513">
        <v>156</v>
      </c>
      <c r="E60" s="403">
        <f t="shared" si="1"/>
        <v>0.98734177215189878</v>
      </c>
      <c r="F60" s="403">
        <v>6.89</v>
      </c>
      <c r="G60" s="403">
        <f t="shared" si="3"/>
        <v>1074.8399999999999</v>
      </c>
      <c r="H60" s="403" t="s">
        <v>2037</v>
      </c>
      <c r="I60" s="403">
        <f t="shared" si="4"/>
        <v>1074.8399999999999</v>
      </c>
      <c r="J60" s="403">
        <f t="shared" si="5"/>
        <v>258.93</v>
      </c>
      <c r="K60" s="505">
        <f t="shared" si="2"/>
        <v>1333.77</v>
      </c>
    </row>
    <row r="61" spans="1:11" s="68" customFormat="1" ht="45.75" customHeight="1" x14ac:dyDescent="0.25">
      <c r="A61" s="399" t="s">
        <v>2252</v>
      </c>
      <c r="B61" s="399" t="s">
        <v>8</v>
      </c>
      <c r="C61" s="400" t="s">
        <v>2250</v>
      </c>
      <c r="D61" s="513">
        <v>120</v>
      </c>
      <c r="E61" s="403">
        <f t="shared" si="1"/>
        <v>0.759493670886076</v>
      </c>
      <c r="F61" s="403">
        <v>7.06</v>
      </c>
      <c r="G61" s="403">
        <f t="shared" si="3"/>
        <v>847.2</v>
      </c>
      <c r="H61" s="403" t="s">
        <v>2037</v>
      </c>
      <c r="I61" s="403">
        <f t="shared" si="4"/>
        <v>847.2</v>
      </c>
      <c r="J61" s="403">
        <f t="shared" si="5"/>
        <v>204.09</v>
      </c>
      <c r="K61" s="505">
        <f t="shared" si="2"/>
        <v>1051.29</v>
      </c>
    </row>
    <row r="62" spans="1:11" s="142" customFormat="1" ht="45.75" customHeight="1" x14ac:dyDescent="0.25">
      <c r="A62" s="399" t="s">
        <v>2252</v>
      </c>
      <c r="B62" s="399" t="s">
        <v>8</v>
      </c>
      <c r="C62" s="400" t="s">
        <v>2250</v>
      </c>
      <c r="D62" s="513">
        <v>144</v>
      </c>
      <c r="E62" s="403">
        <f t="shared" si="1"/>
        <v>0.91139240506329111</v>
      </c>
      <c r="F62" s="403">
        <v>7.06</v>
      </c>
      <c r="G62" s="403">
        <f t="shared" si="3"/>
        <v>1016.64</v>
      </c>
      <c r="H62" s="403" t="s">
        <v>2037</v>
      </c>
      <c r="I62" s="403">
        <f t="shared" si="4"/>
        <v>1016.64</v>
      </c>
      <c r="J62" s="403">
        <f t="shared" si="5"/>
        <v>244.91</v>
      </c>
      <c r="K62" s="505">
        <f t="shared" si="2"/>
        <v>1261.55</v>
      </c>
    </row>
    <row r="63" spans="1:11" s="68" customFormat="1" ht="45.75" customHeight="1" x14ac:dyDescent="0.25">
      <c r="A63" s="399" t="s">
        <v>2252</v>
      </c>
      <c r="B63" s="399" t="s">
        <v>8</v>
      </c>
      <c r="C63" s="400" t="s">
        <v>2250</v>
      </c>
      <c r="D63" s="513">
        <v>100</v>
      </c>
      <c r="E63" s="403">
        <f t="shared" si="1"/>
        <v>0.63291139240506333</v>
      </c>
      <c r="F63" s="403">
        <v>7.06</v>
      </c>
      <c r="G63" s="403">
        <f t="shared" si="3"/>
        <v>706</v>
      </c>
      <c r="H63" s="403" t="s">
        <v>2037</v>
      </c>
      <c r="I63" s="403">
        <f t="shared" si="4"/>
        <v>706</v>
      </c>
      <c r="J63" s="403">
        <f t="shared" si="5"/>
        <v>170.08</v>
      </c>
      <c r="K63" s="505">
        <f t="shared" si="2"/>
        <v>876.08</v>
      </c>
    </row>
    <row r="64" spans="1:11" s="68" customFormat="1" ht="45.75" customHeight="1" x14ac:dyDescent="0.25">
      <c r="A64" s="399" t="s">
        <v>2252</v>
      </c>
      <c r="B64" s="399" t="s">
        <v>8</v>
      </c>
      <c r="C64" s="400" t="s">
        <v>2250</v>
      </c>
      <c r="D64" s="513">
        <v>180</v>
      </c>
      <c r="E64" s="403">
        <f t="shared" si="1"/>
        <v>1.139240506329114</v>
      </c>
      <c r="F64" s="403">
        <v>6.89</v>
      </c>
      <c r="G64" s="403">
        <f t="shared" si="3"/>
        <v>1240.2</v>
      </c>
      <c r="H64" s="403" t="s">
        <v>2037</v>
      </c>
      <c r="I64" s="403">
        <f t="shared" si="4"/>
        <v>1240.2</v>
      </c>
      <c r="J64" s="403">
        <f t="shared" si="5"/>
        <v>298.76</v>
      </c>
      <c r="K64" s="505">
        <f t="shared" si="2"/>
        <v>1538.96</v>
      </c>
    </row>
    <row r="65" spans="1:11" s="68" customFormat="1" ht="45.75" customHeight="1" x14ac:dyDescent="0.25">
      <c r="A65" s="399" t="s">
        <v>2252</v>
      </c>
      <c r="B65" s="399" t="s">
        <v>8</v>
      </c>
      <c r="C65" s="400" t="s">
        <v>2250</v>
      </c>
      <c r="D65" s="513">
        <v>12</v>
      </c>
      <c r="E65" s="403">
        <f t="shared" si="1"/>
        <v>7.5949367088607597E-2</v>
      </c>
      <c r="F65" s="403">
        <v>7.06</v>
      </c>
      <c r="G65" s="403">
        <f t="shared" si="3"/>
        <v>84.72</v>
      </c>
      <c r="H65" s="403" t="s">
        <v>2037</v>
      </c>
      <c r="I65" s="403">
        <f t="shared" si="4"/>
        <v>84.72</v>
      </c>
      <c r="J65" s="403">
        <f t="shared" si="5"/>
        <v>20.41</v>
      </c>
      <c r="K65" s="505">
        <f t="shared" si="2"/>
        <v>105.13</v>
      </c>
    </row>
    <row r="66" spans="1:11" s="68" customFormat="1" ht="45.75" customHeight="1" x14ac:dyDescent="0.25">
      <c r="A66" s="399" t="s">
        <v>2252</v>
      </c>
      <c r="B66" s="399" t="s">
        <v>8</v>
      </c>
      <c r="C66" s="400" t="s">
        <v>2250</v>
      </c>
      <c r="D66" s="513">
        <v>24</v>
      </c>
      <c r="E66" s="403">
        <f t="shared" si="1"/>
        <v>0.15189873417721519</v>
      </c>
      <c r="F66" s="403">
        <v>6.89</v>
      </c>
      <c r="G66" s="403">
        <f t="shared" si="3"/>
        <v>165.36</v>
      </c>
      <c r="H66" s="403" t="s">
        <v>2037</v>
      </c>
      <c r="I66" s="403">
        <f t="shared" si="4"/>
        <v>165.36</v>
      </c>
      <c r="J66" s="403">
        <f t="shared" si="5"/>
        <v>39.840000000000003</v>
      </c>
      <c r="K66" s="505">
        <f t="shared" si="2"/>
        <v>205.20000000000002</v>
      </c>
    </row>
    <row r="67" spans="1:11" s="68" customFormat="1" ht="45.75" customHeight="1" x14ac:dyDescent="0.25">
      <c r="A67" s="399" t="s">
        <v>2252</v>
      </c>
      <c r="B67" s="399" t="s">
        <v>8</v>
      </c>
      <c r="C67" s="400" t="s">
        <v>2250</v>
      </c>
      <c r="D67" s="513">
        <v>112</v>
      </c>
      <c r="E67" s="403">
        <f t="shared" si="1"/>
        <v>0.70886075949367089</v>
      </c>
      <c r="F67" s="403">
        <v>6.73</v>
      </c>
      <c r="G67" s="403">
        <f t="shared" si="3"/>
        <v>753.76</v>
      </c>
      <c r="H67" s="403" t="s">
        <v>2037</v>
      </c>
      <c r="I67" s="403">
        <f t="shared" si="4"/>
        <v>753.76</v>
      </c>
      <c r="J67" s="403">
        <f t="shared" si="5"/>
        <v>181.58</v>
      </c>
      <c r="K67" s="505">
        <f t="shared" si="2"/>
        <v>935.34</v>
      </c>
    </row>
    <row r="68" spans="1:11" s="68" customFormat="1" ht="45.75" customHeight="1" x14ac:dyDescent="0.25">
      <c r="A68" s="399" t="s">
        <v>2252</v>
      </c>
      <c r="B68" s="399" t="s">
        <v>8</v>
      </c>
      <c r="C68" s="400" t="s">
        <v>2250</v>
      </c>
      <c r="D68" s="513">
        <v>12</v>
      </c>
      <c r="E68" s="403">
        <f t="shared" si="1"/>
        <v>7.5949367088607597E-2</v>
      </c>
      <c r="F68" s="403">
        <v>6.73</v>
      </c>
      <c r="G68" s="403">
        <f t="shared" si="3"/>
        <v>80.760000000000005</v>
      </c>
      <c r="H68" s="403" t="s">
        <v>2037</v>
      </c>
      <c r="I68" s="403">
        <f t="shared" si="4"/>
        <v>80.760000000000005</v>
      </c>
      <c r="J68" s="403">
        <f t="shared" si="5"/>
        <v>19.46</v>
      </c>
      <c r="K68" s="505">
        <f t="shared" si="2"/>
        <v>100.22</v>
      </c>
    </row>
    <row r="69" spans="1:11" s="68" customFormat="1" ht="45.75" customHeight="1" x14ac:dyDescent="0.25">
      <c r="A69" s="399" t="s">
        <v>2252</v>
      </c>
      <c r="B69" s="399" t="s">
        <v>8</v>
      </c>
      <c r="C69" s="400" t="s">
        <v>2250</v>
      </c>
      <c r="D69" s="513">
        <v>32</v>
      </c>
      <c r="E69" s="403">
        <f t="shared" si="1"/>
        <v>0.20253164556962025</v>
      </c>
      <c r="F69" s="403">
        <v>7.06</v>
      </c>
      <c r="G69" s="403">
        <f t="shared" si="3"/>
        <v>225.92</v>
      </c>
      <c r="H69" s="403" t="s">
        <v>2037</v>
      </c>
      <c r="I69" s="403">
        <f t="shared" si="4"/>
        <v>225.92</v>
      </c>
      <c r="J69" s="403">
        <f t="shared" si="5"/>
        <v>54.42</v>
      </c>
      <c r="K69" s="505">
        <f t="shared" si="2"/>
        <v>280.33999999999997</v>
      </c>
    </row>
    <row r="70" spans="1:11" s="68" customFormat="1" ht="45.75" customHeight="1" x14ac:dyDescent="0.25">
      <c r="A70" s="399" t="s">
        <v>2252</v>
      </c>
      <c r="B70" s="399" t="s">
        <v>8</v>
      </c>
      <c r="C70" s="400" t="s">
        <v>505</v>
      </c>
      <c r="D70" s="513">
        <v>108</v>
      </c>
      <c r="E70" s="403">
        <f t="shared" si="1"/>
        <v>0.68354430379746833</v>
      </c>
      <c r="F70" s="403">
        <v>6.38</v>
      </c>
      <c r="G70" s="403">
        <f t="shared" si="3"/>
        <v>689.04</v>
      </c>
      <c r="H70" s="403" t="s">
        <v>2037</v>
      </c>
      <c r="I70" s="403">
        <f t="shared" si="4"/>
        <v>689.04</v>
      </c>
      <c r="J70" s="403">
        <f t="shared" si="5"/>
        <v>165.99</v>
      </c>
      <c r="K70" s="505">
        <f t="shared" si="2"/>
        <v>855.03</v>
      </c>
    </row>
    <row r="71" spans="1:11" s="68" customFormat="1" ht="45.75" customHeight="1" x14ac:dyDescent="0.25">
      <c r="A71" s="399" t="s">
        <v>2252</v>
      </c>
      <c r="B71" s="399" t="s">
        <v>8</v>
      </c>
      <c r="C71" s="400" t="s">
        <v>505</v>
      </c>
      <c r="D71" s="513">
        <v>48</v>
      </c>
      <c r="E71" s="403">
        <f t="shared" si="1"/>
        <v>0.30379746835443039</v>
      </c>
      <c r="F71" s="403">
        <v>6.07</v>
      </c>
      <c r="G71" s="403">
        <f t="shared" si="3"/>
        <v>291.36</v>
      </c>
      <c r="H71" s="403" t="s">
        <v>2037</v>
      </c>
      <c r="I71" s="403">
        <f t="shared" si="4"/>
        <v>291.36</v>
      </c>
      <c r="J71" s="403">
        <f t="shared" si="5"/>
        <v>70.19</v>
      </c>
      <c r="K71" s="505">
        <f t="shared" si="2"/>
        <v>361.55</v>
      </c>
    </row>
    <row r="72" spans="1:11" s="142" customFormat="1" ht="45.75" customHeight="1" x14ac:dyDescent="0.25">
      <c r="A72" s="399" t="s">
        <v>2252</v>
      </c>
      <c r="B72" s="399" t="s">
        <v>8</v>
      </c>
      <c r="C72" s="400" t="s">
        <v>505</v>
      </c>
      <c r="D72" s="513">
        <v>144</v>
      </c>
      <c r="E72" s="403">
        <f t="shared" si="1"/>
        <v>0.91139240506329111</v>
      </c>
      <c r="F72" s="403">
        <v>6.07</v>
      </c>
      <c r="G72" s="403">
        <f t="shared" si="3"/>
        <v>874.08</v>
      </c>
      <c r="H72" s="403" t="s">
        <v>2037</v>
      </c>
      <c r="I72" s="403">
        <f t="shared" si="4"/>
        <v>874.08</v>
      </c>
      <c r="J72" s="403">
        <f t="shared" si="5"/>
        <v>210.57</v>
      </c>
      <c r="K72" s="505">
        <f t="shared" si="2"/>
        <v>1084.6500000000001</v>
      </c>
    </row>
    <row r="73" spans="1:11" s="68" customFormat="1" ht="45.75" customHeight="1" x14ac:dyDescent="0.25">
      <c r="A73" s="399" t="s">
        <v>2252</v>
      </c>
      <c r="B73" s="399" t="s">
        <v>8</v>
      </c>
      <c r="C73" s="400" t="s">
        <v>505</v>
      </c>
      <c r="D73" s="513">
        <v>36</v>
      </c>
      <c r="E73" s="403">
        <f t="shared" si="1"/>
        <v>0.22784810126582278</v>
      </c>
      <c r="F73" s="403">
        <v>6.07</v>
      </c>
      <c r="G73" s="403">
        <f t="shared" si="3"/>
        <v>218.52</v>
      </c>
      <c r="H73" s="403" t="s">
        <v>2037</v>
      </c>
      <c r="I73" s="403">
        <f t="shared" si="4"/>
        <v>218.52</v>
      </c>
      <c r="J73" s="403">
        <f t="shared" si="5"/>
        <v>52.64</v>
      </c>
      <c r="K73" s="505">
        <f t="shared" si="2"/>
        <v>271.16000000000003</v>
      </c>
    </row>
    <row r="74" spans="1:11" s="68" customFormat="1" ht="45.75" customHeight="1" x14ac:dyDescent="0.25">
      <c r="A74" s="399" t="s">
        <v>2252</v>
      </c>
      <c r="B74" s="399" t="s">
        <v>8</v>
      </c>
      <c r="C74" s="400" t="s">
        <v>510</v>
      </c>
      <c r="D74" s="513">
        <v>158</v>
      </c>
      <c r="E74" s="403">
        <f t="shared" si="1"/>
        <v>1</v>
      </c>
      <c r="F74" s="403">
        <v>1942.5</v>
      </c>
      <c r="G74" s="403">
        <f t="shared" si="3"/>
        <v>1942.5</v>
      </c>
      <c r="H74" s="403" t="s">
        <v>2037</v>
      </c>
      <c r="I74" s="403">
        <f t="shared" si="4"/>
        <v>1942.5</v>
      </c>
      <c r="J74" s="403">
        <f t="shared" si="5"/>
        <v>467.95</v>
      </c>
      <c r="K74" s="505">
        <f t="shared" si="2"/>
        <v>2410.4499999999998</v>
      </c>
    </row>
    <row r="75" spans="1:11" s="68" customFormat="1" ht="33" x14ac:dyDescent="0.25">
      <c r="A75" s="399" t="s">
        <v>2252</v>
      </c>
      <c r="B75" s="399" t="s">
        <v>7</v>
      </c>
      <c r="C75" s="400" t="s">
        <v>63</v>
      </c>
      <c r="D75" s="513">
        <v>158</v>
      </c>
      <c r="E75" s="403">
        <f t="shared" ref="E75:E138" si="8">D75/$E$9</f>
        <v>1</v>
      </c>
      <c r="F75" s="403">
        <v>4.05</v>
      </c>
      <c r="G75" s="403">
        <f t="shared" si="3"/>
        <v>639.9</v>
      </c>
      <c r="H75" s="403" t="s">
        <v>2037</v>
      </c>
      <c r="I75" s="403">
        <f t="shared" si="4"/>
        <v>639.9</v>
      </c>
      <c r="J75" s="403">
        <f t="shared" si="5"/>
        <v>154.15</v>
      </c>
      <c r="K75" s="505">
        <f t="shared" ref="K75:K138" si="9">J75+I75</f>
        <v>794.05</v>
      </c>
    </row>
    <row r="76" spans="1:11" s="68" customFormat="1" x14ac:dyDescent="0.25">
      <c r="A76" s="401" t="s">
        <v>2254</v>
      </c>
      <c r="B76" s="402"/>
      <c r="C76" s="402"/>
      <c r="D76" s="514">
        <f>SUM(D37:D75)</f>
        <v>4648</v>
      </c>
      <c r="E76" s="506">
        <f t="shared" ref="E76:K76" si="10">SUM(E37:E75)</f>
        <v>29.417721518987353</v>
      </c>
      <c r="F76" s="508"/>
      <c r="G76" s="508"/>
      <c r="H76" s="508"/>
      <c r="I76" s="506">
        <f t="shared" si="10"/>
        <v>28568.800000000003</v>
      </c>
      <c r="J76" s="506">
        <f t="shared" si="10"/>
        <v>6882.24</v>
      </c>
      <c r="K76" s="507">
        <f t="shared" si="10"/>
        <v>35451.040000000001</v>
      </c>
    </row>
    <row r="77" spans="1:11" s="68" customFormat="1" ht="49.5" x14ac:dyDescent="0.25">
      <c r="A77" s="399" t="s">
        <v>2255</v>
      </c>
      <c r="B77" s="399" t="s">
        <v>10</v>
      </c>
      <c r="C77" s="400" t="s">
        <v>2256</v>
      </c>
      <c r="D77" s="513">
        <v>11</v>
      </c>
      <c r="E77" s="403">
        <f t="shared" si="8"/>
        <v>6.9620253164556958E-2</v>
      </c>
      <c r="F77" s="403">
        <v>11.25</v>
      </c>
      <c r="G77" s="403">
        <f t="shared" ref="G77:G140" si="11">ROUND(IF(F77&gt;20,F77/$E$9*D77,D77*F77),2)</f>
        <v>123.75</v>
      </c>
      <c r="H77" s="403" t="s">
        <v>2037</v>
      </c>
      <c r="I77" s="403">
        <f t="shared" si="4"/>
        <v>123.75</v>
      </c>
      <c r="J77" s="403">
        <f t="shared" ref="J77:J139" si="12">ROUND(I77*0.2409,2)</f>
        <v>29.81</v>
      </c>
      <c r="K77" s="505">
        <f t="shared" si="9"/>
        <v>153.56</v>
      </c>
    </row>
    <row r="78" spans="1:11" s="68" customFormat="1" ht="49.5" x14ac:dyDescent="0.25">
      <c r="A78" s="399" t="s">
        <v>2255</v>
      </c>
      <c r="B78" s="399" t="s">
        <v>10</v>
      </c>
      <c r="C78" s="400" t="s">
        <v>2256</v>
      </c>
      <c r="D78" s="513">
        <v>48</v>
      </c>
      <c r="E78" s="403">
        <f t="shared" si="8"/>
        <v>0.30379746835443039</v>
      </c>
      <c r="F78" s="403">
        <v>11.25</v>
      </c>
      <c r="G78" s="403">
        <f t="shared" si="11"/>
        <v>540</v>
      </c>
      <c r="H78" s="403" t="s">
        <v>2037</v>
      </c>
      <c r="I78" s="403">
        <f t="shared" si="4"/>
        <v>540</v>
      </c>
      <c r="J78" s="403">
        <f t="shared" si="12"/>
        <v>130.09</v>
      </c>
      <c r="K78" s="505">
        <f t="shared" si="9"/>
        <v>670.09</v>
      </c>
    </row>
    <row r="79" spans="1:11" s="68" customFormat="1" ht="49.5" x14ac:dyDescent="0.25">
      <c r="A79" s="399" t="s">
        <v>2255</v>
      </c>
      <c r="B79" s="399" t="s">
        <v>10</v>
      </c>
      <c r="C79" s="400" t="s">
        <v>2256</v>
      </c>
      <c r="D79" s="513">
        <v>8</v>
      </c>
      <c r="E79" s="403">
        <f t="shared" si="8"/>
        <v>5.0632911392405063E-2</v>
      </c>
      <c r="F79" s="403">
        <v>8.4499999999999993</v>
      </c>
      <c r="G79" s="403">
        <f t="shared" si="11"/>
        <v>67.599999999999994</v>
      </c>
      <c r="H79" s="403" t="s">
        <v>2037</v>
      </c>
      <c r="I79" s="403">
        <f t="shared" ref="I79:I123" si="13">ROUND(G79*H79,2)</f>
        <v>67.599999999999994</v>
      </c>
      <c r="J79" s="403">
        <f t="shared" si="12"/>
        <v>16.28</v>
      </c>
      <c r="K79" s="505">
        <f t="shared" si="9"/>
        <v>83.88</v>
      </c>
    </row>
    <row r="80" spans="1:11" s="68" customFormat="1" ht="49.5" x14ac:dyDescent="0.25">
      <c r="A80" s="399" t="s">
        <v>2255</v>
      </c>
      <c r="B80" s="399" t="s">
        <v>10</v>
      </c>
      <c r="C80" s="400" t="s">
        <v>2256</v>
      </c>
      <c r="D80" s="513">
        <v>24</v>
      </c>
      <c r="E80" s="403">
        <f t="shared" si="8"/>
        <v>0.15189873417721519</v>
      </c>
      <c r="F80" s="403">
        <v>9.76</v>
      </c>
      <c r="G80" s="403">
        <f t="shared" si="11"/>
        <v>234.24</v>
      </c>
      <c r="H80" s="403" t="s">
        <v>2037</v>
      </c>
      <c r="I80" s="403">
        <f t="shared" si="13"/>
        <v>234.24</v>
      </c>
      <c r="J80" s="403">
        <f t="shared" si="12"/>
        <v>56.43</v>
      </c>
      <c r="K80" s="505">
        <f t="shared" si="9"/>
        <v>290.67</v>
      </c>
    </row>
    <row r="81" spans="1:11" s="68" customFormat="1" ht="49.5" x14ac:dyDescent="0.25">
      <c r="A81" s="401" t="s">
        <v>2257</v>
      </c>
      <c r="B81" s="402"/>
      <c r="C81" s="402"/>
      <c r="D81" s="514">
        <f>SUM(D77:D80)</f>
        <v>91</v>
      </c>
      <c r="E81" s="506">
        <f t="shared" ref="E81:K81" si="14">SUM(E77:E80)</f>
        <v>0.57594936708860756</v>
      </c>
      <c r="F81" s="508"/>
      <c r="G81" s="508"/>
      <c r="H81" s="508">
        <f t="shared" si="14"/>
        <v>0</v>
      </c>
      <c r="I81" s="506">
        <f t="shared" si="14"/>
        <v>965.59</v>
      </c>
      <c r="J81" s="506">
        <f t="shared" si="14"/>
        <v>232.61</v>
      </c>
      <c r="K81" s="507">
        <f t="shared" si="14"/>
        <v>1198.2</v>
      </c>
    </row>
    <row r="82" spans="1:11" s="68" customFormat="1" ht="33" x14ac:dyDescent="0.25">
      <c r="A82" s="399" t="s">
        <v>2258</v>
      </c>
      <c r="B82" s="399" t="s">
        <v>7</v>
      </c>
      <c r="C82" s="400" t="s">
        <v>2259</v>
      </c>
      <c r="D82" s="513">
        <v>24</v>
      </c>
      <c r="E82" s="403">
        <f t="shared" si="8"/>
        <v>0.15189873417721519</v>
      </c>
      <c r="F82" s="403">
        <v>2300</v>
      </c>
      <c r="G82" s="403">
        <f t="shared" si="11"/>
        <v>349.37</v>
      </c>
      <c r="H82" s="403" t="s">
        <v>2067</v>
      </c>
      <c r="I82" s="403">
        <f t="shared" si="13"/>
        <v>104.81</v>
      </c>
      <c r="J82" s="403">
        <f t="shared" si="12"/>
        <v>25.25</v>
      </c>
      <c r="K82" s="505">
        <f t="shared" si="9"/>
        <v>130.06</v>
      </c>
    </row>
    <row r="83" spans="1:11" s="68" customFormat="1" ht="33" x14ac:dyDescent="0.25">
      <c r="A83" s="399" t="s">
        <v>2258</v>
      </c>
      <c r="B83" s="399" t="s">
        <v>7</v>
      </c>
      <c r="C83" s="400" t="s">
        <v>2260</v>
      </c>
      <c r="D83" s="513">
        <v>112</v>
      </c>
      <c r="E83" s="403">
        <f t="shared" si="8"/>
        <v>0.70886075949367089</v>
      </c>
      <c r="F83" s="403">
        <v>2500</v>
      </c>
      <c r="G83" s="403">
        <f t="shared" si="11"/>
        <v>1772.15</v>
      </c>
      <c r="H83" s="403" t="s">
        <v>2067</v>
      </c>
      <c r="I83" s="403">
        <f t="shared" si="13"/>
        <v>531.65</v>
      </c>
      <c r="J83" s="403">
        <f t="shared" si="12"/>
        <v>128.07</v>
      </c>
      <c r="K83" s="505">
        <f t="shared" si="9"/>
        <v>659.72</v>
      </c>
    </row>
    <row r="84" spans="1:11" s="142" customFormat="1" ht="49.5" x14ac:dyDescent="0.25">
      <c r="A84" s="401" t="s">
        <v>2261</v>
      </c>
      <c r="B84" s="402"/>
      <c r="C84" s="402"/>
      <c r="D84" s="514">
        <f>SUM(D82:D83)</f>
        <v>136</v>
      </c>
      <c r="E84" s="506">
        <f t="shared" ref="E84:K84" si="15">SUM(E82:E83)</f>
        <v>0.86075949367088611</v>
      </c>
      <c r="F84" s="508"/>
      <c r="G84" s="508"/>
      <c r="H84" s="508">
        <f t="shared" si="15"/>
        <v>0</v>
      </c>
      <c r="I84" s="506">
        <f t="shared" si="15"/>
        <v>636.46</v>
      </c>
      <c r="J84" s="506">
        <f t="shared" si="15"/>
        <v>153.32</v>
      </c>
      <c r="K84" s="507">
        <f t="shared" si="15"/>
        <v>789.78</v>
      </c>
    </row>
    <row r="85" spans="1:11" s="68" customFormat="1" ht="33" x14ac:dyDescent="0.25">
      <c r="A85" s="399" t="s">
        <v>587</v>
      </c>
      <c r="B85" s="399" t="s">
        <v>7</v>
      </c>
      <c r="C85" s="400" t="s">
        <v>2262</v>
      </c>
      <c r="D85" s="513">
        <v>150</v>
      </c>
      <c r="E85" s="403">
        <f t="shared" si="8"/>
        <v>0.94936708860759489</v>
      </c>
      <c r="F85" s="403">
        <v>1800</v>
      </c>
      <c r="G85" s="403">
        <f t="shared" si="11"/>
        <v>1708.86</v>
      </c>
      <c r="H85" s="403" t="s">
        <v>2067</v>
      </c>
      <c r="I85" s="403">
        <f t="shared" si="13"/>
        <v>512.66</v>
      </c>
      <c r="J85" s="403">
        <f t="shared" si="12"/>
        <v>123.5</v>
      </c>
      <c r="K85" s="505">
        <f t="shared" si="9"/>
        <v>636.16</v>
      </c>
    </row>
    <row r="86" spans="1:11" s="68" customFormat="1" x14ac:dyDescent="0.25">
      <c r="A86" s="401" t="s">
        <v>2263</v>
      </c>
      <c r="B86" s="402"/>
      <c r="C86" s="402"/>
      <c r="D86" s="514">
        <f>D85</f>
        <v>150</v>
      </c>
      <c r="E86" s="506">
        <f t="shared" ref="E86:K86" si="16">E85</f>
        <v>0.94936708860759489</v>
      </c>
      <c r="F86" s="508"/>
      <c r="G86" s="508"/>
      <c r="H86" s="508"/>
      <c r="I86" s="506">
        <f t="shared" si="16"/>
        <v>512.66</v>
      </c>
      <c r="J86" s="506">
        <f t="shared" si="16"/>
        <v>123.5</v>
      </c>
      <c r="K86" s="507">
        <f t="shared" si="16"/>
        <v>636.16</v>
      </c>
    </row>
    <row r="87" spans="1:11" s="68" customFormat="1" ht="33" x14ac:dyDescent="0.25">
      <c r="A87" s="399" t="s">
        <v>2264</v>
      </c>
      <c r="B87" s="399" t="s">
        <v>7</v>
      </c>
      <c r="C87" s="400" t="s">
        <v>2265</v>
      </c>
      <c r="D87" s="513">
        <v>135</v>
      </c>
      <c r="E87" s="403">
        <f t="shared" si="8"/>
        <v>0.85443037974683544</v>
      </c>
      <c r="F87" s="403">
        <v>3000</v>
      </c>
      <c r="G87" s="403">
        <f t="shared" si="11"/>
        <v>2563.29</v>
      </c>
      <c r="H87" s="403" t="s">
        <v>2067</v>
      </c>
      <c r="I87" s="403">
        <f t="shared" si="13"/>
        <v>768.99</v>
      </c>
      <c r="J87" s="403">
        <f t="shared" si="12"/>
        <v>185.25</v>
      </c>
      <c r="K87" s="505">
        <f t="shared" si="9"/>
        <v>954.24</v>
      </c>
    </row>
    <row r="88" spans="1:11" s="68" customFormat="1" ht="33" x14ac:dyDescent="0.25">
      <c r="A88" s="399" t="s">
        <v>2264</v>
      </c>
      <c r="B88" s="399" t="s">
        <v>7</v>
      </c>
      <c r="C88" s="400" t="s">
        <v>2265</v>
      </c>
      <c r="D88" s="513">
        <v>158</v>
      </c>
      <c r="E88" s="403">
        <f t="shared" si="8"/>
        <v>1</v>
      </c>
      <c r="F88" s="403">
        <v>3000</v>
      </c>
      <c r="G88" s="403">
        <f t="shared" si="11"/>
        <v>3000</v>
      </c>
      <c r="H88" s="403" t="s">
        <v>2067</v>
      </c>
      <c r="I88" s="403">
        <f t="shared" si="13"/>
        <v>900</v>
      </c>
      <c r="J88" s="403">
        <f t="shared" si="12"/>
        <v>216.81</v>
      </c>
      <c r="K88" s="505">
        <f t="shared" si="9"/>
        <v>1116.81</v>
      </c>
    </row>
    <row r="89" spans="1:11" s="68" customFormat="1" ht="49.5" x14ac:dyDescent="0.25">
      <c r="A89" s="401" t="s">
        <v>2266</v>
      </c>
      <c r="B89" s="402"/>
      <c r="C89" s="402"/>
      <c r="D89" s="514">
        <f>SUM(D87:D88)</f>
        <v>293</v>
      </c>
      <c r="E89" s="506">
        <f t="shared" ref="E89:K89" si="17">SUM(E87:E88)</f>
        <v>1.8544303797468356</v>
      </c>
      <c r="F89" s="508"/>
      <c r="G89" s="508"/>
      <c r="H89" s="508">
        <f t="shared" si="17"/>
        <v>0</v>
      </c>
      <c r="I89" s="506">
        <f t="shared" si="17"/>
        <v>1668.99</v>
      </c>
      <c r="J89" s="506">
        <f t="shared" si="17"/>
        <v>402.06</v>
      </c>
      <c r="K89" s="507">
        <f t="shared" si="17"/>
        <v>2071.0500000000002</v>
      </c>
    </row>
    <row r="90" spans="1:11" s="68" customFormat="1" ht="33" x14ac:dyDescent="0.25">
      <c r="A90" s="399" t="s">
        <v>2267</v>
      </c>
      <c r="B90" s="399" t="s">
        <v>7</v>
      </c>
      <c r="C90" s="400" t="s">
        <v>2268</v>
      </c>
      <c r="D90" s="513">
        <v>72</v>
      </c>
      <c r="E90" s="403">
        <f t="shared" si="8"/>
        <v>0.45569620253164556</v>
      </c>
      <c r="F90" s="403">
        <v>4.17</v>
      </c>
      <c r="G90" s="403">
        <f t="shared" si="11"/>
        <v>300.24</v>
      </c>
      <c r="H90" s="403" t="s">
        <v>2037</v>
      </c>
      <c r="I90" s="403">
        <f t="shared" si="13"/>
        <v>300.24</v>
      </c>
      <c r="J90" s="403">
        <f t="shared" si="12"/>
        <v>72.33</v>
      </c>
      <c r="K90" s="505">
        <f t="shared" si="9"/>
        <v>372.57</v>
      </c>
    </row>
    <row r="91" spans="1:11" s="68" customFormat="1" ht="33" x14ac:dyDescent="0.25">
      <c r="A91" s="399" t="s">
        <v>2267</v>
      </c>
      <c r="B91" s="399" t="s">
        <v>7</v>
      </c>
      <c r="C91" s="400" t="s">
        <v>2268</v>
      </c>
      <c r="D91" s="513">
        <v>168</v>
      </c>
      <c r="E91" s="403">
        <f t="shared" si="8"/>
        <v>1.0632911392405062</v>
      </c>
      <c r="F91" s="403">
        <v>4.17</v>
      </c>
      <c r="G91" s="403">
        <f t="shared" si="11"/>
        <v>700.56</v>
      </c>
      <c r="H91" s="403" t="s">
        <v>2037</v>
      </c>
      <c r="I91" s="403">
        <f t="shared" si="13"/>
        <v>700.56</v>
      </c>
      <c r="J91" s="403">
        <f t="shared" si="12"/>
        <v>168.76</v>
      </c>
      <c r="K91" s="505">
        <f t="shared" si="9"/>
        <v>869.31999999999994</v>
      </c>
    </row>
    <row r="92" spans="1:11" s="68" customFormat="1" ht="33" x14ac:dyDescent="0.25">
      <c r="A92" s="399" t="s">
        <v>2267</v>
      </c>
      <c r="B92" s="399" t="s">
        <v>7</v>
      </c>
      <c r="C92" s="400" t="s">
        <v>2268</v>
      </c>
      <c r="D92" s="513">
        <v>176</v>
      </c>
      <c r="E92" s="403">
        <f t="shared" si="8"/>
        <v>1.1139240506329113</v>
      </c>
      <c r="F92" s="403">
        <v>4.17</v>
      </c>
      <c r="G92" s="403">
        <f t="shared" si="11"/>
        <v>733.92</v>
      </c>
      <c r="H92" s="403" t="s">
        <v>2037</v>
      </c>
      <c r="I92" s="403">
        <f t="shared" si="13"/>
        <v>733.92</v>
      </c>
      <c r="J92" s="403">
        <f t="shared" si="12"/>
        <v>176.8</v>
      </c>
      <c r="K92" s="505">
        <f t="shared" si="9"/>
        <v>910.72</v>
      </c>
    </row>
    <row r="93" spans="1:11" s="68" customFormat="1" ht="33" x14ac:dyDescent="0.25">
      <c r="A93" s="399" t="s">
        <v>2267</v>
      </c>
      <c r="B93" s="399" t="s">
        <v>7</v>
      </c>
      <c r="C93" s="400" t="s">
        <v>2268</v>
      </c>
      <c r="D93" s="513">
        <v>160</v>
      </c>
      <c r="E93" s="403">
        <f t="shared" si="8"/>
        <v>1.0126582278481013</v>
      </c>
      <c r="F93" s="403">
        <v>4.17</v>
      </c>
      <c r="G93" s="403">
        <f t="shared" si="11"/>
        <v>667.2</v>
      </c>
      <c r="H93" s="403" t="s">
        <v>2037</v>
      </c>
      <c r="I93" s="403">
        <f t="shared" si="13"/>
        <v>667.2</v>
      </c>
      <c r="J93" s="403">
        <f t="shared" si="12"/>
        <v>160.72999999999999</v>
      </c>
      <c r="K93" s="505">
        <f t="shared" si="9"/>
        <v>827.93000000000006</v>
      </c>
    </row>
    <row r="94" spans="1:11" s="68" customFormat="1" ht="33" x14ac:dyDescent="0.25">
      <c r="A94" s="399" t="s">
        <v>2267</v>
      </c>
      <c r="B94" s="399" t="s">
        <v>7</v>
      </c>
      <c r="C94" s="400" t="s">
        <v>2268</v>
      </c>
      <c r="D94" s="513">
        <v>168</v>
      </c>
      <c r="E94" s="403">
        <f t="shared" si="8"/>
        <v>1.0632911392405062</v>
      </c>
      <c r="F94" s="403">
        <v>4.17</v>
      </c>
      <c r="G94" s="403">
        <f t="shared" si="11"/>
        <v>700.56</v>
      </c>
      <c r="H94" s="403" t="s">
        <v>2037</v>
      </c>
      <c r="I94" s="403">
        <f t="shared" si="13"/>
        <v>700.56</v>
      </c>
      <c r="J94" s="403">
        <f t="shared" si="12"/>
        <v>168.76</v>
      </c>
      <c r="K94" s="505">
        <f t="shared" si="9"/>
        <v>869.31999999999994</v>
      </c>
    </row>
    <row r="95" spans="1:11" s="142" customFormat="1" ht="49.5" x14ac:dyDescent="0.25">
      <c r="A95" s="401" t="s">
        <v>2269</v>
      </c>
      <c r="B95" s="402"/>
      <c r="C95" s="402"/>
      <c r="D95" s="514">
        <f>SUM(D90:D94)</f>
        <v>744</v>
      </c>
      <c r="E95" s="506">
        <f t="shared" ref="E95:K95" si="18">SUM(E90:E94)</f>
        <v>4.7088607594936711</v>
      </c>
      <c r="F95" s="508"/>
      <c r="G95" s="508"/>
      <c r="H95" s="508">
        <f t="shared" si="18"/>
        <v>0</v>
      </c>
      <c r="I95" s="506">
        <f t="shared" si="18"/>
        <v>3102.48</v>
      </c>
      <c r="J95" s="506">
        <f t="shared" si="18"/>
        <v>747.38</v>
      </c>
      <c r="K95" s="507">
        <f t="shared" si="18"/>
        <v>3849.8599999999997</v>
      </c>
    </row>
    <row r="96" spans="1:11" s="68" customFormat="1" ht="49.5" x14ac:dyDescent="0.25">
      <c r="A96" s="399" t="s">
        <v>2270</v>
      </c>
      <c r="B96" s="399" t="s">
        <v>8</v>
      </c>
      <c r="C96" s="400" t="s">
        <v>626</v>
      </c>
      <c r="D96" s="513">
        <v>32</v>
      </c>
      <c r="E96" s="403">
        <f t="shared" si="8"/>
        <v>0.20253164556962025</v>
      </c>
      <c r="F96" s="403">
        <v>5.63</v>
      </c>
      <c r="G96" s="403">
        <f t="shared" si="11"/>
        <v>180.16</v>
      </c>
      <c r="H96" s="403" t="s">
        <v>2037</v>
      </c>
      <c r="I96" s="403">
        <f t="shared" si="13"/>
        <v>180.16</v>
      </c>
      <c r="J96" s="403">
        <f t="shared" si="12"/>
        <v>43.4</v>
      </c>
      <c r="K96" s="505">
        <f t="shared" si="9"/>
        <v>223.56</v>
      </c>
    </row>
    <row r="97" spans="1:11" s="68" customFormat="1" ht="66" x14ac:dyDescent="0.25">
      <c r="A97" s="401" t="s">
        <v>2271</v>
      </c>
      <c r="B97" s="402"/>
      <c r="C97" s="402"/>
      <c r="D97" s="514">
        <f>D96</f>
        <v>32</v>
      </c>
      <c r="E97" s="506">
        <f t="shared" ref="E97:K97" si="19">E96</f>
        <v>0.20253164556962025</v>
      </c>
      <c r="F97" s="508"/>
      <c r="G97" s="508"/>
      <c r="H97" s="508"/>
      <c r="I97" s="506">
        <f t="shared" si="19"/>
        <v>180.16</v>
      </c>
      <c r="J97" s="506">
        <f t="shared" si="19"/>
        <v>43.4</v>
      </c>
      <c r="K97" s="507">
        <f t="shared" si="19"/>
        <v>223.56</v>
      </c>
    </row>
    <row r="98" spans="1:11" s="68" customFormat="1" ht="49.5" x14ac:dyDescent="0.25">
      <c r="A98" s="399" t="s">
        <v>2272</v>
      </c>
      <c r="B98" s="399" t="s">
        <v>9</v>
      </c>
      <c r="C98" s="400" t="s">
        <v>2273</v>
      </c>
      <c r="D98" s="513">
        <v>79</v>
      </c>
      <c r="E98" s="403">
        <f t="shared" si="8"/>
        <v>0.5</v>
      </c>
      <c r="F98" s="403">
        <v>4.17</v>
      </c>
      <c r="G98" s="403">
        <f t="shared" si="11"/>
        <v>329.43</v>
      </c>
      <c r="H98" s="403" t="s">
        <v>2037</v>
      </c>
      <c r="I98" s="403">
        <f t="shared" si="13"/>
        <v>329.43</v>
      </c>
      <c r="J98" s="403">
        <f t="shared" si="12"/>
        <v>79.36</v>
      </c>
      <c r="K98" s="505">
        <f t="shared" si="9"/>
        <v>408.79</v>
      </c>
    </row>
    <row r="99" spans="1:11" s="68" customFormat="1" ht="49.5" x14ac:dyDescent="0.25">
      <c r="A99" s="399" t="s">
        <v>2272</v>
      </c>
      <c r="B99" s="399" t="s">
        <v>8</v>
      </c>
      <c r="C99" s="400" t="s">
        <v>507</v>
      </c>
      <c r="D99" s="513">
        <v>119</v>
      </c>
      <c r="E99" s="403">
        <f t="shared" si="8"/>
        <v>0.75316455696202533</v>
      </c>
      <c r="F99" s="403">
        <v>4.29</v>
      </c>
      <c r="G99" s="403">
        <f t="shared" si="11"/>
        <v>510.51</v>
      </c>
      <c r="H99" s="403" t="s">
        <v>2037</v>
      </c>
      <c r="I99" s="403">
        <f t="shared" si="13"/>
        <v>510.51</v>
      </c>
      <c r="J99" s="403">
        <f t="shared" si="12"/>
        <v>122.98</v>
      </c>
      <c r="K99" s="505">
        <f t="shared" si="9"/>
        <v>633.49</v>
      </c>
    </row>
    <row r="100" spans="1:11" s="68" customFormat="1" ht="49.5" x14ac:dyDescent="0.25">
      <c r="A100" s="399" t="s">
        <v>2272</v>
      </c>
      <c r="B100" s="399" t="s">
        <v>8</v>
      </c>
      <c r="C100" s="400" t="s">
        <v>507</v>
      </c>
      <c r="D100" s="513">
        <v>79</v>
      </c>
      <c r="E100" s="403">
        <f t="shared" si="8"/>
        <v>0.5</v>
      </c>
      <c r="F100" s="403">
        <v>4.29</v>
      </c>
      <c r="G100" s="403">
        <f t="shared" si="11"/>
        <v>338.91</v>
      </c>
      <c r="H100" s="403" t="s">
        <v>2037</v>
      </c>
      <c r="I100" s="403">
        <f t="shared" si="13"/>
        <v>338.91</v>
      </c>
      <c r="J100" s="403">
        <f t="shared" si="12"/>
        <v>81.64</v>
      </c>
      <c r="K100" s="505">
        <f t="shared" si="9"/>
        <v>420.55</v>
      </c>
    </row>
    <row r="101" spans="1:11" s="68" customFormat="1" ht="49.5" x14ac:dyDescent="0.25">
      <c r="A101" s="399" t="s">
        <v>2272</v>
      </c>
      <c r="B101" s="399" t="s">
        <v>8</v>
      </c>
      <c r="C101" s="400" t="s">
        <v>626</v>
      </c>
      <c r="D101" s="513">
        <v>92</v>
      </c>
      <c r="E101" s="403">
        <f t="shared" si="8"/>
        <v>0.58227848101265822</v>
      </c>
      <c r="F101" s="403">
        <v>6.16</v>
      </c>
      <c r="G101" s="403">
        <f t="shared" si="11"/>
        <v>566.72</v>
      </c>
      <c r="H101" s="403" t="s">
        <v>2037</v>
      </c>
      <c r="I101" s="403">
        <f t="shared" si="13"/>
        <v>566.72</v>
      </c>
      <c r="J101" s="403">
        <f t="shared" si="12"/>
        <v>136.52000000000001</v>
      </c>
      <c r="K101" s="505">
        <f t="shared" si="9"/>
        <v>703.24</v>
      </c>
    </row>
    <row r="102" spans="1:11" s="68" customFormat="1" ht="49.5" x14ac:dyDescent="0.25">
      <c r="A102" s="399" t="s">
        <v>2272</v>
      </c>
      <c r="B102" s="399" t="s">
        <v>8</v>
      </c>
      <c r="C102" s="400" t="s">
        <v>626</v>
      </c>
      <c r="D102" s="513">
        <v>136</v>
      </c>
      <c r="E102" s="403">
        <f t="shared" si="8"/>
        <v>0.86075949367088611</v>
      </c>
      <c r="F102" s="403">
        <v>5.94</v>
      </c>
      <c r="G102" s="403">
        <f t="shared" si="11"/>
        <v>807.84</v>
      </c>
      <c r="H102" s="403" t="s">
        <v>2037</v>
      </c>
      <c r="I102" s="403">
        <f t="shared" si="13"/>
        <v>807.84</v>
      </c>
      <c r="J102" s="403">
        <f t="shared" si="12"/>
        <v>194.61</v>
      </c>
      <c r="K102" s="505">
        <f t="shared" si="9"/>
        <v>1002.45</v>
      </c>
    </row>
    <row r="103" spans="1:11" s="68" customFormat="1" ht="49.5" x14ac:dyDescent="0.25">
      <c r="A103" s="399" t="s">
        <v>2272</v>
      </c>
      <c r="B103" s="399" t="s">
        <v>8</v>
      </c>
      <c r="C103" s="400" t="s">
        <v>626</v>
      </c>
      <c r="D103" s="513">
        <v>192</v>
      </c>
      <c r="E103" s="403">
        <f t="shared" si="8"/>
        <v>1.2151898734177216</v>
      </c>
      <c r="F103" s="403">
        <v>5.85</v>
      </c>
      <c r="G103" s="403">
        <f t="shared" si="11"/>
        <v>1123.2</v>
      </c>
      <c r="H103" s="403" t="s">
        <v>2037</v>
      </c>
      <c r="I103" s="403">
        <f t="shared" si="13"/>
        <v>1123.2</v>
      </c>
      <c r="J103" s="403">
        <f t="shared" si="12"/>
        <v>270.58</v>
      </c>
      <c r="K103" s="505">
        <f t="shared" si="9"/>
        <v>1393.78</v>
      </c>
    </row>
    <row r="104" spans="1:11" s="68" customFormat="1" ht="49.5" x14ac:dyDescent="0.25">
      <c r="A104" s="399" t="s">
        <v>2272</v>
      </c>
      <c r="B104" s="399" t="s">
        <v>8</v>
      </c>
      <c r="C104" s="400" t="s">
        <v>626</v>
      </c>
      <c r="D104" s="513">
        <v>148</v>
      </c>
      <c r="E104" s="403">
        <f t="shared" si="8"/>
        <v>0.93670886075949367</v>
      </c>
      <c r="F104" s="403">
        <v>5.85</v>
      </c>
      <c r="G104" s="403">
        <f t="shared" si="11"/>
        <v>865.8</v>
      </c>
      <c r="H104" s="403" t="s">
        <v>2037</v>
      </c>
      <c r="I104" s="403">
        <f t="shared" si="13"/>
        <v>865.8</v>
      </c>
      <c r="J104" s="403">
        <f t="shared" si="12"/>
        <v>208.57</v>
      </c>
      <c r="K104" s="505">
        <f t="shared" si="9"/>
        <v>1074.3699999999999</v>
      </c>
    </row>
    <row r="105" spans="1:11" s="68" customFormat="1" ht="49.5" x14ac:dyDescent="0.25">
      <c r="A105" s="399" t="s">
        <v>2272</v>
      </c>
      <c r="B105" s="399" t="s">
        <v>8</v>
      </c>
      <c r="C105" s="400" t="s">
        <v>626</v>
      </c>
      <c r="D105" s="513">
        <v>92</v>
      </c>
      <c r="E105" s="403">
        <f t="shared" si="8"/>
        <v>0.58227848101265822</v>
      </c>
      <c r="F105" s="403">
        <v>5.94</v>
      </c>
      <c r="G105" s="403">
        <f t="shared" si="11"/>
        <v>546.48</v>
      </c>
      <c r="H105" s="403" t="s">
        <v>2037</v>
      </c>
      <c r="I105" s="403">
        <f t="shared" si="13"/>
        <v>546.48</v>
      </c>
      <c r="J105" s="403">
        <f t="shared" si="12"/>
        <v>131.65</v>
      </c>
      <c r="K105" s="505">
        <f t="shared" si="9"/>
        <v>678.13</v>
      </c>
    </row>
    <row r="106" spans="1:11" s="68" customFormat="1" ht="49.5" x14ac:dyDescent="0.25">
      <c r="A106" s="399" t="s">
        <v>2272</v>
      </c>
      <c r="B106" s="399" t="s">
        <v>8</v>
      </c>
      <c r="C106" s="400" t="s">
        <v>626</v>
      </c>
      <c r="D106" s="513">
        <v>164</v>
      </c>
      <c r="E106" s="403">
        <f t="shared" si="8"/>
        <v>1.0379746835443038</v>
      </c>
      <c r="F106" s="403">
        <v>5.95</v>
      </c>
      <c r="G106" s="403">
        <f t="shared" si="11"/>
        <v>975.8</v>
      </c>
      <c r="H106" s="403" t="s">
        <v>2037</v>
      </c>
      <c r="I106" s="403">
        <f t="shared" si="13"/>
        <v>975.8</v>
      </c>
      <c r="J106" s="403">
        <f t="shared" si="12"/>
        <v>235.07</v>
      </c>
      <c r="K106" s="505">
        <f t="shared" si="9"/>
        <v>1210.8699999999999</v>
      </c>
    </row>
    <row r="107" spans="1:11" s="68" customFormat="1" ht="49.5" x14ac:dyDescent="0.25">
      <c r="A107" s="399" t="s">
        <v>2272</v>
      </c>
      <c r="B107" s="399" t="s">
        <v>8</v>
      </c>
      <c r="C107" s="400" t="s">
        <v>626</v>
      </c>
      <c r="D107" s="513">
        <v>184</v>
      </c>
      <c r="E107" s="403">
        <f t="shared" si="8"/>
        <v>1.1645569620253164</v>
      </c>
      <c r="F107" s="403">
        <v>4.82</v>
      </c>
      <c r="G107" s="403">
        <f t="shared" si="11"/>
        <v>886.88</v>
      </c>
      <c r="H107" s="403" t="s">
        <v>2037</v>
      </c>
      <c r="I107" s="403">
        <f t="shared" si="13"/>
        <v>886.88</v>
      </c>
      <c r="J107" s="403">
        <f t="shared" si="12"/>
        <v>213.65</v>
      </c>
      <c r="K107" s="505">
        <f t="shared" si="9"/>
        <v>1100.53</v>
      </c>
    </row>
    <row r="108" spans="1:11" s="142" customFormat="1" ht="49.5" x14ac:dyDescent="0.25">
      <c r="A108" s="399" t="s">
        <v>2272</v>
      </c>
      <c r="B108" s="399" t="s">
        <v>8</v>
      </c>
      <c r="C108" s="400" t="s">
        <v>626</v>
      </c>
      <c r="D108" s="513">
        <v>164</v>
      </c>
      <c r="E108" s="403">
        <f t="shared" si="8"/>
        <v>1.0379746835443038</v>
      </c>
      <c r="F108" s="403">
        <v>5.36</v>
      </c>
      <c r="G108" s="403">
        <f t="shared" si="11"/>
        <v>879.04</v>
      </c>
      <c r="H108" s="403" t="s">
        <v>2037</v>
      </c>
      <c r="I108" s="403">
        <f t="shared" si="13"/>
        <v>879.04</v>
      </c>
      <c r="J108" s="403">
        <f t="shared" si="12"/>
        <v>211.76</v>
      </c>
      <c r="K108" s="505">
        <f t="shared" si="9"/>
        <v>1090.8</v>
      </c>
    </row>
    <row r="109" spans="1:11" s="68" customFormat="1" ht="49.5" x14ac:dyDescent="0.25">
      <c r="A109" s="399" t="s">
        <v>2272</v>
      </c>
      <c r="B109" s="399" t="s">
        <v>8</v>
      </c>
      <c r="C109" s="400" t="s">
        <v>626</v>
      </c>
      <c r="D109" s="513">
        <v>200</v>
      </c>
      <c r="E109" s="403">
        <f t="shared" si="8"/>
        <v>1.2658227848101267</v>
      </c>
      <c r="F109" s="403">
        <v>5.95</v>
      </c>
      <c r="G109" s="403">
        <f t="shared" si="11"/>
        <v>1190</v>
      </c>
      <c r="H109" s="403" t="s">
        <v>2037</v>
      </c>
      <c r="I109" s="403">
        <f t="shared" si="13"/>
        <v>1190</v>
      </c>
      <c r="J109" s="403">
        <f t="shared" si="12"/>
        <v>286.67</v>
      </c>
      <c r="K109" s="505">
        <f t="shared" si="9"/>
        <v>1476.67</v>
      </c>
    </row>
    <row r="110" spans="1:11" s="68" customFormat="1" ht="49.5" x14ac:dyDescent="0.25">
      <c r="A110" s="399" t="s">
        <v>2272</v>
      </c>
      <c r="B110" s="399" t="s">
        <v>8</v>
      </c>
      <c r="C110" s="400" t="s">
        <v>626</v>
      </c>
      <c r="D110" s="513">
        <v>212</v>
      </c>
      <c r="E110" s="403">
        <f t="shared" si="8"/>
        <v>1.3417721518987342</v>
      </c>
      <c r="F110" s="403">
        <v>5.65</v>
      </c>
      <c r="G110" s="403">
        <f t="shared" si="11"/>
        <v>1197.8</v>
      </c>
      <c r="H110" s="403" t="s">
        <v>2037</v>
      </c>
      <c r="I110" s="403">
        <f t="shared" si="13"/>
        <v>1197.8</v>
      </c>
      <c r="J110" s="403">
        <f t="shared" si="12"/>
        <v>288.55</v>
      </c>
      <c r="K110" s="505">
        <f t="shared" si="9"/>
        <v>1486.35</v>
      </c>
    </row>
    <row r="111" spans="1:11" s="68" customFormat="1" ht="49.5" x14ac:dyDescent="0.25">
      <c r="A111" s="399" t="s">
        <v>2272</v>
      </c>
      <c r="B111" s="399" t="s">
        <v>8</v>
      </c>
      <c r="C111" s="400" t="s">
        <v>626</v>
      </c>
      <c r="D111" s="513">
        <v>180</v>
      </c>
      <c r="E111" s="403">
        <f t="shared" si="8"/>
        <v>1.139240506329114</v>
      </c>
      <c r="F111" s="403">
        <v>5.8</v>
      </c>
      <c r="G111" s="403">
        <f t="shared" si="11"/>
        <v>1044</v>
      </c>
      <c r="H111" s="403" t="s">
        <v>2037</v>
      </c>
      <c r="I111" s="403">
        <f t="shared" si="13"/>
        <v>1044</v>
      </c>
      <c r="J111" s="403">
        <f t="shared" si="12"/>
        <v>251.5</v>
      </c>
      <c r="K111" s="505">
        <f t="shared" si="9"/>
        <v>1295.5</v>
      </c>
    </row>
    <row r="112" spans="1:11" s="68" customFormat="1" ht="49.5" x14ac:dyDescent="0.25">
      <c r="A112" s="399" t="s">
        <v>2272</v>
      </c>
      <c r="B112" s="399" t="s">
        <v>8</v>
      </c>
      <c r="C112" s="400" t="s">
        <v>626</v>
      </c>
      <c r="D112" s="513">
        <v>196</v>
      </c>
      <c r="E112" s="403">
        <f t="shared" si="8"/>
        <v>1.240506329113924</v>
      </c>
      <c r="F112" s="403">
        <v>4.82</v>
      </c>
      <c r="G112" s="403">
        <f t="shared" si="11"/>
        <v>944.72</v>
      </c>
      <c r="H112" s="403" t="s">
        <v>2037</v>
      </c>
      <c r="I112" s="403">
        <f t="shared" si="13"/>
        <v>944.72</v>
      </c>
      <c r="J112" s="403">
        <f t="shared" si="12"/>
        <v>227.58</v>
      </c>
      <c r="K112" s="505">
        <f t="shared" si="9"/>
        <v>1172.3</v>
      </c>
    </row>
    <row r="113" spans="1:11" s="68" customFormat="1" ht="49.5" x14ac:dyDescent="0.25">
      <c r="A113" s="399" t="s">
        <v>2272</v>
      </c>
      <c r="B113" s="399" t="s">
        <v>8</v>
      </c>
      <c r="C113" s="400" t="s">
        <v>626</v>
      </c>
      <c r="D113" s="513">
        <v>176</v>
      </c>
      <c r="E113" s="403">
        <f t="shared" si="8"/>
        <v>1.1139240506329113</v>
      </c>
      <c r="F113" s="403">
        <v>4.82</v>
      </c>
      <c r="G113" s="403">
        <f t="shared" si="11"/>
        <v>848.32</v>
      </c>
      <c r="H113" s="403" t="s">
        <v>2037</v>
      </c>
      <c r="I113" s="403">
        <f t="shared" si="13"/>
        <v>848.32</v>
      </c>
      <c r="J113" s="403">
        <f t="shared" si="12"/>
        <v>204.36</v>
      </c>
      <c r="K113" s="505">
        <f t="shared" si="9"/>
        <v>1052.68</v>
      </c>
    </row>
    <row r="114" spans="1:11" s="68" customFormat="1" ht="49.5" x14ac:dyDescent="0.25">
      <c r="A114" s="399" t="s">
        <v>2272</v>
      </c>
      <c r="B114" s="399" t="s">
        <v>8</v>
      </c>
      <c r="C114" s="400" t="s">
        <v>626</v>
      </c>
      <c r="D114" s="513">
        <v>44</v>
      </c>
      <c r="E114" s="403">
        <f t="shared" si="8"/>
        <v>0.27848101265822783</v>
      </c>
      <c r="F114" s="403">
        <v>4.82</v>
      </c>
      <c r="G114" s="403">
        <f t="shared" si="11"/>
        <v>212.08</v>
      </c>
      <c r="H114" s="403" t="s">
        <v>2037</v>
      </c>
      <c r="I114" s="403">
        <f t="shared" si="13"/>
        <v>212.08</v>
      </c>
      <c r="J114" s="403">
        <f t="shared" si="12"/>
        <v>51.09</v>
      </c>
      <c r="K114" s="505">
        <f t="shared" si="9"/>
        <v>263.17</v>
      </c>
    </row>
    <row r="115" spans="1:11" s="68" customFormat="1" ht="49.5" x14ac:dyDescent="0.25">
      <c r="A115" s="399" t="s">
        <v>2272</v>
      </c>
      <c r="B115" s="399" t="s">
        <v>8</v>
      </c>
      <c r="C115" s="400" t="s">
        <v>626</v>
      </c>
      <c r="D115" s="513">
        <v>100</v>
      </c>
      <c r="E115" s="403">
        <f t="shared" si="8"/>
        <v>0.63291139240506333</v>
      </c>
      <c r="F115" s="403">
        <v>4.82</v>
      </c>
      <c r="G115" s="403">
        <f t="shared" si="11"/>
        <v>482</v>
      </c>
      <c r="H115" s="403" t="s">
        <v>2037</v>
      </c>
      <c r="I115" s="403">
        <f t="shared" si="13"/>
        <v>482</v>
      </c>
      <c r="J115" s="403">
        <f t="shared" si="12"/>
        <v>116.11</v>
      </c>
      <c r="K115" s="505">
        <f t="shared" si="9"/>
        <v>598.11</v>
      </c>
    </row>
    <row r="116" spans="1:11" s="68" customFormat="1" ht="49.5" x14ac:dyDescent="0.25">
      <c r="A116" s="399" t="s">
        <v>2272</v>
      </c>
      <c r="B116" s="399" t="s">
        <v>8</v>
      </c>
      <c r="C116" s="400" t="s">
        <v>1804</v>
      </c>
      <c r="D116" s="513">
        <v>72</v>
      </c>
      <c r="E116" s="403">
        <f t="shared" si="8"/>
        <v>0.45569620253164556</v>
      </c>
      <c r="F116" s="403">
        <v>1250</v>
      </c>
      <c r="G116" s="403">
        <f t="shared" si="11"/>
        <v>569.62</v>
      </c>
      <c r="H116" s="403" t="s">
        <v>2037</v>
      </c>
      <c r="I116" s="403">
        <f t="shared" si="13"/>
        <v>569.62</v>
      </c>
      <c r="J116" s="403">
        <f t="shared" si="12"/>
        <v>137.22</v>
      </c>
      <c r="K116" s="505">
        <f t="shared" si="9"/>
        <v>706.84</v>
      </c>
    </row>
    <row r="117" spans="1:11" s="68" customFormat="1" ht="66" x14ac:dyDescent="0.25">
      <c r="A117" s="401" t="s">
        <v>2274</v>
      </c>
      <c r="B117" s="402"/>
      <c r="C117" s="402"/>
      <c r="D117" s="514">
        <f>SUM(D98:D116)</f>
        <v>2629</v>
      </c>
      <c r="E117" s="506">
        <f t="shared" ref="E117:K117" si="20">SUM(E98:E116)</f>
        <v>16.639240506329113</v>
      </c>
      <c r="F117" s="508"/>
      <c r="G117" s="508"/>
      <c r="H117" s="508">
        <f t="shared" si="20"/>
        <v>0</v>
      </c>
      <c r="I117" s="506">
        <f t="shared" si="20"/>
        <v>14319.15</v>
      </c>
      <c r="J117" s="506">
        <f t="shared" si="20"/>
        <v>3449.4700000000003</v>
      </c>
      <c r="K117" s="507">
        <f t="shared" si="20"/>
        <v>17768.62</v>
      </c>
    </row>
    <row r="118" spans="1:11" s="68" customFormat="1" ht="33" x14ac:dyDescent="0.25">
      <c r="A118" s="399" t="s">
        <v>2275</v>
      </c>
      <c r="B118" s="399" t="s">
        <v>7</v>
      </c>
      <c r="C118" s="400" t="s">
        <v>2276</v>
      </c>
      <c r="D118" s="513">
        <v>158</v>
      </c>
      <c r="E118" s="403">
        <f t="shared" si="8"/>
        <v>1</v>
      </c>
      <c r="F118" s="403">
        <v>1850</v>
      </c>
      <c r="G118" s="403">
        <f t="shared" si="11"/>
        <v>1850</v>
      </c>
      <c r="H118" s="403" t="s">
        <v>2067</v>
      </c>
      <c r="I118" s="403">
        <f t="shared" si="13"/>
        <v>555</v>
      </c>
      <c r="J118" s="403">
        <f t="shared" si="12"/>
        <v>133.69999999999999</v>
      </c>
      <c r="K118" s="505">
        <f t="shared" si="9"/>
        <v>688.7</v>
      </c>
    </row>
    <row r="119" spans="1:11" s="142" customFormat="1" ht="49.5" x14ac:dyDescent="0.25">
      <c r="A119" s="401" t="s">
        <v>2277</v>
      </c>
      <c r="B119" s="402"/>
      <c r="C119" s="402"/>
      <c r="D119" s="514">
        <f>D118</f>
        <v>158</v>
      </c>
      <c r="E119" s="506">
        <f t="shared" ref="E119:K119" si="21">E118</f>
        <v>1</v>
      </c>
      <c r="F119" s="508"/>
      <c r="G119" s="508"/>
      <c r="H119" s="508"/>
      <c r="I119" s="506">
        <f t="shared" si="21"/>
        <v>555</v>
      </c>
      <c r="J119" s="506">
        <f t="shared" si="21"/>
        <v>133.69999999999999</v>
      </c>
      <c r="K119" s="507">
        <f t="shared" si="21"/>
        <v>688.7</v>
      </c>
    </row>
    <row r="120" spans="1:11" s="68" customFormat="1" ht="33" x14ac:dyDescent="0.25">
      <c r="A120" s="399" t="s">
        <v>613</v>
      </c>
      <c r="B120" s="399" t="s">
        <v>7</v>
      </c>
      <c r="C120" s="400" t="s">
        <v>2184</v>
      </c>
      <c r="D120" s="513">
        <v>158</v>
      </c>
      <c r="E120" s="403">
        <f t="shared" si="8"/>
        <v>1</v>
      </c>
      <c r="F120" s="403">
        <v>1750</v>
      </c>
      <c r="G120" s="403">
        <f t="shared" si="11"/>
        <v>1750</v>
      </c>
      <c r="H120" s="403" t="s">
        <v>2067</v>
      </c>
      <c r="I120" s="403">
        <f t="shared" si="13"/>
        <v>525</v>
      </c>
      <c r="J120" s="403">
        <f t="shared" si="12"/>
        <v>126.47</v>
      </c>
      <c r="K120" s="505">
        <f t="shared" si="9"/>
        <v>651.47</v>
      </c>
    </row>
    <row r="121" spans="1:11" s="68" customFormat="1" x14ac:dyDescent="0.25">
      <c r="A121" s="401" t="s">
        <v>2278</v>
      </c>
      <c r="B121" s="402"/>
      <c r="C121" s="402"/>
      <c r="D121" s="514">
        <f>D120</f>
        <v>158</v>
      </c>
      <c r="E121" s="506">
        <f t="shared" ref="E121:K121" si="22">E120</f>
        <v>1</v>
      </c>
      <c r="F121" s="508"/>
      <c r="G121" s="508"/>
      <c r="H121" s="508"/>
      <c r="I121" s="506">
        <f t="shared" si="22"/>
        <v>525</v>
      </c>
      <c r="J121" s="506">
        <f t="shared" si="22"/>
        <v>126.47</v>
      </c>
      <c r="K121" s="507">
        <f t="shared" si="22"/>
        <v>651.47</v>
      </c>
    </row>
    <row r="122" spans="1:11" s="68" customFormat="1" ht="33" x14ac:dyDescent="0.25">
      <c r="A122" s="399" t="s">
        <v>1881</v>
      </c>
      <c r="B122" s="399" t="s">
        <v>7</v>
      </c>
      <c r="C122" s="400" t="s">
        <v>1885</v>
      </c>
      <c r="D122" s="513">
        <v>135</v>
      </c>
      <c r="E122" s="403">
        <f t="shared" si="8"/>
        <v>0.85443037974683544</v>
      </c>
      <c r="F122" s="403">
        <v>2750</v>
      </c>
      <c r="G122" s="403">
        <f t="shared" si="11"/>
        <v>2349.6799999999998</v>
      </c>
      <c r="H122" s="403" t="s">
        <v>2067</v>
      </c>
      <c r="I122" s="403">
        <f t="shared" si="13"/>
        <v>704.9</v>
      </c>
      <c r="J122" s="403">
        <f t="shared" si="12"/>
        <v>169.81</v>
      </c>
      <c r="K122" s="505">
        <f t="shared" si="9"/>
        <v>874.71</v>
      </c>
    </row>
    <row r="123" spans="1:11" s="68" customFormat="1" ht="33" x14ac:dyDescent="0.25">
      <c r="A123" s="399" t="s">
        <v>1881</v>
      </c>
      <c r="B123" s="399" t="s">
        <v>7</v>
      </c>
      <c r="C123" s="400" t="s">
        <v>2279</v>
      </c>
      <c r="D123" s="513">
        <v>158</v>
      </c>
      <c r="E123" s="403">
        <f t="shared" si="8"/>
        <v>1</v>
      </c>
      <c r="F123" s="403">
        <v>1700</v>
      </c>
      <c r="G123" s="403">
        <f t="shared" si="11"/>
        <v>1700</v>
      </c>
      <c r="H123" s="403" t="s">
        <v>2067</v>
      </c>
      <c r="I123" s="403">
        <f t="shared" si="13"/>
        <v>510</v>
      </c>
      <c r="J123" s="403">
        <f t="shared" si="12"/>
        <v>122.86</v>
      </c>
      <c r="K123" s="505">
        <f t="shared" si="9"/>
        <v>632.86</v>
      </c>
    </row>
    <row r="124" spans="1:11" s="68" customFormat="1" x14ac:dyDescent="0.25">
      <c r="A124" s="401" t="s">
        <v>2280</v>
      </c>
      <c r="B124" s="402"/>
      <c r="C124" s="402"/>
      <c r="D124" s="514">
        <f>SUM(D122:D123)</f>
        <v>293</v>
      </c>
      <c r="E124" s="506">
        <f t="shared" ref="E124:K124" si="23">SUM(E122:E123)</f>
        <v>1.8544303797468356</v>
      </c>
      <c r="F124" s="508"/>
      <c r="G124" s="508"/>
      <c r="H124" s="508">
        <f t="shared" si="23"/>
        <v>0</v>
      </c>
      <c r="I124" s="506">
        <f t="shared" si="23"/>
        <v>1214.9000000000001</v>
      </c>
      <c r="J124" s="506">
        <f t="shared" si="23"/>
        <v>292.67</v>
      </c>
      <c r="K124" s="507">
        <f t="shared" si="23"/>
        <v>1507.5700000000002</v>
      </c>
    </row>
    <row r="125" spans="1:11" s="68" customFormat="1" ht="33" x14ac:dyDescent="0.25">
      <c r="A125" s="399" t="s">
        <v>2281</v>
      </c>
      <c r="B125" s="399" t="s">
        <v>7</v>
      </c>
      <c r="C125" s="400" t="s">
        <v>1493</v>
      </c>
      <c r="D125" s="513">
        <v>8</v>
      </c>
      <c r="E125" s="403">
        <f t="shared" si="8"/>
        <v>5.0632911392405063E-2</v>
      </c>
      <c r="F125" s="403">
        <v>1250</v>
      </c>
      <c r="G125" s="403">
        <f t="shared" si="11"/>
        <v>63.29</v>
      </c>
      <c r="H125" s="403" t="s">
        <v>2067</v>
      </c>
      <c r="I125" s="403">
        <f t="shared" ref="I125" si="24">ROUND(G125*H125,2)</f>
        <v>18.989999999999998</v>
      </c>
      <c r="J125" s="403">
        <f t="shared" si="12"/>
        <v>4.57</v>
      </c>
      <c r="K125" s="505">
        <f t="shared" si="9"/>
        <v>23.56</v>
      </c>
    </row>
    <row r="126" spans="1:11" s="68" customFormat="1" ht="33" x14ac:dyDescent="0.25">
      <c r="A126" s="401" t="s">
        <v>2282</v>
      </c>
      <c r="B126" s="402"/>
      <c r="C126" s="402"/>
      <c r="D126" s="514">
        <f>D125</f>
        <v>8</v>
      </c>
      <c r="E126" s="506">
        <f t="shared" ref="E126:K126" si="25">E125</f>
        <v>5.0632911392405063E-2</v>
      </c>
      <c r="F126" s="508"/>
      <c r="G126" s="508"/>
      <c r="H126" s="508"/>
      <c r="I126" s="506">
        <f t="shared" si="25"/>
        <v>18.989999999999998</v>
      </c>
      <c r="J126" s="506">
        <f t="shared" si="25"/>
        <v>4.57</v>
      </c>
      <c r="K126" s="507">
        <f t="shared" si="25"/>
        <v>23.56</v>
      </c>
    </row>
    <row r="127" spans="1:11" s="68" customFormat="1" ht="33" x14ac:dyDescent="0.25">
      <c r="A127" s="399" t="s">
        <v>2283</v>
      </c>
      <c r="B127" s="399" t="s">
        <v>10</v>
      </c>
      <c r="C127" s="400" t="s">
        <v>2284</v>
      </c>
      <c r="D127" s="513">
        <v>80</v>
      </c>
      <c r="E127" s="403">
        <f t="shared" si="8"/>
        <v>0.50632911392405067</v>
      </c>
      <c r="F127" s="403">
        <v>1863</v>
      </c>
      <c r="G127" s="403">
        <f t="shared" si="11"/>
        <v>943.29</v>
      </c>
      <c r="H127" s="403" t="s">
        <v>2067</v>
      </c>
      <c r="I127" s="403">
        <f t="shared" ref="I127" si="26">ROUND(G127*H127,2)</f>
        <v>282.99</v>
      </c>
      <c r="J127" s="403">
        <f t="shared" si="12"/>
        <v>68.17</v>
      </c>
      <c r="K127" s="505">
        <f t="shared" si="9"/>
        <v>351.16</v>
      </c>
    </row>
    <row r="128" spans="1:11" s="68" customFormat="1" ht="33" x14ac:dyDescent="0.25">
      <c r="A128" s="401" t="s">
        <v>2285</v>
      </c>
      <c r="B128" s="402"/>
      <c r="C128" s="402"/>
      <c r="D128" s="514">
        <f>D127</f>
        <v>80</v>
      </c>
      <c r="E128" s="506">
        <f t="shared" ref="E128:K128" si="27">E127</f>
        <v>0.50632911392405067</v>
      </c>
      <c r="F128" s="508"/>
      <c r="G128" s="508"/>
      <c r="H128" s="508"/>
      <c r="I128" s="506">
        <f t="shared" si="27"/>
        <v>282.99</v>
      </c>
      <c r="J128" s="506">
        <f t="shared" si="27"/>
        <v>68.17</v>
      </c>
      <c r="K128" s="507">
        <f t="shared" si="27"/>
        <v>351.16</v>
      </c>
    </row>
    <row r="129" spans="1:11" s="68" customFormat="1" ht="33" x14ac:dyDescent="0.25">
      <c r="A129" s="399" t="s">
        <v>2286</v>
      </c>
      <c r="B129" s="399" t="s">
        <v>10</v>
      </c>
      <c r="C129" s="400" t="s">
        <v>2287</v>
      </c>
      <c r="D129" s="513">
        <v>158</v>
      </c>
      <c r="E129" s="403">
        <f t="shared" si="8"/>
        <v>1</v>
      </c>
      <c r="F129" s="403">
        <v>1600</v>
      </c>
      <c r="G129" s="403">
        <f t="shared" si="11"/>
        <v>1600</v>
      </c>
      <c r="H129" s="403" t="s">
        <v>2067</v>
      </c>
      <c r="I129" s="403">
        <f t="shared" ref="I129:I130" si="28">ROUND(G129*H129,2)</f>
        <v>480</v>
      </c>
      <c r="J129" s="403">
        <f t="shared" si="12"/>
        <v>115.63</v>
      </c>
      <c r="K129" s="505">
        <f t="shared" si="9"/>
        <v>595.63</v>
      </c>
    </row>
    <row r="130" spans="1:11" s="68" customFormat="1" ht="33" x14ac:dyDescent="0.25">
      <c r="A130" s="399" t="s">
        <v>2286</v>
      </c>
      <c r="B130" s="399" t="s">
        <v>7</v>
      </c>
      <c r="C130" s="400" t="s">
        <v>2288</v>
      </c>
      <c r="D130" s="513">
        <v>78</v>
      </c>
      <c r="E130" s="403">
        <f t="shared" si="8"/>
        <v>0.49367088607594939</v>
      </c>
      <c r="F130" s="403">
        <v>1500</v>
      </c>
      <c r="G130" s="403">
        <f t="shared" si="11"/>
        <v>740.51</v>
      </c>
      <c r="H130" s="403" t="s">
        <v>2067</v>
      </c>
      <c r="I130" s="403">
        <f t="shared" si="28"/>
        <v>222.15</v>
      </c>
      <c r="J130" s="403">
        <f t="shared" si="12"/>
        <v>53.52</v>
      </c>
      <c r="K130" s="505">
        <f t="shared" si="9"/>
        <v>275.67</v>
      </c>
    </row>
    <row r="131" spans="1:11" s="68" customFormat="1" ht="33" x14ac:dyDescent="0.25">
      <c r="A131" s="401" t="s">
        <v>2289</v>
      </c>
      <c r="B131" s="402"/>
      <c r="C131" s="402"/>
      <c r="D131" s="514">
        <f>SUM(D129:D130)</f>
        <v>236</v>
      </c>
      <c r="E131" s="506">
        <f t="shared" ref="E131:K131" si="29">SUM(E129:E130)</f>
        <v>1.4936708860759493</v>
      </c>
      <c r="F131" s="508"/>
      <c r="G131" s="508"/>
      <c r="H131" s="508">
        <f t="shared" si="29"/>
        <v>0</v>
      </c>
      <c r="I131" s="506">
        <f t="shared" si="29"/>
        <v>702.15</v>
      </c>
      <c r="J131" s="506">
        <f t="shared" si="29"/>
        <v>169.15</v>
      </c>
      <c r="K131" s="507">
        <f t="shared" si="29"/>
        <v>871.3</v>
      </c>
    </row>
    <row r="132" spans="1:11" s="142" customFormat="1" ht="33" x14ac:dyDescent="0.25">
      <c r="A132" s="399" t="s">
        <v>2290</v>
      </c>
      <c r="B132" s="399" t="s">
        <v>10</v>
      </c>
      <c r="C132" s="400" t="s">
        <v>2291</v>
      </c>
      <c r="D132" s="513">
        <v>24</v>
      </c>
      <c r="E132" s="403">
        <f t="shared" si="8"/>
        <v>0.15189873417721519</v>
      </c>
      <c r="F132" s="403">
        <v>6.85</v>
      </c>
      <c r="G132" s="403">
        <f t="shared" si="11"/>
        <v>164.4</v>
      </c>
      <c r="H132" s="403" t="s">
        <v>2037</v>
      </c>
      <c r="I132" s="403">
        <f t="shared" ref="I132:I157" si="30">ROUND(G132*H132,2)</f>
        <v>164.4</v>
      </c>
      <c r="J132" s="403">
        <f t="shared" si="12"/>
        <v>39.6</v>
      </c>
      <c r="K132" s="505">
        <f t="shared" si="9"/>
        <v>204</v>
      </c>
    </row>
    <row r="133" spans="1:11" s="68" customFormat="1" ht="33" x14ac:dyDescent="0.25">
      <c r="A133" s="399" t="s">
        <v>2290</v>
      </c>
      <c r="B133" s="399" t="s">
        <v>10</v>
      </c>
      <c r="C133" s="400" t="s">
        <v>2291</v>
      </c>
      <c r="D133" s="513">
        <v>63</v>
      </c>
      <c r="E133" s="403">
        <f t="shared" si="8"/>
        <v>0.39873417721518989</v>
      </c>
      <c r="F133" s="403">
        <v>6.85</v>
      </c>
      <c r="G133" s="403">
        <f t="shared" si="11"/>
        <v>431.55</v>
      </c>
      <c r="H133" s="403" t="s">
        <v>2037</v>
      </c>
      <c r="I133" s="403">
        <f t="shared" si="30"/>
        <v>431.55</v>
      </c>
      <c r="J133" s="403">
        <f t="shared" si="12"/>
        <v>103.96</v>
      </c>
      <c r="K133" s="505">
        <f t="shared" si="9"/>
        <v>535.51</v>
      </c>
    </row>
    <row r="134" spans="1:11" s="68" customFormat="1" ht="33" x14ac:dyDescent="0.25">
      <c r="A134" s="399" t="s">
        <v>2290</v>
      </c>
      <c r="B134" s="399" t="s">
        <v>10</v>
      </c>
      <c r="C134" s="400" t="s">
        <v>2291</v>
      </c>
      <c r="D134" s="513">
        <v>56</v>
      </c>
      <c r="E134" s="403">
        <f t="shared" si="8"/>
        <v>0.35443037974683544</v>
      </c>
      <c r="F134" s="403">
        <v>6.85</v>
      </c>
      <c r="G134" s="403">
        <f t="shared" si="11"/>
        <v>383.6</v>
      </c>
      <c r="H134" s="403" t="s">
        <v>2037</v>
      </c>
      <c r="I134" s="403">
        <f t="shared" si="30"/>
        <v>383.6</v>
      </c>
      <c r="J134" s="403">
        <f t="shared" si="12"/>
        <v>92.41</v>
      </c>
      <c r="K134" s="505">
        <f t="shared" si="9"/>
        <v>476.01</v>
      </c>
    </row>
    <row r="135" spans="1:11" s="68" customFormat="1" ht="33" x14ac:dyDescent="0.25">
      <c r="A135" s="399" t="s">
        <v>2290</v>
      </c>
      <c r="B135" s="399" t="s">
        <v>10</v>
      </c>
      <c r="C135" s="400" t="s">
        <v>2291</v>
      </c>
      <c r="D135" s="513">
        <v>48</v>
      </c>
      <c r="E135" s="403">
        <f t="shared" si="8"/>
        <v>0.30379746835443039</v>
      </c>
      <c r="F135" s="403">
        <v>6.85</v>
      </c>
      <c r="G135" s="403">
        <f t="shared" si="11"/>
        <v>328.8</v>
      </c>
      <c r="H135" s="403" t="s">
        <v>2037</v>
      </c>
      <c r="I135" s="403">
        <f t="shared" si="30"/>
        <v>328.8</v>
      </c>
      <c r="J135" s="403">
        <f t="shared" si="12"/>
        <v>79.209999999999994</v>
      </c>
      <c r="K135" s="505">
        <f t="shared" si="9"/>
        <v>408.01</v>
      </c>
    </row>
    <row r="136" spans="1:11" s="68" customFormat="1" ht="33" x14ac:dyDescent="0.25">
      <c r="A136" s="399" t="s">
        <v>2290</v>
      </c>
      <c r="B136" s="399" t="s">
        <v>10</v>
      </c>
      <c r="C136" s="400" t="s">
        <v>1321</v>
      </c>
      <c r="D136" s="513">
        <v>87</v>
      </c>
      <c r="E136" s="403">
        <f t="shared" si="8"/>
        <v>0.55063291139240511</v>
      </c>
      <c r="F136" s="403">
        <v>9.06</v>
      </c>
      <c r="G136" s="403">
        <f t="shared" si="11"/>
        <v>788.22</v>
      </c>
      <c r="H136" s="403" t="s">
        <v>2037</v>
      </c>
      <c r="I136" s="403">
        <f t="shared" si="30"/>
        <v>788.22</v>
      </c>
      <c r="J136" s="403">
        <f t="shared" si="12"/>
        <v>189.88</v>
      </c>
      <c r="K136" s="505">
        <f t="shared" si="9"/>
        <v>978.1</v>
      </c>
    </row>
    <row r="137" spans="1:11" s="68" customFormat="1" ht="33" x14ac:dyDescent="0.25">
      <c r="A137" s="399" t="s">
        <v>2290</v>
      </c>
      <c r="B137" s="399" t="s">
        <v>10</v>
      </c>
      <c r="C137" s="400" t="s">
        <v>1321</v>
      </c>
      <c r="D137" s="513">
        <v>78</v>
      </c>
      <c r="E137" s="403">
        <f t="shared" si="8"/>
        <v>0.49367088607594939</v>
      </c>
      <c r="F137" s="403">
        <v>10.17</v>
      </c>
      <c r="G137" s="403">
        <f t="shared" si="11"/>
        <v>793.26</v>
      </c>
      <c r="H137" s="403" t="s">
        <v>2037</v>
      </c>
      <c r="I137" s="403">
        <f t="shared" si="30"/>
        <v>793.26</v>
      </c>
      <c r="J137" s="403">
        <f t="shared" si="12"/>
        <v>191.1</v>
      </c>
      <c r="K137" s="505">
        <f t="shared" si="9"/>
        <v>984.36</v>
      </c>
    </row>
    <row r="138" spans="1:11" s="68" customFormat="1" ht="33" x14ac:dyDescent="0.25">
      <c r="A138" s="399" t="s">
        <v>2290</v>
      </c>
      <c r="B138" s="399" t="s">
        <v>10</v>
      </c>
      <c r="C138" s="400" t="s">
        <v>1321</v>
      </c>
      <c r="D138" s="513">
        <v>16</v>
      </c>
      <c r="E138" s="403">
        <f t="shared" si="8"/>
        <v>0.10126582278481013</v>
      </c>
      <c r="F138" s="403">
        <v>10.17</v>
      </c>
      <c r="G138" s="403">
        <f t="shared" si="11"/>
        <v>162.72</v>
      </c>
      <c r="H138" s="403" t="s">
        <v>2037</v>
      </c>
      <c r="I138" s="403">
        <f t="shared" si="30"/>
        <v>162.72</v>
      </c>
      <c r="J138" s="403">
        <f t="shared" si="12"/>
        <v>39.200000000000003</v>
      </c>
      <c r="K138" s="505">
        <f t="shared" si="9"/>
        <v>201.92000000000002</v>
      </c>
    </row>
    <row r="139" spans="1:11" s="68" customFormat="1" ht="33" x14ac:dyDescent="0.25">
      <c r="A139" s="399" t="s">
        <v>2290</v>
      </c>
      <c r="B139" s="399" t="s">
        <v>10</v>
      </c>
      <c r="C139" s="400" t="s">
        <v>1321</v>
      </c>
      <c r="D139" s="513">
        <v>156</v>
      </c>
      <c r="E139" s="403">
        <f t="shared" ref="E139:E202" si="31">D139/$E$9</f>
        <v>0.98734177215189878</v>
      </c>
      <c r="F139" s="403">
        <v>10.31</v>
      </c>
      <c r="G139" s="403">
        <f t="shared" si="11"/>
        <v>1608.36</v>
      </c>
      <c r="H139" s="403" t="s">
        <v>2037</v>
      </c>
      <c r="I139" s="403">
        <f t="shared" si="30"/>
        <v>1608.36</v>
      </c>
      <c r="J139" s="403">
        <f t="shared" si="12"/>
        <v>387.45</v>
      </c>
      <c r="K139" s="505">
        <f t="shared" ref="K139:K202" si="32">J139+I139</f>
        <v>1995.81</v>
      </c>
    </row>
    <row r="140" spans="1:11" s="68" customFormat="1" ht="33" x14ac:dyDescent="0.25">
      <c r="A140" s="399" t="s">
        <v>2290</v>
      </c>
      <c r="B140" s="399" t="s">
        <v>10</v>
      </c>
      <c r="C140" s="400" t="s">
        <v>1321</v>
      </c>
      <c r="D140" s="513">
        <v>16</v>
      </c>
      <c r="E140" s="403">
        <f t="shared" si="31"/>
        <v>0.10126582278481013</v>
      </c>
      <c r="F140" s="403">
        <v>8.11</v>
      </c>
      <c r="G140" s="403">
        <f t="shared" si="11"/>
        <v>129.76</v>
      </c>
      <c r="H140" s="403" t="s">
        <v>2037</v>
      </c>
      <c r="I140" s="403">
        <f t="shared" si="30"/>
        <v>129.76</v>
      </c>
      <c r="J140" s="403">
        <f t="shared" ref="J140:J203" si="33">ROUND(I140*0.2409,2)</f>
        <v>31.26</v>
      </c>
      <c r="K140" s="505">
        <f t="shared" si="32"/>
        <v>161.01999999999998</v>
      </c>
    </row>
    <row r="141" spans="1:11" s="68" customFormat="1" ht="33" x14ac:dyDescent="0.25">
      <c r="A141" s="399" t="s">
        <v>2290</v>
      </c>
      <c r="B141" s="399" t="s">
        <v>10</v>
      </c>
      <c r="C141" s="400" t="s">
        <v>656</v>
      </c>
      <c r="D141" s="513">
        <v>23</v>
      </c>
      <c r="E141" s="403">
        <f t="shared" si="31"/>
        <v>0.14556962025316456</v>
      </c>
      <c r="F141" s="403">
        <v>7.92</v>
      </c>
      <c r="G141" s="403">
        <f t="shared" ref="G141:G204" si="34">ROUND(IF(F141&gt;20,F141/$E$9*D141,D141*F141),2)</f>
        <v>182.16</v>
      </c>
      <c r="H141" s="403" t="s">
        <v>2037</v>
      </c>
      <c r="I141" s="403">
        <f t="shared" si="30"/>
        <v>182.16</v>
      </c>
      <c r="J141" s="403">
        <f t="shared" si="33"/>
        <v>43.88</v>
      </c>
      <c r="K141" s="505">
        <f t="shared" si="32"/>
        <v>226.04</v>
      </c>
    </row>
    <row r="142" spans="1:11" s="68" customFormat="1" ht="33" x14ac:dyDescent="0.25">
      <c r="A142" s="399" t="s">
        <v>2290</v>
      </c>
      <c r="B142" s="399" t="s">
        <v>10</v>
      </c>
      <c r="C142" s="400" t="s">
        <v>656</v>
      </c>
      <c r="D142" s="513">
        <v>14</v>
      </c>
      <c r="E142" s="403">
        <f t="shared" si="31"/>
        <v>8.8607594936708861E-2</v>
      </c>
      <c r="F142" s="403">
        <v>7.92</v>
      </c>
      <c r="G142" s="403">
        <f t="shared" si="34"/>
        <v>110.88</v>
      </c>
      <c r="H142" s="403" t="s">
        <v>2037</v>
      </c>
      <c r="I142" s="403">
        <f t="shared" si="30"/>
        <v>110.88</v>
      </c>
      <c r="J142" s="403">
        <f t="shared" si="33"/>
        <v>26.71</v>
      </c>
      <c r="K142" s="505">
        <f t="shared" si="32"/>
        <v>137.59</v>
      </c>
    </row>
    <row r="143" spans="1:11" s="142" customFormat="1" ht="33" x14ac:dyDescent="0.25">
      <c r="A143" s="399" t="s">
        <v>2290</v>
      </c>
      <c r="B143" s="399" t="s">
        <v>10</v>
      </c>
      <c r="C143" s="400" t="s">
        <v>1345</v>
      </c>
      <c r="D143" s="513">
        <v>144</v>
      </c>
      <c r="E143" s="403">
        <f t="shared" si="31"/>
        <v>0.91139240506329111</v>
      </c>
      <c r="F143" s="403">
        <v>1863</v>
      </c>
      <c r="G143" s="403">
        <f t="shared" si="34"/>
        <v>1697.92</v>
      </c>
      <c r="H143" s="403" t="s">
        <v>2037</v>
      </c>
      <c r="I143" s="403">
        <f t="shared" si="30"/>
        <v>1697.92</v>
      </c>
      <c r="J143" s="403">
        <f t="shared" si="33"/>
        <v>409.03</v>
      </c>
      <c r="K143" s="505">
        <f t="shared" si="32"/>
        <v>2106.9499999999998</v>
      </c>
    </row>
    <row r="144" spans="1:11" s="68" customFormat="1" ht="33" x14ac:dyDescent="0.25">
      <c r="A144" s="401" t="s">
        <v>2292</v>
      </c>
      <c r="B144" s="402"/>
      <c r="C144" s="402"/>
      <c r="D144" s="514">
        <f>SUM(D132:D143)</f>
        <v>725</v>
      </c>
      <c r="E144" s="506">
        <f t="shared" ref="E144:K144" si="35">SUM(E132:E143)</f>
        <v>4.5886075949367093</v>
      </c>
      <c r="F144" s="508"/>
      <c r="G144" s="508"/>
      <c r="H144" s="508">
        <f t="shared" si="35"/>
        <v>0</v>
      </c>
      <c r="I144" s="506">
        <f t="shared" si="35"/>
        <v>6781.63</v>
      </c>
      <c r="J144" s="506">
        <f t="shared" si="35"/>
        <v>1633.69</v>
      </c>
      <c r="K144" s="507">
        <f t="shared" si="35"/>
        <v>8415.32</v>
      </c>
    </row>
    <row r="145" spans="1:11" s="68" customFormat="1" ht="33" x14ac:dyDescent="0.25">
      <c r="A145" s="399" t="s">
        <v>2293</v>
      </c>
      <c r="B145" s="399" t="s">
        <v>7</v>
      </c>
      <c r="C145" s="400" t="s">
        <v>2294</v>
      </c>
      <c r="D145" s="513">
        <v>158</v>
      </c>
      <c r="E145" s="403">
        <f t="shared" si="31"/>
        <v>1</v>
      </c>
      <c r="F145" s="403">
        <v>2400</v>
      </c>
      <c r="G145" s="403">
        <f t="shared" si="34"/>
        <v>2400</v>
      </c>
      <c r="H145" s="403" t="s">
        <v>2067</v>
      </c>
      <c r="I145" s="403">
        <f t="shared" si="30"/>
        <v>720</v>
      </c>
      <c r="J145" s="403">
        <f t="shared" si="33"/>
        <v>173.45</v>
      </c>
      <c r="K145" s="505">
        <f t="shared" si="32"/>
        <v>893.45</v>
      </c>
    </row>
    <row r="146" spans="1:11" s="68" customFormat="1" ht="49.5" x14ac:dyDescent="0.25">
      <c r="A146" s="401" t="s">
        <v>2295</v>
      </c>
      <c r="B146" s="402"/>
      <c r="C146" s="402"/>
      <c r="D146" s="514">
        <f>D145</f>
        <v>158</v>
      </c>
      <c r="E146" s="506">
        <f t="shared" ref="E146:K146" si="36">E145</f>
        <v>1</v>
      </c>
      <c r="F146" s="508"/>
      <c r="G146" s="508"/>
      <c r="H146" s="508"/>
      <c r="I146" s="506">
        <f t="shared" si="36"/>
        <v>720</v>
      </c>
      <c r="J146" s="506">
        <f t="shared" si="36"/>
        <v>173.45</v>
      </c>
      <c r="K146" s="507">
        <f t="shared" si="36"/>
        <v>893.45</v>
      </c>
    </row>
    <row r="147" spans="1:11" s="68" customFormat="1" ht="33" x14ac:dyDescent="0.25">
      <c r="A147" s="399" t="s">
        <v>2296</v>
      </c>
      <c r="B147" s="399" t="s">
        <v>7</v>
      </c>
      <c r="C147" s="400" t="s">
        <v>2297</v>
      </c>
      <c r="D147" s="513">
        <v>158</v>
      </c>
      <c r="E147" s="403">
        <f t="shared" si="31"/>
        <v>1</v>
      </c>
      <c r="F147" s="403">
        <v>1900</v>
      </c>
      <c r="G147" s="403">
        <f t="shared" si="34"/>
        <v>1900</v>
      </c>
      <c r="H147" s="403" t="s">
        <v>2067</v>
      </c>
      <c r="I147" s="403">
        <f t="shared" si="30"/>
        <v>570</v>
      </c>
      <c r="J147" s="403">
        <f t="shared" si="33"/>
        <v>137.31</v>
      </c>
      <c r="K147" s="505">
        <f t="shared" si="32"/>
        <v>707.31</v>
      </c>
    </row>
    <row r="148" spans="1:11" s="68" customFormat="1" ht="33" x14ac:dyDescent="0.25">
      <c r="A148" s="401" t="s">
        <v>2298</v>
      </c>
      <c r="B148" s="402"/>
      <c r="C148" s="402"/>
      <c r="D148" s="514">
        <f>D147</f>
        <v>158</v>
      </c>
      <c r="E148" s="506">
        <f t="shared" ref="E148:K148" si="37">E147</f>
        <v>1</v>
      </c>
      <c r="F148" s="508"/>
      <c r="G148" s="508"/>
      <c r="H148" s="508"/>
      <c r="I148" s="506">
        <f t="shared" si="37"/>
        <v>570</v>
      </c>
      <c r="J148" s="506">
        <f t="shared" si="37"/>
        <v>137.31</v>
      </c>
      <c r="K148" s="507">
        <f t="shared" si="37"/>
        <v>707.31</v>
      </c>
    </row>
    <row r="149" spans="1:11" s="68" customFormat="1" ht="33" x14ac:dyDescent="0.25">
      <c r="A149" s="399" t="s">
        <v>2299</v>
      </c>
      <c r="B149" s="399" t="s">
        <v>7</v>
      </c>
      <c r="C149" s="400" t="s">
        <v>1516</v>
      </c>
      <c r="D149" s="513">
        <v>98</v>
      </c>
      <c r="E149" s="403">
        <f t="shared" si="31"/>
        <v>0.620253164556962</v>
      </c>
      <c r="F149" s="403">
        <v>700</v>
      </c>
      <c r="G149" s="403">
        <f t="shared" si="34"/>
        <v>434.18</v>
      </c>
      <c r="H149" s="403" t="s">
        <v>2037</v>
      </c>
      <c r="I149" s="403">
        <f t="shared" si="30"/>
        <v>434.18</v>
      </c>
      <c r="J149" s="403">
        <f t="shared" si="33"/>
        <v>104.59</v>
      </c>
      <c r="K149" s="505">
        <f t="shared" si="32"/>
        <v>538.77</v>
      </c>
    </row>
    <row r="150" spans="1:11" s="68" customFormat="1" ht="33" x14ac:dyDescent="0.25">
      <c r="A150" s="399" t="s">
        <v>2299</v>
      </c>
      <c r="B150" s="399" t="s">
        <v>7</v>
      </c>
      <c r="C150" s="400" t="s">
        <v>1516</v>
      </c>
      <c r="D150" s="513">
        <v>172</v>
      </c>
      <c r="E150" s="403">
        <f t="shared" si="31"/>
        <v>1.0886075949367089</v>
      </c>
      <c r="F150" s="403">
        <v>700</v>
      </c>
      <c r="G150" s="403">
        <f t="shared" si="34"/>
        <v>762.03</v>
      </c>
      <c r="H150" s="403" t="s">
        <v>2037</v>
      </c>
      <c r="I150" s="403">
        <f t="shared" si="30"/>
        <v>762.03</v>
      </c>
      <c r="J150" s="403">
        <f t="shared" si="33"/>
        <v>183.57</v>
      </c>
      <c r="K150" s="505">
        <f t="shared" si="32"/>
        <v>945.59999999999991</v>
      </c>
    </row>
    <row r="151" spans="1:11" s="68" customFormat="1" ht="33" x14ac:dyDescent="0.25">
      <c r="A151" s="399" t="s">
        <v>2299</v>
      </c>
      <c r="B151" s="399" t="s">
        <v>7</v>
      </c>
      <c r="C151" s="400" t="s">
        <v>1516</v>
      </c>
      <c r="D151" s="513">
        <v>144</v>
      </c>
      <c r="E151" s="403">
        <f t="shared" si="31"/>
        <v>0.91139240506329111</v>
      </c>
      <c r="F151" s="403">
        <v>700</v>
      </c>
      <c r="G151" s="403">
        <f t="shared" si="34"/>
        <v>637.97</v>
      </c>
      <c r="H151" s="403" t="s">
        <v>2037</v>
      </c>
      <c r="I151" s="403">
        <f t="shared" si="30"/>
        <v>637.97</v>
      </c>
      <c r="J151" s="403">
        <f t="shared" si="33"/>
        <v>153.69</v>
      </c>
      <c r="K151" s="505">
        <f t="shared" si="32"/>
        <v>791.66000000000008</v>
      </c>
    </row>
    <row r="152" spans="1:11" s="68" customFormat="1" ht="33" x14ac:dyDescent="0.25">
      <c r="A152" s="399" t="s">
        <v>2299</v>
      </c>
      <c r="B152" s="399" t="s">
        <v>7</v>
      </c>
      <c r="C152" s="400" t="s">
        <v>1516</v>
      </c>
      <c r="D152" s="513">
        <v>169</v>
      </c>
      <c r="E152" s="403">
        <f t="shared" si="31"/>
        <v>1.0696202531645569</v>
      </c>
      <c r="F152" s="403">
        <v>700</v>
      </c>
      <c r="G152" s="403">
        <f t="shared" si="34"/>
        <v>748.73</v>
      </c>
      <c r="H152" s="403" t="s">
        <v>2037</v>
      </c>
      <c r="I152" s="403">
        <f t="shared" si="30"/>
        <v>748.73</v>
      </c>
      <c r="J152" s="403">
        <f t="shared" si="33"/>
        <v>180.37</v>
      </c>
      <c r="K152" s="505">
        <f t="shared" si="32"/>
        <v>929.1</v>
      </c>
    </row>
    <row r="153" spans="1:11" s="68" customFormat="1" ht="33" x14ac:dyDescent="0.25">
      <c r="A153" s="399" t="s">
        <v>2299</v>
      </c>
      <c r="B153" s="399" t="s">
        <v>7</v>
      </c>
      <c r="C153" s="400" t="s">
        <v>1516</v>
      </c>
      <c r="D153" s="513">
        <v>134</v>
      </c>
      <c r="E153" s="403">
        <f t="shared" si="31"/>
        <v>0.84810126582278478</v>
      </c>
      <c r="F153" s="403">
        <v>700</v>
      </c>
      <c r="G153" s="403">
        <f t="shared" si="34"/>
        <v>593.66999999999996</v>
      </c>
      <c r="H153" s="403" t="s">
        <v>2037</v>
      </c>
      <c r="I153" s="403">
        <f t="shared" si="30"/>
        <v>593.66999999999996</v>
      </c>
      <c r="J153" s="403">
        <f t="shared" si="33"/>
        <v>143.02000000000001</v>
      </c>
      <c r="K153" s="505">
        <f t="shared" si="32"/>
        <v>736.68999999999994</v>
      </c>
    </row>
    <row r="154" spans="1:11" s="68" customFormat="1" ht="33" x14ac:dyDescent="0.25">
      <c r="A154" s="399" t="s">
        <v>2299</v>
      </c>
      <c r="B154" s="399" t="s">
        <v>7</v>
      </c>
      <c r="C154" s="400" t="s">
        <v>1516</v>
      </c>
      <c r="D154" s="513">
        <v>166</v>
      </c>
      <c r="E154" s="403">
        <f t="shared" si="31"/>
        <v>1.0506329113924051</v>
      </c>
      <c r="F154" s="403">
        <v>700</v>
      </c>
      <c r="G154" s="403">
        <f t="shared" si="34"/>
        <v>735.44</v>
      </c>
      <c r="H154" s="403" t="s">
        <v>2037</v>
      </c>
      <c r="I154" s="403">
        <f t="shared" si="30"/>
        <v>735.44</v>
      </c>
      <c r="J154" s="403">
        <f t="shared" si="33"/>
        <v>177.17</v>
      </c>
      <c r="K154" s="505">
        <f t="shared" si="32"/>
        <v>912.61</v>
      </c>
    </row>
    <row r="155" spans="1:11" s="68" customFormat="1" ht="33" x14ac:dyDescent="0.25">
      <c r="A155" s="399" t="s">
        <v>2299</v>
      </c>
      <c r="B155" s="399" t="s">
        <v>7</v>
      </c>
      <c r="C155" s="400" t="s">
        <v>1516</v>
      </c>
      <c r="D155" s="513">
        <v>175</v>
      </c>
      <c r="E155" s="403">
        <f t="shared" si="31"/>
        <v>1.1075949367088607</v>
      </c>
      <c r="F155" s="403">
        <v>700</v>
      </c>
      <c r="G155" s="403">
        <f t="shared" si="34"/>
        <v>775.32</v>
      </c>
      <c r="H155" s="403" t="s">
        <v>2037</v>
      </c>
      <c r="I155" s="403">
        <f t="shared" si="30"/>
        <v>775.32</v>
      </c>
      <c r="J155" s="403">
        <f t="shared" si="33"/>
        <v>186.77</v>
      </c>
      <c r="K155" s="505">
        <f t="shared" si="32"/>
        <v>962.09</v>
      </c>
    </row>
    <row r="156" spans="1:11" s="142" customFormat="1" ht="33" x14ac:dyDescent="0.25">
      <c r="A156" s="399" t="s">
        <v>2299</v>
      </c>
      <c r="B156" s="399" t="s">
        <v>7</v>
      </c>
      <c r="C156" s="400" t="s">
        <v>1516</v>
      </c>
      <c r="D156" s="513">
        <v>181</v>
      </c>
      <c r="E156" s="403">
        <f t="shared" si="31"/>
        <v>1.1455696202531647</v>
      </c>
      <c r="F156" s="403">
        <v>700</v>
      </c>
      <c r="G156" s="403">
        <f t="shared" si="34"/>
        <v>801.9</v>
      </c>
      <c r="H156" s="403" t="s">
        <v>2037</v>
      </c>
      <c r="I156" s="403">
        <f t="shared" si="30"/>
        <v>801.9</v>
      </c>
      <c r="J156" s="403">
        <f t="shared" si="33"/>
        <v>193.18</v>
      </c>
      <c r="K156" s="505">
        <f t="shared" si="32"/>
        <v>995.07999999999993</v>
      </c>
    </row>
    <row r="157" spans="1:11" s="68" customFormat="1" ht="33" x14ac:dyDescent="0.25">
      <c r="A157" s="399" t="s">
        <v>2299</v>
      </c>
      <c r="B157" s="399" t="s">
        <v>7</v>
      </c>
      <c r="C157" s="400" t="s">
        <v>1515</v>
      </c>
      <c r="D157" s="513">
        <v>46</v>
      </c>
      <c r="E157" s="403">
        <f t="shared" si="31"/>
        <v>0.29113924050632911</v>
      </c>
      <c r="F157" s="403">
        <v>800</v>
      </c>
      <c r="G157" s="403">
        <f t="shared" si="34"/>
        <v>232.91</v>
      </c>
      <c r="H157" s="403" t="s">
        <v>2067</v>
      </c>
      <c r="I157" s="403">
        <f t="shared" si="30"/>
        <v>69.87</v>
      </c>
      <c r="J157" s="403">
        <f t="shared" si="33"/>
        <v>16.829999999999998</v>
      </c>
      <c r="K157" s="505">
        <f t="shared" si="32"/>
        <v>86.7</v>
      </c>
    </row>
    <row r="158" spans="1:11" s="68" customFormat="1" ht="49.5" x14ac:dyDescent="0.25">
      <c r="A158" s="401" t="s">
        <v>2300</v>
      </c>
      <c r="B158" s="402"/>
      <c r="C158" s="402"/>
      <c r="D158" s="514">
        <f>SUM(D149:D157)</f>
        <v>1285</v>
      </c>
      <c r="E158" s="506">
        <f t="shared" ref="E158:K158" si="38">SUM(E149:E157)</f>
        <v>8.1329113924050631</v>
      </c>
      <c r="F158" s="508"/>
      <c r="G158" s="508"/>
      <c r="H158" s="508">
        <f t="shared" si="38"/>
        <v>0</v>
      </c>
      <c r="I158" s="506">
        <f t="shared" si="38"/>
        <v>5559.11</v>
      </c>
      <c r="J158" s="506">
        <f t="shared" si="38"/>
        <v>1339.19</v>
      </c>
      <c r="K158" s="507">
        <f t="shared" si="38"/>
        <v>6898.2999999999993</v>
      </c>
    </row>
    <row r="159" spans="1:11" s="68" customFormat="1" ht="33" x14ac:dyDescent="0.25">
      <c r="A159" s="399" t="s">
        <v>2301</v>
      </c>
      <c r="B159" s="399" t="s">
        <v>7</v>
      </c>
      <c r="C159" s="400" t="s">
        <v>2302</v>
      </c>
      <c r="D159" s="513">
        <v>158</v>
      </c>
      <c r="E159" s="403">
        <f t="shared" si="31"/>
        <v>1</v>
      </c>
      <c r="F159" s="403">
        <v>2000</v>
      </c>
      <c r="G159" s="403">
        <f t="shared" si="34"/>
        <v>2000</v>
      </c>
      <c r="H159" s="403" t="s">
        <v>2067</v>
      </c>
      <c r="I159" s="403">
        <f t="shared" ref="I159" si="39">ROUND(G159*H159,2)</f>
        <v>600</v>
      </c>
      <c r="J159" s="403">
        <f t="shared" si="33"/>
        <v>144.54</v>
      </c>
      <c r="K159" s="505">
        <f t="shared" si="32"/>
        <v>744.54</v>
      </c>
    </row>
    <row r="160" spans="1:11" s="68" customFormat="1" ht="33" x14ac:dyDescent="0.25">
      <c r="A160" s="401" t="s">
        <v>2303</v>
      </c>
      <c r="B160" s="402"/>
      <c r="C160" s="402"/>
      <c r="D160" s="514">
        <f>D159</f>
        <v>158</v>
      </c>
      <c r="E160" s="506">
        <f t="shared" ref="E160:K160" si="40">E159</f>
        <v>1</v>
      </c>
      <c r="F160" s="508"/>
      <c r="G160" s="508"/>
      <c r="H160" s="508"/>
      <c r="I160" s="506">
        <f t="shared" si="40"/>
        <v>600</v>
      </c>
      <c r="J160" s="506">
        <f t="shared" si="40"/>
        <v>144.54</v>
      </c>
      <c r="K160" s="507">
        <f t="shared" si="40"/>
        <v>744.54</v>
      </c>
    </row>
    <row r="161" spans="1:11" s="68" customFormat="1" ht="49.5" x14ac:dyDescent="0.25">
      <c r="A161" s="399" t="s">
        <v>2304</v>
      </c>
      <c r="B161" s="399" t="s">
        <v>8</v>
      </c>
      <c r="C161" s="400" t="s">
        <v>2250</v>
      </c>
      <c r="D161" s="513">
        <v>8</v>
      </c>
      <c r="E161" s="403">
        <f t="shared" si="31"/>
        <v>5.0632911392405063E-2</v>
      </c>
      <c r="F161" s="403">
        <v>8.0500000000000007</v>
      </c>
      <c r="G161" s="403">
        <f t="shared" si="34"/>
        <v>64.400000000000006</v>
      </c>
      <c r="H161" s="403" t="s">
        <v>2037</v>
      </c>
      <c r="I161" s="403">
        <f t="shared" ref="I161:I172" si="41">ROUND(G161*H161,2)</f>
        <v>64.400000000000006</v>
      </c>
      <c r="J161" s="403">
        <f t="shared" si="33"/>
        <v>15.51</v>
      </c>
      <c r="K161" s="505">
        <f t="shared" si="32"/>
        <v>79.910000000000011</v>
      </c>
    </row>
    <row r="162" spans="1:11" s="68" customFormat="1" ht="49.5" x14ac:dyDescent="0.25">
      <c r="A162" s="399" t="s">
        <v>2304</v>
      </c>
      <c r="B162" s="399" t="s">
        <v>8</v>
      </c>
      <c r="C162" s="400" t="s">
        <v>2250</v>
      </c>
      <c r="D162" s="513">
        <v>8</v>
      </c>
      <c r="E162" s="403">
        <f t="shared" si="31"/>
        <v>5.0632911392405063E-2</v>
      </c>
      <c r="F162" s="403">
        <v>8.0500000000000007</v>
      </c>
      <c r="G162" s="403">
        <f t="shared" si="34"/>
        <v>64.400000000000006</v>
      </c>
      <c r="H162" s="403" t="s">
        <v>2037</v>
      </c>
      <c r="I162" s="403">
        <f t="shared" si="41"/>
        <v>64.400000000000006</v>
      </c>
      <c r="J162" s="403">
        <f t="shared" si="33"/>
        <v>15.51</v>
      </c>
      <c r="K162" s="505">
        <f t="shared" si="32"/>
        <v>79.910000000000011</v>
      </c>
    </row>
    <row r="163" spans="1:11" s="68" customFormat="1" ht="49.5" x14ac:dyDescent="0.25">
      <c r="A163" s="399" t="s">
        <v>2304</v>
      </c>
      <c r="B163" s="399" t="s">
        <v>8</v>
      </c>
      <c r="C163" s="400" t="s">
        <v>2250</v>
      </c>
      <c r="D163" s="513">
        <v>6</v>
      </c>
      <c r="E163" s="403">
        <f t="shared" si="31"/>
        <v>3.7974683544303799E-2</v>
      </c>
      <c r="F163" s="403">
        <v>1536</v>
      </c>
      <c r="G163" s="403">
        <f t="shared" si="34"/>
        <v>58.33</v>
      </c>
      <c r="H163" s="403" t="s">
        <v>2037</v>
      </c>
      <c r="I163" s="403">
        <f t="shared" si="41"/>
        <v>58.33</v>
      </c>
      <c r="J163" s="403">
        <f t="shared" si="33"/>
        <v>14.05</v>
      </c>
      <c r="K163" s="505">
        <f t="shared" si="32"/>
        <v>72.38</v>
      </c>
    </row>
    <row r="164" spans="1:11" s="68" customFormat="1" ht="49.5" x14ac:dyDescent="0.25">
      <c r="A164" s="399" t="s">
        <v>2304</v>
      </c>
      <c r="B164" s="399" t="s">
        <v>8</v>
      </c>
      <c r="C164" s="400" t="s">
        <v>2250</v>
      </c>
      <c r="D164" s="513">
        <v>18</v>
      </c>
      <c r="E164" s="403">
        <f t="shared" si="31"/>
        <v>0.11392405063291139</v>
      </c>
      <c r="F164" s="403">
        <v>7.86</v>
      </c>
      <c r="G164" s="403">
        <f t="shared" si="34"/>
        <v>141.47999999999999</v>
      </c>
      <c r="H164" s="403" t="s">
        <v>2037</v>
      </c>
      <c r="I164" s="403">
        <f t="shared" si="41"/>
        <v>141.47999999999999</v>
      </c>
      <c r="J164" s="403">
        <f t="shared" si="33"/>
        <v>34.08</v>
      </c>
      <c r="K164" s="505">
        <f t="shared" si="32"/>
        <v>175.56</v>
      </c>
    </row>
    <row r="165" spans="1:11" s="68" customFormat="1" ht="49.5" x14ac:dyDescent="0.25">
      <c r="A165" s="399" t="s">
        <v>2304</v>
      </c>
      <c r="B165" s="399" t="s">
        <v>8</v>
      </c>
      <c r="C165" s="400" t="s">
        <v>2305</v>
      </c>
      <c r="D165" s="513">
        <v>10</v>
      </c>
      <c r="E165" s="403">
        <f t="shared" si="31"/>
        <v>6.3291139240506333E-2</v>
      </c>
      <c r="F165" s="403">
        <v>1978.5</v>
      </c>
      <c r="G165" s="403">
        <f t="shared" si="34"/>
        <v>125.22</v>
      </c>
      <c r="H165" s="403" t="s">
        <v>2037</v>
      </c>
      <c r="I165" s="403">
        <f t="shared" si="41"/>
        <v>125.22</v>
      </c>
      <c r="J165" s="403">
        <f t="shared" si="33"/>
        <v>30.17</v>
      </c>
      <c r="K165" s="505">
        <f t="shared" si="32"/>
        <v>155.38999999999999</v>
      </c>
    </row>
    <row r="166" spans="1:11" s="68" customFormat="1" ht="49.5" x14ac:dyDescent="0.25">
      <c r="A166" s="401" t="s">
        <v>2306</v>
      </c>
      <c r="B166" s="402"/>
      <c r="C166" s="402"/>
      <c r="D166" s="514">
        <f>SUM(D161:D165)</f>
        <v>50</v>
      </c>
      <c r="E166" s="506">
        <f t="shared" ref="E166:K166" si="42">SUM(E161:E165)</f>
        <v>0.31645569620253167</v>
      </c>
      <c r="F166" s="508"/>
      <c r="G166" s="508"/>
      <c r="H166" s="508">
        <f t="shared" si="42"/>
        <v>0</v>
      </c>
      <c r="I166" s="506">
        <f t="shared" si="42"/>
        <v>453.83000000000004</v>
      </c>
      <c r="J166" s="506">
        <f t="shared" si="42"/>
        <v>109.32000000000001</v>
      </c>
      <c r="K166" s="507">
        <f t="shared" si="42"/>
        <v>563.15</v>
      </c>
    </row>
    <row r="167" spans="1:11" s="142" customFormat="1" ht="33" x14ac:dyDescent="0.25">
      <c r="A167" s="399" t="s">
        <v>2307</v>
      </c>
      <c r="B167" s="399" t="s">
        <v>7</v>
      </c>
      <c r="C167" s="400" t="s">
        <v>2308</v>
      </c>
      <c r="D167" s="513">
        <v>135</v>
      </c>
      <c r="E167" s="403">
        <f t="shared" si="31"/>
        <v>0.85443037974683544</v>
      </c>
      <c r="F167" s="403">
        <v>2000</v>
      </c>
      <c r="G167" s="403">
        <f t="shared" si="34"/>
        <v>1708.86</v>
      </c>
      <c r="H167" s="403" t="s">
        <v>2067</v>
      </c>
      <c r="I167" s="403">
        <f t="shared" si="41"/>
        <v>512.66</v>
      </c>
      <c r="J167" s="403">
        <f t="shared" si="33"/>
        <v>123.5</v>
      </c>
      <c r="K167" s="505">
        <f t="shared" si="32"/>
        <v>636.16</v>
      </c>
    </row>
    <row r="168" spans="1:11" s="68" customFormat="1" ht="33" x14ac:dyDescent="0.25">
      <c r="A168" s="401" t="s">
        <v>2309</v>
      </c>
      <c r="B168" s="402"/>
      <c r="C168" s="402"/>
      <c r="D168" s="514">
        <f>D167</f>
        <v>135</v>
      </c>
      <c r="E168" s="506">
        <f t="shared" ref="E168:K168" si="43">E167</f>
        <v>0.85443037974683544</v>
      </c>
      <c r="F168" s="508"/>
      <c r="G168" s="508"/>
      <c r="H168" s="508"/>
      <c r="I168" s="506">
        <f t="shared" si="43"/>
        <v>512.66</v>
      </c>
      <c r="J168" s="506">
        <f t="shared" si="43"/>
        <v>123.5</v>
      </c>
      <c r="K168" s="507">
        <f t="shared" si="43"/>
        <v>636.16</v>
      </c>
    </row>
    <row r="169" spans="1:11" s="68" customFormat="1" ht="33" x14ac:dyDescent="0.25">
      <c r="A169" s="399" t="s">
        <v>2310</v>
      </c>
      <c r="B169" s="399" t="s">
        <v>10</v>
      </c>
      <c r="C169" s="400" t="s">
        <v>2311</v>
      </c>
      <c r="D169" s="513">
        <v>8</v>
      </c>
      <c r="E169" s="403">
        <f t="shared" si="31"/>
        <v>5.0632911392405063E-2</v>
      </c>
      <c r="F169" s="403">
        <v>10.17</v>
      </c>
      <c r="G169" s="403">
        <f t="shared" si="34"/>
        <v>81.36</v>
      </c>
      <c r="H169" s="403" t="s">
        <v>2037</v>
      </c>
      <c r="I169" s="403">
        <f t="shared" si="41"/>
        <v>81.36</v>
      </c>
      <c r="J169" s="403">
        <f t="shared" si="33"/>
        <v>19.600000000000001</v>
      </c>
      <c r="K169" s="505">
        <f t="shared" si="32"/>
        <v>100.96000000000001</v>
      </c>
    </row>
    <row r="170" spans="1:11" s="68" customFormat="1" ht="33" x14ac:dyDescent="0.25">
      <c r="A170" s="399" t="s">
        <v>2310</v>
      </c>
      <c r="B170" s="399" t="s">
        <v>10</v>
      </c>
      <c r="C170" s="400" t="s">
        <v>2311</v>
      </c>
      <c r="D170" s="513">
        <v>7</v>
      </c>
      <c r="E170" s="403">
        <f t="shared" si="31"/>
        <v>4.4303797468354431E-2</v>
      </c>
      <c r="F170" s="403">
        <v>8.11</v>
      </c>
      <c r="G170" s="403">
        <f t="shared" si="34"/>
        <v>56.77</v>
      </c>
      <c r="H170" s="403" t="s">
        <v>2037</v>
      </c>
      <c r="I170" s="403">
        <f t="shared" si="41"/>
        <v>56.77</v>
      </c>
      <c r="J170" s="403">
        <f t="shared" si="33"/>
        <v>13.68</v>
      </c>
      <c r="K170" s="505">
        <f t="shared" si="32"/>
        <v>70.45</v>
      </c>
    </row>
    <row r="171" spans="1:11" s="68" customFormat="1" ht="33" x14ac:dyDescent="0.25">
      <c r="A171" s="399" t="s">
        <v>2310</v>
      </c>
      <c r="B171" s="399" t="s">
        <v>10</v>
      </c>
      <c r="C171" s="400" t="s">
        <v>2311</v>
      </c>
      <c r="D171" s="513">
        <v>8</v>
      </c>
      <c r="E171" s="403">
        <f t="shared" si="31"/>
        <v>5.0632911392405063E-2</v>
      </c>
      <c r="F171" s="403">
        <v>7.92</v>
      </c>
      <c r="G171" s="403">
        <f t="shared" si="34"/>
        <v>63.36</v>
      </c>
      <c r="H171" s="403" t="s">
        <v>2037</v>
      </c>
      <c r="I171" s="403">
        <f t="shared" si="41"/>
        <v>63.36</v>
      </c>
      <c r="J171" s="403">
        <f t="shared" si="33"/>
        <v>15.26</v>
      </c>
      <c r="K171" s="505">
        <f t="shared" si="32"/>
        <v>78.62</v>
      </c>
    </row>
    <row r="172" spans="1:11" s="68" customFormat="1" ht="33" x14ac:dyDescent="0.25">
      <c r="A172" s="399" t="s">
        <v>2310</v>
      </c>
      <c r="B172" s="399" t="s">
        <v>10</v>
      </c>
      <c r="C172" s="400" t="s">
        <v>1345</v>
      </c>
      <c r="D172" s="513">
        <v>8</v>
      </c>
      <c r="E172" s="403">
        <f t="shared" si="31"/>
        <v>5.0632911392405063E-2</v>
      </c>
      <c r="F172" s="403">
        <v>1890</v>
      </c>
      <c r="G172" s="403">
        <f t="shared" si="34"/>
        <v>95.7</v>
      </c>
      <c r="H172" s="403" t="s">
        <v>2037</v>
      </c>
      <c r="I172" s="403">
        <f t="shared" si="41"/>
        <v>95.7</v>
      </c>
      <c r="J172" s="403">
        <f t="shared" si="33"/>
        <v>23.05</v>
      </c>
      <c r="K172" s="505">
        <f t="shared" si="32"/>
        <v>118.75</v>
      </c>
    </row>
    <row r="173" spans="1:11" s="68" customFormat="1" x14ac:dyDescent="0.25">
      <c r="A173" s="401" t="s">
        <v>2312</v>
      </c>
      <c r="B173" s="402"/>
      <c r="C173" s="402"/>
      <c r="D173" s="514">
        <f>SUM(D169:D172)</f>
        <v>31</v>
      </c>
      <c r="E173" s="506">
        <f t="shared" ref="E173:K173" si="44">SUM(E169:E172)</f>
        <v>0.19620253164556961</v>
      </c>
      <c r="F173" s="508"/>
      <c r="G173" s="508"/>
      <c r="H173" s="508">
        <f t="shared" si="44"/>
        <v>0</v>
      </c>
      <c r="I173" s="506">
        <f t="shared" si="44"/>
        <v>297.19</v>
      </c>
      <c r="J173" s="506">
        <f t="shared" si="44"/>
        <v>71.59</v>
      </c>
      <c r="K173" s="507">
        <f t="shared" si="44"/>
        <v>368.78000000000003</v>
      </c>
    </row>
    <row r="174" spans="1:11" s="68" customFormat="1" ht="49.5" x14ac:dyDescent="0.25">
      <c r="A174" s="399" t="s">
        <v>2313</v>
      </c>
      <c r="B174" s="399" t="s">
        <v>8</v>
      </c>
      <c r="C174" s="400" t="s">
        <v>726</v>
      </c>
      <c r="D174" s="513">
        <v>8</v>
      </c>
      <c r="E174" s="403">
        <f t="shared" si="31"/>
        <v>5.0632911392405063E-2</v>
      </c>
      <c r="F174" s="403">
        <v>1324</v>
      </c>
      <c r="G174" s="403">
        <f t="shared" si="34"/>
        <v>67.040000000000006</v>
      </c>
      <c r="H174" s="403" t="s">
        <v>2037</v>
      </c>
      <c r="I174" s="403">
        <f t="shared" ref="I174:I237" si="45">ROUND(G174*H174,2)</f>
        <v>67.040000000000006</v>
      </c>
      <c r="J174" s="403">
        <f t="shared" si="33"/>
        <v>16.149999999999999</v>
      </c>
      <c r="K174" s="505">
        <f t="shared" si="32"/>
        <v>83.19</v>
      </c>
    </row>
    <row r="175" spans="1:11" s="68" customFormat="1" ht="49.5" x14ac:dyDescent="0.25">
      <c r="A175" s="399" t="s">
        <v>2313</v>
      </c>
      <c r="B175" s="399" t="s">
        <v>8</v>
      </c>
      <c r="C175" s="400" t="s">
        <v>2314</v>
      </c>
      <c r="D175" s="513">
        <v>16</v>
      </c>
      <c r="E175" s="403">
        <f t="shared" si="31"/>
        <v>0.10126582278481013</v>
      </c>
      <c r="F175" s="403">
        <v>8</v>
      </c>
      <c r="G175" s="403">
        <f t="shared" si="34"/>
        <v>128</v>
      </c>
      <c r="H175" s="403" t="s">
        <v>2037</v>
      </c>
      <c r="I175" s="403">
        <f t="shared" si="45"/>
        <v>128</v>
      </c>
      <c r="J175" s="403">
        <f t="shared" si="33"/>
        <v>30.84</v>
      </c>
      <c r="K175" s="505">
        <f t="shared" si="32"/>
        <v>158.84</v>
      </c>
    </row>
    <row r="176" spans="1:11" s="68" customFormat="1" ht="49.5" x14ac:dyDescent="0.25">
      <c r="A176" s="399" t="s">
        <v>2313</v>
      </c>
      <c r="B176" s="399" t="s">
        <v>8</v>
      </c>
      <c r="C176" s="400" t="s">
        <v>2314</v>
      </c>
      <c r="D176" s="513">
        <v>24</v>
      </c>
      <c r="E176" s="403">
        <f t="shared" si="31"/>
        <v>0.15189873417721519</v>
      </c>
      <c r="F176" s="403">
        <v>8</v>
      </c>
      <c r="G176" s="403">
        <f t="shared" si="34"/>
        <v>192</v>
      </c>
      <c r="H176" s="403" t="s">
        <v>2037</v>
      </c>
      <c r="I176" s="403">
        <f t="shared" si="45"/>
        <v>192</v>
      </c>
      <c r="J176" s="403">
        <f t="shared" si="33"/>
        <v>46.25</v>
      </c>
      <c r="K176" s="505">
        <f t="shared" si="32"/>
        <v>238.25</v>
      </c>
    </row>
    <row r="177" spans="1:11" s="142" customFormat="1" ht="49.5" x14ac:dyDescent="0.25">
      <c r="A177" s="399" t="s">
        <v>2313</v>
      </c>
      <c r="B177" s="399" t="s">
        <v>8</v>
      </c>
      <c r="C177" s="400" t="s">
        <v>2314</v>
      </c>
      <c r="D177" s="513">
        <v>8</v>
      </c>
      <c r="E177" s="403">
        <f t="shared" si="31"/>
        <v>5.0632911392405063E-2</v>
      </c>
      <c r="F177" s="403">
        <v>8</v>
      </c>
      <c r="G177" s="403">
        <f t="shared" si="34"/>
        <v>64</v>
      </c>
      <c r="H177" s="403" t="s">
        <v>2037</v>
      </c>
      <c r="I177" s="403">
        <f t="shared" si="45"/>
        <v>64</v>
      </c>
      <c r="J177" s="403">
        <f t="shared" si="33"/>
        <v>15.42</v>
      </c>
      <c r="K177" s="505">
        <f t="shared" si="32"/>
        <v>79.42</v>
      </c>
    </row>
    <row r="178" spans="1:11" s="68" customFormat="1" ht="49.5" x14ac:dyDescent="0.25">
      <c r="A178" s="399" t="s">
        <v>2313</v>
      </c>
      <c r="B178" s="399" t="s">
        <v>8</v>
      </c>
      <c r="C178" s="400" t="s">
        <v>2314</v>
      </c>
      <c r="D178" s="513">
        <v>32</v>
      </c>
      <c r="E178" s="403">
        <f t="shared" si="31"/>
        <v>0.20253164556962025</v>
      </c>
      <c r="F178" s="403">
        <v>7.81</v>
      </c>
      <c r="G178" s="403">
        <f t="shared" si="34"/>
        <v>249.92</v>
      </c>
      <c r="H178" s="403" t="s">
        <v>2037</v>
      </c>
      <c r="I178" s="403">
        <f t="shared" si="45"/>
        <v>249.92</v>
      </c>
      <c r="J178" s="403">
        <f t="shared" si="33"/>
        <v>60.21</v>
      </c>
      <c r="K178" s="505">
        <f t="shared" si="32"/>
        <v>310.13</v>
      </c>
    </row>
    <row r="179" spans="1:11" s="68" customFormat="1" ht="49.5" x14ac:dyDescent="0.25">
      <c r="A179" s="399" t="s">
        <v>2313</v>
      </c>
      <c r="B179" s="399" t="s">
        <v>8</v>
      </c>
      <c r="C179" s="400" t="s">
        <v>2314</v>
      </c>
      <c r="D179" s="513">
        <v>16</v>
      </c>
      <c r="E179" s="403">
        <f t="shared" si="31"/>
        <v>0.10126582278481013</v>
      </c>
      <c r="F179" s="403">
        <v>8</v>
      </c>
      <c r="G179" s="403">
        <f t="shared" si="34"/>
        <v>128</v>
      </c>
      <c r="H179" s="403" t="s">
        <v>2037</v>
      </c>
      <c r="I179" s="403">
        <f t="shared" si="45"/>
        <v>128</v>
      </c>
      <c r="J179" s="403">
        <f t="shared" si="33"/>
        <v>30.84</v>
      </c>
      <c r="K179" s="505">
        <f t="shared" si="32"/>
        <v>158.84</v>
      </c>
    </row>
    <row r="180" spans="1:11" s="68" customFormat="1" ht="49.5" x14ac:dyDescent="0.25">
      <c r="A180" s="399" t="s">
        <v>2313</v>
      </c>
      <c r="B180" s="399" t="s">
        <v>8</v>
      </c>
      <c r="C180" s="400" t="s">
        <v>2314</v>
      </c>
      <c r="D180" s="513">
        <v>8</v>
      </c>
      <c r="E180" s="403">
        <f t="shared" si="31"/>
        <v>5.0632911392405063E-2</v>
      </c>
      <c r="F180" s="403">
        <v>7.89</v>
      </c>
      <c r="G180" s="403">
        <f t="shared" si="34"/>
        <v>63.12</v>
      </c>
      <c r="H180" s="403" t="s">
        <v>2037</v>
      </c>
      <c r="I180" s="403">
        <f t="shared" si="45"/>
        <v>63.12</v>
      </c>
      <c r="J180" s="403">
        <f t="shared" si="33"/>
        <v>15.21</v>
      </c>
      <c r="K180" s="505">
        <f t="shared" si="32"/>
        <v>78.33</v>
      </c>
    </row>
    <row r="181" spans="1:11" s="68" customFormat="1" ht="49.5" x14ac:dyDescent="0.25">
      <c r="A181" s="399" t="s">
        <v>2313</v>
      </c>
      <c r="B181" s="399" t="s">
        <v>8</v>
      </c>
      <c r="C181" s="400" t="s">
        <v>2314</v>
      </c>
      <c r="D181" s="513">
        <v>16</v>
      </c>
      <c r="E181" s="403">
        <f t="shared" si="31"/>
        <v>0.10126582278481013</v>
      </c>
      <c r="F181" s="403">
        <v>8</v>
      </c>
      <c r="G181" s="403">
        <f t="shared" si="34"/>
        <v>128</v>
      </c>
      <c r="H181" s="403" t="s">
        <v>2037</v>
      </c>
      <c r="I181" s="403">
        <f t="shared" si="45"/>
        <v>128</v>
      </c>
      <c r="J181" s="403">
        <f t="shared" si="33"/>
        <v>30.84</v>
      </c>
      <c r="K181" s="505">
        <f t="shared" si="32"/>
        <v>158.84</v>
      </c>
    </row>
    <row r="182" spans="1:11" s="68" customFormat="1" ht="49.5" x14ac:dyDescent="0.25">
      <c r="A182" s="399" t="s">
        <v>2313</v>
      </c>
      <c r="B182" s="399" t="s">
        <v>8</v>
      </c>
      <c r="C182" s="400" t="s">
        <v>1469</v>
      </c>
      <c r="D182" s="513">
        <v>24</v>
      </c>
      <c r="E182" s="403">
        <f t="shared" si="31"/>
        <v>0.15189873417721519</v>
      </c>
      <c r="F182" s="403">
        <v>2550</v>
      </c>
      <c r="G182" s="403">
        <f t="shared" si="34"/>
        <v>387.34</v>
      </c>
      <c r="H182" s="403" t="s">
        <v>2037</v>
      </c>
      <c r="I182" s="403">
        <f t="shared" si="45"/>
        <v>387.34</v>
      </c>
      <c r="J182" s="403">
        <f t="shared" si="33"/>
        <v>93.31</v>
      </c>
      <c r="K182" s="505">
        <f t="shared" si="32"/>
        <v>480.65</v>
      </c>
    </row>
    <row r="183" spans="1:11" s="68" customFormat="1" ht="33" x14ac:dyDescent="0.25">
      <c r="A183" s="401" t="s">
        <v>2315</v>
      </c>
      <c r="B183" s="402"/>
      <c r="C183" s="402"/>
      <c r="D183" s="514">
        <f>SUM(D174:D182)</f>
        <v>152</v>
      </c>
      <c r="E183" s="506">
        <f t="shared" ref="E183:K183" si="46">SUM(E174:E182)</f>
        <v>0.96202531645569622</v>
      </c>
      <c r="F183" s="508"/>
      <c r="G183" s="508"/>
      <c r="H183" s="508">
        <f t="shared" si="46"/>
        <v>0</v>
      </c>
      <c r="I183" s="506">
        <f t="shared" si="46"/>
        <v>1407.42</v>
      </c>
      <c r="J183" s="506">
        <f t="shared" si="46"/>
        <v>339.07000000000005</v>
      </c>
      <c r="K183" s="507">
        <f t="shared" si="46"/>
        <v>1746.4899999999998</v>
      </c>
    </row>
    <row r="184" spans="1:11" s="68" customFormat="1" ht="33" x14ac:dyDescent="0.25">
      <c r="A184" s="399" t="s">
        <v>2316</v>
      </c>
      <c r="B184" s="399" t="s">
        <v>7</v>
      </c>
      <c r="C184" s="400" t="s">
        <v>2317</v>
      </c>
      <c r="D184" s="513">
        <v>8</v>
      </c>
      <c r="E184" s="403">
        <f t="shared" si="31"/>
        <v>5.0632911392405063E-2</v>
      </c>
      <c r="F184" s="403">
        <v>1150</v>
      </c>
      <c r="G184" s="403">
        <f t="shared" si="34"/>
        <v>58.23</v>
      </c>
      <c r="H184" s="403" t="s">
        <v>2067</v>
      </c>
      <c r="I184" s="403">
        <f t="shared" si="45"/>
        <v>17.47</v>
      </c>
      <c r="J184" s="403">
        <f t="shared" si="33"/>
        <v>4.21</v>
      </c>
      <c r="K184" s="505">
        <f t="shared" si="32"/>
        <v>21.68</v>
      </c>
    </row>
    <row r="185" spans="1:11" s="68" customFormat="1" ht="49.5" x14ac:dyDescent="0.25">
      <c r="A185" s="401" t="s">
        <v>2318</v>
      </c>
      <c r="B185" s="402"/>
      <c r="C185" s="402"/>
      <c r="D185" s="514">
        <f>D184</f>
        <v>8</v>
      </c>
      <c r="E185" s="506">
        <f t="shared" ref="E185:K185" si="47">E184</f>
        <v>5.0632911392405063E-2</v>
      </c>
      <c r="F185" s="508"/>
      <c r="G185" s="508"/>
      <c r="H185" s="508"/>
      <c r="I185" s="506">
        <f t="shared" si="47"/>
        <v>17.47</v>
      </c>
      <c r="J185" s="506">
        <f t="shared" si="47"/>
        <v>4.21</v>
      </c>
      <c r="K185" s="507">
        <f t="shared" si="47"/>
        <v>21.68</v>
      </c>
    </row>
    <row r="186" spans="1:11" s="68" customFormat="1" ht="49.5" x14ac:dyDescent="0.25">
      <c r="A186" s="399" t="s">
        <v>2319</v>
      </c>
      <c r="B186" s="399" t="s">
        <v>10</v>
      </c>
      <c r="C186" s="400" t="s">
        <v>2291</v>
      </c>
      <c r="D186" s="513">
        <v>60</v>
      </c>
      <c r="E186" s="403">
        <f t="shared" si="31"/>
        <v>0.379746835443038</v>
      </c>
      <c r="F186" s="403">
        <v>6.85</v>
      </c>
      <c r="G186" s="403">
        <f t="shared" si="34"/>
        <v>411</v>
      </c>
      <c r="H186" s="403" t="s">
        <v>2037</v>
      </c>
      <c r="I186" s="403">
        <f t="shared" si="45"/>
        <v>411</v>
      </c>
      <c r="J186" s="403">
        <f t="shared" si="33"/>
        <v>99.01</v>
      </c>
      <c r="K186" s="505">
        <f t="shared" si="32"/>
        <v>510.01</v>
      </c>
    </row>
    <row r="187" spans="1:11" s="68" customFormat="1" ht="49.5" x14ac:dyDescent="0.25">
      <c r="A187" s="399" t="s">
        <v>2319</v>
      </c>
      <c r="B187" s="399" t="s">
        <v>10</v>
      </c>
      <c r="C187" s="400" t="s">
        <v>2291</v>
      </c>
      <c r="D187" s="513">
        <v>60</v>
      </c>
      <c r="E187" s="403">
        <f t="shared" si="31"/>
        <v>0.379746835443038</v>
      </c>
      <c r="F187" s="403">
        <v>6.85</v>
      </c>
      <c r="G187" s="403">
        <f t="shared" si="34"/>
        <v>411</v>
      </c>
      <c r="H187" s="403" t="s">
        <v>2037</v>
      </c>
      <c r="I187" s="403">
        <f t="shared" si="45"/>
        <v>411</v>
      </c>
      <c r="J187" s="403">
        <f t="shared" si="33"/>
        <v>99.01</v>
      </c>
      <c r="K187" s="505">
        <f t="shared" si="32"/>
        <v>510.01</v>
      </c>
    </row>
    <row r="188" spans="1:11" s="68" customFormat="1" ht="49.5" x14ac:dyDescent="0.25">
      <c r="A188" s="399" t="s">
        <v>2319</v>
      </c>
      <c r="B188" s="399" t="s">
        <v>10</v>
      </c>
      <c r="C188" s="400" t="s">
        <v>2291</v>
      </c>
      <c r="D188" s="513">
        <v>92</v>
      </c>
      <c r="E188" s="403">
        <f t="shared" si="31"/>
        <v>0.58227848101265822</v>
      </c>
      <c r="F188" s="403">
        <v>6.85</v>
      </c>
      <c r="G188" s="403">
        <f t="shared" si="34"/>
        <v>630.20000000000005</v>
      </c>
      <c r="H188" s="403" t="s">
        <v>2037</v>
      </c>
      <c r="I188" s="403">
        <f t="shared" si="45"/>
        <v>630.20000000000005</v>
      </c>
      <c r="J188" s="403">
        <f t="shared" si="33"/>
        <v>151.82</v>
      </c>
      <c r="K188" s="505">
        <f t="shared" si="32"/>
        <v>782.02</v>
      </c>
    </row>
    <row r="189" spans="1:11" s="68" customFormat="1" ht="49.5" x14ac:dyDescent="0.25">
      <c r="A189" s="399" t="s">
        <v>2319</v>
      </c>
      <c r="B189" s="399" t="s">
        <v>10</v>
      </c>
      <c r="C189" s="400" t="s">
        <v>2291</v>
      </c>
      <c r="D189" s="513">
        <v>60</v>
      </c>
      <c r="E189" s="403">
        <f t="shared" si="31"/>
        <v>0.379746835443038</v>
      </c>
      <c r="F189" s="403">
        <v>6.85</v>
      </c>
      <c r="G189" s="403">
        <f t="shared" si="34"/>
        <v>411</v>
      </c>
      <c r="H189" s="403" t="s">
        <v>2037</v>
      </c>
      <c r="I189" s="403">
        <f t="shared" si="45"/>
        <v>411</v>
      </c>
      <c r="J189" s="403">
        <f t="shared" si="33"/>
        <v>99.01</v>
      </c>
      <c r="K189" s="505">
        <f t="shared" si="32"/>
        <v>510.01</v>
      </c>
    </row>
    <row r="190" spans="1:11" s="142" customFormat="1" ht="49.5" x14ac:dyDescent="0.25">
      <c r="A190" s="399" t="s">
        <v>2319</v>
      </c>
      <c r="B190" s="399" t="s">
        <v>10</v>
      </c>
      <c r="C190" s="400" t="s">
        <v>2311</v>
      </c>
      <c r="D190" s="513">
        <v>64</v>
      </c>
      <c r="E190" s="403">
        <f t="shared" si="31"/>
        <v>0.4050632911392405</v>
      </c>
      <c r="F190" s="403">
        <v>11.25</v>
      </c>
      <c r="G190" s="403">
        <f t="shared" si="34"/>
        <v>720</v>
      </c>
      <c r="H190" s="403" t="s">
        <v>2037</v>
      </c>
      <c r="I190" s="403">
        <f t="shared" si="45"/>
        <v>720</v>
      </c>
      <c r="J190" s="403">
        <f t="shared" si="33"/>
        <v>173.45</v>
      </c>
      <c r="K190" s="505">
        <f t="shared" si="32"/>
        <v>893.45</v>
      </c>
    </row>
    <row r="191" spans="1:11" s="68" customFormat="1" ht="49.5" x14ac:dyDescent="0.25">
      <c r="A191" s="399" t="s">
        <v>2319</v>
      </c>
      <c r="B191" s="399" t="s">
        <v>10</v>
      </c>
      <c r="C191" s="400" t="s">
        <v>2311</v>
      </c>
      <c r="D191" s="513">
        <v>96</v>
      </c>
      <c r="E191" s="403">
        <f t="shared" si="31"/>
        <v>0.60759493670886078</v>
      </c>
      <c r="F191" s="403">
        <v>11.09</v>
      </c>
      <c r="G191" s="403">
        <f t="shared" si="34"/>
        <v>1064.6400000000001</v>
      </c>
      <c r="H191" s="403" t="s">
        <v>2037</v>
      </c>
      <c r="I191" s="403">
        <f t="shared" si="45"/>
        <v>1064.6400000000001</v>
      </c>
      <c r="J191" s="403">
        <f t="shared" si="33"/>
        <v>256.47000000000003</v>
      </c>
      <c r="K191" s="505">
        <f t="shared" si="32"/>
        <v>1321.1100000000001</v>
      </c>
    </row>
    <row r="192" spans="1:11" s="68" customFormat="1" ht="49.5" x14ac:dyDescent="0.25">
      <c r="A192" s="399" t="s">
        <v>2319</v>
      </c>
      <c r="B192" s="399" t="s">
        <v>10</v>
      </c>
      <c r="C192" s="400" t="s">
        <v>2311</v>
      </c>
      <c r="D192" s="513">
        <v>8</v>
      </c>
      <c r="E192" s="403">
        <f t="shared" si="31"/>
        <v>5.0632911392405063E-2</v>
      </c>
      <c r="F192" s="403">
        <v>10</v>
      </c>
      <c r="G192" s="403">
        <f t="shared" si="34"/>
        <v>80</v>
      </c>
      <c r="H192" s="403" t="s">
        <v>2037</v>
      </c>
      <c r="I192" s="403">
        <f t="shared" si="45"/>
        <v>80</v>
      </c>
      <c r="J192" s="403">
        <f t="shared" si="33"/>
        <v>19.27</v>
      </c>
      <c r="K192" s="505">
        <f t="shared" si="32"/>
        <v>99.27</v>
      </c>
    </row>
    <row r="193" spans="1:11" s="68" customFormat="1" ht="49.5" x14ac:dyDescent="0.25">
      <c r="A193" s="399" t="s">
        <v>2319</v>
      </c>
      <c r="B193" s="399" t="s">
        <v>10</v>
      </c>
      <c r="C193" s="400" t="s">
        <v>2311</v>
      </c>
      <c r="D193" s="513">
        <v>58</v>
      </c>
      <c r="E193" s="403">
        <f t="shared" si="31"/>
        <v>0.36708860759493672</v>
      </c>
      <c r="F193" s="403">
        <v>11.25</v>
      </c>
      <c r="G193" s="403">
        <f t="shared" si="34"/>
        <v>652.5</v>
      </c>
      <c r="H193" s="403" t="s">
        <v>2037</v>
      </c>
      <c r="I193" s="403">
        <f t="shared" si="45"/>
        <v>652.5</v>
      </c>
      <c r="J193" s="403">
        <f t="shared" si="33"/>
        <v>157.19</v>
      </c>
      <c r="K193" s="505">
        <f t="shared" si="32"/>
        <v>809.69</v>
      </c>
    </row>
    <row r="194" spans="1:11" s="68" customFormat="1" ht="49.5" x14ac:dyDescent="0.25">
      <c r="A194" s="399" t="s">
        <v>2319</v>
      </c>
      <c r="B194" s="399" t="s">
        <v>10</v>
      </c>
      <c r="C194" s="400" t="s">
        <v>2311</v>
      </c>
      <c r="D194" s="513">
        <v>16</v>
      </c>
      <c r="E194" s="403">
        <f t="shared" si="31"/>
        <v>0.10126582278481013</v>
      </c>
      <c r="F194" s="403">
        <v>11.25</v>
      </c>
      <c r="G194" s="403">
        <f t="shared" si="34"/>
        <v>180</v>
      </c>
      <c r="H194" s="403" t="s">
        <v>2037</v>
      </c>
      <c r="I194" s="403">
        <f t="shared" si="45"/>
        <v>180</v>
      </c>
      <c r="J194" s="403">
        <f t="shared" si="33"/>
        <v>43.36</v>
      </c>
      <c r="K194" s="505">
        <f t="shared" si="32"/>
        <v>223.36</v>
      </c>
    </row>
    <row r="195" spans="1:11" s="68" customFormat="1" ht="49.5" x14ac:dyDescent="0.25">
      <c r="A195" s="399" t="s">
        <v>2319</v>
      </c>
      <c r="B195" s="399" t="s">
        <v>10</v>
      </c>
      <c r="C195" s="400" t="s">
        <v>2311</v>
      </c>
      <c r="D195" s="513">
        <v>92</v>
      </c>
      <c r="E195" s="403">
        <f t="shared" si="31"/>
        <v>0.58227848101265822</v>
      </c>
      <c r="F195" s="403">
        <v>11.09</v>
      </c>
      <c r="G195" s="403">
        <f t="shared" si="34"/>
        <v>1020.28</v>
      </c>
      <c r="H195" s="403" t="s">
        <v>2037</v>
      </c>
      <c r="I195" s="403">
        <f t="shared" si="45"/>
        <v>1020.28</v>
      </c>
      <c r="J195" s="403">
        <f t="shared" si="33"/>
        <v>245.79</v>
      </c>
      <c r="K195" s="505">
        <f t="shared" si="32"/>
        <v>1266.07</v>
      </c>
    </row>
    <row r="196" spans="1:11" s="68" customFormat="1" ht="49.5" x14ac:dyDescent="0.25">
      <c r="A196" s="399" t="s">
        <v>2319</v>
      </c>
      <c r="B196" s="399" t="s">
        <v>10</v>
      </c>
      <c r="C196" s="400" t="s">
        <v>2311</v>
      </c>
      <c r="D196" s="513">
        <v>56</v>
      </c>
      <c r="E196" s="403">
        <f t="shared" si="31"/>
        <v>0.35443037974683544</v>
      </c>
      <c r="F196" s="403">
        <v>11.09</v>
      </c>
      <c r="G196" s="403">
        <f t="shared" si="34"/>
        <v>621.04</v>
      </c>
      <c r="H196" s="403" t="s">
        <v>2037</v>
      </c>
      <c r="I196" s="403">
        <f t="shared" si="45"/>
        <v>621.04</v>
      </c>
      <c r="J196" s="403">
        <f t="shared" si="33"/>
        <v>149.61000000000001</v>
      </c>
      <c r="K196" s="505">
        <f t="shared" si="32"/>
        <v>770.65</v>
      </c>
    </row>
    <row r="197" spans="1:11" s="68" customFormat="1" ht="49.5" x14ac:dyDescent="0.25">
      <c r="A197" s="399" t="s">
        <v>2319</v>
      </c>
      <c r="B197" s="399" t="s">
        <v>10</v>
      </c>
      <c r="C197" s="400" t="s">
        <v>2311</v>
      </c>
      <c r="D197" s="513">
        <v>64</v>
      </c>
      <c r="E197" s="403">
        <f t="shared" si="31"/>
        <v>0.4050632911392405</v>
      </c>
      <c r="F197" s="403">
        <v>11.09</v>
      </c>
      <c r="G197" s="403">
        <f t="shared" si="34"/>
        <v>709.76</v>
      </c>
      <c r="H197" s="403" t="s">
        <v>2037</v>
      </c>
      <c r="I197" s="403">
        <f t="shared" si="45"/>
        <v>709.76</v>
      </c>
      <c r="J197" s="403">
        <f t="shared" si="33"/>
        <v>170.98</v>
      </c>
      <c r="K197" s="505">
        <f t="shared" si="32"/>
        <v>880.74</v>
      </c>
    </row>
    <row r="198" spans="1:11" s="68" customFormat="1" ht="49.5" x14ac:dyDescent="0.25">
      <c r="A198" s="399" t="s">
        <v>2319</v>
      </c>
      <c r="B198" s="399" t="s">
        <v>10</v>
      </c>
      <c r="C198" s="400" t="s">
        <v>2311</v>
      </c>
      <c r="D198" s="513">
        <v>48</v>
      </c>
      <c r="E198" s="403">
        <f t="shared" si="31"/>
        <v>0.30379746835443039</v>
      </c>
      <c r="F198" s="403">
        <v>11.25</v>
      </c>
      <c r="G198" s="403">
        <f t="shared" si="34"/>
        <v>540</v>
      </c>
      <c r="H198" s="403" t="s">
        <v>2037</v>
      </c>
      <c r="I198" s="403">
        <f t="shared" si="45"/>
        <v>540</v>
      </c>
      <c r="J198" s="403">
        <f t="shared" si="33"/>
        <v>130.09</v>
      </c>
      <c r="K198" s="505">
        <f t="shared" si="32"/>
        <v>670.09</v>
      </c>
    </row>
    <row r="199" spans="1:11" s="68" customFormat="1" ht="49.5" x14ac:dyDescent="0.25">
      <c r="A199" s="399" t="s">
        <v>2319</v>
      </c>
      <c r="B199" s="399" t="s">
        <v>10</v>
      </c>
      <c r="C199" s="400" t="s">
        <v>2311</v>
      </c>
      <c r="D199" s="513">
        <v>124</v>
      </c>
      <c r="E199" s="403">
        <f t="shared" si="31"/>
        <v>0.78481012658227844</v>
      </c>
      <c r="F199" s="403">
        <v>9.76</v>
      </c>
      <c r="G199" s="403">
        <f t="shared" si="34"/>
        <v>1210.24</v>
      </c>
      <c r="H199" s="403" t="s">
        <v>2037</v>
      </c>
      <c r="I199" s="403">
        <f t="shared" si="45"/>
        <v>1210.24</v>
      </c>
      <c r="J199" s="403">
        <f t="shared" si="33"/>
        <v>291.55</v>
      </c>
      <c r="K199" s="505">
        <f t="shared" si="32"/>
        <v>1501.79</v>
      </c>
    </row>
    <row r="200" spans="1:11" s="68" customFormat="1" ht="49.5" x14ac:dyDescent="0.25">
      <c r="A200" s="399" t="s">
        <v>2319</v>
      </c>
      <c r="B200" s="399" t="s">
        <v>10</v>
      </c>
      <c r="C200" s="400" t="s">
        <v>2311</v>
      </c>
      <c r="D200" s="513">
        <v>88</v>
      </c>
      <c r="E200" s="403">
        <f t="shared" si="31"/>
        <v>0.55696202531645567</v>
      </c>
      <c r="F200" s="403">
        <v>9.76</v>
      </c>
      <c r="G200" s="403">
        <f t="shared" si="34"/>
        <v>858.88</v>
      </c>
      <c r="H200" s="403" t="s">
        <v>2037</v>
      </c>
      <c r="I200" s="403">
        <f t="shared" si="45"/>
        <v>858.88</v>
      </c>
      <c r="J200" s="403">
        <f t="shared" si="33"/>
        <v>206.9</v>
      </c>
      <c r="K200" s="505">
        <f t="shared" si="32"/>
        <v>1065.78</v>
      </c>
    </row>
    <row r="201" spans="1:11" s="142" customFormat="1" ht="49.5" x14ac:dyDescent="0.25">
      <c r="A201" s="399" t="s">
        <v>2319</v>
      </c>
      <c r="B201" s="399" t="s">
        <v>10</v>
      </c>
      <c r="C201" s="400" t="s">
        <v>2311</v>
      </c>
      <c r="D201" s="513">
        <v>7</v>
      </c>
      <c r="E201" s="403">
        <f t="shared" si="31"/>
        <v>4.4303797468354431E-2</v>
      </c>
      <c r="F201" s="403">
        <v>11.25</v>
      </c>
      <c r="G201" s="403">
        <f t="shared" si="34"/>
        <v>78.75</v>
      </c>
      <c r="H201" s="403" t="s">
        <v>2037</v>
      </c>
      <c r="I201" s="403">
        <f t="shared" si="45"/>
        <v>78.75</v>
      </c>
      <c r="J201" s="403">
        <f t="shared" si="33"/>
        <v>18.97</v>
      </c>
      <c r="K201" s="505">
        <f t="shared" si="32"/>
        <v>97.72</v>
      </c>
    </row>
    <row r="202" spans="1:11" s="68" customFormat="1" ht="49.5" x14ac:dyDescent="0.25">
      <c r="A202" s="399" t="s">
        <v>2319</v>
      </c>
      <c r="B202" s="399" t="s">
        <v>10</v>
      </c>
      <c r="C202" s="400" t="s">
        <v>2311</v>
      </c>
      <c r="D202" s="513">
        <v>56</v>
      </c>
      <c r="E202" s="403">
        <f t="shared" si="31"/>
        <v>0.35443037974683544</v>
      </c>
      <c r="F202" s="403">
        <v>8.66</v>
      </c>
      <c r="G202" s="403">
        <f t="shared" si="34"/>
        <v>484.96</v>
      </c>
      <c r="H202" s="403" t="s">
        <v>2037</v>
      </c>
      <c r="I202" s="403">
        <f t="shared" si="45"/>
        <v>484.96</v>
      </c>
      <c r="J202" s="403">
        <f t="shared" si="33"/>
        <v>116.83</v>
      </c>
      <c r="K202" s="505">
        <f t="shared" si="32"/>
        <v>601.79</v>
      </c>
    </row>
    <row r="203" spans="1:11" s="68" customFormat="1" ht="49.5" x14ac:dyDescent="0.25">
      <c r="A203" s="399" t="s">
        <v>2319</v>
      </c>
      <c r="B203" s="399" t="s">
        <v>10</v>
      </c>
      <c r="C203" s="400" t="s">
        <v>2311</v>
      </c>
      <c r="D203" s="513">
        <v>48</v>
      </c>
      <c r="E203" s="403">
        <f t="shared" ref="E203:E266" si="48">D203/$E$9</f>
        <v>0.30379746835443039</v>
      </c>
      <c r="F203" s="403">
        <v>9.76</v>
      </c>
      <c r="G203" s="403">
        <f t="shared" si="34"/>
        <v>468.48</v>
      </c>
      <c r="H203" s="403" t="s">
        <v>2037</v>
      </c>
      <c r="I203" s="403">
        <f t="shared" si="45"/>
        <v>468.48</v>
      </c>
      <c r="J203" s="403">
        <f t="shared" si="33"/>
        <v>112.86</v>
      </c>
      <c r="K203" s="505">
        <f t="shared" ref="K203:K266" si="49">J203+I203</f>
        <v>581.34</v>
      </c>
    </row>
    <row r="204" spans="1:11" s="68" customFormat="1" ht="49.5" x14ac:dyDescent="0.25">
      <c r="A204" s="399" t="s">
        <v>2319</v>
      </c>
      <c r="B204" s="399" t="s">
        <v>10</v>
      </c>
      <c r="C204" s="400" t="s">
        <v>2311</v>
      </c>
      <c r="D204" s="513">
        <v>64</v>
      </c>
      <c r="E204" s="403">
        <f t="shared" si="48"/>
        <v>0.4050632911392405</v>
      </c>
      <c r="F204" s="403">
        <v>8.66</v>
      </c>
      <c r="G204" s="403">
        <f t="shared" si="34"/>
        <v>554.24</v>
      </c>
      <c r="H204" s="403" t="s">
        <v>2037</v>
      </c>
      <c r="I204" s="403">
        <f t="shared" si="45"/>
        <v>554.24</v>
      </c>
      <c r="J204" s="403">
        <f t="shared" ref="J204:J267" si="50">ROUND(I204*0.2409,2)</f>
        <v>133.52000000000001</v>
      </c>
      <c r="K204" s="505">
        <f t="shared" si="49"/>
        <v>687.76</v>
      </c>
    </row>
    <row r="205" spans="1:11" s="68" customFormat="1" ht="49.5" x14ac:dyDescent="0.25">
      <c r="A205" s="399" t="s">
        <v>2319</v>
      </c>
      <c r="B205" s="399" t="s">
        <v>10</v>
      </c>
      <c r="C205" s="400" t="s">
        <v>2311</v>
      </c>
      <c r="D205" s="513">
        <v>32</v>
      </c>
      <c r="E205" s="403">
        <f t="shared" si="48"/>
        <v>0.20253164556962025</v>
      </c>
      <c r="F205" s="403">
        <v>8.4499999999999993</v>
      </c>
      <c r="G205" s="403">
        <f t="shared" ref="G205:G268" si="51">ROUND(IF(F205&gt;20,F205/$E$9*D205,D205*F205),2)</f>
        <v>270.39999999999998</v>
      </c>
      <c r="H205" s="403" t="s">
        <v>2037</v>
      </c>
      <c r="I205" s="403">
        <f t="shared" si="45"/>
        <v>270.39999999999998</v>
      </c>
      <c r="J205" s="403">
        <f t="shared" si="50"/>
        <v>65.14</v>
      </c>
      <c r="K205" s="505">
        <f t="shared" si="49"/>
        <v>335.53999999999996</v>
      </c>
    </row>
    <row r="206" spans="1:11" s="68" customFormat="1" ht="49.5" x14ac:dyDescent="0.25">
      <c r="A206" s="399" t="s">
        <v>2319</v>
      </c>
      <c r="B206" s="399" t="s">
        <v>10</v>
      </c>
      <c r="C206" s="400" t="s">
        <v>2311</v>
      </c>
      <c r="D206" s="513">
        <v>72</v>
      </c>
      <c r="E206" s="403">
        <f t="shared" si="48"/>
        <v>0.45569620253164556</v>
      </c>
      <c r="F206" s="403">
        <v>8.4499999999999993</v>
      </c>
      <c r="G206" s="403">
        <f t="shared" si="51"/>
        <v>608.4</v>
      </c>
      <c r="H206" s="403" t="s">
        <v>2037</v>
      </c>
      <c r="I206" s="403">
        <f t="shared" si="45"/>
        <v>608.4</v>
      </c>
      <c r="J206" s="403">
        <f t="shared" si="50"/>
        <v>146.56</v>
      </c>
      <c r="K206" s="505">
        <f t="shared" si="49"/>
        <v>754.96</v>
      </c>
    </row>
    <row r="207" spans="1:11" s="68" customFormat="1" ht="49.5" x14ac:dyDescent="0.25">
      <c r="A207" s="399" t="s">
        <v>2319</v>
      </c>
      <c r="B207" s="399" t="s">
        <v>10</v>
      </c>
      <c r="C207" s="400" t="s">
        <v>2311</v>
      </c>
      <c r="D207" s="513">
        <v>48</v>
      </c>
      <c r="E207" s="403">
        <f t="shared" si="48"/>
        <v>0.30379746835443039</v>
      </c>
      <c r="F207" s="403">
        <v>8.4499999999999993</v>
      </c>
      <c r="G207" s="403">
        <f t="shared" si="51"/>
        <v>405.6</v>
      </c>
      <c r="H207" s="403" t="s">
        <v>2037</v>
      </c>
      <c r="I207" s="403">
        <f t="shared" si="45"/>
        <v>405.6</v>
      </c>
      <c r="J207" s="403">
        <f t="shared" si="50"/>
        <v>97.71</v>
      </c>
      <c r="K207" s="505">
        <f t="shared" si="49"/>
        <v>503.31</v>
      </c>
    </row>
    <row r="208" spans="1:11" s="68" customFormat="1" ht="66" x14ac:dyDescent="0.25">
      <c r="A208" s="401" t="s">
        <v>2320</v>
      </c>
      <c r="B208" s="402"/>
      <c r="C208" s="402"/>
      <c r="D208" s="514">
        <f>SUM(D186:D207)</f>
        <v>1313</v>
      </c>
      <c r="E208" s="506">
        <f t="shared" ref="E208:K208" si="52">SUM(E186:E207)</f>
        <v>8.3101265822784818</v>
      </c>
      <c r="F208" s="508"/>
      <c r="G208" s="508"/>
      <c r="H208" s="508">
        <f t="shared" si="52"/>
        <v>0</v>
      </c>
      <c r="I208" s="506">
        <f t="shared" si="52"/>
        <v>12391.369999999997</v>
      </c>
      <c r="J208" s="506">
        <f t="shared" si="52"/>
        <v>2985.0999999999995</v>
      </c>
      <c r="K208" s="507">
        <f t="shared" si="52"/>
        <v>15376.47</v>
      </c>
    </row>
    <row r="209" spans="1:11" s="68" customFormat="1" ht="66" x14ac:dyDescent="0.25">
      <c r="A209" s="399" t="s">
        <v>2321</v>
      </c>
      <c r="B209" s="399" t="s">
        <v>8</v>
      </c>
      <c r="C209" s="400" t="s">
        <v>2250</v>
      </c>
      <c r="D209" s="513">
        <v>170</v>
      </c>
      <c r="E209" s="403">
        <f t="shared" si="48"/>
        <v>1.0759493670886076</v>
      </c>
      <c r="F209" s="403">
        <v>7.06</v>
      </c>
      <c r="G209" s="403">
        <f t="shared" si="51"/>
        <v>1200.2</v>
      </c>
      <c r="H209" s="403" t="s">
        <v>2037</v>
      </c>
      <c r="I209" s="403">
        <f t="shared" si="45"/>
        <v>1200.2</v>
      </c>
      <c r="J209" s="403">
        <f t="shared" si="50"/>
        <v>289.13</v>
      </c>
      <c r="K209" s="505">
        <f t="shared" si="49"/>
        <v>1489.33</v>
      </c>
    </row>
    <row r="210" spans="1:11" s="68" customFormat="1" ht="66" x14ac:dyDescent="0.25">
      <c r="A210" s="399" t="s">
        <v>2321</v>
      </c>
      <c r="B210" s="399" t="s">
        <v>8</v>
      </c>
      <c r="C210" s="400" t="s">
        <v>505</v>
      </c>
      <c r="D210" s="513">
        <v>140</v>
      </c>
      <c r="E210" s="403">
        <f t="shared" si="48"/>
        <v>0.88607594936708856</v>
      </c>
      <c r="F210" s="403">
        <v>6.07</v>
      </c>
      <c r="G210" s="403">
        <f t="shared" si="51"/>
        <v>849.8</v>
      </c>
      <c r="H210" s="403" t="s">
        <v>2037</v>
      </c>
      <c r="I210" s="403">
        <f t="shared" si="45"/>
        <v>849.8</v>
      </c>
      <c r="J210" s="403">
        <f t="shared" si="50"/>
        <v>204.72</v>
      </c>
      <c r="K210" s="505">
        <f t="shared" si="49"/>
        <v>1054.52</v>
      </c>
    </row>
    <row r="211" spans="1:11" s="68" customFormat="1" ht="82.5" x14ac:dyDescent="0.25">
      <c r="A211" s="401" t="s">
        <v>2322</v>
      </c>
      <c r="B211" s="402"/>
      <c r="C211" s="402"/>
      <c r="D211" s="514">
        <f>SUM(D209:D210)</f>
        <v>310</v>
      </c>
      <c r="E211" s="506">
        <f t="shared" ref="E211:K211" si="53">SUM(E209:E210)</f>
        <v>1.962025316455696</v>
      </c>
      <c r="F211" s="508"/>
      <c r="G211" s="508"/>
      <c r="H211" s="508">
        <f t="shared" si="53"/>
        <v>0</v>
      </c>
      <c r="I211" s="506">
        <f t="shared" si="53"/>
        <v>2050</v>
      </c>
      <c r="J211" s="506">
        <f t="shared" si="53"/>
        <v>493.85</v>
      </c>
      <c r="K211" s="507">
        <f t="shared" si="53"/>
        <v>2543.85</v>
      </c>
    </row>
    <row r="212" spans="1:11" s="68" customFormat="1" ht="66" x14ac:dyDescent="0.25">
      <c r="A212" s="399" t="s">
        <v>2323</v>
      </c>
      <c r="B212" s="399" t="s">
        <v>9</v>
      </c>
      <c r="C212" s="400" t="s">
        <v>2253</v>
      </c>
      <c r="D212" s="513">
        <v>84</v>
      </c>
      <c r="E212" s="403">
        <f t="shared" si="48"/>
        <v>0.53164556962025311</v>
      </c>
      <c r="F212" s="403">
        <v>4.29</v>
      </c>
      <c r="G212" s="403">
        <f t="shared" si="51"/>
        <v>360.36</v>
      </c>
      <c r="H212" s="403" t="s">
        <v>2037</v>
      </c>
      <c r="I212" s="403">
        <f t="shared" si="45"/>
        <v>360.36</v>
      </c>
      <c r="J212" s="403">
        <f t="shared" si="50"/>
        <v>86.81</v>
      </c>
      <c r="K212" s="505">
        <f t="shared" si="49"/>
        <v>447.17</v>
      </c>
    </row>
    <row r="213" spans="1:11" s="68" customFormat="1" ht="66" x14ac:dyDescent="0.25">
      <c r="A213" s="399" t="s">
        <v>2323</v>
      </c>
      <c r="B213" s="399" t="s">
        <v>9</v>
      </c>
      <c r="C213" s="400" t="s">
        <v>2253</v>
      </c>
      <c r="D213" s="513">
        <v>96</v>
      </c>
      <c r="E213" s="403">
        <f t="shared" si="48"/>
        <v>0.60759493670886078</v>
      </c>
      <c r="F213" s="403">
        <v>4.29</v>
      </c>
      <c r="G213" s="403">
        <f t="shared" si="51"/>
        <v>411.84</v>
      </c>
      <c r="H213" s="403" t="s">
        <v>2037</v>
      </c>
      <c r="I213" s="403">
        <f t="shared" si="45"/>
        <v>411.84</v>
      </c>
      <c r="J213" s="403">
        <f t="shared" si="50"/>
        <v>99.21</v>
      </c>
      <c r="K213" s="505">
        <f t="shared" si="49"/>
        <v>511.04999999999995</v>
      </c>
    </row>
    <row r="214" spans="1:11" s="142" customFormat="1" ht="66" x14ac:dyDescent="0.25">
      <c r="A214" s="399" t="s">
        <v>2323</v>
      </c>
      <c r="B214" s="399" t="s">
        <v>9</v>
      </c>
      <c r="C214" s="400" t="s">
        <v>2253</v>
      </c>
      <c r="D214" s="513">
        <v>88</v>
      </c>
      <c r="E214" s="403">
        <f t="shared" si="48"/>
        <v>0.55696202531645567</v>
      </c>
      <c r="F214" s="403">
        <v>4.29</v>
      </c>
      <c r="G214" s="403">
        <f t="shared" si="51"/>
        <v>377.52</v>
      </c>
      <c r="H214" s="403" t="s">
        <v>2037</v>
      </c>
      <c r="I214" s="403">
        <f t="shared" si="45"/>
        <v>377.52</v>
      </c>
      <c r="J214" s="403">
        <f t="shared" si="50"/>
        <v>90.94</v>
      </c>
      <c r="K214" s="505">
        <f t="shared" si="49"/>
        <v>468.46</v>
      </c>
    </row>
    <row r="215" spans="1:11" s="68" customFormat="1" ht="66" x14ac:dyDescent="0.25">
      <c r="A215" s="399" t="s">
        <v>2323</v>
      </c>
      <c r="B215" s="399" t="s">
        <v>9</v>
      </c>
      <c r="C215" s="400" t="s">
        <v>2253</v>
      </c>
      <c r="D215" s="513">
        <v>72</v>
      </c>
      <c r="E215" s="403">
        <f t="shared" si="48"/>
        <v>0.45569620253164556</v>
      </c>
      <c r="F215" s="403">
        <v>4.29</v>
      </c>
      <c r="G215" s="403">
        <f t="shared" si="51"/>
        <v>308.88</v>
      </c>
      <c r="H215" s="403" t="s">
        <v>2037</v>
      </c>
      <c r="I215" s="403">
        <f t="shared" si="45"/>
        <v>308.88</v>
      </c>
      <c r="J215" s="403">
        <f t="shared" si="50"/>
        <v>74.41</v>
      </c>
      <c r="K215" s="505">
        <f t="shared" si="49"/>
        <v>383.28999999999996</v>
      </c>
    </row>
    <row r="216" spans="1:11" s="68" customFormat="1" ht="66" x14ac:dyDescent="0.25">
      <c r="A216" s="399" t="s">
        <v>2323</v>
      </c>
      <c r="B216" s="399" t="s">
        <v>9</v>
      </c>
      <c r="C216" s="400" t="s">
        <v>2253</v>
      </c>
      <c r="D216" s="513">
        <v>96</v>
      </c>
      <c r="E216" s="403">
        <f t="shared" si="48"/>
        <v>0.60759493670886078</v>
      </c>
      <c r="F216" s="403">
        <v>4.29</v>
      </c>
      <c r="G216" s="403">
        <f t="shared" si="51"/>
        <v>411.84</v>
      </c>
      <c r="H216" s="403" t="s">
        <v>2037</v>
      </c>
      <c r="I216" s="403">
        <f t="shared" si="45"/>
        <v>411.84</v>
      </c>
      <c r="J216" s="403">
        <f t="shared" si="50"/>
        <v>99.21</v>
      </c>
      <c r="K216" s="505">
        <f t="shared" si="49"/>
        <v>511.04999999999995</v>
      </c>
    </row>
    <row r="217" spans="1:11" s="68" customFormat="1" ht="66" x14ac:dyDescent="0.25">
      <c r="A217" s="399" t="s">
        <v>2323</v>
      </c>
      <c r="B217" s="399" t="s">
        <v>9</v>
      </c>
      <c r="C217" s="400" t="s">
        <v>2253</v>
      </c>
      <c r="D217" s="513">
        <v>48</v>
      </c>
      <c r="E217" s="403">
        <f t="shared" si="48"/>
        <v>0.30379746835443039</v>
      </c>
      <c r="F217" s="403">
        <v>4.29</v>
      </c>
      <c r="G217" s="403">
        <f t="shared" si="51"/>
        <v>205.92</v>
      </c>
      <c r="H217" s="403" t="s">
        <v>2037</v>
      </c>
      <c r="I217" s="403">
        <f t="shared" si="45"/>
        <v>205.92</v>
      </c>
      <c r="J217" s="403">
        <f t="shared" si="50"/>
        <v>49.61</v>
      </c>
      <c r="K217" s="505">
        <f t="shared" si="49"/>
        <v>255.52999999999997</v>
      </c>
    </row>
    <row r="218" spans="1:11" s="68" customFormat="1" ht="66" x14ac:dyDescent="0.25">
      <c r="A218" s="399" t="s">
        <v>2323</v>
      </c>
      <c r="B218" s="399" t="s">
        <v>9</v>
      </c>
      <c r="C218" s="400" t="s">
        <v>2253</v>
      </c>
      <c r="D218" s="513">
        <v>108</v>
      </c>
      <c r="E218" s="403">
        <f t="shared" si="48"/>
        <v>0.68354430379746833</v>
      </c>
      <c r="F218" s="403">
        <v>4.29</v>
      </c>
      <c r="G218" s="403">
        <f t="shared" si="51"/>
        <v>463.32</v>
      </c>
      <c r="H218" s="403" t="s">
        <v>2037</v>
      </c>
      <c r="I218" s="403">
        <f t="shared" si="45"/>
        <v>463.32</v>
      </c>
      <c r="J218" s="403">
        <f t="shared" si="50"/>
        <v>111.61</v>
      </c>
      <c r="K218" s="505">
        <f t="shared" si="49"/>
        <v>574.92999999999995</v>
      </c>
    </row>
    <row r="219" spans="1:11" s="68" customFormat="1" ht="66" x14ac:dyDescent="0.25">
      <c r="A219" s="399" t="s">
        <v>2323</v>
      </c>
      <c r="B219" s="399" t="s">
        <v>9</v>
      </c>
      <c r="C219" s="400" t="s">
        <v>2253</v>
      </c>
      <c r="D219" s="513">
        <v>20</v>
      </c>
      <c r="E219" s="403">
        <f t="shared" si="48"/>
        <v>0.12658227848101267</v>
      </c>
      <c r="F219" s="403">
        <v>4.29</v>
      </c>
      <c r="G219" s="403">
        <f t="shared" si="51"/>
        <v>85.8</v>
      </c>
      <c r="H219" s="403" t="s">
        <v>2037</v>
      </c>
      <c r="I219" s="403">
        <f t="shared" si="45"/>
        <v>85.8</v>
      </c>
      <c r="J219" s="403">
        <f t="shared" si="50"/>
        <v>20.67</v>
      </c>
      <c r="K219" s="505">
        <f t="shared" si="49"/>
        <v>106.47</v>
      </c>
    </row>
    <row r="220" spans="1:11" s="68" customFormat="1" ht="66" x14ac:dyDescent="0.25">
      <c r="A220" s="399" t="s">
        <v>2323</v>
      </c>
      <c r="B220" s="399" t="s">
        <v>9</v>
      </c>
      <c r="C220" s="400" t="s">
        <v>2253</v>
      </c>
      <c r="D220" s="513">
        <v>108</v>
      </c>
      <c r="E220" s="403">
        <f t="shared" si="48"/>
        <v>0.68354430379746833</v>
      </c>
      <c r="F220" s="403">
        <v>4.29</v>
      </c>
      <c r="G220" s="403">
        <f t="shared" si="51"/>
        <v>463.32</v>
      </c>
      <c r="H220" s="403" t="s">
        <v>2037</v>
      </c>
      <c r="I220" s="403">
        <f t="shared" si="45"/>
        <v>463.32</v>
      </c>
      <c r="J220" s="403">
        <f t="shared" si="50"/>
        <v>111.61</v>
      </c>
      <c r="K220" s="505">
        <f t="shared" si="49"/>
        <v>574.92999999999995</v>
      </c>
    </row>
    <row r="221" spans="1:11" s="68" customFormat="1" ht="66" x14ac:dyDescent="0.25">
      <c r="A221" s="399" t="s">
        <v>2323</v>
      </c>
      <c r="B221" s="399" t="s">
        <v>9</v>
      </c>
      <c r="C221" s="400" t="s">
        <v>2253</v>
      </c>
      <c r="D221" s="513">
        <v>108</v>
      </c>
      <c r="E221" s="403">
        <f t="shared" si="48"/>
        <v>0.68354430379746833</v>
      </c>
      <c r="F221" s="403">
        <v>4.29</v>
      </c>
      <c r="G221" s="403">
        <f t="shared" si="51"/>
        <v>463.32</v>
      </c>
      <c r="H221" s="403" t="s">
        <v>2037</v>
      </c>
      <c r="I221" s="403">
        <f t="shared" si="45"/>
        <v>463.32</v>
      </c>
      <c r="J221" s="403">
        <f t="shared" si="50"/>
        <v>111.61</v>
      </c>
      <c r="K221" s="505">
        <f t="shared" si="49"/>
        <v>574.92999999999995</v>
      </c>
    </row>
    <row r="222" spans="1:11" s="68" customFormat="1" ht="66" x14ac:dyDescent="0.25">
      <c r="A222" s="399" t="s">
        <v>2323</v>
      </c>
      <c r="B222" s="399" t="s">
        <v>9</v>
      </c>
      <c r="C222" s="400" t="s">
        <v>2253</v>
      </c>
      <c r="D222" s="513">
        <v>132</v>
      </c>
      <c r="E222" s="403">
        <f t="shared" si="48"/>
        <v>0.83544303797468356</v>
      </c>
      <c r="F222" s="403">
        <v>4.29</v>
      </c>
      <c r="G222" s="403">
        <f t="shared" si="51"/>
        <v>566.28</v>
      </c>
      <c r="H222" s="403" t="s">
        <v>2037</v>
      </c>
      <c r="I222" s="403">
        <f t="shared" si="45"/>
        <v>566.28</v>
      </c>
      <c r="J222" s="403">
        <f t="shared" si="50"/>
        <v>136.41999999999999</v>
      </c>
      <c r="K222" s="505">
        <f t="shared" si="49"/>
        <v>702.69999999999993</v>
      </c>
    </row>
    <row r="223" spans="1:11" s="68" customFormat="1" ht="66" x14ac:dyDescent="0.25">
      <c r="A223" s="399" t="s">
        <v>2323</v>
      </c>
      <c r="B223" s="399" t="s">
        <v>9</v>
      </c>
      <c r="C223" s="400" t="s">
        <v>2253</v>
      </c>
      <c r="D223" s="513">
        <v>96</v>
      </c>
      <c r="E223" s="403">
        <f t="shared" si="48"/>
        <v>0.60759493670886078</v>
      </c>
      <c r="F223" s="403">
        <v>4.29</v>
      </c>
      <c r="G223" s="403">
        <f t="shared" si="51"/>
        <v>411.84</v>
      </c>
      <c r="H223" s="403" t="s">
        <v>2037</v>
      </c>
      <c r="I223" s="403">
        <f t="shared" si="45"/>
        <v>411.84</v>
      </c>
      <c r="J223" s="403">
        <f t="shared" si="50"/>
        <v>99.21</v>
      </c>
      <c r="K223" s="505">
        <f t="shared" si="49"/>
        <v>511.04999999999995</v>
      </c>
    </row>
    <row r="224" spans="1:11" s="68" customFormat="1" ht="66" x14ac:dyDescent="0.25">
      <c r="A224" s="399" t="s">
        <v>2323</v>
      </c>
      <c r="B224" s="399" t="s">
        <v>9</v>
      </c>
      <c r="C224" s="400" t="s">
        <v>2253</v>
      </c>
      <c r="D224" s="513">
        <v>120</v>
      </c>
      <c r="E224" s="403">
        <f t="shared" si="48"/>
        <v>0.759493670886076</v>
      </c>
      <c r="F224" s="403">
        <v>4.29</v>
      </c>
      <c r="G224" s="403">
        <f t="shared" si="51"/>
        <v>514.79999999999995</v>
      </c>
      <c r="H224" s="403" t="s">
        <v>2037</v>
      </c>
      <c r="I224" s="403">
        <f t="shared" si="45"/>
        <v>514.79999999999995</v>
      </c>
      <c r="J224" s="403">
        <f t="shared" si="50"/>
        <v>124.02</v>
      </c>
      <c r="K224" s="505">
        <f t="shared" si="49"/>
        <v>638.81999999999994</v>
      </c>
    </row>
    <row r="225" spans="1:11" s="142" customFormat="1" ht="66" x14ac:dyDescent="0.25">
      <c r="A225" s="399" t="s">
        <v>2323</v>
      </c>
      <c r="B225" s="399" t="s">
        <v>9</v>
      </c>
      <c r="C225" s="400" t="s">
        <v>2253</v>
      </c>
      <c r="D225" s="513">
        <v>108</v>
      </c>
      <c r="E225" s="403">
        <f t="shared" si="48"/>
        <v>0.68354430379746833</v>
      </c>
      <c r="F225" s="403">
        <v>4.29</v>
      </c>
      <c r="G225" s="403">
        <f t="shared" si="51"/>
        <v>463.32</v>
      </c>
      <c r="H225" s="403" t="s">
        <v>2037</v>
      </c>
      <c r="I225" s="403">
        <f t="shared" si="45"/>
        <v>463.32</v>
      </c>
      <c r="J225" s="403">
        <f t="shared" si="50"/>
        <v>111.61</v>
      </c>
      <c r="K225" s="505">
        <f t="shared" si="49"/>
        <v>574.92999999999995</v>
      </c>
    </row>
    <row r="226" spans="1:11" s="68" customFormat="1" ht="66" x14ac:dyDescent="0.25">
      <c r="A226" s="399" t="s">
        <v>2323</v>
      </c>
      <c r="B226" s="399" t="s">
        <v>9</v>
      </c>
      <c r="C226" s="400" t="s">
        <v>2253</v>
      </c>
      <c r="D226" s="513">
        <v>96</v>
      </c>
      <c r="E226" s="403">
        <f t="shared" si="48"/>
        <v>0.60759493670886078</v>
      </c>
      <c r="F226" s="403">
        <v>4.29</v>
      </c>
      <c r="G226" s="403">
        <f t="shared" si="51"/>
        <v>411.84</v>
      </c>
      <c r="H226" s="403" t="s">
        <v>2037</v>
      </c>
      <c r="I226" s="403">
        <f t="shared" si="45"/>
        <v>411.84</v>
      </c>
      <c r="J226" s="403">
        <f t="shared" si="50"/>
        <v>99.21</v>
      </c>
      <c r="K226" s="505">
        <f t="shared" si="49"/>
        <v>511.04999999999995</v>
      </c>
    </row>
    <row r="227" spans="1:11" s="68" customFormat="1" ht="66" x14ac:dyDescent="0.25">
      <c r="A227" s="399" t="s">
        <v>2323</v>
      </c>
      <c r="B227" s="399" t="s">
        <v>9</v>
      </c>
      <c r="C227" s="400" t="s">
        <v>2253</v>
      </c>
      <c r="D227" s="513">
        <v>84</v>
      </c>
      <c r="E227" s="403">
        <f t="shared" si="48"/>
        <v>0.53164556962025311</v>
      </c>
      <c r="F227" s="403">
        <v>4.29</v>
      </c>
      <c r="G227" s="403">
        <f t="shared" si="51"/>
        <v>360.36</v>
      </c>
      <c r="H227" s="403" t="s">
        <v>2037</v>
      </c>
      <c r="I227" s="403">
        <f t="shared" si="45"/>
        <v>360.36</v>
      </c>
      <c r="J227" s="403">
        <f t="shared" si="50"/>
        <v>86.81</v>
      </c>
      <c r="K227" s="505">
        <f t="shared" si="49"/>
        <v>447.17</v>
      </c>
    </row>
    <row r="228" spans="1:11" s="68" customFormat="1" ht="66" x14ac:dyDescent="0.25">
      <c r="A228" s="399" t="s">
        <v>2323</v>
      </c>
      <c r="B228" s="399" t="s">
        <v>9</v>
      </c>
      <c r="C228" s="400" t="s">
        <v>2253</v>
      </c>
      <c r="D228" s="513">
        <v>120</v>
      </c>
      <c r="E228" s="403">
        <f t="shared" si="48"/>
        <v>0.759493670886076</v>
      </c>
      <c r="F228" s="403">
        <v>4.29</v>
      </c>
      <c r="G228" s="403">
        <f t="shared" si="51"/>
        <v>514.79999999999995</v>
      </c>
      <c r="H228" s="403" t="s">
        <v>2037</v>
      </c>
      <c r="I228" s="403">
        <f t="shared" si="45"/>
        <v>514.79999999999995</v>
      </c>
      <c r="J228" s="403">
        <f t="shared" si="50"/>
        <v>124.02</v>
      </c>
      <c r="K228" s="505">
        <f t="shared" si="49"/>
        <v>638.81999999999994</v>
      </c>
    </row>
    <row r="229" spans="1:11" s="68" customFormat="1" ht="66" x14ac:dyDescent="0.25">
      <c r="A229" s="399" t="s">
        <v>2323</v>
      </c>
      <c r="B229" s="399" t="s">
        <v>9</v>
      </c>
      <c r="C229" s="400" t="s">
        <v>2253</v>
      </c>
      <c r="D229" s="513">
        <v>80</v>
      </c>
      <c r="E229" s="403">
        <f t="shared" si="48"/>
        <v>0.50632911392405067</v>
      </c>
      <c r="F229" s="403">
        <v>4.29</v>
      </c>
      <c r="G229" s="403">
        <f t="shared" si="51"/>
        <v>343.2</v>
      </c>
      <c r="H229" s="403" t="s">
        <v>2037</v>
      </c>
      <c r="I229" s="403">
        <f t="shared" si="45"/>
        <v>343.2</v>
      </c>
      <c r="J229" s="403">
        <f t="shared" si="50"/>
        <v>82.68</v>
      </c>
      <c r="K229" s="505">
        <f t="shared" si="49"/>
        <v>425.88</v>
      </c>
    </row>
    <row r="230" spans="1:11" s="68" customFormat="1" ht="66" x14ac:dyDescent="0.25">
      <c r="A230" s="399" t="s">
        <v>2323</v>
      </c>
      <c r="B230" s="399" t="s">
        <v>9</v>
      </c>
      <c r="C230" s="400" t="s">
        <v>2253</v>
      </c>
      <c r="D230" s="513">
        <v>120</v>
      </c>
      <c r="E230" s="403">
        <f t="shared" si="48"/>
        <v>0.759493670886076</v>
      </c>
      <c r="F230" s="403">
        <v>4.29</v>
      </c>
      <c r="G230" s="403">
        <f t="shared" si="51"/>
        <v>514.79999999999995</v>
      </c>
      <c r="H230" s="403" t="s">
        <v>2037</v>
      </c>
      <c r="I230" s="403">
        <f t="shared" si="45"/>
        <v>514.79999999999995</v>
      </c>
      <c r="J230" s="403">
        <f t="shared" si="50"/>
        <v>124.02</v>
      </c>
      <c r="K230" s="505">
        <f t="shared" si="49"/>
        <v>638.81999999999994</v>
      </c>
    </row>
    <row r="231" spans="1:11" s="68" customFormat="1" ht="66" x14ac:dyDescent="0.25">
      <c r="A231" s="399" t="s">
        <v>2323</v>
      </c>
      <c r="B231" s="399" t="s">
        <v>9</v>
      </c>
      <c r="C231" s="400" t="s">
        <v>2253</v>
      </c>
      <c r="D231" s="513">
        <v>96</v>
      </c>
      <c r="E231" s="403">
        <f t="shared" si="48"/>
        <v>0.60759493670886078</v>
      </c>
      <c r="F231" s="403">
        <v>4.29</v>
      </c>
      <c r="G231" s="403">
        <f t="shared" si="51"/>
        <v>411.84</v>
      </c>
      <c r="H231" s="403" t="s">
        <v>2037</v>
      </c>
      <c r="I231" s="403">
        <f t="shared" si="45"/>
        <v>411.84</v>
      </c>
      <c r="J231" s="403">
        <f t="shared" si="50"/>
        <v>99.21</v>
      </c>
      <c r="K231" s="505">
        <f t="shared" si="49"/>
        <v>511.04999999999995</v>
      </c>
    </row>
    <row r="232" spans="1:11" s="68" customFormat="1" ht="66" x14ac:dyDescent="0.25">
      <c r="A232" s="399" t="s">
        <v>2323</v>
      </c>
      <c r="B232" s="399" t="s">
        <v>9</v>
      </c>
      <c r="C232" s="400" t="s">
        <v>2253</v>
      </c>
      <c r="D232" s="513">
        <v>124</v>
      </c>
      <c r="E232" s="403">
        <f t="shared" si="48"/>
        <v>0.78481012658227844</v>
      </c>
      <c r="F232" s="403">
        <v>4.29</v>
      </c>
      <c r="G232" s="403">
        <f t="shared" si="51"/>
        <v>531.96</v>
      </c>
      <c r="H232" s="403" t="s">
        <v>2037</v>
      </c>
      <c r="I232" s="403">
        <f t="shared" si="45"/>
        <v>531.96</v>
      </c>
      <c r="J232" s="403">
        <f t="shared" si="50"/>
        <v>128.15</v>
      </c>
      <c r="K232" s="505">
        <f t="shared" si="49"/>
        <v>660.11</v>
      </c>
    </row>
    <row r="233" spans="1:11" s="68" customFormat="1" ht="66" x14ac:dyDescent="0.25">
      <c r="A233" s="399" t="s">
        <v>2323</v>
      </c>
      <c r="B233" s="399" t="s">
        <v>9</v>
      </c>
      <c r="C233" s="400" t="s">
        <v>2253</v>
      </c>
      <c r="D233" s="513">
        <v>120</v>
      </c>
      <c r="E233" s="403">
        <f t="shared" si="48"/>
        <v>0.759493670886076</v>
      </c>
      <c r="F233" s="403">
        <v>4.29</v>
      </c>
      <c r="G233" s="403">
        <f t="shared" si="51"/>
        <v>514.79999999999995</v>
      </c>
      <c r="H233" s="403" t="s">
        <v>2037</v>
      </c>
      <c r="I233" s="403">
        <f t="shared" si="45"/>
        <v>514.79999999999995</v>
      </c>
      <c r="J233" s="403">
        <f t="shared" si="50"/>
        <v>124.02</v>
      </c>
      <c r="K233" s="505">
        <f t="shared" si="49"/>
        <v>638.81999999999994</v>
      </c>
    </row>
    <row r="234" spans="1:11" s="68" customFormat="1" ht="66" x14ac:dyDescent="0.25">
      <c r="A234" s="399" t="s">
        <v>2323</v>
      </c>
      <c r="B234" s="399" t="s">
        <v>9</v>
      </c>
      <c r="C234" s="400" t="s">
        <v>2253</v>
      </c>
      <c r="D234" s="513">
        <v>108</v>
      </c>
      <c r="E234" s="403">
        <f t="shared" si="48"/>
        <v>0.68354430379746833</v>
      </c>
      <c r="F234" s="403">
        <v>4.29</v>
      </c>
      <c r="G234" s="403">
        <f t="shared" si="51"/>
        <v>463.32</v>
      </c>
      <c r="H234" s="403" t="s">
        <v>2037</v>
      </c>
      <c r="I234" s="403">
        <f t="shared" si="45"/>
        <v>463.32</v>
      </c>
      <c r="J234" s="403">
        <f t="shared" si="50"/>
        <v>111.61</v>
      </c>
      <c r="K234" s="505">
        <f t="shared" si="49"/>
        <v>574.92999999999995</v>
      </c>
    </row>
    <row r="235" spans="1:11" s="68" customFormat="1" ht="66" x14ac:dyDescent="0.25">
      <c r="A235" s="399" t="s">
        <v>2323</v>
      </c>
      <c r="B235" s="399" t="s">
        <v>9</v>
      </c>
      <c r="C235" s="400" t="s">
        <v>2253</v>
      </c>
      <c r="D235" s="513">
        <v>96</v>
      </c>
      <c r="E235" s="403">
        <f t="shared" si="48"/>
        <v>0.60759493670886078</v>
      </c>
      <c r="F235" s="403">
        <v>4.29</v>
      </c>
      <c r="G235" s="403">
        <f t="shared" si="51"/>
        <v>411.84</v>
      </c>
      <c r="H235" s="403" t="s">
        <v>2037</v>
      </c>
      <c r="I235" s="403">
        <f t="shared" si="45"/>
        <v>411.84</v>
      </c>
      <c r="J235" s="403">
        <f t="shared" si="50"/>
        <v>99.21</v>
      </c>
      <c r="K235" s="505">
        <f t="shared" si="49"/>
        <v>511.04999999999995</v>
      </c>
    </row>
    <row r="236" spans="1:11" s="68" customFormat="1" ht="66" x14ac:dyDescent="0.25">
      <c r="A236" s="399" t="s">
        <v>2323</v>
      </c>
      <c r="B236" s="399" t="s">
        <v>9</v>
      </c>
      <c r="C236" s="400" t="s">
        <v>2253</v>
      </c>
      <c r="D236" s="513">
        <v>80</v>
      </c>
      <c r="E236" s="403">
        <f t="shared" si="48"/>
        <v>0.50632911392405067</v>
      </c>
      <c r="F236" s="403">
        <v>4.29</v>
      </c>
      <c r="G236" s="403">
        <f t="shared" si="51"/>
        <v>343.2</v>
      </c>
      <c r="H236" s="403" t="s">
        <v>2037</v>
      </c>
      <c r="I236" s="403">
        <f t="shared" si="45"/>
        <v>343.2</v>
      </c>
      <c r="J236" s="403">
        <f t="shared" si="50"/>
        <v>82.68</v>
      </c>
      <c r="K236" s="505">
        <f t="shared" si="49"/>
        <v>425.88</v>
      </c>
    </row>
    <row r="237" spans="1:11" s="68" customFormat="1" ht="66" x14ac:dyDescent="0.25">
      <c r="A237" s="399" t="s">
        <v>2323</v>
      </c>
      <c r="B237" s="399" t="s">
        <v>9</v>
      </c>
      <c r="C237" s="400" t="s">
        <v>2253</v>
      </c>
      <c r="D237" s="513">
        <v>84</v>
      </c>
      <c r="E237" s="403">
        <f t="shared" si="48"/>
        <v>0.53164556962025311</v>
      </c>
      <c r="F237" s="403">
        <v>4.29</v>
      </c>
      <c r="G237" s="403">
        <f t="shared" si="51"/>
        <v>360.36</v>
      </c>
      <c r="H237" s="403" t="s">
        <v>2037</v>
      </c>
      <c r="I237" s="403">
        <f t="shared" si="45"/>
        <v>360.36</v>
      </c>
      <c r="J237" s="403">
        <f t="shared" si="50"/>
        <v>86.81</v>
      </c>
      <c r="K237" s="505">
        <f t="shared" si="49"/>
        <v>447.17</v>
      </c>
    </row>
    <row r="238" spans="1:11" s="142" customFormat="1" ht="66" x14ac:dyDescent="0.25">
      <c r="A238" s="399" t="s">
        <v>2323</v>
      </c>
      <c r="B238" s="399" t="s">
        <v>9</v>
      </c>
      <c r="C238" s="400" t="s">
        <v>2253</v>
      </c>
      <c r="D238" s="513">
        <v>96</v>
      </c>
      <c r="E238" s="403">
        <f t="shared" si="48"/>
        <v>0.60759493670886078</v>
      </c>
      <c r="F238" s="403">
        <v>4.29</v>
      </c>
      <c r="G238" s="403">
        <f t="shared" si="51"/>
        <v>411.84</v>
      </c>
      <c r="H238" s="403" t="s">
        <v>2037</v>
      </c>
      <c r="I238" s="403">
        <f t="shared" ref="I238:I301" si="54">ROUND(G238*H238,2)</f>
        <v>411.84</v>
      </c>
      <c r="J238" s="403">
        <f t="shared" si="50"/>
        <v>99.21</v>
      </c>
      <c r="K238" s="505">
        <f t="shared" si="49"/>
        <v>511.04999999999995</v>
      </c>
    </row>
    <row r="239" spans="1:11" s="68" customFormat="1" ht="66" x14ac:dyDescent="0.25">
      <c r="A239" s="399" t="s">
        <v>2323</v>
      </c>
      <c r="B239" s="399" t="s">
        <v>9</v>
      </c>
      <c r="C239" s="400" t="s">
        <v>2253</v>
      </c>
      <c r="D239" s="513">
        <v>76</v>
      </c>
      <c r="E239" s="403">
        <f t="shared" si="48"/>
        <v>0.48101265822784811</v>
      </c>
      <c r="F239" s="403">
        <v>4.29</v>
      </c>
      <c r="G239" s="403">
        <f t="shared" si="51"/>
        <v>326.04000000000002</v>
      </c>
      <c r="H239" s="403" t="s">
        <v>2037</v>
      </c>
      <c r="I239" s="403">
        <f t="shared" si="54"/>
        <v>326.04000000000002</v>
      </c>
      <c r="J239" s="403">
        <f t="shared" si="50"/>
        <v>78.540000000000006</v>
      </c>
      <c r="K239" s="505">
        <f t="shared" si="49"/>
        <v>404.58000000000004</v>
      </c>
    </row>
    <row r="240" spans="1:11" s="68" customFormat="1" ht="66" x14ac:dyDescent="0.25">
      <c r="A240" s="399" t="s">
        <v>2323</v>
      </c>
      <c r="B240" s="399" t="s">
        <v>9</v>
      </c>
      <c r="C240" s="400" t="s">
        <v>62</v>
      </c>
      <c r="D240" s="513">
        <v>96</v>
      </c>
      <c r="E240" s="403">
        <f t="shared" si="48"/>
        <v>0.60759493670886078</v>
      </c>
      <c r="F240" s="403">
        <v>4.93</v>
      </c>
      <c r="G240" s="403">
        <f t="shared" si="51"/>
        <v>473.28</v>
      </c>
      <c r="H240" s="403" t="s">
        <v>2037</v>
      </c>
      <c r="I240" s="403">
        <f t="shared" si="54"/>
        <v>473.28</v>
      </c>
      <c r="J240" s="403">
        <f t="shared" si="50"/>
        <v>114.01</v>
      </c>
      <c r="K240" s="505">
        <f t="shared" si="49"/>
        <v>587.29</v>
      </c>
    </row>
    <row r="241" spans="1:11" s="68" customFormat="1" ht="66" x14ac:dyDescent="0.25">
      <c r="A241" s="399" t="s">
        <v>2323</v>
      </c>
      <c r="B241" s="399" t="s">
        <v>9</v>
      </c>
      <c r="C241" s="400" t="s">
        <v>62</v>
      </c>
      <c r="D241" s="513">
        <v>180</v>
      </c>
      <c r="E241" s="403">
        <f t="shared" si="48"/>
        <v>1.139240506329114</v>
      </c>
      <c r="F241" s="403">
        <v>5</v>
      </c>
      <c r="G241" s="403">
        <f t="shared" si="51"/>
        <v>900</v>
      </c>
      <c r="H241" s="403" t="s">
        <v>2037</v>
      </c>
      <c r="I241" s="403">
        <f t="shared" si="54"/>
        <v>900</v>
      </c>
      <c r="J241" s="403">
        <f t="shared" si="50"/>
        <v>216.81</v>
      </c>
      <c r="K241" s="505">
        <f t="shared" si="49"/>
        <v>1116.81</v>
      </c>
    </row>
    <row r="242" spans="1:11" s="68" customFormat="1" ht="66" x14ac:dyDescent="0.25">
      <c r="A242" s="399" t="s">
        <v>2323</v>
      </c>
      <c r="B242" s="399" t="s">
        <v>9</v>
      </c>
      <c r="C242" s="400" t="s">
        <v>62</v>
      </c>
      <c r="D242" s="513">
        <v>180</v>
      </c>
      <c r="E242" s="403">
        <f t="shared" si="48"/>
        <v>1.139240506329114</v>
      </c>
      <c r="F242" s="403">
        <v>5</v>
      </c>
      <c r="G242" s="403">
        <f t="shared" si="51"/>
        <v>900</v>
      </c>
      <c r="H242" s="403" t="s">
        <v>2037</v>
      </c>
      <c r="I242" s="403">
        <f t="shared" si="54"/>
        <v>900</v>
      </c>
      <c r="J242" s="403">
        <f t="shared" si="50"/>
        <v>216.81</v>
      </c>
      <c r="K242" s="505">
        <f t="shared" si="49"/>
        <v>1116.81</v>
      </c>
    </row>
    <row r="243" spans="1:11" s="68" customFormat="1" ht="66" x14ac:dyDescent="0.25">
      <c r="A243" s="399" t="s">
        <v>2323</v>
      </c>
      <c r="B243" s="399" t="s">
        <v>9</v>
      </c>
      <c r="C243" s="400" t="s">
        <v>62</v>
      </c>
      <c r="D243" s="513">
        <v>168</v>
      </c>
      <c r="E243" s="403">
        <f t="shared" si="48"/>
        <v>1.0632911392405062</v>
      </c>
      <c r="F243" s="403">
        <v>4.88</v>
      </c>
      <c r="G243" s="403">
        <f t="shared" si="51"/>
        <v>819.84</v>
      </c>
      <c r="H243" s="403" t="s">
        <v>2037</v>
      </c>
      <c r="I243" s="403">
        <f t="shared" si="54"/>
        <v>819.84</v>
      </c>
      <c r="J243" s="403">
        <f t="shared" si="50"/>
        <v>197.5</v>
      </c>
      <c r="K243" s="505">
        <f t="shared" si="49"/>
        <v>1017.34</v>
      </c>
    </row>
    <row r="244" spans="1:11" s="68" customFormat="1" ht="66" x14ac:dyDescent="0.25">
      <c r="A244" s="399" t="s">
        <v>2323</v>
      </c>
      <c r="B244" s="399" t="s">
        <v>9</v>
      </c>
      <c r="C244" s="400" t="s">
        <v>62</v>
      </c>
      <c r="D244" s="513">
        <v>168</v>
      </c>
      <c r="E244" s="403">
        <f t="shared" si="48"/>
        <v>1.0632911392405062</v>
      </c>
      <c r="F244" s="403">
        <v>4.93</v>
      </c>
      <c r="G244" s="403">
        <f t="shared" si="51"/>
        <v>828.24</v>
      </c>
      <c r="H244" s="403" t="s">
        <v>2037</v>
      </c>
      <c r="I244" s="403">
        <f t="shared" si="54"/>
        <v>828.24</v>
      </c>
      <c r="J244" s="403">
        <f t="shared" si="50"/>
        <v>199.52</v>
      </c>
      <c r="K244" s="505">
        <f t="shared" si="49"/>
        <v>1027.76</v>
      </c>
    </row>
    <row r="245" spans="1:11" s="68" customFormat="1" ht="66" x14ac:dyDescent="0.25">
      <c r="A245" s="399" t="s">
        <v>2323</v>
      </c>
      <c r="B245" s="399" t="s">
        <v>9</v>
      </c>
      <c r="C245" s="400" t="s">
        <v>62</v>
      </c>
      <c r="D245" s="513">
        <v>36</v>
      </c>
      <c r="E245" s="403">
        <f t="shared" si="48"/>
        <v>0.22784810126582278</v>
      </c>
      <c r="F245" s="403">
        <v>4.88</v>
      </c>
      <c r="G245" s="403">
        <f t="shared" si="51"/>
        <v>175.68</v>
      </c>
      <c r="H245" s="403" t="s">
        <v>2037</v>
      </c>
      <c r="I245" s="403">
        <f t="shared" si="54"/>
        <v>175.68</v>
      </c>
      <c r="J245" s="403">
        <f t="shared" si="50"/>
        <v>42.32</v>
      </c>
      <c r="K245" s="505">
        <f t="shared" si="49"/>
        <v>218</v>
      </c>
    </row>
    <row r="246" spans="1:11" s="68" customFormat="1" ht="66" x14ac:dyDescent="0.25">
      <c r="A246" s="399" t="s">
        <v>2323</v>
      </c>
      <c r="B246" s="399" t="s">
        <v>9</v>
      </c>
      <c r="C246" s="400" t="s">
        <v>62</v>
      </c>
      <c r="D246" s="513">
        <v>36</v>
      </c>
      <c r="E246" s="403">
        <f t="shared" si="48"/>
        <v>0.22784810126582278</v>
      </c>
      <c r="F246" s="403">
        <v>4.88</v>
      </c>
      <c r="G246" s="403">
        <f t="shared" si="51"/>
        <v>175.68</v>
      </c>
      <c r="H246" s="403" t="s">
        <v>2037</v>
      </c>
      <c r="I246" s="403">
        <f t="shared" si="54"/>
        <v>175.68</v>
      </c>
      <c r="J246" s="403">
        <f t="shared" si="50"/>
        <v>42.32</v>
      </c>
      <c r="K246" s="505">
        <f t="shared" si="49"/>
        <v>218</v>
      </c>
    </row>
    <row r="247" spans="1:11" s="68" customFormat="1" ht="66" x14ac:dyDescent="0.25">
      <c r="A247" s="399" t="s">
        <v>2323</v>
      </c>
      <c r="B247" s="399" t="s">
        <v>9</v>
      </c>
      <c r="C247" s="400" t="s">
        <v>62</v>
      </c>
      <c r="D247" s="513">
        <v>192</v>
      </c>
      <c r="E247" s="403">
        <f t="shared" si="48"/>
        <v>1.2151898734177216</v>
      </c>
      <c r="F247" s="403">
        <v>4.88</v>
      </c>
      <c r="G247" s="403">
        <f t="shared" si="51"/>
        <v>936.96</v>
      </c>
      <c r="H247" s="403" t="s">
        <v>2037</v>
      </c>
      <c r="I247" s="403">
        <f t="shared" si="54"/>
        <v>936.96</v>
      </c>
      <c r="J247" s="403">
        <f t="shared" si="50"/>
        <v>225.71</v>
      </c>
      <c r="K247" s="505">
        <f t="shared" si="49"/>
        <v>1162.67</v>
      </c>
    </row>
    <row r="248" spans="1:11" s="68" customFormat="1" ht="66" x14ac:dyDescent="0.25">
      <c r="A248" s="399" t="s">
        <v>2323</v>
      </c>
      <c r="B248" s="399" t="s">
        <v>9</v>
      </c>
      <c r="C248" s="400" t="s">
        <v>62</v>
      </c>
      <c r="D248" s="513">
        <v>168</v>
      </c>
      <c r="E248" s="403">
        <f t="shared" si="48"/>
        <v>1.0632911392405062</v>
      </c>
      <c r="F248" s="403">
        <v>4.76</v>
      </c>
      <c r="G248" s="403">
        <f t="shared" si="51"/>
        <v>799.68</v>
      </c>
      <c r="H248" s="403" t="s">
        <v>2037</v>
      </c>
      <c r="I248" s="403">
        <f t="shared" si="54"/>
        <v>799.68</v>
      </c>
      <c r="J248" s="403">
        <f t="shared" si="50"/>
        <v>192.64</v>
      </c>
      <c r="K248" s="505">
        <f t="shared" si="49"/>
        <v>992.31999999999994</v>
      </c>
    </row>
    <row r="249" spans="1:11" s="142" customFormat="1" ht="66" x14ac:dyDescent="0.25">
      <c r="A249" s="399" t="s">
        <v>2323</v>
      </c>
      <c r="B249" s="399" t="s">
        <v>9</v>
      </c>
      <c r="C249" s="400" t="s">
        <v>62</v>
      </c>
      <c r="D249" s="513">
        <v>84</v>
      </c>
      <c r="E249" s="403">
        <f t="shared" si="48"/>
        <v>0.53164556962025311</v>
      </c>
      <c r="F249" s="403">
        <v>4.76</v>
      </c>
      <c r="G249" s="403">
        <f t="shared" si="51"/>
        <v>399.84</v>
      </c>
      <c r="H249" s="403" t="s">
        <v>2037</v>
      </c>
      <c r="I249" s="403">
        <f t="shared" si="54"/>
        <v>399.84</v>
      </c>
      <c r="J249" s="403">
        <f t="shared" si="50"/>
        <v>96.32</v>
      </c>
      <c r="K249" s="505">
        <f t="shared" si="49"/>
        <v>496.15999999999997</v>
      </c>
    </row>
    <row r="250" spans="1:11" s="68" customFormat="1" ht="66" x14ac:dyDescent="0.25">
      <c r="A250" s="399" t="s">
        <v>2323</v>
      </c>
      <c r="B250" s="399" t="s">
        <v>9</v>
      </c>
      <c r="C250" s="400" t="s">
        <v>62</v>
      </c>
      <c r="D250" s="513">
        <v>120</v>
      </c>
      <c r="E250" s="403">
        <f t="shared" si="48"/>
        <v>0.759493670886076</v>
      </c>
      <c r="F250" s="403">
        <v>4.76</v>
      </c>
      <c r="G250" s="403">
        <f t="shared" si="51"/>
        <v>571.20000000000005</v>
      </c>
      <c r="H250" s="403" t="s">
        <v>2037</v>
      </c>
      <c r="I250" s="403">
        <f t="shared" si="54"/>
        <v>571.20000000000005</v>
      </c>
      <c r="J250" s="403">
        <f t="shared" si="50"/>
        <v>137.6</v>
      </c>
      <c r="K250" s="505">
        <f t="shared" si="49"/>
        <v>708.80000000000007</v>
      </c>
    </row>
    <row r="251" spans="1:11" s="68" customFormat="1" ht="66" x14ac:dyDescent="0.25">
      <c r="A251" s="399" t="s">
        <v>2323</v>
      </c>
      <c r="B251" s="399" t="s">
        <v>9</v>
      </c>
      <c r="C251" s="400" t="s">
        <v>62</v>
      </c>
      <c r="D251" s="513">
        <v>108</v>
      </c>
      <c r="E251" s="403">
        <f t="shared" si="48"/>
        <v>0.68354430379746833</v>
      </c>
      <c r="F251" s="403">
        <v>4.93</v>
      </c>
      <c r="G251" s="403">
        <f t="shared" si="51"/>
        <v>532.44000000000005</v>
      </c>
      <c r="H251" s="403" t="s">
        <v>2037</v>
      </c>
      <c r="I251" s="403">
        <f t="shared" si="54"/>
        <v>532.44000000000005</v>
      </c>
      <c r="J251" s="403">
        <f t="shared" si="50"/>
        <v>128.26</v>
      </c>
      <c r="K251" s="505">
        <f t="shared" si="49"/>
        <v>660.7</v>
      </c>
    </row>
    <row r="252" spans="1:11" s="68" customFormat="1" ht="66" x14ac:dyDescent="0.25">
      <c r="A252" s="399" t="s">
        <v>2323</v>
      </c>
      <c r="B252" s="399" t="s">
        <v>9</v>
      </c>
      <c r="C252" s="400" t="s">
        <v>62</v>
      </c>
      <c r="D252" s="513">
        <v>180</v>
      </c>
      <c r="E252" s="403">
        <f t="shared" si="48"/>
        <v>1.139240506329114</v>
      </c>
      <c r="F252" s="403">
        <v>4.76</v>
      </c>
      <c r="G252" s="403">
        <f t="shared" si="51"/>
        <v>856.8</v>
      </c>
      <c r="H252" s="403" t="s">
        <v>2037</v>
      </c>
      <c r="I252" s="403">
        <f t="shared" si="54"/>
        <v>856.8</v>
      </c>
      <c r="J252" s="403">
        <f t="shared" si="50"/>
        <v>206.4</v>
      </c>
      <c r="K252" s="505">
        <f t="shared" si="49"/>
        <v>1063.2</v>
      </c>
    </row>
    <row r="253" spans="1:11" s="68" customFormat="1" ht="66" x14ac:dyDescent="0.25">
      <c r="A253" s="399" t="s">
        <v>2323</v>
      </c>
      <c r="B253" s="399" t="s">
        <v>8</v>
      </c>
      <c r="C253" s="400" t="s">
        <v>2324</v>
      </c>
      <c r="D253" s="513">
        <v>80</v>
      </c>
      <c r="E253" s="403">
        <f t="shared" si="48"/>
        <v>0.50632911392405067</v>
      </c>
      <c r="F253" s="403">
        <v>1250</v>
      </c>
      <c r="G253" s="403">
        <f t="shared" si="51"/>
        <v>632.91</v>
      </c>
      <c r="H253" s="403" t="s">
        <v>2037</v>
      </c>
      <c r="I253" s="403">
        <f t="shared" si="54"/>
        <v>632.91</v>
      </c>
      <c r="J253" s="403">
        <f t="shared" si="50"/>
        <v>152.47</v>
      </c>
      <c r="K253" s="505">
        <f t="shared" si="49"/>
        <v>785.38</v>
      </c>
    </row>
    <row r="254" spans="1:11" s="68" customFormat="1" ht="66" x14ac:dyDescent="0.25">
      <c r="A254" s="399" t="s">
        <v>2323</v>
      </c>
      <c r="B254" s="399" t="s">
        <v>8</v>
      </c>
      <c r="C254" s="400" t="s">
        <v>506</v>
      </c>
      <c r="D254" s="513">
        <v>84</v>
      </c>
      <c r="E254" s="403">
        <f t="shared" si="48"/>
        <v>0.53164556962025311</v>
      </c>
      <c r="F254" s="403">
        <v>6.55</v>
      </c>
      <c r="G254" s="403">
        <f t="shared" si="51"/>
        <v>550.20000000000005</v>
      </c>
      <c r="H254" s="403" t="s">
        <v>2037</v>
      </c>
      <c r="I254" s="403">
        <f t="shared" si="54"/>
        <v>550.20000000000005</v>
      </c>
      <c r="J254" s="403">
        <f t="shared" si="50"/>
        <v>132.54</v>
      </c>
      <c r="K254" s="505">
        <f t="shared" si="49"/>
        <v>682.74</v>
      </c>
    </row>
    <row r="255" spans="1:11" s="68" customFormat="1" ht="66" x14ac:dyDescent="0.25">
      <c r="A255" s="399" t="s">
        <v>2323</v>
      </c>
      <c r="B255" s="399" t="s">
        <v>8</v>
      </c>
      <c r="C255" s="400" t="s">
        <v>506</v>
      </c>
      <c r="D255" s="513">
        <v>72</v>
      </c>
      <c r="E255" s="403">
        <f t="shared" si="48"/>
        <v>0.45569620253164556</v>
      </c>
      <c r="F255" s="403">
        <v>6.55</v>
      </c>
      <c r="G255" s="403">
        <f t="shared" si="51"/>
        <v>471.6</v>
      </c>
      <c r="H255" s="403" t="s">
        <v>2037</v>
      </c>
      <c r="I255" s="403">
        <f t="shared" si="54"/>
        <v>471.6</v>
      </c>
      <c r="J255" s="403">
        <f t="shared" si="50"/>
        <v>113.61</v>
      </c>
      <c r="K255" s="505">
        <f t="shared" si="49"/>
        <v>585.21</v>
      </c>
    </row>
    <row r="256" spans="1:11" s="68" customFormat="1" ht="66" x14ac:dyDescent="0.25">
      <c r="A256" s="399" t="s">
        <v>2323</v>
      </c>
      <c r="B256" s="399" t="s">
        <v>8</v>
      </c>
      <c r="C256" s="400" t="s">
        <v>506</v>
      </c>
      <c r="D256" s="513">
        <v>132</v>
      </c>
      <c r="E256" s="403">
        <f t="shared" si="48"/>
        <v>0.83544303797468356</v>
      </c>
      <c r="F256" s="403">
        <v>6.71</v>
      </c>
      <c r="G256" s="403">
        <f t="shared" si="51"/>
        <v>885.72</v>
      </c>
      <c r="H256" s="403" t="s">
        <v>2037</v>
      </c>
      <c r="I256" s="403">
        <f t="shared" si="54"/>
        <v>885.72</v>
      </c>
      <c r="J256" s="403">
        <f t="shared" si="50"/>
        <v>213.37</v>
      </c>
      <c r="K256" s="505">
        <f t="shared" si="49"/>
        <v>1099.0900000000001</v>
      </c>
    </row>
    <row r="257" spans="1:11" s="68" customFormat="1" ht="66" x14ac:dyDescent="0.25">
      <c r="A257" s="399" t="s">
        <v>2323</v>
      </c>
      <c r="B257" s="399" t="s">
        <v>8</v>
      </c>
      <c r="C257" s="400" t="s">
        <v>506</v>
      </c>
      <c r="D257" s="513">
        <v>100</v>
      </c>
      <c r="E257" s="403">
        <f t="shared" si="48"/>
        <v>0.63291139240506333</v>
      </c>
      <c r="F257" s="403">
        <v>6.55</v>
      </c>
      <c r="G257" s="403">
        <f t="shared" si="51"/>
        <v>655</v>
      </c>
      <c r="H257" s="403" t="s">
        <v>2037</v>
      </c>
      <c r="I257" s="403">
        <f t="shared" si="54"/>
        <v>655</v>
      </c>
      <c r="J257" s="403">
        <f t="shared" si="50"/>
        <v>157.79</v>
      </c>
      <c r="K257" s="505">
        <f t="shared" si="49"/>
        <v>812.79</v>
      </c>
    </row>
    <row r="258" spans="1:11" ht="66" x14ac:dyDescent="0.25">
      <c r="A258" s="399" t="s">
        <v>2323</v>
      </c>
      <c r="B258" s="399" t="s">
        <v>8</v>
      </c>
      <c r="C258" s="400" t="s">
        <v>506</v>
      </c>
      <c r="D258" s="513">
        <v>176</v>
      </c>
      <c r="E258" s="403">
        <f t="shared" si="48"/>
        <v>1.1139240506329113</v>
      </c>
      <c r="F258" s="403">
        <v>6.55</v>
      </c>
      <c r="G258" s="403">
        <f t="shared" si="51"/>
        <v>1152.8</v>
      </c>
      <c r="H258" s="403" t="s">
        <v>2037</v>
      </c>
      <c r="I258" s="403">
        <f t="shared" si="54"/>
        <v>1152.8</v>
      </c>
      <c r="J258" s="403">
        <f t="shared" si="50"/>
        <v>277.70999999999998</v>
      </c>
      <c r="K258" s="505">
        <f t="shared" si="49"/>
        <v>1430.51</v>
      </c>
    </row>
    <row r="259" spans="1:11" ht="66" x14ac:dyDescent="0.25">
      <c r="A259" s="399" t="s">
        <v>2323</v>
      </c>
      <c r="B259" s="399" t="s">
        <v>8</v>
      </c>
      <c r="C259" s="400" t="s">
        <v>506</v>
      </c>
      <c r="D259" s="513">
        <v>108</v>
      </c>
      <c r="E259" s="403">
        <f t="shared" si="48"/>
        <v>0.68354430379746833</v>
      </c>
      <c r="F259" s="403">
        <v>6.55</v>
      </c>
      <c r="G259" s="403">
        <f t="shared" si="51"/>
        <v>707.4</v>
      </c>
      <c r="H259" s="403" t="s">
        <v>2037</v>
      </c>
      <c r="I259" s="403">
        <f t="shared" si="54"/>
        <v>707.4</v>
      </c>
      <c r="J259" s="403">
        <f t="shared" si="50"/>
        <v>170.41</v>
      </c>
      <c r="K259" s="505">
        <f t="shared" si="49"/>
        <v>877.81</v>
      </c>
    </row>
    <row r="260" spans="1:11" ht="66" x14ac:dyDescent="0.25">
      <c r="A260" s="399" t="s">
        <v>2323</v>
      </c>
      <c r="B260" s="399" t="s">
        <v>8</v>
      </c>
      <c r="C260" s="400" t="s">
        <v>506</v>
      </c>
      <c r="D260" s="513">
        <v>216</v>
      </c>
      <c r="E260" s="403">
        <f t="shared" si="48"/>
        <v>1.3670886075949367</v>
      </c>
      <c r="F260" s="403">
        <v>6.55</v>
      </c>
      <c r="G260" s="403">
        <f t="shared" si="51"/>
        <v>1414.8</v>
      </c>
      <c r="H260" s="403" t="s">
        <v>2037</v>
      </c>
      <c r="I260" s="403">
        <f t="shared" si="54"/>
        <v>1414.8</v>
      </c>
      <c r="J260" s="403">
        <f t="shared" si="50"/>
        <v>340.83</v>
      </c>
      <c r="K260" s="505">
        <f t="shared" si="49"/>
        <v>1755.6299999999999</v>
      </c>
    </row>
    <row r="261" spans="1:11" ht="66" x14ac:dyDescent="0.25">
      <c r="A261" s="399" t="s">
        <v>2323</v>
      </c>
      <c r="B261" s="399" t="s">
        <v>8</v>
      </c>
      <c r="C261" s="400" t="s">
        <v>506</v>
      </c>
      <c r="D261" s="513">
        <v>144</v>
      </c>
      <c r="E261" s="403">
        <f t="shared" si="48"/>
        <v>0.91139240506329111</v>
      </c>
      <c r="F261" s="403">
        <v>6.55</v>
      </c>
      <c r="G261" s="403">
        <f t="shared" si="51"/>
        <v>943.2</v>
      </c>
      <c r="H261" s="403" t="s">
        <v>2037</v>
      </c>
      <c r="I261" s="403">
        <f t="shared" si="54"/>
        <v>943.2</v>
      </c>
      <c r="J261" s="403">
        <f t="shared" si="50"/>
        <v>227.22</v>
      </c>
      <c r="K261" s="505">
        <f t="shared" si="49"/>
        <v>1170.42</v>
      </c>
    </row>
    <row r="262" spans="1:11" ht="66" x14ac:dyDescent="0.25">
      <c r="A262" s="399" t="s">
        <v>2323</v>
      </c>
      <c r="B262" s="399" t="s">
        <v>8</v>
      </c>
      <c r="C262" s="400" t="s">
        <v>506</v>
      </c>
      <c r="D262" s="513">
        <v>84</v>
      </c>
      <c r="E262" s="403">
        <f t="shared" si="48"/>
        <v>0.53164556962025311</v>
      </c>
      <c r="F262" s="403">
        <v>5.89</v>
      </c>
      <c r="G262" s="403">
        <f t="shared" si="51"/>
        <v>494.76</v>
      </c>
      <c r="H262" s="403" t="s">
        <v>2037</v>
      </c>
      <c r="I262" s="403">
        <f t="shared" si="54"/>
        <v>494.76</v>
      </c>
      <c r="J262" s="403">
        <f t="shared" si="50"/>
        <v>119.19</v>
      </c>
      <c r="K262" s="505">
        <f t="shared" si="49"/>
        <v>613.95000000000005</v>
      </c>
    </row>
    <row r="263" spans="1:11" ht="66" x14ac:dyDescent="0.25">
      <c r="A263" s="399" t="s">
        <v>2323</v>
      </c>
      <c r="B263" s="399" t="s">
        <v>8</v>
      </c>
      <c r="C263" s="400" t="s">
        <v>506</v>
      </c>
      <c r="D263" s="513">
        <v>96</v>
      </c>
      <c r="E263" s="403">
        <f t="shared" si="48"/>
        <v>0.60759493670886078</v>
      </c>
      <c r="F263" s="403">
        <v>6.55</v>
      </c>
      <c r="G263" s="403">
        <f t="shared" si="51"/>
        <v>628.79999999999995</v>
      </c>
      <c r="H263" s="403" t="s">
        <v>2037</v>
      </c>
      <c r="I263" s="403">
        <f t="shared" si="54"/>
        <v>628.79999999999995</v>
      </c>
      <c r="J263" s="403">
        <f t="shared" si="50"/>
        <v>151.47999999999999</v>
      </c>
      <c r="K263" s="505">
        <f t="shared" si="49"/>
        <v>780.28</v>
      </c>
    </row>
    <row r="264" spans="1:11" ht="66" x14ac:dyDescent="0.25">
      <c r="A264" s="399" t="s">
        <v>2323</v>
      </c>
      <c r="B264" s="399" t="s">
        <v>8</v>
      </c>
      <c r="C264" s="400" t="s">
        <v>506</v>
      </c>
      <c r="D264" s="513">
        <v>168</v>
      </c>
      <c r="E264" s="403">
        <f t="shared" si="48"/>
        <v>1.0632911392405062</v>
      </c>
      <c r="F264" s="403">
        <v>6.55</v>
      </c>
      <c r="G264" s="403">
        <f t="shared" si="51"/>
        <v>1100.4000000000001</v>
      </c>
      <c r="H264" s="403" t="s">
        <v>2037</v>
      </c>
      <c r="I264" s="403">
        <f t="shared" si="54"/>
        <v>1100.4000000000001</v>
      </c>
      <c r="J264" s="403">
        <f t="shared" si="50"/>
        <v>265.08999999999997</v>
      </c>
      <c r="K264" s="505">
        <f t="shared" si="49"/>
        <v>1365.49</v>
      </c>
    </row>
    <row r="265" spans="1:11" ht="66" x14ac:dyDescent="0.25">
      <c r="A265" s="399" t="s">
        <v>2323</v>
      </c>
      <c r="B265" s="399" t="s">
        <v>8</v>
      </c>
      <c r="C265" s="400" t="s">
        <v>506</v>
      </c>
      <c r="D265" s="513">
        <v>180</v>
      </c>
      <c r="E265" s="403">
        <f t="shared" si="48"/>
        <v>1.139240506329114</v>
      </c>
      <c r="F265" s="403">
        <v>5.89</v>
      </c>
      <c r="G265" s="403">
        <f t="shared" si="51"/>
        <v>1060.2</v>
      </c>
      <c r="H265" s="403" t="s">
        <v>2037</v>
      </c>
      <c r="I265" s="403">
        <f t="shared" si="54"/>
        <v>1060.2</v>
      </c>
      <c r="J265" s="403">
        <f t="shared" si="50"/>
        <v>255.4</v>
      </c>
      <c r="K265" s="505">
        <f t="shared" si="49"/>
        <v>1315.6000000000001</v>
      </c>
    </row>
    <row r="266" spans="1:11" ht="66" x14ac:dyDescent="0.25">
      <c r="A266" s="399" t="s">
        <v>2323</v>
      </c>
      <c r="B266" s="399" t="s">
        <v>8</v>
      </c>
      <c r="C266" s="400" t="s">
        <v>506</v>
      </c>
      <c r="D266" s="513">
        <v>60</v>
      </c>
      <c r="E266" s="403">
        <f t="shared" si="48"/>
        <v>0.379746835443038</v>
      </c>
      <c r="F266" s="403">
        <v>5.89</v>
      </c>
      <c r="G266" s="403">
        <f t="shared" si="51"/>
        <v>353.4</v>
      </c>
      <c r="H266" s="403" t="s">
        <v>2037</v>
      </c>
      <c r="I266" s="403">
        <f t="shared" si="54"/>
        <v>353.4</v>
      </c>
      <c r="J266" s="403">
        <f t="shared" si="50"/>
        <v>85.13</v>
      </c>
      <c r="K266" s="505">
        <f t="shared" si="49"/>
        <v>438.53</v>
      </c>
    </row>
    <row r="267" spans="1:11" ht="66" x14ac:dyDescent="0.25">
      <c r="A267" s="399" t="s">
        <v>2323</v>
      </c>
      <c r="B267" s="399" t="s">
        <v>8</v>
      </c>
      <c r="C267" s="400" t="s">
        <v>506</v>
      </c>
      <c r="D267" s="513">
        <v>192</v>
      </c>
      <c r="E267" s="403">
        <f t="shared" ref="E267:E330" si="55">D267/$E$9</f>
        <v>1.2151898734177216</v>
      </c>
      <c r="F267" s="403">
        <v>6.55</v>
      </c>
      <c r="G267" s="403">
        <f t="shared" si="51"/>
        <v>1257.5999999999999</v>
      </c>
      <c r="H267" s="403" t="s">
        <v>2037</v>
      </c>
      <c r="I267" s="403">
        <f t="shared" si="54"/>
        <v>1257.5999999999999</v>
      </c>
      <c r="J267" s="403">
        <f t="shared" si="50"/>
        <v>302.95999999999998</v>
      </c>
      <c r="K267" s="505">
        <f t="shared" ref="K267:K330" si="56">J267+I267</f>
        <v>1560.56</v>
      </c>
    </row>
    <row r="268" spans="1:11" ht="66" x14ac:dyDescent="0.25">
      <c r="A268" s="399" t="s">
        <v>2323</v>
      </c>
      <c r="B268" s="399" t="s">
        <v>8</v>
      </c>
      <c r="C268" s="400" t="s">
        <v>506</v>
      </c>
      <c r="D268" s="513">
        <v>148</v>
      </c>
      <c r="E268" s="403">
        <f t="shared" si="55"/>
        <v>0.93670886075949367</v>
      </c>
      <c r="F268" s="403">
        <v>6.55</v>
      </c>
      <c r="G268" s="403">
        <f t="shared" si="51"/>
        <v>969.4</v>
      </c>
      <c r="H268" s="403" t="s">
        <v>2037</v>
      </c>
      <c r="I268" s="403">
        <f t="shared" si="54"/>
        <v>969.4</v>
      </c>
      <c r="J268" s="403">
        <f t="shared" ref="J268:J331" si="57">ROUND(I268*0.2409,2)</f>
        <v>233.53</v>
      </c>
      <c r="K268" s="505">
        <f t="shared" si="56"/>
        <v>1202.93</v>
      </c>
    </row>
    <row r="269" spans="1:11" ht="66" x14ac:dyDescent="0.25">
      <c r="A269" s="399" t="s">
        <v>2323</v>
      </c>
      <c r="B269" s="399" t="s">
        <v>8</v>
      </c>
      <c r="C269" s="400" t="s">
        <v>506</v>
      </c>
      <c r="D269" s="513">
        <v>92</v>
      </c>
      <c r="E269" s="403">
        <f t="shared" si="55"/>
        <v>0.58227848101265822</v>
      </c>
      <c r="F269" s="403">
        <v>6.55</v>
      </c>
      <c r="G269" s="403">
        <f t="shared" ref="G269:G331" si="58">ROUND(IF(F269&gt;20,F269/$E$9*D269,D269*F269),2)</f>
        <v>602.6</v>
      </c>
      <c r="H269" s="403" t="s">
        <v>2037</v>
      </c>
      <c r="I269" s="403">
        <f t="shared" si="54"/>
        <v>602.6</v>
      </c>
      <c r="J269" s="403">
        <f t="shared" si="57"/>
        <v>145.16999999999999</v>
      </c>
      <c r="K269" s="505">
        <f t="shared" si="56"/>
        <v>747.77</v>
      </c>
    </row>
    <row r="270" spans="1:11" ht="66" x14ac:dyDescent="0.25">
      <c r="A270" s="399" t="s">
        <v>2323</v>
      </c>
      <c r="B270" s="399" t="s">
        <v>8</v>
      </c>
      <c r="C270" s="400" t="s">
        <v>506</v>
      </c>
      <c r="D270" s="513">
        <v>108</v>
      </c>
      <c r="E270" s="403">
        <f t="shared" si="55"/>
        <v>0.68354430379746833</v>
      </c>
      <c r="F270" s="403">
        <v>6.55</v>
      </c>
      <c r="G270" s="403">
        <f t="shared" si="58"/>
        <v>707.4</v>
      </c>
      <c r="H270" s="403" t="s">
        <v>2037</v>
      </c>
      <c r="I270" s="403">
        <f t="shared" si="54"/>
        <v>707.4</v>
      </c>
      <c r="J270" s="403">
        <f t="shared" si="57"/>
        <v>170.41</v>
      </c>
      <c r="K270" s="505">
        <f t="shared" si="56"/>
        <v>877.81</v>
      </c>
    </row>
    <row r="271" spans="1:11" ht="66" x14ac:dyDescent="0.25">
      <c r="A271" s="399" t="s">
        <v>2323</v>
      </c>
      <c r="B271" s="399" t="s">
        <v>8</v>
      </c>
      <c r="C271" s="400" t="s">
        <v>506</v>
      </c>
      <c r="D271" s="513">
        <v>69</v>
      </c>
      <c r="E271" s="403">
        <f t="shared" si="55"/>
        <v>0.43670886075949367</v>
      </c>
      <c r="F271" s="403">
        <v>5.89</v>
      </c>
      <c r="G271" s="403">
        <f t="shared" si="58"/>
        <v>406.41</v>
      </c>
      <c r="H271" s="403" t="s">
        <v>2037</v>
      </c>
      <c r="I271" s="403">
        <f t="shared" si="54"/>
        <v>406.41</v>
      </c>
      <c r="J271" s="403">
        <f t="shared" si="57"/>
        <v>97.9</v>
      </c>
      <c r="K271" s="505">
        <f t="shared" si="56"/>
        <v>504.31000000000006</v>
      </c>
    </row>
    <row r="272" spans="1:11" ht="66" x14ac:dyDescent="0.25">
      <c r="A272" s="399" t="s">
        <v>2323</v>
      </c>
      <c r="B272" s="399" t="s">
        <v>8</v>
      </c>
      <c r="C272" s="400" t="s">
        <v>2250</v>
      </c>
      <c r="D272" s="513">
        <v>162.5</v>
      </c>
      <c r="E272" s="403">
        <f t="shared" si="55"/>
        <v>1.0284810126582278</v>
      </c>
      <c r="F272" s="403">
        <v>7.39</v>
      </c>
      <c r="G272" s="403">
        <f t="shared" si="58"/>
        <v>1200.8800000000001</v>
      </c>
      <c r="H272" s="403" t="s">
        <v>2037</v>
      </c>
      <c r="I272" s="403">
        <f t="shared" si="54"/>
        <v>1200.8800000000001</v>
      </c>
      <c r="J272" s="403">
        <f t="shared" si="57"/>
        <v>289.29000000000002</v>
      </c>
      <c r="K272" s="505">
        <f t="shared" si="56"/>
        <v>1490.17</v>
      </c>
    </row>
    <row r="273" spans="1:11" ht="66" x14ac:dyDescent="0.25">
      <c r="A273" s="399" t="s">
        <v>2323</v>
      </c>
      <c r="B273" s="399" t="s">
        <v>8</v>
      </c>
      <c r="C273" s="400" t="s">
        <v>2250</v>
      </c>
      <c r="D273" s="513">
        <v>163.5</v>
      </c>
      <c r="E273" s="403">
        <f t="shared" si="55"/>
        <v>1.0348101265822784</v>
      </c>
      <c r="F273" s="403">
        <v>7.5</v>
      </c>
      <c r="G273" s="403">
        <f t="shared" si="58"/>
        <v>1226.25</v>
      </c>
      <c r="H273" s="403" t="s">
        <v>2037</v>
      </c>
      <c r="I273" s="403">
        <f t="shared" si="54"/>
        <v>1226.25</v>
      </c>
      <c r="J273" s="403">
        <f t="shared" si="57"/>
        <v>295.39999999999998</v>
      </c>
      <c r="K273" s="505">
        <f t="shared" si="56"/>
        <v>1521.65</v>
      </c>
    </row>
    <row r="274" spans="1:11" ht="66" x14ac:dyDescent="0.25">
      <c r="A274" s="399" t="s">
        <v>2323</v>
      </c>
      <c r="B274" s="399" t="s">
        <v>8</v>
      </c>
      <c r="C274" s="400" t="s">
        <v>2250</v>
      </c>
      <c r="D274" s="513">
        <v>135.5</v>
      </c>
      <c r="E274" s="403">
        <f t="shared" si="55"/>
        <v>0.85759493670886078</v>
      </c>
      <c r="F274" s="403">
        <v>7.5</v>
      </c>
      <c r="G274" s="403">
        <f t="shared" si="58"/>
        <v>1016.25</v>
      </c>
      <c r="H274" s="403" t="s">
        <v>2037</v>
      </c>
      <c r="I274" s="403">
        <f t="shared" si="54"/>
        <v>1016.25</v>
      </c>
      <c r="J274" s="403">
        <f t="shared" si="57"/>
        <v>244.81</v>
      </c>
      <c r="K274" s="505">
        <f t="shared" si="56"/>
        <v>1261.06</v>
      </c>
    </row>
    <row r="275" spans="1:11" ht="66" x14ac:dyDescent="0.25">
      <c r="A275" s="399" t="s">
        <v>2323</v>
      </c>
      <c r="B275" s="399" t="s">
        <v>8</v>
      </c>
      <c r="C275" s="400" t="s">
        <v>2250</v>
      </c>
      <c r="D275" s="513">
        <v>187.5</v>
      </c>
      <c r="E275" s="403">
        <f t="shared" si="55"/>
        <v>1.1867088607594938</v>
      </c>
      <c r="F275" s="403">
        <v>7.5</v>
      </c>
      <c r="G275" s="403">
        <f t="shared" si="58"/>
        <v>1406.25</v>
      </c>
      <c r="H275" s="403" t="s">
        <v>2037</v>
      </c>
      <c r="I275" s="403">
        <f t="shared" si="54"/>
        <v>1406.25</v>
      </c>
      <c r="J275" s="403">
        <f t="shared" si="57"/>
        <v>338.77</v>
      </c>
      <c r="K275" s="505">
        <f t="shared" si="56"/>
        <v>1745.02</v>
      </c>
    </row>
    <row r="276" spans="1:11" ht="66" x14ac:dyDescent="0.25">
      <c r="A276" s="399" t="s">
        <v>2323</v>
      </c>
      <c r="B276" s="399" t="s">
        <v>8</v>
      </c>
      <c r="C276" s="400" t="s">
        <v>2250</v>
      </c>
      <c r="D276" s="513">
        <v>74</v>
      </c>
      <c r="E276" s="403">
        <f t="shared" si="55"/>
        <v>0.46835443037974683</v>
      </c>
      <c r="F276" s="403">
        <v>7.14</v>
      </c>
      <c r="G276" s="403">
        <f t="shared" si="58"/>
        <v>528.36</v>
      </c>
      <c r="H276" s="403" t="s">
        <v>2037</v>
      </c>
      <c r="I276" s="403">
        <f t="shared" si="54"/>
        <v>528.36</v>
      </c>
      <c r="J276" s="403">
        <f t="shared" si="57"/>
        <v>127.28</v>
      </c>
      <c r="K276" s="505">
        <f t="shared" si="56"/>
        <v>655.64</v>
      </c>
    </row>
    <row r="277" spans="1:11" ht="66" x14ac:dyDescent="0.25">
      <c r="A277" s="399" t="s">
        <v>2323</v>
      </c>
      <c r="B277" s="399" t="s">
        <v>8</v>
      </c>
      <c r="C277" s="400" t="s">
        <v>2250</v>
      </c>
      <c r="D277" s="513">
        <v>182.5</v>
      </c>
      <c r="E277" s="403">
        <f t="shared" si="55"/>
        <v>1.1550632911392404</v>
      </c>
      <c r="F277" s="403">
        <v>7.5</v>
      </c>
      <c r="G277" s="403">
        <f t="shared" si="58"/>
        <v>1368.75</v>
      </c>
      <c r="H277" s="403" t="s">
        <v>2037</v>
      </c>
      <c r="I277" s="403">
        <f t="shared" si="54"/>
        <v>1368.75</v>
      </c>
      <c r="J277" s="403">
        <f t="shared" si="57"/>
        <v>329.73</v>
      </c>
      <c r="K277" s="505">
        <f t="shared" si="56"/>
        <v>1698.48</v>
      </c>
    </row>
    <row r="278" spans="1:11" ht="66" x14ac:dyDescent="0.25">
      <c r="A278" s="399" t="s">
        <v>2323</v>
      </c>
      <c r="B278" s="399" t="s">
        <v>8</v>
      </c>
      <c r="C278" s="400" t="s">
        <v>2250</v>
      </c>
      <c r="D278" s="513">
        <v>171</v>
      </c>
      <c r="E278" s="403">
        <f t="shared" si="55"/>
        <v>1.0822784810126582</v>
      </c>
      <c r="F278" s="403">
        <v>7.5</v>
      </c>
      <c r="G278" s="403">
        <f t="shared" si="58"/>
        <v>1282.5</v>
      </c>
      <c r="H278" s="403" t="s">
        <v>2037</v>
      </c>
      <c r="I278" s="403">
        <f t="shared" si="54"/>
        <v>1282.5</v>
      </c>
      <c r="J278" s="403">
        <f t="shared" si="57"/>
        <v>308.95</v>
      </c>
      <c r="K278" s="505">
        <f t="shared" si="56"/>
        <v>1591.45</v>
      </c>
    </row>
    <row r="279" spans="1:11" ht="66" x14ac:dyDescent="0.25">
      <c r="A279" s="399" t="s">
        <v>2323</v>
      </c>
      <c r="B279" s="399" t="s">
        <v>8</v>
      </c>
      <c r="C279" s="400" t="s">
        <v>2250</v>
      </c>
      <c r="D279" s="513">
        <v>162.5</v>
      </c>
      <c r="E279" s="403">
        <f t="shared" si="55"/>
        <v>1.0284810126582278</v>
      </c>
      <c r="F279" s="403">
        <v>7.39</v>
      </c>
      <c r="G279" s="403">
        <f t="shared" si="58"/>
        <v>1200.8800000000001</v>
      </c>
      <c r="H279" s="403" t="s">
        <v>2037</v>
      </c>
      <c r="I279" s="403">
        <f t="shared" si="54"/>
        <v>1200.8800000000001</v>
      </c>
      <c r="J279" s="403">
        <f t="shared" si="57"/>
        <v>289.29000000000002</v>
      </c>
      <c r="K279" s="505">
        <f t="shared" si="56"/>
        <v>1490.17</v>
      </c>
    </row>
    <row r="280" spans="1:11" ht="66" x14ac:dyDescent="0.25">
      <c r="A280" s="399" t="s">
        <v>2323</v>
      </c>
      <c r="B280" s="399" t="s">
        <v>8</v>
      </c>
      <c r="C280" s="400" t="s">
        <v>2250</v>
      </c>
      <c r="D280" s="513">
        <v>73</v>
      </c>
      <c r="E280" s="403">
        <f t="shared" si="55"/>
        <v>0.46202531645569622</v>
      </c>
      <c r="F280" s="403">
        <v>7.5</v>
      </c>
      <c r="G280" s="403">
        <f t="shared" si="58"/>
        <v>547.5</v>
      </c>
      <c r="H280" s="403" t="s">
        <v>2037</v>
      </c>
      <c r="I280" s="403">
        <f t="shared" si="54"/>
        <v>547.5</v>
      </c>
      <c r="J280" s="403">
        <f t="shared" si="57"/>
        <v>131.88999999999999</v>
      </c>
      <c r="K280" s="505">
        <f t="shared" si="56"/>
        <v>679.39</v>
      </c>
    </row>
    <row r="281" spans="1:11" ht="66" x14ac:dyDescent="0.25">
      <c r="A281" s="399" t="s">
        <v>2323</v>
      </c>
      <c r="B281" s="399" t="s">
        <v>8</v>
      </c>
      <c r="C281" s="400" t="s">
        <v>2250</v>
      </c>
      <c r="D281" s="513">
        <v>137.5</v>
      </c>
      <c r="E281" s="403">
        <f t="shared" si="55"/>
        <v>0.870253164556962</v>
      </c>
      <c r="F281" s="403">
        <v>7.32</v>
      </c>
      <c r="G281" s="403">
        <f t="shared" si="58"/>
        <v>1006.5</v>
      </c>
      <c r="H281" s="403" t="s">
        <v>2037</v>
      </c>
      <c r="I281" s="403">
        <f t="shared" si="54"/>
        <v>1006.5</v>
      </c>
      <c r="J281" s="403">
        <f t="shared" si="57"/>
        <v>242.47</v>
      </c>
      <c r="K281" s="505">
        <f t="shared" si="56"/>
        <v>1248.97</v>
      </c>
    </row>
    <row r="282" spans="1:11" ht="66" x14ac:dyDescent="0.25">
      <c r="A282" s="399" t="s">
        <v>2323</v>
      </c>
      <c r="B282" s="399" t="s">
        <v>8</v>
      </c>
      <c r="C282" s="400" t="s">
        <v>2250</v>
      </c>
      <c r="D282" s="513">
        <v>121</v>
      </c>
      <c r="E282" s="403">
        <f t="shared" si="55"/>
        <v>0.76582278481012656</v>
      </c>
      <c r="F282" s="403">
        <v>7.5</v>
      </c>
      <c r="G282" s="403">
        <f t="shared" si="58"/>
        <v>907.5</v>
      </c>
      <c r="H282" s="403" t="s">
        <v>2037</v>
      </c>
      <c r="I282" s="403">
        <f t="shared" si="54"/>
        <v>907.5</v>
      </c>
      <c r="J282" s="403">
        <f t="shared" si="57"/>
        <v>218.62</v>
      </c>
      <c r="K282" s="505">
        <f t="shared" si="56"/>
        <v>1126.1199999999999</v>
      </c>
    </row>
    <row r="283" spans="1:11" ht="66" x14ac:dyDescent="0.25">
      <c r="A283" s="399" t="s">
        <v>2323</v>
      </c>
      <c r="B283" s="399" t="s">
        <v>8</v>
      </c>
      <c r="C283" s="400" t="s">
        <v>2250</v>
      </c>
      <c r="D283" s="513">
        <v>50</v>
      </c>
      <c r="E283" s="403">
        <f t="shared" si="55"/>
        <v>0.31645569620253167</v>
      </c>
      <c r="F283" s="403">
        <v>7.5</v>
      </c>
      <c r="G283" s="403">
        <f t="shared" si="58"/>
        <v>375</v>
      </c>
      <c r="H283" s="403" t="s">
        <v>2037</v>
      </c>
      <c r="I283" s="403">
        <f t="shared" si="54"/>
        <v>375</v>
      </c>
      <c r="J283" s="403">
        <f t="shared" si="57"/>
        <v>90.34</v>
      </c>
      <c r="K283" s="505">
        <f t="shared" si="56"/>
        <v>465.34000000000003</v>
      </c>
    </row>
    <row r="284" spans="1:11" ht="66" x14ac:dyDescent="0.25">
      <c r="A284" s="399" t="s">
        <v>2323</v>
      </c>
      <c r="B284" s="399" t="s">
        <v>8</v>
      </c>
      <c r="C284" s="400" t="s">
        <v>2250</v>
      </c>
      <c r="D284" s="513">
        <v>134.5</v>
      </c>
      <c r="E284" s="403">
        <f t="shared" si="55"/>
        <v>0.85126582278481011</v>
      </c>
      <c r="F284" s="403">
        <v>7.5</v>
      </c>
      <c r="G284" s="403">
        <f t="shared" si="58"/>
        <v>1008.75</v>
      </c>
      <c r="H284" s="403" t="s">
        <v>2037</v>
      </c>
      <c r="I284" s="403">
        <f t="shared" si="54"/>
        <v>1008.75</v>
      </c>
      <c r="J284" s="403">
        <f t="shared" si="57"/>
        <v>243.01</v>
      </c>
      <c r="K284" s="505">
        <f t="shared" si="56"/>
        <v>1251.76</v>
      </c>
    </row>
    <row r="285" spans="1:11" ht="66" x14ac:dyDescent="0.25">
      <c r="A285" s="399" t="s">
        <v>2323</v>
      </c>
      <c r="B285" s="399" t="s">
        <v>8</v>
      </c>
      <c r="C285" s="400" t="s">
        <v>2250</v>
      </c>
      <c r="D285" s="513">
        <v>156.5</v>
      </c>
      <c r="E285" s="403">
        <f t="shared" si="55"/>
        <v>0.990506329113924</v>
      </c>
      <c r="F285" s="403">
        <v>7.5</v>
      </c>
      <c r="G285" s="403">
        <f t="shared" si="58"/>
        <v>1173.75</v>
      </c>
      <c r="H285" s="403" t="s">
        <v>2037</v>
      </c>
      <c r="I285" s="403">
        <f t="shared" si="54"/>
        <v>1173.75</v>
      </c>
      <c r="J285" s="403">
        <f t="shared" si="57"/>
        <v>282.76</v>
      </c>
      <c r="K285" s="505">
        <f t="shared" si="56"/>
        <v>1456.51</v>
      </c>
    </row>
    <row r="286" spans="1:11" ht="66" x14ac:dyDescent="0.25">
      <c r="A286" s="399" t="s">
        <v>2323</v>
      </c>
      <c r="B286" s="399" t="s">
        <v>8</v>
      </c>
      <c r="C286" s="400" t="s">
        <v>2250</v>
      </c>
      <c r="D286" s="513">
        <v>161</v>
      </c>
      <c r="E286" s="403">
        <f t="shared" si="55"/>
        <v>1.018987341772152</v>
      </c>
      <c r="F286" s="403">
        <v>7.5</v>
      </c>
      <c r="G286" s="403">
        <f t="shared" si="58"/>
        <v>1207.5</v>
      </c>
      <c r="H286" s="403" t="s">
        <v>2037</v>
      </c>
      <c r="I286" s="403">
        <f t="shared" si="54"/>
        <v>1207.5</v>
      </c>
      <c r="J286" s="403">
        <f t="shared" si="57"/>
        <v>290.89</v>
      </c>
      <c r="K286" s="505">
        <f t="shared" si="56"/>
        <v>1498.3899999999999</v>
      </c>
    </row>
    <row r="287" spans="1:11" ht="66" x14ac:dyDescent="0.25">
      <c r="A287" s="399" t="s">
        <v>2323</v>
      </c>
      <c r="B287" s="399" t="s">
        <v>8</v>
      </c>
      <c r="C287" s="400" t="s">
        <v>2250</v>
      </c>
      <c r="D287" s="513">
        <v>158.5</v>
      </c>
      <c r="E287" s="403">
        <f t="shared" si="55"/>
        <v>1.0031645569620253</v>
      </c>
      <c r="F287" s="403">
        <v>7.5</v>
      </c>
      <c r="G287" s="403">
        <f t="shared" si="58"/>
        <v>1188.75</v>
      </c>
      <c r="H287" s="403" t="s">
        <v>2037</v>
      </c>
      <c r="I287" s="403">
        <f t="shared" si="54"/>
        <v>1188.75</v>
      </c>
      <c r="J287" s="403">
        <f t="shared" si="57"/>
        <v>286.37</v>
      </c>
      <c r="K287" s="505">
        <f t="shared" si="56"/>
        <v>1475.12</v>
      </c>
    </row>
    <row r="288" spans="1:11" ht="66" x14ac:dyDescent="0.25">
      <c r="A288" s="399" t="s">
        <v>2323</v>
      </c>
      <c r="B288" s="399" t="s">
        <v>8</v>
      </c>
      <c r="C288" s="400" t="s">
        <v>2250</v>
      </c>
      <c r="D288" s="513">
        <v>203.5</v>
      </c>
      <c r="E288" s="403">
        <f t="shared" si="55"/>
        <v>1.2879746835443038</v>
      </c>
      <c r="F288" s="403">
        <v>7.5</v>
      </c>
      <c r="G288" s="403">
        <f t="shared" si="58"/>
        <v>1526.25</v>
      </c>
      <c r="H288" s="403" t="s">
        <v>2037</v>
      </c>
      <c r="I288" s="403">
        <f t="shared" si="54"/>
        <v>1526.25</v>
      </c>
      <c r="J288" s="403">
        <f t="shared" si="57"/>
        <v>367.67</v>
      </c>
      <c r="K288" s="505">
        <f t="shared" si="56"/>
        <v>1893.92</v>
      </c>
    </row>
    <row r="289" spans="1:11" ht="66" x14ac:dyDescent="0.25">
      <c r="A289" s="399" t="s">
        <v>2323</v>
      </c>
      <c r="B289" s="399" t="s">
        <v>8</v>
      </c>
      <c r="C289" s="400" t="s">
        <v>2250</v>
      </c>
      <c r="D289" s="513">
        <v>169</v>
      </c>
      <c r="E289" s="403">
        <f t="shared" si="55"/>
        <v>1.0696202531645569</v>
      </c>
      <c r="F289" s="403">
        <v>7.5</v>
      </c>
      <c r="G289" s="403">
        <f t="shared" si="58"/>
        <v>1267.5</v>
      </c>
      <c r="H289" s="403" t="s">
        <v>2037</v>
      </c>
      <c r="I289" s="403">
        <f t="shared" si="54"/>
        <v>1267.5</v>
      </c>
      <c r="J289" s="403">
        <f t="shared" si="57"/>
        <v>305.33999999999997</v>
      </c>
      <c r="K289" s="505">
        <f t="shared" si="56"/>
        <v>1572.84</v>
      </c>
    </row>
    <row r="290" spans="1:11" ht="66" x14ac:dyDescent="0.25">
      <c r="A290" s="399" t="s">
        <v>2323</v>
      </c>
      <c r="B290" s="399" t="s">
        <v>8</v>
      </c>
      <c r="C290" s="400" t="s">
        <v>2250</v>
      </c>
      <c r="D290" s="513">
        <v>85.5</v>
      </c>
      <c r="E290" s="403">
        <f t="shared" si="55"/>
        <v>0.54113924050632911</v>
      </c>
      <c r="F290" s="403">
        <v>7.5</v>
      </c>
      <c r="G290" s="403">
        <f t="shared" si="58"/>
        <v>641.25</v>
      </c>
      <c r="H290" s="403" t="s">
        <v>2037</v>
      </c>
      <c r="I290" s="403">
        <f t="shared" si="54"/>
        <v>641.25</v>
      </c>
      <c r="J290" s="403">
        <f t="shared" si="57"/>
        <v>154.47999999999999</v>
      </c>
      <c r="K290" s="505">
        <f t="shared" si="56"/>
        <v>795.73</v>
      </c>
    </row>
    <row r="291" spans="1:11" ht="66" x14ac:dyDescent="0.25">
      <c r="A291" s="399" t="s">
        <v>2323</v>
      </c>
      <c r="B291" s="399" t="s">
        <v>8</v>
      </c>
      <c r="C291" s="400" t="s">
        <v>2250</v>
      </c>
      <c r="D291" s="513">
        <v>36</v>
      </c>
      <c r="E291" s="403">
        <f t="shared" si="55"/>
        <v>0.22784810126582278</v>
      </c>
      <c r="F291" s="403">
        <v>7.5</v>
      </c>
      <c r="G291" s="403">
        <f t="shared" si="58"/>
        <v>270</v>
      </c>
      <c r="H291" s="403" t="s">
        <v>2037</v>
      </c>
      <c r="I291" s="403">
        <f t="shared" si="54"/>
        <v>270</v>
      </c>
      <c r="J291" s="403">
        <f t="shared" si="57"/>
        <v>65.040000000000006</v>
      </c>
      <c r="K291" s="505">
        <f t="shared" si="56"/>
        <v>335.04</v>
      </c>
    </row>
    <row r="292" spans="1:11" ht="66" x14ac:dyDescent="0.25">
      <c r="A292" s="399" t="s">
        <v>2323</v>
      </c>
      <c r="B292" s="399" t="s">
        <v>8</v>
      </c>
      <c r="C292" s="400" t="s">
        <v>2250</v>
      </c>
      <c r="D292" s="513">
        <v>65</v>
      </c>
      <c r="E292" s="403">
        <f t="shared" si="55"/>
        <v>0.41139240506329117</v>
      </c>
      <c r="F292" s="403">
        <v>7.5</v>
      </c>
      <c r="G292" s="403">
        <f t="shared" si="58"/>
        <v>487.5</v>
      </c>
      <c r="H292" s="403" t="s">
        <v>2037</v>
      </c>
      <c r="I292" s="403">
        <f t="shared" si="54"/>
        <v>487.5</v>
      </c>
      <c r="J292" s="403">
        <f t="shared" si="57"/>
        <v>117.44</v>
      </c>
      <c r="K292" s="505">
        <f t="shared" si="56"/>
        <v>604.94000000000005</v>
      </c>
    </row>
    <row r="293" spans="1:11" ht="66" x14ac:dyDescent="0.25">
      <c r="A293" s="399" t="s">
        <v>2323</v>
      </c>
      <c r="B293" s="399" t="s">
        <v>8</v>
      </c>
      <c r="C293" s="400" t="s">
        <v>2250</v>
      </c>
      <c r="D293" s="513">
        <v>137.5</v>
      </c>
      <c r="E293" s="403">
        <f t="shared" si="55"/>
        <v>0.870253164556962</v>
      </c>
      <c r="F293" s="403">
        <v>7.14</v>
      </c>
      <c r="G293" s="403">
        <f t="shared" si="58"/>
        <v>981.75</v>
      </c>
      <c r="H293" s="403" t="s">
        <v>2037</v>
      </c>
      <c r="I293" s="403">
        <f t="shared" si="54"/>
        <v>981.75</v>
      </c>
      <c r="J293" s="403">
        <f t="shared" si="57"/>
        <v>236.5</v>
      </c>
      <c r="K293" s="505">
        <f t="shared" si="56"/>
        <v>1218.25</v>
      </c>
    </row>
    <row r="294" spans="1:11" ht="66" x14ac:dyDescent="0.25">
      <c r="A294" s="399" t="s">
        <v>2323</v>
      </c>
      <c r="B294" s="399" t="s">
        <v>8</v>
      </c>
      <c r="C294" s="400" t="s">
        <v>2250</v>
      </c>
      <c r="D294" s="513">
        <v>138.5</v>
      </c>
      <c r="E294" s="403">
        <f t="shared" si="55"/>
        <v>0.87658227848101267</v>
      </c>
      <c r="F294" s="403">
        <v>7.5</v>
      </c>
      <c r="G294" s="403">
        <f t="shared" si="58"/>
        <v>1038.75</v>
      </c>
      <c r="H294" s="403" t="s">
        <v>2037</v>
      </c>
      <c r="I294" s="403">
        <f t="shared" si="54"/>
        <v>1038.75</v>
      </c>
      <c r="J294" s="403">
        <f t="shared" si="57"/>
        <v>250.23</v>
      </c>
      <c r="K294" s="505">
        <f t="shared" si="56"/>
        <v>1288.98</v>
      </c>
    </row>
    <row r="295" spans="1:11" ht="66" x14ac:dyDescent="0.25">
      <c r="A295" s="399" t="s">
        <v>2323</v>
      </c>
      <c r="B295" s="399" t="s">
        <v>8</v>
      </c>
      <c r="C295" s="400" t="s">
        <v>2250</v>
      </c>
      <c r="D295" s="513">
        <v>159.5</v>
      </c>
      <c r="E295" s="403">
        <f t="shared" si="55"/>
        <v>1.009493670886076</v>
      </c>
      <c r="F295" s="403">
        <v>7.39</v>
      </c>
      <c r="G295" s="403">
        <f t="shared" si="58"/>
        <v>1178.71</v>
      </c>
      <c r="H295" s="403" t="s">
        <v>2037</v>
      </c>
      <c r="I295" s="403">
        <f t="shared" si="54"/>
        <v>1178.71</v>
      </c>
      <c r="J295" s="403">
        <f t="shared" si="57"/>
        <v>283.95</v>
      </c>
      <c r="K295" s="505">
        <f t="shared" si="56"/>
        <v>1462.66</v>
      </c>
    </row>
    <row r="296" spans="1:11" ht="66" x14ac:dyDescent="0.25">
      <c r="A296" s="399" t="s">
        <v>2323</v>
      </c>
      <c r="B296" s="399" t="s">
        <v>8</v>
      </c>
      <c r="C296" s="400" t="s">
        <v>2250</v>
      </c>
      <c r="D296" s="513">
        <v>160</v>
      </c>
      <c r="E296" s="403">
        <f t="shared" si="55"/>
        <v>1.0126582278481013</v>
      </c>
      <c r="F296" s="403">
        <v>7.5</v>
      </c>
      <c r="G296" s="403">
        <f t="shared" si="58"/>
        <v>1200</v>
      </c>
      <c r="H296" s="403" t="s">
        <v>2037</v>
      </c>
      <c r="I296" s="403">
        <f t="shared" si="54"/>
        <v>1200</v>
      </c>
      <c r="J296" s="403">
        <f t="shared" si="57"/>
        <v>289.08</v>
      </c>
      <c r="K296" s="505">
        <f t="shared" si="56"/>
        <v>1489.08</v>
      </c>
    </row>
    <row r="297" spans="1:11" ht="66" x14ac:dyDescent="0.25">
      <c r="A297" s="399" t="s">
        <v>2323</v>
      </c>
      <c r="B297" s="399" t="s">
        <v>8</v>
      </c>
      <c r="C297" s="400" t="s">
        <v>2250</v>
      </c>
      <c r="D297" s="513">
        <v>24</v>
      </c>
      <c r="E297" s="403">
        <f t="shared" si="55"/>
        <v>0.15189873417721519</v>
      </c>
      <c r="F297" s="403">
        <v>7.5</v>
      </c>
      <c r="G297" s="403">
        <f t="shared" si="58"/>
        <v>180</v>
      </c>
      <c r="H297" s="403" t="s">
        <v>2037</v>
      </c>
      <c r="I297" s="403">
        <f t="shared" si="54"/>
        <v>180</v>
      </c>
      <c r="J297" s="403">
        <f t="shared" si="57"/>
        <v>43.36</v>
      </c>
      <c r="K297" s="505">
        <f t="shared" si="56"/>
        <v>223.36</v>
      </c>
    </row>
    <row r="298" spans="1:11" ht="66" x14ac:dyDescent="0.25">
      <c r="A298" s="399" t="s">
        <v>2323</v>
      </c>
      <c r="B298" s="399" t="s">
        <v>8</v>
      </c>
      <c r="C298" s="400" t="s">
        <v>2250</v>
      </c>
      <c r="D298" s="513">
        <v>72</v>
      </c>
      <c r="E298" s="403">
        <f t="shared" si="55"/>
        <v>0.45569620253164556</v>
      </c>
      <c r="F298" s="403">
        <v>7.5</v>
      </c>
      <c r="G298" s="403">
        <f t="shared" si="58"/>
        <v>540</v>
      </c>
      <c r="H298" s="403" t="s">
        <v>2037</v>
      </c>
      <c r="I298" s="403">
        <f t="shared" si="54"/>
        <v>540</v>
      </c>
      <c r="J298" s="403">
        <f t="shared" si="57"/>
        <v>130.09</v>
      </c>
      <c r="K298" s="505">
        <f t="shared" si="56"/>
        <v>670.09</v>
      </c>
    </row>
    <row r="299" spans="1:11" ht="66" x14ac:dyDescent="0.25">
      <c r="A299" s="399" t="s">
        <v>2323</v>
      </c>
      <c r="B299" s="399" t="s">
        <v>8</v>
      </c>
      <c r="C299" s="400" t="s">
        <v>2250</v>
      </c>
      <c r="D299" s="513">
        <v>109.5</v>
      </c>
      <c r="E299" s="403">
        <f t="shared" si="55"/>
        <v>0.69303797468354433</v>
      </c>
      <c r="F299" s="403">
        <v>7.5</v>
      </c>
      <c r="G299" s="403">
        <f t="shared" si="58"/>
        <v>821.25</v>
      </c>
      <c r="H299" s="403" t="s">
        <v>2037</v>
      </c>
      <c r="I299" s="403">
        <f t="shared" si="54"/>
        <v>821.25</v>
      </c>
      <c r="J299" s="403">
        <f t="shared" si="57"/>
        <v>197.84</v>
      </c>
      <c r="K299" s="505">
        <f t="shared" si="56"/>
        <v>1019.09</v>
      </c>
    </row>
    <row r="300" spans="1:11" ht="66" x14ac:dyDescent="0.25">
      <c r="A300" s="399" t="s">
        <v>2323</v>
      </c>
      <c r="B300" s="399" t="s">
        <v>8</v>
      </c>
      <c r="C300" s="400" t="s">
        <v>2250</v>
      </c>
      <c r="D300" s="513">
        <v>112.5</v>
      </c>
      <c r="E300" s="403">
        <f t="shared" si="55"/>
        <v>0.71202531645569622</v>
      </c>
      <c r="F300" s="403">
        <v>7.5</v>
      </c>
      <c r="G300" s="403">
        <f t="shared" si="58"/>
        <v>843.75</v>
      </c>
      <c r="H300" s="403" t="s">
        <v>2037</v>
      </c>
      <c r="I300" s="403">
        <f t="shared" si="54"/>
        <v>843.75</v>
      </c>
      <c r="J300" s="403">
        <f t="shared" si="57"/>
        <v>203.26</v>
      </c>
      <c r="K300" s="505">
        <f t="shared" si="56"/>
        <v>1047.01</v>
      </c>
    </row>
    <row r="301" spans="1:11" ht="66" x14ac:dyDescent="0.25">
      <c r="A301" s="399" t="s">
        <v>2323</v>
      </c>
      <c r="B301" s="399" t="s">
        <v>8</v>
      </c>
      <c r="C301" s="400" t="s">
        <v>2250</v>
      </c>
      <c r="D301" s="513">
        <v>181.5</v>
      </c>
      <c r="E301" s="403">
        <f t="shared" si="55"/>
        <v>1.1487341772151898</v>
      </c>
      <c r="F301" s="403">
        <v>7.5</v>
      </c>
      <c r="G301" s="403">
        <f t="shared" si="58"/>
        <v>1361.25</v>
      </c>
      <c r="H301" s="403" t="s">
        <v>2037</v>
      </c>
      <c r="I301" s="403">
        <f t="shared" si="54"/>
        <v>1361.25</v>
      </c>
      <c r="J301" s="403">
        <f t="shared" si="57"/>
        <v>327.93</v>
      </c>
      <c r="K301" s="505">
        <f t="shared" si="56"/>
        <v>1689.18</v>
      </c>
    </row>
    <row r="302" spans="1:11" ht="66" x14ac:dyDescent="0.25">
      <c r="A302" s="399" t="s">
        <v>2323</v>
      </c>
      <c r="B302" s="399" t="s">
        <v>8</v>
      </c>
      <c r="C302" s="400" t="s">
        <v>2250</v>
      </c>
      <c r="D302" s="513">
        <v>162.5</v>
      </c>
      <c r="E302" s="403">
        <f t="shared" si="55"/>
        <v>1.0284810126582278</v>
      </c>
      <c r="F302" s="403">
        <v>7.39</v>
      </c>
      <c r="G302" s="403">
        <f t="shared" si="58"/>
        <v>1200.8800000000001</v>
      </c>
      <c r="H302" s="403" t="s">
        <v>2037</v>
      </c>
      <c r="I302" s="403">
        <f t="shared" ref="I302:I365" si="59">ROUND(G302*H302,2)</f>
        <v>1200.8800000000001</v>
      </c>
      <c r="J302" s="403">
        <f t="shared" si="57"/>
        <v>289.29000000000002</v>
      </c>
      <c r="K302" s="505">
        <f t="shared" si="56"/>
        <v>1490.17</v>
      </c>
    </row>
    <row r="303" spans="1:11" ht="66" x14ac:dyDescent="0.25">
      <c r="A303" s="399" t="s">
        <v>2323</v>
      </c>
      <c r="B303" s="399" t="s">
        <v>8</v>
      </c>
      <c r="C303" s="400" t="s">
        <v>2250</v>
      </c>
      <c r="D303" s="513">
        <v>73</v>
      </c>
      <c r="E303" s="403">
        <f t="shared" si="55"/>
        <v>0.46202531645569622</v>
      </c>
      <c r="F303" s="403">
        <v>7.5</v>
      </c>
      <c r="G303" s="403">
        <f t="shared" si="58"/>
        <v>547.5</v>
      </c>
      <c r="H303" s="403" t="s">
        <v>2037</v>
      </c>
      <c r="I303" s="403">
        <f t="shared" si="59"/>
        <v>547.5</v>
      </c>
      <c r="J303" s="403">
        <f t="shared" si="57"/>
        <v>131.88999999999999</v>
      </c>
      <c r="K303" s="505">
        <f t="shared" si="56"/>
        <v>679.39</v>
      </c>
    </row>
    <row r="304" spans="1:11" ht="66" x14ac:dyDescent="0.25">
      <c r="A304" s="399" t="s">
        <v>2323</v>
      </c>
      <c r="B304" s="399" t="s">
        <v>8</v>
      </c>
      <c r="C304" s="400" t="s">
        <v>2250</v>
      </c>
      <c r="D304" s="513">
        <v>109.5</v>
      </c>
      <c r="E304" s="403">
        <f t="shared" si="55"/>
        <v>0.69303797468354433</v>
      </c>
      <c r="F304" s="403">
        <v>7.5</v>
      </c>
      <c r="G304" s="403">
        <f t="shared" si="58"/>
        <v>821.25</v>
      </c>
      <c r="H304" s="403" t="s">
        <v>2037</v>
      </c>
      <c r="I304" s="403">
        <f t="shared" si="59"/>
        <v>821.25</v>
      </c>
      <c r="J304" s="403">
        <f t="shared" si="57"/>
        <v>197.84</v>
      </c>
      <c r="K304" s="505">
        <f t="shared" si="56"/>
        <v>1019.09</v>
      </c>
    </row>
    <row r="305" spans="1:11" ht="66" x14ac:dyDescent="0.25">
      <c r="A305" s="399" t="s">
        <v>2323</v>
      </c>
      <c r="B305" s="399" t="s">
        <v>8</v>
      </c>
      <c r="C305" s="400" t="s">
        <v>2250</v>
      </c>
      <c r="D305" s="513">
        <v>69</v>
      </c>
      <c r="E305" s="403">
        <f t="shared" si="55"/>
        <v>0.43670886075949367</v>
      </c>
      <c r="F305" s="403">
        <v>7.32</v>
      </c>
      <c r="G305" s="403">
        <f t="shared" si="58"/>
        <v>505.08</v>
      </c>
      <c r="H305" s="403" t="s">
        <v>2037</v>
      </c>
      <c r="I305" s="403">
        <f t="shared" si="59"/>
        <v>505.08</v>
      </c>
      <c r="J305" s="403">
        <f t="shared" si="57"/>
        <v>121.67</v>
      </c>
      <c r="K305" s="505">
        <f t="shared" si="56"/>
        <v>626.75</v>
      </c>
    </row>
    <row r="306" spans="1:11" ht="66" x14ac:dyDescent="0.25">
      <c r="A306" s="399" t="s">
        <v>2323</v>
      </c>
      <c r="B306" s="399" t="s">
        <v>8</v>
      </c>
      <c r="C306" s="400" t="s">
        <v>2250</v>
      </c>
      <c r="D306" s="513">
        <v>108</v>
      </c>
      <c r="E306" s="403">
        <f t="shared" si="55"/>
        <v>0.68354430379746833</v>
      </c>
      <c r="F306" s="403">
        <v>7.14</v>
      </c>
      <c r="G306" s="403">
        <f t="shared" si="58"/>
        <v>771.12</v>
      </c>
      <c r="H306" s="403" t="s">
        <v>2037</v>
      </c>
      <c r="I306" s="403">
        <f t="shared" si="59"/>
        <v>771.12</v>
      </c>
      <c r="J306" s="403">
        <f t="shared" si="57"/>
        <v>185.76</v>
      </c>
      <c r="K306" s="505">
        <f t="shared" si="56"/>
        <v>956.88</v>
      </c>
    </row>
    <row r="307" spans="1:11" ht="66" x14ac:dyDescent="0.25">
      <c r="A307" s="399" t="s">
        <v>2323</v>
      </c>
      <c r="B307" s="399" t="s">
        <v>8</v>
      </c>
      <c r="C307" s="400" t="s">
        <v>2250</v>
      </c>
      <c r="D307" s="513">
        <v>187.5</v>
      </c>
      <c r="E307" s="403">
        <f t="shared" si="55"/>
        <v>1.1867088607594938</v>
      </c>
      <c r="F307" s="403">
        <v>7.39</v>
      </c>
      <c r="G307" s="403">
        <f t="shared" si="58"/>
        <v>1385.63</v>
      </c>
      <c r="H307" s="403" t="s">
        <v>2037</v>
      </c>
      <c r="I307" s="403">
        <f t="shared" si="59"/>
        <v>1385.63</v>
      </c>
      <c r="J307" s="403">
        <f t="shared" si="57"/>
        <v>333.8</v>
      </c>
      <c r="K307" s="505">
        <f t="shared" si="56"/>
        <v>1719.43</v>
      </c>
    </row>
    <row r="308" spans="1:11" ht="66" x14ac:dyDescent="0.25">
      <c r="A308" s="399" t="s">
        <v>2323</v>
      </c>
      <c r="B308" s="399" t="s">
        <v>8</v>
      </c>
      <c r="C308" s="400" t="s">
        <v>505</v>
      </c>
      <c r="D308" s="513">
        <v>49.5</v>
      </c>
      <c r="E308" s="403">
        <f t="shared" si="55"/>
        <v>0.31329113924050633</v>
      </c>
      <c r="F308" s="403">
        <v>6.65</v>
      </c>
      <c r="G308" s="403">
        <f t="shared" si="58"/>
        <v>329.18</v>
      </c>
      <c r="H308" s="403" t="s">
        <v>2037</v>
      </c>
      <c r="I308" s="403">
        <f t="shared" si="59"/>
        <v>329.18</v>
      </c>
      <c r="J308" s="403">
        <f t="shared" si="57"/>
        <v>79.3</v>
      </c>
      <c r="K308" s="505">
        <f t="shared" si="56"/>
        <v>408.48</v>
      </c>
    </row>
    <row r="309" spans="1:11" ht="66" x14ac:dyDescent="0.25">
      <c r="A309" s="399" t="s">
        <v>2323</v>
      </c>
      <c r="B309" s="399" t="s">
        <v>8</v>
      </c>
      <c r="C309" s="400" t="s">
        <v>505</v>
      </c>
      <c r="D309" s="513">
        <v>84.5</v>
      </c>
      <c r="E309" s="403">
        <f t="shared" si="55"/>
        <v>0.53481012658227844</v>
      </c>
      <c r="F309" s="403">
        <v>6.59</v>
      </c>
      <c r="G309" s="403">
        <f t="shared" si="58"/>
        <v>556.86</v>
      </c>
      <c r="H309" s="403" t="s">
        <v>2037</v>
      </c>
      <c r="I309" s="403">
        <f t="shared" si="59"/>
        <v>556.86</v>
      </c>
      <c r="J309" s="403">
        <f t="shared" si="57"/>
        <v>134.15</v>
      </c>
      <c r="K309" s="505">
        <f t="shared" si="56"/>
        <v>691.01</v>
      </c>
    </row>
    <row r="310" spans="1:11" ht="66" x14ac:dyDescent="0.25">
      <c r="A310" s="399" t="s">
        <v>2323</v>
      </c>
      <c r="B310" s="399" t="s">
        <v>8</v>
      </c>
      <c r="C310" s="400" t="s">
        <v>505</v>
      </c>
      <c r="D310" s="513">
        <v>50</v>
      </c>
      <c r="E310" s="403">
        <f t="shared" si="55"/>
        <v>0.31645569620253167</v>
      </c>
      <c r="F310" s="403">
        <v>6.65</v>
      </c>
      <c r="G310" s="403">
        <f t="shared" si="58"/>
        <v>332.5</v>
      </c>
      <c r="H310" s="403" t="s">
        <v>2037</v>
      </c>
      <c r="I310" s="403">
        <f t="shared" si="59"/>
        <v>332.5</v>
      </c>
      <c r="J310" s="403">
        <f t="shared" si="57"/>
        <v>80.099999999999994</v>
      </c>
      <c r="K310" s="505">
        <f t="shared" si="56"/>
        <v>412.6</v>
      </c>
    </row>
    <row r="311" spans="1:11" ht="66" x14ac:dyDescent="0.25">
      <c r="A311" s="399" t="s">
        <v>2323</v>
      </c>
      <c r="B311" s="399" t="s">
        <v>8</v>
      </c>
      <c r="C311" s="400" t="s">
        <v>505</v>
      </c>
      <c r="D311" s="513">
        <v>168</v>
      </c>
      <c r="E311" s="403">
        <f t="shared" si="55"/>
        <v>1.0632911392405062</v>
      </c>
      <c r="F311" s="403">
        <v>6.43</v>
      </c>
      <c r="G311" s="403">
        <f t="shared" si="58"/>
        <v>1080.24</v>
      </c>
      <c r="H311" s="403" t="s">
        <v>2037</v>
      </c>
      <c r="I311" s="403">
        <f t="shared" si="59"/>
        <v>1080.24</v>
      </c>
      <c r="J311" s="403">
        <f t="shared" si="57"/>
        <v>260.23</v>
      </c>
      <c r="K311" s="505">
        <f t="shared" si="56"/>
        <v>1340.47</v>
      </c>
    </row>
    <row r="312" spans="1:11" ht="66" x14ac:dyDescent="0.25">
      <c r="A312" s="399" t="s">
        <v>2323</v>
      </c>
      <c r="B312" s="399" t="s">
        <v>8</v>
      </c>
      <c r="C312" s="400" t="s">
        <v>505</v>
      </c>
      <c r="D312" s="513">
        <v>157.5</v>
      </c>
      <c r="E312" s="403">
        <f t="shared" si="55"/>
        <v>0.99683544303797467</v>
      </c>
      <c r="F312" s="403">
        <v>6.59</v>
      </c>
      <c r="G312" s="403">
        <f t="shared" si="58"/>
        <v>1037.93</v>
      </c>
      <c r="H312" s="403" t="s">
        <v>2037</v>
      </c>
      <c r="I312" s="403">
        <f t="shared" si="59"/>
        <v>1037.93</v>
      </c>
      <c r="J312" s="403">
        <f t="shared" si="57"/>
        <v>250.04</v>
      </c>
      <c r="K312" s="505">
        <f t="shared" si="56"/>
        <v>1287.97</v>
      </c>
    </row>
    <row r="313" spans="1:11" ht="66" x14ac:dyDescent="0.25">
      <c r="A313" s="399" t="s">
        <v>2323</v>
      </c>
      <c r="B313" s="399" t="s">
        <v>8</v>
      </c>
      <c r="C313" s="400" t="s">
        <v>505</v>
      </c>
      <c r="D313" s="513">
        <v>62.5</v>
      </c>
      <c r="E313" s="403">
        <f t="shared" si="55"/>
        <v>0.39556962025316456</v>
      </c>
      <c r="F313" s="403">
        <v>6.43</v>
      </c>
      <c r="G313" s="403">
        <f t="shared" si="58"/>
        <v>401.88</v>
      </c>
      <c r="H313" s="403" t="s">
        <v>2037</v>
      </c>
      <c r="I313" s="403">
        <f t="shared" si="59"/>
        <v>401.88</v>
      </c>
      <c r="J313" s="403">
        <f t="shared" si="57"/>
        <v>96.81</v>
      </c>
      <c r="K313" s="505">
        <f t="shared" si="56"/>
        <v>498.69</v>
      </c>
    </row>
    <row r="314" spans="1:11" ht="66" x14ac:dyDescent="0.25">
      <c r="A314" s="399" t="s">
        <v>2323</v>
      </c>
      <c r="B314" s="399" t="s">
        <v>8</v>
      </c>
      <c r="C314" s="400" t="s">
        <v>505</v>
      </c>
      <c r="D314" s="513">
        <v>156.5</v>
      </c>
      <c r="E314" s="403">
        <f t="shared" si="55"/>
        <v>0.990506329113924</v>
      </c>
      <c r="F314" s="403">
        <v>6.43</v>
      </c>
      <c r="G314" s="403">
        <f t="shared" si="58"/>
        <v>1006.3</v>
      </c>
      <c r="H314" s="403" t="s">
        <v>2037</v>
      </c>
      <c r="I314" s="403">
        <f t="shared" si="59"/>
        <v>1006.3</v>
      </c>
      <c r="J314" s="403">
        <f t="shared" si="57"/>
        <v>242.42</v>
      </c>
      <c r="K314" s="505">
        <f t="shared" si="56"/>
        <v>1248.72</v>
      </c>
    </row>
    <row r="315" spans="1:11" ht="66" x14ac:dyDescent="0.25">
      <c r="A315" s="399" t="s">
        <v>2323</v>
      </c>
      <c r="B315" s="399" t="s">
        <v>8</v>
      </c>
      <c r="C315" s="400" t="s">
        <v>505</v>
      </c>
      <c r="D315" s="513">
        <v>100</v>
      </c>
      <c r="E315" s="403">
        <f t="shared" si="55"/>
        <v>0.63291139240506333</v>
      </c>
      <c r="F315" s="403">
        <v>6.43</v>
      </c>
      <c r="G315" s="403">
        <f t="shared" si="58"/>
        <v>643</v>
      </c>
      <c r="H315" s="403" t="s">
        <v>2037</v>
      </c>
      <c r="I315" s="403">
        <f t="shared" si="59"/>
        <v>643</v>
      </c>
      <c r="J315" s="403">
        <f t="shared" si="57"/>
        <v>154.9</v>
      </c>
      <c r="K315" s="505">
        <f t="shared" si="56"/>
        <v>797.9</v>
      </c>
    </row>
    <row r="316" spans="1:11" ht="66" x14ac:dyDescent="0.25">
      <c r="A316" s="399" t="s">
        <v>2323</v>
      </c>
      <c r="B316" s="399" t="s">
        <v>8</v>
      </c>
      <c r="C316" s="400" t="s">
        <v>505</v>
      </c>
      <c r="D316" s="513">
        <v>203.5</v>
      </c>
      <c r="E316" s="403">
        <f t="shared" si="55"/>
        <v>1.2879746835443038</v>
      </c>
      <c r="F316" s="403">
        <v>6.43</v>
      </c>
      <c r="G316" s="403">
        <f t="shared" si="58"/>
        <v>1308.51</v>
      </c>
      <c r="H316" s="403" t="s">
        <v>2037</v>
      </c>
      <c r="I316" s="403">
        <f t="shared" si="59"/>
        <v>1308.51</v>
      </c>
      <c r="J316" s="403">
        <f t="shared" si="57"/>
        <v>315.22000000000003</v>
      </c>
      <c r="K316" s="505">
        <f t="shared" si="56"/>
        <v>1623.73</v>
      </c>
    </row>
    <row r="317" spans="1:11" ht="66" x14ac:dyDescent="0.25">
      <c r="A317" s="399" t="s">
        <v>2323</v>
      </c>
      <c r="B317" s="399" t="s">
        <v>8</v>
      </c>
      <c r="C317" s="400" t="s">
        <v>505</v>
      </c>
      <c r="D317" s="513">
        <v>147</v>
      </c>
      <c r="E317" s="403">
        <f t="shared" si="55"/>
        <v>0.930379746835443</v>
      </c>
      <c r="F317" s="403">
        <v>6.43</v>
      </c>
      <c r="G317" s="403">
        <f t="shared" si="58"/>
        <v>945.21</v>
      </c>
      <c r="H317" s="403" t="s">
        <v>2037</v>
      </c>
      <c r="I317" s="403">
        <f t="shared" si="59"/>
        <v>945.21</v>
      </c>
      <c r="J317" s="403">
        <f t="shared" si="57"/>
        <v>227.7</v>
      </c>
      <c r="K317" s="505">
        <f t="shared" si="56"/>
        <v>1172.9100000000001</v>
      </c>
    </row>
    <row r="318" spans="1:11" ht="66" x14ac:dyDescent="0.25">
      <c r="A318" s="399" t="s">
        <v>2323</v>
      </c>
      <c r="B318" s="399" t="s">
        <v>8</v>
      </c>
      <c r="C318" s="400" t="s">
        <v>505</v>
      </c>
      <c r="D318" s="513">
        <v>37.5</v>
      </c>
      <c r="E318" s="403">
        <f t="shared" si="55"/>
        <v>0.23734177215189872</v>
      </c>
      <c r="F318" s="403">
        <v>6.43</v>
      </c>
      <c r="G318" s="403">
        <f t="shared" si="58"/>
        <v>241.13</v>
      </c>
      <c r="H318" s="403" t="s">
        <v>2037</v>
      </c>
      <c r="I318" s="403">
        <f t="shared" si="59"/>
        <v>241.13</v>
      </c>
      <c r="J318" s="403">
        <f t="shared" si="57"/>
        <v>58.09</v>
      </c>
      <c r="K318" s="505">
        <f t="shared" si="56"/>
        <v>299.22000000000003</v>
      </c>
    </row>
    <row r="319" spans="1:11" ht="66" x14ac:dyDescent="0.25">
      <c r="A319" s="399" t="s">
        <v>2323</v>
      </c>
      <c r="B319" s="399" t="s">
        <v>8</v>
      </c>
      <c r="C319" s="400" t="s">
        <v>505</v>
      </c>
      <c r="D319" s="513">
        <v>157.5</v>
      </c>
      <c r="E319" s="403">
        <f t="shared" si="55"/>
        <v>0.99683544303797467</v>
      </c>
      <c r="F319" s="403">
        <v>6.43</v>
      </c>
      <c r="G319" s="403">
        <f t="shared" si="58"/>
        <v>1012.73</v>
      </c>
      <c r="H319" s="403" t="s">
        <v>2037</v>
      </c>
      <c r="I319" s="403">
        <f t="shared" si="59"/>
        <v>1012.73</v>
      </c>
      <c r="J319" s="403">
        <f t="shared" si="57"/>
        <v>243.97</v>
      </c>
      <c r="K319" s="505">
        <f t="shared" si="56"/>
        <v>1256.7</v>
      </c>
    </row>
    <row r="320" spans="1:11" ht="66" x14ac:dyDescent="0.25">
      <c r="A320" s="399" t="s">
        <v>2323</v>
      </c>
      <c r="B320" s="399" t="s">
        <v>8</v>
      </c>
      <c r="C320" s="400" t="s">
        <v>505</v>
      </c>
      <c r="D320" s="513">
        <v>49</v>
      </c>
      <c r="E320" s="403">
        <f t="shared" si="55"/>
        <v>0.310126582278481</v>
      </c>
      <c r="F320" s="403">
        <v>6.43</v>
      </c>
      <c r="G320" s="403">
        <f t="shared" si="58"/>
        <v>315.07</v>
      </c>
      <c r="H320" s="403" t="s">
        <v>2037</v>
      </c>
      <c r="I320" s="403">
        <f t="shared" si="59"/>
        <v>315.07</v>
      </c>
      <c r="J320" s="403">
        <f t="shared" si="57"/>
        <v>75.900000000000006</v>
      </c>
      <c r="K320" s="505">
        <f t="shared" si="56"/>
        <v>390.97</v>
      </c>
    </row>
    <row r="321" spans="1:11" ht="66" x14ac:dyDescent="0.25">
      <c r="A321" s="399" t="s">
        <v>2323</v>
      </c>
      <c r="B321" s="399" t="s">
        <v>8</v>
      </c>
      <c r="C321" s="400" t="s">
        <v>505</v>
      </c>
      <c r="D321" s="513">
        <v>174</v>
      </c>
      <c r="E321" s="403">
        <f t="shared" si="55"/>
        <v>1.1012658227848102</v>
      </c>
      <c r="F321" s="403">
        <v>6.43</v>
      </c>
      <c r="G321" s="403">
        <f t="shared" si="58"/>
        <v>1118.82</v>
      </c>
      <c r="H321" s="403" t="s">
        <v>2037</v>
      </c>
      <c r="I321" s="403">
        <f t="shared" si="59"/>
        <v>1118.82</v>
      </c>
      <c r="J321" s="403">
        <f t="shared" si="57"/>
        <v>269.52</v>
      </c>
      <c r="K321" s="505">
        <f t="shared" si="56"/>
        <v>1388.34</v>
      </c>
    </row>
    <row r="322" spans="1:11" ht="66" x14ac:dyDescent="0.25">
      <c r="A322" s="399" t="s">
        <v>2323</v>
      </c>
      <c r="B322" s="399" t="s">
        <v>8</v>
      </c>
      <c r="C322" s="400" t="s">
        <v>510</v>
      </c>
      <c r="D322" s="513">
        <v>158</v>
      </c>
      <c r="E322" s="403">
        <f t="shared" si="55"/>
        <v>1</v>
      </c>
      <c r="F322" s="403">
        <v>2079</v>
      </c>
      <c r="G322" s="403">
        <f t="shared" si="58"/>
        <v>2079</v>
      </c>
      <c r="H322" s="403" t="s">
        <v>2037</v>
      </c>
      <c r="I322" s="403">
        <f t="shared" si="59"/>
        <v>2079</v>
      </c>
      <c r="J322" s="403">
        <f t="shared" si="57"/>
        <v>500.83</v>
      </c>
      <c r="K322" s="505">
        <f t="shared" si="56"/>
        <v>2579.83</v>
      </c>
    </row>
    <row r="323" spans="1:11" ht="66" x14ac:dyDescent="0.25">
      <c r="A323" s="399" t="s">
        <v>2323</v>
      </c>
      <c r="B323" s="399" t="s">
        <v>8</v>
      </c>
      <c r="C323" s="400" t="s">
        <v>1406</v>
      </c>
      <c r="D323" s="513">
        <v>158</v>
      </c>
      <c r="E323" s="403">
        <f t="shared" si="55"/>
        <v>1</v>
      </c>
      <c r="F323" s="403">
        <v>1842.3</v>
      </c>
      <c r="G323" s="403">
        <f t="shared" si="58"/>
        <v>1842.3</v>
      </c>
      <c r="H323" s="403" t="s">
        <v>2037</v>
      </c>
      <c r="I323" s="403">
        <f t="shared" si="59"/>
        <v>1842.3</v>
      </c>
      <c r="J323" s="403">
        <f t="shared" si="57"/>
        <v>443.81</v>
      </c>
      <c r="K323" s="505">
        <f t="shared" si="56"/>
        <v>2286.11</v>
      </c>
    </row>
    <row r="324" spans="1:11" ht="82.5" x14ac:dyDescent="0.25">
      <c r="A324" s="401" t="s">
        <v>2325</v>
      </c>
      <c r="B324" s="402"/>
      <c r="C324" s="402"/>
      <c r="D324" s="514">
        <f>SUM(D212:D323)</f>
        <v>13196.5</v>
      </c>
      <c r="E324" s="506">
        <f t="shared" ref="E324:K324" si="60">SUM(E212:E323)</f>
        <v>83.522151898734194</v>
      </c>
      <c r="F324" s="508"/>
      <c r="G324" s="508"/>
      <c r="H324" s="508">
        <f t="shared" si="60"/>
        <v>0</v>
      </c>
      <c r="I324" s="506">
        <f t="shared" si="60"/>
        <v>83258.250000000015</v>
      </c>
      <c r="J324" s="506">
        <f t="shared" si="60"/>
        <v>20056.880000000016</v>
      </c>
      <c r="K324" s="507">
        <f t="shared" si="60"/>
        <v>103315.12999999993</v>
      </c>
    </row>
    <row r="325" spans="1:11" ht="66" x14ac:dyDescent="0.25">
      <c r="A325" s="399" t="s">
        <v>2326</v>
      </c>
      <c r="B325" s="399" t="s">
        <v>10</v>
      </c>
      <c r="C325" s="400" t="s">
        <v>2291</v>
      </c>
      <c r="D325" s="513">
        <v>18</v>
      </c>
      <c r="E325" s="403">
        <f t="shared" si="55"/>
        <v>0.11392405063291139</v>
      </c>
      <c r="F325" s="403">
        <v>6.85</v>
      </c>
      <c r="G325" s="403">
        <f t="shared" si="58"/>
        <v>123.3</v>
      </c>
      <c r="H325" s="403" t="s">
        <v>2037</v>
      </c>
      <c r="I325" s="403">
        <f t="shared" si="59"/>
        <v>123.3</v>
      </c>
      <c r="J325" s="403">
        <f t="shared" si="57"/>
        <v>29.7</v>
      </c>
      <c r="K325" s="505">
        <f t="shared" si="56"/>
        <v>153</v>
      </c>
    </row>
    <row r="326" spans="1:11" ht="66" x14ac:dyDescent="0.25">
      <c r="A326" s="399" t="s">
        <v>2326</v>
      </c>
      <c r="B326" s="399" t="s">
        <v>10</v>
      </c>
      <c r="C326" s="400" t="s">
        <v>2291</v>
      </c>
      <c r="D326" s="513">
        <v>28</v>
      </c>
      <c r="E326" s="403">
        <f t="shared" si="55"/>
        <v>0.17721518987341772</v>
      </c>
      <c r="F326" s="403">
        <v>6.85</v>
      </c>
      <c r="G326" s="403">
        <f t="shared" si="58"/>
        <v>191.8</v>
      </c>
      <c r="H326" s="403" t="s">
        <v>2037</v>
      </c>
      <c r="I326" s="403">
        <f t="shared" si="59"/>
        <v>191.8</v>
      </c>
      <c r="J326" s="403">
        <f t="shared" si="57"/>
        <v>46.2</v>
      </c>
      <c r="K326" s="505">
        <f t="shared" si="56"/>
        <v>238</v>
      </c>
    </row>
    <row r="327" spans="1:11" ht="66" x14ac:dyDescent="0.25">
      <c r="A327" s="399" t="s">
        <v>2326</v>
      </c>
      <c r="B327" s="399" t="s">
        <v>10</v>
      </c>
      <c r="C327" s="400" t="s">
        <v>2327</v>
      </c>
      <c r="D327" s="513">
        <v>9</v>
      </c>
      <c r="E327" s="403">
        <f t="shared" si="55"/>
        <v>5.6962025316455694E-2</v>
      </c>
      <c r="F327" s="403">
        <v>11.25</v>
      </c>
      <c r="G327" s="403">
        <f t="shared" si="58"/>
        <v>101.25</v>
      </c>
      <c r="H327" s="403" t="s">
        <v>2037</v>
      </c>
      <c r="I327" s="403">
        <f t="shared" si="59"/>
        <v>101.25</v>
      </c>
      <c r="J327" s="403">
        <f t="shared" si="57"/>
        <v>24.39</v>
      </c>
      <c r="K327" s="505">
        <f t="shared" si="56"/>
        <v>125.64</v>
      </c>
    </row>
    <row r="328" spans="1:11" ht="66" x14ac:dyDescent="0.25">
      <c r="A328" s="399" t="s">
        <v>2326</v>
      </c>
      <c r="B328" s="399" t="s">
        <v>10</v>
      </c>
      <c r="C328" s="400" t="s">
        <v>2327</v>
      </c>
      <c r="D328" s="513">
        <v>18</v>
      </c>
      <c r="E328" s="403">
        <f t="shared" si="55"/>
        <v>0.11392405063291139</v>
      </c>
      <c r="F328" s="403">
        <v>9.76</v>
      </c>
      <c r="G328" s="403">
        <f t="shared" si="58"/>
        <v>175.68</v>
      </c>
      <c r="H328" s="403" t="s">
        <v>2037</v>
      </c>
      <c r="I328" s="403">
        <f t="shared" si="59"/>
        <v>175.68</v>
      </c>
      <c r="J328" s="403">
        <f t="shared" si="57"/>
        <v>42.32</v>
      </c>
      <c r="K328" s="505">
        <f t="shared" si="56"/>
        <v>218</v>
      </c>
    </row>
    <row r="329" spans="1:11" ht="66" x14ac:dyDescent="0.25">
      <c r="A329" s="399" t="s">
        <v>2326</v>
      </c>
      <c r="B329" s="399" t="s">
        <v>10</v>
      </c>
      <c r="C329" s="400" t="s">
        <v>2327</v>
      </c>
      <c r="D329" s="513">
        <v>29</v>
      </c>
      <c r="E329" s="403">
        <f t="shared" si="55"/>
        <v>0.18354430379746836</v>
      </c>
      <c r="F329" s="403">
        <v>8.4499999999999993</v>
      </c>
      <c r="G329" s="403">
        <f t="shared" si="58"/>
        <v>245.05</v>
      </c>
      <c r="H329" s="403" t="s">
        <v>2037</v>
      </c>
      <c r="I329" s="403">
        <f t="shared" si="59"/>
        <v>245.05</v>
      </c>
      <c r="J329" s="403">
        <f t="shared" si="57"/>
        <v>59.03</v>
      </c>
      <c r="K329" s="505">
        <f t="shared" si="56"/>
        <v>304.08000000000004</v>
      </c>
    </row>
    <row r="330" spans="1:11" ht="66" x14ac:dyDescent="0.25">
      <c r="A330" s="399" t="s">
        <v>2326</v>
      </c>
      <c r="B330" s="399" t="s">
        <v>10</v>
      </c>
      <c r="C330" s="400" t="s">
        <v>2327</v>
      </c>
      <c r="D330" s="513">
        <v>44</v>
      </c>
      <c r="E330" s="403">
        <f t="shared" si="55"/>
        <v>0.27848101265822783</v>
      </c>
      <c r="F330" s="403">
        <v>8.4499999999999993</v>
      </c>
      <c r="G330" s="403">
        <f t="shared" si="58"/>
        <v>371.8</v>
      </c>
      <c r="H330" s="403" t="s">
        <v>2037</v>
      </c>
      <c r="I330" s="403">
        <f t="shared" si="59"/>
        <v>371.8</v>
      </c>
      <c r="J330" s="403">
        <f t="shared" si="57"/>
        <v>89.57</v>
      </c>
      <c r="K330" s="505">
        <f t="shared" si="56"/>
        <v>461.37</v>
      </c>
    </row>
    <row r="331" spans="1:11" ht="66" x14ac:dyDescent="0.25">
      <c r="A331" s="399" t="s">
        <v>2326</v>
      </c>
      <c r="B331" s="399" t="s">
        <v>10</v>
      </c>
      <c r="C331" s="400" t="s">
        <v>2327</v>
      </c>
      <c r="D331" s="513">
        <v>32</v>
      </c>
      <c r="E331" s="403">
        <f t="shared" ref="E331:E394" si="61">D331/$E$9</f>
        <v>0.20253164556962025</v>
      </c>
      <c r="F331" s="403">
        <v>10.98</v>
      </c>
      <c r="G331" s="403">
        <f t="shared" si="58"/>
        <v>351.36</v>
      </c>
      <c r="H331" s="403" t="s">
        <v>2037</v>
      </c>
      <c r="I331" s="403">
        <f t="shared" si="59"/>
        <v>351.36</v>
      </c>
      <c r="J331" s="403">
        <f t="shared" si="57"/>
        <v>84.64</v>
      </c>
      <c r="K331" s="505">
        <f t="shared" ref="K331:K394" si="62">J331+I331</f>
        <v>436</v>
      </c>
    </row>
    <row r="332" spans="1:11" ht="66" x14ac:dyDescent="0.25">
      <c r="A332" s="401" t="s">
        <v>2328</v>
      </c>
      <c r="B332" s="402"/>
      <c r="C332" s="402"/>
      <c r="D332" s="514">
        <f>SUM(D325:D331)</f>
        <v>178</v>
      </c>
      <c r="E332" s="506">
        <f t="shared" ref="E332:K332" si="63">SUM(E325:E331)</f>
        <v>1.1265822784810127</v>
      </c>
      <c r="F332" s="508"/>
      <c r="G332" s="508"/>
      <c r="H332" s="508">
        <f t="shared" si="63"/>
        <v>0</v>
      </c>
      <c r="I332" s="506">
        <f t="shared" si="63"/>
        <v>1560.2399999999998</v>
      </c>
      <c r="J332" s="506">
        <f t="shared" si="63"/>
        <v>375.85</v>
      </c>
      <c r="K332" s="507">
        <f t="shared" si="63"/>
        <v>1936.0900000000001</v>
      </c>
    </row>
    <row r="333" spans="1:11" ht="66" x14ac:dyDescent="0.25">
      <c r="A333" s="399" t="s">
        <v>2329</v>
      </c>
      <c r="B333" s="399" t="s">
        <v>10</v>
      </c>
      <c r="C333" s="400" t="s">
        <v>656</v>
      </c>
      <c r="D333" s="513">
        <v>144</v>
      </c>
      <c r="E333" s="403">
        <f t="shared" si="61"/>
        <v>0.91139240506329111</v>
      </c>
      <c r="F333" s="403">
        <v>9.2799999999999994</v>
      </c>
      <c r="G333" s="403">
        <f t="shared" ref="G333:G394" si="64">ROUND(IF(F333&gt;20,F333/$E$9*D333,D333*F333),2)</f>
        <v>1336.32</v>
      </c>
      <c r="H333" s="403" t="s">
        <v>2037</v>
      </c>
      <c r="I333" s="403">
        <f t="shared" si="59"/>
        <v>1336.32</v>
      </c>
      <c r="J333" s="403">
        <f t="shared" ref="J333:J394" si="65">ROUND(I333*0.2409,2)</f>
        <v>321.92</v>
      </c>
      <c r="K333" s="505">
        <f t="shared" si="62"/>
        <v>1658.24</v>
      </c>
    </row>
    <row r="334" spans="1:11" ht="66" x14ac:dyDescent="0.25">
      <c r="A334" s="399" t="s">
        <v>2329</v>
      </c>
      <c r="B334" s="399" t="s">
        <v>10</v>
      </c>
      <c r="C334" s="400" t="s">
        <v>656</v>
      </c>
      <c r="D334" s="513">
        <v>52</v>
      </c>
      <c r="E334" s="403">
        <f t="shared" si="61"/>
        <v>0.32911392405063289</v>
      </c>
      <c r="F334" s="403">
        <v>7.92</v>
      </c>
      <c r="G334" s="403">
        <f t="shared" si="64"/>
        <v>411.84</v>
      </c>
      <c r="H334" s="403" t="s">
        <v>2037</v>
      </c>
      <c r="I334" s="403">
        <f t="shared" si="59"/>
        <v>411.84</v>
      </c>
      <c r="J334" s="403">
        <f t="shared" si="65"/>
        <v>99.21</v>
      </c>
      <c r="K334" s="505">
        <f t="shared" si="62"/>
        <v>511.04999999999995</v>
      </c>
    </row>
    <row r="335" spans="1:11" ht="66" x14ac:dyDescent="0.25">
      <c r="A335" s="399" t="s">
        <v>2329</v>
      </c>
      <c r="B335" s="399" t="s">
        <v>10</v>
      </c>
      <c r="C335" s="400" t="s">
        <v>656</v>
      </c>
      <c r="D335" s="513">
        <v>100</v>
      </c>
      <c r="E335" s="403">
        <f t="shared" si="61"/>
        <v>0.63291139240506333</v>
      </c>
      <c r="F335" s="403">
        <v>8.11</v>
      </c>
      <c r="G335" s="403">
        <f t="shared" si="64"/>
        <v>811</v>
      </c>
      <c r="H335" s="403" t="s">
        <v>2037</v>
      </c>
      <c r="I335" s="403">
        <f t="shared" si="59"/>
        <v>811</v>
      </c>
      <c r="J335" s="403">
        <f t="shared" si="65"/>
        <v>195.37</v>
      </c>
      <c r="K335" s="505">
        <f t="shared" si="62"/>
        <v>1006.37</v>
      </c>
    </row>
    <row r="336" spans="1:11" ht="66" x14ac:dyDescent="0.25">
      <c r="A336" s="399" t="s">
        <v>2329</v>
      </c>
      <c r="B336" s="399" t="s">
        <v>10</v>
      </c>
      <c r="C336" s="400" t="s">
        <v>656</v>
      </c>
      <c r="D336" s="513">
        <v>24</v>
      </c>
      <c r="E336" s="403">
        <f t="shared" si="61"/>
        <v>0.15189873417721519</v>
      </c>
      <c r="F336" s="403">
        <v>7.92</v>
      </c>
      <c r="G336" s="403">
        <f t="shared" si="64"/>
        <v>190.08</v>
      </c>
      <c r="H336" s="403" t="s">
        <v>2037</v>
      </c>
      <c r="I336" s="403">
        <f t="shared" si="59"/>
        <v>190.08</v>
      </c>
      <c r="J336" s="403">
        <f t="shared" si="65"/>
        <v>45.79</v>
      </c>
      <c r="K336" s="505">
        <f t="shared" si="62"/>
        <v>235.87</v>
      </c>
    </row>
    <row r="337" spans="1:11" ht="66" x14ac:dyDescent="0.25">
      <c r="A337" s="399" t="s">
        <v>2329</v>
      </c>
      <c r="B337" s="399" t="s">
        <v>10</v>
      </c>
      <c r="C337" s="400" t="s">
        <v>656</v>
      </c>
      <c r="D337" s="513">
        <v>156</v>
      </c>
      <c r="E337" s="403">
        <f t="shared" si="61"/>
        <v>0.98734177215189878</v>
      </c>
      <c r="F337" s="403">
        <v>10.31</v>
      </c>
      <c r="G337" s="403">
        <f t="shared" si="64"/>
        <v>1608.36</v>
      </c>
      <c r="H337" s="403" t="s">
        <v>2037</v>
      </c>
      <c r="I337" s="403">
        <f t="shared" si="59"/>
        <v>1608.36</v>
      </c>
      <c r="J337" s="403">
        <f t="shared" si="65"/>
        <v>387.45</v>
      </c>
      <c r="K337" s="505">
        <f t="shared" si="62"/>
        <v>1995.81</v>
      </c>
    </row>
    <row r="338" spans="1:11" ht="66" x14ac:dyDescent="0.25">
      <c r="A338" s="399" t="s">
        <v>2329</v>
      </c>
      <c r="B338" s="399" t="s">
        <v>10</v>
      </c>
      <c r="C338" s="400" t="s">
        <v>656</v>
      </c>
      <c r="D338" s="513">
        <v>132</v>
      </c>
      <c r="E338" s="403">
        <f t="shared" si="61"/>
        <v>0.83544303797468356</v>
      </c>
      <c r="F338" s="403">
        <v>10.31</v>
      </c>
      <c r="G338" s="403">
        <f t="shared" si="64"/>
        <v>1360.92</v>
      </c>
      <c r="H338" s="403" t="s">
        <v>2037</v>
      </c>
      <c r="I338" s="403">
        <f t="shared" si="59"/>
        <v>1360.92</v>
      </c>
      <c r="J338" s="403">
        <f t="shared" si="65"/>
        <v>327.85</v>
      </c>
      <c r="K338" s="505">
        <f t="shared" si="62"/>
        <v>1688.77</v>
      </c>
    </row>
    <row r="339" spans="1:11" ht="66" x14ac:dyDescent="0.25">
      <c r="A339" s="399" t="s">
        <v>2329</v>
      </c>
      <c r="B339" s="399" t="s">
        <v>10</v>
      </c>
      <c r="C339" s="400" t="s">
        <v>656</v>
      </c>
      <c r="D339" s="513">
        <v>52</v>
      </c>
      <c r="E339" s="403">
        <f t="shared" si="61"/>
        <v>0.32911392405063289</v>
      </c>
      <c r="F339" s="403">
        <v>9.2799999999999994</v>
      </c>
      <c r="G339" s="403">
        <f t="shared" si="64"/>
        <v>482.56</v>
      </c>
      <c r="H339" s="403" t="s">
        <v>2037</v>
      </c>
      <c r="I339" s="403">
        <f t="shared" si="59"/>
        <v>482.56</v>
      </c>
      <c r="J339" s="403">
        <f t="shared" si="65"/>
        <v>116.25</v>
      </c>
      <c r="K339" s="505">
        <f t="shared" si="62"/>
        <v>598.80999999999995</v>
      </c>
    </row>
    <row r="340" spans="1:11" ht="66" x14ac:dyDescent="0.25">
      <c r="A340" s="399" t="s">
        <v>2329</v>
      </c>
      <c r="B340" s="399" t="s">
        <v>10</v>
      </c>
      <c r="C340" s="400" t="s">
        <v>656</v>
      </c>
      <c r="D340" s="513">
        <v>72</v>
      </c>
      <c r="E340" s="403">
        <f t="shared" si="61"/>
        <v>0.45569620253164556</v>
      </c>
      <c r="F340" s="403">
        <v>9.2799999999999994</v>
      </c>
      <c r="G340" s="403">
        <f t="shared" si="64"/>
        <v>668.16</v>
      </c>
      <c r="H340" s="403" t="s">
        <v>2037</v>
      </c>
      <c r="I340" s="403">
        <f t="shared" si="59"/>
        <v>668.16</v>
      </c>
      <c r="J340" s="403">
        <f t="shared" si="65"/>
        <v>160.96</v>
      </c>
      <c r="K340" s="505">
        <f t="shared" si="62"/>
        <v>829.12</v>
      </c>
    </row>
    <row r="341" spans="1:11" ht="66" x14ac:dyDescent="0.25">
      <c r="A341" s="399" t="s">
        <v>2329</v>
      </c>
      <c r="B341" s="399" t="s">
        <v>10</v>
      </c>
      <c r="C341" s="400" t="s">
        <v>656</v>
      </c>
      <c r="D341" s="513">
        <v>12</v>
      </c>
      <c r="E341" s="403">
        <f t="shared" si="61"/>
        <v>7.5949367088607597E-2</v>
      </c>
      <c r="F341" s="403">
        <v>7.92</v>
      </c>
      <c r="G341" s="403">
        <f t="shared" si="64"/>
        <v>95.04</v>
      </c>
      <c r="H341" s="403" t="s">
        <v>2037</v>
      </c>
      <c r="I341" s="403">
        <f t="shared" si="59"/>
        <v>95.04</v>
      </c>
      <c r="J341" s="403">
        <f t="shared" si="65"/>
        <v>22.9</v>
      </c>
      <c r="K341" s="505">
        <f t="shared" si="62"/>
        <v>117.94</v>
      </c>
    </row>
    <row r="342" spans="1:11" ht="66" x14ac:dyDescent="0.25">
      <c r="A342" s="399" t="s">
        <v>2329</v>
      </c>
      <c r="B342" s="399" t="s">
        <v>10</v>
      </c>
      <c r="C342" s="400" t="s">
        <v>1345</v>
      </c>
      <c r="D342" s="513">
        <v>128</v>
      </c>
      <c r="E342" s="403">
        <f t="shared" si="61"/>
        <v>0.810126582278481</v>
      </c>
      <c r="F342" s="403">
        <v>1845</v>
      </c>
      <c r="G342" s="403">
        <f t="shared" si="64"/>
        <v>1494.68</v>
      </c>
      <c r="H342" s="403" t="s">
        <v>2037</v>
      </c>
      <c r="I342" s="403">
        <f t="shared" si="59"/>
        <v>1494.68</v>
      </c>
      <c r="J342" s="403">
        <f t="shared" si="65"/>
        <v>360.07</v>
      </c>
      <c r="K342" s="505">
        <f t="shared" si="62"/>
        <v>1854.75</v>
      </c>
    </row>
    <row r="343" spans="1:11" ht="82.5" x14ac:dyDescent="0.25">
      <c r="A343" s="401" t="s">
        <v>2330</v>
      </c>
      <c r="B343" s="402"/>
      <c r="C343" s="402"/>
      <c r="D343" s="514">
        <f>SUM(D333:D342)</f>
        <v>872</v>
      </c>
      <c r="E343" s="506">
        <f t="shared" ref="E343:K343" si="66">SUM(E333:E342)</f>
        <v>5.518987341772152</v>
      </c>
      <c r="F343" s="508"/>
      <c r="G343" s="508"/>
      <c r="H343" s="508">
        <f t="shared" si="66"/>
        <v>0</v>
      </c>
      <c r="I343" s="506">
        <f t="shared" si="66"/>
        <v>8458.9599999999991</v>
      </c>
      <c r="J343" s="506">
        <f t="shared" si="66"/>
        <v>2037.7700000000002</v>
      </c>
      <c r="K343" s="507">
        <f t="shared" si="66"/>
        <v>10496.730000000001</v>
      </c>
    </row>
    <row r="344" spans="1:11" ht="66" x14ac:dyDescent="0.25">
      <c r="A344" s="399" t="s">
        <v>2331</v>
      </c>
      <c r="B344" s="399" t="s">
        <v>10</v>
      </c>
      <c r="C344" s="400" t="s">
        <v>2291</v>
      </c>
      <c r="D344" s="513">
        <v>44</v>
      </c>
      <c r="E344" s="403">
        <f t="shared" si="61"/>
        <v>0.27848101265822783</v>
      </c>
      <c r="F344" s="403">
        <v>6.85</v>
      </c>
      <c r="G344" s="403">
        <f t="shared" si="64"/>
        <v>301.39999999999998</v>
      </c>
      <c r="H344" s="403" t="s">
        <v>2037</v>
      </c>
      <c r="I344" s="403">
        <f t="shared" si="59"/>
        <v>301.39999999999998</v>
      </c>
      <c r="J344" s="403">
        <f t="shared" si="65"/>
        <v>72.61</v>
      </c>
      <c r="K344" s="505">
        <f t="shared" si="62"/>
        <v>374.01</v>
      </c>
    </row>
    <row r="345" spans="1:11" ht="66" x14ac:dyDescent="0.25">
      <c r="A345" s="399" t="s">
        <v>2331</v>
      </c>
      <c r="B345" s="399" t="s">
        <v>10</v>
      </c>
      <c r="C345" s="400" t="s">
        <v>2291</v>
      </c>
      <c r="D345" s="513">
        <v>160</v>
      </c>
      <c r="E345" s="403">
        <f t="shared" si="61"/>
        <v>1.0126582278481013</v>
      </c>
      <c r="F345" s="403">
        <v>6.85</v>
      </c>
      <c r="G345" s="403">
        <f t="shared" si="64"/>
        <v>1096</v>
      </c>
      <c r="H345" s="403" t="s">
        <v>2037</v>
      </c>
      <c r="I345" s="403">
        <f t="shared" si="59"/>
        <v>1096</v>
      </c>
      <c r="J345" s="403">
        <f t="shared" si="65"/>
        <v>264.02999999999997</v>
      </c>
      <c r="K345" s="505">
        <f t="shared" si="62"/>
        <v>1360.03</v>
      </c>
    </row>
    <row r="346" spans="1:11" ht="66" x14ac:dyDescent="0.25">
      <c r="A346" s="399" t="s">
        <v>2331</v>
      </c>
      <c r="B346" s="399" t="s">
        <v>10</v>
      </c>
      <c r="C346" s="400" t="s">
        <v>2291</v>
      </c>
      <c r="D346" s="513">
        <v>24</v>
      </c>
      <c r="E346" s="403">
        <f t="shared" si="61"/>
        <v>0.15189873417721519</v>
      </c>
      <c r="F346" s="403">
        <v>6.85</v>
      </c>
      <c r="G346" s="403">
        <f t="shared" si="64"/>
        <v>164.4</v>
      </c>
      <c r="H346" s="403" t="s">
        <v>2037</v>
      </c>
      <c r="I346" s="403">
        <f t="shared" si="59"/>
        <v>164.4</v>
      </c>
      <c r="J346" s="403">
        <f t="shared" si="65"/>
        <v>39.6</v>
      </c>
      <c r="K346" s="505">
        <f t="shared" si="62"/>
        <v>204</v>
      </c>
    </row>
    <row r="347" spans="1:11" ht="66" x14ac:dyDescent="0.25">
      <c r="A347" s="399" t="s">
        <v>2331</v>
      </c>
      <c r="B347" s="399" t="s">
        <v>10</v>
      </c>
      <c r="C347" s="400" t="s">
        <v>2291</v>
      </c>
      <c r="D347" s="513">
        <v>68</v>
      </c>
      <c r="E347" s="403">
        <f t="shared" si="61"/>
        <v>0.43037974683544306</v>
      </c>
      <c r="F347" s="403">
        <v>6.85</v>
      </c>
      <c r="G347" s="403">
        <f t="shared" si="64"/>
        <v>465.8</v>
      </c>
      <c r="H347" s="403" t="s">
        <v>2037</v>
      </c>
      <c r="I347" s="403">
        <f t="shared" si="59"/>
        <v>465.8</v>
      </c>
      <c r="J347" s="403">
        <f t="shared" si="65"/>
        <v>112.21</v>
      </c>
      <c r="K347" s="505">
        <f t="shared" si="62"/>
        <v>578.01</v>
      </c>
    </row>
    <row r="348" spans="1:11" ht="66" x14ac:dyDescent="0.25">
      <c r="A348" s="399" t="s">
        <v>2331</v>
      </c>
      <c r="B348" s="399" t="s">
        <v>10</v>
      </c>
      <c r="C348" s="400" t="s">
        <v>2291</v>
      </c>
      <c r="D348" s="513">
        <v>40</v>
      </c>
      <c r="E348" s="403">
        <f t="shared" si="61"/>
        <v>0.25316455696202533</v>
      </c>
      <c r="F348" s="403">
        <v>6.85</v>
      </c>
      <c r="G348" s="403">
        <f t="shared" si="64"/>
        <v>274</v>
      </c>
      <c r="H348" s="403" t="s">
        <v>2037</v>
      </c>
      <c r="I348" s="403">
        <f t="shared" si="59"/>
        <v>274</v>
      </c>
      <c r="J348" s="403">
        <f t="shared" si="65"/>
        <v>66.010000000000005</v>
      </c>
      <c r="K348" s="505">
        <f t="shared" si="62"/>
        <v>340.01</v>
      </c>
    </row>
    <row r="349" spans="1:11" ht="66" x14ac:dyDescent="0.25">
      <c r="A349" s="399" t="s">
        <v>2331</v>
      </c>
      <c r="B349" s="399" t="s">
        <v>10</v>
      </c>
      <c r="C349" s="400" t="s">
        <v>2291</v>
      </c>
      <c r="D349" s="513">
        <v>52</v>
      </c>
      <c r="E349" s="403">
        <f t="shared" si="61"/>
        <v>0.32911392405063289</v>
      </c>
      <c r="F349" s="403">
        <v>6.85</v>
      </c>
      <c r="G349" s="403">
        <f t="shared" si="64"/>
        <v>356.2</v>
      </c>
      <c r="H349" s="403" t="s">
        <v>2037</v>
      </c>
      <c r="I349" s="403">
        <f t="shared" si="59"/>
        <v>356.2</v>
      </c>
      <c r="J349" s="403">
        <f t="shared" si="65"/>
        <v>85.81</v>
      </c>
      <c r="K349" s="505">
        <f t="shared" si="62"/>
        <v>442.01</v>
      </c>
    </row>
    <row r="350" spans="1:11" ht="66" x14ac:dyDescent="0.25">
      <c r="A350" s="399" t="s">
        <v>2331</v>
      </c>
      <c r="B350" s="399" t="s">
        <v>10</v>
      </c>
      <c r="C350" s="400" t="s">
        <v>2291</v>
      </c>
      <c r="D350" s="513">
        <v>36</v>
      </c>
      <c r="E350" s="403">
        <f t="shared" si="61"/>
        <v>0.22784810126582278</v>
      </c>
      <c r="F350" s="403">
        <v>6.85</v>
      </c>
      <c r="G350" s="403">
        <f t="shared" si="64"/>
        <v>246.6</v>
      </c>
      <c r="H350" s="403" t="s">
        <v>2037</v>
      </c>
      <c r="I350" s="403">
        <f t="shared" si="59"/>
        <v>246.6</v>
      </c>
      <c r="J350" s="403">
        <f t="shared" si="65"/>
        <v>59.41</v>
      </c>
      <c r="K350" s="505">
        <f t="shared" si="62"/>
        <v>306.01</v>
      </c>
    </row>
    <row r="351" spans="1:11" ht="66" x14ac:dyDescent="0.25">
      <c r="A351" s="399" t="s">
        <v>2331</v>
      </c>
      <c r="B351" s="399" t="s">
        <v>10</v>
      </c>
      <c r="C351" s="400" t="s">
        <v>2332</v>
      </c>
      <c r="D351" s="513">
        <v>158</v>
      </c>
      <c r="E351" s="403">
        <f t="shared" si="61"/>
        <v>1</v>
      </c>
      <c r="F351" s="403">
        <v>1995</v>
      </c>
      <c r="G351" s="403">
        <f t="shared" si="64"/>
        <v>1995</v>
      </c>
      <c r="H351" s="403" t="s">
        <v>2037</v>
      </c>
      <c r="I351" s="403">
        <f t="shared" si="59"/>
        <v>1995</v>
      </c>
      <c r="J351" s="403">
        <f t="shared" si="65"/>
        <v>480.6</v>
      </c>
      <c r="K351" s="505">
        <f t="shared" si="62"/>
        <v>2475.6</v>
      </c>
    </row>
    <row r="352" spans="1:11" ht="66" x14ac:dyDescent="0.25">
      <c r="A352" s="399" t="s">
        <v>2331</v>
      </c>
      <c r="B352" s="399" t="s">
        <v>10</v>
      </c>
      <c r="C352" s="400" t="s">
        <v>2333</v>
      </c>
      <c r="D352" s="513">
        <v>158</v>
      </c>
      <c r="E352" s="403">
        <f t="shared" si="61"/>
        <v>1</v>
      </c>
      <c r="F352" s="403">
        <v>2173.5</v>
      </c>
      <c r="G352" s="403">
        <f t="shared" si="64"/>
        <v>2173.5</v>
      </c>
      <c r="H352" s="403" t="s">
        <v>2037</v>
      </c>
      <c r="I352" s="403">
        <f t="shared" si="59"/>
        <v>2173.5</v>
      </c>
      <c r="J352" s="403">
        <f t="shared" si="65"/>
        <v>523.6</v>
      </c>
      <c r="K352" s="505">
        <f t="shared" si="62"/>
        <v>2697.1</v>
      </c>
    </row>
    <row r="353" spans="1:11" ht="66" x14ac:dyDescent="0.25">
      <c r="A353" s="399" t="s">
        <v>2331</v>
      </c>
      <c r="B353" s="399" t="s">
        <v>10</v>
      </c>
      <c r="C353" s="400" t="s">
        <v>656</v>
      </c>
      <c r="D353" s="513">
        <v>12</v>
      </c>
      <c r="E353" s="403">
        <f t="shared" si="61"/>
        <v>7.5949367088607597E-2</v>
      </c>
      <c r="F353" s="403">
        <v>8.4499999999999993</v>
      </c>
      <c r="G353" s="403">
        <f t="shared" si="64"/>
        <v>101.4</v>
      </c>
      <c r="H353" s="403" t="s">
        <v>2037</v>
      </c>
      <c r="I353" s="403">
        <f t="shared" si="59"/>
        <v>101.4</v>
      </c>
      <c r="J353" s="403">
        <f t="shared" si="65"/>
        <v>24.43</v>
      </c>
      <c r="K353" s="505">
        <f t="shared" si="62"/>
        <v>125.83000000000001</v>
      </c>
    </row>
    <row r="354" spans="1:11" ht="66" x14ac:dyDescent="0.25">
      <c r="A354" s="399" t="s">
        <v>2331</v>
      </c>
      <c r="B354" s="399" t="s">
        <v>10</v>
      </c>
      <c r="C354" s="400" t="s">
        <v>656</v>
      </c>
      <c r="D354" s="513">
        <v>48</v>
      </c>
      <c r="E354" s="403">
        <f t="shared" si="61"/>
        <v>0.30379746835443039</v>
      </c>
      <c r="F354" s="403">
        <v>8.4499999999999993</v>
      </c>
      <c r="G354" s="403">
        <f t="shared" si="64"/>
        <v>405.6</v>
      </c>
      <c r="H354" s="403" t="s">
        <v>2037</v>
      </c>
      <c r="I354" s="403">
        <f t="shared" si="59"/>
        <v>405.6</v>
      </c>
      <c r="J354" s="403">
        <f t="shared" si="65"/>
        <v>97.71</v>
      </c>
      <c r="K354" s="505">
        <f t="shared" si="62"/>
        <v>503.31</v>
      </c>
    </row>
    <row r="355" spans="1:11" ht="66" x14ac:dyDescent="0.25">
      <c r="A355" s="399" t="s">
        <v>2331</v>
      </c>
      <c r="B355" s="399" t="s">
        <v>10</v>
      </c>
      <c r="C355" s="400" t="s">
        <v>656</v>
      </c>
      <c r="D355" s="513">
        <v>84</v>
      </c>
      <c r="E355" s="403">
        <f t="shared" si="61"/>
        <v>0.53164556962025311</v>
      </c>
      <c r="F355" s="403">
        <v>8.66</v>
      </c>
      <c r="G355" s="403">
        <f t="shared" si="64"/>
        <v>727.44</v>
      </c>
      <c r="H355" s="403" t="s">
        <v>2037</v>
      </c>
      <c r="I355" s="403">
        <f t="shared" si="59"/>
        <v>727.44</v>
      </c>
      <c r="J355" s="403">
        <f t="shared" si="65"/>
        <v>175.24</v>
      </c>
      <c r="K355" s="505">
        <f t="shared" si="62"/>
        <v>902.68000000000006</v>
      </c>
    </row>
    <row r="356" spans="1:11" ht="66" x14ac:dyDescent="0.25">
      <c r="A356" s="399" t="s">
        <v>2331</v>
      </c>
      <c r="B356" s="399" t="s">
        <v>10</v>
      </c>
      <c r="C356" s="400" t="s">
        <v>656</v>
      </c>
      <c r="D356" s="513">
        <v>164</v>
      </c>
      <c r="E356" s="403">
        <f t="shared" si="61"/>
        <v>1.0379746835443038</v>
      </c>
      <c r="F356" s="403">
        <v>10</v>
      </c>
      <c r="G356" s="403">
        <f t="shared" si="64"/>
        <v>1640</v>
      </c>
      <c r="H356" s="403" t="s">
        <v>2037</v>
      </c>
      <c r="I356" s="403">
        <f t="shared" si="59"/>
        <v>1640</v>
      </c>
      <c r="J356" s="403">
        <f t="shared" si="65"/>
        <v>395.08</v>
      </c>
      <c r="K356" s="505">
        <f t="shared" si="62"/>
        <v>2035.08</v>
      </c>
    </row>
    <row r="357" spans="1:11" ht="66" x14ac:dyDescent="0.25">
      <c r="A357" s="399" t="s">
        <v>2331</v>
      </c>
      <c r="B357" s="399" t="s">
        <v>10</v>
      </c>
      <c r="C357" s="400" t="s">
        <v>656</v>
      </c>
      <c r="D357" s="513">
        <v>60</v>
      </c>
      <c r="E357" s="403">
        <f t="shared" si="61"/>
        <v>0.379746835443038</v>
      </c>
      <c r="F357" s="403">
        <v>9.76</v>
      </c>
      <c r="G357" s="403">
        <f t="shared" si="64"/>
        <v>585.6</v>
      </c>
      <c r="H357" s="403" t="s">
        <v>2037</v>
      </c>
      <c r="I357" s="403">
        <f t="shared" si="59"/>
        <v>585.6</v>
      </c>
      <c r="J357" s="403">
        <f t="shared" si="65"/>
        <v>141.07</v>
      </c>
      <c r="K357" s="505">
        <f t="shared" si="62"/>
        <v>726.67000000000007</v>
      </c>
    </row>
    <row r="358" spans="1:11" ht="66" x14ac:dyDescent="0.25">
      <c r="A358" s="399" t="s">
        <v>2331</v>
      </c>
      <c r="B358" s="399" t="s">
        <v>10</v>
      </c>
      <c r="C358" s="400" t="s">
        <v>656</v>
      </c>
      <c r="D358" s="513">
        <v>36</v>
      </c>
      <c r="E358" s="403">
        <f t="shared" si="61"/>
        <v>0.22784810126582278</v>
      </c>
      <c r="F358" s="403">
        <v>10</v>
      </c>
      <c r="G358" s="403">
        <f t="shared" si="64"/>
        <v>360</v>
      </c>
      <c r="H358" s="403" t="s">
        <v>2037</v>
      </c>
      <c r="I358" s="403">
        <f t="shared" si="59"/>
        <v>360</v>
      </c>
      <c r="J358" s="403">
        <f t="shared" si="65"/>
        <v>86.72</v>
      </c>
      <c r="K358" s="505">
        <f t="shared" si="62"/>
        <v>446.72</v>
      </c>
    </row>
    <row r="359" spans="1:11" ht="66" x14ac:dyDescent="0.25">
      <c r="A359" s="399" t="s">
        <v>2331</v>
      </c>
      <c r="B359" s="399" t="s">
        <v>10</v>
      </c>
      <c r="C359" s="400" t="s">
        <v>656</v>
      </c>
      <c r="D359" s="513">
        <v>120</v>
      </c>
      <c r="E359" s="403">
        <f t="shared" si="61"/>
        <v>0.759493670886076</v>
      </c>
      <c r="F359" s="403">
        <v>10</v>
      </c>
      <c r="G359" s="403">
        <f t="shared" si="64"/>
        <v>1200</v>
      </c>
      <c r="H359" s="403" t="s">
        <v>2037</v>
      </c>
      <c r="I359" s="403">
        <f t="shared" si="59"/>
        <v>1200</v>
      </c>
      <c r="J359" s="403">
        <f t="shared" si="65"/>
        <v>289.08</v>
      </c>
      <c r="K359" s="505">
        <f t="shared" si="62"/>
        <v>1489.08</v>
      </c>
    </row>
    <row r="360" spans="1:11" ht="66" x14ac:dyDescent="0.25">
      <c r="A360" s="399" t="s">
        <v>2331</v>
      </c>
      <c r="B360" s="399" t="s">
        <v>10</v>
      </c>
      <c r="C360" s="400" t="s">
        <v>656</v>
      </c>
      <c r="D360" s="513">
        <v>48</v>
      </c>
      <c r="E360" s="403">
        <f t="shared" si="61"/>
        <v>0.30379746835443039</v>
      </c>
      <c r="F360" s="403">
        <v>11.09</v>
      </c>
      <c r="G360" s="403">
        <f t="shared" si="64"/>
        <v>532.32000000000005</v>
      </c>
      <c r="H360" s="403" t="s">
        <v>2037</v>
      </c>
      <c r="I360" s="403">
        <f t="shared" si="59"/>
        <v>532.32000000000005</v>
      </c>
      <c r="J360" s="403">
        <f t="shared" si="65"/>
        <v>128.24</v>
      </c>
      <c r="K360" s="505">
        <f t="shared" si="62"/>
        <v>660.56000000000006</v>
      </c>
    </row>
    <row r="361" spans="1:11" ht="66" x14ac:dyDescent="0.25">
      <c r="A361" s="399" t="s">
        <v>2331</v>
      </c>
      <c r="B361" s="399" t="s">
        <v>10</v>
      </c>
      <c r="C361" s="400" t="s">
        <v>656</v>
      </c>
      <c r="D361" s="513">
        <v>144</v>
      </c>
      <c r="E361" s="403">
        <f t="shared" si="61"/>
        <v>0.91139240506329111</v>
      </c>
      <c r="F361" s="403">
        <v>10</v>
      </c>
      <c r="G361" s="403">
        <f t="shared" si="64"/>
        <v>1440</v>
      </c>
      <c r="H361" s="403" t="s">
        <v>2037</v>
      </c>
      <c r="I361" s="403">
        <f t="shared" si="59"/>
        <v>1440</v>
      </c>
      <c r="J361" s="403">
        <f t="shared" si="65"/>
        <v>346.9</v>
      </c>
      <c r="K361" s="505">
        <f t="shared" si="62"/>
        <v>1786.9</v>
      </c>
    </row>
    <row r="362" spans="1:11" ht="66" x14ac:dyDescent="0.25">
      <c r="A362" s="399" t="s">
        <v>2331</v>
      </c>
      <c r="B362" s="399" t="s">
        <v>10</v>
      </c>
      <c r="C362" s="400" t="s">
        <v>656</v>
      </c>
      <c r="D362" s="513">
        <v>72</v>
      </c>
      <c r="E362" s="403">
        <f t="shared" si="61"/>
        <v>0.45569620253164556</v>
      </c>
      <c r="F362" s="403">
        <v>8.4499999999999993</v>
      </c>
      <c r="G362" s="403">
        <f t="shared" si="64"/>
        <v>608.4</v>
      </c>
      <c r="H362" s="403" t="s">
        <v>2037</v>
      </c>
      <c r="I362" s="403">
        <f t="shared" si="59"/>
        <v>608.4</v>
      </c>
      <c r="J362" s="403">
        <f t="shared" si="65"/>
        <v>146.56</v>
      </c>
      <c r="K362" s="505">
        <f t="shared" si="62"/>
        <v>754.96</v>
      </c>
    </row>
    <row r="363" spans="1:11" ht="66" x14ac:dyDescent="0.25">
      <c r="A363" s="399" t="s">
        <v>2331</v>
      </c>
      <c r="B363" s="399" t="s">
        <v>10</v>
      </c>
      <c r="C363" s="400" t="s">
        <v>656</v>
      </c>
      <c r="D363" s="513">
        <v>52</v>
      </c>
      <c r="E363" s="403">
        <f t="shared" si="61"/>
        <v>0.32911392405063289</v>
      </c>
      <c r="F363" s="403">
        <v>8.66</v>
      </c>
      <c r="G363" s="403">
        <f t="shared" si="64"/>
        <v>450.32</v>
      </c>
      <c r="H363" s="403" t="s">
        <v>2037</v>
      </c>
      <c r="I363" s="403">
        <f t="shared" si="59"/>
        <v>450.32</v>
      </c>
      <c r="J363" s="403">
        <f t="shared" si="65"/>
        <v>108.48</v>
      </c>
      <c r="K363" s="505">
        <f t="shared" si="62"/>
        <v>558.79999999999995</v>
      </c>
    </row>
    <row r="364" spans="1:11" ht="66" x14ac:dyDescent="0.25">
      <c r="A364" s="399" t="s">
        <v>2331</v>
      </c>
      <c r="B364" s="399" t="s">
        <v>10</v>
      </c>
      <c r="C364" s="400" t="s">
        <v>656</v>
      </c>
      <c r="D364" s="513">
        <v>36</v>
      </c>
      <c r="E364" s="403">
        <f t="shared" si="61"/>
        <v>0.22784810126582278</v>
      </c>
      <c r="F364" s="403">
        <v>8.66</v>
      </c>
      <c r="G364" s="403">
        <f t="shared" si="64"/>
        <v>311.76</v>
      </c>
      <c r="H364" s="403" t="s">
        <v>2037</v>
      </c>
      <c r="I364" s="403">
        <f t="shared" si="59"/>
        <v>311.76</v>
      </c>
      <c r="J364" s="403">
        <f t="shared" si="65"/>
        <v>75.099999999999994</v>
      </c>
      <c r="K364" s="505">
        <f t="shared" si="62"/>
        <v>386.86</v>
      </c>
    </row>
    <row r="365" spans="1:11" ht="66" x14ac:dyDescent="0.25">
      <c r="A365" s="399" t="s">
        <v>2331</v>
      </c>
      <c r="B365" s="399" t="s">
        <v>10</v>
      </c>
      <c r="C365" s="400" t="s">
        <v>656</v>
      </c>
      <c r="D365" s="513">
        <v>108</v>
      </c>
      <c r="E365" s="403">
        <f t="shared" si="61"/>
        <v>0.68354430379746833</v>
      </c>
      <c r="F365" s="403">
        <v>8.66</v>
      </c>
      <c r="G365" s="403">
        <f t="shared" si="64"/>
        <v>935.28</v>
      </c>
      <c r="H365" s="403" t="s">
        <v>2037</v>
      </c>
      <c r="I365" s="403">
        <f t="shared" si="59"/>
        <v>935.28</v>
      </c>
      <c r="J365" s="403">
        <f t="shared" si="65"/>
        <v>225.31</v>
      </c>
      <c r="K365" s="505">
        <f t="shared" si="62"/>
        <v>1160.5899999999999</v>
      </c>
    </row>
    <row r="366" spans="1:11" ht="66" x14ac:dyDescent="0.25">
      <c r="A366" s="399" t="s">
        <v>2331</v>
      </c>
      <c r="B366" s="399" t="s">
        <v>10</v>
      </c>
      <c r="C366" s="400" t="s">
        <v>656</v>
      </c>
      <c r="D366" s="513">
        <v>60</v>
      </c>
      <c r="E366" s="403">
        <f t="shared" si="61"/>
        <v>0.379746835443038</v>
      </c>
      <c r="F366" s="403">
        <v>8.4499999999999993</v>
      </c>
      <c r="G366" s="403">
        <f t="shared" si="64"/>
        <v>507</v>
      </c>
      <c r="H366" s="403" t="s">
        <v>2037</v>
      </c>
      <c r="I366" s="403">
        <f t="shared" ref="I366:I400" si="67">ROUND(G366*H366,2)</f>
        <v>507</v>
      </c>
      <c r="J366" s="403">
        <f t="shared" si="65"/>
        <v>122.14</v>
      </c>
      <c r="K366" s="505">
        <f t="shared" si="62"/>
        <v>629.14</v>
      </c>
    </row>
    <row r="367" spans="1:11" ht="66" x14ac:dyDescent="0.25">
      <c r="A367" s="399" t="s">
        <v>2331</v>
      </c>
      <c r="B367" s="399" t="s">
        <v>10</v>
      </c>
      <c r="C367" s="400" t="s">
        <v>656</v>
      </c>
      <c r="D367" s="513">
        <v>36</v>
      </c>
      <c r="E367" s="403">
        <f t="shared" si="61"/>
        <v>0.22784810126582278</v>
      </c>
      <c r="F367" s="403">
        <v>8.66</v>
      </c>
      <c r="G367" s="403">
        <f t="shared" si="64"/>
        <v>311.76</v>
      </c>
      <c r="H367" s="403" t="s">
        <v>2037</v>
      </c>
      <c r="I367" s="403">
        <f t="shared" si="67"/>
        <v>311.76</v>
      </c>
      <c r="J367" s="403">
        <f t="shared" si="65"/>
        <v>75.099999999999994</v>
      </c>
      <c r="K367" s="505">
        <f t="shared" si="62"/>
        <v>386.86</v>
      </c>
    </row>
    <row r="368" spans="1:11" ht="66" x14ac:dyDescent="0.25">
      <c r="A368" s="399" t="s">
        <v>2331</v>
      </c>
      <c r="B368" s="399" t="s">
        <v>10</v>
      </c>
      <c r="C368" s="400" t="s">
        <v>656</v>
      </c>
      <c r="D368" s="513">
        <v>36</v>
      </c>
      <c r="E368" s="403">
        <f t="shared" si="61"/>
        <v>0.22784810126582278</v>
      </c>
      <c r="F368" s="403">
        <v>8.66</v>
      </c>
      <c r="G368" s="403">
        <f t="shared" si="64"/>
        <v>311.76</v>
      </c>
      <c r="H368" s="403" t="s">
        <v>2037</v>
      </c>
      <c r="I368" s="403">
        <f t="shared" si="67"/>
        <v>311.76</v>
      </c>
      <c r="J368" s="403">
        <f t="shared" si="65"/>
        <v>75.099999999999994</v>
      </c>
      <c r="K368" s="505">
        <f t="shared" si="62"/>
        <v>386.86</v>
      </c>
    </row>
    <row r="369" spans="1:11" ht="66" x14ac:dyDescent="0.25">
      <c r="A369" s="399" t="s">
        <v>2331</v>
      </c>
      <c r="B369" s="399" t="s">
        <v>10</v>
      </c>
      <c r="C369" s="400" t="s">
        <v>656</v>
      </c>
      <c r="D369" s="513">
        <v>72</v>
      </c>
      <c r="E369" s="403">
        <f t="shared" si="61"/>
        <v>0.45569620253164556</v>
      </c>
      <c r="F369" s="403">
        <v>9.76</v>
      </c>
      <c r="G369" s="403">
        <f t="shared" si="64"/>
        <v>702.72</v>
      </c>
      <c r="H369" s="403" t="s">
        <v>2037</v>
      </c>
      <c r="I369" s="403">
        <f t="shared" si="67"/>
        <v>702.72</v>
      </c>
      <c r="J369" s="403">
        <f t="shared" si="65"/>
        <v>169.29</v>
      </c>
      <c r="K369" s="505">
        <f t="shared" si="62"/>
        <v>872.01</v>
      </c>
    </row>
    <row r="370" spans="1:11" ht="66" x14ac:dyDescent="0.25">
      <c r="A370" s="399" t="s">
        <v>2331</v>
      </c>
      <c r="B370" s="399" t="s">
        <v>10</v>
      </c>
      <c r="C370" s="400" t="s">
        <v>656</v>
      </c>
      <c r="D370" s="513">
        <v>36</v>
      </c>
      <c r="E370" s="403">
        <f t="shared" si="61"/>
        <v>0.22784810126582278</v>
      </c>
      <c r="F370" s="403">
        <v>8.66</v>
      </c>
      <c r="G370" s="403">
        <f t="shared" si="64"/>
        <v>311.76</v>
      </c>
      <c r="H370" s="403" t="s">
        <v>2037</v>
      </c>
      <c r="I370" s="403">
        <f t="shared" si="67"/>
        <v>311.76</v>
      </c>
      <c r="J370" s="403">
        <f t="shared" si="65"/>
        <v>75.099999999999994</v>
      </c>
      <c r="K370" s="505">
        <f t="shared" si="62"/>
        <v>386.86</v>
      </c>
    </row>
    <row r="371" spans="1:11" ht="66" x14ac:dyDescent="0.25">
      <c r="A371" s="399" t="s">
        <v>2331</v>
      </c>
      <c r="B371" s="399" t="s">
        <v>10</v>
      </c>
      <c r="C371" s="400" t="s">
        <v>656</v>
      </c>
      <c r="D371" s="513">
        <v>12</v>
      </c>
      <c r="E371" s="403">
        <f t="shared" si="61"/>
        <v>7.5949367088607597E-2</v>
      </c>
      <c r="F371" s="403">
        <v>8.66</v>
      </c>
      <c r="G371" s="403">
        <f t="shared" si="64"/>
        <v>103.92</v>
      </c>
      <c r="H371" s="403" t="s">
        <v>2037</v>
      </c>
      <c r="I371" s="403">
        <f t="shared" si="67"/>
        <v>103.92</v>
      </c>
      <c r="J371" s="403">
        <f t="shared" si="65"/>
        <v>25.03</v>
      </c>
      <c r="K371" s="505">
        <f t="shared" si="62"/>
        <v>128.94999999999999</v>
      </c>
    </row>
    <row r="372" spans="1:11" ht="66" x14ac:dyDescent="0.25">
      <c r="A372" s="399" t="s">
        <v>2331</v>
      </c>
      <c r="B372" s="399" t="s">
        <v>10</v>
      </c>
      <c r="C372" s="400" t="s">
        <v>656</v>
      </c>
      <c r="D372" s="513">
        <v>120</v>
      </c>
      <c r="E372" s="403">
        <f t="shared" si="61"/>
        <v>0.759493670886076</v>
      </c>
      <c r="F372" s="403">
        <v>8.66</v>
      </c>
      <c r="G372" s="403">
        <f t="shared" si="64"/>
        <v>1039.2</v>
      </c>
      <c r="H372" s="403" t="s">
        <v>2037</v>
      </c>
      <c r="I372" s="403">
        <f t="shared" si="67"/>
        <v>1039.2</v>
      </c>
      <c r="J372" s="403">
        <f t="shared" si="65"/>
        <v>250.34</v>
      </c>
      <c r="K372" s="505">
        <f t="shared" si="62"/>
        <v>1289.54</v>
      </c>
    </row>
    <row r="373" spans="1:11" ht="66" x14ac:dyDescent="0.25">
      <c r="A373" s="399" t="s">
        <v>2331</v>
      </c>
      <c r="B373" s="399" t="s">
        <v>10</v>
      </c>
      <c r="C373" s="400" t="s">
        <v>656</v>
      </c>
      <c r="D373" s="513">
        <v>72</v>
      </c>
      <c r="E373" s="403">
        <f t="shared" si="61"/>
        <v>0.45569620253164556</v>
      </c>
      <c r="F373" s="403">
        <v>8.4499999999999993</v>
      </c>
      <c r="G373" s="403">
        <f t="shared" si="64"/>
        <v>608.4</v>
      </c>
      <c r="H373" s="403" t="s">
        <v>2037</v>
      </c>
      <c r="I373" s="403">
        <f t="shared" si="67"/>
        <v>608.4</v>
      </c>
      <c r="J373" s="403">
        <f t="shared" si="65"/>
        <v>146.56</v>
      </c>
      <c r="K373" s="505">
        <f t="shared" si="62"/>
        <v>754.96</v>
      </c>
    </row>
    <row r="374" spans="1:11" ht="66" x14ac:dyDescent="0.25">
      <c r="A374" s="399" t="s">
        <v>2331</v>
      </c>
      <c r="B374" s="399" t="s">
        <v>10</v>
      </c>
      <c r="C374" s="400" t="s">
        <v>656</v>
      </c>
      <c r="D374" s="513">
        <v>36</v>
      </c>
      <c r="E374" s="403">
        <f t="shared" si="61"/>
        <v>0.22784810126582278</v>
      </c>
      <c r="F374" s="403">
        <v>8.4499999999999993</v>
      </c>
      <c r="G374" s="403">
        <f t="shared" si="64"/>
        <v>304.2</v>
      </c>
      <c r="H374" s="403" t="s">
        <v>2037</v>
      </c>
      <c r="I374" s="403">
        <f t="shared" si="67"/>
        <v>304.2</v>
      </c>
      <c r="J374" s="403">
        <f t="shared" si="65"/>
        <v>73.28</v>
      </c>
      <c r="K374" s="505">
        <f t="shared" si="62"/>
        <v>377.48</v>
      </c>
    </row>
    <row r="375" spans="1:11" ht="66" x14ac:dyDescent="0.25">
      <c r="A375" s="399" t="s">
        <v>2331</v>
      </c>
      <c r="B375" s="399" t="s">
        <v>10</v>
      </c>
      <c r="C375" s="400" t="s">
        <v>656</v>
      </c>
      <c r="D375" s="513">
        <v>84</v>
      </c>
      <c r="E375" s="403">
        <f t="shared" si="61"/>
        <v>0.53164556962025311</v>
      </c>
      <c r="F375" s="403">
        <v>8.4499999999999993</v>
      </c>
      <c r="G375" s="403">
        <f t="shared" si="64"/>
        <v>709.8</v>
      </c>
      <c r="H375" s="403" t="s">
        <v>2037</v>
      </c>
      <c r="I375" s="403">
        <f t="shared" si="67"/>
        <v>709.8</v>
      </c>
      <c r="J375" s="403">
        <f t="shared" si="65"/>
        <v>170.99</v>
      </c>
      <c r="K375" s="505">
        <f t="shared" si="62"/>
        <v>880.79</v>
      </c>
    </row>
    <row r="376" spans="1:11" ht="66" x14ac:dyDescent="0.25">
      <c r="A376" s="399" t="s">
        <v>2331</v>
      </c>
      <c r="B376" s="399" t="s">
        <v>10</v>
      </c>
      <c r="C376" s="400" t="s">
        <v>656</v>
      </c>
      <c r="D376" s="513">
        <v>168</v>
      </c>
      <c r="E376" s="403">
        <f t="shared" si="61"/>
        <v>1.0632911392405062</v>
      </c>
      <c r="F376" s="403">
        <v>10</v>
      </c>
      <c r="G376" s="403">
        <f t="shared" si="64"/>
        <v>1680</v>
      </c>
      <c r="H376" s="403" t="s">
        <v>2037</v>
      </c>
      <c r="I376" s="403">
        <f t="shared" si="67"/>
        <v>1680</v>
      </c>
      <c r="J376" s="403">
        <f t="shared" si="65"/>
        <v>404.71</v>
      </c>
      <c r="K376" s="505">
        <f t="shared" si="62"/>
        <v>2084.71</v>
      </c>
    </row>
    <row r="377" spans="1:11" ht="66" x14ac:dyDescent="0.25">
      <c r="A377" s="399" t="s">
        <v>2331</v>
      </c>
      <c r="B377" s="399" t="s">
        <v>10</v>
      </c>
      <c r="C377" s="400" t="s">
        <v>656</v>
      </c>
      <c r="D377" s="513">
        <v>96</v>
      </c>
      <c r="E377" s="403">
        <f t="shared" si="61"/>
        <v>0.60759493670886078</v>
      </c>
      <c r="F377" s="403">
        <v>8.4499999999999993</v>
      </c>
      <c r="G377" s="403">
        <f t="shared" si="64"/>
        <v>811.2</v>
      </c>
      <c r="H377" s="403" t="s">
        <v>2037</v>
      </c>
      <c r="I377" s="403">
        <f t="shared" si="67"/>
        <v>811.2</v>
      </c>
      <c r="J377" s="403">
        <f t="shared" si="65"/>
        <v>195.42</v>
      </c>
      <c r="K377" s="505">
        <f t="shared" si="62"/>
        <v>1006.62</v>
      </c>
    </row>
    <row r="378" spans="1:11" ht="66" x14ac:dyDescent="0.25">
      <c r="A378" s="399" t="s">
        <v>2331</v>
      </c>
      <c r="B378" s="399" t="s">
        <v>10</v>
      </c>
      <c r="C378" s="400" t="s">
        <v>656</v>
      </c>
      <c r="D378" s="513">
        <v>88</v>
      </c>
      <c r="E378" s="403">
        <f t="shared" si="61"/>
        <v>0.55696202531645567</v>
      </c>
      <c r="F378" s="403">
        <v>8.4499999999999993</v>
      </c>
      <c r="G378" s="403">
        <f t="shared" si="64"/>
        <v>743.6</v>
      </c>
      <c r="H378" s="403" t="s">
        <v>2037</v>
      </c>
      <c r="I378" s="403">
        <f t="shared" si="67"/>
        <v>743.6</v>
      </c>
      <c r="J378" s="403">
        <f t="shared" si="65"/>
        <v>179.13</v>
      </c>
      <c r="K378" s="505">
        <f t="shared" si="62"/>
        <v>922.73</v>
      </c>
    </row>
    <row r="379" spans="1:11" ht="66" x14ac:dyDescent="0.25">
      <c r="A379" s="399" t="s">
        <v>2331</v>
      </c>
      <c r="B379" s="399" t="s">
        <v>10</v>
      </c>
      <c r="C379" s="400" t="s">
        <v>656</v>
      </c>
      <c r="D379" s="513">
        <v>108</v>
      </c>
      <c r="E379" s="403">
        <f t="shared" si="61"/>
        <v>0.68354430379746833</v>
      </c>
      <c r="F379" s="403">
        <v>8.4499999999999993</v>
      </c>
      <c r="G379" s="403">
        <f t="shared" si="64"/>
        <v>912.6</v>
      </c>
      <c r="H379" s="403" t="s">
        <v>2037</v>
      </c>
      <c r="I379" s="403">
        <f t="shared" si="67"/>
        <v>912.6</v>
      </c>
      <c r="J379" s="403">
        <f t="shared" si="65"/>
        <v>219.85</v>
      </c>
      <c r="K379" s="505">
        <f t="shared" si="62"/>
        <v>1132.45</v>
      </c>
    </row>
    <row r="380" spans="1:11" ht="66" x14ac:dyDescent="0.25">
      <c r="A380" s="399" t="s">
        <v>2331</v>
      </c>
      <c r="B380" s="399" t="s">
        <v>10</v>
      </c>
      <c r="C380" s="400" t="s">
        <v>656</v>
      </c>
      <c r="D380" s="513">
        <v>8</v>
      </c>
      <c r="E380" s="403">
        <f t="shared" si="61"/>
        <v>5.0632911392405063E-2</v>
      </c>
      <c r="F380" s="403">
        <v>10</v>
      </c>
      <c r="G380" s="403">
        <f t="shared" si="64"/>
        <v>80</v>
      </c>
      <c r="H380" s="403" t="s">
        <v>2037</v>
      </c>
      <c r="I380" s="403">
        <f t="shared" si="67"/>
        <v>80</v>
      </c>
      <c r="J380" s="403">
        <f t="shared" si="65"/>
        <v>19.27</v>
      </c>
      <c r="K380" s="505">
        <f t="shared" si="62"/>
        <v>99.27</v>
      </c>
    </row>
    <row r="381" spans="1:11" ht="66" x14ac:dyDescent="0.25">
      <c r="A381" s="399" t="s">
        <v>2331</v>
      </c>
      <c r="B381" s="399" t="s">
        <v>10</v>
      </c>
      <c r="C381" s="400" t="s">
        <v>656</v>
      </c>
      <c r="D381" s="513">
        <v>84</v>
      </c>
      <c r="E381" s="403">
        <f t="shared" si="61"/>
        <v>0.53164556962025311</v>
      </c>
      <c r="F381" s="403">
        <v>8.4499999999999993</v>
      </c>
      <c r="G381" s="403">
        <f t="shared" si="64"/>
        <v>709.8</v>
      </c>
      <c r="H381" s="403" t="s">
        <v>2037</v>
      </c>
      <c r="I381" s="403">
        <f t="shared" si="67"/>
        <v>709.8</v>
      </c>
      <c r="J381" s="403">
        <f t="shared" si="65"/>
        <v>170.99</v>
      </c>
      <c r="K381" s="505">
        <f t="shared" si="62"/>
        <v>880.79</v>
      </c>
    </row>
    <row r="382" spans="1:11" ht="66" x14ac:dyDescent="0.25">
      <c r="A382" s="399" t="s">
        <v>2331</v>
      </c>
      <c r="B382" s="399" t="s">
        <v>10</v>
      </c>
      <c r="C382" s="400" t="s">
        <v>656</v>
      </c>
      <c r="D382" s="513">
        <v>72</v>
      </c>
      <c r="E382" s="403">
        <f t="shared" si="61"/>
        <v>0.45569620253164556</v>
      </c>
      <c r="F382" s="403">
        <v>8.4499999999999993</v>
      </c>
      <c r="G382" s="403">
        <f t="shared" si="64"/>
        <v>608.4</v>
      </c>
      <c r="H382" s="403" t="s">
        <v>2037</v>
      </c>
      <c r="I382" s="403">
        <f t="shared" si="67"/>
        <v>608.4</v>
      </c>
      <c r="J382" s="403">
        <f t="shared" si="65"/>
        <v>146.56</v>
      </c>
      <c r="K382" s="505">
        <f t="shared" si="62"/>
        <v>754.96</v>
      </c>
    </row>
    <row r="383" spans="1:11" ht="82.5" x14ac:dyDescent="0.25">
      <c r="A383" s="401" t="s">
        <v>2334</v>
      </c>
      <c r="B383" s="402"/>
      <c r="C383" s="402"/>
      <c r="D383" s="514">
        <f>SUM(D344:D382)</f>
        <v>2912</v>
      </c>
      <c r="E383" s="506">
        <f t="shared" ref="E383:K383" si="68">SUM(E344:E382)</f>
        <v>18.430379746835442</v>
      </c>
      <c r="F383" s="508"/>
      <c r="G383" s="508"/>
      <c r="H383" s="508">
        <f t="shared" si="68"/>
        <v>0</v>
      </c>
      <c r="I383" s="506">
        <f t="shared" si="68"/>
        <v>26827.139999999996</v>
      </c>
      <c r="J383" s="506">
        <f t="shared" si="68"/>
        <v>6462.6600000000017</v>
      </c>
      <c r="K383" s="507">
        <f t="shared" si="68"/>
        <v>33289.800000000003</v>
      </c>
    </row>
    <row r="384" spans="1:11" ht="33" x14ac:dyDescent="0.25">
      <c r="A384" s="399" t="s">
        <v>2335</v>
      </c>
      <c r="B384" s="399" t="s">
        <v>10</v>
      </c>
      <c r="C384" s="400" t="s">
        <v>525</v>
      </c>
      <c r="D384" s="513">
        <v>32</v>
      </c>
      <c r="E384" s="403">
        <f t="shared" si="61"/>
        <v>0.20253164556962025</v>
      </c>
      <c r="F384" s="403">
        <v>11.25</v>
      </c>
      <c r="G384" s="403">
        <f t="shared" si="64"/>
        <v>360</v>
      </c>
      <c r="H384" s="403" t="s">
        <v>2037</v>
      </c>
      <c r="I384" s="403">
        <f t="shared" si="67"/>
        <v>360</v>
      </c>
      <c r="J384" s="403">
        <f t="shared" si="65"/>
        <v>86.72</v>
      </c>
      <c r="K384" s="505">
        <f t="shared" si="62"/>
        <v>446.72</v>
      </c>
    </row>
    <row r="385" spans="1:11" ht="33" x14ac:dyDescent="0.25">
      <c r="A385" s="399" t="s">
        <v>2335</v>
      </c>
      <c r="B385" s="399" t="s">
        <v>10</v>
      </c>
      <c r="C385" s="400" t="s">
        <v>525</v>
      </c>
      <c r="D385" s="513">
        <v>48</v>
      </c>
      <c r="E385" s="403">
        <f t="shared" si="61"/>
        <v>0.30379746835443039</v>
      </c>
      <c r="F385" s="403">
        <v>11.25</v>
      </c>
      <c r="G385" s="403">
        <f t="shared" si="64"/>
        <v>540</v>
      </c>
      <c r="H385" s="403" t="s">
        <v>2037</v>
      </c>
      <c r="I385" s="403">
        <f t="shared" si="67"/>
        <v>540</v>
      </c>
      <c r="J385" s="403">
        <f t="shared" si="65"/>
        <v>130.09</v>
      </c>
      <c r="K385" s="505">
        <f t="shared" si="62"/>
        <v>670.09</v>
      </c>
    </row>
    <row r="386" spans="1:11" ht="33" x14ac:dyDescent="0.25">
      <c r="A386" s="399" t="s">
        <v>2335</v>
      </c>
      <c r="B386" s="399" t="s">
        <v>10</v>
      </c>
      <c r="C386" s="400" t="s">
        <v>525</v>
      </c>
      <c r="D386" s="513">
        <v>24</v>
      </c>
      <c r="E386" s="403">
        <f t="shared" si="61"/>
        <v>0.15189873417721519</v>
      </c>
      <c r="F386" s="403">
        <v>8.4499999999999993</v>
      </c>
      <c r="G386" s="403">
        <f t="shared" si="64"/>
        <v>202.8</v>
      </c>
      <c r="H386" s="403" t="s">
        <v>2037</v>
      </c>
      <c r="I386" s="403">
        <f t="shared" si="67"/>
        <v>202.8</v>
      </c>
      <c r="J386" s="403">
        <f t="shared" si="65"/>
        <v>48.85</v>
      </c>
      <c r="K386" s="505">
        <f t="shared" si="62"/>
        <v>251.65</v>
      </c>
    </row>
    <row r="387" spans="1:11" ht="33" x14ac:dyDescent="0.25">
      <c r="A387" s="399" t="s">
        <v>2335</v>
      </c>
      <c r="B387" s="399" t="s">
        <v>10</v>
      </c>
      <c r="C387" s="400" t="s">
        <v>525</v>
      </c>
      <c r="D387" s="513">
        <v>64</v>
      </c>
      <c r="E387" s="403">
        <f t="shared" si="61"/>
        <v>0.4050632911392405</v>
      </c>
      <c r="F387" s="403">
        <v>8.4499999999999993</v>
      </c>
      <c r="G387" s="403">
        <f t="shared" si="64"/>
        <v>540.79999999999995</v>
      </c>
      <c r="H387" s="403" t="s">
        <v>2037</v>
      </c>
      <c r="I387" s="403">
        <f t="shared" si="67"/>
        <v>540.79999999999995</v>
      </c>
      <c r="J387" s="403">
        <f t="shared" si="65"/>
        <v>130.28</v>
      </c>
      <c r="K387" s="505">
        <f t="shared" si="62"/>
        <v>671.07999999999993</v>
      </c>
    </row>
    <row r="388" spans="1:11" ht="33" x14ac:dyDescent="0.25">
      <c r="A388" s="399" t="s">
        <v>2335</v>
      </c>
      <c r="B388" s="399" t="s">
        <v>10</v>
      </c>
      <c r="C388" s="400" t="s">
        <v>1345</v>
      </c>
      <c r="D388" s="513">
        <v>8.5</v>
      </c>
      <c r="E388" s="403">
        <f t="shared" si="61"/>
        <v>5.3797468354430382E-2</v>
      </c>
      <c r="F388" s="403">
        <v>1966.5</v>
      </c>
      <c r="G388" s="403">
        <f t="shared" si="64"/>
        <v>105.79</v>
      </c>
      <c r="H388" s="403" t="s">
        <v>2037</v>
      </c>
      <c r="I388" s="403">
        <f t="shared" si="67"/>
        <v>105.79</v>
      </c>
      <c r="J388" s="403">
        <f t="shared" si="65"/>
        <v>25.48</v>
      </c>
      <c r="K388" s="505">
        <f t="shared" si="62"/>
        <v>131.27000000000001</v>
      </c>
    </row>
    <row r="389" spans="1:11" ht="33" x14ac:dyDescent="0.25">
      <c r="A389" s="401" t="s">
        <v>2336</v>
      </c>
      <c r="B389" s="402"/>
      <c r="C389" s="402"/>
      <c r="D389" s="514">
        <f>SUM(D384:D388)</f>
        <v>176.5</v>
      </c>
      <c r="E389" s="506">
        <f t="shared" ref="E389:K389" si="69">SUM(E384:E388)</f>
        <v>1.1170886075949369</v>
      </c>
      <c r="F389" s="508"/>
      <c r="G389" s="508"/>
      <c r="H389" s="508">
        <f t="shared" si="69"/>
        <v>0</v>
      </c>
      <c r="I389" s="506">
        <f t="shared" si="69"/>
        <v>1749.3899999999999</v>
      </c>
      <c r="J389" s="506">
        <f t="shared" si="69"/>
        <v>421.42000000000007</v>
      </c>
      <c r="K389" s="507">
        <f t="shared" si="69"/>
        <v>2170.81</v>
      </c>
    </row>
    <row r="390" spans="1:11" ht="49.5" x14ac:dyDescent="0.25">
      <c r="A390" s="399" t="s">
        <v>877</v>
      </c>
      <c r="B390" s="399" t="s">
        <v>8</v>
      </c>
      <c r="C390" s="400" t="s">
        <v>505</v>
      </c>
      <c r="D390" s="513">
        <v>8</v>
      </c>
      <c r="E390" s="403">
        <f t="shared" si="61"/>
        <v>5.0632911392405063E-2</v>
      </c>
      <c r="F390" s="403">
        <v>7.08</v>
      </c>
      <c r="G390" s="403">
        <f t="shared" si="64"/>
        <v>56.64</v>
      </c>
      <c r="H390" s="403" t="s">
        <v>2037</v>
      </c>
      <c r="I390" s="403">
        <f t="shared" si="67"/>
        <v>56.64</v>
      </c>
      <c r="J390" s="403">
        <f t="shared" si="65"/>
        <v>13.64</v>
      </c>
      <c r="K390" s="505">
        <f t="shared" si="62"/>
        <v>70.28</v>
      </c>
    </row>
    <row r="391" spans="1:11" ht="49.5" x14ac:dyDescent="0.25">
      <c r="A391" s="399" t="s">
        <v>877</v>
      </c>
      <c r="B391" s="399" t="s">
        <v>8</v>
      </c>
      <c r="C391" s="400" t="s">
        <v>61</v>
      </c>
      <c r="D391" s="513">
        <v>14</v>
      </c>
      <c r="E391" s="403">
        <f t="shared" si="61"/>
        <v>8.8607594936708861E-2</v>
      </c>
      <c r="F391" s="403">
        <v>8.25</v>
      </c>
      <c r="G391" s="403">
        <f t="shared" si="64"/>
        <v>115.5</v>
      </c>
      <c r="H391" s="403" t="s">
        <v>2037</v>
      </c>
      <c r="I391" s="403">
        <f t="shared" si="67"/>
        <v>115.5</v>
      </c>
      <c r="J391" s="403">
        <f t="shared" si="65"/>
        <v>27.82</v>
      </c>
      <c r="K391" s="505">
        <f t="shared" si="62"/>
        <v>143.32</v>
      </c>
    </row>
    <row r="392" spans="1:11" ht="49.5" x14ac:dyDescent="0.25">
      <c r="A392" s="399" t="s">
        <v>877</v>
      </c>
      <c r="B392" s="399" t="s">
        <v>8</v>
      </c>
      <c r="C392" s="400" t="s">
        <v>61</v>
      </c>
      <c r="D392" s="513">
        <v>22</v>
      </c>
      <c r="E392" s="403">
        <f t="shared" si="61"/>
        <v>0.13924050632911392</v>
      </c>
      <c r="F392" s="403">
        <v>8.25</v>
      </c>
      <c r="G392" s="403">
        <f t="shared" si="64"/>
        <v>181.5</v>
      </c>
      <c r="H392" s="403" t="s">
        <v>2037</v>
      </c>
      <c r="I392" s="403">
        <f t="shared" si="67"/>
        <v>181.5</v>
      </c>
      <c r="J392" s="403">
        <f t="shared" si="65"/>
        <v>43.72</v>
      </c>
      <c r="K392" s="505">
        <f t="shared" si="62"/>
        <v>225.22</v>
      </c>
    </row>
    <row r="393" spans="1:11" ht="49.5" x14ac:dyDescent="0.25">
      <c r="A393" s="399" t="s">
        <v>877</v>
      </c>
      <c r="B393" s="399" t="s">
        <v>8</v>
      </c>
      <c r="C393" s="400" t="s">
        <v>61</v>
      </c>
      <c r="D393" s="513">
        <v>8</v>
      </c>
      <c r="E393" s="403">
        <f t="shared" si="61"/>
        <v>5.0632911392405063E-2</v>
      </c>
      <c r="F393" s="403">
        <v>7.86</v>
      </c>
      <c r="G393" s="403">
        <f t="shared" si="64"/>
        <v>62.88</v>
      </c>
      <c r="H393" s="403" t="s">
        <v>2037</v>
      </c>
      <c r="I393" s="403">
        <f t="shared" si="67"/>
        <v>62.88</v>
      </c>
      <c r="J393" s="403">
        <f t="shared" si="65"/>
        <v>15.15</v>
      </c>
      <c r="K393" s="505">
        <f t="shared" si="62"/>
        <v>78.03</v>
      </c>
    </row>
    <row r="394" spans="1:11" ht="49.5" x14ac:dyDescent="0.25">
      <c r="A394" s="399" t="s">
        <v>877</v>
      </c>
      <c r="B394" s="399" t="s">
        <v>8</v>
      </c>
      <c r="C394" s="400" t="s">
        <v>61</v>
      </c>
      <c r="D394" s="513">
        <v>11</v>
      </c>
      <c r="E394" s="403">
        <f t="shared" si="61"/>
        <v>6.9620253164556958E-2</v>
      </c>
      <c r="F394" s="403">
        <v>7.86</v>
      </c>
      <c r="G394" s="403">
        <f t="shared" si="64"/>
        <v>86.46</v>
      </c>
      <c r="H394" s="403" t="s">
        <v>2037</v>
      </c>
      <c r="I394" s="403">
        <f t="shared" si="67"/>
        <v>86.46</v>
      </c>
      <c r="J394" s="403">
        <f t="shared" si="65"/>
        <v>20.83</v>
      </c>
      <c r="K394" s="505">
        <f t="shared" si="62"/>
        <v>107.28999999999999</v>
      </c>
    </row>
    <row r="395" spans="1:11" x14ac:dyDescent="0.25">
      <c r="A395" s="401" t="s">
        <v>2337</v>
      </c>
      <c r="B395" s="402"/>
      <c r="C395" s="402"/>
      <c r="D395" s="514">
        <f>SUM(D390:D394)</f>
        <v>63</v>
      </c>
      <c r="E395" s="506">
        <f t="shared" ref="E395:K395" si="70">SUM(E390:E394)</f>
        <v>0.39873417721518983</v>
      </c>
      <c r="F395" s="508"/>
      <c r="G395" s="508"/>
      <c r="H395" s="508">
        <f t="shared" si="70"/>
        <v>0</v>
      </c>
      <c r="I395" s="506">
        <f t="shared" si="70"/>
        <v>502.97999999999996</v>
      </c>
      <c r="J395" s="506">
        <f t="shared" si="70"/>
        <v>121.16000000000001</v>
      </c>
      <c r="K395" s="507">
        <f t="shared" si="70"/>
        <v>624.14</v>
      </c>
    </row>
    <row r="396" spans="1:11" ht="33" x14ac:dyDescent="0.25">
      <c r="A396" s="399" t="s">
        <v>2338</v>
      </c>
      <c r="B396" s="399" t="s">
        <v>7</v>
      </c>
      <c r="C396" s="400" t="s">
        <v>2339</v>
      </c>
      <c r="D396" s="513">
        <v>118</v>
      </c>
      <c r="E396" s="403">
        <f t="shared" ref="E396:E451" si="71">D396/$E$9</f>
        <v>0.74683544303797467</v>
      </c>
      <c r="F396" s="403">
        <v>2800</v>
      </c>
      <c r="G396" s="403">
        <f t="shared" ref="G396:G433" si="72">ROUND(IF(F396&gt;20,F396/$E$9*D396,D396*F396),2)</f>
        <v>2091.14</v>
      </c>
      <c r="H396" s="403" t="s">
        <v>2067</v>
      </c>
      <c r="I396" s="403">
        <f t="shared" si="67"/>
        <v>627.34</v>
      </c>
      <c r="J396" s="403">
        <f t="shared" ref="J396:J450" si="73">ROUND(I396*0.2409,2)</f>
        <v>151.13</v>
      </c>
      <c r="K396" s="505">
        <f t="shared" ref="K396:K450" si="74">J396+I396</f>
        <v>778.47</v>
      </c>
    </row>
    <row r="397" spans="1:11" ht="49.5" x14ac:dyDescent="0.25">
      <c r="A397" s="401" t="s">
        <v>2340</v>
      </c>
      <c r="B397" s="402"/>
      <c r="C397" s="402"/>
      <c r="D397" s="514">
        <f>D396</f>
        <v>118</v>
      </c>
      <c r="E397" s="506">
        <f t="shared" ref="E397:K397" si="75">E396</f>
        <v>0.74683544303797467</v>
      </c>
      <c r="F397" s="508"/>
      <c r="G397" s="508"/>
      <c r="H397" s="508"/>
      <c r="I397" s="506">
        <f t="shared" si="75"/>
        <v>627.34</v>
      </c>
      <c r="J397" s="506">
        <f t="shared" si="75"/>
        <v>151.13</v>
      </c>
      <c r="K397" s="507">
        <f t="shared" si="75"/>
        <v>778.47</v>
      </c>
    </row>
    <row r="398" spans="1:11" ht="33" x14ac:dyDescent="0.25">
      <c r="A398" s="399" t="s">
        <v>1553</v>
      </c>
      <c r="B398" s="399" t="s">
        <v>7</v>
      </c>
      <c r="C398" s="400" t="s">
        <v>2341</v>
      </c>
      <c r="D398" s="513">
        <v>158</v>
      </c>
      <c r="E398" s="403">
        <f t="shared" si="71"/>
        <v>1</v>
      </c>
      <c r="F398" s="403">
        <v>2120</v>
      </c>
      <c r="G398" s="403">
        <f t="shared" si="72"/>
        <v>2120</v>
      </c>
      <c r="H398" s="403" t="s">
        <v>2067</v>
      </c>
      <c r="I398" s="403">
        <f t="shared" si="67"/>
        <v>636</v>
      </c>
      <c r="J398" s="403">
        <f t="shared" si="73"/>
        <v>153.21</v>
      </c>
      <c r="K398" s="505">
        <f t="shared" si="74"/>
        <v>789.21</v>
      </c>
    </row>
    <row r="399" spans="1:11" ht="33" x14ac:dyDescent="0.25">
      <c r="A399" s="399" t="s">
        <v>1553</v>
      </c>
      <c r="B399" s="399" t="s">
        <v>7</v>
      </c>
      <c r="C399" s="400" t="s">
        <v>2342</v>
      </c>
      <c r="D399" s="513">
        <v>158</v>
      </c>
      <c r="E399" s="403">
        <f t="shared" si="71"/>
        <v>1</v>
      </c>
      <c r="F399" s="403">
        <v>3000</v>
      </c>
      <c r="G399" s="403">
        <f t="shared" si="72"/>
        <v>3000</v>
      </c>
      <c r="H399" s="403" t="s">
        <v>2067</v>
      </c>
      <c r="I399" s="403">
        <f t="shared" si="67"/>
        <v>900</v>
      </c>
      <c r="J399" s="403">
        <f t="shared" si="73"/>
        <v>216.81</v>
      </c>
      <c r="K399" s="505">
        <f t="shared" si="74"/>
        <v>1116.81</v>
      </c>
    </row>
    <row r="400" spans="1:11" ht="33" x14ac:dyDescent="0.25">
      <c r="A400" s="399" t="s">
        <v>1553</v>
      </c>
      <c r="B400" s="399" t="s">
        <v>7</v>
      </c>
      <c r="C400" s="400" t="s">
        <v>1554</v>
      </c>
      <c r="D400" s="513">
        <v>135</v>
      </c>
      <c r="E400" s="403">
        <f t="shared" si="71"/>
        <v>0.85443037974683544</v>
      </c>
      <c r="F400" s="403">
        <v>1500</v>
      </c>
      <c r="G400" s="403">
        <f t="shared" si="72"/>
        <v>1281.6500000000001</v>
      </c>
      <c r="H400" s="403" t="s">
        <v>2067</v>
      </c>
      <c r="I400" s="403">
        <f t="shared" si="67"/>
        <v>384.5</v>
      </c>
      <c r="J400" s="403">
        <f t="shared" si="73"/>
        <v>92.63</v>
      </c>
      <c r="K400" s="505">
        <f t="shared" si="74"/>
        <v>477.13</v>
      </c>
    </row>
    <row r="401" spans="1:11" ht="33" x14ac:dyDescent="0.25">
      <c r="A401" s="401" t="s">
        <v>2343</v>
      </c>
      <c r="B401" s="402"/>
      <c r="C401" s="402"/>
      <c r="D401" s="514">
        <f>SUM(D398:D400)</f>
        <v>451</v>
      </c>
      <c r="E401" s="506">
        <f t="shared" ref="E401:K401" si="76">SUM(E398:E400)</f>
        <v>2.8544303797468356</v>
      </c>
      <c r="F401" s="508"/>
      <c r="G401" s="508"/>
      <c r="H401" s="508">
        <f t="shared" si="76"/>
        <v>0</v>
      </c>
      <c r="I401" s="506">
        <f t="shared" si="76"/>
        <v>1920.5</v>
      </c>
      <c r="J401" s="506">
        <f t="shared" si="76"/>
        <v>462.65</v>
      </c>
      <c r="K401" s="507">
        <f t="shared" si="76"/>
        <v>2383.15</v>
      </c>
    </row>
    <row r="402" spans="1:11" ht="33" x14ac:dyDescent="0.25">
      <c r="A402" s="399" t="s">
        <v>2344</v>
      </c>
      <c r="B402" s="399" t="s">
        <v>10</v>
      </c>
      <c r="C402" s="400" t="s">
        <v>406</v>
      </c>
      <c r="D402" s="513">
        <v>24</v>
      </c>
      <c r="E402" s="403">
        <f t="shared" si="71"/>
        <v>0.15189873417721519</v>
      </c>
      <c r="F402" s="403">
        <v>1254</v>
      </c>
      <c r="G402" s="403">
        <f t="shared" si="72"/>
        <v>190.48</v>
      </c>
      <c r="H402" s="403" t="s">
        <v>2037</v>
      </c>
      <c r="I402" s="403">
        <f t="shared" ref="I402:I433" si="77">ROUND(G402*H402,2)</f>
        <v>190.48</v>
      </c>
      <c r="J402" s="403">
        <f t="shared" si="73"/>
        <v>45.89</v>
      </c>
      <c r="K402" s="505">
        <f t="shared" si="74"/>
        <v>236.37</v>
      </c>
    </row>
    <row r="403" spans="1:11" ht="33" x14ac:dyDescent="0.25">
      <c r="A403" s="399" t="s">
        <v>2344</v>
      </c>
      <c r="B403" s="399" t="s">
        <v>10</v>
      </c>
      <c r="C403" s="400" t="s">
        <v>406</v>
      </c>
      <c r="D403" s="513">
        <v>48</v>
      </c>
      <c r="E403" s="403">
        <f t="shared" si="71"/>
        <v>0.30379746835443039</v>
      </c>
      <c r="F403" s="403">
        <v>1254</v>
      </c>
      <c r="G403" s="403">
        <f t="shared" si="72"/>
        <v>380.96</v>
      </c>
      <c r="H403" s="403" t="s">
        <v>2037</v>
      </c>
      <c r="I403" s="403">
        <f t="shared" si="77"/>
        <v>380.96</v>
      </c>
      <c r="J403" s="403">
        <f t="shared" si="73"/>
        <v>91.77</v>
      </c>
      <c r="K403" s="505">
        <f t="shared" si="74"/>
        <v>472.72999999999996</v>
      </c>
    </row>
    <row r="404" spans="1:11" ht="33" x14ac:dyDescent="0.25">
      <c r="A404" s="399" t="s">
        <v>2344</v>
      </c>
      <c r="B404" s="399" t="s">
        <v>10</v>
      </c>
      <c r="C404" s="400" t="s">
        <v>406</v>
      </c>
      <c r="D404" s="513">
        <v>24</v>
      </c>
      <c r="E404" s="403">
        <f t="shared" si="71"/>
        <v>0.15189873417721519</v>
      </c>
      <c r="F404" s="403">
        <v>1254</v>
      </c>
      <c r="G404" s="403">
        <f t="shared" si="72"/>
        <v>190.48</v>
      </c>
      <c r="H404" s="403" t="s">
        <v>2037</v>
      </c>
      <c r="I404" s="403">
        <f t="shared" si="77"/>
        <v>190.48</v>
      </c>
      <c r="J404" s="403">
        <f t="shared" si="73"/>
        <v>45.89</v>
      </c>
      <c r="K404" s="505">
        <f t="shared" si="74"/>
        <v>236.37</v>
      </c>
    </row>
    <row r="405" spans="1:11" ht="33" x14ac:dyDescent="0.25">
      <c r="A405" s="399" t="s">
        <v>2344</v>
      </c>
      <c r="B405" s="399" t="s">
        <v>10</v>
      </c>
      <c r="C405" s="400" t="s">
        <v>406</v>
      </c>
      <c r="D405" s="513">
        <v>48</v>
      </c>
      <c r="E405" s="403">
        <f t="shared" si="71"/>
        <v>0.30379746835443039</v>
      </c>
      <c r="F405" s="403">
        <v>1140</v>
      </c>
      <c r="G405" s="403">
        <f t="shared" si="72"/>
        <v>346.33</v>
      </c>
      <c r="H405" s="403" t="s">
        <v>2037</v>
      </c>
      <c r="I405" s="403">
        <f t="shared" si="77"/>
        <v>346.33</v>
      </c>
      <c r="J405" s="403">
        <f t="shared" si="73"/>
        <v>83.43</v>
      </c>
      <c r="K405" s="505">
        <f t="shared" si="74"/>
        <v>429.76</v>
      </c>
    </row>
    <row r="406" spans="1:11" ht="33" x14ac:dyDescent="0.25">
      <c r="A406" s="399" t="s">
        <v>2344</v>
      </c>
      <c r="B406" s="399" t="s">
        <v>10</v>
      </c>
      <c r="C406" s="400" t="s">
        <v>406</v>
      </c>
      <c r="D406" s="513">
        <v>64</v>
      </c>
      <c r="E406" s="403">
        <f t="shared" si="71"/>
        <v>0.4050632911392405</v>
      </c>
      <c r="F406" s="403">
        <v>1254</v>
      </c>
      <c r="G406" s="403">
        <f t="shared" si="72"/>
        <v>507.95</v>
      </c>
      <c r="H406" s="403" t="s">
        <v>2037</v>
      </c>
      <c r="I406" s="403">
        <f t="shared" si="77"/>
        <v>507.95</v>
      </c>
      <c r="J406" s="403">
        <f t="shared" si="73"/>
        <v>122.37</v>
      </c>
      <c r="K406" s="505">
        <f t="shared" si="74"/>
        <v>630.31999999999994</v>
      </c>
    </row>
    <row r="407" spans="1:11" ht="33" x14ac:dyDescent="0.25">
      <c r="A407" s="399" t="s">
        <v>2344</v>
      </c>
      <c r="B407" s="399" t="s">
        <v>10</v>
      </c>
      <c r="C407" s="400" t="s">
        <v>406</v>
      </c>
      <c r="D407" s="513">
        <v>48</v>
      </c>
      <c r="E407" s="403">
        <f t="shared" si="71"/>
        <v>0.30379746835443039</v>
      </c>
      <c r="F407" s="403">
        <v>1254</v>
      </c>
      <c r="G407" s="403">
        <f t="shared" si="72"/>
        <v>380.96</v>
      </c>
      <c r="H407" s="403" t="s">
        <v>2037</v>
      </c>
      <c r="I407" s="403">
        <f t="shared" si="77"/>
        <v>380.96</v>
      </c>
      <c r="J407" s="403">
        <f t="shared" si="73"/>
        <v>91.77</v>
      </c>
      <c r="K407" s="505">
        <f t="shared" si="74"/>
        <v>472.72999999999996</v>
      </c>
    </row>
    <row r="408" spans="1:11" ht="33" x14ac:dyDescent="0.25">
      <c r="A408" s="399" t="s">
        <v>2344</v>
      </c>
      <c r="B408" s="399" t="s">
        <v>10</v>
      </c>
      <c r="C408" s="400" t="s">
        <v>406</v>
      </c>
      <c r="D408" s="513">
        <v>48</v>
      </c>
      <c r="E408" s="403">
        <f t="shared" si="71"/>
        <v>0.30379746835443039</v>
      </c>
      <c r="F408" s="403">
        <v>1254</v>
      </c>
      <c r="G408" s="403">
        <f t="shared" si="72"/>
        <v>380.96</v>
      </c>
      <c r="H408" s="403" t="s">
        <v>2037</v>
      </c>
      <c r="I408" s="403">
        <f t="shared" si="77"/>
        <v>380.96</v>
      </c>
      <c r="J408" s="403">
        <f t="shared" si="73"/>
        <v>91.77</v>
      </c>
      <c r="K408" s="505">
        <f t="shared" si="74"/>
        <v>472.72999999999996</v>
      </c>
    </row>
    <row r="409" spans="1:11" ht="33" x14ac:dyDescent="0.25">
      <c r="A409" s="399" t="s">
        <v>2344</v>
      </c>
      <c r="B409" s="399" t="s">
        <v>10</v>
      </c>
      <c r="C409" s="400" t="s">
        <v>406</v>
      </c>
      <c r="D409" s="513">
        <v>48</v>
      </c>
      <c r="E409" s="403">
        <f t="shared" si="71"/>
        <v>0.30379746835443039</v>
      </c>
      <c r="F409" s="403">
        <v>1254</v>
      </c>
      <c r="G409" s="403">
        <f t="shared" si="72"/>
        <v>380.96</v>
      </c>
      <c r="H409" s="403" t="s">
        <v>2037</v>
      </c>
      <c r="I409" s="403">
        <f t="shared" si="77"/>
        <v>380.96</v>
      </c>
      <c r="J409" s="403">
        <f t="shared" si="73"/>
        <v>91.77</v>
      </c>
      <c r="K409" s="505">
        <f t="shared" si="74"/>
        <v>472.72999999999996</v>
      </c>
    </row>
    <row r="410" spans="1:11" ht="33" x14ac:dyDescent="0.25">
      <c r="A410" s="399" t="s">
        <v>2344</v>
      </c>
      <c r="B410" s="399" t="s">
        <v>10</v>
      </c>
      <c r="C410" s="400" t="s">
        <v>406</v>
      </c>
      <c r="D410" s="513">
        <v>64</v>
      </c>
      <c r="E410" s="403">
        <f t="shared" si="71"/>
        <v>0.4050632911392405</v>
      </c>
      <c r="F410" s="403">
        <v>1254</v>
      </c>
      <c r="G410" s="403">
        <f t="shared" si="72"/>
        <v>507.95</v>
      </c>
      <c r="H410" s="403" t="s">
        <v>2037</v>
      </c>
      <c r="I410" s="403">
        <f t="shared" si="77"/>
        <v>507.95</v>
      </c>
      <c r="J410" s="403">
        <f t="shared" si="73"/>
        <v>122.37</v>
      </c>
      <c r="K410" s="505">
        <f t="shared" si="74"/>
        <v>630.31999999999994</v>
      </c>
    </row>
    <row r="411" spans="1:11" ht="33" x14ac:dyDescent="0.25">
      <c r="A411" s="399" t="s">
        <v>2344</v>
      </c>
      <c r="B411" s="399" t="s">
        <v>10</v>
      </c>
      <c r="C411" s="400" t="s">
        <v>406</v>
      </c>
      <c r="D411" s="513">
        <v>48</v>
      </c>
      <c r="E411" s="403">
        <f t="shared" si="71"/>
        <v>0.30379746835443039</v>
      </c>
      <c r="F411" s="403">
        <v>1254</v>
      </c>
      <c r="G411" s="403">
        <f t="shared" si="72"/>
        <v>380.96</v>
      </c>
      <c r="H411" s="403" t="s">
        <v>2037</v>
      </c>
      <c r="I411" s="403">
        <f t="shared" si="77"/>
        <v>380.96</v>
      </c>
      <c r="J411" s="403">
        <f t="shared" si="73"/>
        <v>91.77</v>
      </c>
      <c r="K411" s="505">
        <f t="shared" si="74"/>
        <v>472.72999999999996</v>
      </c>
    </row>
    <row r="412" spans="1:11" ht="33" x14ac:dyDescent="0.25">
      <c r="A412" s="399" t="s">
        <v>2344</v>
      </c>
      <c r="B412" s="399" t="s">
        <v>10</v>
      </c>
      <c r="C412" s="400" t="s">
        <v>406</v>
      </c>
      <c r="D412" s="513">
        <v>60</v>
      </c>
      <c r="E412" s="403">
        <f t="shared" si="71"/>
        <v>0.379746835443038</v>
      </c>
      <c r="F412" s="403">
        <v>1254</v>
      </c>
      <c r="G412" s="403">
        <f t="shared" si="72"/>
        <v>476.2</v>
      </c>
      <c r="H412" s="403" t="s">
        <v>2037</v>
      </c>
      <c r="I412" s="403">
        <f t="shared" si="77"/>
        <v>476.2</v>
      </c>
      <c r="J412" s="403">
        <f t="shared" si="73"/>
        <v>114.72</v>
      </c>
      <c r="K412" s="505">
        <f t="shared" si="74"/>
        <v>590.91999999999996</v>
      </c>
    </row>
    <row r="413" spans="1:11" ht="33" x14ac:dyDescent="0.25">
      <c r="A413" s="399" t="s">
        <v>2344</v>
      </c>
      <c r="B413" s="399" t="s">
        <v>10</v>
      </c>
      <c r="C413" s="400" t="s">
        <v>406</v>
      </c>
      <c r="D413" s="513">
        <v>85</v>
      </c>
      <c r="E413" s="403">
        <f t="shared" si="71"/>
        <v>0.53797468354430378</v>
      </c>
      <c r="F413" s="403">
        <v>1254</v>
      </c>
      <c r="G413" s="403">
        <f t="shared" si="72"/>
        <v>674.62</v>
      </c>
      <c r="H413" s="403" t="s">
        <v>2037</v>
      </c>
      <c r="I413" s="403">
        <f t="shared" si="77"/>
        <v>674.62</v>
      </c>
      <c r="J413" s="403">
        <f t="shared" si="73"/>
        <v>162.52000000000001</v>
      </c>
      <c r="K413" s="505">
        <f t="shared" si="74"/>
        <v>837.14</v>
      </c>
    </row>
    <row r="414" spans="1:11" ht="33" x14ac:dyDescent="0.25">
      <c r="A414" s="399" t="s">
        <v>2344</v>
      </c>
      <c r="B414" s="399" t="s">
        <v>10</v>
      </c>
      <c r="C414" s="400" t="s">
        <v>406</v>
      </c>
      <c r="D414" s="513">
        <v>48</v>
      </c>
      <c r="E414" s="403">
        <f t="shared" si="71"/>
        <v>0.30379746835443039</v>
      </c>
      <c r="F414" s="403">
        <v>1254</v>
      </c>
      <c r="G414" s="403">
        <f t="shared" si="72"/>
        <v>380.96</v>
      </c>
      <c r="H414" s="403" t="s">
        <v>2037</v>
      </c>
      <c r="I414" s="403">
        <f t="shared" si="77"/>
        <v>380.96</v>
      </c>
      <c r="J414" s="403">
        <f t="shared" si="73"/>
        <v>91.77</v>
      </c>
      <c r="K414" s="505">
        <f t="shared" si="74"/>
        <v>472.72999999999996</v>
      </c>
    </row>
    <row r="415" spans="1:11" ht="33" x14ac:dyDescent="0.25">
      <c r="A415" s="399" t="s">
        <v>2344</v>
      </c>
      <c r="B415" s="399" t="s">
        <v>10</v>
      </c>
      <c r="C415" s="400" t="s">
        <v>406</v>
      </c>
      <c r="D415" s="513">
        <v>48</v>
      </c>
      <c r="E415" s="403">
        <f t="shared" si="71"/>
        <v>0.30379746835443039</v>
      </c>
      <c r="F415" s="403">
        <v>1254</v>
      </c>
      <c r="G415" s="403">
        <f t="shared" si="72"/>
        <v>380.96</v>
      </c>
      <c r="H415" s="403" t="s">
        <v>2037</v>
      </c>
      <c r="I415" s="403">
        <f t="shared" si="77"/>
        <v>380.96</v>
      </c>
      <c r="J415" s="403">
        <f t="shared" si="73"/>
        <v>91.77</v>
      </c>
      <c r="K415" s="505">
        <f t="shared" si="74"/>
        <v>472.72999999999996</v>
      </c>
    </row>
    <row r="416" spans="1:11" ht="33" x14ac:dyDescent="0.25">
      <c r="A416" s="399" t="s">
        <v>2344</v>
      </c>
      <c r="B416" s="399" t="s">
        <v>10</v>
      </c>
      <c r="C416" s="400" t="s">
        <v>406</v>
      </c>
      <c r="D416" s="513">
        <v>48</v>
      </c>
      <c r="E416" s="403">
        <f t="shared" si="71"/>
        <v>0.30379746835443039</v>
      </c>
      <c r="F416" s="403">
        <v>1140</v>
      </c>
      <c r="G416" s="403">
        <f t="shared" si="72"/>
        <v>346.33</v>
      </c>
      <c r="H416" s="403" t="s">
        <v>2037</v>
      </c>
      <c r="I416" s="403">
        <f t="shared" si="77"/>
        <v>346.33</v>
      </c>
      <c r="J416" s="403">
        <f t="shared" si="73"/>
        <v>83.43</v>
      </c>
      <c r="K416" s="505">
        <f t="shared" si="74"/>
        <v>429.76</v>
      </c>
    </row>
    <row r="417" spans="1:11" ht="33" x14ac:dyDescent="0.25">
      <c r="A417" s="399" t="s">
        <v>2344</v>
      </c>
      <c r="B417" s="399" t="s">
        <v>10</v>
      </c>
      <c r="C417" s="400" t="s">
        <v>406</v>
      </c>
      <c r="D417" s="513">
        <v>36</v>
      </c>
      <c r="E417" s="403">
        <f t="shared" si="71"/>
        <v>0.22784810126582278</v>
      </c>
      <c r="F417" s="403">
        <v>1254</v>
      </c>
      <c r="G417" s="403">
        <f t="shared" si="72"/>
        <v>285.72000000000003</v>
      </c>
      <c r="H417" s="403" t="s">
        <v>2037</v>
      </c>
      <c r="I417" s="403">
        <f t="shared" si="77"/>
        <v>285.72000000000003</v>
      </c>
      <c r="J417" s="403">
        <f t="shared" si="73"/>
        <v>68.83</v>
      </c>
      <c r="K417" s="505">
        <f t="shared" si="74"/>
        <v>354.55</v>
      </c>
    </row>
    <row r="418" spans="1:11" ht="33" x14ac:dyDescent="0.25">
      <c r="A418" s="399" t="s">
        <v>2344</v>
      </c>
      <c r="B418" s="399" t="s">
        <v>10</v>
      </c>
      <c r="C418" s="400" t="s">
        <v>406</v>
      </c>
      <c r="D418" s="513">
        <v>80</v>
      </c>
      <c r="E418" s="403">
        <f t="shared" si="71"/>
        <v>0.50632911392405067</v>
      </c>
      <c r="F418" s="403">
        <v>1254</v>
      </c>
      <c r="G418" s="403">
        <f t="shared" si="72"/>
        <v>634.94000000000005</v>
      </c>
      <c r="H418" s="403" t="s">
        <v>2037</v>
      </c>
      <c r="I418" s="403">
        <f t="shared" si="77"/>
        <v>634.94000000000005</v>
      </c>
      <c r="J418" s="403">
        <f t="shared" si="73"/>
        <v>152.96</v>
      </c>
      <c r="K418" s="505">
        <f t="shared" si="74"/>
        <v>787.90000000000009</v>
      </c>
    </row>
    <row r="419" spans="1:11" ht="33" x14ac:dyDescent="0.25">
      <c r="A419" s="399" t="s">
        <v>2344</v>
      </c>
      <c r="B419" s="399" t="s">
        <v>10</v>
      </c>
      <c r="C419" s="400" t="s">
        <v>406</v>
      </c>
      <c r="D419" s="513">
        <v>67</v>
      </c>
      <c r="E419" s="403">
        <f t="shared" si="71"/>
        <v>0.42405063291139239</v>
      </c>
      <c r="F419" s="403">
        <v>1254</v>
      </c>
      <c r="G419" s="403">
        <f t="shared" si="72"/>
        <v>531.76</v>
      </c>
      <c r="H419" s="403" t="s">
        <v>2037</v>
      </c>
      <c r="I419" s="403">
        <f t="shared" si="77"/>
        <v>531.76</v>
      </c>
      <c r="J419" s="403">
        <f t="shared" si="73"/>
        <v>128.1</v>
      </c>
      <c r="K419" s="505">
        <f t="shared" si="74"/>
        <v>659.86</v>
      </c>
    </row>
    <row r="420" spans="1:11" ht="33" x14ac:dyDescent="0.25">
      <c r="A420" s="399" t="s">
        <v>2344</v>
      </c>
      <c r="B420" s="399" t="s">
        <v>10</v>
      </c>
      <c r="C420" s="400" t="s">
        <v>406</v>
      </c>
      <c r="D420" s="513">
        <v>48</v>
      </c>
      <c r="E420" s="403">
        <f t="shared" si="71"/>
        <v>0.30379746835443039</v>
      </c>
      <c r="F420" s="403">
        <v>1254</v>
      </c>
      <c r="G420" s="403">
        <f t="shared" si="72"/>
        <v>380.96</v>
      </c>
      <c r="H420" s="403" t="s">
        <v>2037</v>
      </c>
      <c r="I420" s="403">
        <f t="shared" si="77"/>
        <v>380.96</v>
      </c>
      <c r="J420" s="403">
        <f t="shared" si="73"/>
        <v>91.77</v>
      </c>
      <c r="K420" s="505">
        <f t="shared" si="74"/>
        <v>472.72999999999996</v>
      </c>
    </row>
    <row r="421" spans="1:11" ht="33" x14ac:dyDescent="0.25">
      <c r="A421" s="399" t="s">
        <v>2344</v>
      </c>
      <c r="B421" s="399" t="s">
        <v>10</v>
      </c>
      <c r="C421" s="400" t="s">
        <v>406</v>
      </c>
      <c r="D421" s="513">
        <v>48</v>
      </c>
      <c r="E421" s="403">
        <f t="shared" si="71"/>
        <v>0.30379746835443039</v>
      </c>
      <c r="F421" s="403">
        <v>1140</v>
      </c>
      <c r="G421" s="403">
        <f t="shared" si="72"/>
        <v>346.33</v>
      </c>
      <c r="H421" s="403" t="s">
        <v>2037</v>
      </c>
      <c r="I421" s="403">
        <f t="shared" si="77"/>
        <v>346.33</v>
      </c>
      <c r="J421" s="403">
        <f t="shared" si="73"/>
        <v>83.43</v>
      </c>
      <c r="K421" s="505">
        <f t="shared" si="74"/>
        <v>429.76</v>
      </c>
    </row>
    <row r="422" spans="1:11" ht="33" x14ac:dyDescent="0.25">
      <c r="A422" s="399" t="s">
        <v>2344</v>
      </c>
      <c r="B422" s="399" t="s">
        <v>10</v>
      </c>
      <c r="C422" s="400" t="s">
        <v>406</v>
      </c>
      <c r="D422" s="513">
        <v>60</v>
      </c>
      <c r="E422" s="403">
        <f t="shared" si="71"/>
        <v>0.379746835443038</v>
      </c>
      <c r="F422" s="403">
        <v>1254</v>
      </c>
      <c r="G422" s="403">
        <f t="shared" si="72"/>
        <v>476.2</v>
      </c>
      <c r="H422" s="403" t="s">
        <v>2037</v>
      </c>
      <c r="I422" s="403">
        <f t="shared" si="77"/>
        <v>476.2</v>
      </c>
      <c r="J422" s="403">
        <f t="shared" si="73"/>
        <v>114.72</v>
      </c>
      <c r="K422" s="505">
        <f t="shared" si="74"/>
        <v>590.91999999999996</v>
      </c>
    </row>
    <row r="423" spans="1:11" ht="33" x14ac:dyDescent="0.25">
      <c r="A423" s="399" t="s">
        <v>2344</v>
      </c>
      <c r="B423" s="399" t="s">
        <v>10</v>
      </c>
      <c r="C423" s="400" t="s">
        <v>406</v>
      </c>
      <c r="D423" s="513">
        <v>36</v>
      </c>
      <c r="E423" s="403">
        <f t="shared" si="71"/>
        <v>0.22784810126582278</v>
      </c>
      <c r="F423" s="403">
        <v>1254</v>
      </c>
      <c r="G423" s="403">
        <f t="shared" si="72"/>
        <v>285.72000000000003</v>
      </c>
      <c r="H423" s="403" t="s">
        <v>2037</v>
      </c>
      <c r="I423" s="403">
        <f t="shared" si="77"/>
        <v>285.72000000000003</v>
      </c>
      <c r="J423" s="403">
        <f t="shared" si="73"/>
        <v>68.83</v>
      </c>
      <c r="K423" s="505">
        <f t="shared" si="74"/>
        <v>354.55</v>
      </c>
    </row>
    <row r="424" spans="1:11" ht="33" x14ac:dyDescent="0.25">
      <c r="A424" s="399" t="s">
        <v>2344</v>
      </c>
      <c r="B424" s="399" t="s">
        <v>10</v>
      </c>
      <c r="C424" s="400" t="s">
        <v>406</v>
      </c>
      <c r="D424" s="513">
        <v>32</v>
      </c>
      <c r="E424" s="403">
        <f t="shared" si="71"/>
        <v>0.20253164556962025</v>
      </c>
      <c r="F424" s="403">
        <v>1254</v>
      </c>
      <c r="G424" s="403">
        <f t="shared" si="72"/>
        <v>253.97</v>
      </c>
      <c r="H424" s="403" t="s">
        <v>2037</v>
      </c>
      <c r="I424" s="403">
        <f t="shared" si="77"/>
        <v>253.97</v>
      </c>
      <c r="J424" s="403">
        <f t="shared" si="73"/>
        <v>61.18</v>
      </c>
      <c r="K424" s="505">
        <f t="shared" si="74"/>
        <v>315.14999999999998</v>
      </c>
    </row>
    <row r="425" spans="1:11" ht="33" x14ac:dyDescent="0.25">
      <c r="A425" s="399" t="s">
        <v>2344</v>
      </c>
      <c r="B425" s="399" t="s">
        <v>10</v>
      </c>
      <c r="C425" s="400" t="s">
        <v>406</v>
      </c>
      <c r="D425" s="513">
        <v>51</v>
      </c>
      <c r="E425" s="403">
        <f t="shared" si="71"/>
        <v>0.32278481012658228</v>
      </c>
      <c r="F425" s="403">
        <v>1140</v>
      </c>
      <c r="G425" s="403">
        <f t="shared" si="72"/>
        <v>367.97</v>
      </c>
      <c r="H425" s="403" t="s">
        <v>2037</v>
      </c>
      <c r="I425" s="403">
        <f t="shared" si="77"/>
        <v>367.97</v>
      </c>
      <c r="J425" s="403">
        <f t="shared" si="73"/>
        <v>88.64</v>
      </c>
      <c r="K425" s="505">
        <f t="shared" si="74"/>
        <v>456.61</v>
      </c>
    </row>
    <row r="426" spans="1:11" ht="33" x14ac:dyDescent="0.25">
      <c r="A426" s="399" t="s">
        <v>2344</v>
      </c>
      <c r="B426" s="399" t="s">
        <v>10</v>
      </c>
      <c r="C426" s="400" t="s">
        <v>406</v>
      </c>
      <c r="D426" s="513">
        <v>97</v>
      </c>
      <c r="E426" s="403">
        <f t="shared" si="71"/>
        <v>0.61392405063291144</v>
      </c>
      <c r="F426" s="403">
        <v>1140</v>
      </c>
      <c r="G426" s="403">
        <f t="shared" si="72"/>
        <v>699.87</v>
      </c>
      <c r="H426" s="403" t="s">
        <v>2037</v>
      </c>
      <c r="I426" s="403">
        <f t="shared" si="77"/>
        <v>699.87</v>
      </c>
      <c r="J426" s="403">
        <f t="shared" si="73"/>
        <v>168.6</v>
      </c>
      <c r="K426" s="505">
        <f t="shared" si="74"/>
        <v>868.47</v>
      </c>
    </row>
    <row r="427" spans="1:11" ht="33" x14ac:dyDescent="0.25">
      <c r="A427" s="399" t="s">
        <v>2344</v>
      </c>
      <c r="B427" s="399" t="s">
        <v>10</v>
      </c>
      <c r="C427" s="400" t="s">
        <v>406</v>
      </c>
      <c r="D427" s="513">
        <v>48</v>
      </c>
      <c r="E427" s="403">
        <f t="shared" si="71"/>
        <v>0.30379746835443039</v>
      </c>
      <c r="F427" s="403">
        <v>1254</v>
      </c>
      <c r="G427" s="403">
        <f t="shared" si="72"/>
        <v>380.96</v>
      </c>
      <c r="H427" s="403" t="s">
        <v>2037</v>
      </c>
      <c r="I427" s="403">
        <f t="shared" si="77"/>
        <v>380.96</v>
      </c>
      <c r="J427" s="403">
        <f t="shared" si="73"/>
        <v>91.77</v>
      </c>
      <c r="K427" s="505">
        <f t="shared" si="74"/>
        <v>472.72999999999996</v>
      </c>
    </row>
    <row r="428" spans="1:11" ht="33" x14ac:dyDescent="0.25">
      <c r="A428" s="399" t="s">
        <v>2344</v>
      </c>
      <c r="B428" s="399" t="s">
        <v>10</v>
      </c>
      <c r="C428" s="400" t="s">
        <v>406</v>
      </c>
      <c r="D428" s="513">
        <v>74</v>
      </c>
      <c r="E428" s="403">
        <f t="shared" si="71"/>
        <v>0.46835443037974683</v>
      </c>
      <c r="F428" s="403">
        <v>1140</v>
      </c>
      <c r="G428" s="403">
        <f t="shared" si="72"/>
        <v>533.91999999999996</v>
      </c>
      <c r="H428" s="403" t="s">
        <v>2037</v>
      </c>
      <c r="I428" s="403">
        <f t="shared" si="77"/>
        <v>533.91999999999996</v>
      </c>
      <c r="J428" s="403">
        <f t="shared" si="73"/>
        <v>128.62</v>
      </c>
      <c r="K428" s="505">
        <f t="shared" si="74"/>
        <v>662.54</v>
      </c>
    </row>
    <row r="429" spans="1:11" ht="33" x14ac:dyDescent="0.25">
      <c r="A429" s="399" t="s">
        <v>2344</v>
      </c>
      <c r="B429" s="399" t="s">
        <v>10</v>
      </c>
      <c r="C429" s="400" t="s">
        <v>406</v>
      </c>
      <c r="D429" s="513">
        <v>96</v>
      </c>
      <c r="E429" s="403">
        <f t="shared" si="71"/>
        <v>0.60759493670886078</v>
      </c>
      <c r="F429" s="403">
        <v>1140</v>
      </c>
      <c r="G429" s="403">
        <f t="shared" si="72"/>
        <v>692.66</v>
      </c>
      <c r="H429" s="403" t="s">
        <v>2037</v>
      </c>
      <c r="I429" s="403">
        <f t="shared" si="77"/>
        <v>692.66</v>
      </c>
      <c r="J429" s="403">
        <f t="shared" si="73"/>
        <v>166.86</v>
      </c>
      <c r="K429" s="505">
        <f t="shared" si="74"/>
        <v>859.52</v>
      </c>
    </row>
    <row r="430" spans="1:11" ht="33" x14ac:dyDescent="0.25">
      <c r="A430" s="399" t="s">
        <v>2344</v>
      </c>
      <c r="B430" s="399" t="s">
        <v>10</v>
      </c>
      <c r="C430" s="400" t="s">
        <v>406</v>
      </c>
      <c r="D430" s="513">
        <v>32</v>
      </c>
      <c r="E430" s="403">
        <f t="shared" si="71"/>
        <v>0.20253164556962025</v>
      </c>
      <c r="F430" s="403">
        <v>1140</v>
      </c>
      <c r="G430" s="403">
        <f t="shared" si="72"/>
        <v>230.89</v>
      </c>
      <c r="H430" s="403" t="s">
        <v>2037</v>
      </c>
      <c r="I430" s="403">
        <f t="shared" si="77"/>
        <v>230.89</v>
      </c>
      <c r="J430" s="403">
        <f t="shared" si="73"/>
        <v>55.62</v>
      </c>
      <c r="K430" s="505">
        <f t="shared" si="74"/>
        <v>286.51</v>
      </c>
    </row>
    <row r="431" spans="1:11" ht="33" x14ac:dyDescent="0.25">
      <c r="A431" s="399" t="s">
        <v>2344</v>
      </c>
      <c r="B431" s="399" t="s">
        <v>10</v>
      </c>
      <c r="C431" s="400" t="s">
        <v>406</v>
      </c>
      <c r="D431" s="513">
        <v>95</v>
      </c>
      <c r="E431" s="403">
        <f t="shared" si="71"/>
        <v>0.60126582278481011</v>
      </c>
      <c r="F431" s="403">
        <v>1140</v>
      </c>
      <c r="G431" s="403">
        <f t="shared" si="72"/>
        <v>685.44</v>
      </c>
      <c r="H431" s="403" t="s">
        <v>2037</v>
      </c>
      <c r="I431" s="403">
        <f t="shared" si="77"/>
        <v>685.44</v>
      </c>
      <c r="J431" s="403">
        <f t="shared" si="73"/>
        <v>165.12</v>
      </c>
      <c r="K431" s="505">
        <f t="shared" si="74"/>
        <v>850.56000000000006</v>
      </c>
    </row>
    <row r="432" spans="1:11" x14ac:dyDescent="0.25">
      <c r="A432" s="401" t="s">
        <v>2345</v>
      </c>
      <c r="B432" s="402"/>
      <c r="C432" s="402"/>
      <c r="D432" s="514">
        <f>SUM(D402:D431)</f>
        <v>1653</v>
      </c>
      <c r="E432" s="506">
        <f t="shared" ref="E432:K432" si="78">SUM(E402:E431)</f>
        <v>10.462025316455696</v>
      </c>
      <c r="F432" s="508"/>
      <c r="G432" s="508"/>
      <c r="H432" s="508">
        <f t="shared" si="78"/>
        <v>0</v>
      </c>
      <c r="I432" s="506">
        <f t="shared" si="78"/>
        <v>12694.369999999997</v>
      </c>
      <c r="J432" s="506">
        <f t="shared" si="78"/>
        <v>3058.059999999999</v>
      </c>
      <c r="K432" s="507">
        <f t="shared" si="78"/>
        <v>15752.429999999997</v>
      </c>
    </row>
    <row r="433" spans="1:11" ht="33" x14ac:dyDescent="0.25">
      <c r="A433" s="399" t="s">
        <v>2346</v>
      </c>
      <c r="B433" s="399" t="s">
        <v>7</v>
      </c>
      <c r="C433" s="400" t="s">
        <v>1564</v>
      </c>
      <c r="D433" s="513">
        <v>52.5</v>
      </c>
      <c r="E433" s="403">
        <f t="shared" si="71"/>
        <v>0.33227848101265822</v>
      </c>
      <c r="F433" s="403">
        <v>780</v>
      </c>
      <c r="G433" s="403">
        <f t="shared" si="72"/>
        <v>259.18</v>
      </c>
      <c r="H433" s="403" t="s">
        <v>2037</v>
      </c>
      <c r="I433" s="403">
        <f t="shared" si="77"/>
        <v>259.18</v>
      </c>
      <c r="J433" s="403">
        <f t="shared" si="73"/>
        <v>62.44</v>
      </c>
      <c r="K433" s="505">
        <f t="shared" si="74"/>
        <v>321.62</v>
      </c>
    </row>
    <row r="434" spans="1:11" ht="49.5" x14ac:dyDescent="0.25">
      <c r="A434" s="401" t="s">
        <v>2347</v>
      </c>
      <c r="B434" s="402"/>
      <c r="C434" s="402"/>
      <c r="D434" s="514">
        <f>D433</f>
        <v>52.5</v>
      </c>
      <c r="E434" s="506">
        <f t="shared" ref="E434:K434" si="79">E433</f>
        <v>0.33227848101265822</v>
      </c>
      <c r="F434" s="508"/>
      <c r="G434" s="508"/>
      <c r="H434" s="508"/>
      <c r="I434" s="506">
        <f t="shared" si="79"/>
        <v>259.18</v>
      </c>
      <c r="J434" s="506">
        <f t="shared" si="79"/>
        <v>62.44</v>
      </c>
      <c r="K434" s="507">
        <f t="shared" si="79"/>
        <v>321.62</v>
      </c>
    </row>
    <row r="435" spans="1:11" ht="33" x14ac:dyDescent="0.25">
      <c r="A435" s="399" t="s">
        <v>2348</v>
      </c>
      <c r="B435" s="399" t="s">
        <v>7</v>
      </c>
      <c r="C435" s="400" t="s">
        <v>1323</v>
      </c>
      <c r="D435" s="513"/>
      <c r="E435" s="403">
        <f t="shared" si="71"/>
        <v>0</v>
      </c>
      <c r="F435" s="403" t="s">
        <v>2350</v>
      </c>
      <c r="G435" s="403"/>
      <c r="H435" s="403" t="s">
        <v>2037</v>
      </c>
      <c r="I435" s="403">
        <v>633.55999999999995</v>
      </c>
      <c r="J435" s="403">
        <f t="shared" si="73"/>
        <v>152.62</v>
      </c>
      <c r="K435" s="505">
        <f t="shared" si="74"/>
        <v>786.18</v>
      </c>
    </row>
    <row r="436" spans="1:11" ht="33" x14ac:dyDescent="0.25">
      <c r="A436" s="399" t="s">
        <v>2348</v>
      </c>
      <c r="B436" s="399" t="s">
        <v>7</v>
      </c>
      <c r="C436" s="400" t="s">
        <v>1323</v>
      </c>
      <c r="D436" s="513"/>
      <c r="E436" s="403">
        <f t="shared" si="71"/>
        <v>0</v>
      </c>
      <c r="F436" s="403" t="s">
        <v>2350</v>
      </c>
      <c r="G436" s="403"/>
      <c r="H436" s="403" t="s">
        <v>2037</v>
      </c>
      <c r="I436" s="403">
        <v>712.76</v>
      </c>
      <c r="J436" s="403">
        <f t="shared" si="73"/>
        <v>171.7</v>
      </c>
      <c r="K436" s="505">
        <f t="shared" si="74"/>
        <v>884.46</v>
      </c>
    </row>
    <row r="437" spans="1:11" ht="33" x14ac:dyDescent="0.25">
      <c r="A437" s="399" t="s">
        <v>2348</v>
      </c>
      <c r="B437" s="399" t="s">
        <v>7</v>
      </c>
      <c r="C437" s="400" t="s">
        <v>1323</v>
      </c>
      <c r="D437" s="513"/>
      <c r="E437" s="403">
        <f t="shared" si="71"/>
        <v>0</v>
      </c>
      <c r="F437" s="403" t="s">
        <v>2350</v>
      </c>
      <c r="G437" s="403"/>
      <c r="H437" s="403" t="s">
        <v>2037</v>
      </c>
      <c r="I437" s="403">
        <v>530.47</v>
      </c>
      <c r="J437" s="403">
        <f t="shared" si="73"/>
        <v>127.79</v>
      </c>
      <c r="K437" s="505">
        <f t="shared" si="74"/>
        <v>658.26</v>
      </c>
    </row>
    <row r="438" spans="1:11" ht="33" x14ac:dyDescent="0.25">
      <c r="A438" s="399" t="s">
        <v>2348</v>
      </c>
      <c r="B438" s="399" t="s">
        <v>7</v>
      </c>
      <c r="C438" s="400" t="s">
        <v>1323</v>
      </c>
      <c r="D438" s="513"/>
      <c r="E438" s="403">
        <f t="shared" si="71"/>
        <v>0</v>
      </c>
      <c r="F438" s="403" t="s">
        <v>2350</v>
      </c>
      <c r="G438" s="403"/>
      <c r="H438" s="403" t="s">
        <v>2037</v>
      </c>
      <c r="I438" s="403">
        <v>42.46</v>
      </c>
      <c r="J438" s="403">
        <f t="shared" si="73"/>
        <v>10.23</v>
      </c>
      <c r="K438" s="505">
        <f t="shared" si="74"/>
        <v>52.69</v>
      </c>
    </row>
    <row r="439" spans="1:11" ht="33" x14ac:dyDescent="0.25">
      <c r="A439" s="399" t="s">
        <v>2348</v>
      </c>
      <c r="B439" s="399" t="s">
        <v>7</v>
      </c>
      <c r="C439" s="400" t="s">
        <v>1323</v>
      </c>
      <c r="D439" s="513"/>
      <c r="E439" s="403">
        <f t="shared" si="71"/>
        <v>0</v>
      </c>
      <c r="F439" s="403" t="s">
        <v>2350</v>
      </c>
      <c r="G439" s="403"/>
      <c r="H439" s="403" t="s">
        <v>2037</v>
      </c>
      <c r="I439" s="403">
        <v>395.98</v>
      </c>
      <c r="J439" s="403">
        <f t="shared" si="73"/>
        <v>95.39</v>
      </c>
      <c r="K439" s="505">
        <f t="shared" si="74"/>
        <v>491.37</v>
      </c>
    </row>
    <row r="440" spans="1:11" ht="33" x14ac:dyDescent="0.25">
      <c r="A440" s="399" t="s">
        <v>2348</v>
      </c>
      <c r="B440" s="399" t="s">
        <v>7</v>
      </c>
      <c r="C440" s="400" t="s">
        <v>1323</v>
      </c>
      <c r="D440" s="513"/>
      <c r="E440" s="403">
        <f t="shared" si="71"/>
        <v>0</v>
      </c>
      <c r="F440" s="403" t="s">
        <v>2350</v>
      </c>
      <c r="G440" s="403"/>
      <c r="H440" s="403" t="s">
        <v>2037</v>
      </c>
      <c r="I440" s="403">
        <v>63.69</v>
      </c>
      <c r="J440" s="403">
        <f t="shared" si="73"/>
        <v>15.34</v>
      </c>
      <c r="K440" s="505">
        <f t="shared" si="74"/>
        <v>79.03</v>
      </c>
    </row>
    <row r="441" spans="1:11" ht="33" x14ac:dyDescent="0.25">
      <c r="A441" s="399" t="s">
        <v>2348</v>
      </c>
      <c r="B441" s="399" t="s">
        <v>7</v>
      </c>
      <c r="C441" s="400" t="s">
        <v>1323</v>
      </c>
      <c r="D441" s="513"/>
      <c r="E441" s="403">
        <f t="shared" si="71"/>
        <v>0</v>
      </c>
      <c r="F441" s="403" t="s">
        <v>2350</v>
      </c>
      <c r="G441" s="403"/>
      <c r="H441" s="403" t="s">
        <v>2037</v>
      </c>
      <c r="I441" s="403">
        <v>633.55999999999995</v>
      </c>
      <c r="J441" s="403">
        <f t="shared" si="73"/>
        <v>152.62</v>
      </c>
      <c r="K441" s="505">
        <f t="shared" si="74"/>
        <v>786.18</v>
      </c>
    </row>
    <row r="442" spans="1:11" ht="33" x14ac:dyDescent="0.25">
      <c r="A442" s="399" t="s">
        <v>2348</v>
      </c>
      <c r="B442" s="399" t="s">
        <v>7</v>
      </c>
      <c r="C442" s="400" t="s">
        <v>1323</v>
      </c>
      <c r="D442" s="513"/>
      <c r="E442" s="403">
        <f t="shared" si="71"/>
        <v>0</v>
      </c>
      <c r="F442" s="403" t="s">
        <v>2350</v>
      </c>
      <c r="G442" s="403"/>
      <c r="H442" s="403" t="s">
        <v>2037</v>
      </c>
      <c r="I442" s="403">
        <v>63.69</v>
      </c>
      <c r="J442" s="403">
        <f t="shared" si="73"/>
        <v>15.34</v>
      </c>
      <c r="K442" s="505">
        <f t="shared" si="74"/>
        <v>79.03</v>
      </c>
    </row>
    <row r="443" spans="1:11" ht="33" x14ac:dyDescent="0.25">
      <c r="A443" s="399" t="s">
        <v>2348</v>
      </c>
      <c r="B443" s="399" t="s">
        <v>7</v>
      </c>
      <c r="C443" s="400" t="s">
        <v>1323</v>
      </c>
      <c r="D443" s="513"/>
      <c r="E443" s="403">
        <f t="shared" si="71"/>
        <v>0</v>
      </c>
      <c r="F443" s="403" t="s">
        <v>2350</v>
      </c>
      <c r="G443" s="403"/>
      <c r="H443" s="403" t="s">
        <v>2037</v>
      </c>
      <c r="I443" s="403">
        <v>84.92</v>
      </c>
      <c r="J443" s="403">
        <f t="shared" si="73"/>
        <v>20.46</v>
      </c>
      <c r="K443" s="505">
        <f t="shared" si="74"/>
        <v>105.38</v>
      </c>
    </row>
    <row r="444" spans="1:11" ht="33" x14ac:dyDescent="0.25">
      <c r="A444" s="399" t="s">
        <v>2348</v>
      </c>
      <c r="B444" s="399" t="s">
        <v>7</v>
      </c>
      <c r="C444" s="400" t="s">
        <v>1323</v>
      </c>
      <c r="D444" s="513"/>
      <c r="E444" s="403">
        <f t="shared" si="71"/>
        <v>0</v>
      </c>
      <c r="F444" s="403" t="s">
        <v>2350</v>
      </c>
      <c r="G444" s="403"/>
      <c r="H444" s="403" t="s">
        <v>2037</v>
      </c>
      <c r="I444" s="403">
        <v>42.46</v>
      </c>
      <c r="J444" s="403">
        <f t="shared" si="73"/>
        <v>10.23</v>
      </c>
      <c r="K444" s="505">
        <f t="shared" si="74"/>
        <v>52.69</v>
      </c>
    </row>
    <row r="445" spans="1:11" ht="33" x14ac:dyDescent="0.25">
      <c r="A445" s="399" t="s">
        <v>2348</v>
      </c>
      <c r="B445" s="399" t="s">
        <v>7</v>
      </c>
      <c r="C445" s="400" t="s">
        <v>1323</v>
      </c>
      <c r="D445" s="513"/>
      <c r="E445" s="403">
        <f t="shared" si="71"/>
        <v>0</v>
      </c>
      <c r="F445" s="403" t="s">
        <v>2350</v>
      </c>
      <c r="G445" s="403"/>
      <c r="H445" s="403" t="s">
        <v>2037</v>
      </c>
      <c r="I445" s="403">
        <v>653.36</v>
      </c>
      <c r="J445" s="403">
        <f t="shared" si="73"/>
        <v>157.38999999999999</v>
      </c>
      <c r="K445" s="505">
        <f t="shared" si="74"/>
        <v>810.75</v>
      </c>
    </row>
    <row r="446" spans="1:11" ht="33" x14ac:dyDescent="0.25">
      <c r="A446" s="399" t="s">
        <v>2348</v>
      </c>
      <c r="B446" s="399" t="s">
        <v>7</v>
      </c>
      <c r="C446" s="400" t="s">
        <v>1323</v>
      </c>
      <c r="D446" s="513"/>
      <c r="E446" s="403">
        <f t="shared" si="71"/>
        <v>0</v>
      </c>
      <c r="F446" s="403" t="s">
        <v>2350</v>
      </c>
      <c r="G446" s="403"/>
      <c r="H446" s="403" t="s">
        <v>2037</v>
      </c>
      <c r="I446" s="403">
        <v>63.69</v>
      </c>
      <c r="J446" s="403">
        <f t="shared" si="73"/>
        <v>15.34</v>
      </c>
      <c r="K446" s="505">
        <f t="shared" si="74"/>
        <v>79.03</v>
      </c>
    </row>
    <row r="447" spans="1:11" ht="33" x14ac:dyDescent="0.25">
      <c r="A447" s="399" t="s">
        <v>2348</v>
      </c>
      <c r="B447" s="399" t="s">
        <v>7</v>
      </c>
      <c r="C447" s="400" t="s">
        <v>1323</v>
      </c>
      <c r="D447" s="513"/>
      <c r="E447" s="403">
        <f t="shared" si="71"/>
        <v>0</v>
      </c>
      <c r="F447" s="403" t="s">
        <v>2350</v>
      </c>
      <c r="G447" s="403"/>
      <c r="H447" s="403" t="s">
        <v>2037</v>
      </c>
      <c r="I447" s="403">
        <v>653.36</v>
      </c>
      <c r="J447" s="403">
        <f t="shared" si="73"/>
        <v>157.38999999999999</v>
      </c>
      <c r="K447" s="505">
        <f t="shared" si="74"/>
        <v>810.75</v>
      </c>
    </row>
    <row r="448" spans="1:11" ht="33" x14ac:dyDescent="0.25">
      <c r="A448" s="399" t="s">
        <v>2348</v>
      </c>
      <c r="B448" s="399" t="s">
        <v>7</v>
      </c>
      <c r="C448" s="400" t="s">
        <v>1323</v>
      </c>
      <c r="D448" s="513"/>
      <c r="E448" s="403">
        <f t="shared" si="71"/>
        <v>0</v>
      </c>
      <c r="F448" s="403" t="s">
        <v>2350</v>
      </c>
      <c r="G448" s="403"/>
      <c r="H448" s="403" t="s">
        <v>2037</v>
      </c>
      <c r="I448" s="403">
        <v>417.72</v>
      </c>
      <c r="J448" s="403">
        <f t="shared" si="73"/>
        <v>100.63</v>
      </c>
      <c r="K448" s="505">
        <f t="shared" si="74"/>
        <v>518.35</v>
      </c>
    </row>
    <row r="449" spans="1:11" ht="33" x14ac:dyDescent="0.25">
      <c r="A449" s="399" t="s">
        <v>2348</v>
      </c>
      <c r="B449" s="399" t="s">
        <v>7</v>
      </c>
      <c r="C449" s="400" t="s">
        <v>1323</v>
      </c>
      <c r="D449" s="513"/>
      <c r="E449" s="403">
        <f t="shared" si="71"/>
        <v>0</v>
      </c>
      <c r="F449" s="403" t="s">
        <v>2350</v>
      </c>
      <c r="G449" s="403"/>
      <c r="H449" s="403" t="s">
        <v>2037</v>
      </c>
      <c r="I449" s="403">
        <v>21.23</v>
      </c>
      <c r="J449" s="403">
        <f t="shared" si="73"/>
        <v>5.1100000000000003</v>
      </c>
      <c r="K449" s="505">
        <f t="shared" si="74"/>
        <v>26.34</v>
      </c>
    </row>
    <row r="450" spans="1:11" ht="33" x14ac:dyDescent="0.25">
      <c r="A450" s="399" t="s">
        <v>2348</v>
      </c>
      <c r="B450" s="399" t="s">
        <v>7</v>
      </c>
      <c r="C450" s="400" t="s">
        <v>1323</v>
      </c>
      <c r="D450" s="513"/>
      <c r="E450" s="403">
        <f t="shared" si="71"/>
        <v>0</v>
      </c>
      <c r="F450" s="403" t="s">
        <v>2350</v>
      </c>
      <c r="G450" s="403"/>
      <c r="H450" s="403" t="s">
        <v>2037</v>
      </c>
      <c r="I450" s="403">
        <v>115.91</v>
      </c>
      <c r="J450" s="403">
        <f t="shared" si="73"/>
        <v>27.92</v>
      </c>
      <c r="K450" s="505">
        <f t="shared" si="74"/>
        <v>143.82999999999998</v>
      </c>
    </row>
    <row r="451" spans="1:11" ht="50.25" thickBot="1" x14ac:dyDescent="0.3">
      <c r="A451" s="401" t="s">
        <v>2366</v>
      </c>
      <c r="B451" s="402"/>
      <c r="C451" s="402"/>
      <c r="D451" s="515"/>
      <c r="E451" s="509">
        <f t="shared" si="71"/>
        <v>0</v>
      </c>
      <c r="F451" s="509"/>
      <c r="G451" s="509"/>
      <c r="H451" s="509"/>
      <c r="I451" s="509">
        <f>SUM(I435:I450)</f>
        <v>5128.82</v>
      </c>
      <c r="J451" s="509">
        <f t="shared" ref="J451:K451" si="80">SUM(J435:J450)</f>
        <v>1235.5000000000002</v>
      </c>
      <c r="K451" s="510">
        <f t="shared" si="80"/>
        <v>6364.3200000000006</v>
      </c>
    </row>
    <row r="452" spans="1:11" x14ac:dyDescent="0.25">
      <c r="A452" s="1382" t="s">
        <v>2367</v>
      </c>
      <c r="B452" s="1382"/>
      <c r="C452" s="1382"/>
    </row>
    <row r="453" spans="1:11" x14ac:dyDescent="0.25">
      <c r="A453" s="404"/>
      <c r="B453" s="404"/>
      <c r="C453" s="404"/>
      <c r="K453" s="498"/>
    </row>
    <row r="454" spans="1:11" x14ac:dyDescent="0.25">
      <c r="A454" s="404"/>
      <c r="B454" s="404"/>
      <c r="C454" s="404"/>
    </row>
    <row r="455" spans="1:11" x14ac:dyDescent="0.25">
      <c r="A455" s="2" t="s">
        <v>394</v>
      </c>
      <c r="C455" s="362"/>
    </row>
    <row r="456" spans="1:11" x14ac:dyDescent="0.25">
      <c r="C456" s="362"/>
    </row>
    <row r="457" spans="1:11" x14ac:dyDescent="0.25">
      <c r="A457" s="2" t="s">
        <v>2368</v>
      </c>
      <c r="C457" s="362"/>
    </row>
    <row r="458" spans="1:11" x14ac:dyDescent="0.25">
      <c r="A458" s="2" t="s">
        <v>2369</v>
      </c>
      <c r="C458" s="362"/>
    </row>
  </sheetData>
  <mergeCells count="6">
    <mergeCell ref="A452:C452"/>
    <mergeCell ref="A7:A8"/>
    <mergeCell ref="A2:K3"/>
    <mergeCell ref="B7:B8"/>
    <mergeCell ref="C7:C8"/>
    <mergeCell ref="D7:K7"/>
  </mergeCells>
  <conditionalFormatting sqref="D451:I451 D11:F35 D435:E450 H11:K35 D37:F75 D36:K36 H37:K75 D77:F80 D76:K76 H77:K80 D82:F83 D81:K81 H82:K83 D85:F85 H85:K85 D84:K84 D87:F88 D86:K86 H87:K88 D90:F94 D89:K89 H90:K94 H96:K96 D96:F96 D95:K95 D98:F116 D97:K97 H98:K116 H118:K118 D118:F118 D117:K117 D120:F120 D119:K119 H120:K120 H122:K123 D122:F123 D121:K121 D125:F125 H125:K125 D124:K124 H127:K127 D127:F127 D126:K126 D129:F130 H129:K130 D128:K128 H132:K143 D132:F143 D131:K131 D145:F145 D144:K144 H145:K145 H147:K147 D147:F147 D149:F157 H149:K157 D148:K148 H159:K159 D159:F159 D158:K158 D161:F165 D160:K160 H161:K165 D167:F167 D166:K166 H167:K167 D169:F172 H169:K172 D168:K168 D174:F182 D173:K173 H174:K182 D184:F184 H184:K184 D183:K183 D186:F207 D185:K185 H186:K207 D209:F210 D208:K208 H209:K210 D212:F323 D211:K211 H212:K323 D325:F331 D324:K324 H325:K331 D333:F342 D332:K332 H333:K342 D344:F382 D343:K343 H344:K382 D384:F388 D383:K383 H384:K388 D390:F394 D389:K389 H390:K394 D396:F396 D395:K395 H396:K396 D398:F400 H398:K400 D397:K397 D402:F431 D401:K401 H402:K431 D433:F433 H433:K433 D432:K432 H435:I450 D434:K434 J435:K451 D146:K146">
    <cfRule type="cellIs" dxfId="3" priority="3" operator="equal">
      <formula>0</formula>
    </cfRule>
  </conditionalFormatting>
  <conditionalFormatting sqref="G11:G35 G37:G75 G77:G80 G82:G83 G85 G87:G88 G90:G94 G96 G98:G116 G118 G120 G122:G123 G125 G127 G129:G130 G132:G143 G145 G147 G149:G157 G159 G161:G165 G167 G169:G172 G174:G182 G184 G186:G207 G209:G210 G212:G323 G325:G331 G333:G342 G344:G382 G384:G388 G390:G394 G396 G398:G400 G402:G431 G433 G435:G450">
    <cfRule type="cellIs" dxfId="2" priority="2" operator="equal">
      <formula>0</formula>
    </cfRule>
  </conditionalFormatting>
  <conditionalFormatting sqref="F435:F450">
    <cfRule type="cellIs" dxfId="1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9" tint="0.59999389629810485"/>
  </sheetPr>
  <dimension ref="A1:I104"/>
  <sheetViews>
    <sheetView zoomScale="90" zoomScaleNormal="90" workbookViewId="0">
      <selection activeCell="N11" sqref="N11"/>
    </sheetView>
  </sheetViews>
  <sheetFormatPr defaultColWidth="9.140625" defaultRowHeight="16.5" x14ac:dyDescent="0.25"/>
  <cols>
    <col min="1" max="1" width="58.140625" style="64" customWidth="1"/>
    <col min="2" max="2" width="17.28515625" style="2" customWidth="1"/>
    <col min="3" max="3" width="19.28515625" style="2" customWidth="1"/>
    <col min="4" max="4" width="13.7109375" style="2" customWidth="1"/>
    <col min="5" max="5" width="15.42578125" style="2" customWidth="1"/>
    <col min="6" max="6" width="11.42578125" style="2" customWidth="1"/>
    <col min="7" max="7" width="11.5703125" style="2" customWidth="1"/>
    <col min="8" max="8" width="12.140625" style="2" customWidth="1"/>
    <col min="9" max="9" width="12.5703125" style="2" customWidth="1"/>
    <col min="10" max="10" width="15.85546875" style="2" customWidth="1"/>
    <col min="11" max="16384" width="9.140625" style="2"/>
  </cols>
  <sheetData>
    <row r="1" spans="1:9" x14ac:dyDescent="0.25">
      <c r="F1" s="1433"/>
      <c r="G1" s="1433"/>
    </row>
    <row r="2" spans="1:9" s="1" customFormat="1" ht="48.75" customHeight="1" x14ac:dyDescent="0.25">
      <c r="A2" s="1374" t="s">
        <v>395</v>
      </c>
      <c r="B2" s="1374"/>
      <c r="C2" s="1374"/>
      <c r="D2" s="1374"/>
      <c r="E2" s="1374"/>
      <c r="F2" s="1374"/>
      <c r="G2" s="1374"/>
    </row>
    <row r="4" spans="1:9" x14ac:dyDescent="0.25">
      <c r="A4" s="827" t="s">
        <v>396</v>
      </c>
    </row>
    <row r="5" spans="1:9" ht="17.25" thickBot="1" x14ac:dyDescent="0.3"/>
    <row r="6" spans="1:9" ht="24" customHeight="1" x14ac:dyDescent="0.25">
      <c r="A6" s="1383"/>
      <c r="B6" s="1464" t="s">
        <v>11</v>
      </c>
      <c r="C6" s="1465"/>
      <c r="D6" s="1465"/>
      <c r="E6" s="1465"/>
      <c r="F6" s="1465"/>
      <c r="G6" s="1465"/>
      <c r="H6" s="1465"/>
      <c r="I6" s="1466"/>
    </row>
    <row r="7" spans="1:9" ht="142.5" customHeight="1" x14ac:dyDescent="0.25">
      <c r="A7" s="1384"/>
      <c r="B7" s="23" t="s">
        <v>21</v>
      </c>
      <c r="C7" s="30" t="s">
        <v>15</v>
      </c>
      <c r="D7" s="24" t="s">
        <v>16</v>
      </c>
      <c r="E7" s="24" t="s">
        <v>13</v>
      </c>
      <c r="F7" s="24" t="s">
        <v>3</v>
      </c>
      <c r="G7" s="24" t="s">
        <v>4</v>
      </c>
      <c r="H7" s="24" t="s">
        <v>5</v>
      </c>
      <c r="I7" s="25" t="s">
        <v>6</v>
      </c>
    </row>
    <row r="8" spans="1:9" ht="13.5" customHeight="1" x14ac:dyDescent="0.25">
      <c r="A8" s="3"/>
      <c r="B8" s="4">
        <v>1</v>
      </c>
      <c r="C8" s="26" t="s">
        <v>24</v>
      </c>
      <c r="D8" s="5">
        <v>3</v>
      </c>
      <c r="E8" s="5" t="s">
        <v>17</v>
      </c>
      <c r="F8" s="5">
        <v>5</v>
      </c>
      <c r="G8" s="5" t="s">
        <v>18</v>
      </c>
      <c r="H8" s="5" t="s">
        <v>19</v>
      </c>
      <c r="I8" s="6" t="s">
        <v>20</v>
      </c>
    </row>
    <row r="9" spans="1:9" s="1" customFormat="1" ht="26.25" customHeight="1" x14ac:dyDescent="0.25">
      <c r="A9" s="121" t="s">
        <v>0</v>
      </c>
      <c r="B9" s="829">
        <f>SUM(B10,B61,B70,B89,B92)</f>
        <v>6781.5</v>
      </c>
      <c r="C9" s="8">
        <f>SUM(C10,C61,C70,C89,C92)</f>
        <v>42.920886075949369</v>
      </c>
      <c r="D9" s="8"/>
      <c r="E9" s="8"/>
      <c r="F9" s="123"/>
      <c r="G9" s="8">
        <f>SUM(G10,G61,G70,G89,G92)</f>
        <v>41590.840000000004</v>
      </c>
      <c r="H9" s="8">
        <f>SUM(H10,H61,H70,H89,H92)</f>
        <v>10019.220000000001</v>
      </c>
      <c r="I9" s="9">
        <f>SUM(I10,I61,I70,I89,I92)</f>
        <v>51610.060000000005</v>
      </c>
    </row>
    <row r="10" spans="1:9" s="1" customFormat="1" x14ac:dyDescent="0.25">
      <c r="A10" s="828" t="s">
        <v>397</v>
      </c>
      <c r="B10" s="653">
        <f>SUM(B11,B40,B53,B58)</f>
        <v>4836</v>
      </c>
      <c r="C10" s="12">
        <f>SUM(C11,C40,C53,C58)</f>
        <v>30.60759493670886</v>
      </c>
      <c r="D10" s="12"/>
      <c r="E10" s="12"/>
      <c r="F10" s="125"/>
      <c r="G10" s="12">
        <f>SUM(G11,G40,G53,G58)</f>
        <v>30970.400000000001</v>
      </c>
      <c r="H10" s="12">
        <f>SUM(H11,H40,H53,H58)</f>
        <v>7460.760000000002</v>
      </c>
      <c r="I10" s="13">
        <f>SUM(I11,I40,I53,I58)</f>
        <v>38431.160000000011</v>
      </c>
    </row>
    <row r="11" spans="1:9" ht="33" x14ac:dyDescent="0.25">
      <c r="A11" s="687" t="s">
        <v>10</v>
      </c>
      <c r="B11" s="654">
        <f>SUM(B12:B39)</f>
        <v>2209</v>
      </c>
      <c r="C11" s="38">
        <f>SUM(C12:C39)</f>
        <v>13.981012658227847</v>
      </c>
      <c r="D11" s="38"/>
      <c r="E11" s="38"/>
      <c r="F11" s="127"/>
      <c r="G11" s="38">
        <f>SUM(G12:G39)</f>
        <v>18690.2</v>
      </c>
      <c r="H11" s="38">
        <f>SUM(H12:H39)</f>
        <v>4502.4700000000012</v>
      </c>
      <c r="I11" s="39">
        <f>SUM(I12:I39)</f>
        <v>23192.670000000002</v>
      </c>
    </row>
    <row r="12" spans="1:9" x14ac:dyDescent="0.25">
      <c r="A12" s="73" t="s">
        <v>398</v>
      </c>
      <c r="B12" s="658">
        <v>88</v>
      </c>
      <c r="C12" s="16">
        <f>B12/158</f>
        <v>0.55696202531645567</v>
      </c>
      <c r="D12" s="16">
        <v>1358.8</v>
      </c>
      <c r="E12" s="16">
        <f>D12*C12</f>
        <v>756.8</v>
      </c>
      <c r="F12" s="129">
        <v>1</v>
      </c>
      <c r="G12" s="16">
        <f>ROUND(E12*F12,2)</f>
        <v>756.8</v>
      </c>
      <c r="H12" s="16">
        <f t="shared" ref="H12" si="0">ROUND(G12*0.2409,2)</f>
        <v>182.31</v>
      </c>
      <c r="I12" s="17">
        <f t="shared" ref="I12" si="1">G12+H12</f>
        <v>939.1099999999999</v>
      </c>
    </row>
    <row r="13" spans="1:9" x14ac:dyDescent="0.25">
      <c r="A13" s="73" t="s">
        <v>398</v>
      </c>
      <c r="B13" s="658">
        <v>88</v>
      </c>
      <c r="C13" s="16">
        <f t="shared" ref="C13:C39" si="2">B13/158</f>
        <v>0.55696202531645567</v>
      </c>
      <c r="D13" s="16">
        <v>1358.8</v>
      </c>
      <c r="E13" s="16">
        <f t="shared" ref="E13:E39" si="3">D13*C13</f>
        <v>756.8</v>
      </c>
      <c r="F13" s="129">
        <v>1</v>
      </c>
      <c r="G13" s="16">
        <f t="shared" ref="G13:G39" si="4">ROUND(E13*F13,2)</f>
        <v>756.8</v>
      </c>
      <c r="H13" s="16">
        <f t="shared" ref="H13:H39" si="5">ROUND(G13*0.2409,2)</f>
        <v>182.31</v>
      </c>
      <c r="I13" s="17">
        <f t="shared" ref="I13:I39" si="6">G13+H13</f>
        <v>939.1099999999999</v>
      </c>
    </row>
    <row r="14" spans="1:9" x14ac:dyDescent="0.25">
      <c r="A14" s="73" t="s">
        <v>398</v>
      </c>
      <c r="B14" s="658">
        <v>162</v>
      </c>
      <c r="C14" s="16">
        <f t="shared" si="2"/>
        <v>1.0253164556962024</v>
      </c>
      <c r="D14" s="16">
        <v>1358.8</v>
      </c>
      <c r="E14" s="16">
        <f t="shared" si="3"/>
        <v>1393.1999999999998</v>
      </c>
      <c r="F14" s="129">
        <v>1</v>
      </c>
      <c r="G14" s="16">
        <f t="shared" si="4"/>
        <v>1393.2</v>
      </c>
      <c r="H14" s="16">
        <f t="shared" si="5"/>
        <v>335.62</v>
      </c>
      <c r="I14" s="17">
        <f t="shared" si="6"/>
        <v>1728.8200000000002</v>
      </c>
    </row>
    <row r="15" spans="1:9" x14ac:dyDescent="0.25">
      <c r="A15" s="73" t="s">
        <v>398</v>
      </c>
      <c r="B15" s="658">
        <v>128</v>
      </c>
      <c r="C15" s="16">
        <f t="shared" si="2"/>
        <v>0.810126582278481</v>
      </c>
      <c r="D15" s="16">
        <v>1358.8</v>
      </c>
      <c r="E15" s="16">
        <f t="shared" si="3"/>
        <v>1100.8</v>
      </c>
      <c r="F15" s="129">
        <v>1</v>
      </c>
      <c r="G15" s="16">
        <f t="shared" si="4"/>
        <v>1100.8</v>
      </c>
      <c r="H15" s="16">
        <f t="shared" si="5"/>
        <v>265.18</v>
      </c>
      <c r="I15" s="17">
        <f t="shared" si="6"/>
        <v>1365.98</v>
      </c>
    </row>
    <row r="16" spans="1:9" x14ac:dyDescent="0.25">
      <c r="A16" s="73" t="s">
        <v>398</v>
      </c>
      <c r="B16" s="658">
        <v>33</v>
      </c>
      <c r="C16" s="16">
        <f t="shared" si="2"/>
        <v>0.20886075949367089</v>
      </c>
      <c r="D16" s="16">
        <v>1358.8</v>
      </c>
      <c r="E16" s="16">
        <f t="shared" si="3"/>
        <v>283.8</v>
      </c>
      <c r="F16" s="129">
        <v>1</v>
      </c>
      <c r="G16" s="16">
        <f t="shared" si="4"/>
        <v>283.8</v>
      </c>
      <c r="H16" s="16">
        <f t="shared" si="5"/>
        <v>68.37</v>
      </c>
      <c r="I16" s="17">
        <f t="shared" si="6"/>
        <v>352.17</v>
      </c>
    </row>
    <row r="17" spans="1:9" x14ac:dyDescent="0.25">
      <c r="A17" s="73" t="s">
        <v>398</v>
      </c>
      <c r="B17" s="658">
        <v>96</v>
      </c>
      <c r="C17" s="16">
        <f t="shared" si="2"/>
        <v>0.60759493670886078</v>
      </c>
      <c r="D17" s="16">
        <v>1358.8</v>
      </c>
      <c r="E17" s="16">
        <f t="shared" si="3"/>
        <v>825.6</v>
      </c>
      <c r="F17" s="129">
        <v>1</v>
      </c>
      <c r="G17" s="16">
        <f t="shared" si="4"/>
        <v>825.6</v>
      </c>
      <c r="H17" s="16">
        <f t="shared" si="5"/>
        <v>198.89</v>
      </c>
      <c r="I17" s="17">
        <f t="shared" si="6"/>
        <v>1024.49</v>
      </c>
    </row>
    <row r="18" spans="1:9" x14ac:dyDescent="0.25">
      <c r="A18" s="73" t="s">
        <v>398</v>
      </c>
      <c r="B18" s="658">
        <v>41.000000000000007</v>
      </c>
      <c r="C18" s="16">
        <f t="shared" si="2"/>
        <v>0.259493670886076</v>
      </c>
      <c r="D18" s="16">
        <v>1358.8</v>
      </c>
      <c r="E18" s="16">
        <f t="shared" si="3"/>
        <v>352.60000000000008</v>
      </c>
      <c r="F18" s="129">
        <v>1</v>
      </c>
      <c r="G18" s="16">
        <f t="shared" si="4"/>
        <v>352.6</v>
      </c>
      <c r="H18" s="16">
        <f t="shared" si="5"/>
        <v>84.94</v>
      </c>
      <c r="I18" s="17">
        <f t="shared" si="6"/>
        <v>437.54</v>
      </c>
    </row>
    <row r="19" spans="1:9" x14ac:dyDescent="0.25">
      <c r="A19" s="73" t="s">
        <v>398</v>
      </c>
      <c r="B19" s="658">
        <v>32</v>
      </c>
      <c r="C19" s="16">
        <f t="shared" si="2"/>
        <v>0.20253164556962025</v>
      </c>
      <c r="D19" s="16">
        <v>1232.3999999999999</v>
      </c>
      <c r="E19" s="16">
        <f t="shared" si="3"/>
        <v>249.59999999999997</v>
      </c>
      <c r="F19" s="129">
        <v>1</v>
      </c>
      <c r="G19" s="16">
        <f t="shared" si="4"/>
        <v>249.6</v>
      </c>
      <c r="H19" s="16">
        <f t="shared" si="5"/>
        <v>60.13</v>
      </c>
      <c r="I19" s="17">
        <f t="shared" si="6"/>
        <v>309.73</v>
      </c>
    </row>
    <row r="20" spans="1:9" x14ac:dyDescent="0.25">
      <c r="A20" s="73" t="s">
        <v>399</v>
      </c>
      <c r="B20" s="658">
        <v>40</v>
      </c>
      <c r="C20" s="16">
        <f t="shared" si="2"/>
        <v>0.25316455696202533</v>
      </c>
      <c r="D20" s="16">
        <v>1358.8</v>
      </c>
      <c r="E20" s="16">
        <f t="shared" si="3"/>
        <v>344</v>
      </c>
      <c r="F20" s="129">
        <v>1</v>
      </c>
      <c r="G20" s="16">
        <f t="shared" si="4"/>
        <v>344</v>
      </c>
      <c r="H20" s="16">
        <f t="shared" si="5"/>
        <v>82.87</v>
      </c>
      <c r="I20" s="17">
        <f t="shared" si="6"/>
        <v>426.87</v>
      </c>
    </row>
    <row r="21" spans="1:9" x14ac:dyDescent="0.25">
      <c r="A21" s="73" t="s">
        <v>399</v>
      </c>
      <c r="B21" s="658">
        <v>184</v>
      </c>
      <c r="C21" s="16">
        <f t="shared" si="2"/>
        <v>1.1645569620253164</v>
      </c>
      <c r="D21" s="16">
        <v>1232.3999999999999</v>
      </c>
      <c r="E21" s="16">
        <f t="shared" si="3"/>
        <v>1435.1999999999998</v>
      </c>
      <c r="F21" s="129">
        <v>1</v>
      </c>
      <c r="G21" s="16">
        <f t="shared" si="4"/>
        <v>1435.2</v>
      </c>
      <c r="H21" s="16">
        <f t="shared" si="5"/>
        <v>345.74</v>
      </c>
      <c r="I21" s="17">
        <f t="shared" si="6"/>
        <v>1780.94</v>
      </c>
    </row>
    <row r="22" spans="1:9" s="1" customFormat="1" x14ac:dyDescent="0.25">
      <c r="A22" s="73" t="s">
        <v>399</v>
      </c>
      <c r="B22" s="658">
        <v>96</v>
      </c>
      <c r="C22" s="16">
        <f t="shared" si="2"/>
        <v>0.60759493670886078</v>
      </c>
      <c r="D22" s="16">
        <v>1232.3999999999999</v>
      </c>
      <c r="E22" s="16">
        <f t="shared" si="3"/>
        <v>748.8</v>
      </c>
      <c r="F22" s="129">
        <v>1</v>
      </c>
      <c r="G22" s="16">
        <f t="shared" si="4"/>
        <v>748.8</v>
      </c>
      <c r="H22" s="16">
        <f t="shared" si="5"/>
        <v>180.39</v>
      </c>
      <c r="I22" s="17">
        <f t="shared" si="6"/>
        <v>929.18999999999994</v>
      </c>
    </row>
    <row r="23" spans="1:9" x14ac:dyDescent="0.25">
      <c r="A23" s="73" t="s">
        <v>399</v>
      </c>
      <c r="B23" s="658">
        <v>24</v>
      </c>
      <c r="C23" s="16">
        <f t="shared" si="2"/>
        <v>0.15189873417721519</v>
      </c>
      <c r="D23" s="16">
        <v>1232.3999999999999</v>
      </c>
      <c r="E23" s="16">
        <f t="shared" si="3"/>
        <v>187.2</v>
      </c>
      <c r="F23" s="129">
        <v>1</v>
      </c>
      <c r="G23" s="16">
        <f t="shared" si="4"/>
        <v>187.2</v>
      </c>
      <c r="H23" s="16">
        <f t="shared" si="5"/>
        <v>45.1</v>
      </c>
      <c r="I23" s="17">
        <f t="shared" si="6"/>
        <v>232.29999999999998</v>
      </c>
    </row>
    <row r="24" spans="1:9" x14ac:dyDescent="0.25">
      <c r="A24" s="73" t="s">
        <v>399</v>
      </c>
      <c r="B24" s="658">
        <v>144.00000000000003</v>
      </c>
      <c r="C24" s="16">
        <f t="shared" si="2"/>
        <v>0.91139240506329133</v>
      </c>
      <c r="D24" s="16">
        <v>1358.8</v>
      </c>
      <c r="E24" s="16">
        <f t="shared" si="3"/>
        <v>1238.4000000000003</v>
      </c>
      <c r="F24" s="129">
        <v>1</v>
      </c>
      <c r="G24" s="16">
        <f t="shared" si="4"/>
        <v>1238.4000000000001</v>
      </c>
      <c r="H24" s="16">
        <f t="shared" si="5"/>
        <v>298.33</v>
      </c>
      <c r="I24" s="17">
        <f t="shared" si="6"/>
        <v>1536.73</v>
      </c>
    </row>
    <row r="25" spans="1:9" x14ac:dyDescent="0.25">
      <c r="A25" s="73" t="s">
        <v>399</v>
      </c>
      <c r="B25" s="658">
        <v>48</v>
      </c>
      <c r="C25" s="16">
        <f t="shared" si="2"/>
        <v>0.30379746835443039</v>
      </c>
      <c r="D25" s="16">
        <v>1232.3999999999999</v>
      </c>
      <c r="E25" s="16">
        <f t="shared" si="3"/>
        <v>374.4</v>
      </c>
      <c r="F25" s="129">
        <v>1</v>
      </c>
      <c r="G25" s="16">
        <f t="shared" si="4"/>
        <v>374.4</v>
      </c>
      <c r="H25" s="16">
        <f t="shared" si="5"/>
        <v>90.19</v>
      </c>
      <c r="I25" s="17">
        <f t="shared" si="6"/>
        <v>464.59</v>
      </c>
    </row>
    <row r="26" spans="1:9" x14ac:dyDescent="0.25">
      <c r="A26" s="73" t="s">
        <v>400</v>
      </c>
      <c r="B26" s="658">
        <v>33</v>
      </c>
      <c r="C26" s="16">
        <f t="shared" si="2"/>
        <v>0.20886075949367089</v>
      </c>
      <c r="D26" s="16">
        <v>1358.8</v>
      </c>
      <c r="E26" s="16">
        <f t="shared" si="3"/>
        <v>283.8</v>
      </c>
      <c r="F26" s="129">
        <v>1</v>
      </c>
      <c r="G26" s="16">
        <f t="shared" si="4"/>
        <v>283.8</v>
      </c>
      <c r="H26" s="16">
        <f t="shared" si="5"/>
        <v>68.37</v>
      </c>
      <c r="I26" s="17">
        <f t="shared" si="6"/>
        <v>352.17</v>
      </c>
    </row>
    <row r="27" spans="1:9" x14ac:dyDescent="0.25">
      <c r="A27" s="73" t="s">
        <v>401</v>
      </c>
      <c r="B27" s="658">
        <v>16</v>
      </c>
      <c r="C27" s="16">
        <f t="shared" si="2"/>
        <v>0.10126582278481013</v>
      </c>
      <c r="D27" s="16">
        <v>1358.8</v>
      </c>
      <c r="E27" s="16">
        <f t="shared" si="3"/>
        <v>137.6</v>
      </c>
      <c r="F27" s="129">
        <v>1</v>
      </c>
      <c r="G27" s="16">
        <f t="shared" si="4"/>
        <v>137.6</v>
      </c>
      <c r="H27" s="16">
        <f t="shared" si="5"/>
        <v>33.15</v>
      </c>
      <c r="I27" s="17">
        <f t="shared" si="6"/>
        <v>170.75</v>
      </c>
    </row>
    <row r="28" spans="1:9" x14ac:dyDescent="0.25">
      <c r="A28" s="73" t="s">
        <v>402</v>
      </c>
      <c r="B28" s="658">
        <v>104</v>
      </c>
      <c r="C28" s="16">
        <f t="shared" si="2"/>
        <v>0.65822784810126578</v>
      </c>
      <c r="D28" s="16">
        <v>1358.8</v>
      </c>
      <c r="E28" s="16">
        <f t="shared" si="3"/>
        <v>894.39999999999986</v>
      </c>
      <c r="F28" s="129">
        <v>1</v>
      </c>
      <c r="G28" s="16">
        <f t="shared" si="4"/>
        <v>894.4</v>
      </c>
      <c r="H28" s="16">
        <f t="shared" si="5"/>
        <v>215.46</v>
      </c>
      <c r="I28" s="17">
        <f t="shared" si="6"/>
        <v>1109.8599999999999</v>
      </c>
    </row>
    <row r="29" spans="1:9" x14ac:dyDescent="0.25">
      <c r="A29" s="73" t="s">
        <v>403</v>
      </c>
      <c r="B29" s="658">
        <v>56.000000000000007</v>
      </c>
      <c r="C29" s="16">
        <f t="shared" si="2"/>
        <v>0.3544303797468355</v>
      </c>
      <c r="D29" s="16">
        <v>1358.8</v>
      </c>
      <c r="E29" s="16">
        <f t="shared" si="3"/>
        <v>481.60000000000008</v>
      </c>
      <c r="F29" s="129">
        <v>1</v>
      </c>
      <c r="G29" s="16">
        <f t="shared" si="4"/>
        <v>481.6</v>
      </c>
      <c r="H29" s="16">
        <f t="shared" si="5"/>
        <v>116.02</v>
      </c>
      <c r="I29" s="17">
        <f t="shared" si="6"/>
        <v>597.62</v>
      </c>
    </row>
    <row r="30" spans="1:9" x14ac:dyDescent="0.25">
      <c r="A30" s="73" t="s">
        <v>404</v>
      </c>
      <c r="B30" s="658">
        <v>102.00000000000001</v>
      </c>
      <c r="C30" s="16">
        <f t="shared" si="2"/>
        <v>0.64556962025316467</v>
      </c>
      <c r="D30" s="16">
        <v>1358.8</v>
      </c>
      <c r="E30" s="16">
        <f t="shared" si="3"/>
        <v>877.20000000000016</v>
      </c>
      <c r="F30" s="129">
        <v>1</v>
      </c>
      <c r="G30" s="16">
        <f t="shared" si="4"/>
        <v>877.2</v>
      </c>
      <c r="H30" s="16">
        <f t="shared" si="5"/>
        <v>211.32</v>
      </c>
      <c r="I30" s="17">
        <f t="shared" si="6"/>
        <v>1088.52</v>
      </c>
    </row>
    <row r="31" spans="1:9" x14ac:dyDescent="0.25">
      <c r="A31" s="73" t="s">
        <v>405</v>
      </c>
      <c r="B31" s="658">
        <v>16</v>
      </c>
      <c r="C31" s="16">
        <f t="shared" si="2"/>
        <v>0.10126582278481013</v>
      </c>
      <c r="D31" s="16">
        <v>1358.8</v>
      </c>
      <c r="E31" s="16">
        <f t="shared" si="3"/>
        <v>137.6</v>
      </c>
      <c r="F31" s="129">
        <v>1</v>
      </c>
      <c r="G31" s="16">
        <f t="shared" si="4"/>
        <v>137.6</v>
      </c>
      <c r="H31" s="16">
        <f t="shared" si="5"/>
        <v>33.15</v>
      </c>
      <c r="I31" s="17">
        <f t="shared" si="6"/>
        <v>170.75</v>
      </c>
    </row>
    <row r="32" spans="1:9" x14ac:dyDescent="0.25">
      <c r="A32" s="73" t="s">
        <v>407</v>
      </c>
      <c r="B32" s="658">
        <v>48</v>
      </c>
      <c r="C32" s="16">
        <f t="shared" si="2"/>
        <v>0.30379746835443039</v>
      </c>
      <c r="D32" s="16">
        <v>1358.8</v>
      </c>
      <c r="E32" s="16">
        <f t="shared" si="3"/>
        <v>412.8</v>
      </c>
      <c r="F32" s="129">
        <v>1</v>
      </c>
      <c r="G32" s="16">
        <f t="shared" si="4"/>
        <v>412.8</v>
      </c>
      <c r="H32" s="16">
        <f t="shared" si="5"/>
        <v>99.44</v>
      </c>
      <c r="I32" s="17">
        <f t="shared" si="6"/>
        <v>512.24</v>
      </c>
    </row>
    <row r="33" spans="1:9" x14ac:dyDescent="0.25">
      <c r="A33" s="73" t="s">
        <v>407</v>
      </c>
      <c r="B33" s="658">
        <v>152</v>
      </c>
      <c r="C33" s="16">
        <f t="shared" si="2"/>
        <v>0.96202531645569622</v>
      </c>
      <c r="D33" s="16">
        <v>1358.8</v>
      </c>
      <c r="E33" s="16">
        <f t="shared" si="3"/>
        <v>1307.2</v>
      </c>
      <c r="F33" s="129">
        <v>1</v>
      </c>
      <c r="G33" s="16">
        <f t="shared" si="4"/>
        <v>1307.2</v>
      </c>
      <c r="H33" s="16">
        <f t="shared" si="5"/>
        <v>314.89999999999998</v>
      </c>
      <c r="I33" s="17">
        <f t="shared" si="6"/>
        <v>1622.1</v>
      </c>
    </row>
    <row r="34" spans="1:9" x14ac:dyDescent="0.25">
      <c r="A34" s="73" t="s">
        <v>407</v>
      </c>
      <c r="B34" s="658">
        <v>32</v>
      </c>
      <c r="C34" s="16">
        <f t="shared" si="2"/>
        <v>0.20253164556962025</v>
      </c>
      <c r="D34" s="16">
        <v>1358.8</v>
      </c>
      <c r="E34" s="16">
        <f t="shared" si="3"/>
        <v>275.2</v>
      </c>
      <c r="F34" s="129">
        <v>1</v>
      </c>
      <c r="G34" s="16">
        <f t="shared" si="4"/>
        <v>275.2</v>
      </c>
      <c r="H34" s="16">
        <f t="shared" si="5"/>
        <v>66.3</v>
      </c>
      <c r="I34" s="17">
        <f t="shared" si="6"/>
        <v>341.5</v>
      </c>
    </row>
    <row r="35" spans="1:9" x14ac:dyDescent="0.25">
      <c r="A35" s="73" t="s">
        <v>407</v>
      </c>
      <c r="B35" s="658">
        <v>40</v>
      </c>
      <c r="C35" s="16">
        <f t="shared" si="2"/>
        <v>0.25316455696202533</v>
      </c>
      <c r="D35" s="16">
        <v>1358.8</v>
      </c>
      <c r="E35" s="16">
        <f t="shared" si="3"/>
        <v>344</v>
      </c>
      <c r="F35" s="129">
        <v>1</v>
      </c>
      <c r="G35" s="16">
        <f t="shared" si="4"/>
        <v>344</v>
      </c>
      <c r="H35" s="16">
        <f t="shared" si="5"/>
        <v>82.87</v>
      </c>
      <c r="I35" s="17">
        <f t="shared" si="6"/>
        <v>426.87</v>
      </c>
    </row>
    <row r="36" spans="1:9" x14ac:dyDescent="0.25">
      <c r="A36" s="73" t="s">
        <v>407</v>
      </c>
      <c r="B36" s="658">
        <v>158</v>
      </c>
      <c r="C36" s="16">
        <f t="shared" si="2"/>
        <v>1</v>
      </c>
      <c r="D36" s="16">
        <v>1358.8</v>
      </c>
      <c r="E36" s="16">
        <f t="shared" si="3"/>
        <v>1358.8</v>
      </c>
      <c r="F36" s="129">
        <v>1</v>
      </c>
      <c r="G36" s="16">
        <f t="shared" si="4"/>
        <v>1358.8</v>
      </c>
      <c r="H36" s="16">
        <f t="shared" si="5"/>
        <v>327.33</v>
      </c>
      <c r="I36" s="17">
        <f t="shared" si="6"/>
        <v>1686.1299999999999</v>
      </c>
    </row>
    <row r="37" spans="1:9" x14ac:dyDescent="0.25">
      <c r="A37" s="73" t="s">
        <v>407</v>
      </c>
      <c r="B37" s="658">
        <v>88</v>
      </c>
      <c r="C37" s="16">
        <f t="shared" si="2"/>
        <v>0.55696202531645567</v>
      </c>
      <c r="D37" s="16">
        <v>1358.8</v>
      </c>
      <c r="E37" s="16">
        <f t="shared" si="3"/>
        <v>756.8</v>
      </c>
      <c r="F37" s="129">
        <v>1</v>
      </c>
      <c r="G37" s="16">
        <f t="shared" si="4"/>
        <v>756.8</v>
      </c>
      <c r="H37" s="16">
        <f t="shared" si="5"/>
        <v>182.31</v>
      </c>
      <c r="I37" s="17">
        <f t="shared" si="6"/>
        <v>939.1099999999999</v>
      </c>
    </row>
    <row r="38" spans="1:9" x14ac:dyDescent="0.25">
      <c r="A38" s="73" t="s">
        <v>407</v>
      </c>
      <c r="B38" s="658">
        <v>72.000000000000014</v>
      </c>
      <c r="C38" s="16">
        <f t="shared" si="2"/>
        <v>0.45569620253164567</v>
      </c>
      <c r="D38" s="16">
        <v>1358.8</v>
      </c>
      <c r="E38" s="16">
        <f t="shared" si="3"/>
        <v>619.20000000000016</v>
      </c>
      <c r="F38" s="129">
        <v>1</v>
      </c>
      <c r="G38" s="16">
        <f t="shared" si="4"/>
        <v>619.20000000000005</v>
      </c>
      <c r="H38" s="16">
        <f t="shared" si="5"/>
        <v>149.16999999999999</v>
      </c>
      <c r="I38" s="17">
        <f t="shared" si="6"/>
        <v>768.37</v>
      </c>
    </row>
    <row r="39" spans="1:9" x14ac:dyDescent="0.25">
      <c r="A39" s="73" t="s">
        <v>399</v>
      </c>
      <c r="B39" s="658">
        <v>88</v>
      </c>
      <c r="C39" s="16">
        <f t="shared" si="2"/>
        <v>0.55696202531645567</v>
      </c>
      <c r="D39" s="16">
        <v>1358.8</v>
      </c>
      <c r="E39" s="16">
        <f t="shared" si="3"/>
        <v>756.8</v>
      </c>
      <c r="F39" s="130">
        <v>1</v>
      </c>
      <c r="G39" s="16">
        <f t="shared" si="4"/>
        <v>756.8</v>
      </c>
      <c r="H39" s="16">
        <f t="shared" si="5"/>
        <v>182.31</v>
      </c>
      <c r="I39" s="17">
        <f t="shared" si="6"/>
        <v>939.1099999999999</v>
      </c>
    </row>
    <row r="40" spans="1:9" ht="49.5" x14ac:dyDescent="0.25">
      <c r="A40" s="687" t="s">
        <v>8</v>
      </c>
      <c r="B40" s="654">
        <f>SUM(B41:B52)</f>
        <v>1567</v>
      </c>
      <c r="C40" s="38">
        <f>SUM(C41:C52)</f>
        <v>9.9177215189873422</v>
      </c>
      <c r="D40" s="38"/>
      <c r="E40" s="38"/>
      <c r="F40" s="127"/>
      <c r="G40" s="38">
        <f t="shared" ref="G40:I40" si="7">SUM(G41:G52)</f>
        <v>8307.7999999999993</v>
      </c>
      <c r="H40" s="38">
        <f t="shared" si="7"/>
        <v>2001.3500000000004</v>
      </c>
      <c r="I40" s="39">
        <f t="shared" si="7"/>
        <v>10309.150000000001</v>
      </c>
    </row>
    <row r="41" spans="1:9" x14ac:dyDescent="0.25">
      <c r="A41" s="73" t="s">
        <v>408</v>
      </c>
      <c r="B41" s="658">
        <v>72</v>
      </c>
      <c r="C41" s="16">
        <f t="shared" ref="C41:C60" si="8">B41/158</f>
        <v>0.45569620253164556</v>
      </c>
      <c r="D41" s="16">
        <v>869</v>
      </c>
      <c r="E41" s="16">
        <f t="shared" ref="E41:E52" si="9">D41*C41</f>
        <v>396</v>
      </c>
      <c r="F41" s="129">
        <v>1</v>
      </c>
      <c r="G41" s="16">
        <f t="shared" ref="G41:G52" si="10">ROUND(E41*F41,2)</f>
        <v>396</v>
      </c>
      <c r="H41" s="16">
        <f>ROUND(G41*0.2409,2)</f>
        <v>95.4</v>
      </c>
      <c r="I41" s="17">
        <f>G41+H41</f>
        <v>491.4</v>
      </c>
    </row>
    <row r="42" spans="1:9" x14ac:dyDescent="0.25">
      <c r="A42" s="73" t="s">
        <v>227</v>
      </c>
      <c r="B42" s="658">
        <v>160</v>
      </c>
      <c r="C42" s="16">
        <f t="shared" si="8"/>
        <v>1.0126582278481013</v>
      </c>
      <c r="D42" s="16">
        <v>869</v>
      </c>
      <c r="E42" s="16">
        <f t="shared" si="9"/>
        <v>880.00000000000011</v>
      </c>
      <c r="F42" s="129">
        <v>1</v>
      </c>
      <c r="G42" s="16">
        <f t="shared" si="10"/>
        <v>880</v>
      </c>
      <c r="H42" s="16">
        <f t="shared" ref="H42:H52" si="11">ROUND(G42*0.2409,2)</f>
        <v>211.99</v>
      </c>
      <c r="I42" s="17">
        <f t="shared" ref="I42:I52" si="12">G42+H42</f>
        <v>1091.99</v>
      </c>
    </row>
    <row r="43" spans="1:9" x14ac:dyDescent="0.25">
      <c r="A43" s="73" t="s">
        <v>227</v>
      </c>
      <c r="B43" s="658">
        <v>96</v>
      </c>
      <c r="C43" s="16">
        <f t="shared" si="8"/>
        <v>0.60759493670886078</v>
      </c>
      <c r="D43" s="16">
        <v>869</v>
      </c>
      <c r="E43" s="16">
        <f t="shared" si="9"/>
        <v>528</v>
      </c>
      <c r="F43" s="129">
        <v>1</v>
      </c>
      <c r="G43" s="16">
        <f t="shared" si="10"/>
        <v>528</v>
      </c>
      <c r="H43" s="16">
        <f t="shared" si="11"/>
        <v>127.2</v>
      </c>
      <c r="I43" s="17">
        <f t="shared" si="12"/>
        <v>655.20000000000005</v>
      </c>
    </row>
    <row r="44" spans="1:9" x14ac:dyDescent="0.25">
      <c r="A44" s="73" t="s">
        <v>227</v>
      </c>
      <c r="B44" s="658">
        <v>120</v>
      </c>
      <c r="C44" s="16">
        <f t="shared" si="8"/>
        <v>0.759493670886076</v>
      </c>
      <c r="D44" s="16">
        <v>869</v>
      </c>
      <c r="E44" s="16">
        <f t="shared" si="9"/>
        <v>660</v>
      </c>
      <c r="F44" s="129">
        <v>1</v>
      </c>
      <c r="G44" s="16">
        <f t="shared" si="10"/>
        <v>660</v>
      </c>
      <c r="H44" s="16">
        <f t="shared" si="11"/>
        <v>158.99</v>
      </c>
      <c r="I44" s="17">
        <f t="shared" si="12"/>
        <v>818.99</v>
      </c>
    </row>
    <row r="45" spans="1:9" x14ac:dyDescent="0.25">
      <c r="A45" s="73" t="s">
        <v>227</v>
      </c>
      <c r="B45" s="658">
        <v>166</v>
      </c>
      <c r="C45" s="16">
        <f t="shared" si="8"/>
        <v>1.0506329113924051</v>
      </c>
      <c r="D45" s="16">
        <v>869</v>
      </c>
      <c r="E45" s="16">
        <f t="shared" si="9"/>
        <v>913</v>
      </c>
      <c r="F45" s="129">
        <v>1</v>
      </c>
      <c r="G45" s="16">
        <f t="shared" si="10"/>
        <v>913</v>
      </c>
      <c r="H45" s="16">
        <f t="shared" si="11"/>
        <v>219.94</v>
      </c>
      <c r="I45" s="17">
        <f t="shared" si="12"/>
        <v>1132.94</v>
      </c>
    </row>
    <row r="46" spans="1:9" x14ac:dyDescent="0.25">
      <c r="A46" s="73" t="s">
        <v>227</v>
      </c>
      <c r="B46" s="658">
        <v>96</v>
      </c>
      <c r="C46" s="16">
        <f t="shared" si="8"/>
        <v>0.60759493670886078</v>
      </c>
      <c r="D46" s="16">
        <v>869</v>
      </c>
      <c r="E46" s="16">
        <f t="shared" si="9"/>
        <v>528</v>
      </c>
      <c r="F46" s="129">
        <v>1</v>
      </c>
      <c r="G46" s="16">
        <f t="shared" si="10"/>
        <v>528</v>
      </c>
      <c r="H46" s="16">
        <f t="shared" si="11"/>
        <v>127.2</v>
      </c>
      <c r="I46" s="17">
        <f t="shared" si="12"/>
        <v>655.20000000000005</v>
      </c>
    </row>
    <row r="47" spans="1:9" x14ac:dyDescent="0.25">
      <c r="A47" s="73" t="s">
        <v>227</v>
      </c>
      <c r="B47" s="658">
        <v>192</v>
      </c>
      <c r="C47" s="16">
        <f t="shared" si="8"/>
        <v>1.2151898734177216</v>
      </c>
      <c r="D47" s="16">
        <v>869</v>
      </c>
      <c r="E47" s="16">
        <f t="shared" si="9"/>
        <v>1056</v>
      </c>
      <c r="F47" s="129">
        <v>1</v>
      </c>
      <c r="G47" s="16">
        <f t="shared" si="10"/>
        <v>1056</v>
      </c>
      <c r="H47" s="16">
        <f t="shared" si="11"/>
        <v>254.39</v>
      </c>
      <c r="I47" s="17">
        <f t="shared" si="12"/>
        <v>1310.3899999999999</v>
      </c>
    </row>
    <row r="48" spans="1:9" x14ac:dyDescent="0.25">
      <c r="A48" s="73" t="s">
        <v>227</v>
      </c>
      <c r="B48" s="658">
        <v>168</v>
      </c>
      <c r="C48" s="16">
        <f t="shared" si="8"/>
        <v>1.0632911392405062</v>
      </c>
      <c r="D48" s="16">
        <v>869</v>
      </c>
      <c r="E48" s="16">
        <f t="shared" si="9"/>
        <v>923.99999999999989</v>
      </c>
      <c r="F48" s="129">
        <v>1</v>
      </c>
      <c r="G48" s="16">
        <f t="shared" si="10"/>
        <v>924</v>
      </c>
      <c r="H48" s="16">
        <f t="shared" si="11"/>
        <v>222.59</v>
      </c>
      <c r="I48" s="17">
        <f t="shared" si="12"/>
        <v>1146.5899999999999</v>
      </c>
    </row>
    <row r="49" spans="1:9" x14ac:dyDescent="0.25">
      <c r="A49" s="73" t="s">
        <v>227</v>
      </c>
      <c r="B49" s="658">
        <v>120</v>
      </c>
      <c r="C49" s="16">
        <f t="shared" si="8"/>
        <v>0.759493670886076</v>
      </c>
      <c r="D49" s="16">
        <v>742.6</v>
      </c>
      <c r="E49" s="16">
        <f t="shared" si="9"/>
        <v>564</v>
      </c>
      <c r="F49" s="129">
        <v>1</v>
      </c>
      <c r="G49" s="16">
        <f t="shared" si="10"/>
        <v>564</v>
      </c>
      <c r="H49" s="16">
        <f t="shared" si="11"/>
        <v>135.87</v>
      </c>
      <c r="I49" s="17">
        <f t="shared" si="12"/>
        <v>699.87</v>
      </c>
    </row>
    <row r="50" spans="1:9" x14ac:dyDescent="0.25">
      <c r="A50" s="73" t="s">
        <v>227</v>
      </c>
      <c r="B50" s="658">
        <v>162</v>
      </c>
      <c r="C50" s="16">
        <f t="shared" si="8"/>
        <v>1.0253164556962024</v>
      </c>
      <c r="D50" s="16">
        <v>742.6</v>
      </c>
      <c r="E50" s="16">
        <f t="shared" si="9"/>
        <v>761.4</v>
      </c>
      <c r="F50" s="129">
        <v>1</v>
      </c>
      <c r="G50" s="16">
        <f t="shared" si="10"/>
        <v>761.4</v>
      </c>
      <c r="H50" s="16">
        <f t="shared" si="11"/>
        <v>183.42</v>
      </c>
      <c r="I50" s="17">
        <f t="shared" si="12"/>
        <v>944.81999999999994</v>
      </c>
    </row>
    <row r="51" spans="1:9" x14ac:dyDescent="0.25">
      <c r="A51" s="73" t="s">
        <v>227</v>
      </c>
      <c r="B51" s="658">
        <v>136</v>
      </c>
      <c r="C51" s="16">
        <f t="shared" si="8"/>
        <v>0.86075949367088611</v>
      </c>
      <c r="D51" s="16">
        <v>742.6</v>
      </c>
      <c r="E51" s="16">
        <f t="shared" si="9"/>
        <v>639.20000000000005</v>
      </c>
      <c r="F51" s="129">
        <v>1</v>
      </c>
      <c r="G51" s="16">
        <f t="shared" si="10"/>
        <v>639.20000000000005</v>
      </c>
      <c r="H51" s="16">
        <f t="shared" si="11"/>
        <v>153.97999999999999</v>
      </c>
      <c r="I51" s="17">
        <f t="shared" si="12"/>
        <v>793.18000000000006</v>
      </c>
    </row>
    <row r="52" spans="1:9" x14ac:dyDescent="0.25">
      <c r="A52" s="73" t="s">
        <v>227</v>
      </c>
      <c r="B52" s="658">
        <v>79</v>
      </c>
      <c r="C52" s="16">
        <f t="shared" si="8"/>
        <v>0.5</v>
      </c>
      <c r="D52" s="16">
        <v>916.4</v>
      </c>
      <c r="E52" s="16">
        <f t="shared" si="9"/>
        <v>458.2</v>
      </c>
      <c r="F52" s="129">
        <v>1</v>
      </c>
      <c r="G52" s="16">
        <f t="shared" si="10"/>
        <v>458.2</v>
      </c>
      <c r="H52" s="16">
        <f t="shared" si="11"/>
        <v>110.38</v>
      </c>
      <c r="I52" s="17">
        <f t="shared" si="12"/>
        <v>568.57999999999993</v>
      </c>
    </row>
    <row r="53" spans="1:9" ht="49.5" x14ac:dyDescent="0.25">
      <c r="A53" s="687" t="s">
        <v>9</v>
      </c>
      <c r="B53" s="654">
        <f>SUM(B54:B57)</f>
        <v>744</v>
      </c>
      <c r="C53" s="38">
        <f>SUM(C54:C57)</f>
        <v>4.7088607594936711</v>
      </c>
      <c r="D53" s="38"/>
      <c r="E53" s="38"/>
      <c r="F53" s="127"/>
      <c r="G53" s="38">
        <f>SUM(G54:G57)</f>
        <v>2678.4</v>
      </c>
      <c r="H53" s="38">
        <f>SUM(H54:H57)</f>
        <v>645.22</v>
      </c>
      <c r="I53" s="39">
        <f>SUM(I54:I57)</f>
        <v>3323.62</v>
      </c>
    </row>
    <row r="54" spans="1:9" x14ac:dyDescent="0.25">
      <c r="A54" s="73" t="s">
        <v>409</v>
      </c>
      <c r="B54" s="658">
        <v>216</v>
      </c>
      <c r="C54" s="16">
        <f t="shared" si="8"/>
        <v>1.3670886075949367</v>
      </c>
      <c r="D54" s="16">
        <v>568.80000000000007</v>
      </c>
      <c r="E54" s="16">
        <f t="shared" ref="E54:E57" si="13">D54*C54</f>
        <v>777.6</v>
      </c>
      <c r="F54" s="129">
        <v>1</v>
      </c>
      <c r="G54" s="16">
        <f t="shared" ref="G54:G57" si="14">ROUND(E54*F54,2)</f>
        <v>777.6</v>
      </c>
      <c r="H54" s="16">
        <f t="shared" ref="H54:H57" si="15">ROUND(G54*0.2409,2)</f>
        <v>187.32</v>
      </c>
      <c r="I54" s="17">
        <f t="shared" ref="I54:I57" si="16">G54+H54</f>
        <v>964.92000000000007</v>
      </c>
    </row>
    <row r="55" spans="1:9" x14ac:dyDescent="0.25">
      <c r="A55" s="73" t="s">
        <v>409</v>
      </c>
      <c r="B55" s="658">
        <v>192</v>
      </c>
      <c r="C55" s="16">
        <f t="shared" si="8"/>
        <v>1.2151898734177216</v>
      </c>
      <c r="D55" s="16">
        <v>568.80000000000007</v>
      </c>
      <c r="E55" s="16">
        <f t="shared" si="13"/>
        <v>691.20000000000016</v>
      </c>
      <c r="F55" s="129">
        <v>1</v>
      </c>
      <c r="G55" s="16">
        <f t="shared" si="14"/>
        <v>691.2</v>
      </c>
      <c r="H55" s="16">
        <f t="shared" si="15"/>
        <v>166.51</v>
      </c>
      <c r="I55" s="17">
        <f t="shared" si="16"/>
        <v>857.71</v>
      </c>
    </row>
    <row r="56" spans="1:9" x14ac:dyDescent="0.25">
      <c r="A56" s="73" t="s">
        <v>409</v>
      </c>
      <c r="B56" s="658">
        <v>216</v>
      </c>
      <c r="C56" s="16">
        <f t="shared" si="8"/>
        <v>1.3670886075949367</v>
      </c>
      <c r="D56" s="16">
        <v>568.80000000000007</v>
      </c>
      <c r="E56" s="16">
        <f t="shared" si="13"/>
        <v>777.6</v>
      </c>
      <c r="F56" s="129">
        <v>1</v>
      </c>
      <c r="G56" s="16">
        <f t="shared" si="14"/>
        <v>777.6</v>
      </c>
      <c r="H56" s="16">
        <f t="shared" si="15"/>
        <v>187.32</v>
      </c>
      <c r="I56" s="17">
        <f t="shared" si="16"/>
        <v>964.92000000000007</v>
      </c>
    </row>
    <row r="57" spans="1:9" x14ac:dyDescent="0.25">
      <c r="A57" s="73" t="s">
        <v>409</v>
      </c>
      <c r="B57" s="658">
        <v>120</v>
      </c>
      <c r="C57" s="16">
        <f t="shared" si="8"/>
        <v>0.759493670886076</v>
      </c>
      <c r="D57" s="16">
        <v>568.80000000000007</v>
      </c>
      <c r="E57" s="16">
        <f t="shared" si="13"/>
        <v>432.00000000000006</v>
      </c>
      <c r="F57" s="129">
        <v>1</v>
      </c>
      <c r="G57" s="16">
        <f t="shared" si="14"/>
        <v>432</v>
      </c>
      <c r="H57" s="16">
        <f t="shared" si="15"/>
        <v>104.07</v>
      </c>
      <c r="I57" s="17">
        <f t="shared" si="16"/>
        <v>536.06999999999994</v>
      </c>
    </row>
    <row r="58" spans="1:9" ht="33" x14ac:dyDescent="0.25">
      <c r="A58" s="687" t="s">
        <v>7</v>
      </c>
      <c r="B58" s="654">
        <f>SUM(B59:B60)</f>
        <v>316</v>
      </c>
      <c r="C58" s="38">
        <f>SUM(C59:C60)</f>
        <v>2</v>
      </c>
      <c r="D58" s="38"/>
      <c r="E58" s="38"/>
      <c r="F58" s="127"/>
      <c r="G58" s="38">
        <f t="shared" ref="G58:I58" si="17">SUM(G59:G60)</f>
        <v>1294</v>
      </c>
      <c r="H58" s="38">
        <f t="shared" si="17"/>
        <v>311.72000000000003</v>
      </c>
      <c r="I58" s="39">
        <f t="shared" si="17"/>
        <v>1605.72</v>
      </c>
    </row>
    <row r="59" spans="1:9" x14ac:dyDescent="0.25">
      <c r="A59" s="73" t="s">
        <v>410</v>
      </c>
      <c r="B59" s="658">
        <v>158</v>
      </c>
      <c r="C59" s="16">
        <f t="shared" si="8"/>
        <v>1</v>
      </c>
      <c r="D59" s="16">
        <v>647</v>
      </c>
      <c r="E59" s="16">
        <f t="shared" ref="E59:E60" si="18">D59*C59</f>
        <v>647</v>
      </c>
      <c r="F59" s="129">
        <v>1</v>
      </c>
      <c r="G59" s="16">
        <f t="shared" ref="G59:G60" si="19">ROUND(E59*F59,2)</f>
        <v>647</v>
      </c>
      <c r="H59" s="16">
        <f>ROUND(G59*0.2409,2)</f>
        <v>155.86000000000001</v>
      </c>
      <c r="I59" s="17">
        <f>G59+H59</f>
        <v>802.86</v>
      </c>
    </row>
    <row r="60" spans="1:9" x14ac:dyDescent="0.25">
      <c r="A60" s="73" t="s">
        <v>410</v>
      </c>
      <c r="B60" s="658">
        <v>158</v>
      </c>
      <c r="C60" s="16">
        <f t="shared" si="8"/>
        <v>1</v>
      </c>
      <c r="D60" s="16">
        <v>647</v>
      </c>
      <c r="E60" s="16">
        <f t="shared" si="18"/>
        <v>647</v>
      </c>
      <c r="F60" s="129">
        <v>1</v>
      </c>
      <c r="G60" s="16">
        <f t="shared" si="19"/>
        <v>647</v>
      </c>
      <c r="H60" s="16">
        <f>ROUND(G60*0.2409,2)</f>
        <v>155.86000000000001</v>
      </c>
      <c r="I60" s="17">
        <f>G60+H60</f>
        <v>802.86</v>
      </c>
    </row>
    <row r="61" spans="1:9" x14ac:dyDescent="0.25">
      <c r="A61" s="828" t="s">
        <v>411</v>
      </c>
      <c r="B61" s="653">
        <f>SUM(B62)</f>
        <v>764.00000000000011</v>
      </c>
      <c r="C61" s="12">
        <f t="shared" ref="C61" si="20">SUM(C62)</f>
        <v>4.8354430379746844</v>
      </c>
      <c r="D61" s="12"/>
      <c r="E61" s="12"/>
      <c r="F61" s="125"/>
      <c r="G61" s="12">
        <f t="shared" ref="G61:I61" si="21">SUM(G62)</f>
        <v>6496.8</v>
      </c>
      <c r="H61" s="12">
        <f t="shared" si="21"/>
        <v>1565.0799999999997</v>
      </c>
      <c r="I61" s="13">
        <f t="shared" si="21"/>
        <v>8061.880000000001</v>
      </c>
    </row>
    <row r="62" spans="1:9" ht="33" x14ac:dyDescent="0.25">
      <c r="A62" s="687" t="s">
        <v>10</v>
      </c>
      <c r="B62" s="654">
        <f>SUM(B63:B69)</f>
        <v>764.00000000000011</v>
      </c>
      <c r="C62" s="38">
        <f>SUM(C63:C69)</f>
        <v>4.8354430379746844</v>
      </c>
      <c r="D62" s="38"/>
      <c r="E62" s="38"/>
      <c r="F62" s="127"/>
      <c r="G62" s="38">
        <f>SUM(G63:G69)</f>
        <v>6496.8</v>
      </c>
      <c r="H62" s="38">
        <f>SUM(H63:H69)</f>
        <v>1565.0799999999997</v>
      </c>
      <c r="I62" s="39">
        <f>SUM(I63:I69)</f>
        <v>8061.880000000001</v>
      </c>
    </row>
    <row r="63" spans="1:9" x14ac:dyDescent="0.25">
      <c r="A63" s="73" t="s">
        <v>412</v>
      </c>
      <c r="B63" s="658">
        <v>144.00000000000003</v>
      </c>
      <c r="C63" s="16">
        <f t="shared" ref="C63:C69" si="22">B63/158</f>
        <v>0.91139240506329133</v>
      </c>
      <c r="D63" s="16">
        <v>1358.8</v>
      </c>
      <c r="E63" s="16">
        <f t="shared" ref="E63:E69" si="23">D63*C63</f>
        <v>1238.4000000000003</v>
      </c>
      <c r="F63" s="129">
        <v>1</v>
      </c>
      <c r="G63" s="16">
        <f t="shared" ref="G63:G69" si="24">ROUND(E63*F63,2)</f>
        <v>1238.4000000000001</v>
      </c>
      <c r="H63" s="16">
        <f>ROUND(G63*0.2409,2)</f>
        <v>298.33</v>
      </c>
      <c r="I63" s="17">
        <f>G63+H63</f>
        <v>1536.73</v>
      </c>
    </row>
    <row r="64" spans="1:9" x14ac:dyDescent="0.25">
      <c r="A64" s="73" t="s">
        <v>412</v>
      </c>
      <c r="B64" s="658">
        <v>149.00000000000003</v>
      </c>
      <c r="C64" s="16">
        <f t="shared" si="22"/>
        <v>0.94303797468354444</v>
      </c>
      <c r="D64" s="16">
        <v>1358.8</v>
      </c>
      <c r="E64" s="16">
        <f t="shared" si="23"/>
        <v>1281.4000000000001</v>
      </c>
      <c r="F64" s="129">
        <v>1</v>
      </c>
      <c r="G64" s="16">
        <f t="shared" si="24"/>
        <v>1281.4000000000001</v>
      </c>
      <c r="H64" s="16">
        <f>ROUND(G64*0.2409,2)</f>
        <v>308.69</v>
      </c>
      <c r="I64" s="17">
        <f>G64+H64</f>
        <v>1590.0900000000001</v>
      </c>
    </row>
    <row r="65" spans="1:9" x14ac:dyDescent="0.25">
      <c r="A65" s="73" t="s">
        <v>412</v>
      </c>
      <c r="B65" s="658">
        <v>144.00000000000003</v>
      </c>
      <c r="C65" s="16">
        <f t="shared" si="22"/>
        <v>0.91139240506329133</v>
      </c>
      <c r="D65" s="16">
        <v>1358.8</v>
      </c>
      <c r="E65" s="16">
        <f t="shared" si="23"/>
        <v>1238.4000000000003</v>
      </c>
      <c r="F65" s="129">
        <v>1</v>
      </c>
      <c r="G65" s="16">
        <f t="shared" si="24"/>
        <v>1238.4000000000001</v>
      </c>
      <c r="H65" s="16">
        <f t="shared" ref="H65:H69" si="25">ROUND(G65*0.2409,2)</f>
        <v>298.33</v>
      </c>
      <c r="I65" s="17">
        <f t="shared" ref="I65:I69" si="26">G65+H65</f>
        <v>1536.73</v>
      </c>
    </row>
    <row r="66" spans="1:9" x14ac:dyDescent="0.25">
      <c r="A66" s="73" t="s">
        <v>412</v>
      </c>
      <c r="B66" s="658">
        <v>92</v>
      </c>
      <c r="C66" s="16">
        <f t="shared" si="22"/>
        <v>0.58227848101265822</v>
      </c>
      <c r="D66" s="16">
        <v>1232.3999999999999</v>
      </c>
      <c r="E66" s="16">
        <f t="shared" si="23"/>
        <v>717.59999999999991</v>
      </c>
      <c r="F66" s="129">
        <v>1</v>
      </c>
      <c r="G66" s="16">
        <f t="shared" si="24"/>
        <v>717.6</v>
      </c>
      <c r="H66" s="16">
        <f t="shared" si="25"/>
        <v>172.87</v>
      </c>
      <c r="I66" s="17">
        <f t="shared" si="26"/>
        <v>890.47</v>
      </c>
    </row>
    <row r="67" spans="1:9" x14ac:dyDescent="0.25">
      <c r="A67" s="73" t="s">
        <v>412</v>
      </c>
      <c r="B67" s="658">
        <v>71</v>
      </c>
      <c r="C67" s="16">
        <f t="shared" si="22"/>
        <v>0.44936708860759494</v>
      </c>
      <c r="D67" s="16">
        <v>1358.8</v>
      </c>
      <c r="E67" s="16">
        <f t="shared" si="23"/>
        <v>610.6</v>
      </c>
      <c r="F67" s="129">
        <v>1</v>
      </c>
      <c r="G67" s="16">
        <f t="shared" si="24"/>
        <v>610.6</v>
      </c>
      <c r="H67" s="16">
        <f t="shared" si="25"/>
        <v>147.09</v>
      </c>
      <c r="I67" s="17">
        <f t="shared" si="26"/>
        <v>757.69</v>
      </c>
    </row>
    <row r="68" spans="1:9" x14ac:dyDescent="0.25">
      <c r="A68" s="73" t="s">
        <v>412</v>
      </c>
      <c r="B68" s="658">
        <v>84</v>
      </c>
      <c r="C68" s="16">
        <f t="shared" si="22"/>
        <v>0.53164556962025311</v>
      </c>
      <c r="D68" s="16">
        <v>1358.8</v>
      </c>
      <c r="E68" s="16">
        <f t="shared" si="23"/>
        <v>722.39999999999986</v>
      </c>
      <c r="F68" s="129">
        <v>1</v>
      </c>
      <c r="G68" s="16">
        <f t="shared" si="24"/>
        <v>722.4</v>
      </c>
      <c r="H68" s="16">
        <f t="shared" si="25"/>
        <v>174.03</v>
      </c>
      <c r="I68" s="17">
        <f t="shared" si="26"/>
        <v>896.43</v>
      </c>
    </row>
    <row r="69" spans="1:9" x14ac:dyDescent="0.25">
      <c r="A69" s="73" t="s">
        <v>412</v>
      </c>
      <c r="B69" s="658">
        <v>80</v>
      </c>
      <c r="C69" s="16">
        <f t="shared" si="22"/>
        <v>0.50632911392405067</v>
      </c>
      <c r="D69" s="16">
        <v>1358.8</v>
      </c>
      <c r="E69" s="16">
        <f t="shared" si="23"/>
        <v>688</v>
      </c>
      <c r="F69" s="129">
        <v>1</v>
      </c>
      <c r="G69" s="16">
        <f t="shared" si="24"/>
        <v>688</v>
      </c>
      <c r="H69" s="16">
        <f t="shared" si="25"/>
        <v>165.74</v>
      </c>
      <c r="I69" s="17">
        <f t="shared" si="26"/>
        <v>853.74</v>
      </c>
    </row>
    <row r="70" spans="1:9" x14ac:dyDescent="0.25">
      <c r="A70" s="828" t="s">
        <v>413</v>
      </c>
      <c r="B70" s="653">
        <f>SUM(B71,B82)</f>
        <v>447.5</v>
      </c>
      <c r="C70" s="126">
        <f t="shared" ref="C70:I70" si="27">SUM(C71,C82)</f>
        <v>2.8322784810126582</v>
      </c>
      <c r="D70" s="126"/>
      <c r="E70" s="126"/>
      <c r="F70" s="126"/>
      <c r="G70" s="126">
        <f t="shared" si="27"/>
        <v>1922.6</v>
      </c>
      <c r="H70" s="126">
        <f t="shared" si="27"/>
        <v>463.14</v>
      </c>
      <c r="I70" s="126">
        <f t="shared" si="27"/>
        <v>2385.7400000000002</v>
      </c>
    </row>
    <row r="71" spans="1:9" ht="49.5" x14ac:dyDescent="0.25">
      <c r="A71" s="687" t="s">
        <v>8</v>
      </c>
      <c r="B71" s="654">
        <f>SUM(B72:B81)</f>
        <v>233.5</v>
      </c>
      <c r="C71" s="38">
        <f>SUM(C72:C81)</f>
        <v>1.4778481012658229</v>
      </c>
      <c r="D71" s="38"/>
      <c r="E71" s="38"/>
      <c r="F71" s="127"/>
      <c r="G71" s="38">
        <f>SUM(G72:G81)</f>
        <v>1152.1999999999998</v>
      </c>
      <c r="H71" s="38">
        <f>SUM(H72:H81)</f>
        <v>277.56</v>
      </c>
      <c r="I71" s="39">
        <f>SUM(I72:I81)</f>
        <v>1429.7600000000002</v>
      </c>
    </row>
    <row r="72" spans="1:9" hidden="1" x14ac:dyDescent="0.25">
      <c r="A72" s="73" t="s">
        <v>227</v>
      </c>
      <c r="B72" s="830"/>
      <c r="C72" s="131"/>
      <c r="D72" s="131"/>
      <c r="E72" s="131"/>
      <c r="F72" s="132"/>
      <c r="G72" s="131"/>
      <c r="H72" s="131"/>
      <c r="I72" s="133"/>
    </row>
    <row r="73" spans="1:9" x14ac:dyDescent="0.25">
      <c r="A73" s="73" t="s">
        <v>227</v>
      </c>
      <c r="B73" s="658">
        <v>16.5</v>
      </c>
      <c r="C73" s="16">
        <f t="shared" ref="C73:C81" si="28">B73/158</f>
        <v>0.10443037974683544</v>
      </c>
      <c r="D73" s="16">
        <v>916.4</v>
      </c>
      <c r="E73" s="16">
        <f t="shared" ref="E73:E74" si="29">D73*C73</f>
        <v>95.7</v>
      </c>
      <c r="F73" s="129">
        <v>1</v>
      </c>
      <c r="G73" s="16">
        <f t="shared" ref="G73:G74" si="30">ROUND(E73*F73,2)</f>
        <v>95.7</v>
      </c>
      <c r="H73" s="16">
        <f>ROUND(G73*0.2409,2)</f>
        <v>23.05</v>
      </c>
      <c r="I73" s="17">
        <f>G73+H73</f>
        <v>118.75</v>
      </c>
    </row>
    <row r="74" spans="1:9" x14ac:dyDescent="0.25">
      <c r="A74" s="73" t="s">
        <v>227</v>
      </c>
      <c r="B74" s="658">
        <v>26.000000000000004</v>
      </c>
      <c r="C74" s="16">
        <f t="shared" si="28"/>
        <v>0.16455696202531647</v>
      </c>
      <c r="D74" s="16">
        <v>916.4</v>
      </c>
      <c r="E74" s="16">
        <f t="shared" si="29"/>
        <v>150.80000000000001</v>
      </c>
      <c r="F74" s="129">
        <v>1</v>
      </c>
      <c r="G74" s="16">
        <f t="shared" si="30"/>
        <v>150.80000000000001</v>
      </c>
      <c r="H74" s="16">
        <f t="shared" ref="H74" si="31">ROUND(G74*0.2409,2)</f>
        <v>36.33</v>
      </c>
      <c r="I74" s="17">
        <f t="shared" ref="I74" si="32">G74+H74</f>
        <v>187.13</v>
      </c>
    </row>
    <row r="75" spans="1:9" hidden="1" x14ac:dyDescent="0.25">
      <c r="A75" s="73" t="s">
        <v>227</v>
      </c>
      <c r="B75" s="658">
        <v>32</v>
      </c>
      <c r="C75" s="16">
        <f t="shared" si="28"/>
        <v>0.20253164556962025</v>
      </c>
      <c r="D75" s="16">
        <v>916.4</v>
      </c>
      <c r="E75" s="131"/>
      <c r="F75" s="132">
        <v>1</v>
      </c>
      <c r="G75" s="131"/>
      <c r="H75" s="131"/>
      <c r="I75" s="133"/>
    </row>
    <row r="76" spans="1:9" x14ac:dyDescent="0.25">
      <c r="A76" s="73" t="s">
        <v>227</v>
      </c>
      <c r="B76" s="658">
        <v>36</v>
      </c>
      <c r="C76" s="16">
        <f t="shared" si="28"/>
        <v>0.22784810126582278</v>
      </c>
      <c r="D76" s="16">
        <v>916.4</v>
      </c>
      <c r="E76" s="16">
        <f t="shared" ref="E76:E81" si="33">D76*C76</f>
        <v>208.79999999999998</v>
      </c>
      <c r="F76" s="129">
        <v>1</v>
      </c>
      <c r="G76" s="16">
        <f t="shared" ref="G76:G81" si="34">ROUND(E76*F76,2)</f>
        <v>208.8</v>
      </c>
      <c r="H76" s="16">
        <f t="shared" ref="H76:H81" si="35">ROUND(G76*0.2409,2)</f>
        <v>50.3</v>
      </c>
      <c r="I76" s="17">
        <f t="shared" ref="I76:I81" si="36">G76+H76</f>
        <v>259.10000000000002</v>
      </c>
    </row>
    <row r="77" spans="1:9" x14ac:dyDescent="0.25">
      <c r="A77" s="73" t="s">
        <v>227</v>
      </c>
      <c r="B77" s="658">
        <v>45</v>
      </c>
      <c r="C77" s="16">
        <f t="shared" si="28"/>
        <v>0.2848101265822785</v>
      </c>
      <c r="D77" s="16">
        <v>916.4</v>
      </c>
      <c r="E77" s="16">
        <f t="shared" si="33"/>
        <v>261</v>
      </c>
      <c r="F77" s="129">
        <v>1</v>
      </c>
      <c r="G77" s="16">
        <f t="shared" si="34"/>
        <v>261</v>
      </c>
      <c r="H77" s="16">
        <f t="shared" si="35"/>
        <v>62.87</v>
      </c>
      <c r="I77" s="17">
        <f t="shared" si="36"/>
        <v>323.87</v>
      </c>
    </row>
    <row r="78" spans="1:9" x14ac:dyDescent="0.25">
      <c r="A78" s="73" t="s">
        <v>227</v>
      </c>
      <c r="B78" s="658">
        <v>8</v>
      </c>
      <c r="C78" s="16">
        <f t="shared" si="28"/>
        <v>5.0632911392405063E-2</v>
      </c>
      <c r="D78" s="16">
        <v>916.4</v>
      </c>
      <c r="E78" s="16">
        <f t="shared" si="33"/>
        <v>46.4</v>
      </c>
      <c r="F78" s="129">
        <v>1</v>
      </c>
      <c r="G78" s="16">
        <f t="shared" si="34"/>
        <v>46.4</v>
      </c>
      <c r="H78" s="16">
        <f t="shared" si="35"/>
        <v>11.18</v>
      </c>
      <c r="I78" s="17">
        <f t="shared" si="36"/>
        <v>57.58</v>
      </c>
    </row>
    <row r="79" spans="1:9" x14ac:dyDescent="0.25">
      <c r="A79" s="73" t="s">
        <v>227</v>
      </c>
      <c r="B79" s="658">
        <v>34</v>
      </c>
      <c r="C79" s="16">
        <f t="shared" si="28"/>
        <v>0.21518987341772153</v>
      </c>
      <c r="D79" s="16">
        <v>916.4</v>
      </c>
      <c r="E79" s="16">
        <f t="shared" si="33"/>
        <v>197.20000000000002</v>
      </c>
      <c r="F79" s="129">
        <v>1</v>
      </c>
      <c r="G79" s="16">
        <f t="shared" si="34"/>
        <v>197.2</v>
      </c>
      <c r="H79" s="16">
        <f t="shared" si="35"/>
        <v>47.51</v>
      </c>
      <c r="I79" s="17">
        <f t="shared" si="36"/>
        <v>244.70999999999998</v>
      </c>
    </row>
    <row r="80" spans="1:9" x14ac:dyDescent="0.25">
      <c r="A80" s="73" t="s">
        <v>227</v>
      </c>
      <c r="B80" s="658">
        <v>21</v>
      </c>
      <c r="C80" s="16">
        <f t="shared" si="28"/>
        <v>0.13291139240506328</v>
      </c>
      <c r="D80" s="16">
        <v>916.4</v>
      </c>
      <c r="E80" s="16">
        <f t="shared" si="33"/>
        <v>121.79999999999998</v>
      </c>
      <c r="F80" s="129">
        <v>1</v>
      </c>
      <c r="G80" s="16">
        <f t="shared" si="34"/>
        <v>121.8</v>
      </c>
      <c r="H80" s="16">
        <f t="shared" si="35"/>
        <v>29.34</v>
      </c>
      <c r="I80" s="17">
        <f t="shared" si="36"/>
        <v>151.13999999999999</v>
      </c>
    </row>
    <row r="81" spans="1:9" x14ac:dyDescent="0.25">
      <c r="A81" s="73" t="s">
        <v>227</v>
      </c>
      <c r="B81" s="658">
        <v>15</v>
      </c>
      <c r="C81" s="16">
        <f t="shared" si="28"/>
        <v>9.49367088607595E-2</v>
      </c>
      <c r="D81" s="16">
        <v>742.6</v>
      </c>
      <c r="E81" s="16">
        <f t="shared" si="33"/>
        <v>70.5</v>
      </c>
      <c r="F81" s="129">
        <v>1</v>
      </c>
      <c r="G81" s="16">
        <f t="shared" si="34"/>
        <v>70.5</v>
      </c>
      <c r="H81" s="16">
        <f t="shared" si="35"/>
        <v>16.98</v>
      </c>
      <c r="I81" s="17">
        <f t="shared" si="36"/>
        <v>87.48</v>
      </c>
    </row>
    <row r="82" spans="1:9" ht="49.5" x14ac:dyDescent="0.25">
      <c r="A82" s="687" t="s">
        <v>9</v>
      </c>
      <c r="B82" s="654">
        <f>SUM(B83:B88)</f>
        <v>214</v>
      </c>
      <c r="C82" s="38">
        <f>SUM(C83:C88)</f>
        <v>1.3544303797468353</v>
      </c>
      <c r="D82" s="38"/>
      <c r="E82" s="38"/>
      <c r="F82" s="127"/>
      <c r="G82" s="38">
        <f>SUM(G83:G88)</f>
        <v>770.4</v>
      </c>
      <c r="H82" s="38">
        <f>SUM(H83:H88)</f>
        <v>185.57999999999998</v>
      </c>
      <c r="I82" s="39">
        <f>SUM(I83:I88)</f>
        <v>955.98</v>
      </c>
    </row>
    <row r="83" spans="1:9" x14ac:dyDescent="0.25">
      <c r="A83" s="73" t="s">
        <v>409</v>
      </c>
      <c r="B83" s="658">
        <v>15</v>
      </c>
      <c r="C83" s="16">
        <f t="shared" ref="C83:C87" si="37">B83/158</f>
        <v>9.49367088607595E-2</v>
      </c>
      <c r="D83" s="16">
        <v>568.80000000000007</v>
      </c>
      <c r="E83" s="16">
        <f t="shared" ref="E83:E88" si="38">D83*C83</f>
        <v>54.000000000000007</v>
      </c>
      <c r="F83" s="129">
        <v>1</v>
      </c>
      <c r="G83" s="16">
        <f t="shared" ref="G83:G88" si="39">ROUND(E83*F83,2)</f>
        <v>54</v>
      </c>
      <c r="H83" s="16">
        <f t="shared" ref="H83:H88" si="40">ROUND(G83*0.2409,2)</f>
        <v>13.01</v>
      </c>
      <c r="I83" s="17">
        <f t="shared" ref="I83:I88" si="41">G83+H83</f>
        <v>67.010000000000005</v>
      </c>
    </row>
    <row r="84" spans="1:9" x14ac:dyDescent="0.25">
      <c r="A84" s="73" t="s">
        <v>409</v>
      </c>
      <c r="B84" s="658">
        <v>41.999999999999993</v>
      </c>
      <c r="C84" s="16">
        <f t="shared" si="37"/>
        <v>0.26582278481012656</v>
      </c>
      <c r="D84" s="16">
        <v>568.80000000000007</v>
      </c>
      <c r="E84" s="16">
        <f t="shared" si="38"/>
        <v>151.20000000000002</v>
      </c>
      <c r="F84" s="129">
        <v>1</v>
      </c>
      <c r="G84" s="16">
        <f t="shared" si="39"/>
        <v>151.19999999999999</v>
      </c>
      <c r="H84" s="16">
        <f t="shared" si="40"/>
        <v>36.42</v>
      </c>
      <c r="I84" s="17">
        <f t="shared" si="41"/>
        <v>187.62</v>
      </c>
    </row>
    <row r="85" spans="1:9" x14ac:dyDescent="0.25">
      <c r="A85" s="73" t="s">
        <v>409</v>
      </c>
      <c r="B85" s="658">
        <v>10</v>
      </c>
      <c r="C85" s="16">
        <f t="shared" si="37"/>
        <v>6.3291139240506333E-2</v>
      </c>
      <c r="D85" s="16">
        <v>568.80000000000007</v>
      </c>
      <c r="E85" s="16">
        <f t="shared" si="38"/>
        <v>36.000000000000007</v>
      </c>
      <c r="F85" s="129">
        <v>1</v>
      </c>
      <c r="G85" s="16">
        <f t="shared" si="39"/>
        <v>36</v>
      </c>
      <c r="H85" s="16">
        <f t="shared" si="40"/>
        <v>8.67</v>
      </c>
      <c r="I85" s="17">
        <f t="shared" si="41"/>
        <v>44.67</v>
      </c>
    </row>
    <row r="86" spans="1:9" x14ac:dyDescent="0.25">
      <c r="A86" s="73" t="s">
        <v>409</v>
      </c>
      <c r="B86" s="658">
        <v>82</v>
      </c>
      <c r="C86" s="16">
        <f t="shared" si="37"/>
        <v>0.51898734177215189</v>
      </c>
      <c r="D86" s="16">
        <v>568.80000000000007</v>
      </c>
      <c r="E86" s="16">
        <f t="shared" si="38"/>
        <v>295.20000000000005</v>
      </c>
      <c r="F86" s="129">
        <v>1</v>
      </c>
      <c r="G86" s="16">
        <f t="shared" si="39"/>
        <v>295.2</v>
      </c>
      <c r="H86" s="16">
        <f t="shared" si="40"/>
        <v>71.11</v>
      </c>
      <c r="I86" s="17">
        <f t="shared" si="41"/>
        <v>366.31</v>
      </c>
    </row>
    <row r="87" spans="1:9" x14ac:dyDescent="0.25">
      <c r="A87" s="73" t="s">
        <v>409</v>
      </c>
      <c r="B87" s="658">
        <v>11</v>
      </c>
      <c r="C87" s="16">
        <f t="shared" si="37"/>
        <v>6.9620253164556958E-2</v>
      </c>
      <c r="D87" s="16">
        <v>568.80000000000007</v>
      </c>
      <c r="E87" s="16">
        <f t="shared" si="38"/>
        <v>39.6</v>
      </c>
      <c r="F87" s="129">
        <v>1</v>
      </c>
      <c r="G87" s="16">
        <f t="shared" si="39"/>
        <v>39.6</v>
      </c>
      <c r="H87" s="16">
        <f t="shared" si="40"/>
        <v>9.5399999999999991</v>
      </c>
      <c r="I87" s="17">
        <f t="shared" si="41"/>
        <v>49.14</v>
      </c>
    </row>
    <row r="88" spans="1:9" x14ac:dyDescent="0.25">
      <c r="A88" s="73" t="s">
        <v>415</v>
      </c>
      <c r="B88" s="658">
        <v>54</v>
      </c>
      <c r="C88" s="16">
        <f t="shared" ref="C88" si="42">B88/158</f>
        <v>0.34177215189873417</v>
      </c>
      <c r="D88" s="16">
        <v>568.80000000000007</v>
      </c>
      <c r="E88" s="16">
        <f t="shared" si="38"/>
        <v>194.4</v>
      </c>
      <c r="F88" s="129">
        <v>1</v>
      </c>
      <c r="G88" s="16">
        <f t="shared" si="39"/>
        <v>194.4</v>
      </c>
      <c r="H88" s="16">
        <f t="shared" si="40"/>
        <v>46.83</v>
      </c>
      <c r="I88" s="17">
        <f t="shared" si="41"/>
        <v>241.23000000000002</v>
      </c>
    </row>
    <row r="89" spans="1:9" x14ac:dyDescent="0.25">
      <c r="A89" s="828" t="s">
        <v>416</v>
      </c>
      <c r="B89" s="653">
        <f>SUM(B90,B104,B112)</f>
        <v>110</v>
      </c>
      <c r="C89" s="12">
        <f>SUM(C90,C104,C112)</f>
        <v>0.69620253164556967</v>
      </c>
      <c r="D89" s="12"/>
      <c r="E89" s="12"/>
      <c r="F89" s="125"/>
      <c r="G89" s="12">
        <f>SUM(G90,G104,G112)</f>
        <v>221.1</v>
      </c>
      <c r="H89" s="12">
        <f>SUM(H90,H104,H112)</f>
        <v>53.26</v>
      </c>
      <c r="I89" s="13">
        <f>SUM(I90,I104,I112)</f>
        <v>274.36</v>
      </c>
    </row>
    <row r="90" spans="1:9" ht="49.5" x14ac:dyDescent="0.25">
      <c r="A90" s="687" t="s">
        <v>8</v>
      </c>
      <c r="B90" s="654">
        <f>SUM(B91)</f>
        <v>110</v>
      </c>
      <c r="C90" s="38">
        <f>SUM(C91)</f>
        <v>0.69620253164556967</v>
      </c>
      <c r="D90" s="38"/>
      <c r="E90" s="38"/>
      <c r="F90" s="127"/>
      <c r="G90" s="38">
        <f t="shared" ref="G90:I90" si="43">SUM(G91)</f>
        <v>221.1</v>
      </c>
      <c r="H90" s="38">
        <f t="shared" si="43"/>
        <v>53.26</v>
      </c>
      <c r="I90" s="39">
        <f t="shared" si="43"/>
        <v>274.36</v>
      </c>
    </row>
    <row r="91" spans="1:9" x14ac:dyDescent="0.25">
      <c r="A91" s="73" t="s">
        <v>414</v>
      </c>
      <c r="B91" s="658">
        <v>110</v>
      </c>
      <c r="C91" s="16">
        <f t="shared" ref="C91" si="44">B91/158</f>
        <v>0.69620253164556967</v>
      </c>
      <c r="D91" s="16">
        <v>1058.6000000000001</v>
      </c>
      <c r="E91" s="16">
        <f t="shared" ref="E91" si="45">D91*C91</f>
        <v>737.00000000000011</v>
      </c>
      <c r="F91" s="130">
        <v>0.3</v>
      </c>
      <c r="G91" s="16">
        <f t="shared" ref="G91" si="46">ROUND(E91*F91,2)</f>
        <v>221.1</v>
      </c>
      <c r="H91" s="16">
        <f>ROUND(G91*0.2409,2)</f>
        <v>53.26</v>
      </c>
      <c r="I91" s="17">
        <f>G91+H91</f>
        <v>274.36</v>
      </c>
    </row>
    <row r="92" spans="1:9" x14ac:dyDescent="0.25">
      <c r="A92" s="828" t="s">
        <v>89</v>
      </c>
      <c r="B92" s="653">
        <f>SUM(B93)</f>
        <v>624</v>
      </c>
      <c r="C92" s="12">
        <f>SUM(C93)</f>
        <v>3.9493670886075947</v>
      </c>
      <c r="D92" s="12"/>
      <c r="E92" s="12"/>
      <c r="F92" s="125"/>
      <c r="G92" s="12">
        <f t="shared" ref="G92:I92" si="47">SUM(G93)</f>
        <v>1979.94</v>
      </c>
      <c r="H92" s="12">
        <f t="shared" si="47"/>
        <v>476.98</v>
      </c>
      <c r="I92" s="13">
        <f t="shared" si="47"/>
        <v>2456.92</v>
      </c>
    </row>
    <row r="93" spans="1:9" ht="33" x14ac:dyDescent="0.25">
      <c r="A93" s="687" t="s">
        <v>7</v>
      </c>
      <c r="B93" s="654">
        <f>SUM(B94:B98)</f>
        <v>624</v>
      </c>
      <c r="C93" s="38">
        <f>SUM(C94:C98)</f>
        <v>3.9493670886075947</v>
      </c>
      <c r="D93" s="38"/>
      <c r="E93" s="38"/>
      <c r="F93" s="127"/>
      <c r="G93" s="38">
        <f t="shared" ref="G93:I93" si="48">SUM(G94:G98)</f>
        <v>1979.94</v>
      </c>
      <c r="H93" s="38">
        <f t="shared" si="48"/>
        <v>476.98</v>
      </c>
      <c r="I93" s="39">
        <f t="shared" si="48"/>
        <v>2456.92</v>
      </c>
    </row>
    <row r="94" spans="1:9" x14ac:dyDescent="0.25">
      <c r="A94" s="73" t="s">
        <v>417</v>
      </c>
      <c r="B94" s="658">
        <v>158</v>
      </c>
      <c r="C94" s="16">
        <f t="shared" ref="C94:C98" si="49">B94/158</f>
        <v>1</v>
      </c>
      <c r="D94" s="16">
        <v>924</v>
      </c>
      <c r="E94" s="16">
        <f t="shared" ref="E94:E98" si="50">D94*C94</f>
        <v>924</v>
      </c>
      <c r="F94" s="129">
        <v>0.3</v>
      </c>
      <c r="G94" s="16">
        <f t="shared" ref="G94:G98" si="51">ROUND(E94*F94,2)</f>
        <v>277.2</v>
      </c>
      <c r="H94" s="16">
        <f>ROUND(G94*0.2409,2)</f>
        <v>66.78</v>
      </c>
      <c r="I94" s="17">
        <f>G94+H94</f>
        <v>343.98</v>
      </c>
    </row>
    <row r="95" spans="1:9" x14ac:dyDescent="0.25">
      <c r="A95" s="73" t="s">
        <v>418</v>
      </c>
      <c r="B95" s="658">
        <v>158</v>
      </c>
      <c r="C95" s="16">
        <f t="shared" si="49"/>
        <v>1</v>
      </c>
      <c r="D95" s="16">
        <v>1857</v>
      </c>
      <c r="E95" s="16">
        <f t="shared" si="50"/>
        <v>1857</v>
      </c>
      <c r="F95" s="129">
        <v>0.3</v>
      </c>
      <c r="G95" s="16">
        <f t="shared" si="51"/>
        <v>557.1</v>
      </c>
      <c r="H95" s="16">
        <f>ROUND(G95*0.2409,2)</f>
        <v>134.21</v>
      </c>
      <c r="I95" s="17">
        <f>G95+H95</f>
        <v>691.31000000000006</v>
      </c>
    </row>
    <row r="96" spans="1:9" x14ac:dyDescent="0.25">
      <c r="A96" s="73" t="s">
        <v>419</v>
      </c>
      <c r="B96" s="658">
        <v>38</v>
      </c>
      <c r="C96" s="16">
        <f t="shared" si="49"/>
        <v>0.24050632911392406</v>
      </c>
      <c r="D96" s="16">
        <v>1798</v>
      </c>
      <c r="E96" s="16">
        <f t="shared" si="50"/>
        <v>432.43037974683546</v>
      </c>
      <c r="F96" s="129">
        <v>0.3</v>
      </c>
      <c r="G96" s="16">
        <f t="shared" si="51"/>
        <v>129.72999999999999</v>
      </c>
      <c r="H96" s="16">
        <f t="shared" ref="H96:H98" si="52">ROUND(G96*0.2409,2)</f>
        <v>31.25</v>
      </c>
      <c r="I96" s="17">
        <f t="shared" ref="I96:I98" si="53">G96+H96</f>
        <v>160.97999999999999</v>
      </c>
    </row>
    <row r="97" spans="1:9" x14ac:dyDescent="0.25">
      <c r="A97" s="73" t="s">
        <v>420</v>
      </c>
      <c r="B97" s="658">
        <v>158</v>
      </c>
      <c r="C97" s="16">
        <f t="shared" si="49"/>
        <v>1</v>
      </c>
      <c r="D97" s="16">
        <v>2126</v>
      </c>
      <c r="E97" s="16">
        <f t="shared" si="50"/>
        <v>2126</v>
      </c>
      <c r="F97" s="129">
        <v>0.3</v>
      </c>
      <c r="G97" s="16">
        <f t="shared" si="51"/>
        <v>637.79999999999995</v>
      </c>
      <c r="H97" s="16">
        <f t="shared" si="52"/>
        <v>153.65</v>
      </c>
      <c r="I97" s="17">
        <f t="shared" si="53"/>
        <v>791.44999999999993</v>
      </c>
    </row>
    <row r="98" spans="1:9" x14ac:dyDescent="0.25">
      <c r="A98" s="73" t="s">
        <v>421</v>
      </c>
      <c r="B98" s="658">
        <v>112</v>
      </c>
      <c r="C98" s="16">
        <f t="shared" si="49"/>
        <v>0.70886075949367089</v>
      </c>
      <c r="D98" s="16">
        <v>1778</v>
      </c>
      <c r="E98" s="16">
        <f t="shared" si="50"/>
        <v>1260.3544303797469</v>
      </c>
      <c r="F98" s="129">
        <v>0.3</v>
      </c>
      <c r="G98" s="16">
        <f t="shared" si="51"/>
        <v>378.11</v>
      </c>
      <c r="H98" s="16">
        <f t="shared" si="52"/>
        <v>91.09</v>
      </c>
      <c r="I98" s="17">
        <f t="shared" si="53"/>
        <v>469.20000000000005</v>
      </c>
    </row>
    <row r="101" spans="1:9" x14ac:dyDescent="0.25">
      <c r="A101" s="64" t="s">
        <v>422</v>
      </c>
    </row>
    <row r="102" spans="1:9" ht="18" customHeight="1" x14ac:dyDescent="0.25"/>
    <row r="103" spans="1:9" x14ac:dyDescent="0.25">
      <c r="A103" s="64" t="s">
        <v>423</v>
      </c>
    </row>
    <row r="104" spans="1:9" x14ac:dyDescent="0.25">
      <c r="A104" s="64" t="s">
        <v>424</v>
      </c>
    </row>
  </sheetData>
  <mergeCells count="4">
    <mergeCell ref="F1:G1"/>
    <mergeCell ref="A2:G2"/>
    <mergeCell ref="A6:A7"/>
    <mergeCell ref="B6:I6"/>
  </mergeCells>
  <pageMargins left="0.70866141732283472" right="0.70866141732283472" top="0.74803149606299213" bottom="0.74803149606299213" header="0.31496062992125984" footer="0.31496062992125984"/>
  <pageSetup paperSize="9" scale="65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 tint="0.59999389629810485"/>
    <pageSetUpPr fitToPage="1"/>
  </sheetPr>
  <dimension ref="A1:I115"/>
  <sheetViews>
    <sheetView zoomScale="80" zoomScaleNormal="80" workbookViewId="0">
      <selection activeCell="E14" sqref="E14"/>
    </sheetView>
  </sheetViews>
  <sheetFormatPr defaultRowHeight="16.5" x14ac:dyDescent="0.25"/>
  <cols>
    <col min="1" max="1" width="42.7109375" style="2" customWidth="1"/>
    <col min="2" max="2" width="17.28515625" style="2" customWidth="1"/>
    <col min="3" max="3" width="19.28515625" style="2" customWidth="1"/>
    <col min="4" max="4" width="13.7109375" style="2" customWidth="1"/>
    <col min="5" max="5" width="15.42578125" style="2" customWidth="1"/>
    <col min="6" max="6" width="11.42578125" style="2" customWidth="1"/>
    <col min="7" max="7" width="11.5703125" style="2" customWidth="1"/>
    <col min="8" max="9" width="12.140625" style="2" customWidth="1"/>
    <col min="10" max="16384" width="9.140625" style="2"/>
  </cols>
  <sheetData>
    <row r="1" spans="1:9" x14ac:dyDescent="0.25">
      <c r="F1" s="1433"/>
      <c r="G1" s="1433"/>
    </row>
    <row r="2" spans="1:9" s="1" customFormat="1" ht="48.75" customHeight="1" x14ac:dyDescent="0.25">
      <c r="A2" s="1374" t="s">
        <v>108</v>
      </c>
      <c r="B2" s="1374"/>
      <c r="C2" s="1374"/>
      <c r="D2" s="1374"/>
      <c r="E2" s="1374"/>
      <c r="F2" s="1374"/>
      <c r="G2" s="1374"/>
    </row>
    <row r="4" spans="1:9" x14ac:dyDescent="0.25">
      <c r="A4" s="2" t="s">
        <v>109</v>
      </c>
    </row>
    <row r="5" spans="1:9" ht="17.25" thickBot="1" x14ac:dyDescent="0.3">
      <c r="B5" s="41"/>
      <c r="C5" s="41"/>
      <c r="D5" s="41"/>
      <c r="E5" s="41"/>
      <c r="F5" s="41"/>
      <c r="G5" s="41"/>
      <c r="H5" s="41"/>
      <c r="I5" s="41"/>
    </row>
    <row r="6" spans="1:9" ht="24" customHeight="1" x14ac:dyDescent="0.25">
      <c r="A6" s="1428"/>
      <c r="B6" s="1430" t="s">
        <v>11</v>
      </c>
      <c r="C6" s="1431"/>
      <c r="D6" s="1431"/>
      <c r="E6" s="1431"/>
      <c r="F6" s="1431"/>
      <c r="G6" s="1431"/>
      <c r="H6" s="1431"/>
      <c r="I6" s="1432"/>
    </row>
    <row r="7" spans="1:9" ht="142.5" customHeight="1" x14ac:dyDescent="0.25">
      <c r="A7" s="1429"/>
      <c r="B7" s="23" t="s">
        <v>21</v>
      </c>
      <c r="C7" s="166" t="s">
        <v>15</v>
      </c>
      <c r="D7" s="24" t="s">
        <v>16</v>
      </c>
      <c r="E7" s="24" t="s">
        <v>13</v>
      </c>
      <c r="F7" s="24" t="s">
        <v>3</v>
      </c>
      <c r="G7" s="24" t="s">
        <v>4</v>
      </c>
      <c r="H7" s="24" t="s">
        <v>5</v>
      </c>
      <c r="I7" s="25" t="s">
        <v>6</v>
      </c>
    </row>
    <row r="8" spans="1:9" ht="16.5" customHeight="1" x14ac:dyDescent="0.25">
      <c r="A8" s="212"/>
      <c r="B8" s="4">
        <v>1</v>
      </c>
      <c r="C8" s="5" t="s">
        <v>24</v>
      </c>
      <c r="D8" s="5">
        <v>3</v>
      </c>
      <c r="E8" s="5" t="s">
        <v>17</v>
      </c>
      <c r="F8" s="5">
        <v>5</v>
      </c>
      <c r="G8" s="5" t="s">
        <v>18</v>
      </c>
      <c r="H8" s="5" t="s">
        <v>19</v>
      </c>
      <c r="I8" s="6" t="s">
        <v>20</v>
      </c>
    </row>
    <row r="9" spans="1:9" s="1" customFormat="1" ht="26.25" customHeight="1" x14ac:dyDescent="0.25">
      <c r="A9" s="213" t="s">
        <v>0</v>
      </c>
      <c r="B9" s="785">
        <f>B10+B99</f>
        <v>9847.7999999999993</v>
      </c>
      <c r="C9" s="787">
        <f>C10+C99</f>
        <v>62.327848101265829</v>
      </c>
      <c r="D9" s="787"/>
      <c r="E9" s="787"/>
      <c r="F9" s="787"/>
      <c r="G9" s="787">
        <f>G10+G99</f>
        <v>50661.03</v>
      </c>
      <c r="H9" s="787">
        <f>H10+H99</f>
        <v>12204.23</v>
      </c>
      <c r="I9" s="788">
        <f>I10+I99</f>
        <v>62865.26</v>
      </c>
    </row>
    <row r="10" spans="1:9" s="1" customFormat="1" ht="21.75" customHeight="1" x14ac:dyDescent="0.25">
      <c r="A10" s="707" t="s">
        <v>110</v>
      </c>
      <c r="B10" s="792">
        <f>B11+B41+B77+B87</f>
        <v>8677</v>
      </c>
      <c r="C10" s="797">
        <f>C11+C41+C77+C87</f>
        <v>54.917721518987349</v>
      </c>
      <c r="D10" s="797"/>
      <c r="E10" s="797"/>
      <c r="F10" s="797"/>
      <c r="G10" s="797">
        <f>G11+G41+G77+G87</f>
        <v>48538.53</v>
      </c>
      <c r="H10" s="797">
        <f>H11+H41+H77+H87</f>
        <v>11692.91</v>
      </c>
      <c r="I10" s="810">
        <f>I11+I41+I77+I87</f>
        <v>60231.44</v>
      </c>
    </row>
    <row r="11" spans="1:9" s="68" customFormat="1" ht="54" customHeight="1" x14ac:dyDescent="0.25">
      <c r="A11" s="646" t="s">
        <v>10</v>
      </c>
      <c r="B11" s="845">
        <f>SUM(B12:B40)</f>
        <v>3384</v>
      </c>
      <c r="C11" s="831">
        <f>SUM(C12:C40)</f>
        <v>21.417721518987342</v>
      </c>
      <c r="D11" s="832"/>
      <c r="E11" s="832"/>
      <c r="F11" s="832"/>
      <c r="G11" s="831">
        <f>SUM(G12:G40)</f>
        <v>26946.899999999998</v>
      </c>
      <c r="H11" s="831">
        <f>SUM(H12:H40)</f>
        <v>6491.51</v>
      </c>
      <c r="I11" s="842">
        <f>SUM(I12:I40)</f>
        <v>33438.410000000003</v>
      </c>
    </row>
    <row r="12" spans="1:9" s="68" customFormat="1" ht="18.75" customHeight="1" x14ac:dyDescent="0.25">
      <c r="A12" s="69" t="s">
        <v>111</v>
      </c>
      <c r="B12" s="846">
        <v>48</v>
      </c>
      <c r="C12" s="840">
        <f>B12/158</f>
        <v>0.30379746835443039</v>
      </c>
      <c r="D12" s="832">
        <v>1319.3</v>
      </c>
      <c r="E12" s="832">
        <f>C12*D12</f>
        <v>400.8</v>
      </c>
      <c r="F12" s="833">
        <v>1</v>
      </c>
      <c r="G12" s="832">
        <f t="shared" ref="G12:G40" si="0">ROUND(E12*F12,2)</f>
        <v>400.8</v>
      </c>
      <c r="H12" s="832">
        <f t="shared" ref="H12:H40" si="1">ROUND(G12*0.2409, 2)</f>
        <v>96.55</v>
      </c>
      <c r="I12" s="834">
        <f t="shared" ref="I12:I40" si="2">G12+H12</f>
        <v>497.35</v>
      </c>
    </row>
    <row r="13" spans="1:9" s="68" customFormat="1" ht="18.75" customHeight="1" x14ac:dyDescent="0.25">
      <c r="A13" s="69" t="s">
        <v>112</v>
      </c>
      <c r="B13" s="846">
        <v>194</v>
      </c>
      <c r="C13" s="840">
        <f t="shared" ref="C13:C37" si="3">B13/158</f>
        <v>1.2278481012658229</v>
      </c>
      <c r="D13" s="832">
        <v>1319.3</v>
      </c>
      <c r="E13" s="832">
        <f t="shared" ref="E13:E17" si="4">C13*D13</f>
        <v>1619.9</v>
      </c>
      <c r="F13" s="833">
        <v>1</v>
      </c>
      <c r="G13" s="832">
        <f t="shared" si="0"/>
        <v>1619.9</v>
      </c>
      <c r="H13" s="832">
        <f t="shared" si="1"/>
        <v>390.23</v>
      </c>
      <c r="I13" s="834">
        <f t="shared" si="2"/>
        <v>2010.13</v>
      </c>
    </row>
    <row r="14" spans="1:9" s="68" customFormat="1" ht="18.75" customHeight="1" x14ac:dyDescent="0.25">
      <c r="A14" s="69" t="s">
        <v>113</v>
      </c>
      <c r="B14" s="846">
        <v>303</v>
      </c>
      <c r="C14" s="840">
        <f t="shared" si="3"/>
        <v>1.9177215189873418</v>
      </c>
      <c r="D14" s="832">
        <v>1319.3</v>
      </c>
      <c r="E14" s="832">
        <f t="shared" si="4"/>
        <v>2530.0499999999997</v>
      </c>
      <c r="F14" s="833">
        <v>1</v>
      </c>
      <c r="G14" s="832">
        <f t="shared" si="0"/>
        <v>2530.0500000000002</v>
      </c>
      <c r="H14" s="832">
        <f t="shared" si="1"/>
        <v>609.49</v>
      </c>
      <c r="I14" s="834">
        <f t="shared" si="2"/>
        <v>3139.54</v>
      </c>
    </row>
    <row r="15" spans="1:9" s="68" customFormat="1" ht="18.75" customHeight="1" x14ac:dyDescent="0.25">
      <c r="A15" s="69" t="s">
        <v>114</v>
      </c>
      <c r="B15" s="846">
        <v>48</v>
      </c>
      <c r="C15" s="840">
        <f t="shared" si="3"/>
        <v>0.30379746835443039</v>
      </c>
      <c r="D15" s="832">
        <v>1319.3</v>
      </c>
      <c r="E15" s="832">
        <f t="shared" si="4"/>
        <v>400.8</v>
      </c>
      <c r="F15" s="833">
        <v>1</v>
      </c>
      <c r="G15" s="832">
        <f t="shared" si="0"/>
        <v>400.8</v>
      </c>
      <c r="H15" s="832">
        <f t="shared" si="1"/>
        <v>96.55</v>
      </c>
      <c r="I15" s="834">
        <f t="shared" si="2"/>
        <v>497.35</v>
      </c>
    </row>
    <row r="16" spans="1:9" s="68" customFormat="1" ht="18.75" customHeight="1" x14ac:dyDescent="0.25">
      <c r="A16" s="69" t="s">
        <v>115</v>
      </c>
      <c r="B16" s="846">
        <v>153</v>
      </c>
      <c r="C16" s="840">
        <f t="shared" si="3"/>
        <v>0.96835443037974689</v>
      </c>
      <c r="D16" s="832">
        <v>1319.3</v>
      </c>
      <c r="E16" s="832">
        <f t="shared" si="4"/>
        <v>1277.55</v>
      </c>
      <c r="F16" s="833">
        <v>1</v>
      </c>
      <c r="G16" s="832">
        <f t="shared" si="0"/>
        <v>1277.55</v>
      </c>
      <c r="H16" s="832">
        <f t="shared" si="1"/>
        <v>307.76</v>
      </c>
      <c r="I16" s="834">
        <f t="shared" si="2"/>
        <v>1585.31</v>
      </c>
    </row>
    <row r="17" spans="1:9" s="68" customFormat="1" ht="18.75" customHeight="1" x14ac:dyDescent="0.25">
      <c r="A17" s="69" t="s">
        <v>116</v>
      </c>
      <c r="B17" s="846">
        <v>142</v>
      </c>
      <c r="C17" s="840">
        <f t="shared" si="3"/>
        <v>0.89873417721518989</v>
      </c>
      <c r="D17" s="832">
        <v>1319.3</v>
      </c>
      <c r="E17" s="832">
        <f t="shared" si="4"/>
        <v>1185.7</v>
      </c>
      <c r="F17" s="833">
        <v>1</v>
      </c>
      <c r="G17" s="832">
        <f t="shared" si="0"/>
        <v>1185.7</v>
      </c>
      <c r="H17" s="832">
        <f t="shared" si="1"/>
        <v>285.64</v>
      </c>
      <c r="I17" s="834">
        <f t="shared" si="2"/>
        <v>1471.3400000000001</v>
      </c>
    </row>
    <row r="18" spans="1:9" s="68" customFormat="1" ht="18.75" customHeight="1" x14ac:dyDescent="0.25">
      <c r="A18" s="69" t="s">
        <v>117</v>
      </c>
      <c r="B18" s="846">
        <v>120</v>
      </c>
      <c r="C18" s="840">
        <f t="shared" si="3"/>
        <v>0.759493670886076</v>
      </c>
      <c r="D18" s="832">
        <v>1185</v>
      </c>
      <c r="E18" s="832">
        <f t="shared" ref="E18:E40" si="5">C18*D18</f>
        <v>900.00000000000011</v>
      </c>
      <c r="F18" s="833">
        <v>1</v>
      </c>
      <c r="G18" s="832">
        <f t="shared" si="0"/>
        <v>900</v>
      </c>
      <c r="H18" s="832">
        <f t="shared" si="1"/>
        <v>216.81</v>
      </c>
      <c r="I18" s="834">
        <f t="shared" si="2"/>
        <v>1116.81</v>
      </c>
    </row>
    <row r="19" spans="1:9" s="68" customFormat="1" ht="18.75" customHeight="1" x14ac:dyDescent="0.25">
      <c r="A19" s="69" t="s">
        <v>119</v>
      </c>
      <c r="B19" s="846">
        <v>85</v>
      </c>
      <c r="C19" s="840">
        <f t="shared" si="3"/>
        <v>0.53797468354430378</v>
      </c>
      <c r="D19" s="832">
        <v>1185</v>
      </c>
      <c r="E19" s="832">
        <f t="shared" si="5"/>
        <v>637.5</v>
      </c>
      <c r="F19" s="833">
        <v>1</v>
      </c>
      <c r="G19" s="832">
        <f t="shared" si="0"/>
        <v>637.5</v>
      </c>
      <c r="H19" s="832">
        <f t="shared" si="1"/>
        <v>153.57</v>
      </c>
      <c r="I19" s="834">
        <f t="shared" si="2"/>
        <v>791.06999999999994</v>
      </c>
    </row>
    <row r="20" spans="1:9" s="68" customFormat="1" ht="18.75" customHeight="1" x14ac:dyDescent="0.25">
      <c r="A20" s="69" t="s">
        <v>120</v>
      </c>
      <c r="B20" s="846">
        <v>28</v>
      </c>
      <c r="C20" s="840">
        <f t="shared" si="3"/>
        <v>0.17721518987341772</v>
      </c>
      <c r="D20" s="832">
        <v>1185</v>
      </c>
      <c r="E20" s="832">
        <f t="shared" si="5"/>
        <v>210</v>
      </c>
      <c r="F20" s="833">
        <v>1</v>
      </c>
      <c r="G20" s="832">
        <f t="shared" si="0"/>
        <v>210</v>
      </c>
      <c r="H20" s="832">
        <f t="shared" si="1"/>
        <v>50.59</v>
      </c>
      <c r="I20" s="834">
        <f t="shared" si="2"/>
        <v>260.59000000000003</v>
      </c>
    </row>
    <row r="21" spans="1:9" s="68" customFormat="1" ht="18.75" customHeight="1" x14ac:dyDescent="0.25">
      <c r="A21" s="69" t="s">
        <v>121</v>
      </c>
      <c r="B21" s="846">
        <v>101</v>
      </c>
      <c r="C21" s="840">
        <f t="shared" si="3"/>
        <v>0.63924050632911389</v>
      </c>
      <c r="D21" s="832">
        <v>1185</v>
      </c>
      <c r="E21" s="832">
        <f t="shared" si="5"/>
        <v>757.5</v>
      </c>
      <c r="F21" s="833">
        <v>1</v>
      </c>
      <c r="G21" s="832">
        <f t="shared" si="0"/>
        <v>757.5</v>
      </c>
      <c r="H21" s="832">
        <f t="shared" si="1"/>
        <v>182.48</v>
      </c>
      <c r="I21" s="834">
        <f t="shared" si="2"/>
        <v>939.98</v>
      </c>
    </row>
    <row r="22" spans="1:9" s="68" customFormat="1" ht="18.75" customHeight="1" x14ac:dyDescent="0.25">
      <c r="A22" s="69" t="s">
        <v>122</v>
      </c>
      <c r="B22" s="846">
        <v>87</v>
      </c>
      <c r="C22" s="840">
        <f t="shared" si="3"/>
        <v>0.55063291139240511</v>
      </c>
      <c r="D22" s="832">
        <v>1185</v>
      </c>
      <c r="E22" s="832">
        <f t="shared" si="5"/>
        <v>652.5</v>
      </c>
      <c r="F22" s="833">
        <v>1</v>
      </c>
      <c r="G22" s="832">
        <f t="shared" si="0"/>
        <v>652.5</v>
      </c>
      <c r="H22" s="832">
        <f t="shared" si="1"/>
        <v>157.19</v>
      </c>
      <c r="I22" s="834">
        <f t="shared" si="2"/>
        <v>809.69</v>
      </c>
    </row>
    <row r="23" spans="1:9" s="68" customFormat="1" ht="18.75" customHeight="1" x14ac:dyDescent="0.25">
      <c r="A23" s="69" t="s">
        <v>123</v>
      </c>
      <c r="B23" s="846">
        <v>90</v>
      </c>
      <c r="C23" s="840">
        <f t="shared" si="3"/>
        <v>0.569620253164557</v>
      </c>
      <c r="D23" s="832">
        <v>1185</v>
      </c>
      <c r="E23" s="832">
        <f t="shared" si="5"/>
        <v>675</v>
      </c>
      <c r="F23" s="833">
        <v>1</v>
      </c>
      <c r="G23" s="832">
        <f t="shared" si="0"/>
        <v>675</v>
      </c>
      <c r="H23" s="832">
        <f t="shared" si="1"/>
        <v>162.61000000000001</v>
      </c>
      <c r="I23" s="834">
        <f t="shared" si="2"/>
        <v>837.61</v>
      </c>
    </row>
    <row r="24" spans="1:9" s="68" customFormat="1" ht="18.75" customHeight="1" x14ac:dyDescent="0.25">
      <c r="A24" s="69" t="s">
        <v>124</v>
      </c>
      <c r="B24" s="846">
        <v>192</v>
      </c>
      <c r="C24" s="840">
        <f t="shared" si="3"/>
        <v>1.2151898734177216</v>
      </c>
      <c r="D24" s="832">
        <v>1185</v>
      </c>
      <c r="E24" s="832">
        <f t="shared" si="5"/>
        <v>1440</v>
      </c>
      <c r="F24" s="833">
        <v>1</v>
      </c>
      <c r="G24" s="832">
        <f t="shared" si="0"/>
        <v>1440</v>
      </c>
      <c r="H24" s="832">
        <f t="shared" si="1"/>
        <v>346.9</v>
      </c>
      <c r="I24" s="834">
        <f t="shared" si="2"/>
        <v>1786.9</v>
      </c>
    </row>
    <row r="25" spans="1:9" s="68" customFormat="1" ht="18.75" customHeight="1" x14ac:dyDescent="0.25">
      <c r="A25" s="69" t="s">
        <v>125</v>
      </c>
      <c r="B25" s="846">
        <v>264</v>
      </c>
      <c r="C25" s="840">
        <f t="shared" si="3"/>
        <v>1.6708860759493671</v>
      </c>
      <c r="D25" s="832">
        <v>1295.5999999999999</v>
      </c>
      <c r="E25" s="832">
        <f t="shared" si="5"/>
        <v>2164.7999999999997</v>
      </c>
      <c r="F25" s="833">
        <v>1</v>
      </c>
      <c r="G25" s="832">
        <f t="shared" si="0"/>
        <v>2164.8000000000002</v>
      </c>
      <c r="H25" s="832">
        <f t="shared" si="1"/>
        <v>521.5</v>
      </c>
      <c r="I25" s="834">
        <f t="shared" si="2"/>
        <v>2686.3</v>
      </c>
    </row>
    <row r="26" spans="1:9" s="68" customFormat="1" ht="18.75" customHeight="1" x14ac:dyDescent="0.25">
      <c r="A26" s="69" t="s">
        <v>126</v>
      </c>
      <c r="B26" s="846">
        <v>15</v>
      </c>
      <c r="C26" s="840">
        <f t="shared" si="3"/>
        <v>9.49367088607595E-2</v>
      </c>
      <c r="D26" s="832">
        <v>1185</v>
      </c>
      <c r="E26" s="832">
        <f t="shared" si="5"/>
        <v>112.50000000000001</v>
      </c>
      <c r="F26" s="833">
        <v>1</v>
      </c>
      <c r="G26" s="832">
        <f t="shared" si="0"/>
        <v>112.5</v>
      </c>
      <c r="H26" s="832">
        <f t="shared" si="1"/>
        <v>27.1</v>
      </c>
      <c r="I26" s="834">
        <f t="shared" si="2"/>
        <v>139.6</v>
      </c>
    </row>
    <row r="27" spans="1:9" s="68" customFormat="1" ht="18.75" customHeight="1" x14ac:dyDescent="0.25">
      <c r="A27" s="69" t="s">
        <v>127</v>
      </c>
      <c r="B27" s="846">
        <v>215</v>
      </c>
      <c r="C27" s="840">
        <f t="shared" si="3"/>
        <v>1.360759493670886</v>
      </c>
      <c r="D27" s="832">
        <v>1185</v>
      </c>
      <c r="E27" s="832">
        <f t="shared" si="5"/>
        <v>1612.5</v>
      </c>
      <c r="F27" s="833">
        <v>1</v>
      </c>
      <c r="G27" s="832">
        <f t="shared" si="0"/>
        <v>1612.5</v>
      </c>
      <c r="H27" s="832">
        <f t="shared" si="1"/>
        <v>388.45</v>
      </c>
      <c r="I27" s="834">
        <f t="shared" si="2"/>
        <v>2000.95</v>
      </c>
    </row>
    <row r="28" spans="1:9" s="68" customFormat="1" ht="18.75" customHeight="1" x14ac:dyDescent="0.25">
      <c r="A28" s="69" t="s">
        <v>128</v>
      </c>
      <c r="B28" s="846">
        <v>96</v>
      </c>
      <c r="C28" s="840">
        <f t="shared" si="3"/>
        <v>0.60759493670886078</v>
      </c>
      <c r="D28" s="832">
        <v>1185</v>
      </c>
      <c r="E28" s="832">
        <f t="shared" si="5"/>
        <v>720</v>
      </c>
      <c r="F28" s="833">
        <v>1</v>
      </c>
      <c r="G28" s="832">
        <f t="shared" si="0"/>
        <v>720</v>
      </c>
      <c r="H28" s="832">
        <f t="shared" si="1"/>
        <v>173.45</v>
      </c>
      <c r="I28" s="834">
        <f t="shared" si="2"/>
        <v>893.45</v>
      </c>
    </row>
    <row r="29" spans="1:9" s="68" customFormat="1" ht="18.75" customHeight="1" x14ac:dyDescent="0.25">
      <c r="A29" s="69" t="s">
        <v>129</v>
      </c>
      <c r="B29" s="846">
        <v>183</v>
      </c>
      <c r="C29" s="840">
        <f t="shared" si="3"/>
        <v>1.1582278481012658</v>
      </c>
      <c r="D29" s="832">
        <v>1185</v>
      </c>
      <c r="E29" s="832">
        <f t="shared" si="5"/>
        <v>1372.5</v>
      </c>
      <c r="F29" s="833">
        <v>1</v>
      </c>
      <c r="G29" s="832">
        <f t="shared" si="0"/>
        <v>1372.5</v>
      </c>
      <c r="H29" s="832">
        <f t="shared" si="1"/>
        <v>330.64</v>
      </c>
      <c r="I29" s="834">
        <f t="shared" si="2"/>
        <v>1703.1399999999999</v>
      </c>
    </row>
    <row r="30" spans="1:9" s="68" customFormat="1" ht="19.5" customHeight="1" x14ac:dyDescent="0.25">
      <c r="A30" s="69" t="s">
        <v>130</v>
      </c>
      <c r="B30" s="846">
        <v>192</v>
      </c>
      <c r="C30" s="840">
        <f t="shared" si="3"/>
        <v>1.2151898734177216</v>
      </c>
      <c r="D30" s="832">
        <v>1185</v>
      </c>
      <c r="E30" s="832">
        <f t="shared" si="5"/>
        <v>1440</v>
      </c>
      <c r="F30" s="833">
        <v>1</v>
      </c>
      <c r="G30" s="832">
        <f t="shared" si="0"/>
        <v>1440</v>
      </c>
      <c r="H30" s="832">
        <f t="shared" si="1"/>
        <v>346.9</v>
      </c>
      <c r="I30" s="834">
        <f t="shared" si="2"/>
        <v>1786.9</v>
      </c>
    </row>
    <row r="31" spans="1:9" s="68" customFormat="1" ht="19.5" customHeight="1" x14ac:dyDescent="0.25">
      <c r="A31" s="69" t="s">
        <v>131</v>
      </c>
      <c r="B31" s="846">
        <v>127</v>
      </c>
      <c r="C31" s="840">
        <f t="shared" si="3"/>
        <v>0.80379746835443033</v>
      </c>
      <c r="D31" s="832">
        <v>1319.3</v>
      </c>
      <c r="E31" s="832">
        <f t="shared" si="5"/>
        <v>1060.4499999999998</v>
      </c>
      <c r="F31" s="833">
        <v>1</v>
      </c>
      <c r="G31" s="832">
        <f t="shared" si="0"/>
        <v>1060.45</v>
      </c>
      <c r="H31" s="832">
        <f t="shared" si="1"/>
        <v>255.46</v>
      </c>
      <c r="I31" s="834">
        <f t="shared" si="2"/>
        <v>1315.91</v>
      </c>
    </row>
    <row r="32" spans="1:9" s="68" customFormat="1" ht="19.5" customHeight="1" x14ac:dyDescent="0.25">
      <c r="A32" s="69" t="s">
        <v>132</v>
      </c>
      <c r="B32" s="846">
        <v>65</v>
      </c>
      <c r="C32" s="840">
        <f t="shared" si="3"/>
        <v>0.41139240506329117</v>
      </c>
      <c r="D32" s="832">
        <v>1319.3</v>
      </c>
      <c r="E32" s="832">
        <f t="shared" si="5"/>
        <v>542.75</v>
      </c>
      <c r="F32" s="833">
        <v>1</v>
      </c>
      <c r="G32" s="832">
        <f t="shared" si="0"/>
        <v>542.75</v>
      </c>
      <c r="H32" s="832">
        <f t="shared" si="1"/>
        <v>130.75</v>
      </c>
      <c r="I32" s="834">
        <f t="shared" si="2"/>
        <v>673.5</v>
      </c>
    </row>
    <row r="33" spans="1:9" s="68" customFormat="1" ht="19.5" customHeight="1" x14ac:dyDescent="0.25">
      <c r="A33" s="69" t="s">
        <v>133</v>
      </c>
      <c r="B33" s="846">
        <v>68</v>
      </c>
      <c r="C33" s="840">
        <f t="shared" si="3"/>
        <v>0.43037974683544306</v>
      </c>
      <c r="D33" s="832">
        <v>1185</v>
      </c>
      <c r="E33" s="832">
        <f t="shared" si="5"/>
        <v>510</v>
      </c>
      <c r="F33" s="833">
        <v>1</v>
      </c>
      <c r="G33" s="832">
        <f t="shared" si="0"/>
        <v>510</v>
      </c>
      <c r="H33" s="832">
        <f t="shared" si="1"/>
        <v>122.86</v>
      </c>
      <c r="I33" s="834">
        <f t="shared" si="2"/>
        <v>632.86</v>
      </c>
    </row>
    <row r="34" spans="1:9" s="68" customFormat="1" ht="19.5" customHeight="1" x14ac:dyDescent="0.25">
      <c r="A34" s="69" t="s">
        <v>134</v>
      </c>
      <c r="B34" s="846">
        <v>59</v>
      </c>
      <c r="C34" s="840">
        <f t="shared" si="3"/>
        <v>0.37341772151898733</v>
      </c>
      <c r="D34" s="832">
        <v>1185</v>
      </c>
      <c r="E34" s="832">
        <f t="shared" si="5"/>
        <v>442.5</v>
      </c>
      <c r="F34" s="833">
        <v>1</v>
      </c>
      <c r="G34" s="832">
        <f t="shared" si="0"/>
        <v>442.5</v>
      </c>
      <c r="H34" s="832">
        <f t="shared" si="1"/>
        <v>106.6</v>
      </c>
      <c r="I34" s="834">
        <f t="shared" si="2"/>
        <v>549.1</v>
      </c>
    </row>
    <row r="35" spans="1:9" s="68" customFormat="1" ht="19.5" customHeight="1" x14ac:dyDescent="0.25">
      <c r="A35" s="69" t="s">
        <v>135</v>
      </c>
      <c r="B35" s="846">
        <v>62</v>
      </c>
      <c r="C35" s="840">
        <f t="shared" si="3"/>
        <v>0.39240506329113922</v>
      </c>
      <c r="D35" s="832">
        <v>1185</v>
      </c>
      <c r="E35" s="832">
        <f t="shared" si="5"/>
        <v>465</v>
      </c>
      <c r="F35" s="833">
        <v>1</v>
      </c>
      <c r="G35" s="832">
        <f t="shared" si="0"/>
        <v>465</v>
      </c>
      <c r="H35" s="832">
        <f t="shared" si="1"/>
        <v>112.02</v>
      </c>
      <c r="I35" s="834">
        <f t="shared" si="2"/>
        <v>577.02</v>
      </c>
    </row>
    <row r="36" spans="1:9" s="68" customFormat="1" ht="19.5" customHeight="1" x14ac:dyDescent="0.25">
      <c r="A36" s="69" t="s">
        <v>136</v>
      </c>
      <c r="B36" s="846">
        <v>48</v>
      </c>
      <c r="C36" s="840">
        <f t="shared" si="3"/>
        <v>0.30379746835443039</v>
      </c>
      <c r="D36" s="832">
        <v>1185</v>
      </c>
      <c r="E36" s="832">
        <f t="shared" si="5"/>
        <v>360</v>
      </c>
      <c r="F36" s="833">
        <v>1</v>
      </c>
      <c r="G36" s="832">
        <f t="shared" si="0"/>
        <v>360</v>
      </c>
      <c r="H36" s="832">
        <f t="shared" si="1"/>
        <v>86.72</v>
      </c>
      <c r="I36" s="834">
        <f t="shared" si="2"/>
        <v>446.72</v>
      </c>
    </row>
    <row r="37" spans="1:9" s="68" customFormat="1" ht="19.5" customHeight="1" x14ac:dyDescent="0.25">
      <c r="A37" s="69" t="s">
        <v>137</v>
      </c>
      <c r="B37" s="846">
        <v>86</v>
      </c>
      <c r="C37" s="840">
        <f t="shared" si="3"/>
        <v>0.54430379746835444</v>
      </c>
      <c r="D37" s="832">
        <v>1185</v>
      </c>
      <c r="E37" s="832">
        <f t="shared" si="5"/>
        <v>645</v>
      </c>
      <c r="F37" s="833">
        <v>1</v>
      </c>
      <c r="G37" s="832">
        <f t="shared" si="0"/>
        <v>645</v>
      </c>
      <c r="H37" s="832">
        <f t="shared" si="1"/>
        <v>155.38</v>
      </c>
      <c r="I37" s="834">
        <f t="shared" si="2"/>
        <v>800.38</v>
      </c>
    </row>
    <row r="38" spans="1:9" s="68" customFormat="1" ht="19.5" customHeight="1" x14ac:dyDescent="0.25">
      <c r="A38" s="69" t="s">
        <v>138</v>
      </c>
      <c r="B38" s="846">
        <v>183</v>
      </c>
      <c r="C38" s="840">
        <f>B38/158</f>
        <v>1.1582278481012658</v>
      </c>
      <c r="D38" s="832">
        <v>1295.5999999999999</v>
      </c>
      <c r="E38" s="832">
        <f t="shared" si="5"/>
        <v>1500.6</v>
      </c>
      <c r="F38" s="833">
        <v>1</v>
      </c>
      <c r="G38" s="832">
        <f t="shared" si="0"/>
        <v>1500.6</v>
      </c>
      <c r="H38" s="832">
        <f t="shared" si="1"/>
        <v>361.49</v>
      </c>
      <c r="I38" s="834">
        <f t="shared" si="2"/>
        <v>1862.09</v>
      </c>
    </row>
    <row r="39" spans="1:9" s="68" customFormat="1" ht="19.5" customHeight="1" x14ac:dyDescent="0.25">
      <c r="A39" s="69" t="s">
        <v>139</v>
      </c>
      <c r="B39" s="846">
        <v>58</v>
      </c>
      <c r="C39" s="840">
        <f>B39/158</f>
        <v>0.36708860759493672</v>
      </c>
      <c r="D39" s="832">
        <v>1933.59</v>
      </c>
      <c r="E39" s="832">
        <f t="shared" si="5"/>
        <v>709.79886075949366</v>
      </c>
      <c r="F39" s="833">
        <v>1</v>
      </c>
      <c r="G39" s="832">
        <f t="shared" si="0"/>
        <v>709.8</v>
      </c>
      <c r="H39" s="832">
        <f t="shared" si="1"/>
        <v>170.99</v>
      </c>
      <c r="I39" s="834">
        <f t="shared" si="2"/>
        <v>880.79</v>
      </c>
    </row>
    <row r="40" spans="1:9" s="68" customFormat="1" ht="19.5" customHeight="1" x14ac:dyDescent="0.25">
      <c r="A40" s="69" t="s">
        <v>140</v>
      </c>
      <c r="B40" s="846">
        <v>72</v>
      </c>
      <c r="C40" s="840">
        <f>B40/158</f>
        <v>0.45569620253164556</v>
      </c>
      <c r="D40" s="832">
        <v>1319.3</v>
      </c>
      <c r="E40" s="832">
        <f t="shared" si="5"/>
        <v>601.19999999999993</v>
      </c>
      <c r="F40" s="833">
        <v>1</v>
      </c>
      <c r="G40" s="832">
        <f t="shared" si="0"/>
        <v>601.20000000000005</v>
      </c>
      <c r="H40" s="832">
        <f t="shared" si="1"/>
        <v>144.83000000000001</v>
      </c>
      <c r="I40" s="834">
        <f t="shared" si="2"/>
        <v>746.03000000000009</v>
      </c>
    </row>
    <row r="41" spans="1:9" s="68" customFormat="1" ht="71.25" customHeight="1" x14ac:dyDescent="0.25">
      <c r="A41" s="646" t="s">
        <v>8</v>
      </c>
      <c r="B41" s="845">
        <f>SUM(B42:B76)</f>
        <v>3340</v>
      </c>
      <c r="C41" s="843">
        <f>SUM(C42:C76)</f>
        <v>21.13924050632912</v>
      </c>
      <c r="D41" s="832"/>
      <c r="E41" s="832"/>
      <c r="F41" s="832"/>
      <c r="G41" s="843">
        <f>SUM(G42:G76)</f>
        <v>15653.079999999996</v>
      </c>
      <c r="H41" s="843">
        <f>SUM(H42:H76)</f>
        <v>3770.7999999999997</v>
      </c>
      <c r="I41" s="844">
        <f>SUM(I42:I76)</f>
        <v>19423.879999999997</v>
      </c>
    </row>
    <row r="42" spans="1:9" x14ac:dyDescent="0.25">
      <c r="A42" s="216" t="s">
        <v>141</v>
      </c>
      <c r="B42" s="376">
        <v>34</v>
      </c>
      <c r="C42" s="840">
        <f>B42/158</f>
        <v>0.21518987341772153</v>
      </c>
      <c r="D42" s="226">
        <v>655.7</v>
      </c>
      <c r="E42" s="832">
        <f>C42*D42</f>
        <v>141.10000000000002</v>
      </c>
      <c r="F42" s="833">
        <v>1</v>
      </c>
      <c r="G42" s="832">
        <f t="shared" ref="G42:G76" si="6">ROUND(E42*F42,2)</f>
        <v>141.1</v>
      </c>
      <c r="H42" s="832">
        <f t="shared" ref="H42:H76" si="7">ROUND(G42*0.2409, 2)</f>
        <v>33.99</v>
      </c>
      <c r="I42" s="834">
        <f t="shared" ref="I42:I76" si="8">G42+H42</f>
        <v>175.09</v>
      </c>
    </row>
    <row r="43" spans="1:9" x14ac:dyDescent="0.25">
      <c r="A43" s="216" t="s">
        <v>142</v>
      </c>
      <c r="B43" s="376">
        <v>44</v>
      </c>
      <c r="C43" s="840">
        <f t="shared" ref="C43:C98" si="9">B43/158</f>
        <v>0.27848101265822783</v>
      </c>
      <c r="D43" s="226">
        <v>655.7</v>
      </c>
      <c r="E43" s="832">
        <f t="shared" ref="E43:E76" si="10">C43*D43</f>
        <v>182.6</v>
      </c>
      <c r="F43" s="833">
        <v>1</v>
      </c>
      <c r="G43" s="832">
        <f t="shared" si="6"/>
        <v>182.6</v>
      </c>
      <c r="H43" s="832">
        <f t="shared" si="7"/>
        <v>43.99</v>
      </c>
      <c r="I43" s="834">
        <f t="shared" si="8"/>
        <v>226.59</v>
      </c>
    </row>
    <row r="44" spans="1:9" x14ac:dyDescent="0.25">
      <c r="A44" s="216" t="s">
        <v>143</v>
      </c>
      <c r="B44" s="376">
        <v>120</v>
      </c>
      <c r="C44" s="840">
        <f t="shared" si="9"/>
        <v>0.759493670886076</v>
      </c>
      <c r="D44" s="226">
        <v>745.76</v>
      </c>
      <c r="E44" s="832">
        <f t="shared" si="10"/>
        <v>566.4</v>
      </c>
      <c r="F44" s="833">
        <v>1</v>
      </c>
      <c r="G44" s="832">
        <f t="shared" si="6"/>
        <v>566.4</v>
      </c>
      <c r="H44" s="832">
        <f t="shared" si="7"/>
        <v>136.44999999999999</v>
      </c>
      <c r="I44" s="834">
        <f t="shared" si="8"/>
        <v>702.84999999999991</v>
      </c>
    </row>
    <row r="45" spans="1:9" x14ac:dyDescent="0.25">
      <c r="A45" s="216" t="s">
        <v>144</v>
      </c>
      <c r="B45" s="376">
        <v>127</v>
      </c>
      <c r="C45" s="840">
        <f t="shared" si="9"/>
        <v>0.80379746835443033</v>
      </c>
      <c r="D45" s="226">
        <v>745.76</v>
      </c>
      <c r="E45" s="832">
        <f t="shared" si="10"/>
        <v>599.43999999999994</v>
      </c>
      <c r="F45" s="833">
        <v>1</v>
      </c>
      <c r="G45" s="832">
        <f t="shared" si="6"/>
        <v>599.44000000000005</v>
      </c>
      <c r="H45" s="832">
        <f t="shared" si="7"/>
        <v>144.41</v>
      </c>
      <c r="I45" s="834">
        <f t="shared" si="8"/>
        <v>743.85</v>
      </c>
    </row>
    <row r="46" spans="1:9" x14ac:dyDescent="0.25">
      <c r="A46" s="216" t="s">
        <v>145</v>
      </c>
      <c r="B46" s="376">
        <v>192</v>
      </c>
      <c r="C46" s="840">
        <f t="shared" si="9"/>
        <v>1.2151898734177216</v>
      </c>
      <c r="D46" s="226">
        <v>745.76</v>
      </c>
      <c r="E46" s="832">
        <f t="shared" si="10"/>
        <v>906.24</v>
      </c>
      <c r="F46" s="833">
        <v>1</v>
      </c>
      <c r="G46" s="832">
        <f t="shared" si="6"/>
        <v>906.24</v>
      </c>
      <c r="H46" s="832">
        <f t="shared" si="7"/>
        <v>218.31</v>
      </c>
      <c r="I46" s="834">
        <f t="shared" si="8"/>
        <v>1124.55</v>
      </c>
    </row>
    <row r="47" spans="1:9" x14ac:dyDescent="0.25">
      <c r="A47" s="216" t="s">
        <v>146</v>
      </c>
      <c r="B47" s="376">
        <v>211</v>
      </c>
      <c r="C47" s="840">
        <f t="shared" si="9"/>
        <v>1.3354430379746836</v>
      </c>
      <c r="D47" s="226">
        <v>745.76</v>
      </c>
      <c r="E47" s="832">
        <f t="shared" si="10"/>
        <v>995.92</v>
      </c>
      <c r="F47" s="833">
        <v>1</v>
      </c>
      <c r="G47" s="832">
        <f t="shared" si="6"/>
        <v>995.92</v>
      </c>
      <c r="H47" s="832">
        <f t="shared" si="7"/>
        <v>239.92</v>
      </c>
      <c r="I47" s="834">
        <f t="shared" si="8"/>
        <v>1235.8399999999999</v>
      </c>
    </row>
    <row r="48" spans="1:9" x14ac:dyDescent="0.25">
      <c r="A48" s="216" t="s">
        <v>147</v>
      </c>
      <c r="B48" s="376">
        <v>193</v>
      </c>
      <c r="C48" s="840">
        <f t="shared" si="9"/>
        <v>1.2215189873417722</v>
      </c>
      <c r="D48" s="226">
        <v>745.76</v>
      </c>
      <c r="E48" s="832">
        <f t="shared" si="10"/>
        <v>910.96</v>
      </c>
      <c r="F48" s="833">
        <v>1</v>
      </c>
      <c r="G48" s="832">
        <f t="shared" si="6"/>
        <v>910.96</v>
      </c>
      <c r="H48" s="832">
        <f t="shared" si="7"/>
        <v>219.45</v>
      </c>
      <c r="I48" s="834">
        <f t="shared" si="8"/>
        <v>1130.4100000000001</v>
      </c>
    </row>
    <row r="49" spans="1:9" x14ac:dyDescent="0.25">
      <c r="A49" s="216" t="s">
        <v>148</v>
      </c>
      <c r="B49" s="376">
        <v>70</v>
      </c>
      <c r="C49" s="840">
        <f t="shared" si="9"/>
        <v>0.44303797468354428</v>
      </c>
      <c r="D49" s="226">
        <v>745.76</v>
      </c>
      <c r="E49" s="832">
        <f t="shared" si="10"/>
        <v>330.4</v>
      </c>
      <c r="F49" s="833">
        <v>1</v>
      </c>
      <c r="G49" s="832">
        <f t="shared" si="6"/>
        <v>330.4</v>
      </c>
      <c r="H49" s="832">
        <f t="shared" si="7"/>
        <v>79.59</v>
      </c>
      <c r="I49" s="834">
        <f t="shared" si="8"/>
        <v>409.99</v>
      </c>
    </row>
    <row r="50" spans="1:9" x14ac:dyDescent="0.25">
      <c r="A50" s="216" t="s">
        <v>149</v>
      </c>
      <c r="B50" s="376">
        <v>202</v>
      </c>
      <c r="C50" s="840">
        <f t="shared" si="9"/>
        <v>1.2784810126582278</v>
      </c>
      <c r="D50" s="226">
        <v>745.76</v>
      </c>
      <c r="E50" s="832">
        <f t="shared" si="10"/>
        <v>953.43999999999994</v>
      </c>
      <c r="F50" s="833">
        <v>1</v>
      </c>
      <c r="G50" s="832">
        <f t="shared" si="6"/>
        <v>953.44</v>
      </c>
      <c r="H50" s="832">
        <f t="shared" si="7"/>
        <v>229.68</v>
      </c>
      <c r="I50" s="834">
        <f t="shared" si="8"/>
        <v>1183.1200000000001</v>
      </c>
    </row>
    <row r="51" spans="1:9" x14ac:dyDescent="0.25">
      <c r="A51" s="216" t="s">
        <v>150</v>
      </c>
      <c r="B51" s="376">
        <v>192</v>
      </c>
      <c r="C51" s="840">
        <f t="shared" si="9"/>
        <v>1.2151898734177216</v>
      </c>
      <c r="D51" s="226">
        <v>745.76</v>
      </c>
      <c r="E51" s="832">
        <f t="shared" si="10"/>
        <v>906.24</v>
      </c>
      <c r="F51" s="833">
        <v>1</v>
      </c>
      <c r="G51" s="832">
        <f t="shared" si="6"/>
        <v>906.24</v>
      </c>
      <c r="H51" s="832">
        <f t="shared" si="7"/>
        <v>218.31</v>
      </c>
      <c r="I51" s="834">
        <f t="shared" si="8"/>
        <v>1124.55</v>
      </c>
    </row>
    <row r="52" spans="1:9" x14ac:dyDescent="0.25">
      <c r="A52" s="216" t="s">
        <v>151</v>
      </c>
      <c r="B52" s="376">
        <v>24</v>
      </c>
      <c r="C52" s="840">
        <f t="shared" si="9"/>
        <v>0.15189873417721519</v>
      </c>
      <c r="D52" s="226">
        <v>655.7</v>
      </c>
      <c r="E52" s="832">
        <f t="shared" si="10"/>
        <v>99.600000000000009</v>
      </c>
      <c r="F52" s="833">
        <v>1</v>
      </c>
      <c r="G52" s="832">
        <f t="shared" si="6"/>
        <v>99.6</v>
      </c>
      <c r="H52" s="832">
        <f t="shared" si="7"/>
        <v>23.99</v>
      </c>
      <c r="I52" s="834">
        <f t="shared" si="8"/>
        <v>123.58999999999999</v>
      </c>
    </row>
    <row r="53" spans="1:9" x14ac:dyDescent="0.25">
      <c r="A53" s="216" t="s">
        <v>152</v>
      </c>
      <c r="B53" s="376">
        <v>48</v>
      </c>
      <c r="C53" s="840">
        <f t="shared" si="9"/>
        <v>0.30379746835443039</v>
      </c>
      <c r="D53" s="226">
        <v>745.76</v>
      </c>
      <c r="E53" s="832">
        <f t="shared" si="10"/>
        <v>226.56</v>
      </c>
      <c r="F53" s="833">
        <v>1</v>
      </c>
      <c r="G53" s="832">
        <f t="shared" si="6"/>
        <v>226.56</v>
      </c>
      <c r="H53" s="832">
        <f t="shared" si="7"/>
        <v>54.58</v>
      </c>
      <c r="I53" s="834">
        <f t="shared" si="8"/>
        <v>281.14</v>
      </c>
    </row>
    <row r="54" spans="1:9" x14ac:dyDescent="0.25">
      <c r="A54" s="216" t="s">
        <v>153</v>
      </c>
      <c r="B54" s="376">
        <v>20</v>
      </c>
      <c r="C54" s="840">
        <f t="shared" si="9"/>
        <v>0.12658227848101267</v>
      </c>
      <c r="D54" s="226">
        <v>745.76</v>
      </c>
      <c r="E54" s="832">
        <f t="shared" si="10"/>
        <v>94.4</v>
      </c>
      <c r="F54" s="833">
        <v>1</v>
      </c>
      <c r="G54" s="832">
        <f t="shared" si="6"/>
        <v>94.4</v>
      </c>
      <c r="H54" s="832">
        <f t="shared" si="7"/>
        <v>22.74</v>
      </c>
      <c r="I54" s="834">
        <f t="shared" si="8"/>
        <v>117.14</v>
      </c>
    </row>
    <row r="55" spans="1:9" x14ac:dyDescent="0.25">
      <c r="A55" s="216" t="s">
        <v>154</v>
      </c>
      <c r="B55" s="376">
        <v>24</v>
      </c>
      <c r="C55" s="840">
        <f t="shared" si="9"/>
        <v>0.15189873417721519</v>
      </c>
      <c r="D55" s="832">
        <v>745.76</v>
      </c>
      <c r="E55" s="832">
        <f t="shared" si="10"/>
        <v>113.28</v>
      </c>
      <c r="F55" s="833">
        <v>1</v>
      </c>
      <c r="G55" s="832">
        <f t="shared" si="6"/>
        <v>113.28</v>
      </c>
      <c r="H55" s="832">
        <f t="shared" si="7"/>
        <v>27.29</v>
      </c>
      <c r="I55" s="834">
        <f t="shared" si="8"/>
        <v>140.57</v>
      </c>
    </row>
    <row r="56" spans="1:9" x14ac:dyDescent="0.25">
      <c r="A56" s="216" t="s">
        <v>155</v>
      </c>
      <c r="B56" s="376">
        <v>100</v>
      </c>
      <c r="C56" s="840">
        <f t="shared" si="9"/>
        <v>0.63291139240506333</v>
      </c>
      <c r="D56" s="226">
        <v>745.76</v>
      </c>
      <c r="E56" s="832">
        <f t="shared" si="10"/>
        <v>472</v>
      </c>
      <c r="F56" s="833">
        <v>1</v>
      </c>
      <c r="G56" s="832">
        <f t="shared" si="6"/>
        <v>472</v>
      </c>
      <c r="H56" s="832">
        <f t="shared" si="7"/>
        <v>113.7</v>
      </c>
      <c r="I56" s="834">
        <f t="shared" si="8"/>
        <v>585.70000000000005</v>
      </c>
    </row>
    <row r="57" spans="1:9" x14ac:dyDescent="0.25">
      <c r="A57" s="216" t="s">
        <v>156</v>
      </c>
      <c r="B57" s="376">
        <v>62</v>
      </c>
      <c r="C57" s="840">
        <f t="shared" si="9"/>
        <v>0.39240506329113922</v>
      </c>
      <c r="D57" s="226">
        <v>745.7</v>
      </c>
      <c r="E57" s="832">
        <f t="shared" si="10"/>
        <v>292.61645569620254</v>
      </c>
      <c r="F57" s="833">
        <v>1</v>
      </c>
      <c r="G57" s="832">
        <f t="shared" si="6"/>
        <v>292.62</v>
      </c>
      <c r="H57" s="832">
        <f t="shared" si="7"/>
        <v>70.489999999999995</v>
      </c>
      <c r="I57" s="834">
        <f t="shared" si="8"/>
        <v>363.11</v>
      </c>
    </row>
    <row r="58" spans="1:9" x14ac:dyDescent="0.25">
      <c r="A58" s="216" t="s">
        <v>157</v>
      </c>
      <c r="B58" s="376">
        <v>151</v>
      </c>
      <c r="C58" s="840">
        <f t="shared" si="9"/>
        <v>0.95569620253164556</v>
      </c>
      <c r="D58" s="226">
        <v>745.76</v>
      </c>
      <c r="E58" s="832">
        <f t="shared" si="10"/>
        <v>712.72</v>
      </c>
      <c r="F58" s="833">
        <v>1</v>
      </c>
      <c r="G58" s="832">
        <f t="shared" si="6"/>
        <v>712.72</v>
      </c>
      <c r="H58" s="832">
        <f t="shared" si="7"/>
        <v>171.69</v>
      </c>
      <c r="I58" s="834">
        <f t="shared" si="8"/>
        <v>884.41000000000008</v>
      </c>
    </row>
    <row r="59" spans="1:9" x14ac:dyDescent="0.25">
      <c r="A59" s="216" t="s">
        <v>158</v>
      </c>
      <c r="B59" s="376">
        <v>7</v>
      </c>
      <c r="C59" s="840">
        <f t="shared" si="9"/>
        <v>4.4303797468354431E-2</v>
      </c>
      <c r="D59" s="226">
        <v>745.76</v>
      </c>
      <c r="E59" s="832">
        <f t="shared" si="10"/>
        <v>33.04</v>
      </c>
      <c r="F59" s="833">
        <v>1</v>
      </c>
      <c r="G59" s="832">
        <f>ROUND(E59*F59,2)+0.02</f>
        <v>33.06</v>
      </c>
      <c r="H59" s="832">
        <f t="shared" si="7"/>
        <v>7.96</v>
      </c>
      <c r="I59" s="834">
        <f t="shared" si="8"/>
        <v>41.02</v>
      </c>
    </row>
    <row r="60" spans="1:9" x14ac:dyDescent="0.25">
      <c r="A60" s="216" t="s">
        <v>159</v>
      </c>
      <c r="B60" s="376">
        <v>161</v>
      </c>
      <c r="C60" s="840">
        <f t="shared" si="9"/>
        <v>1.018987341772152</v>
      </c>
      <c r="D60" s="226">
        <v>745.76</v>
      </c>
      <c r="E60" s="832">
        <f t="shared" si="10"/>
        <v>759.92000000000007</v>
      </c>
      <c r="F60" s="833">
        <v>1</v>
      </c>
      <c r="G60" s="832">
        <f t="shared" ref="G60:G68" si="11">ROUND(E60*F60,2)</f>
        <v>759.92</v>
      </c>
      <c r="H60" s="832">
        <f t="shared" si="7"/>
        <v>183.06</v>
      </c>
      <c r="I60" s="834">
        <f t="shared" si="8"/>
        <v>942.98</v>
      </c>
    </row>
    <row r="61" spans="1:9" x14ac:dyDescent="0.25">
      <c r="A61" s="216" t="s">
        <v>160</v>
      </c>
      <c r="B61" s="376">
        <v>62</v>
      </c>
      <c r="C61" s="840">
        <f t="shared" si="9"/>
        <v>0.39240506329113922</v>
      </c>
      <c r="D61" s="226">
        <v>745.76</v>
      </c>
      <c r="E61" s="832">
        <f t="shared" si="10"/>
        <v>292.64</v>
      </c>
      <c r="F61" s="833">
        <v>1</v>
      </c>
      <c r="G61" s="832">
        <f t="shared" si="11"/>
        <v>292.64</v>
      </c>
      <c r="H61" s="832">
        <f t="shared" si="7"/>
        <v>70.5</v>
      </c>
      <c r="I61" s="834">
        <f t="shared" si="8"/>
        <v>363.14</v>
      </c>
    </row>
    <row r="62" spans="1:9" x14ac:dyDescent="0.25">
      <c r="A62" s="216" t="s">
        <v>161</v>
      </c>
      <c r="B62" s="376">
        <v>3</v>
      </c>
      <c r="C62" s="840">
        <f t="shared" si="9"/>
        <v>1.8987341772151899E-2</v>
      </c>
      <c r="D62" s="226">
        <v>745.76</v>
      </c>
      <c r="E62" s="832">
        <f t="shared" si="10"/>
        <v>14.16</v>
      </c>
      <c r="F62" s="833">
        <v>1</v>
      </c>
      <c r="G62" s="832">
        <f t="shared" si="11"/>
        <v>14.16</v>
      </c>
      <c r="H62" s="832">
        <f t="shared" si="7"/>
        <v>3.41</v>
      </c>
      <c r="I62" s="834">
        <f t="shared" si="8"/>
        <v>17.57</v>
      </c>
    </row>
    <row r="63" spans="1:9" x14ac:dyDescent="0.25">
      <c r="A63" s="216" t="s">
        <v>162</v>
      </c>
      <c r="B63" s="376">
        <v>7</v>
      </c>
      <c r="C63" s="840">
        <f t="shared" si="9"/>
        <v>4.4303797468354431E-2</v>
      </c>
      <c r="D63" s="226">
        <v>655.7</v>
      </c>
      <c r="E63" s="832">
        <f t="shared" si="10"/>
        <v>29.05</v>
      </c>
      <c r="F63" s="833">
        <v>1</v>
      </c>
      <c r="G63" s="832">
        <f t="shared" si="11"/>
        <v>29.05</v>
      </c>
      <c r="H63" s="832">
        <f t="shared" si="7"/>
        <v>7</v>
      </c>
      <c r="I63" s="834">
        <f t="shared" si="8"/>
        <v>36.049999999999997</v>
      </c>
    </row>
    <row r="64" spans="1:9" x14ac:dyDescent="0.25">
      <c r="A64" s="216" t="s">
        <v>163</v>
      </c>
      <c r="B64" s="376">
        <v>87</v>
      </c>
      <c r="C64" s="840">
        <f t="shared" si="9"/>
        <v>0.55063291139240511</v>
      </c>
      <c r="D64" s="226">
        <v>655.7</v>
      </c>
      <c r="E64" s="832">
        <f t="shared" si="10"/>
        <v>361.05000000000007</v>
      </c>
      <c r="F64" s="833">
        <v>1</v>
      </c>
      <c r="G64" s="832">
        <f t="shared" si="11"/>
        <v>361.05</v>
      </c>
      <c r="H64" s="832">
        <f t="shared" si="7"/>
        <v>86.98</v>
      </c>
      <c r="I64" s="834">
        <f t="shared" si="8"/>
        <v>448.03000000000003</v>
      </c>
    </row>
    <row r="65" spans="1:9" x14ac:dyDescent="0.25">
      <c r="A65" s="216" t="s">
        <v>164</v>
      </c>
      <c r="B65" s="376">
        <v>6</v>
      </c>
      <c r="C65" s="840">
        <f t="shared" si="9"/>
        <v>3.7974683544303799E-2</v>
      </c>
      <c r="D65" s="226">
        <v>745.76</v>
      </c>
      <c r="E65" s="832">
        <f t="shared" si="10"/>
        <v>28.32</v>
      </c>
      <c r="F65" s="833">
        <v>1</v>
      </c>
      <c r="G65" s="832">
        <f t="shared" si="11"/>
        <v>28.32</v>
      </c>
      <c r="H65" s="832">
        <f t="shared" si="7"/>
        <v>6.82</v>
      </c>
      <c r="I65" s="834">
        <f t="shared" si="8"/>
        <v>35.14</v>
      </c>
    </row>
    <row r="66" spans="1:9" x14ac:dyDescent="0.25">
      <c r="A66" s="216" t="s">
        <v>165</v>
      </c>
      <c r="B66" s="376">
        <v>1</v>
      </c>
      <c r="C66" s="840">
        <f t="shared" si="9"/>
        <v>6.3291139240506328E-3</v>
      </c>
      <c r="D66" s="226">
        <v>745.76</v>
      </c>
      <c r="E66" s="832">
        <f t="shared" si="10"/>
        <v>4.72</v>
      </c>
      <c r="F66" s="833">
        <v>1</v>
      </c>
      <c r="G66" s="832">
        <f t="shared" si="11"/>
        <v>4.72</v>
      </c>
      <c r="H66" s="832">
        <f t="shared" si="7"/>
        <v>1.1399999999999999</v>
      </c>
      <c r="I66" s="834">
        <f t="shared" si="8"/>
        <v>5.8599999999999994</v>
      </c>
    </row>
    <row r="67" spans="1:9" x14ac:dyDescent="0.25">
      <c r="A67" s="216" t="s">
        <v>166</v>
      </c>
      <c r="B67" s="376">
        <v>144</v>
      </c>
      <c r="C67" s="840">
        <f t="shared" si="9"/>
        <v>0.91139240506329111</v>
      </c>
      <c r="D67" s="226">
        <v>745.76</v>
      </c>
      <c r="E67" s="832">
        <f t="shared" si="10"/>
        <v>679.68</v>
      </c>
      <c r="F67" s="833">
        <v>1</v>
      </c>
      <c r="G67" s="832">
        <f t="shared" si="11"/>
        <v>679.68</v>
      </c>
      <c r="H67" s="832">
        <f t="shared" si="7"/>
        <v>163.72999999999999</v>
      </c>
      <c r="I67" s="834">
        <f t="shared" si="8"/>
        <v>843.41</v>
      </c>
    </row>
    <row r="68" spans="1:9" x14ac:dyDescent="0.25">
      <c r="A68" s="216" t="s">
        <v>167</v>
      </c>
      <c r="B68" s="376">
        <v>24</v>
      </c>
      <c r="C68" s="840">
        <f t="shared" si="9"/>
        <v>0.15189873417721519</v>
      </c>
      <c r="D68" s="226">
        <v>745.76</v>
      </c>
      <c r="E68" s="832">
        <f t="shared" si="10"/>
        <v>113.28</v>
      </c>
      <c r="F68" s="833">
        <v>1</v>
      </c>
      <c r="G68" s="832">
        <f t="shared" si="11"/>
        <v>113.28</v>
      </c>
      <c r="H68" s="832">
        <f t="shared" si="7"/>
        <v>27.29</v>
      </c>
      <c r="I68" s="834">
        <f t="shared" si="8"/>
        <v>140.57</v>
      </c>
    </row>
    <row r="69" spans="1:9" x14ac:dyDescent="0.25">
      <c r="A69" s="216" t="s">
        <v>168</v>
      </c>
      <c r="B69" s="376">
        <v>68</v>
      </c>
      <c r="C69" s="840">
        <f t="shared" si="9"/>
        <v>0.43037974683544306</v>
      </c>
      <c r="D69" s="226">
        <v>745.76</v>
      </c>
      <c r="E69" s="832">
        <f t="shared" si="10"/>
        <v>320.96000000000004</v>
      </c>
      <c r="F69" s="833">
        <v>1</v>
      </c>
      <c r="G69" s="832">
        <f t="shared" si="6"/>
        <v>320.95999999999998</v>
      </c>
      <c r="H69" s="832">
        <f t="shared" si="7"/>
        <v>77.319999999999993</v>
      </c>
      <c r="I69" s="834">
        <f t="shared" si="8"/>
        <v>398.28</v>
      </c>
    </row>
    <row r="70" spans="1:9" x14ac:dyDescent="0.25">
      <c r="A70" s="216" t="s">
        <v>169</v>
      </c>
      <c r="B70" s="376">
        <v>172</v>
      </c>
      <c r="C70" s="840">
        <f t="shared" si="9"/>
        <v>1.0886075949367089</v>
      </c>
      <c r="D70" s="226">
        <v>745.76</v>
      </c>
      <c r="E70" s="832">
        <f t="shared" si="10"/>
        <v>811.84</v>
      </c>
      <c r="F70" s="833">
        <v>1</v>
      </c>
      <c r="G70" s="832">
        <f t="shared" si="6"/>
        <v>811.84</v>
      </c>
      <c r="H70" s="832">
        <f t="shared" si="7"/>
        <v>195.57</v>
      </c>
      <c r="I70" s="834">
        <f t="shared" si="8"/>
        <v>1007.4100000000001</v>
      </c>
    </row>
    <row r="71" spans="1:9" s="68" customFormat="1" x14ac:dyDescent="0.25">
      <c r="A71" s="69" t="s">
        <v>170</v>
      </c>
      <c r="B71" s="846">
        <v>40</v>
      </c>
      <c r="C71" s="840">
        <f t="shared" si="9"/>
        <v>0.25316455696202533</v>
      </c>
      <c r="D71" s="832">
        <v>745.76</v>
      </c>
      <c r="E71" s="832">
        <f t="shared" si="10"/>
        <v>188.8</v>
      </c>
      <c r="F71" s="833">
        <v>1</v>
      </c>
      <c r="G71" s="832">
        <f t="shared" si="6"/>
        <v>188.8</v>
      </c>
      <c r="H71" s="832">
        <f t="shared" si="7"/>
        <v>45.48</v>
      </c>
      <c r="I71" s="834">
        <f t="shared" si="8"/>
        <v>234.28</v>
      </c>
    </row>
    <row r="72" spans="1:9" x14ac:dyDescent="0.25">
      <c r="A72" s="216" t="s">
        <v>171</v>
      </c>
      <c r="B72" s="376">
        <v>144</v>
      </c>
      <c r="C72" s="840">
        <f t="shared" si="9"/>
        <v>0.91139240506329111</v>
      </c>
      <c r="D72" s="226">
        <v>745.76</v>
      </c>
      <c r="E72" s="832">
        <f t="shared" si="10"/>
        <v>679.68</v>
      </c>
      <c r="F72" s="833">
        <v>1</v>
      </c>
      <c r="G72" s="832">
        <f t="shared" si="6"/>
        <v>679.68</v>
      </c>
      <c r="H72" s="832">
        <f t="shared" si="7"/>
        <v>163.72999999999999</v>
      </c>
      <c r="I72" s="834">
        <f t="shared" si="8"/>
        <v>843.41</v>
      </c>
    </row>
    <row r="73" spans="1:9" x14ac:dyDescent="0.25">
      <c r="A73" s="216" t="s">
        <v>172</v>
      </c>
      <c r="B73" s="376">
        <v>120</v>
      </c>
      <c r="C73" s="840">
        <f t="shared" si="9"/>
        <v>0.759493670886076</v>
      </c>
      <c r="D73" s="226">
        <v>745.76</v>
      </c>
      <c r="E73" s="832">
        <f t="shared" si="10"/>
        <v>566.4</v>
      </c>
      <c r="F73" s="833">
        <v>1</v>
      </c>
      <c r="G73" s="832">
        <f t="shared" si="6"/>
        <v>566.4</v>
      </c>
      <c r="H73" s="832">
        <f t="shared" si="7"/>
        <v>136.44999999999999</v>
      </c>
      <c r="I73" s="834">
        <f t="shared" si="8"/>
        <v>702.84999999999991</v>
      </c>
    </row>
    <row r="74" spans="1:9" x14ac:dyDescent="0.25">
      <c r="A74" s="216" t="s">
        <v>173</v>
      </c>
      <c r="B74" s="376">
        <v>216</v>
      </c>
      <c r="C74" s="840">
        <f t="shared" si="9"/>
        <v>1.3670886075949367</v>
      </c>
      <c r="D74" s="226">
        <v>745.76</v>
      </c>
      <c r="E74" s="832">
        <f t="shared" si="10"/>
        <v>1019.52</v>
      </c>
      <c r="F74" s="833">
        <v>1</v>
      </c>
      <c r="G74" s="832">
        <f t="shared" si="6"/>
        <v>1019.52</v>
      </c>
      <c r="H74" s="832">
        <f t="shared" si="7"/>
        <v>245.6</v>
      </c>
      <c r="I74" s="834">
        <f t="shared" si="8"/>
        <v>1265.1199999999999</v>
      </c>
    </row>
    <row r="75" spans="1:9" x14ac:dyDescent="0.25">
      <c r="A75" s="216" t="s">
        <v>174</v>
      </c>
      <c r="B75" s="376">
        <v>216</v>
      </c>
      <c r="C75" s="840">
        <f t="shared" si="9"/>
        <v>1.3670886075949367</v>
      </c>
      <c r="D75" s="226">
        <v>745.76</v>
      </c>
      <c r="E75" s="832">
        <f t="shared" si="10"/>
        <v>1019.52</v>
      </c>
      <c r="F75" s="833">
        <v>1</v>
      </c>
      <c r="G75" s="832">
        <f t="shared" si="6"/>
        <v>1019.52</v>
      </c>
      <c r="H75" s="832">
        <f t="shared" si="7"/>
        <v>245.6</v>
      </c>
      <c r="I75" s="834">
        <f t="shared" si="8"/>
        <v>1265.1199999999999</v>
      </c>
    </row>
    <row r="76" spans="1:9" x14ac:dyDescent="0.25">
      <c r="A76" s="216" t="s">
        <v>175</v>
      </c>
      <c r="B76" s="376">
        <v>48</v>
      </c>
      <c r="C76" s="840">
        <f t="shared" si="9"/>
        <v>0.30379746835443039</v>
      </c>
      <c r="D76" s="226">
        <v>745.76</v>
      </c>
      <c r="E76" s="832">
        <f t="shared" si="10"/>
        <v>226.56</v>
      </c>
      <c r="F76" s="833">
        <v>1</v>
      </c>
      <c r="G76" s="832">
        <f t="shared" si="6"/>
        <v>226.56</v>
      </c>
      <c r="H76" s="832">
        <f t="shared" si="7"/>
        <v>54.58</v>
      </c>
      <c r="I76" s="834">
        <f t="shared" si="8"/>
        <v>281.14</v>
      </c>
    </row>
    <row r="77" spans="1:9" s="68" customFormat="1" ht="66" customHeight="1" x14ac:dyDescent="0.25">
      <c r="A77" s="646" t="s">
        <v>9</v>
      </c>
      <c r="B77" s="845">
        <f>SUM(B78:B86)</f>
        <v>822</v>
      </c>
      <c r="C77" s="831">
        <f>SUM(C78:C86)</f>
        <v>5.2025316455696196</v>
      </c>
      <c r="D77" s="832"/>
      <c r="E77" s="832"/>
      <c r="F77" s="832"/>
      <c r="G77" s="831">
        <f>SUM(G78:G86)</f>
        <v>2835.9</v>
      </c>
      <c r="H77" s="831">
        <f>SUM(H78:H86)</f>
        <v>683.17</v>
      </c>
      <c r="I77" s="842">
        <f>SUM(I78:I86)</f>
        <v>3519.07</v>
      </c>
    </row>
    <row r="78" spans="1:9" s="68" customFormat="1" x14ac:dyDescent="0.25">
      <c r="A78" s="69" t="s">
        <v>176</v>
      </c>
      <c r="B78" s="376">
        <v>183</v>
      </c>
      <c r="C78" s="840">
        <f t="shared" si="9"/>
        <v>1.1582278481012658</v>
      </c>
      <c r="D78" s="226">
        <v>545.1</v>
      </c>
      <c r="E78" s="832">
        <f t="shared" ref="E78:E86" si="12">C78*D78</f>
        <v>631.35</v>
      </c>
      <c r="F78" s="833">
        <v>1</v>
      </c>
      <c r="G78" s="832">
        <f t="shared" ref="G78:G86" si="13">ROUND(E78*F78,2)</f>
        <v>631.35</v>
      </c>
      <c r="H78" s="832">
        <f t="shared" ref="H78:H86" si="14">ROUND(G78*0.2409, 2)</f>
        <v>152.09</v>
      </c>
      <c r="I78" s="834">
        <f t="shared" ref="I78:I86" si="15">G78+H78</f>
        <v>783.44</v>
      </c>
    </row>
    <row r="79" spans="1:9" s="68" customFormat="1" x14ac:dyDescent="0.25">
      <c r="A79" s="69" t="s">
        <v>177</v>
      </c>
      <c r="B79" s="376">
        <v>192</v>
      </c>
      <c r="C79" s="840">
        <f t="shared" si="9"/>
        <v>1.2151898734177216</v>
      </c>
      <c r="D79" s="226">
        <v>545.1</v>
      </c>
      <c r="E79" s="832">
        <f t="shared" si="12"/>
        <v>662.40000000000009</v>
      </c>
      <c r="F79" s="833">
        <v>1</v>
      </c>
      <c r="G79" s="832">
        <f t="shared" si="13"/>
        <v>662.4</v>
      </c>
      <c r="H79" s="832">
        <f t="shared" si="14"/>
        <v>159.57</v>
      </c>
      <c r="I79" s="834">
        <f t="shared" si="15"/>
        <v>821.97</v>
      </c>
    </row>
    <row r="80" spans="1:9" s="68" customFormat="1" x14ac:dyDescent="0.25">
      <c r="A80" s="69" t="s">
        <v>178</v>
      </c>
      <c r="B80" s="376">
        <v>24</v>
      </c>
      <c r="C80" s="840">
        <f t="shared" si="9"/>
        <v>0.15189873417721519</v>
      </c>
      <c r="D80" s="226">
        <v>545.1</v>
      </c>
      <c r="E80" s="832">
        <f t="shared" si="12"/>
        <v>82.800000000000011</v>
      </c>
      <c r="F80" s="833">
        <v>1</v>
      </c>
      <c r="G80" s="832">
        <f t="shared" si="13"/>
        <v>82.8</v>
      </c>
      <c r="H80" s="832">
        <f t="shared" si="14"/>
        <v>19.95</v>
      </c>
      <c r="I80" s="834">
        <f t="shared" si="15"/>
        <v>102.75</v>
      </c>
    </row>
    <row r="81" spans="1:9" s="68" customFormat="1" x14ac:dyDescent="0.25">
      <c r="A81" s="69" t="s">
        <v>179</v>
      </c>
      <c r="B81" s="376">
        <v>48</v>
      </c>
      <c r="C81" s="840">
        <f t="shared" si="9"/>
        <v>0.30379746835443039</v>
      </c>
      <c r="D81" s="226">
        <v>545.1</v>
      </c>
      <c r="E81" s="832">
        <f t="shared" si="12"/>
        <v>165.60000000000002</v>
      </c>
      <c r="F81" s="833">
        <v>1</v>
      </c>
      <c r="G81" s="832">
        <f t="shared" si="13"/>
        <v>165.6</v>
      </c>
      <c r="H81" s="832">
        <f t="shared" si="14"/>
        <v>39.89</v>
      </c>
      <c r="I81" s="834">
        <f t="shared" si="15"/>
        <v>205.49</v>
      </c>
    </row>
    <row r="82" spans="1:9" s="68" customFormat="1" x14ac:dyDescent="0.25">
      <c r="A82" s="69" t="s">
        <v>180</v>
      </c>
      <c r="B82" s="376">
        <v>120</v>
      </c>
      <c r="C82" s="840">
        <f t="shared" si="9"/>
        <v>0.759493670886076</v>
      </c>
      <c r="D82" s="226">
        <v>545.1</v>
      </c>
      <c r="E82" s="832">
        <f t="shared" si="12"/>
        <v>414.00000000000006</v>
      </c>
      <c r="F82" s="833">
        <v>1</v>
      </c>
      <c r="G82" s="832">
        <f t="shared" si="13"/>
        <v>414</v>
      </c>
      <c r="H82" s="832">
        <f t="shared" si="14"/>
        <v>99.73</v>
      </c>
      <c r="I82" s="834">
        <f t="shared" si="15"/>
        <v>513.73</v>
      </c>
    </row>
    <row r="83" spans="1:9" s="68" customFormat="1" x14ac:dyDescent="0.25">
      <c r="A83" s="69" t="s">
        <v>181</v>
      </c>
      <c r="B83" s="376">
        <v>24</v>
      </c>
      <c r="C83" s="840">
        <f t="shared" si="9"/>
        <v>0.15189873417721519</v>
      </c>
      <c r="D83" s="226">
        <v>545.1</v>
      </c>
      <c r="E83" s="832">
        <f t="shared" si="12"/>
        <v>82.800000000000011</v>
      </c>
      <c r="F83" s="833">
        <v>1</v>
      </c>
      <c r="G83" s="832">
        <f t="shared" si="13"/>
        <v>82.8</v>
      </c>
      <c r="H83" s="832">
        <f t="shared" si="14"/>
        <v>19.95</v>
      </c>
      <c r="I83" s="834">
        <f t="shared" si="15"/>
        <v>102.75</v>
      </c>
    </row>
    <row r="84" spans="1:9" s="68" customFormat="1" x14ac:dyDescent="0.25">
      <c r="A84" s="69" t="s">
        <v>182</v>
      </c>
      <c r="B84" s="376">
        <v>24</v>
      </c>
      <c r="C84" s="840">
        <f t="shared" si="9"/>
        <v>0.15189873417721519</v>
      </c>
      <c r="D84" s="226">
        <v>545.1</v>
      </c>
      <c r="E84" s="832">
        <f t="shared" si="12"/>
        <v>82.800000000000011</v>
      </c>
      <c r="F84" s="833">
        <v>1</v>
      </c>
      <c r="G84" s="832">
        <f t="shared" si="13"/>
        <v>82.8</v>
      </c>
      <c r="H84" s="832">
        <f t="shared" si="14"/>
        <v>19.95</v>
      </c>
      <c r="I84" s="834">
        <f t="shared" si="15"/>
        <v>102.75</v>
      </c>
    </row>
    <row r="85" spans="1:9" s="68" customFormat="1" x14ac:dyDescent="0.25">
      <c r="A85" s="69" t="s">
        <v>183</v>
      </c>
      <c r="B85" s="376">
        <v>39</v>
      </c>
      <c r="C85" s="840">
        <f t="shared" si="9"/>
        <v>0.24683544303797469</v>
      </c>
      <c r="D85" s="226">
        <v>545.1</v>
      </c>
      <c r="E85" s="832">
        <f t="shared" si="12"/>
        <v>134.55000000000001</v>
      </c>
      <c r="F85" s="833">
        <v>1</v>
      </c>
      <c r="G85" s="832">
        <f t="shared" si="13"/>
        <v>134.55000000000001</v>
      </c>
      <c r="H85" s="832">
        <f t="shared" si="14"/>
        <v>32.409999999999997</v>
      </c>
      <c r="I85" s="834">
        <f t="shared" si="15"/>
        <v>166.96</v>
      </c>
    </row>
    <row r="86" spans="1:9" s="68" customFormat="1" x14ac:dyDescent="0.25">
      <c r="A86" s="69" t="s">
        <v>184</v>
      </c>
      <c r="B86" s="846">
        <v>168</v>
      </c>
      <c r="C86" s="840">
        <f t="shared" si="9"/>
        <v>1.0632911392405062</v>
      </c>
      <c r="D86" s="226">
        <v>545.1</v>
      </c>
      <c r="E86" s="832">
        <f t="shared" si="12"/>
        <v>579.6</v>
      </c>
      <c r="F86" s="833">
        <v>1</v>
      </c>
      <c r="G86" s="832">
        <f t="shared" si="13"/>
        <v>579.6</v>
      </c>
      <c r="H86" s="832">
        <f t="shared" si="14"/>
        <v>139.63</v>
      </c>
      <c r="I86" s="834">
        <f t="shared" si="15"/>
        <v>719.23</v>
      </c>
    </row>
    <row r="87" spans="1:9" s="68" customFormat="1" ht="36" customHeight="1" x14ac:dyDescent="0.25">
      <c r="A87" s="646" t="s">
        <v>7</v>
      </c>
      <c r="B87" s="845">
        <f>SUM(B88:B98)</f>
        <v>1131</v>
      </c>
      <c r="C87" s="831">
        <f>SUM(C88:C98)</f>
        <v>7.1582278481012658</v>
      </c>
      <c r="D87" s="832"/>
      <c r="E87" s="832"/>
      <c r="F87" s="832"/>
      <c r="G87" s="831">
        <f>SUM(G88:G98)</f>
        <v>3102.6500000000005</v>
      </c>
      <c r="H87" s="831">
        <f>SUM(H88:H98)</f>
        <v>747.43000000000006</v>
      </c>
      <c r="I87" s="842">
        <f>SUM(I88:I98)</f>
        <v>3850.08</v>
      </c>
    </row>
    <row r="88" spans="1:9" x14ac:dyDescent="0.25">
      <c r="A88" s="216" t="s">
        <v>185</v>
      </c>
      <c r="B88" s="376">
        <v>197</v>
      </c>
      <c r="C88" s="840">
        <f t="shared" si="9"/>
        <v>1.2468354430379747</v>
      </c>
      <c r="D88" s="832">
        <v>431.88</v>
      </c>
      <c r="E88" s="832">
        <f>C88*D88</f>
        <v>538.48329113924046</v>
      </c>
      <c r="F88" s="833">
        <v>1</v>
      </c>
      <c r="G88" s="832">
        <f t="shared" ref="G88:G93" si="16">ROUND(E88*F88,2)</f>
        <v>538.48</v>
      </c>
      <c r="H88" s="832">
        <f t="shared" ref="H88:H98" si="17">ROUND(G88*0.2409, 2)</f>
        <v>129.72</v>
      </c>
      <c r="I88" s="834">
        <f t="shared" ref="I88:I98" si="18">G88+H88</f>
        <v>668.2</v>
      </c>
    </row>
    <row r="89" spans="1:9" x14ac:dyDescent="0.25">
      <c r="A89" s="216" t="s">
        <v>187</v>
      </c>
      <c r="B89" s="376">
        <v>102</v>
      </c>
      <c r="C89" s="840">
        <f t="shared" si="9"/>
        <v>0.64556962025316456</v>
      </c>
      <c r="D89" s="832">
        <v>431.57</v>
      </c>
      <c r="E89" s="832">
        <f t="shared" ref="E89:E98" si="19">C89*D89</f>
        <v>278.60848101265822</v>
      </c>
      <c r="F89" s="833">
        <v>1</v>
      </c>
      <c r="G89" s="832">
        <f t="shared" si="16"/>
        <v>278.61</v>
      </c>
      <c r="H89" s="832">
        <f t="shared" si="17"/>
        <v>67.12</v>
      </c>
      <c r="I89" s="834">
        <f t="shared" si="18"/>
        <v>345.73</v>
      </c>
    </row>
    <row r="90" spans="1:9" x14ac:dyDescent="0.25">
      <c r="A90" s="216" t="s">
        <v>188</v>
      </c>
      <c r="B90" s="376">
        <v>181</v>
      </c>
      <c r="C90" s="840">
        <f t="shared" si="9"/>
        <v>1.1455696202531647</v>
      </c>
      <c r="D90" s="832">
        <v>430.29</v>
      </c>
      <c r="E90" s="832">
        <f t="shared" si="19"/>
        <v>492.92715189873422</v>
      </c>
      <c r="F90" s="833">
        <v>1</v>
      </c>
      <c r="G90" s="832">
        <f t="shared" si="16"/>
        <v>492.93</v>
      </c>
      <c r="H90" s="832">
        <f t="shared" si="17"/>
        <v>118.75</v>
      </c>
      <c r="I90" s="834">
        <f t="shared" si="18"/>
        <v>611.68000000000006</v>
      </c>
    </row>
    <row r="91" spans="1:9" x14ac:dyDescent="0.25">
      <c r="A91" s="216" t="s">
        <v>189</v>
      </c>
      <c r="B91" s="376">
        <v>94</v>
      </c>
      <c r="C91" s="840">
        <f t="shared" si="9"/>
        <v>0.59493670886075944</v>
      </c>
      <c r="D91" s="832">
        <v>432.28</v>
      </c>
      <c r="E91" s="832">
        <f t="shared" si="19"/>
        <v>257.17924050632905</v>
      </c>
      <c r="F91" s="833">
        <v>1</v>
      </c>
      <c r="G91" s="832">
        <f t="shared" si="16"/>
        <v>257.18</v>
      </c>
      <c r="H91" s="832">
        <f t="shared" si="17"/>
        <v>61.95</v>
      </c>
      <c r="I91" s="834">
        <f t="shared" si="18"/>
        <v>319.13</v>
      </c>
    </row>
    <row r="92" spans="1:9" x14ac:dyDescent="0.25">
      <c r="A92" s="216" t="s">
        <v>190</v>
      </c>
      <c r="B92" s="376">
        <v>118</v>
      </c>
      <c r="C92" s="840">
        <f t="shared" si="9"/>
        <v>0.74683544303797467</v>
      </c>
      <c r="D92" s="832">
        <v>430.45</v>
      </c>
      <c r="E92" s="832">
        <f t="shared" si="19"/>
        <v>321.4753164556962</v>
      </c>
      <c r="F92" s="833">
        <v>1</v>
      </c>
      <c r="G92" s="832">
        <f t="shared" si="16"/>
        <v>321.48</v>
      </c>
      <c r="H92" s="832">
        <f t="shared" si="17"/>
        <v>77.44</v>
      </c>
      <c r="I92" s="834">
        <f t="shared" si="18"/>
        <v>398.92</v>
      </c>
    </row>
    <row r="93" spans="1:9" x14ac:dyDescent="0.25">
      <c r="A93" s="216" t="s">
        <v>191</v>
      </c>
      <c r="B93" s="376">
        <v>85</v>
      </c>
      <c r="C93" s="840">
        <f t="shared" si="9"/>
        <v>0.53797468354430378</v>
      </c>
      <c r="D93" s="832">
        <v>433.24</v>
      </c>
      <c r="E93" s="832">
        <f t="shared" si="19"/>
        <v>233.07215189873418</v>
      </c>
      <c r="F93" s="833">
        <v>1</v>
      </c>
      <c r="G93" s="832">
        <f t="shared" si="16"/>
        <v>233.07</v>
      </c>
      <c r="H93" s="832">
        <f t="shared" si="17"/>
        <v>56.15</v>
      </c>
      <c r="I93" s="834">
        <f t="shared" si="18"/>
        <v>289.21999999999997</v>
      </c>
    </row>
    <row r="94" spans="1:9" x14ac:dyDescent="0.25">
      <c r="A94" s="216" t="s">
        <v>192</v>
      </c>
      <c r="B94" s="376">
        <v>23</v>
      </c>
      <c r="C94" s="840">
        <f t="shared" si="9"/>
        <v>0.14556962025316456</v>
      </c>
      <c r="D94" s="832">
        <v>441.7</v>
      </c>
      <c r="E94" s="832">
        <f t="shared" si="19"/>
        <v>64.29810126582278</v>
      </c>
      <c r="F94" s="833">
        <v>1</v>
      </c>
      <c r="G94" s="832">
        <f>ROUND(E94*F94,2)+0.02</f>
        <v>64.319999999999993</v>
      </c>
      <c r="H94" s="832">
        <f t="shared" si="17"/>
        <v>15.49</v>
      </c>
      <c r="I94" s="834">
        <f t="shared" si="18"/>
        <v>79.809999999999988</v>
      </c>
    </row>
    <row r="95" spans="1:9" x14ac:dyDescent="0.25">
      <c r="A95" s="216" t="s">
        <v>193</v>
      </c>
      <c r="B95" s="376">
        <v>47</v>
      </c>
      <c r="C95" s="840">
        <f t="shared" si="9"/>
        <v>0.29746835443037972</v>
      </c>
      <c r="D95" s="832">
        <v>432.29</v>
      </c>
      <c r="E95" s="832">
        <f t="shared" si="19"/>
        <v>128.59259493670885</v>
      </c>
      <c r="F95" s="833">
        <v>1</v>
      </c>
      <c r="G95" s="832">
        <f t="shared" ref="G95:G96" si="20">ROUND(E95*F95,2)</f>
        <v>128.59</v>
      </c>
      <c r="H95" s="832">
        <f t="shared" si="17"/>
        <v>30.98</v>
      </c>
      <c r="I95" s="834">
        <f t="shared" si="18"/>
        <v>159.57</v>
      </c>
    </row>
    <row r="96" spans="1:9" x14ac:dyDescent="0.25">
      <c r="A96" s="216" t="s">
        <v>194</v>
      </c>
      <c r="B96" s="376">
        <v>78</v>
      </c>
      <c r="C96" s="840">
        <f t="shared" si="9"/>
        <v>0.49367088607594939</v>
      </c>
      <c r="D96" s="832">
        <v>434.14</v>
      </c>
      <c r="E96" s="832">
        <f t="shared" si="19"/>
        <v>214.32227848101266</v>
      </c>
      <c r="F96" s="833">
        <v>1</v>
      </c>
      <c r="G96" s="832">
        <f t="shared" si="20"/>
        <v>214.32</v>
      </c>
      <c r="H96" s="832">
        <f t="shared" si="17"/>
        <v>51.63</v>
      </c>
      <c r="I96" s="834">
        <f t="shared" si="18"/>
        <v>265.95</v>
      </c>
    </row>
    <row r="97" spans="1:9" x14ac:dyDescent="0.25">
      <c r="A97" s="216" t="s">
        <v>195</v>
      </c>
      <c r="B97" s="376">
        <v>158</v>
      </c>
      <c r="C97" s="840">
        <f t="shared" si="9"/>
        <v>1</v>
      </c>
      <c r="D97" s="832">
        <v>440</v>
      </c>
      <c r="E97" s="832">
        <f t="shared" si="19"/>
        <v>440</v>
      </c>
      <c r="F97" s="833">
        <v>1</v>
      </c>
      <c r="G97" s="832">
        <f>ROUND(E97*F97,2)</f>
        <v>440</v>
      </c>
      <c r="H97" s="832">
        <f t="shared" si="17"/>
        <v>106</v>
      </c>
      <c r="I97" s="834">
        <f t="shared" si="18"/>
        <v>546</v>
      </c>
    </row>
    <row r="98" spans="1:9" x14ac:dyDescent="0.25">
      <c r="A98" s="216" t="s">
        <v>196</v>
      </c>
      <c r="B98" s="376">
        <v>48</v>
      </c>
      <c r="C98" s="840">
        <f t="shared" si="9"/>
        <v>0.30379746835443039</v>
      </c>
      <c r="D98" s="832">
        <v>440</v>
      </c>
      <c r="E98" s="832">
        <f t="shared" si="19"/>
        <v>133.67088607594937</v>
      </c>
      <c r="F98" s="833">
        <v>1</v>
      </c>
      <c r="G98" s="832">
        <f t="shared" ref="G98" si="21">ROUND(E98*F98,2)</f>
        <v>133.66999999999999</v>
      </c>
      <c r="H98" s="832">
        <f t="shared" si="17"/>
        <v>32.200000000000003</v>
      </c>
      <c r="I98" s="834">
        <f t="shared" si="18"/>
        <v>165.87</v>
      </c>
    </row>
    <row r="99" spans="1:9" s="1" customFormat="1" ht="24" customHeight="1" x14ac:dyDescent="0.25">
      <c r="A99" s="707" t="s">
        <v>89</v>
      </c>
      <c r="B99" s="792">
        <f>B100</f>
        <v>1170.8</v>
      </c>
      <c r="C99" s="797">
        <f>C100</f>
        <v>7.4101265822784805</v>
      </c>
      <c r="D99" s="797"/>
      <c r="E99" s="797"/>
      <c r="F99" s="797"/>
      <c r="G99" s="797">
        <f>G100</f>
        <v>2122.5</v>
      </c>
      <c r="H99" s="797">
        <f>H100</f>
        <v>511.32</v>
      </c>
      <c r="I99" s="810">
        <f>I100</f>
        <v>2633.82</v>
      </c>
    </row>
    <row r="100" spans="1:9" ht="37.5" customHeight="1" x14ac:dyDescent="0.25">
      <c r="A100" s="640" t="s">
        <v>7</v>
      </c>
      <c r="B100" s="845">
        <f>SUM(B101:B109)</f>
        <v>1170.8</v>
      </c>
      <c r="C100" s="831">
        <f>SUM(C101:C109)</f>
        <v>7.4101265822784805</v>
      </c>
      <c r="D100" s="226"/>
      <c r="E100" s="226"/>
      <c r="F100" s="226"/>
      <c r="G100" s="831">
        <f>SUM(G101:G109)</f>
        <v>2122.5</v>
      </c>
      <c r="H100" s="831">
        <f>SUM(H101:H109)</f>
        <v>511.32</v>
      </c>
      <c r="I100" s="842">
        <f>SUM(I101:I109)</f>
        <v>2633.82</v>
      </c>
    </row>
    <row r="101" spans="1:9" x14ac:dyDescent="0.25">
      <c r="A101" s="216" t="s">
        <v>197</v>
      </c>
      <c r="B101" s="794">
        <v>158</v>
      </c>
      <c r="C101" s="840">
        <f t="shared" ref="C101:C109" si="22">B101/158</f>
        <v>1</v>
      </c>
      <c r="D101" s="226">
        <v>1100</v>
      </c>
      <c r="E101" s="832">
        <f t="shared" ref="E101:E109" si="23">C101*D101</f>
        <v>1100</v>
      </c>
      <c r="F101" s="833">
        <v>0.3</v>
      </c>
      <c r="G101" s="832">
        <f t="shared" ref="G101:G109" si="24">ROUND(E101*F101,2)</f>
        <v>330</v>
      </c>
      <c r="H101" s="832">
        <f t="shared" ref="H101:H109" si="25">ROUND(G101*0.2409, 2)</f>
        <v>79.5</v>
      </c>
      <c r="I101" s="834">
        <f t="shared" ref="I101:I109" si="26">G101+H101</f>
        <v>409.5</v>
      </c>
    </row>
    <row r="102" spans="1:9" x14ac:dyDescent="0.25">
      <c r="A102" s="216" t="s">
        <v>198</v>
      </c>
      <c r="B102" s="794">
        <v>94.8</v>
      </c>
      <c r="C102" s="840">
        <f t="shared" si="22"/>
        <v>0.6</v>
      </c>
      <c r="D102" s="226">
        <v>1250</v>
      </c>
      <c r="E102" s="832">
        <f t="shared" si="23"/>
        <v>750</v>
      </c>
      <c r="F102" s="833">
        <v>0.3</v>
      </c>
      <c r="G102" s="832">
        <f t="shared" si="24"/>
        <v>225</v>
      </c>
      <c r="H102" s="832">
        <f t="shared" si="25"/>
        <v>54.2</v>
      </c>
      <c r="I102" s="834">
        <f t="shared" si="26"/>
        <v>279.2</v>
      </c>
    </row>
    <row r="103" spans="1:9" x14ac:dyDescent="0.25">
      <c r="A103" s="216" t="s">
        <v>199</v>
      </c>
      <c r="B103" s="794">
        <v>158</v>
      </c>
      <c r="C103" s="840">
        <f t="shared" si="22"/>
        <v>1</v>
      </c>
      <c r="D103" s="226">
        <v>1100</v>
      </c>
      <c r="E103" s="832">
        <f t="shared" si="23"/>
        <v>1100</v>
      </c>
      <c r="F103" s="833">
        <v>0.3</v>
      </c>
      <c r="G103" s="832">
        <f t="shared" si="24"/>
        <v>330</v>
      </c>
      <c r="H103" s="832">
        <f t="shared" si="25"/>
        <v>79.5</v>
      </c>
      <c r="I103" s="834">
        <f t="shared" si="26"/>
        <v>409.5</v>
      </c>
    </row>
    <row r="104" spans="1:9" x14ac:dyDescent="0.25">
      <c r="A104" s="216" t="s">
        <v>200</v>
      </c>
      <c r="B104" s="794">
        <v>158</v>
      </c>
      <c r="C104" s="840">
        <f t="shared" si="22"/>
        <v>1</v>
      </c>
      <c r="D104" s="226">
        <v>585</v>
      </c>
      <c r="E104" s="832">
        <f t="shared" si="23"/>
        <v>585</v>
      </c>
      <c r="F104" s="833">
        <v>0.3</v>
      </c>
      <c r="G104" s="832">
        <f t="shared" si="24"/>
        <v>175.5</v>
      </c>
      <c r="H104" s="832">
        <f t="shared" si="25"/>
        <v>42.28</v>
      </c>
      <c r="I104" s="834">
        <f t="shared" si="26"/>
        <v>217.78</v>
      </c>
    </row>
    <row r="105" spans="1:9" x14ac:dyDescent="0.25">
      <c r="A105" s="216" t="s">
        <v>201</v>
      </c>
      <c r="B105" s="794">
        <v>158</v>
      </c>
      <c r="C105" s="840">
        <f t="shared" si="22"/>
        <v>1</v>
      </c>
      <c r="D105" s="226">
        <v>1050</v>
      </c>
      <c r="E105" s="832">
        <f t="shared" si="23"/>
        <v>1050</v>
      </c>
      <c r="F105" s="833">
        <v>0.3</v>
      </c>
      <c r="G105" s="832">
        <f t="shared" si="24"/>
        <v>315</v>
      </c>
      <c r="H105" s="832">
        <f t="shared" si="25"/>
        <v>75.88</v>
      </c>
      <c r="I105" s="834">
        <f t="shared" si="26"/>
        <v>390.88</v>
      </c>
    </row>
    <row r="106" spans="1:9" x14ac:dyDescent="0.25">
      <c r="A106" s="216" t="s">
        <v>202</v>
      </c>
      <c r="B106" s="794">
        <v>158</v>
      </c>
      <c r="C106" s="840">
        <f t="shared" si="22"/>
        <v>1</v>
      </c>
      <c r="D106" s="226">
        <v>1070</v>
      </c>
      <c r="E106" s="832">
        <f t="shared" si="23"/>
        <v>1070</v>
      </c>
      <c r="F106" s="833">
        <v>0.3</v>
      </c>
      <c r="G106" s="832">
        <f t="shared" si="24"/>
        <v>321</v>
      </c>
      <c r="H106" s="832">
        <f t="shared" si="25"/>
        <v>77.33</v>
      </c>
      <c r="I106" s="834">
        <f t="shared" si="26"/>
        <v>398.33</v>
      </c>
    </row>
    <row r="107" spans="1:9" x14ac:dyDescent="0.25">
      <c r="A107" s="216" t="s">
        <v>90</v>
      </c>
      <c r="B107" s="847">
        <v>24</v>
      </c>
      <c r="C107" s="840">
        <f t="shared" si="22"/>
        <v>0.15189873417721519</v>
      </c>
      <c r="D107" s="226">
        <v>987.6</v>
      </c>
      <c r="E107" s="832">
        <f t="shared" si="23"/>
        <v>150.01518987341774</v>
      </c>
      <c r="F107" s="833">
        <v>0.3</v>
      </c>
      <c r="G107" s="832">
        <f t="shared" si="24"/>
        <v>45</v>
      </c>
      <c r="H107" s="832">
        <f t="shared" si="25"/>
        <v>10.84</v>
      </c>
      <c r="I107" s="834">
        <f t="shared" si="26"/>
        <v>55.84</v>
      </c>
    </row>
    <row r="108" spans="1:9" x14ac:dyDescent="0.25">
      <c r="A108" s="216" t="s">
        <v>203</v>
      </c>
      <c r="B108" s="794">
        <v>104</v>
      </c>
      <c r="C108" s="840">
        <f t="shared" si="22"/>
        <v>0.65822784810126578</v>
      </c>
      <c r="D108" s="226">
        <v>987.5</v>
      </c>
      <c r="E108" s="832">
        <f t="shared" si="23"/>
        <v>650</v>
      </c>
      <c r="F108" s="833">
        <v>0.3</v>
      </c>
      <c r="G108" s="832">
        <f t="shared" si="24"/>
        <v>195</v>
      </c>
      <c r="H108" s="832">
        <f t="shared" si="25"/>
        <v>46.98</v>
      </c>
      <c r="I108" s="834">
        <f t="shared" si="26"/>
        <v>241.98</v>
      </c>
    </row>
    <row r="109" spans="1:9" ht="17.25" thickBot="1" x14ac:dyDescent="0.3">
      <c r="A109" s="218" t="s">
        <v>204</v>
      </c>
      <c r="B109" s="814">
        <v>158</v>
      </c>
      <c r="C109" s="835">
        <f t="shared" si="22"/>
        <v>1</v>
      </c>
      <c r="D109" s="836">
        <v>620</v>
      </c>
      <c r="E109" s="837">
        <f t="shared" si="23"/>
        <v>620</v>
      </c>
      <c r="F109" s="838">
        <v>0.3</v>
      </c>
      <c r="G109" s="837">
        <f t="shared" si="24"/>
        <v>186</v>
      </c>
      <c r="H109" s="837">
        <f t="shared" si="25"/>
        <v>44.81</v>
      </c>
      <c r="I109" s="839">
        <f t="shared" si="26"/>
        <v>230.81</v>
      </c>
    </row>
    <row r="112" spans="1:9" x14ac:dyDescent="0.25">
      <c r="A112" s="2" t="s">
        <v>205</v>
      </c>
      <c r="B112" s="78"/>
    </row>
    <row r="113" spans="1:1" ht="18" customHeight="1" x14ac:dyDescent="0.25"/>
    <row r="114" spans="1:1" x14ac:dyDescent="0.25">
      <c r="A114" s="2" t="s">
        <v>206</v>
      </c>
    </row>
    <row r="115" spans="1:1" x14ac:dyDescent="0.25">
      <c r="A115" s="2" t="s">
        <v>207</v>
      </c>
    </row>
  </sheetData>
  <mergeCells count="4">
    <mergeCell ref="F1:G1"/>
    <mergeCell ref="A2:G2"/>
    <mergeCell ref="A6:A7"/>
    <mergeCell ref="B6:I6"/>
  </mergeCells>
  <pageMargins left="0.70866141732283472" right="0.70866141732283472" top="0.74803149606299213" bottom="0.74803149606299213" header="0.31496062992125984" footer="0.31496062992125984"/>
  <pageSetup paperSize="9" scale="18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9" tint="0.59999389629810485"/>
  </sheetPr>
  <dimension ref="A1:I137"/>
  <sheetViews>
    <sheetView zoomScale="90" zoomScaleNormal="90" workbookViewId="0">
      <selection activeCell="K7" sqref="K7"/>
    </sheetView>
  </sheetViews>
  <sheetFormatPr defaultColWidth="11.7109375" defaultRowHeight="16.5" x14ac:dyDescent="0.25"/>
  <cols>
    <col min="1" max="1" width="47.7109375" style="184" customWidth="1"/>
    <col min="2" max="2" width="18.42578125" style="184" customWidth="1"/>
    <col min="3" max="3" width="20" style="184" customWidth="1"/>
    <col min="4" max="4" width="12.5703125" style="184" customWidth="1"/>
    <col min="5" max="5" width="15.140625" style="184" customWidth="1"/>
    <col min="6" max="8" width="11.7109375" style="184"/>
    <col min="9" max="9" width="14.85546875" style="184" bestFit="1" customWidth="1"/>
    <col min="10" max="16384" width="11.7109375" style="184"/>
  </cols>
  <sheetData>
    <row r="1" spans="1:9" x14ac:dyDescent="0.25">
      <c r="F1" s="1450"/>
      <c r="G1" s="1450"/>
    </row>
    <row r="2" spans="1:9" s="186" customFormat="1" ht="48.75" customHeight="1" x14ac:dyDescent="0.25">
      <c r="A2" s="1451" t="s">
        <v>691</v>
      </c>
      <c r="B2" s="1451"/>
      <c r="C2" s="1451"/>
      <c r="D2" s="1451"/>
      <c r="E2" s="1451"/>
      <c r="F2" s="1451"/>
      <c r="G2" s="1451"/>
      <c r="H2" s="1451"/>
      <c r="I2" s="1451"/>
    </row>
    <row r="3" spans="1:9" x14ac:dyDescent="0.25">
      <c r="A3" s="848"/>
      <c r="B3" s="848"/>
      <c r="C3" s="848"/>
      <c r="D3" s="848"/>
      <c r="E3" s="848"/>
      <c r="F3" s="848"/>
      <c r="G3" s="848"/>
      <c r="H3" s="848"/>
      <c r="I3" s="848"/>
    </row>
    <row r="4" spans="1:9" x14ac:dyDescent="0.25">
      <c r="A4" s="186" t="s">
        <v>2688</v>
      </c>
      <c r="B4" s="848"/>
      <c r="C4" s="848"/>
      <c r="D4" s="848"/>
      <c r="E4" s="848"/>
      <c r="F4" s="848"/>
      <c r="G4" s="848"/>
      <c r="H4" s="848"/>
      <c r="I4" s="848"/>
    </row>
    <row r="5" spans="1:9" ht="17.25" thickBot="1" x14ac:dyDescent="0.3">
      <c r="I5" s="855"/>
    </row>
    <row r="6" spans="1:9" ht="24" customHeight="1" x14ac:dyDescent="0.25">
      <c r="A6" s="1452"/>
      <c r="B6" s="1454" t="s">
        <v>11</v>
      </c>
      <c r="C6" s="1455"/>
      <c r="D6" s="1455"/>
      <c r="E6" s="1455"/>
      <c r="F6" s="1455"/>
      <c r="G6" s="1455"/>
      <c r="H6" s="1455"/>
      <c r="I6" s="1456"/>
    </row>
    <row r="7" spans="1:9" ht="171" customHeight="1" x14ac:dyDescent="0.25">
      <c r="A7" s="1453"/>
      <c r="B7" s="849" t="s">
        <v>21</v>
      </c>
      <c r="C7" s="852" t="s">
        <v>15</v>
      </c>
      <c r="D7" s="850" t="s">
        <v>16</v>
      </c>
      <c r="E7" s="850" t="s">
        <v>13</v>
      </c>
      <c r="F7" s="850" t="s">
        <v>3</v>
      </c>
      <c r="G7" s="850" t="s">
        <v>4</v>
      </c>
      <c r="H7" s="850" t="s">
        <v>5</v>
      </c>
      <c r="I7" s="851" t="s">
        <v>6</v>
      </c>
    </row>
    <row r="8" spans="1:9" ht="14.25" customHeight="1" x14ac:dyDescent="0.25">
      <c r="A8" s="860"/>
      <c r="B8" s="857">
        <v>1</v>
      </c>
      <c r="C8" s="858" t="s">
        <v>24</v>
      </c>
      <c r="D8" s="858">
        <v>3</v>
      </c>
      <c r="E8" s="858" t="s">
        <v>17</v>
      </c>
      <c r="F8" s="858">
        <v>5</v>
      </c>
      <c r="G8" s="858" t="s">
        <v>18</v>
      </c>
      <c r="H8" s="858" t="s">
        <v>19</v>
      </c>
      <c r="I8" s="859" t="s">
        <v>20</v>
      </c>
    </row>
    <row r="9" spans="1:9" s="186" customFormat="1" ht="19.5" customHeight="1" x14ac:dyDescent="0.25">
      <c r="A9" s="861" t="s">
        <v>0</v>
      </c>
      <c r="B9" s="876">
        <f>B10+B48+B56</f>
        <v>9285.1</v>
      </c>
      <c r="C9" s="874">
        <f t="shared" ref="C9:I9" si="0">C10+C48+C56</f>
        <v>58.766455696202542</v>
      </c>
      <c r="D9" s="874"/>
      <c r="E9" s="874"/>
      <c r="F9" s="874"/>
      <c r="G9" s="874">
        <f t="shared" si="0"/>
        <v>38067.539999999994</v>
      </c>
      <c r="H9" s="874">
        <f t="shared" si="0"/>
        <v>9170.4500000000007</v>
      </c>
      <c r="I9" s="875">
        <f t="shared" si="0"/>
        <v>47237.990000000005</v>
      </c>
    </row>
    <row r="10" spans="1:9" s="186" customFormat="1" ht="19.5" customHeight="1" x14ac:dyDescent="0.25">
      <c r="A10" s="707" t="s">
        <v>110</v>
      </c>
      <c r="B10" s="877">
        <f>B11+B32</f>
        <v>3134</v>
      </c>
      <c r="C10" s="882">
        <f t="shared" ref="C10:I10" si="1">C11+C32</f>
        <v>19.835443037974684</v>
      </c>
      <c r="D10" s="865"/>
      <c r="E10" s="865"/>
      <c r="F10" s="865"/>
      <c r="G10" s="865">
        <f t="shared" si="1"/>
        <v>22539.96</v>
      </c>
      <c r="H10" s="865">
        <f t="shared" si="1"/>
        <v>5429.93</v>
      </c>
      <c r="I10" s="866">
        <f t="shared" si="1"/>
        <v>27969.890000000003</v>
      </c>
    </row>
    <row r="11" spans="1:9" ht="35.25" customHeight="1" x14ac:dyDescent="0.25">
      <c r="A11" s="640" t="s">
        <v>10</v>
      </c>
      <c r="B11" s="878">
        <f>SUM(B12:B31)</f>
        <v>1646</v>
      </c>
      <c r="C11" s="883">
        <f t="shared" ref="C11:I11" si="2">SUM(C12:C31)</f>
        <v>10.417721518987342</v>
      </c>
      <c r="D11" s="867"/>
      <c r="E11" s="867"/>
      <c r="F11" s="867"/>
      <c r="G11" s="867">
        <f t="shared" si="2"/>
        <v>15274.19</v>
      </c>
      <c r="H11" s="867">
        <f t="shared" si="2"/>
        <v>3679.6000000000004</v>
      </c>
      <c r="I11" s="868">
        <f t="shared" si="2"/>
        <v>18953.790000000005</v>
      </c>
    </row>
    <row r="12" spans="1:9" ht="18.75" customHeight="1" x14ac:dyDescent="0.25">
      <c r="A12" s="862" t="s">
        <v>210</v>
      </c>
      <c r="B12" s="879">
        <v>158</v>
      </c>
      <c r="C12" s="853">
        <f>B12/158</f>
        <v>1</v>
      </c>
      <c r="D12" s="853">
        <v>1485</v>
      </c>
      <c r="E12" s="853">
        <f>D12*C12</f>
        <v>1485</v>
      </c>
      <c r="F12" s="856">
        <v>1</v>
      </c>
      <c r="G12" s="853">
        <f>ROUND(E12*F12,2)</f>
        <v>1485</v>
      </c>
      <c r="H12" s="853">
        <f>ROUND(G12*0.2409,2)</f>
        <v>357.74</v>
      </c>
      <c r="I12" s="854">
        <f>G12+H12</f>
        <v>1842.74</v>
      </c>
    </row>
    <row r="13" spans="1:9" ht="18.75" customHeight="1" x14ac:dyDescent="0.25">
      <c r="A13" s="862" t="s">
        <v>210</v>
      </c>
      <c r="B13" s="879">
        <v>66</v>
      </c>
      <c r="C13" s="853">
        <f t="shared" ref="C13:C76" si="3">B13/158</f>
        <v>0.41772151898734178</v>
      </c>
      <c r="D13" s="853">
        <v>1485</v>
      </c>
      <c r="E13" s="853">
        <f t="shared" ref="E13:E76" si="4">D13*C13</f>
        <v>620.31645569620252</v>
      </c>
      <c r="F13" s="856">
        <v>1</v>
      </c>
      <c r="G13" s="853">
        <f t="shared" ref="G13:G76" si="5">ROUND(E13*F13,2)</f>
        <v>620.32000000000005</v>
      </c>
      <c r="H13" s="853">
        <f t="shared" ref="H13:H76" si="6">ROUND(G13*0.2409,2)</f>
        <v>149.44</v>
      </c>
      <c r="I13" s="854">
        <f t="shared" ref="I13:I76" si="7">G13+H13</f>
        <v>769.76</v>
      </c>
    </row>
    <row r="14" spans="1:9" ht="18.75" customHeight="1" x14ac:dyDescent="0.25">
      <c r="A14" s="862" t="s">
        <v>210</v>
      </c>
      <c r="B14" s="879">
        <v>40</v>
      </c>
      <c r="C14" s="853">
        <f t="shared" si="3"/>
        <v>0.25316455696202533</v>
      </c>
      <c r="D14" s="853">
        <v>1485</v>
      </c>
      <c r="E14" s="853">
        <f t="shared" si="4"/>
        <v>375.94936708860763</v>
      </c>
      <c r="F14" s="856">
        <v>1</v>
      </c>
      <c r="G14" s="853">
        <f t="shared" si="5"/>
        <v>375.95</v>
      </c>
      <c r="H14" s="853">
        <f t="shared" si="6"/>
        <v>90.57</v>
      </c>
      <c r="I14" s="854">
        <f t="shared" si="7"/>
        <v>466.52</v>
      </c>
    </row>
    <row r="15" spans="1:9" ht="18.75" customHeight="1" x14ac:dyDescent="0.25">
      <c r="A15" s="862" t="s">
        <v>210</v>
      </c>
      <c r="B15" s="879">
        <v>72</v>
      </c>
      <c r="C15" s="853">
        <f t="shared" si="3"/>
        <v>0.45569620253164556</v>
      </c>
      <c r="D15" s="853">
        <v>1485</v>
      </c>
      <c r="E15" s="853">
        <f t="shared" si="4"/>
        <v>676.70886075949363</v>
      </c>
      <c r="F15" s="856">
        <v>1</v>
      </c>
      <c r="G15" s="853">
        <f t="shared" si="5"/>
        <v>676.71</v>
      </c>
      <c r="H15" s="853">
        <f t="shared" si="6"/>
        <v>163.02000000000001</v>
      </c>
      <c r="I15" s="854">
        <f t="shared" si="7"/>
        <v>839.73</v>
      </c>
    </row>
    <row r="16" spans="1:9" ht="18.75" customHeight="1" x14ac:dyDescent="0.25">
      <c r="A16" s="862" t="s">
        <v>210</v>
      </c>
      <c r="B16" s="879">
        <v>24</v>
      </c>
      <c r="C16" s="853">
        <f t="shared" si="3"/>
        <v>0.15189873417721519</v>
      </c>
      <c r="D16" s="853">
        <v>1485</v>
      </c>
      <c r="E16" s="853">
        <f t="shared" si="4"/>
        <v>225.56962025316457</v>
      </c>
      <c r="F16" s="856">
        <v>1</v>
      </c>
      <c r="G16" s="853">
        <f t="shared" si="5"/>
        <v>225.57</v>
      </c>
      <c r="H16" s="853">
        <f t="shared" si="6"/>
        <v>54.34</v>
      </c>
      <c r="I16" s="854">
        <f t="shared" si="7"/>
        <v>279.90999999999997</v>
      </c>
    </row>
    <row r="17" spans="1:9" ht="18.75" customHeight="1" x14ac:dyDescent="0.25">
      <c r="A17" s="862" t="s">
        <v>210</v>
      </c>
      <c r="B17" s="879">
        <v>64</v>
      </c>
      <c r="C17" s="853">
        <f t="shared" si="3"/>
        <v>0.4050632911392405</v>
      </c>
      <c r="D17" s="853">
        <v>1485</v>
      </c>
      <c r="E17" s="853">
        <f t="shared" si="4"/>
        <v>601.51898734177212</v>
      </c>
      <c r="F17" s="856">
        <v>1</v>
      </c>
      <c r="G17" s="853">
        <f t="shared" si="5"/>
        <v>601.52</v>
      </c>
      <c r="H17" s="853">
        <f t="shared" si="6"/>
        <v>144.91</v>
      </c>
      <c r="I17" s="854">
        <f t="shared" si="7"/>
        <v>746.43</v>
      </c>
    </row>
    <row r="18" spans="1:9" ht="18.75" customHeight="1" x14ac:dyDescent="0.25">
      <c r="A18" s="862" t="s">
        <v>210</v>
      </c>
      <c r="B18" s="879">
        <v>98</v>
      </c>
      <c r="C18" s="853">
        <f t="shared" si="3"/>
        <v>0.620253164556962</v>
      </c>
      <c r="D18" s="853">
        <v>1485</v>
      </c>
      <c r="E18" s="853">
        <f t="shared" si="4"/>
        <v>921.07594936708858</v>
      </c>
      <c r="F18" s="856">
        <v>1</v>
      </c>
      <c r="G18" s="853">
        <f t="shared" si="5"/>
        <v>921.08</v>
      </c>
      <c r="H18" s="853">
        <f t="shared" si="6"/>
        <v>221.89</v>
      </c>
      <c r="I18" s="854">
        <f t="shared" si="7"/>
        <v>1142.97</v>
      </c>
    </row>
    <row r="19" spans="1:9" ht="18.75" customHeight="1" x14ac:dyDescent="0.25">
      <c r="A19" s="862" t="s">
        <v>210</v>
      </c>
      <c r="B19" s="879">
        <v>64</v>
      </c>
      <c r="C19" s="853">
        <f t="shared" si="3"/>
        <v>0.4050632911392405</v>
      </c>
      <c r="D19" s="853">
        <v>1485</v>
      </c>
      <c r="E19" s="853">
        <f t="shared" si="4"/>
        <v>601.51898734177212</v>
      </c>
      <c r="F19" s="856">
        <v>1</v>
      </c>
      <c r="G19" s="853">
        <f t="shared" si="5"/>
        <v>601.52</v>
      </c>
      <c r="H19" s="853">
        <f t="shared" si="6"/>
        <v>144.91</v>
      </c>
      <c r="I19" s="854">
        <f t="shared" si="7"/>
        <v>746.43</v>
      </c>
    </row>
    <row r="20" spans="1:9" ht="18.75" customHeight="1" x14ac:dyDescent="0.25">
      <c r="A20" s="862" t="s">
        <v>210</v>
      </c>
      <c r="B20" s="879">
        <v>64</v>
      </c>
      <c r="C20" s="853">
        <f t="shared" si="3"/>
        <v>0.4050632911392405</v>
      </c>
      <c r="D20" s="853">
        <v>1485</v>
      </c>
      <c r="E20" s="853">
        <f t="shared" si="4"/>
        <v>601.51898734177212</v>
      </c>
      <c r="F20" s="856">
        <v>1</v>
      </c>
      <c r="G20" s="853">
        <f t="shared" si="5"/>
        <v>601.52</v>
      </c>
      <c r="H20" s="853">
        <f t="shared" si="6"/>
        <v>144.91</v>
      </c>
      <c r="I20" s="854">
        <f t="shared" si="7"/>
        <v>746.43</v>
      </c>
    </row>
    <row r="21" spans="1:9" ht="18.75" customHeight="1" x14ac:dyDescent="0.25">
      <c r="A21" s="862" t="s">
        <v>210</v>
      </c>
      <c r="B21" s="879">
        <v>158</v>
      </c>
      <c r="C21" s="853">
        <f t="shared" si="3"/>
        <v>1</v>
      </c>
      <c r="D21" s="853">
        <v>1485</v>
      </c>
      <c r="E21" s="853">
        <f t="shared" si="4"/>
        <v>1485</v>
      </c>
      <c r="F21" s="856">
        <v>1</v>
      </c>
      <c r="G21" s="853">
        <f t="shared" si="5"/>
        <v>1485</v>
      </c>
      <c r="H21" s="853">
        <f t="shared" si="6"/>
        <v>357.74</v>
      </c>
      <c r="I21" s="854">
        <f t="shared" si="7"/>
        <v>1842.74</v>
      </c>
    </row>
    <row r="22" spans="1:9" ht="18.75" customHeight="1" x14ac:dyDescent="0.25">
      <c r="A22" s="862" t="s">
        <v>210</v>
      </c>
      <c r="B22" s="879">
        <v>112</v>
      </c>
      <c r="C22" s="853">
        <f t="shared" si="3"/>
        <v>0.70886075949367089</v>
      </c>
      <c r="D22" s="853">
        <v>1485</v>
      </c>
      <c r="E22" s="853">
        <f t="shared" si="4"/>
        <v>1052.6582278481012</v>
      </c>
      <c r="F22" s="856">
        <v>1</v>
      </c>
      <c r="G22" s="853">
        <f t="shared" si="5"/>
        <v>1052.6600000000001</v>
      </c>
      <c r="H22" s="853">
        <f t="shared" si="6"/>
        <v>253.59</v>
      </c>
      <c r="I22" s="854">
        <f t="shared" si="7"/>
        <v>1306.25</v>
      </c>
    </row>
    <row r="23" spans="1:9" ht="18.75" customHeight="1" x14ac:dyDescent="0.25">
      <c r="A23" s="862" t="s">
        <v>210</v>
      </c>
      <c r="B23" s="879">
        <v>144</v>
      </c>
      <c r="C23" s="853">
        <f t="shared" si="3"/>
        <v>0.91139240506329111</v>
      </c>
      <c r="D23" s="853">
        <v>1485</v>
      </c>
      <c r="E23" s="853">
        <f t="shared" si="4"/>
        <v>1353.4177215189873</v>
      </c>
      <c r="F23" s="856">
        <v>1</v>
      </c>
      <c r="G23" s="853">
        <f t="shared" si="5"/>
        <v>1353.42</v>
      </c>
      <c r="H23" s="853">
        <f t="shared" si="6"/>
        <v>326.04000000000002</v>
      </c>
      <c r="I23" s="854">
        <f t="shared" si="7"/>
        <v>1679.46</v>
      </c>
    </row>
    <row r="24" spans="1:9" ht="18.75" customHeight="1" x14ac:dyDescent="0.25">
      <c r="A24" s="862" t="s">
        <v>210</v>
      </c>
      <c r="B24" s="879">
        <v>48</v>
      </c>
      <c r="C24" s="853">
        <f t="shared" si="3"/>
        <v>0.30379746835443039</v>
      </c>
      <c r="D24" s="853">
        <v>1187</v>
      </c>
      <c r="E24" s="853">
        <f t="shared" si="4"/>
        <v>360.60759493670889</v>
      </c>
      <c r="F24" s="856">
        <v>1</v>
      </c>
      <c r="G24" s="853">
        <f t="shared" si="5"/>
        <v>360.61</v>
      </c>
      <c r="H24" s="853">
        <f t="shared" si="6"/>
        <v>86.87</v>
      </c>
      <c r="I24" s="854">
        <f t="shared" si="7"/>
        <v>447.48</v>
      </c>
    </row>
    <row r="25" spans="1:9" ht="18.75" customHeight="1" x14ac:dyDescent="0.25">
      <c r="A25" s="862" t="s">
        <v>210</v>
      </c>
      <c r="B25" s="879">
        <v>40</v>
      </c>
      <c r="C25" s="853">
        <f t="shared" si="3"/>
        <v>0.25316455696202533</v>
      </c>
      <c r="D25" s="853">
        <v>1485</v>
      </c>
      <c r="E25" s="853">
        <f t="shared" si="4"/>
        <v>375.94936708860763</v>
      </c>
      <c r="F25" s="856">
        <v>1</v>
      </c>
      <c r="G25" s="853">
        <f t="shared" si="5"/>
        <v>375.95</v>
      </c>
      <c r="H25" s="853">
        <f t="shared" si="6"/>
        <v>90.57</v>
      </c>
      <c r="I25" s="854">
        <f t="shared" si="7"/>
        <v>466.52</v>
      </c>
    </row>
    <row r="26" spans="1:9" ht="18.75" customHeight="1" x14ac:dyDescent="0.25">
      <c r="A26" s="862" t="s">
        <v>210</v>
      </c>
      <c r="B26" s="879">
        <v>56</v>
      </c>
      <c r="C26" s="853">
        <f t="shared" si="3"/>
        <v>0.35443037974683544</v>
      </c>
      <c r="D26" s="853">
        <v>1485</v>
      </c>
      <c r="E26" s="853">
        <f t="shared" si="4"/>
        <v>526.3291139240506</v>
      </c>
      <c r="F26" s="856">
        <v>1</v>
      </c>
      <c r="G26" s="853">
        <f t="shared" si="5"/>
        <v>526.33000000000004</v>
      </c>
      <c r="H26" s="853">
        <f t="shared" si="6"/>
        <v>126.79</v>
      </c>
      <c r="I26" s="854">
        <f t="shared" si="7"/>
        <v>653.12</v>
      </c>
    </row>
    <row r="27" spans="1:9" ht="18.75" customHeight="1" x14ac:dyDescent="0.25">
      <c r="A27" s="862" t="s">
        <v>210</v>
      </c>
      <c r="B27" s="879">
        <v>56</v>
      </c>
      <c r="C27" s="853">
        <f t="shared" si="3"/>
        <v>0.35443037974683544</v>
      </c>
      <c r="D27" s="853">
        <v>1187</v>
      </c>
      <c r="E27" s="853">
        <f t="shared" si="4"/>
        <v>420.70886075949369</v>
      </c>
      <c r="F27" s="856">
        <v>1</v>
      </c>
      <c r="G27" s="853">
        <f t="shared" si="5"/>
        <v>420.71</v>
      </c>
      <c r="H27" s="853">
        <f t="shared" si="6"/>
        <v>101.35</v>
      </c>
      <c r="I27" s="854">
        <f t="shared" si="7"/>
        <v>522.05999999999995</v>
      </c>
    </row>
    <row r="28" spans="1:9" ht="18.75" customHeight="1" x14ac:dyDescent="0.25">
      <c r="A28" s="862" t="s">
        <v>210</v>
      </c>
      <c r="B28" s="879">
        <v>158</v>
      </c>
      <c r="C28" s="853">
        <f t="shared" si="3"/>
        <v>1</v>
      </c>
      <c r="D28" s="853">
        <v>1485</v>
      </c>
      <c r="E28" s="853">
        <f t="shared" si="4"/>
        <v>1485</v>
      </c>
      <c r="F28" s="856">
        <v>1</v>
      </c>
      <c r="G28" s="853">
        <f t="shared" si="5"/>
        <v>1485</v>
      </c>
      <c r="H28" s="853">
        <f t="shared" si="6"/>
        <v>357.74</v>
      </c>
      <c r="I28" s="854">
        <f t="shared" si="7"/>
        <v>1842.74</v>
      </c>
    </row>
    <row r="29" spans="1:9" ht="18.75" customHeight="1" x14ac:dyDescent="0.25">
      <c r="A29" s="862" t="s">
        <v>210</v>
      </c>
      <c r="B29" s="879">
        <v>2</v>
      </c>
      <c r="C29" s="853">
        <f t="shared" si="3"/>
        <v>1.2658227848101266E-2</v>
      </c>
      <c r="D29" s="853">
        <v>1485</v>
      </c>
      <c r="E29" s="853">
        <f t="shared" si="4"/>
        <v>18.797468354430379</v>
      </c>
      <c r="F29" s="856">
        <v>1</v>
      </c>
      <c r="G29" s="853">
        <f t="shared" si="5"/>
        <v>18.8</v>
      </c>
      <c r="H29" s="853">
        <f t="shared" si="6"/>
        <v>4.53</v>
      </c>
      <c r="I29" s="854">
        <f t="shared" si="7"/>
        <v>23.330000000000002</v>
      </c>
    </row>
    <row r="30" spans="1:9" ht="18.75" customHeight="1" x14ac:dyDescent="0.25">
      <c r="A30" s="862" t="s">
        <v>210</v>
      </c>
      <c r="B30" s="879">
        <v>64</v>
      </c>
      <c r="C30" s="853">
        <f t="shared" si="3"/>
        <v>0.4050632911392405</v>
      </c>
      <c r="D30" s="853">
        <v>1485</v>
      </c>
      <c r="E30" s="853">
        <f t="shared" si="4"/>
        <v>601.51898734177212</v>
      </c>
      <c r="F30" s="856">
        <v>1</v>
      </c>
      <c r="G30" s="853">
        <f t="shared" si="5"/>
        <v>601.52</v>
      </c>
      <c r="H30" s="853">
        <f t="shared" si="6"/>
        <v>144.91</v>
      </c>
      <c r="I30" s="854">
        <f t="shared" si="7"/>
        <v>746.43</v>
      </c>
    </row>
    <row r="31" spans="1:9" ht="18.75" customHeight="1" x14ac:dyDescent="0.25">
      <c r="A31" s="862" t="s">
        <v>210</v>
      </c>
      <c r="B31" s="879">
        <v>158</v>
      </c>
      <c r="C31" s="853">
        <f t="shared" si="3"/>
        <v>1</v>
      </c>
      <c r="D31" s="853">
        <v>1485</v>
      </c>
      <c r="E31" s="853">
        <f t="shared" si="4"/>
        <v>1485</v>
      </c>
      <c r="F31" s="856">
        <v>1</v>
      </c>
      <c r="G31" s="853">
        <f t="shared" si="5"/>
        <v>1485</v>
      </c>
      <c r="H31" s="853">
        <f t="shared" si="6"/>
        <v>357.74</v>
      </c>
      <c r="I31" s="854">
        <f t="shared" si="7"/>
        <v>1842.74</v>
      </c>
    </row>
    <row r="32" spans="1:9" ht="49.5" customHeight="1" x14ac:dyDescent="0.25">
      <c r="A32" s="640" t="s">
        <v>8</v>
      </c>
      <c r="B32" s="878">
        <f>SUM(B33:B47)</f>
        <v>1488</v>
      </c>
      <c r="C32" s="883">
        <f t="shared" ref="C32:I32" si="8">SUM(C33:C47)</f>
        <v>9.4177215189873422</v>
      </c>
      <c r="D32" s="867"/>
      <c r="E32" s="867"/>
      <c r="F32" s="867"/>
      <c r="G32" s="867">
        <f t="shared" si="8"/>
        <v>7265.7699999999995</v>
      </c>
      <c r="H32" s="867">
        <f t="shared" si="8"/>
        <v>1750.33</v>
      </c>
      <c r="I32" s="868">
        <f t="shared" si="8"/>
        <v>9016.0999999999985</v>
      </c>
    </row>
    <row r="33" spans="1:9" ht="18.75" customHeight="1" x14ac:dyDescent="0.25">
      <c r="A33" s="862" t="s">
        <v>766</v>
      </c>
      <c r="B33" s="879">
        <v>128</v>
      </c>
      <c r="C33" s="853">
        <f t="shared" si="3"/>
        <v>0.810126582278481</v>
      </c>
      <c r="D33" s="853">
        <v>785</v>
      </c>
      <c r="E33" s="853">
        <f t="shared" si="4"/>
        <v>635.94936708860757</v>
      </c>
      <c r="F33" s="856">
        <v>1</v>
      </c>
      <c r="G33" s="853">
        <f t="shared" si="5"/>
        <v>635.95000000000005</v>
      </c>
      <c r="H33" s="853">
        <f t="shared" si="6"/>
        <v>153.19999999999999</v>
      </c>
      <c r="I33" s="854">
        <f t="shared" si="7"/>
        <v>789.15000000000009</v>
      </c>
    </row>
    <row r="34" spans="1:9" ht="18.75" customHeight="1" x14ac:dyDescent="0.25">
      <c r="A34" s="862" t="s">
        <v>766</v>
      </c>
      <c r="B34" s="879">
        <v>120</v>
      </c>
      <c r="C34" s="853">
        <f t="shared" si="3"/>
        <v>0.759493670886076</v>
      </c>
      <c r="D34" s="853">
        <v>785</v>
      </c>
      <c r="E34" s="853">
        <f t="shared" si="4"/>
        <v>596.20253164556971</v>
      </c>
      <c r="F34" s="856">
        <v>1</v>
      </c>
      <c r="G34" s="853">
        <f t="shared" si="5"/>
        <v>596.20000000000005</v>
      </c>
      <c r="H34" s="853">
        <f t="shared" si="6"/>
        <v>143.62</v>
      </c>
      <c r="I34" s="854">
        <f t="shared" si="7"/>
        <v>739.82</v>
      </c>
    </row>
    <row r="35" spans="1:9" ht="18.75" customHeight="1" x14ac:dyDescent="0.25">
      <c r="A35" s="862" t="s">
        <v>766</v>
      </c>
      <c r="B35" s="879">
        <v>158</v>
      </c>
      <c r="C35" s="853">
        <f t="shared" si="3"/>
        <v>1</v>
      </c>
      <c r="D35" s="853">
        <v>785</v>
      </c>
      <c r="E35" s="853">
        <f t="shared" si="4"/>
        <v>785</v>
      </c>
      <c r="F35" s="856">
        <v>1</v>
      </c>
      <c r="G35" s="853">
        <f t="shared" si="5"/>
        <v>785</v>
      </c>
      <c r="H35" s="853">
        <f t="shared" si="6"/>
        <v>189.11</v>
      </c>
      <c r="I35" s="854">
        <f t="shared" si="7"/>
        <v>974.11</v>
      </c>
    </row>
    <row r="36" spans="1:9" ht="18.75" customHeight="1" x14ac:dyDescent="0.25">
      <c r="A36" s="862" t="s">
        <v>766</v>
      </c>
      <c r="B36" s="879">
        <v>66</v>
      </c>
      <c r="C36" s="853">
        <f t="shared" si="3"/>
        <v>0.41772151898734178</v>
      </c>
      <c r="D36" s="853">
        <v>785</v>
      </c>
      <c r="E36" s="853">
        <f t="shared" si="4"/>
        <v>327.91139240506328</v>
      </c>
      <c r="F36" s="856">
        <v>1</v>
      </c>
      <c r="G36" s="853">
        <f t="shared" si="5"/>
        <v>327.91</v>
      </c>
      <c r="H36" s="853">
        <f t="shared" si="6"/>
        <v>78.989999999999995</v>
      </c>
      <c r="I36" s="854">
        <f t="shared" si="7"/>
        <v>406.90000000000003</v>
      </c>
    </row>
    <row r="37" spans="1:9" ht="18.75" customHeight="1" x14ac:dyDescent="0.25">
      <c r="A37" s="862" t="s">
        <v>766</v>
      </c>
      <c r="B37" s="879">
        <v>72</v>
      </c>
      <c r="C37" s="853">
        <f t="shared" si="3"/>
        <v>0.45569620253164556</v>
      </c>
      <c r="D37" s="853">
        <v>785</v>
      </c>
      <c r="E37" s="853">
        <f t="shared" si="4"/>
        <v>357.72151898734177</v>
      </c>
      <c r="F37" s="856">
        <v>1</v>
      </c>
      <c r="G37" s="853">
        <f t="shared" si="5"/>
        <v>357.72</v>
      </c>
      <c r="H37" s="853">
        <f t="shared" si="6"/>
        <v>86.17</v>
      </c>
      <c r="I37" s="854">
        <f t="shared" si="7"/>
        <v>443.89000000000004</v>
      </c>
    </row>
    <row r="38" spans="1:9" ht="18.75" customHeight="1" x14ac:dyDescent="0.25">
      <c r="A38" s="862" t="s">
        <v>766</v>
      </c>
      <c r="B38" s="879">
        <v>158</v>
      </c>
      <c r="C38" s="853">
        <f t="shared" si="3"/>
        <v>1</v>
      </c>
      <c r="D38" s="853">
        <v>785</v>
      </c>
      <c r="E38" s="853">
        <f t="shared" si="4"/>
        <v>785</v>
      </c>
      <c r="F38" s="856">
        <v>1</v>
      </c>
      <c r="G38" s="853">
        <f t="shared" si="5"/>
        <v>785</v>
      </c>
      <c r="H38" s="853">
        <f t="shared" si="6"/>
        <v>189.11</v>
      </c>
      <c r="I38" s="854">
        <f t="shared" si="7"/>
        <v>974.11</v>
      </c>
    </row>
    <row r="39" spans="1:9" ht="18.75" customHeight="1" x14ac:dyDescent="0.25">
      <c r="A39" s="862" t="s">
        <v>766</v>
      </c>
      <c r="B39" s="879">
        <v>10</v>
      </c>
      <c r="C39" s="853">
        <f t="shared" si="3"/>
        <v>6.3291139240506333E-2</v>
      </c>
      <c r="D39" s="853">
        <v>785</v>
      </c>
      <c r="E39" s="853">
        <f t="shared" si="4"/>
        <v>49.683544303797468</v>
      </c>
      <c r="F39" s="856">
        <v>1</v>
      </c>
      <c r="G39" s="853">
        <f t="shared" si="5"/>
        <v>49.68</v>
      </c>
      <c r="H39" s="853">
        <f t="shared" si="6"/>
        <v>11.97</v>
      </c>
      <c r="I39" s="854">
        <f t="shared" si="7"/>
        <v>61.65</v>
      </c>
    </row>
    <row r="40" spans="1:9" ht="18.75" customHeight="1" x14ac:dyDescent="0.25">
      <c r="A40" s="862" t="s">
        <v>766</v>
      </c>
      <c r="B40" s="879">
        <v>88</v>
      </c>
      <c r="C40" s="853">
        <f t="shared" si="3"/>
        <v>0.55696202531645567</v>
      </c>
      <c r="D40" s="853">
        <v>785</v>
      </c>
      <c r="E40" s="853">
        <f t="shared" si="4"/>
        <v>437.21518987341767</v>
      </c>
      <c r="F40" s="856">
        <v>1</v>
      </c>
      <c r="G40" s="853">
        <f t="shared" si="5"/>
        <v>437.22</v>
      </c>
      <c r="H40" s="853">
        <f t="shared" si="6"/>
        <v>105.33</v>
      </c>
      <c r="I40" s="854">
        <f t="shared" si="7"/>
        <v>542.55000000000007</v>
      </c>
    </row>
    <row r="41" spans="1:9" ht="18.75" customHeight="1" x14ac:dyDescent="0.25">
      <c r="A41" s="862" t="s">
        <v>766</v>
      </c>
      <c r="B41" s="879">
        <v>80</v>
      </c>
      <c r="C41" s="853">
        <f t="shared" si="3"/>
        <v>0.50632911392405067</v>
      </c>
      <c r="D41" s="853">
        <v>785</v>
      </c>
      <c r="E41" s="853">
        <f t="shared" si="4"/>
        <v>397.46835443037975</v>
      </c>
      <c r="F41" s="856">
        <v>1</v>
      </c>
      <c r="G41" s="853">
        <f t="shared" si="5"/>
        <v>397.47</v>
      </c>
      <c r="H41" s="853">
        <f t="shared" si="6"/>
        <v>95.75</v>
      </c>
      <c r="I41" s="854">
        <f t="shared" si="7"/>
        <v>493.22</v>
      </c>
    </row>
    <row r="42" spans="1:9" ht="18.75" customHeight="1" x14ac:dyDescent="0.25">
      <c r="A42" s="862" t="s">
        <v>766</v>
      </c>
      <c r="B42" s="879">
        <v>158</v>
      </c>
      <c r="C42" s="853">
        <f t="shared" si="3"/>
        <v>1</v>
      </c>
      <c r="D42" s="853">
        <v>785</v>
      </c>
      <c r="E42" s="853">
        <f t="shared" si="4"/>
        <v>785</v>
      </c>
      <c r="F42" s="856">
        <v>1</v>
      </c>
      <c r="G42" s="853">
        <f t="shared" si="5"/>
        <v>785</v>
      </c>
      <c r="H42" s="853">
        <f t="shared" si="6"/>
        <v>189.11</v>
      </c>
      <c r="I42" s="854">
        <f t="shared" si="7"/>
        <v>974.11</v>
      </c>
    </row>
    <row r="43" spans="1:9" ht="18.75" customHeight="1" x14ac:dyDescent="0.25">
      <c r="A43" s="862" t="s">
        <v>766</v>
      </c>
      <c r="B43" s="879">
        <v>66</v>
      </c>
      <c r="C43" s="853">
        <f t="shared" si="3"/>
        <v>0.41772151898734178</v>
      </c>
      <c r="D43" s="853">
        <v>785</v>
      </c>
      <c r="E43" s="853">
        <f t="shared" si="4"/>
        <v>327.91139240506328</v>
      </c>
      <c r="F43" s="856">
        <v>1</v>
      </c>
      <c r="G43" s="853">
        <f t="shared" si="5"/>
        <v>327.91</v>
      </c>
      <c r="H43" s="853">
        <f t="shared" si="6"/>
        <v>78.989999999999995</v>
      </c>
      <c r="I43" s="854">
        <f t="shared" si="7"/>
        <v>406.90000000000003</v>
      </c>
    </row>
    <row r="44" spans="1:9" ht="18.75" customHeight="1" x14ac:dyDescent="0.25">
      <c r="A44" s="862" t="s">
        <v>766</v>
      </c>
      <c r="B44" s="879">
        <v>158</v>
      </c>
      <c r="C44" s="853">
        <f t="shared" si="3"/>
        <v>1</v>
      </c>
      <c r="D44" s="853">
        <v>785</v>
      </c>
      <c r="E44" s="853">
        <f t="shared" si="4"/>
        <v>785</v>
      </c>
      <c r="F44" s="856">
        <v>1</v>
      </c>
      <c r="G44" s="853">
        <f t="shared" si="5"/>
        <v>785</v>
      </c>
      <c r="H44" s="853">
        <f t="shared" si="6"/>
        <v>189.11</v>
      </c>
      <c r="I44" s="854">
        <f t="shared" si="7"/>
        <v>974.11</v>
      </c>
    </row>
    <row r="45" spans="1:9" ht="18.75" customHeight="1" x14ac:dyDescent="0.25">
      <c r="A45" s="862" t="s">
        <v>766</v>
      </c>
      <c r="B45" s="879">
        <v>10</v>
      </c>
      <c r="C45" s="853">
        <f t="shared" si="3"/>
        <v>6.3291139240506333E-2</v>
      </c>
      <c r="D45" s="853">
        <v>785</v>
      </c>
      <c r="E45" s="853">
        <f t="shared" si="4"/>
        <v>49.683544303797468</v>
      </c>
      <c r="F45" s="856">
        <v>1</v>
      </c>
      <c r="G45" s="853">
        <f t="shared" si="5"/>
        <v>49.68</v>
      </c>
      <c r="H45" s="853">
        <f t="shared" si="6"/>
        <v>11.97</v>
      </c>
      <c r="I45" s="854">
        <f t="shared" si="7"/>
        <v>61.65</v>
      </c>
    </row>
    <row r="46" spans="1:9" ht="18.75" customHeight="1" x14ac:dyDescent="0.25">
      <c r="A46" s="862" t="s">
        <v>767</v>
      </c>
      <c r="B46" s="879">
        <v>120</v>
      </c>
      <c r="C46" s="853">
        <f t="shared" si="3"/>
        <v>0.759493670886076</v>
      </c>
      <c r="D46" s="853">
        <v>692</v>
      </c>
      <c r="E46" s="853">
        <f t="shared" si="4"/>
        <v>525.56962025316454</v>
      </c>
      <c r="F46" s="856">
        <v>1</v>
      </c>
      <c r="G46" s="853">
        <f t="shared" si="5"/>
        <v>525.57000000000005</v>
      </c>
      <c r="H46" s="853">
        <f t="shared" si="6"/>
        <v>126.61</v>
      </c>
      <c r="I46" s="854">
        <f t="shared" si="7"/>
        <v>652.18000000000006</v>
      </c>
    </row>
    <row r="47" spans="1:9" ht="18.75" customHeight="1" x14ac:dyDescent="0.25">
      <c r="A47" s="862" t="s">
        <v>767</v>
      </c>
      <c r="B47" s="879">
        <v>96</v>
      </c>
      <c r="C47" s="853">
        <f t="shared" si="3"/>
        <v>0.60759493670886078</v>
      </c>
      <c r="D47" s="853">
        <v>692</v>
      </c>
      <c r="E47" s="853">
        <f t="shared" si="4"/>
        <v>420.45569620253167</v>
      </c>
      <c r="F47" s="856">
        <v>1</v>
      </c>
      <c r="G47" s="853">
        <f t="shared" si="5"/>
        <v>420.46</v>
      </c>
      <c r="H47" s="853">
        <f t="shared" si="6"/>
        <v>101.29</v>
      </c>
      <c r="I47" s="854">
        <f t="shared" si="7"/>
        <v>521.75</v>
      </c>
    </row>
    <row r="48" spans="1:9" s="186" customFormat="1" ht="24" customHeight="1" x14ac:dyDescent="0.25">
      <c r="A48" s="707" t="s">
        <v>768</v>
      </c>
      <c r="B48" s="880">
        <f>B49</f>
        <v>948</v>
      </c>
      <c r="C48" s="884">
        <f t="shared" ref="C48:I48" si="9">C49</f>
        <v>6</v>
      </c>
      <c r="D48" s="869"/>
      <c r="E48" s="869"/>
      <c r="F48" s="869"/>
      <c r="G48" s="869">
        <f t="shared" si="9"/>
        <v>881.10000000000014</v>
      </c>
      <c r="H48" s="869">
        <f t="shared" si="9"/>
        <v>212.25000000000003</v>
      </c>
      <c r="I48" s="870">
        <f t="shared" si="9"/>
        <v>1093.3500000000001</v>
      </c>
    </row>
    <row r="49" spans="1:9" ht="37.5" customHeight="1" x14ac:dyDescent="0.25">
      <c r="A49" s="640" t="s">
        <v>7</v>
      </c>
      <c r="B49" s="878">
        <f>SUM(B50:B55)</f>
        <v>948</v>
      </c>
      <c r="C49" s="883">
        <f t="shared" ref="C49:I49" si="10">SUM(C50:C55)</f>
        <v>6</v>
      </c>
      <c r="D49" s="867"/>
      <c r="E49" s="867"/>
      <c r="F49" s="867"/>
      <c r="G49" s="867">
        <f t="shared" si="10"/>
        <v>881.10000000000014</v>
      </c>
      <c r="H49" s="867">
        <f t="shared" si="10"/>
        <v>212.25000000000003</v>
      </c>
      <c r="I49" s="868">
        <f t="shared" si="10"/>
        <v>1093.3500000000001</v>
      </c>
    </row>
    <row r="50" spans="1:9" ht="18" customHeight="1" x14ac:dyDescent="0.25">
      <c r="A50" s="862" t="s">
        <v>233</v>
      </c>
      <c r="B50" s="879">
        <v>158</v>
      </c>
      <c r="C50" s="853">
        <f t="shared" si="3"/>
        <v>1</v>
      </c>
      <c r="D50" s="853">
        <v>451</v>
      </c>
      <c r="E50" s="853">
        <f t="shared" si="4"/>
        <v>451</v>
      </c>
      <c r="F50" s="864">
        <v>0.3</v>
      </c>
      <c r="G50" s="853">
        <f t="shared" si="5"/>
        <v>135.30000000000001</v>
      </c>
      <c r="H50" s="853">
        <f t="shared" si="6"/>
        <v>32.590000000000003</v>
      </c>
      <c r="I50" s="854">
        <f t="shared" si="7"/>
        <v>167.89000000000001</v>
      </c>
    </row>
    <row r="51" spans="1:9" ht="18" customHeight="1" x14ac:dyDescent="0.25">
      <c r="A51" s="862" t="s">
        <v>233</v>
      </c>
      <c r="B51" s="879">
        <v>158</v>
      </c>
      <c r="C51" s="853">
        <f t="shared" si="3"/>
        <v>1</v>
      </c>
      <c r="D51" s="853">
        <v>451</v>
      </c>
      <c r="E51" s="853">
        <f t="shared" si="4"/>
        <v>451</v>
      </c>
      <c r="F51" s="864">
        <v>0.3</v>
      </c>
      <c r="G51" s="853">
        <f t="shared" si="5"/>
        <v>135.30000000000001</v>
      </c>
      <c r="H51" s="853">
        <f t="shared" si="6"/>
        <v>32.590000000000003</v>
      </c>
      <c r="I51" s="854">
        <f t="shared" si="7"/>
        <v>167.89000000000001</v>
      </c>
    </row>
    <row r="52" spans="1:9" ht="16.5" customHeight="1" x14ac:dyDescent="0.25">
      <c r="A52" s="862" t="s">
        <v>769</v>
      </c>
      <c r="B52" s="879">
        <v>158</v>
      </c>
      <c r="C52" s="853">
        <f t="shared" si="3"/>
        <v>1</v>
      </c>
      <c r="D52" s="853">
        <v>451</v>
      </c>
      <c r="E52" s="853">
        <f t="shared" si="4"/>
        <v>451</v>
      </c>
      <c r="F52" s="864">
        <v>0.3</v>
      </c>
      <c r="G52" s="853">
        <f t="shared" si="5"/>
        <v>135.30000000000001</v>
      </c>
      <c r="H52" s="853">
        <f t="shared" si="6"/>
        <v>32.590000000000003</v>
      </c>
      <c r="I52" s="854">
        <f t="shared" si="7"/>
        <v>167.89000000000001</v>
      </c>
    </row>
    <row r="53" spans="1:9" ht="18" customHeight="1" x14ac:dyDescent="0.25">
      <c r="A53" s="862" t="s">
        <v>770</v>
      </c>
      <c r="B53" s="879">
        <v>158</v>
      </c>
      <c r="C53" s="853">
        <f t="shared" si="3"/>
        <v>1</v>
      </c>
      <c r="D53" s="853">
        <v>556</v>
      </c>
      <c r="E53" s="853">
        <f t="shared" si="4"/>
        <v>556</v>
      </c>
      <c r="F53" s="864">
        <v>0.3</v>
      </c>
      <c r="G53" s="853">
        <f t="shared" si="5"/>
        <v>166.8</v>
      </c>
      <c r="H53" s="853">
        <f t="shared" si="6"/>
        <v>40.18</v>
      </c>
      <c r="I53" s="854">
        <f t="shared" si="7"/>
        <v>206.98000000000002</v>
      </c>
    </row>
    <row r="54" spans="1:9" ht="15.75" customHeight="1" x14ac:dyDescent="0.25">
      <c r="A54" s="862" t="s">
        <v>770</v>
      </c>
      <c r="B54" s="879">
        <v>158</v>
      </c>
      <c r="C54" s="853">
        <f t="shared" si="3"/>
        <v>1</v>
      </c>
      <c r="D54" s="853">
        <v>514</v>
      </c>
      <c r="E54" s="853">
        <f t="shared" si="4"/>
        <v>514</v>
      </c>
      <c r="F54" s="864">
        <v>0.3</v>
      </c>
      <c r="G54" s="853">
        <f t="shared" si="5"/>
        <v>154.19999999999999</v>
      </c>
      <c r="H54" s="853">
        <f t="shared" si="6"/>
        <v>37.15</v>
      </c>
      <c r="I54" s="854">
        <f t="shared" si="7"/>
        <v>191.35</v>
      </c>
    </row>
    <row r="55" spans="1:9" x14ac:dyDescent="0.25">
      <c r="A55" s="862" t="s">
        <v>770</v>
      </c>
      <c r="B55" s="879">
        <v>158</v>
      </c>
      <c r="C55" s="853">
        <f t="shared" si="3"/>
        <v>1</v>
      </c>
      <c r="D55" s="853">
        <v>514</v>
      </c>
      <c r="E55" s="853">
        <f t="shared" si="4"/>
        <v>514</v>
      </c>
      <c r="F55" s="864">
        <v>0.3</v>
      </c>
      <c r="G55" s="853">
        <f t="shared" si="5"/>
        <v>154.19999999999999</v>
      </c>
      <c r="H55" s="853">
        <f t="shared" si="6"/>
        <v>37.15</v>
      </c>
      <c r="I55" s="854">
        <f t="shared" si="7"/>
        <v>191.35</v>
      </c>
    </row>
    <row r="56" spans="1:9" ht="22.5" customHeight="1" x14ac:dyDescent="0.25">
      <c r="A56" s="707" t="s">
        <v>771</v>
      </c>
      <c r="B56" s="880">
        <f>B57+B63+B84+B92</f>
        <v>5203.1000000000004</v>
      </c>
      <c r="C56" s="884">
        <f t="shared" ref="C56:I56" si="11">C57+C63+C84+C92</f>
        <v>32.931012658227857</v>
      </c>
      <c r="D56" s="869"/>
      <c r="E56" s="869"/>
      <c r="F56" s="869"/>
      <c r="G56" s="869">
        <f t="shared" si="11"/>
        <v>14646.48</v>
      </c>
      <c r="H56" s="869">
        <f t="shared" si="11"/>
        <v>3528.2700000000004</v>
      </c>
      <c r="I56" s="870">
        <f t="shared" si="11"/>
        <v>18174.750000000004</v>
      </c>
    </row>
    <row r="57" spans="1:9" ht="32.25" customHeight="1" x14ac:dyDescent="0.25">
      <c r="A57" s="640" t="s">
        <v>10</v>
      </c>
      <c r="B57" s="878">
        <f>SUM(B58:B62)</f>
        <v>401</v>
      </c>
      <c r="C57" s="883">
        <f t="shared" ref="C57:I57" si="12">SUM(C58:C62)</f>
        <v>2.537974683544304</v>
      </c>
      <c r="D57" s="867"/>
      <c r="E57" s="867"/>
      <c r="F57" s="867"/>
      <c r="G57" s="867">
        <f t="shared" si="12"/>
        <v>3012.5600000000004</v>
      </c>
      <c r="H57" s="867">
        <f t="shared" si="12"/>
        <v>725.72</v>
      </c>
      <c r="I57" s="868">
        <f t="shared" si="12"/>
        <v>3738.2800000000007</v>
      </c>
    </row>
    <row r="58" spans="1:9" x14ac:dyDescent="0.25">
      <c r="A58" s="862" t="s">
        <v>210</v>
      </c>
      <c r="B58" s="879">
        <v>43</v>
      </c>
      <c r="C58" s="853">
        <f t="shared" si="3"/>
        <v>0.27215189873417722</v>
      </c>
      <c r="D58" s="853">
        <v>1187</v>
      </c>
      <c r="E58" s="853">
        <f t="shared" si="4"/>
        <v>323.04430379746839</v>
      </c>
      <c r="F58" s="856">
        <v>1</v>
      </c>
      <c r="G58" s="853">
        <f t="shared" si="5"/>
        <v>323.04000000000002</v>
      </c>
      <c r="H58" s="853">
        <f t="shared" si="6"/>
        <v>77.819999999999993</v>
      </c>
      <c r="I58" s="854">
        <f t="shared" si="7"/>
        <v>400.86</v>
      </c>
    </row>
    <row r="59" spans="1:9" x14ac:dyDescent="0.25">
      <c r="A59" s="862" t="s">
        <v>210</v>
      </c>
      <c r="B59" s="879">
        <v>126</v>
      </c>
      <c r="C59" s="853">
        <f t="shared" si="3"/>
        <v>0.79746835443037978</v>
      </c>
      <c r="D59" s="853">
        <v>1187</v>
      </c>
      <c r="E59" s="853">
        <f t="shared" si="4"/>
        <v>946.59493670886081</v>
      </c>
      <c r="F59" s="856">
        <v>1</v>
      </c>
      <c r="G59" s="853">
        <f t="shared" si="5"/>
        <v>946.59</v>
      </c>
      <c r="H59" s="853">
        <f t="shared" si="6"/>
        <v>228.03</v>
      </c>
      <c r="I59" s="854">
        <f t="shared" si="7"/>
        <v>1174.6200000000001</v>
      </c>
    </row>
    <row r="60" spans="1:9" x14ac:dyDescent="0.25">
      <c r="A60" s="862" t="s">
        <v>210</v>
      </c>
      <c r="B60" s="879">
        <v>43</v>
      </c>
      <c r="C60" s="853">
        <f t="shared" si="3"/>
        <v>0.27215189873417722</v>
      </c>
      <c r="D60" s="853">
        <v>1187</v>
      </c>
      <c r="E60" s="853">
        <f t="shared" si="4"/>
        <v>323.04430379746839</v>
      </c>
      <c r="F60" s="856">
        <v>1</v>
      </c>
      <c r="G60" s="853">
        <f t="shared" si="5"/>
        <v>323.04000000000002</v>
      </c>
      <c r="H60" s="853">
        <f t="shared" si="6"/>
        <v>77.819999999999993</v>
      </c>
      <c r="I60" s="854">
        <f t="shared" si="7"/>
        <v>400.86</v>
      </c>
    </row>
    <row r="61" spans="1:9" x14ac:dyDescent="0.25">
      <c r="A61" s="862" t="s">
        <v>210</v>
      </c>
      <c r="B61" s="879">
        <v>63</v>
      </c>
      <c r="C61" s="853">
        <f t="shared" si="3"/>
        <v>0.39873417721518989</v>
      </c>
      <c r="D61" s="853">
        <v>1187</v>
      </c>
      <c r="E61" s="853">
        <f t="shared" si="4"/>
        <v>473.29746835443041</v>
      </c>
      <c r="F61" s="856">
        <v>1</v>
      </c>
      <c r="G61" s="853">
        <f t="shared" si="5"/>
        <v>473.3</v>
      </c>
      <c r="H61" s="853">
        <f t="shared" si="6"/>
        <v>114.02</v>
      </c>
      <c r="I61" s="854">
        <f t="shared" si="7"/>
        <v>587.32000000000005</v>
      </c>
    </row>
    <row r="62" spans="1:9" x14ac:dyDescent="0.25">
      <c r="A62" s="862" t="s">
        <v>210</v>
      </c>
      <c r="B62" s="879">
        <v>126</v>
      </c>
      <c r="C62" s="853">
        <f t="shared" si="3"/>
        <v>0.79746835443037978</v>
      </c>
      <c r="D62" s="853">
        <v>1187</v>
      </c>
      <c r="E62" s="853">
        <f t="shared" si="4"/>
        <v>946.59493670886081</v>
      </c>
      <c r="F62" s="856">
        <v>1</v>
      </c>
      <c r="G62" s="853">
        <f t="shared" si="5"/>
        <v>946.59</v>
      </c>
      <c r="H62" s="853">
        <f t="shared" si="6"/>
        <v>228.03</v>
      </c>
      <c r="I62" s="854">
        <f t="shared" si="7"/>
        <v>1174.6200000000001</v>
      </c>
    </row>
    <row r="63" spans="1:9" ht="54" customHeight="1" x14ac:dyDescent="0.25">
      <c r="A63" s="640" t="s">
        <v>8</v>
      </c>
      <c r="B63" s="878">
        <f>SUM(B64:B83)</f>
        <v>1448.5</v>
      </c>
      <c r="C63" s="883">
        <f t="shared" ref="C63:I63" si="13">SUM(C64:C83)</f>
        <v>9.1677215189873422</v>
      </c>
      <c r="D63" s="867"/>
      <c r="E63" s="867"/>
      <c r="F63" s="867"/>
      <c r="G63" s="867">
        <f t="shared" si="13"/>
        <v>5925.6999999999989</v>
      </c>
      <c r="H63" s="867">
        <f t="shared" si="13"/>
        <v>1427.4900000000002</v>
      </c>
      <c r="I63" s="868">
        <f t="shared" si="13"/>
        <v>7353.19</v>
      </c>
    </row>
    <row r="64" spans="1:9" x14ac:dyDescent="0.25">
      <c r="A64" s="862" t="s">
        <v>766</v>
      </c>
      <c r="B64" s="879">
        <v>72</v>
      </c>
      <c r="C64" s="853">
        <f t="shared" si="3"/>
        <v>0.45569620253164556</v>
      </c>
      <c r="D64" s="853">
        <v>785</v>
      </c>
      <c r="E64" s="853">
        <f t="shared" si="4"/>
        <v>357.72151898734177</v>
      </c>
      <c r="F64" s="856">
        <v>1</v>
      </c>
      <c r="G64" s="853">
        <f t="shared" si="5"/>
        <v>357.72</v>
      </c>
      <c r="H64" s="853">
        <f t="shared" si="6"/>
        <v>86.17</v>
      </c>
      <c r="I64" s="854">
        <f t="shared" si="7"/>
        <v>443.89000000000004</v>
      </c>
    </row>
    <row r="65" spans="1:9" x14ac:dyDescent="0.25">
      <c r="A65" s="862" t="s">
        <v>766</v>
      </c>
      <c r="B65" s="879">
        <v>32</v>
      </c>
      <c r="C65" s="853">
        <f t="shared" si="3"/>
        <v>0.20253164556962025</v>
      </c>
      <c r="D65" s="853">
        <v>785</v>
      </c>
      <c r="E65" s="853">
        <f t="shared" si="4"/>
        <v>158.98734177215189</v>
      </c>
      <c r="F65" s="856">
        <v>1</v>
      </c>
      <c r="G65" s="853">
        <f t="shared" si="5"/>
        <v>158.99</v>
      </c>
      <c r="H65" s="853">
        <f t="shared" si="6"/>
        <v>38.299999999999997</v>
      </c>
      <c r="I65" s="854">
        <f t="shared" si="7"/>
        <v>197.29000000000002</v>
      </c>
    </row>
    <row r="66" spans="1:9" x14ac:dyDescent="0.25">
      <c r="A66" s="862" t="s">
        <v>766</v>
      </c>
      <c r="B66" s="879">
        <v>78</v>
      </c>
      <c r="C66" s="853">
        <f t="shared" si="3"/>
        <v>0.49367088607594939</v>
      </c>
      <c r="D66" s="853">
        <v>785</v>
      </c>
      <c r="E66" s="853">
        <f t="shared" si="4"/>
        <v>387.53164556962025</v>
      </c>
      <c r="F66" s="856">
        <v>1</v>
      </c>
      <c r="G66" s="853">
        <f t="shared" si="5"/>
        <v>387.53</v>
      </c>
      <c r="H66" s="853">
        <f t="shared" si="6"/>
        <v>93.36</v>
      </c>
      <c r="I66" s="854">
        <f t="shared" si="7"/>
        <v>480.89</v>
      </c>
    </row>
    <row r="67" spans="1:9" x14ac:dyDescent="0.25">
      <c r="A67" s="862" t="s">
        <v>766</v>
      </c>
      <c r="B67" s="879">
        <v>16</v>
      </c>
      <c r="C67" s="853">
        <f t="shared" si="3"/>
        <v>0.10126582278481013</v>
      </c>
      <c r="D67" s="853">
        <v>785</v>
      </c>
      <c r="E67" s="853">
        <f t="shared" si="4"/>
        <v>79.493670886075947</v>
      </c>
      <c r="F67" s="856">
        <v>1</v>
      </c>
      <c r="G67" s="853">
        <f t="shared" si="5"/>
        <v>79.489999999999995</v>
      </c>
      <c r="H67" s="853">
        <f t="shared" si="6"/>
        <v>19.149999999999999</v>
      </c>
      <c r="I67" s="854">
        <f t="shared" si="7"/>
        <v>98.639999999999986</v>
      </c>
    </row>
    <row r="68" spans="1:9" x14ac:dyDescent="0.25">
      <c r="A68" s="862" t="s">
        <v>766</v>
      </c>
      <c r="B68" s="879">
        <v>80</v>
      </c>
      <c r="C68" s="853">
        <f t="shared" si="3"/>
        <v>0.50632911392405067</v>
      </c>
      <c r="D68" s="853">
        <v>785</v>
      </c>
      <c r="E68" s="853">
        <f t="shared" si="4"/>
        <v>397.46835443037975</v>
      </c>
      <c r="F68" s="856">
        <v>1</v>
      </c>
      <c r="G68" s="853">
        <f t="shared" si="5"/>
        <v>397.47</v>
      </c>
      <c r="H68" s="853">
        <f t="shared" si="6"/>
        <v>95.75</v>
      </c>
      <c r="I68" s="854">
        <f t="shared" si="7"/>
        <v>493.22</v>
      </c>
    </row>
    <row r="69" spans="1:9" x14ac:dyDescent="0.25">
      <c r="A69" s="862" t="s">
        <v>766</v>
      </c>
      <c r="B69" s="879">
        <v>102</v>
      </c>
      <c r="C69" s="853">
        <f t="shared" si="3"/>
        <v>0.64556962025316456</v>
      </c>
      <c r="D69" s="853">
        <v>785</v>
      </c>
      <c r="E69" s="853">
        <f t="shared" si="4"/>
        <v>506.77215189873419</v>
      </c>
      <c r="F69" s="856">
        <v>1</v>
      </c>
      <c r="G69" s="853">
        <f t="shared" si="5"/>
        <v>506.77</v>
      </c>
      <c r="H69" s="853">
        <f t="shared" si="6"/>
        <v>122.08</v>
      </c>
      <c r="I69" s="854">
        <f t="shared" si="7"/>
        <v>628.85</v>
      </c>
    </row>
    <row r="70" spans="1:9" x14ac:dyDescent="0.25">
      <c r="A70" s="862" t="s">
        <v>766</v>
      </c>
      <c r="B70" s="879">
        <v>54</v>
      </c>
      <c r="C70" s="853">
        <f t="shared" si="3"/>
        <v>0.34177215189873417</v>
      </c>
      <c r="D70" s="853">
        <v>785</v>
      </c>
      <c r="E70" s="853">
        <f t="shared" si="4"/>
        <v>268.29113924050631</v>
      </c>
      <c r="F70" s="856">
        <v>1</v>
      </c>
      <c r="G70" s="853">
        <f t="shared" si="5"/>
        <v>268.29000000000002</v>
      </c>
      <c r="H70" s="853">
        <f t="shared" si="6"/>
        <v>64.63</v>
      </c>
      <c r="I70" s="854">
        <f t="shared" si="7"/>
        <v>332.92</v>
      </c>
    </row>
    <row r="71" spans="1:9" x14ac:dyDescent="0.25">
      <c r="A71" s="862" t="s">
        <v>766</v>
      </c>
      <c r="B71" s="879">
        <v>48</v>
      </c>
      <c r="C71" s="853">
        <f t="shared" si="3"/>
        <v>0.30379746835443039</v>
      </c>
      <c r="D71" s="853">
        <v>785</v>
      </c>
      <c r="E71" s="853">
        <f t="shared" si="4"/>
        <v>238.48101265822785</v>
      </c>
      <c r="F71" s="856">
        <v>1</v>
      </c>
      <c r="G71" s="853">
        <f t="shared" si="5"/>
        <v>238.48</v>
      </c>
      <c r="H71" s="853">
        <f t="shared" si="6"/>
        <v>57.45</v>
      </c>
      <c r="I71" s="854">
        <f t="shared" si="7"/>
        <v>295.93</v>
      </c>
    </row>
    <row r="72" spans="1:9" x14ac:dyDescent="0.25">
      <c r="A72" s="862" t="s">
        <v>766</v>
      </c>
      <c r="B72" s="879">
        <v>110</v>
      </c>
      <c r="C72" s="853">
        <f t="shared" si="3"/>
        <v>0.69620253164556967</v>
      </c>
      <c r="D72" s="853">
        <v>785</v>
      </c>
      <c r="E72" s="853">
        <f t="shared" si="4"/>
        <v>546.51898734177223</v>
      </c>
      <c r="F72" s="856">
        <v>1</v>
      </c>
      <c r="G72" s="853">
        <f t="shared" si="5"/>
        <v>546.52</v>
      </c>
      <c r="H72" s="853">
        <f t="shared" si="6"/>
        <v>131.66</v>
      </c>
      <c r="I72" s="854">
        <f t="shared" si="7"/>
        <v>678.18</v>
      </c>
    </row>
    <row r="73" spans="1:9" x14ac:dyDescent="0.25">
      <c r="A73" s="862" t="s">
        <v>766</v>
      </c>
      <c r="B73" s="879">
        <v>48</v>
      </c>
      <c r="C73" s="853">
        <f t="shared" si="3"/>
        <v>0.30379746835443039</v>
      </c>
      <c r="D73" s="853">
        <v>785</v>
      </c>
      <c r="E73" s="853">
        <f t="shared" si="4"/>
        <v>238.48101265822785</v>
      </c>
      <c r="F73" s="856">
        <v>1</v>
      </c>
      <c r="G73" s="853">
        <f t="shared" si="5"/>
        <v>238.48</v>
      </c>
      <c r="H73" s="853">
        <f t="shared" si="6"/>
        <v>57.45</v>
      </c>
      <c r="I73" s="854">
        <f t="shared" si="7"/>
        <v>295.93</v>
      </c>
    </row>
    <row r="74" spans="1:9" x14ac:dyDescent="0.25">
      <c r="A74" s="862" t="s">
        <v>766</v>
      </c>
      <c r="B74" s="879">
        <v>146</v>
      </c>
      <c r="C74" s="853">
        <f t="shared" si="3"/>
        <v>0.92405063291139244</v>
      </c>
      <c r="D74" s="853">
        <v>785</v>
      </c>
      <c r="E74" s="853">
        <f t="shared" si="4"/>
        <v>725.37974683544303</v>
      </c>
      <c r="F74" s="856">
        <v>1</v>
      </c>
      <c r="G74" s="853">
        <f t="shared" si="5"/>
        <v>725.38</v>
      </c>
      <c r="H74" s="853">
        <f t="shared" si="6"/>
        <v>174.74</v>
      </c>
      <c r="I74" s="854">
        <f t="shared" si="7"/>
        <v>900.12</v>
      </c>
    </row>
    <row r="75" spans="1:9" x14ac:dyDescent="0.25">
      <c r="A75" s="862" t="s">
        <v>766</v>
      </c>
      <c r="B75" s="879">
        <v>24</v>
      </c>
      <c r="C75" s="853">
        <f t="shared" si="3"/>
        <v>0.15189873417721519</v>
      </c>
      <c r="D75" s="853">
        <v>785</v>
      </c>
      <c r="E75" s="853">
        <f t="shared" si="4"/>
        <v>119.24050632911393</v>
      </c>
      <c r="F75" s="856">
        <v>1</v>
      </c>
      <c r="G75" s="853">
        <f t="shared" si="5"/>
        <v>119.24</v>
      </c>
      <c r="H75" s="853">
        <f t="shared" si="6"/>
        <v>28.72</v>
      </c>
      <c r="I75" s="854">
        <f t="shared" si="7"/>
        <v>147.95999999999998</v>
      </c>
    </row>
    <row r="76" spans="1:9" x14ac:dyDescent="0.25">
      <c r="A76" s="862" t="s">
        <v>766</v>
      </c>
      <c r="B76" s="879">
        <v>44</v>
      </c>
      <c r="C76" s="853">
        <f t="shared" si="3"/>
        <v>0.27848101265822783</v>
      </c>
      <c r="D76" s="853">
        <v>785</v>
      </c>
      <c r="E76" s="853">
        <f t="shared" si="4"/>
        <v>218.60759493670884</v>
      </c>
      <c r="F76" s="864">
        <v>0.3</v>
      </c>
      <c r="G76" s="853">
        <f t="shared" si="5"/>
        <v>65.58</v>
      </c>
      <c r="H76" s="853">
        <f t="shared" si="6"/>
        <v>15.8</v>
      </c>
      <c r="I76" s="854">
        <f t="shared" si="7"/>
        <v>81.38</v>
      </c>
    </row>
    <row r="77" spans="1:9" x14ac:dyDescent="0.25">
      <c r="A77" s="862" t="s">
        <v>767</v>
      </c>
      <c r="B77" s="879">
        <v>64</v>
      </c>
      <c r="C77" s="853">
        <f t="shared" ref="C77:C133" si="14">B77/158</f>
        <v>0.4050632911392405</v>
      </c>
      <c r="D77" s="853">
        <v>692</v>
      </c>
      <c r="E77" s="853">
        <f t="shared" ref="E77:E133" si="15">D77*C77</f>
        <v>280.30379746835445</v>
      </c>
      <c r="F77" s="856">
        <v>1</v>
      </c>
      <c r="G77" s="853">
        <f t="shared" ref="G77:G133" si="16">ROUND(E77*F77,2)</f>
        <v>280.3</v>
      </c>
      <c r="H77" s="853">
        <f t="shared" ref="H77:H133" si="17">ROUND(G77*0.2409,2)</f>
        <v>67.52</v>
      </c>
      <c r="I77" s="854">
        <f t="shared" ref="I77:I133" si="18">G77+H77</f>
        <v>347.82</v>
      </c>
    </row>
    <row r="78" spans="1:9" x14ac:dyDescent="0.25">
      <c r="A78" s="862" t="s">
        <v>767</v>
      </c>
      <c r="B78" s="879">
        <v>158</v>
      </c>
      <c r="C78" s="853">
        <f t="shared" si="14"/>
        <v>1</v>
      </c>
      <c r="D78" s="853">
        <v>692</v>
      </c>
      <c r="E78" s="853">
        <f t="shared" si="15"/>
        <v>692</v>
      </c>
      <c r="F78" s="856">
        <v>1</v>
      </c>
      <c r="G78" s="853">
        <f t="shared" si="16"/>
        <v>692</v>
      </c>
      <c r="H78" s="853">
        <f t="shared" si="17"/>
        <v>166.7</v>
      </c>
      <c r="I78" s="854">
        <f t="shared" si="18"/>
        <v>858.7</v>
      </c>
    </row>
    <row r="79" spans="1:9" x14ac:dyDescent="0.25">
      <c r="A79" s="862" t="s">
        <v>767</v>
      </c>
      <c r="B79" s="879">
        <v>20</v>
      </c>
      <c r="C79" s="853">
        <f t="shared" si="14"/>
        <v>0.12658227848101267</v>
      </c>
      <c r="D79" s="853">
        <v>692</v>
      </c>
      <c r="E79" s="853">
        <f t="shared" si="15"/>
        <v>87.594936708860772</v>
      </c>
      <c r="F79" s="856">
        <v>1</v>
      </c>
      <c r="G79" s="853">
        <f t="shared" si="16"/>
        <v>87.59</v>
      </c>
      <c r="H79" s="853">
        <f t="shared" si="17"/>
        <v>21.1</v>
      </c>
      <c r="I79" s="854">
        <f t="shared" si="18"/>
        <v>108.69</v>
      </c>
    </row>
    <row r="80" spans="1:9" x14ac:dyDescent="0.25">
      <c r="A80" s="862" t="s">
        <v>767</v>
      </c>
      <c r="B80" s="879">
        <v>102</v>
      </c>
      <c r="C80" s="853">
        <f t="shared" si="14"/>
        <v>0.64556962025316456</v>
      </c>
      <c r="D80" s="853">
        <v>692</v>
      </c>
      <c r="E80" s="853">
        <f t="shared" si="15"/>
        <v>446.73417721518985</v>
      </c>
      <c r="F80" s="856">
        <v>1</v>
      </c>
      <c r="G80" s="853">
        <f t="shared" si="16"/>
        <v>446.73</v>
      </c>
      <c r="H80" s="853">
        <f t="shared" si="17"/>
        <v>107.62</v>
      </c>
      <c r="I80" s="854">
        <f t="shared" si="18"/>
        <v>554.35</v>
      </c>
    </row>
    <row r="81" spans="1:9" x14ac:dyDescent="0.25">
      <c r="A81" s="862" t="s">
        <v>767</v>
      </c>
      <c r="B81" s="879">
        <v>84</v>
      </c>
      <c r="C81" s="853">
        <f t="shared" si="14"/>
        <v>0.53164556962025311</v>
      </c>
      <c r="D81" s="853">
        <v>692</v>
      </c>
      <c r="E81" s="853">
        <f t="shared" si="15"/>
        <v>367.89873417721515</v>
      </c>
      <c r="F81" s="864">
        <v>0.3</v>
      </c>
      <c r="G81" s="853">
        <f t="shared" si="16"/>
        <v>110.37</v>
      </c>
      <c r="H81" s="853">
        <f t="shared" si="17"/>
        <v>26.59</v>
      </c>
      <c r="I81" s="854">
        <f t="shared" si="18"/>
        <v>136.96</v>
      </c>
    </row>
    <row r="82" spans="1:9" x14ac:dyDescent="0.25">
      <c r="A82" s="862" t="s">
        <v>767</v>
      </c>
      <c r="B82" s="879">
        <v>34.5</v>
      </c>
      <c r="C82" s="853">
        <f t="shared" si="14"/>
        <v>0.21835443037974683</v>
      </c>
      <c r="D82" s="853">
        <v>692</v>
      </c>
      <c r="E82" s="853">
        <f t="shared" si="15"/>
        <v>151.1012658227848</v>
      </c>
      <c r="F82" s="864">
        <v>0.3</v>
      </c>
      <c r="G82" s="853">
        <f t="shared" si="16"/>
        <v>45.33</v>
      </c>
      <c r="H82" s="853">
        <f t="shared" si="17"/>
        <v>10.92</v>
      </c>
      <c r="I82" s="854">
        <f t="shared" si="18"/>
        <v>56.25</v>
      </c>
    </row>
    <row r="83" spans="1:9" x14ac:dyDescent="0.25">
      <c r="A83" s="862" t="s">
        <v>767</v>
      </c>
      <c r="B83" s="879">
        <v>132</v>
      </c>
      <c r="C83" s="853">
        <f t="shared" si="14"/>
        <v>0.83544303797468356</v>
      </c>
      <c r="D83" s="853">
        <v>692</v>
      </c>
      <c r="E83" s="853">
        <f t="shared" si="15"/>
        <v>578.12658227848101</v>
      </c>
      <c r="F83" s="864">
        <v>0.3</v>
      </c>
      <c r="G83" s="853">
        <f t="shared" si="16"/>
        <v>173.44</v>
      </c>
      <c r="H83" s="853">
        <f t="shared" si="17"/>
        <v>41.78</v>
      </c>
      <c r="I83" s="854">
        <f t="shared" si="18"/>
        <v>215.22</v>
      </c>
    </row>
    <row r="84" spans="1:9" ht="54" customHeight="1" x14ac:dyDescent="0.25">
      <c r="A84" s="640" t="s">
        <v>9</v>
      </c>
      <c r="B84" s="878">
        <f>SUM(B85:B91)</f>
        <v>484</v>
      </c>
      <c r="C84" s="883">
        <f t="shared" ref="C84:I84" si="19">SUM(C85:C91)</f>
        <v>3.0632911392405062</v>
      </c>
      <c r="D84" s="867"/>
      <c r="E84" s="867"/>
      <c r="F84" s="867"/>
      <c r="G84" s="867">
        <f t="shared" si="19"/>
        <v>1233.6499999999999</v>
      </c>
      <c r="H84" s="867">
        <f t="shared" si="19"/>
        <v>297.18</v>
      </c>
      <c r="I84" s="868">
        <f t="shared" si="19"/>
        <v>1530.83</v>
      </c>
    </row>
    <row r="85" spans="1:9" x14ac:dyDescent="0.25">
      <c r="A85" s="862" t="s">
        <v>215</v>
      </c>
      <c r="B85" s="879">
        <v>49</v>
      </c>
      <c r="C85" s="853">
        <f t="shared" si="14"/>
        <v>0.310126582278481</v>
      </c>
      <c r="D85" s="853">
        <v>576</v>
      </c>
      <c r="E85" s="853">
        <f t="shared" si="15"/>
        <v>178.63291139240505</v>
      </c>
      <c r="F85" s="856">
        <v>1</v>
      </c>
      <c r="G85" s="853">
        <f t="shared" si="16"/>
        <v>178.63</v>
      </c>
      <c r="H85" s="853">
        <f t="shared" si="17"/>
        <v>43.03</v>
      </c>
      <c r="I85" s="854">
        <f t="shared" si="18"/>
        <v>221.66</v>
      </c>
    </row>
    <row r="86" spans="1:9" x14ac:dyDescent="0.25">
      <c r="A86" s="862" t="s">
        <v>215</v>
      </c>
      <c r="B86" s="879">
        <v>72</v>
      </c>
      <c r="C86" s="853">
        <f t="shared" si="14"/>
        <v>0.45569620253164556</v>
      </c>
      <c r="D86" s="853">
        <v>576</v>
      </c>
      <c r="E86" s="853">
        <f t="shared" si="15"/>
        <v>262.48101265822783</v>
      </c>
      <c r="F86" s="856">
        <v>1</v>
      </c>
      <c r="G86" s="853">
        <f t="shared" si="16"/>
        <v>262.48</v>
      </c>
      <c r="H86" s="853">
        <f t="shared" si="17"/>
        <v>63.23</v>
      </c>
      <c r="I86" s="854">
        <f t="shared" si="18"/>
        <v>325.71000000000004</v>
      </c>
    </row>
    <row r="87" spans="1:9" x14ac:dyDescent="0.25">
      <c r="A87" s="862" t="s">
        <v>215</v>
      </c>
      <c r="B87" s="879">
        <v>147</v>
      </c>
      <c r="C87" s="853">
        <f t="shared" si="14"/>
        <v>0.930379746835443</v>
      </c>
      <c r="D87" s="853">
        <v>576</v>
      </c>
      <c r="E87" s="853">
        <f t="shared" si="15"/>
        <v>535.89873417721515</v>
      </c>
      <c r="F87" s="856">
        <v>1</v>
      </c>
      <c r="G87" s="853">
        <f t="shared" si="16"/>
        <v>535.9</v>
      </c>
      <c r="H87" s="853">
        <f t="shared" si="17"/>
        <v>129.1</v>
      </c>
      <c r="I87" s="854">
        <f t="shared" si="18"/>
        <v>665</v>
      </c>
    </row>
    <row r="88" spans="1:9" x14ac:dyDescent="0.25">
      <c r="A88" s="862" t="s">
        <v>215</v>
      </c>
      <c r="B88" s="879">
        <v>8</v>
      </c>
      <c r="C88" s="853">
        <f t="shared" si="14"/>
        <v>5.0632911392405063E-2</v>
      </c>
      <c r="D88" s="853">
        <v>576</v>
      </c>
      <c r="E88" s="853">
        <f t="shared" si="15"/>
        <v>29.164556962025316</v>
      </c>
      <c r="F88" s="856">
        <v>1</v>
      </c>
      <c r="G88" s="853">
        <f t="shared" si="16"/>
        <v>29.16</v>
      </c>
      <c r="H88" s="853">
        <f t="shared" si="17"/>
        <v>7.02</v>
      </c>
      <c r="I88" s="854">
        <f t="shared" si="18"/>
        <v>36.18</v>
      </c>
    </row>
    <row r="89" spans="1:9" x14ac:dyDescent="0.25">
      <c r="A89" s="862" t="s">
        <v>215</v>
      </c>
      <c r="B89" s="879">
        <v>96</v>
      </c>
      <c r="C89" s="853">
        <f t="shared" si="14"/>
        <v>0.60759493670886078</v>
      </c>
      <c r="D89" s="853">
        <v>576</v>
      </c>
      <c r="E89" s="853">
        <f t="shared" si="15"/>
        <v>349.97468354430379</v>
      </c>
      <c r="F89" s="864">
        <v>0.3</v>
      </c>
      <c r="G89" s="853">
        <f t="shared" si="16"/>
        <v>104.99</v>
      </c>
      <c r="H89" s="853">
        <f t="shared" si="17"/>
        <v>25.29</v>
      </c>
      <c r="I89" s="854">
        <f t="shared" si="18"/>
        <v>130.28</v>
      </c>
    </row>
    <row r="90" spans="1:9" x14ac:dyDescent="0.25">
      <c r="A90" s="862" t="s">
        <v>215</v>
      </c>
      <c r="B90" s="879">
        <v>72</v>
      </c>
      <c r="C90" s="853">
        <f t="shared" si="14"/>
        <v>0.45569620253164556</v>
      </c>
      <c r="D90" s="853">
        <v>576</v>
      </c>
      <c r="E90" s="853">
        <f t="shared" si="15"/>
        <v>262.48101265822783</v>
      </c>
      <c r="F90" s="864">
        <v>0.3</v>
      </c>
      <c r="G90" s="853">
        <f t="shared" si="16"/>
        <v>78.739999999999995</v>
      </c>
      <c r="H90" s="853">
        <f t="shared" si="17"/>
        <v>18.97</v>
      </c>
      <c r="I90" s="854">
        <f t="shared" si="18"/>
        <v>97.71</v>
      </c>
    </row>
    <row r="91" spans="1:9" x14ac:dyDescent="0.25">
      <c r="A91" s="862" t="s">
        <v>215</v>
      </c>
      <c r="B91" s="879">
        <v>40</v>
      </c>
      <c r="C91" s="853">
        <f t="shared" si="14"/>
        <v>0.25316455696202533</v>
      </c>
      <c r="D91" s="853">
        <v>576</v>
      </c>
      <c r="E91" s="853">
        <f t="shared" si="15"/>
        <v>145.82278481012659</v>
      </c>
      <c r="F91" s="864">
        <v>0.3</v>
      </c>
      <c r="G91" s="853">
        <f t="shared" si="16"/>
        <v>43.75</v>
      </c>
      <c r="H91" s="853">
        <f t="shared" si="17"/>
        <v>10.54</v>
      </c>
      <c r="I91" s="854">
        <f t="shared" si="18"/>
        <v>54.29</v>
      </c>
    </row>
    <row r="92" spans="1:9" ht="36.75" customHeight="1" x14ac:dyDescent="0.25">
      <c r="A92" s="640" t="s">
        <v>7</v>
      </c>
      <c r="B92" s="878">
        <f>SUM(B93:B133)</f>
        <v>2869.6</v>
      </c>
      <c r="C92" s="883">
        <f t="shared" ref="C92:I92" si="20">SUM(C93:C133)</f>
        <v>18.162025316455704</v>
      </c>
      <c r="D92" s="867"/>
      <c r="E92" s="867"/>
      <c r="F92" s="867"/>
      <c r="G92" s="867">
        <f t="shared" si="20"/>
        <v>4474.5700000000015</v>
      </c>
      <c r="H92" s="867">
        <f t="shared" si="20"/>
        <v>1077.8800000000003</v>
      </c>
      <c r="I92" s="868">
        <f t="shared" si="20"/>
        <v>5552.4500000000025</v>
      </c>
    </row>
    <row r="93" spans="1:9" x14ac:dyDescent="0.25">
      <c r="A93" s="862" t="s">
        <v>772</v>
      </c>
      <c r="B93" s="879">
        <v>12</v>
      </c>
      <c r="C93" s="853">
        <f t="shared" si="14"/>
        <v>7.5949367088607597E-2</v>
      </c>
      <c r="D93" s="853">
        <v>451</v>
      </c>
      <c r="E93" s="853">
        <f t="shared" si="15"/>
        <v>34.253164556962027</v>
      </c>
      <c r="F93" s="856">
        <v>1</v>
      </c>
      <c r="G93" s="853">
        <f t="shared" si="16"/>
        <v>34.25</v>
      </c>
      <c r="H93" s="853">
        <f t="shared" si="17"/>
        <v>8.25</v>
      </c>
      <c r="I93" s="854">
        <f t="shared" si="18"/>
        <v>42.5</v>
      </c>
    </row>
    <row r="94" spans="1:9" x14ac:dyDescent="0.25">
      <c r="A94" s="862" t="s">
        <v>772</v>
      </c>
      <c r="B94" s="879">
        <v>24</v>
      </c>
      <c r="C94" s="853">
        <f t="shared" si="14"/>
        <v>0.15189873417721519</v>
      </c>
      <c r="D94" s="853">
        <v>451</v>
      </c>
      <c r="E94" s="853">
        <f t="shared" si="15"/>
        <v>68.506329113924053</v>
      </c>
      <c r="F94" s="856">
        <v>1</v>
      </c>
      <c r="G94" s="853">
        <f t="shared" si="16"/>
        <v>68.510000000000005</v>
      </c>
      <c r="H94" s="853">
        <f t="shared" si="17"/>
        <v>16.5</v>
      </c>
      <c r="I94" s="854">
        <f t="shared" si="18"/>
        <v>85.01</v>
      </c>
    </row>
    <row r="95" spans="1:9" x14ac:dyDescent="0.25">
      <c r="A95" s="862" t="s">
        <v>772</v>
      </c>
      <c r="B95" s="879">
        <v>12</v>
      </c>
      <c r="C95" s="853">
        <f t="shared" si="14"/>
        <v>7.5949367088607597E-2</v>
      </c>
      <c r="D95" s="853">
        <v>451</v>
      </c>
      <c r="E95" s="853">
        <f t="shared" si="15"/>
        <v>34.253164556962027</v>
      </c>
      <c r="F95" s="856">
        <v>1</v>
      </c>
      <c r="G95" s="853">
        <f t="shared" si="16"/>
        <v>34.25</v>
      </c>
      <c r="H95" s="853">
        <f t="shared" si="17"/>
        <v>8.25</v>
      </c>
      <c r="I95" s="854">
        <f t="shared" si="18"/>
        <v>42.5</v>
      </c>
    </row>
    <row r="96" spans="1:9" x14ac:dyDescent="0.25">
      <c r="A96" s="862" t="s">
        <v>772</v>
      </c>
      <c r="B96" s="879">
        <v>145</v>
      </c>
      <c r="C96" s="853">
        <f t="shared" si="14"/>
        <v>0.91772151898734178</v>
      </c>
      <c r="D96" s="853">
        <v>451</v>
      </c>
      <c r="E96" s="853">
        <f t="shared" si="15"/>
        <v>413.89240506329116</v>
      </c>
      <c r="F96" s="856">
        <v>1</v>
      </c>
      <c r="G96" s="853">
        <f t="shared" si="16"/>
        <v>413.89</v>
      </c>
      <c r="H96" s="853">
        <f t="shared" si="17"/>
        <v>99.71</v>
      </c>
      <c r="I96" s="854">
        <f t="shared" si="18"/>
        <v>513.6</v>
      </c>
    </row>
    <row r="97" spans="1:9" x14ac:dyDescent="0.25">
      <c r="A97" s="862" t="s">
        <v>772</v>
      </c>
      <c r="B97" s="879">
        <v>8</v>
      </c>
      <c r="C97" s="853">
        <f t="shared" si="14"/>
        <v>5.0632911392405063E-2</v>
      </c>
      <c r="D97" s="853">
        <v>451</v>
      </c>
      <c r="E97" s="853">
        <f t="shared" si="15"/>
        <v>22.835443037974684</v>
      </c>
      <c r="F97" s="856">
        <v>1</v>
      </c>
      <c r="G97" s="853">
        <f t="shared" si="16"/>
        <v>22.84</v>
      </c>
      <c r="H97" s="853">
        <f t="shared" si="17"/>
        <v>5.5</v>
      </c>
      <c r="I97" s="854">
        <f t="shared" si="18"/>
        <v>28.34</v>
      </c>
    </row>
    <row r="98" spans="1:9" x14ac:dyDescent="0.25">
      <c r="A98" s="862" t="s">
        <v>772</v>
      </c>
      <c r="B98" s="879">
        <v>36</v>
      </c>
      <c r="C98" s="853">
        <f t="shared" si="14"/>
        <v>0.22784810126582278</v>
      </c>
      <c r="D98" s="853">
        <v>451</v>
      </c>
      <c r="E98" s="853">
        <f t="shared" si="15"/>
        <v>102.75949367088607</v>
      </c>
      <c r="F98" s="856">
        <v>1</v>
      </c>
      <c r="G98" s="853">
        <f t="shared" si="16"/>
        <v>102.76</v>
      </c>
      <c r="H98" s="853">
        <f t="shared" si="17"/>
        <v>24.75</v>
      </c>
      <c r="I98" s="854">
        <f t="shared" si="18"/>
        <v>127.51</v>
      </c>
    </row>
    <row r="99" spans="1:9" x14ac:dyDescent="0.25">
      <c r="A99" s="862" t="s">
        <v>772</v>
      </c>
      <c r="B99" s="879">
        <v>158</v>
      </c>
      <c r="C99" s="853">
        <f t="shared" si="14"/>
        <v>1</v>
      </c>
      <c r="D99" s="853">
        <v>451</v>
      </c>
      <c r="E99" s="853">
        <f t="shared" si="15"/>
        <v>451</v>
      </c>
      <c r="F99" s="856">
        <v>1</v>
      </c>
      <c r="G99" s="853">
        <f t="shared" si="16"/>
        <v>451</v>
      </c>
      <c r="H99" s="853">
        <f t="shared" si="17"/>
        <v>108.65</v>
      </c>
      <c r="I99" s="854">
        <f t="shared" si="18"/>
        <v>559.65</v>
      </c>
    </row>
    <row r="100" spans="1:9" x14ac:dyDescent="0.25">
      <c r="A100" s="862" t="s">
        <v>772</v>
      </c>
      <c r="B100" s="879">
        <v>70</v>
      </c>
      <c r="C100" s="853">
        <f t="shared" si="14"/>
        <v>0.44303797468354428</v>
      </c>
      <c r="D100" s="853">
        <v>451</v>
      </c>
      <c r="E100" s="853">
        <f t="shared" si="15"/>
        <v>199.81012658227846</v>
      </c>
      <c r="F100" s="856">
        <v>1</v>
      </c>
      <c r="G100" s="853">
        <f t="shared" si="16"/>
        <v>199.81</v>
      </c>
      <c r="H100" s="853">
        <f t="shared" si="17"/>
        <v>48.13</v>
      </c>
      <c r="I100" s="854">
        <f t="shared" si="18"/>
        <v>247.94</v>
      </c>
    </row>
    <row r="101" spans="1:9" x14ac:dyDescent="0.25">
      <c r="A101" s="862" t="s">
        <v>772</v>
      </c>
      <c r="B101" s="879">
        <v>126</v>
      </c>
      <c r="C101" s="853">
        <f t="shared" si="14"/>
        <v>0.79746835443037978</v>
      </c>
      <c r="D101" s="853">
        <v>451</v>
      </c>
      <c r="E101" s="853">
        <f t="shared" si="15"/>
        <v>359.65822784810126</v>
      </c>
      <c r="F101" s="856">
        <v>1</v>
      </c>
      <c r="G101" s="853">
        <f t="shared" si="16"/>
        <v>359.66</v>
      </c>
      <c r="H101" s="853">
        <f t="shared" si="17"/>
        <v>86.64</v>
      </c>
      <c r="I101" s="854">
        <f t="shared" si="18"/>
        <v>446.3</v>
      </c>
    </row>
    <row r="102" spans="1:9" x14ac:dyDescent="0.25">
      <c r="A102" s="862" t="s">
        <v>772</v>
      </c>
      <c r="B102" s="879">
        <v>32</v>
      </c>
      <c r="C102" s="853">
        <f t="shared" si="14"/>
        <v>0.20253164556962025</v>
      </c>
      <c r="D102" s="853">
        <v>451</v>
      </c>
      <c r="E102" s="853">
        <f t="shared" si="15"/>
        <v>91.341772151898738</v>
      </c>
      <c r="F102" s="856">
        <v>1</v>
      </c>
      <c r="G102" s="853">
        <f t="shared" si="16"/>
        <v>91.34</v>
      </c>
      <c r="H102" s="853">
        <f t="shared" si="17"/>
        <v>22</v>
      </c>
      <c r="I102" s="854">
        <f t="shared" si="18"/>
        <v>113.34</v>
      </c>
    </row>
    <row r="103" spans="1:9" x14ac:dyDescent="0.25">
      <c r="A103" s="862" t="s">
        <v>772</v>
      </c>
      <c r="B103" s="879">
        <v>16</v>
      </c>
      <c r="C103" s="853">
        <f t="shared" si="14"/>
        <v>0.10126582278481013</v>
      </c>
      <c r="D103" s="853">
        <v>451</v>
      </c>
      <c r="E103" s="853">
        <f t="shared" si="15"/>
        <v>45.670886075949369</v>
      </c>
      <c r="F103" s="856">
        <v>1</v>
      </c>
      <c r="G103" s="853">
        <f t="shared" si="16"/>
        <v>45.67</v>
      </c>
      <c r="H103" s="853">
        <f t="shared" si="17"/>
        <v>11</v>
      </c>
      <c r="I103" s="854">
        <f t="shared" si="18"/>
        <v>56.67</v>
      </c>
    </row>
    <row r="104" spans="1:9" x14ac:dyDescent="0.25">
      <c r="A104" s="862" t="s">
        <v>772</v>
      </c>
      <c r="B104" s="879">
        <v>96</v>
      </c>
      <c r="C104" s="853">
        <f t="shared" si="14"/>
        <v>0.60759493670886078</v>
      </c>
      <c r="D104" s="853">
        <v>451</v>
      </c>
      <c r="E104" s="853">
        <f t="shared" si="15"/>
        <v>274.02531645569621</v>
      </c>
      <c r="F104" s="856">
        <v>1</v>
      </c>
      <c r="G104" s="853">
        <f t="shared" si="16"/>
        <v>274.02999999999997</v>
      </c>
      <c r="H104" s="853">
        <f t="shared" si="17"/>
        <v>66.010000000000005</v>
      </c>
      <c r="I104" s="854">
        <f t="shared" si="18"/>
        <v>340.03999999999996</v>
      </c>
    </row>
    <row r="105" spans="1:9" x14ac:dyDescent="0.25">
      <c r="A105" s="862" t="s">
        <v>769</v>
      </c>
      <c r="B105" s="879">
        <v>74</v>
      </c>
      <c r="C105" s="853">
        <f t="shared" si="14"/>
        <v>0.46835443037974683</v>
      </c>
      <c r="D105" s="853">
        <v>451</v>
      </c>
      <c r="E105" s="853">
        <f t="shared" si="15"/>
        <v>211.22784810126583</v>
      </c>
      <c r="F105" s="856">
        <v>1</v>
      </c>
      <c r="G105" s="853">
        <f t="shared" si="16"/>
        <v>211.23</v>
      </c>
      <c r="H105" s="853">
        <f t="shared" si="17"/>
        <v>50.89</v>
      </c>
      <c r="I105" s="854">
        <f t="shared" si="18"/>
        <v>262.12</v>
      </c>
    </row>
    <row r="106" spans="1:9" x14ac:dyDescent="0.25">
      <c r="A106" s="862" t="s">
        <v>233</v>
      </c>
      <c r="B106" s="879">
        <v>24</v>
      </c>
      <c r="C106" s="853">
        <f t="shared" si="14"/>
        <v>0.15189873417721519</v>
      </c>
      <c r="D106" s="853">
        <v>451</v>
      </c>
      <c r="E106" s="853">
        <f t="shared" si="15"/>
        <v>68.506329113924053</v>
      </c>
      <c r="F106" s="864">
        <v>0.3</v>
      </c>
      <c r="G106" s="853">
        <f t="shared" si="16"/>
        <v>20.55</v>
      </c>
      <c r="H106" s="853">
        <f t="shared" si="17"/>
        <v>4.95</v>
      </c>
      <c r="I106" s="854">
        <f t="shared" si="18"/>
        <v>25.5</v>
      </c>
    </row>
    <row r="107" spans="1:9" x14ac:dyDescent="0.25">
      <c r="A107" s="862" t="s">
        <v>233</v>
      </c>
      <c r="B107" s="879">
        <v>7</v>
      </c>
      <c r="C107" s="853">
        <f t="shared" si="14"/>
        <v>4.4303797468354431E-2</v>
      </c>
      <c r="D107" s="853">
        <v>451</v>
      </c>
      <c r="E107" s="853">
        <f t="shared" si="15"/>
        <v>19.981012658227847</v>
      </c>
      <c r="F107" s="864">
        <v>0.3</v>
      </c>
      <c r="G107" s="853">
        <f t="shared" si="16"/>
        <v>5.99</v>
      </c>
      <c r="H107" s="853">
        <f t="shared" si="17"/>
        <v>1.44</v>
      </c>
      <c r="I107" s="854">
        <f t="shared" si="18"/>
        <v>7.43</v>
      </c>
    </row>
    <row r="108" spans="1:9" x14ac:dyDescent="0.25">
      <c r="A108" s="862" t="s">
        <v>233</v>
      </c>
      <c r="B108" s="879">
        <v>17.600000000000001</v>
      </c>
      <c r="C108" s="853">
        <f t="shared" si="14"/>
        <v>0.11139240506329115</v>
      </c>
      <c r="D108" s="853">
        <v>451</v>
      </c>
      <c r="E108" s="853">
        <f t="shared" si="15"/>
        <v>50.237974683544309</v>
      </c>
      <c r="F108" s="864">
        <v>0.3</v>
      </c>
      <c r="G108" s="853">
        <f t="shared" si="16"/>
        <v>15.07</v>
      </c>
      <c r="H108" s="853">
        <f t="shared" si="17"/>
        <v>3.63</v>
      </c>
      <c r="I108" s="854">
        <f t="shared" si="18"/>
        <v>18.7</v>
      </c>
    </row>
    <row r="109" spans="1:9" x14ac:dyDescent="0.25">
      <c r="A109" s="862" t="s">
        <v>233</v>
      </c>
      <c r="B109" s="879">
        <v>108</v>
      </c>
      <c r="C109" s="853">
        <f t="shared" si="14"/>
        <v>0.68354430379746833</v>
      </c>
      <c r="D109" s="853">
        <v>451</v>
      </c>
      <c r="E109" s="853">
        <f t="shared" si="15"/>
        <v>308.27848101265823</v>
      </c>
      <c r="F109" s="864">
        <v>0.3</v>
      </c>
      <c r="G109" s="853">
        <f t="shared" si="16"/>
        <v>92.48</v>
      </c>
      <c r="H109" s="853">
        <f t="shared" si="17"/>
        <v>22.28</v>
      </c>
      <c r="I109" s="854">
        <f t="shared" si="18"/>
        <v>114.76</v>
      </c>
    </row>
    <row r="110" spans="1:9" x14ac:dyDescent="0.25">
      <c r="A110" s="862" t="s">
        <v>769</v>
      </c>
      <c r="B110" s="879">
        <v>158</v>
      </c>
      <c r="C110" s="853">
        <f t="shared" si="14"/>
        <v>1</v>
      </c>
      <c r="D110" s="853">
        <v>451</v>
      </c>
      <c r="E110" s="853">
        <f t="shared" si="15"/>
        <v>451</v>
      </c>
      <c r="F110" s="864">
        <v>0.3</v>
      </c>
      <c r="G110" s="853">
        <f t="shared" si="16"/>
        <v>135.30000000000001</v>
      </c>
      <c r="H110" s="853">
        <f t="shared" si="17"/>
        <v>32.590000000000003</v>
      </c>
      <c r="I110" s="854">
        <f t="shared" si="18"/>
        <v>167.89000000000001</v>
      </c>
    </row>
    <row r="111" spans="1:9" x14ac:dyDescent="0.25">
      <c r="A111" s="862" t="s">
        <v>773</v>
      </c>
      <c r="B111" s="879">
        <v>112</v>
      </c>
      <c r="C111" s="853">
        <f t="shared" si="14"/>
        <v>0.70886075949367089</v>
      </c>
      <c r="D111" s="853">
        <v>800</v>
      </c>
      <c r="E111" s="853">
        <f t="shared" si="15"/>
        <v>567.08860759493666</v>
      </c>
      <c r="F111" s="864">
        <v>0.3</v>
      </c>
      <c r="G111" s="853">
        <f t="shared" si="16"/>
        <v>170.13</v>
      </c>
      <c r="H111" s="853">
        <f t="shared" si="17"/>
        <v>40.98</v>
      </c>
      <c r="I111" s="854">
        <f t="shared" si="18"/>
        <v>211.10999999999999</v>
      </c>
    </row>
    <row r="112" spans="1:9" x14ac:dyDescent="0.25">
      <c r="A112" s="862" t="s">
        <v>773</v>
      </c>
      <c r="B112" s="879">
        <v>46</v>
      </c>
      <c r="C112" s="853">
        <f t="shared" si="14"/>
        <v>0.29113924050632911</v>
      </c>
      <c r="D112" s="853">
        <v>800</v>
      </c>
      <c r="E112" s="853">
        <f t="shared" si="15"/>
        <v>232.91139240506328</v>
      </c>
      <c r="F112" s="864">
        <v>0.3</v>
      </c>
      <c r="G112" s="853">
        <f t="shared" si="16"/>
        <v>69.87</v>
      </c>
      <c r="H112" s="853">
        <f t="shared" si="17"/>
        <v>16.829999999999998</v>
      </c>
      <c r="I112" s="854">
        <f t="shared" si="18"/>
        <v>86.7</v>
      </c>
    </row>
    <row r="113" spans="1:9" x14ac:dyDescent="0.25">
      <c r="A113" s="862" t="s">
        <v>774</v>
      </c>
      <c r="B113" s="879">
        <v>158</v>
      </c>
      <c r="C113" s="853">
        <f t="shared" si="14"/>
        <v>1</v>
      </c>
      <c r="D113" s="853">
        <v>514</v>
      </c>
      <c r="E113" s="853">
        <f t="shared" si="15"/>
        <v>514</v>
      </c>
      <c r="F113" s="864">
        <v>0.3</v>
      </c>
      <c r="G113" s="853">
        <f t="shared" si="16"/>
        <v>154.19999999999999</v>
      </c>
      <c r="H113" s="853">
        <f t="shared" si="17"/>
        <v>37.15</v>
      </c>
      <c r="I113" s="854">
        <f t="shared" si="18"/>
        <v>191.35</v>
      </c>
    </row>
    <row r="114" spans="1:9" x14ac:dyDescent="0.25">
      <c r="A114" s="862" t="s">
        <v>775</v>
      </c>
      <c r="B114" s="879">
        <v>111</v>
      </c>
      <c r="C114" s="853">
        <f t="shared" si="14"/>
        <v>0.70253164556962022</v>
      </c>
      <c r="D114" s="853">
        <v>1375</v>
      </c>
      <c r="E114" s="853">
        <f t="shared" si="15"/>
        <v>965.98101265822777</v>
      </c>
      <c r="F114" s="864">
        <v>0.3</v>
      </c>
      <c r="G114" s="853">
        <f t="shared" si="16"/>
        <v>289.79000000000002</v>
      </c>
      <c r="H114" s="853">
        <f t="shared" si="17"/>
        <v>69.81</v>
      </c>
      <c r="I114" s="854">
        <f t="shared" si="18"/>
        <v>359.6</v>
      </c>
    </row>
    <row r="115" spans="1:9" x14ac:dyDescent="0.25">
      <c r="A115" s="862" t="s">
        <v>775</v>
      </c>
      <c r="B115" s="879">
        <v>23</v>
      </c>
      <c r="C115" s="853">
        <f t="shared" si="14"/>
        <v>0.14556962025316456</v>
      </c>
      <c r="D115" s="853">
        <v>1375</v>
      </c>
      <c r="E115" s="853">
        <f t="shared" si="15"/>
        <v>200.15822784810126</v>
      </c>
      <c r="F115" s="864">
        <v>0.3</v>
      </c>
      <c r="G115" s="853">
        <f t="shared" si="16"/>
        <v>60.05</v>
      </c>
      <c r="H115" s="853">
        <f t="shared" si="17"/>
        <v>14.47</v>
      </c>
      <c r="I115" s="854">
        <f t="shared" si="18"/>
        <v>74.52</v>
      </c>
    </row>
    <row r="116" spans="1:9" x14ac:dyDescent="0.25">
      <c r="A116" s="862" t="s">
        <v>775</v>
      </c>
      <c r="B116" s="879">
        <v>24</v>
      </c>
      <c r="C116" s="853">
        <f t="shared" si="14"/>
        <v>0.15189873417721519</v>
      </c>
      <c r="D116" s="853">
        <v>1375</v>
      </c>
      <c r="E116" s="853">
        <f t="shared" si="15"/>
        <v>208.86075949367088</v>
      </c>
      <c r="F116" s="864">
        <v>0.3</v>
      </c>
      <c r="G116" s="853">
        <f t="shared" si="16"/>
        <v>62.66</v>
      </c>
      <c r="H116" s="853">
        <f t="shared" si="17"/>
        <v>15.09</v>
      </c>
      <c r="I116" s="854">
        <f t="shared" si="18"/>
        <v>77.75</v>
      </c>
    </row>
    <row r="117" spans="1:9" x14ac:dyDescent="0.25">
      <c r="A117" s="862" t="s">
        <v>772</v>
      </c>
      <c r="B117" s="879">
        <v>48</v>
      </c>
      <c r="C117" s="853">
        <f t="shared" si="14"/>
        <v>0.30379746835443039</v>
      </c>
      <c r="D117" s="853">
        <v>451</v>
      </c>
      <c r="E117" s="853">
        <f t="shared" si="15"/>
        <v>137.01265822784811</v>
      </c>
      <c r="F117" s="864">
        <v>0.3</v>
      </c>
      <c r="G117" s="853">
        <f t="shared" si="16"/>
        <v>41.1</v>
      </c>
      <c r="H117" s="853">
        <f t="shared" si="17"/>
        <v>9.9</v>
      </c>
      <c r="I117" s="854">
        <f t="shared" si="18"/>
        <v>51</v>
      </c>
    </row>
    <row r="118" spans="1:9" x14ac:dyDescent="0.25">
      <c r="A118" s="862" t="s">
        <v>772</v>
      </c>
      <c r="B118" s="879">
        <v>158</v>
      </c>
      <c r="C118" s="853">
        <f t="shared" si="14"/>
        <v>1</v>
      </c>
      <c r="D118" s="853">
        <v>451</v>
      </c>
      <c r="E118" s="853">
        <f t="shared" si="15"/>
        <v>451</v>
      </c>
      <c r="F118" s="864">
        <v>0.3</v>
      </c>
      <c r="G118" s="853">
        <f t="shared" si="16"/>
        <v>135.30000000000001</v>
      </c>
      <c r="H118" s="853">
        <f t="shared" si="17"/>
        <v>32.590000000000003</v>
      </c>
      <c r="I118" s="854">
        <f t="shared" si="18"/>
        <v>167.89000000000001</v>
      </c>
    </row>
    <row r="119" spans="1:9" x14ac:dyDescent="0.25">
      <c r="A119" s="862" t="s">
        <v>772</v>
      </c>
      <c r="B119" s="879">
        <v>10</v>
      </c>
      <c r="C119" s="853">
        <f t="shared" si="14"/>
        <v>6.3291139240506333E-2</v>
      </c>
      <c r="D119" s="853">
        <v>451</v>
      </c>
      <c r="E119" s="853">
        <f t="shared" si="15"/>
        <v>28.544303797468356</v>
      </c>
      <c r="F119" s="864">
        <v>0.3</v>
      </c>
      <c r="G119" s="853">
        <f t="shared" si="16"/>
        <v>8.56</v>
      </c>
      <c r="H119" s="853">
        <f t="shared" si="17"/>
        <v>2.06</v>
      </c>
      <c r="I119" s="854">
        <f t="shared" si="18"/>
        <v>10.620000000000001</v>
      </c>
    </row>
    <row r="120" spans="1:9" x14ac:dyDescent="0.25">
      <c r="A120" s="862" t="s">
        <v>772</v>
      </c>
      <c r="B120" s="879">
        <v>132</v>
      </c>
      <c r="C120" s="853">
        <f t="shared" si="14"/>
        <v>0.83544303797468356</v>
      </c>
      <c r="D120" s="853">
        <v>451</v>
      </c>
      <c r="E120" s="853">
        <f t="shared" si="15"/>
        <v>376.78481012658227</v>
      </c>
      <c r="F120" s="864">
        <v>0.3</v>
      </c>
      <c r="G120" s="853">
        <f t="shared" si="16"/>
        <v>113.04</v>
      </c>
      <c r="H120" s="853">
        <f t="shared" si="17"/>
        <v>27.23</v>
      </c>
      <c r="I120" s="854">
        <f t="shared" si="18"/>
        <v>140.27000000000001</v>
      </c>
    </row>
    <row r="121" spans="1:9" x14ac:dyDescent="0.25">
      <c r="A121" s="862" t="s">
        <v>772</v>
      </c>
      <c r="B121" s="879">
        <v>72</v>
      </c>
      <c r="C121" s="853">
        <f t="shared" si="14"/>
        <v>0.45569620253164556</v>
      </c>
      <c r="D121" s="853">
        <v>451</v>
      </c>
      <c r="E121" s="853">
        <f t="shared" si="15"/>
        <v>205.51898734177215</v>
      </c>
      <c r="F121" s="864">
        <v>0.3</v>
      </c>
      <c r="G121" s="853">
        <f t="shared" si="16"/>
        <v>61.66</v>
      </c>
      <c r="H121" s="853">
        <f t="shared" si="17"/>
        <v>14.85</v>
      </c>
      <c r="I121" s="854">
        <f t="shared" si="18"/>
        <v>76.509999999999991</v>
      </c>
    </row>
    <row r="122" spans="1:9" x14ac:dyDescent="0.25">
      <c r="A122" s="862" t="s">
        <v>772</v>
      </c>
      <c r="B122" s="879">
        <v>158</v>
      </c>
      <c r="C122" s="853">
        <f t="shared" si="14"/>
        <v>1</v>
      </c>
      <c r="D122" s="853">
        <v>451</v>
      </c>
      <c r="E122" s="853">
        <f t="shared" si="15"/>
        <v>451</v>
      </c>
      <c r="F122" s="864">
        <v>0.3</v>
      </c>
      <c r="G122" s="853">
        <f t="shared" si="16"/>
        <v>135.30000000000001</v>
      </c>
      <c r="H122" s="853">
        <f t="shared" si="17"/>
        <v>32.590000000000003</v>
      </c>
      <c r="I122" s="854">
        <f t="shared" si="18"/>
        <v>167.89000000000001</v>
      </c>
    </row>
    <row r="123" spans="1:9" x14ac:dyDescent="0.25">
      <c r="A123" s="862" t="s">
        <v>772</v>
      </c>
      <c r="B123" s="879">
        <v>34</v>
      </c>
      <c r="C123" s="853">
        <f t="shared" si="14"/>
        <v>0.21518987341772153</v>
      </c>
      <c r="D123" s="853">
        <v>451</v>
      </c>
      <c r="E123" s="853">
        <f t="shared" si="15"/>
        <v>97.050632911392412</v>
      </c>
      <c r="F123" s="864">
        <v>0.3</v>
      </c>
      <c r="G123" s="853">
        <f t="shared" si="16"/>
        <v>29.12</v>
      </c>
      <c r="H123" s="853">
        <f t="shared" si="17"/>
        <v>7.02</v>
      </c>
      <c r="I123" s="854">
        <f t="shared" si="18"/>
        <v>36.14</v>
      </c>
    </row>
    <row r="124" spans="1:9" x14ac:dyDescent="0.25">
      <c r="A124" s="862" t="s">
        <v>772</v>
      </c>
      <c r="B124" s="879">
        <v>158</v>
      </c>
      <c r="C124" s="853">
        <f t="shared" si="14"/>
        <v>1</v>
      </c>
      <c r="D124" s="853">
        <v>451</v>
      </c>
      <c r="E124" s="853">
        <f t="shared" si="15"/>
        <v>451</v>
      </c>
      <c r="F124" s="864">
        <v>0.3</v>
      </c>
      <c r="G124" s="853">
        <f t="shared" si="16"/>
        <v>135.30000000000001</v>
      </c>
      <c r="H124" s="853">
        <f t="shared" si="17"/>
        <v>32.590000000000003</v>
      </c>
      <c r="I124" s="854">
        <f t="shared" si="18"/>
        <v>167.89000000000001</v>
      </c>
    </row>
    <row r="125" spans="1:9" x14ac:dyDescent="0.25">
      <c r="A125" s="862" t="s">
        <v>772</v>
      </c>
      <c r="B125" s="879">
        <v>26</v>
      </c>
      <c r="C125" s="853">
        <f t="shared" si="14"/>
        <v>0.16455696202531644</v>
      </c>
      <c r="D125" s="853">
        <v>451</v>
      </c>
      <c r="E125" s="853">
        <f t="shared" si="15"/>
        <v>74.215189873417714</v>
      </c>
      <c r="F125" s="864">
        <v>0.3</v>
      </c>
      <c r="G125" s="853">
        <f t="shared" si="16"/>
        <v>22.26</v>
      </c>
      <c r="H125" s="853">
        <f t="shared" si="17"/>
        <v>5.36</v>
      </c>
      <c r="I125" s="854">
        <f t="shared" si="18"/>
        <v>27.62</v>
      </c>
    </row>
    <row r="126" spans="1:9" x14ac:dyDescent="0.25">
      <c r="A126" s="862" t="s">
        <v>772</v>
      </c>
      <c r="B126" s="879">
        <v>144</v>
      </c>
      <c r="C126" s="853">
        <f t="shared" si="14"/>
        <v>0.91139240506329111</v>
      </c>
      <c r="D126" s="853">
        <v>451</v>
      </c>
      <c r="E126" s="853">
        <f t="shared" si="15"/>
        <v>411.03797468354429</v>
      </c>
      <c r="F126" s="864">
        <v>0.3</v>
      </c>
      <c r="G126" s="853">
        <f t="shared" si="16"/>
        <v>123.31</v>
      </c>
      <c r="H126" s="853">
        <f t="shared" si="17"/>
        <v>29.71</v>
      </c>
      <c r="I126" s="854">
        <f t="shared" si="18"/>
        <v>153.02000000000001</v>
      </c>
    </row>
    <row r="127" spans="1:9" x14ac:dyDescent="0.25">
      <c r="A127" s="862" t="s">
        <v>772</v>
      </c>
      <c r="B127" s="879">
        <v>24</v>
      </c>
      <c r="C127" s="853">
        <f t="shared" si="14"/>
        <v>0.15189873417721519</v>
      </c>
      <c r="D127" s="853">
        <v>451</v>
      </c>
      <c r="E127" s="853">
        <f t="shared" si="15"/>
        <v>68.506329113924053</v>
      </c>
      <c r="F127" s="864">
        <v>0.3</v>
      </c>
      <c r="G127" s="853">
        <f t="shared" si="16"/>
        <v>20.55</v>
      </c>
      <c r="H127" s="853">
        <f t="shared" si="17"/>
        <v>4.95</v>
      </c>
      <c r="I127" s="854">
        <f t="shared" si="18"/>
        <v>25.5</v>
      </c>
    </row>
    <row r="128" spans="1:9" x14ac:dyDescent="0.25">
      <c r="A128" s="862" t="s">
        <v>772</v>
      </c>
      <c r="B128" s="879">
        <v>48</v>
      </c>
      <c r="C128" s="853">
        <f t="shared" si="14"/>
        <v>0.30379746835443039</v>
      </c>
      <c r="D128" s="853">
        <v>451</v>
      </c>
      <c r="E128" s="853">
        <f t="shared" si="15"/>
        <v>137.01265822784811</v>
      </c>
      <c r="F128" s="864">
        <v>0.3</v>
      </c>
      <c r="G128" s="853">
        <f t="shared" si="16"/>
        <v>41.1</v>
      </c>
      <c r="H128" s="853">
        <f t="shared" si="17"/>
        <v>9.9</v>
      </c>
      <c r="I128" s="854">
        <f t="shared" si="18"/>
        <v>51</v>
      </c>
    </row>
    <row r="129" spans="1:9" x14ac:dyDescent="0.25">
      <c r="A129" s="862" t="s">
        <v>772</v>
      </c>
      <c r="B129" s="879">
        <v>48</v>
      </c>
      <c r="C129" s="853">
        <f t="shared" si="14"/>
        <v>0.30379746835443039</v>
      </c>
      <c r="D129" s="853">
        <v>451</v>
      </c>
      <c r="E129" s="853">
        <f t="shared" si="15"/>
        <v>137.01265822784811</v>
      </c>
      <c r="F129" s="864">
        <v>0.3</v>
      </c>
      <c r="G129" s="853">
        <f t="shared" si="16"/>
        <v>41.1</v>
      </c>
      <c r="H129" s="853">
        <f t="shared" si="17"/>
        <v>9.9</v>
      </c>
      <c r="I129" s="854">
        <f t="shared" si="18"/>
        <v>51</v>
      </c>
    </row>
    <row r="130" spans="1:9" x14ac:dyDescent="0.25">
      <c r="A130" s="862" t="s">
        <v>772</v>
      </c>
      <c r="B130" s="879">
        <v>72</v>
      </c>
      <c r="C130" s="853">
        <f t="shared" si="14"/>
        <v>0.45569620253164556</v>
      </c>
      <c r="D130" s="853">
        <v>451</v>
      </c>
      <c r="E130" s="853">
        <f t="shared" si="15"/>
        <v>205.51898734177215</v>
      </c>
      <c r="F130" s="864">
        <v>0.3</v>
      </c>
      <c r="G130" s="853">
        <f t="shared" si="16"/>
        <v>61.66</v>
      </c>
      <c r="H130" s="853">
        <f t="shared" si="17"/>
        <v>14.85</v>
      </c>
      <c r="I130" s="854">
        <f t="shared" si="18"/>
        <v>76.509999999999991</v>
      </c>
    </row>
    <row r="131" spans="1:9" x14ac:dyDescent="0.25">
      <c r="A131" s="862" t="s">
        <v>772</v>
      </c>
      <c r="B131" s="879">
        <v>24</v>
      </c>
      <c r="C131" s="853">
        <f t="shared" si="14"/>
        <v>0.15189873417721519</v>
      </c>
      <c r="D131" s="853">
        <v>451</v>
      </c>
      <c r="E131" s="853">
        <f t="shared" si="15"/>
        <v>68.506329113924053</v>
      </c>
      <c r="F131" s="864">
        <v>0.3</v>
      </c>
      <c r="G131" s="853">
        <f t="shared" si="16"/>
        <v>20.55</v>
      </c>
      <c r="H131" s="853">
        <f t="shared" si="17"/>
        <v>4.95</v>
      </c>
      <c r="I131" s="854">
        <f t="shared" si="18"/>
        <v>25.5</v>
      </c>
    </row>
    <row r="132" spans="1:9" x14ac:dyDescent="0.25">
      <c r="A132" s="862" t="s">
        <v>772</v>
      </c>
      <c r="B132" s="879">
        <v>48</v>
      </c>
      <c r="C132" s="853">
        <f t="shared" si="14"/>
        <v>0.30379746835443039</v>
      </c>
      <c r="D132" s="853">
        <v>451</v>
      </c>
      <c r="E132" s="853">
        <f t="shared" si="15"/>
        <v>137.01265822784811</v>
      </c>
      <c r="F132" s="864">
        <v>0.3</v>
      </c>
      <c r="G132" s="853">
        <f t="shared" si="16"/>
        <v>41.1</v>
      </c>
      <c r="H132" s="853">
        <f t="shared" si="17"/>
        <v>9.9</v>
      </c>
      <c r="I132" s="854">
        <f t="shared" si="18"/>
        <v>51</v>
      </c>
    </row>
    <row r="133" spans="1:9" ht="17.25" thickBot="1" x14ac:dyDescent="0.3">
      <c r="A133" s="863" t="s">
        <v>772</v>
      </c>
      <c r="B133" s="881">
        <v>68</v>
      </c>
      <c r="C133" s="871">
        <f t="shared" si="14"/>
        <v>0.43037974683544306</v>
      </c>
      <c r="D133" s="871">
        <v>451</v>
      </c>
      <c r="E133" s="871">
        <f t="shared" si="15"/>
        <v>194.10126582278482</v>
      </c>
      <c r="F133" s="872">
        <v>0.3</v>
      </c>
      <c r="G133" s="871">
        <f t="shared" si="16"/>
        <v>58.23</v>
      </c>
      <c r="H133" s="871">
        <f t="shared" si="17"/>
        <v>14.03</v>
      </c>
      <c r="I133" s="873">
        <f t="shared" si="18"/>
        <v>72.259999999999991</v>
      </c>
    </row>
    <row r="134" spans="1:9" x14ac:dyDescent="0.25">
      <c r="A134" s="184" t="s">
        <v>394</v>
      </c>
    </row>
    <row r="135" spans="1:9" ht="18" customHeight="1" x14ac:dyDescent="0.25"/>
    <row r="136" spans="1:9" x14ac:dyDescent="0.25">
      <c r="A136" s="184" t="s">
        <v>776</v>
      </c>
    </row>
    <row r="137" spans="1:9" x14ac:dyDescent="0.25">
      <c r="A137" s="184" t="s">
        <v>777</v>
      </c>
    </row>
  </sheetData>
  <mergeCells count="4">
    <mergeCell ref="F1:G1"/>
    <mergeCell ref="A6:A7"/>
    <mergeCell ref="B6:I6"/>
    <mergeCell ref="A2:I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9" tint="0.59999389629810485"/>
  </sheetPr>
  <dimension ref="A1:I125"/>
  <sheetViews>
    <sheetView zoomScale="80" zoomScaleNormal="80" zoomScaleSheetLayoutView="80" workbookViewId="0">
      <selection activeCell="M12" sqref="M12"/>
    </sheetView>
  </sheetViews>
  <sheetFormatPr defaultRowHeight="16.5" x14ac:dyDescent="0.25"/>
  <cols>
    <col min="1" max="1" width="40.5703125" style="2" customWidth="1"/>
    <col min="2" max="2" width="15.28515625" style="2" customWidth="1"/>
    <col min="3" max="3" width="12.85546875" style="2" customWidth="1"/>
    <col min="4" max="4" width="13.7109375" style="2" customWidth="1"/>
    <col min="5" max="5" width="15.42578125" style="2" customWidth="1"/>
    <col min="6" max="6" width="13.5703125" style="2" customWidth="1"/>
    <col min="7" max="7" width="16.28515625" style="68" customWidth="1"/>
    <col min="8" max="8" width="12.140625" style="2" customWidth="1"/>
    <col min="9" max="9" width="17.5703125" style="2" customWidth="1"/>
    <col min="10" max="16384" width="9.140625" style="2"/>
  </cols>
  <sheetData>
    <row r="1" spans="1:9" x14ac:dyDescent="0.25">
      <c r="F1" s="1433"/>
      <c r="G1" s="1433"/>
    </row>
    <row r="2" spans="1:9" s="1" customFormat="1" ht="48.75" customHeight="1" x14ac:dyDescent="0.25">
      <c r="A2" s="1374" t="s">
        <v>691</v>
      </c>
      <c r="B2" s="1374"/>
      <c r="C2" s="1374"/>
      <c r="D2" s="1374"/>
      <c r="E2" s="1374"/>
      <c r="F2" s="1374"/>
      <c r="G2" s="1374"/>
      <c r="H2" s="1374"/>
      <c r="I2" s="1374"/>
    </row>
    <row r="4" spans="1:9" x14ac:dyDescent="0.25">
      <c r="A4" s="1" t="s">
        <v>668</v>
      </c>
    </row>
    <row r="5" spans="1:9" ht="17.25" thickBot="1" x14ac:dyDescent="0.3"/>
    <row r="6" spans="1:9" ht="24" customHeight="1" x14ac:dyDescent="0.25">
      <c r="A6" s="1428"/>
      <c r="B6" s="1430" t="s">
        <v>11</v>
      </c>
      <c r="C6" s="1431"/>
      <c r="D6" s="1431"/>
      <c r="E6" s="1431"/>
      <c r="F6" s="1431"/>
      <c r="G6" s="1431"/>
      <c r="H6" s="1431"/>
      <c r="I6" s="1432"/>
    </row>
    <row r="7" spans="1:9" ht="142.5" customHeight="1" x14ac:dyDescent="0.25">
      <c r="A7" s="1429"/>
      <c r="B7" s="23" t="s">
        <v>21</v>
      </c>
      <c r="C7" s="166" t="s">
        <v>15</v>
      </c>
      <c r="D7" s="24" t="s">
        <v>16</v>
      </c>
      <c r="E7" s="24" t="s">
        <v>13</v>
      </c>
      <c r="F7" s="24" t="s">
        <v>3</v>
      </c>
      <c r="G7" s="24" t="s">
        <v>4</v>
      </c>
      <c r="H7" s="24" t="s">
        <v>5</v>
      </c>
      <c r="I7" s="25" t="s">
        <v>6</v>
      </c>
    </row>
    <row r="8" spans="1:9" ht="13.5" customHeight="1" x14ac:dyDescent="0.25">
      <c r="A8" s="212"/>
      <c r="B8" s="4">
        <v>1</v>
      </c>
      <c r="C8" s="5" t="s">
        <v>24</v>
      </c>
      <c r="D8" s="5">
        <v>3</v>
      </c>
      <c r="E8" s="5" t="s">
        <v>17</v>
      </c>
      <c r="F8" s="5">
        <v>5</v>
      </c>
      <c r="G8" s="222" t="s">
        <v>18</v>
      </c>
      <c r="H8" s="5" t="s">
        <v>19</v>
      </c>
      <c r="I8" s="6" t="s">
        <v>20</v>
      </c>
    </row>
    <row r="9" spans="1:9" s="1" customFormat="1" ht="26.25" customHeight="1" x14ac:dyDescent="0.25">
      <c r="A9" s="213" t="s">
        <v>0</v>
      </c>
      <c r="B9" s="120">
        <f>B10+B40+B80</f>
        <v>5457</v>
      </c>
      <c r="C9" s="787">
        <f t="shared" ref="C9:I9" si="0">C10+C40+C80</f>
        <v>34.58</v>
      </c>
      <c r="D9" s="787"/>
      <c r="E9" s="787"/>
      <c r="F9" s="787"/>
      <c r="G9" s="787">
        <f t="shared" si="0"/>
        <v>30479.79</v>
      </c>
      <c r="H9" s="787">
        <f t="shared" si="0"/>
        <v>7342.59</v>
      </c>
      <c r="I9" s="788">
        <f t="shared" si="0"/>
        <v>37822.379999999997</v>
      </c>
    </row>
    <row r="10" spans="1:9" s="1" customFormat="1" ht="21.75" customHeight="1" x14ac:dyDescent="0.25">
      <c r="A10" s="707" t="s">
        <v>619</v>
      </c>
      <c r="B10" s="885">
        <f>B11+B25</f>
        <v>2456</v>
      </c>
      <c r="C10" s="886">
        <f t="shared" ref="C10:I10" si="1">C11+C25</f>
        <v>15.559999999999999</v>
      </c>
      <c r="D10" s="886"/>
      <c r="E10" s="886"/>
      <c r="F10" s="886"/>
      <c r="G10" s="886">
        <f t="shared" si="1"/>
        <v>18105.099999999999</v>
      </c>
      <c r="H10" s="886">
        <f t="shared" si="1"/>
        <v>4361.5100000000011</v>
      </c>
      <c r="I10" s="688">
        <f t="shared" si="1"/>
        <v>22466.609999999997</v>
      </c>
    </row>
    <row r="11" spans="1:9" ht="54" customHeight="1" x14ac:dyDescent="0.25">
      <c r="A11" s="640" t="s">
        <v>10</v>
      </c>
      <c r="B11" s="799">
        <f>SUM(B12:B24)</f>
        <v>1340</v>
      </c>
      <c r="C11" s="811">
        <f t="shared" ref="C11:I11" si="2">SUM(C12:C24)</f>
        <v>8.4799999999999986</v>
      </c>
      <c r="D11" s="811"/>
      <c r="E11" s="811"/>
      <c r="F11" s="811"/>
      <c r="G11" s="811">
        <f t="shared" si="2"/>
        <v>12084</v>
      </c>
      <c r="H11" s="811">
        <f t="shared" si="2"/>
        <v>2911.0300000000007</v>
      </c>
      <c r="I11" s="887">
        <f t="shared" si="2"/>
        <v>14995.029999999997</v>
      </c>
    </row>
    <row r="12" spans="1:9" s="59" customFormat="1" ht="18.75" customHeight="1" x14ac:dyDescent="0.25">
      <c r="A12" s="619" t="s">
        <v>111</v>
      </c>
      <c r="B12" s="57">
        <v>144</v>
      </c>
      <c r="C12" s="58">
        <f>ROUND(B12/158,2)</f>
        <v>0.91</v>
      </c>
      <c r="D12" s="134">
        <v>1425</v>
      </c>
      <c r="E12" s="134">
        <f>C12*D12</f>
        <v>1296.75</v>
      </c>
      <c r="F12" s="175">
        <v>1</v>
      </c>
      <c r="G12" s="66">
        <f>ROUND(E12*F12,2)</f>
        <v>1296.75</v>
      </c>
      <c r="H12" s="134">
        <f>ROUND(G12*0.2409,2)</f>
        <v>312.39</v>
      </c>
      <c r="I12" s="136">
        <f t="shared" ref="I12:I24" si="3">G12+H12</f>
        <v>1609.1399999999999</v>
      </c>
    </row>
    <row r="13" spans="1:9" s="59" customFormat="1" ht="18.75" customHeight="1" x14ac:dyDescent="0.25">
      <c r="A13" s="619" t="s">
        <v>112</v>
      </c>
      <c r="B13" s="57">
        <v>288</v>
      </c>
      <c r="C13" s="58">
        <f t="shared" ref="C13:C70" si="4">ROUND(B13/158,2)</f>
        <v>1.82</v>
      </c>
      <c r="D13" s="134">
        <v>1425</v>
      </c>
      <c r="E13" s="134">
        <f t="shared" ref="E13:E72" si="5">C13*D13</f>
        <v>2593.5</v>
      </c>
      <c r="F13" s="175">
        <v>1</v>
      </c>
      <c r="G13" s="66">
        <f t="shared" ref="G13:G72" si="6">ROUND(E13*F13,2)</f>
        <v>2593.5</v>
      </c>
      <c r="H13" s="134">
        <f t="shared" ref="H13:H72" si="7">ROUND(G13*0.2409,2)</f>
        <v>624.77</v>
      </c>
      <c r="I13" s="136">
        <f t="shared" si="3"/>
        <v>3218.27</v>
      </c>
    </row>
    <row r="14" spans="1:9" s="59" customFormat="1" ht="18.75" customHeight="1" x14ac:dyDescent="0.25">
      <c r="A14" s="619" t="s">
        <v>113</v>
      </c>
      <c r="B14" s="57">
        <v>72</v>
      </c>
      <c r="C14" s="58">
        <f t="shared" si="4"/>
        <v>0.46</v>
      </c>
      <c r="D14" s="134">
        <v>1425</v>
      </c>
      <c r="E14" s="134">
        <f t="shared" si="5"/>
        <v>655.5</v>
      </c>
      <c r="F14" s="175">
        <v>1</v>
      </c>
      <c r="G14" s="66">
        <f t="shared" si="6"/>
        <v>655.5</v>
      </c>
      <c r="H14" s="134">
        <f t="shared" si="7"/>
        <v>157.91</v>
      </c>
      <c r="I14" s="136">
        <f t="shared" si="3"/>
        <v>813.41</v>
      </c>
    </row>
    <row r="15" spans="1:9" s="59" customFormat="1" ht="18.75" customHeight="1" x14ac:dyDescent="0.25">
      <c r="A15" s="619" t="s">
        <v>114</v>
      </c>
      <c r="B15" s="57">
        <v>48</v>
      </c>
      <c r="C15" s="58">
        <f t="shared" si="4"/>
        <v>0.3</v>
      </c>
      <c r="D15" s="134">
        <v>1425</v>
      </c>
      <c r="E15" s="134">
        <f t="shared" si="5"/>
        <v>427.5</v>
      </c>
      <c r="F15" s="175">
        <v>1</v>
      </c>
      <c r="G15" s="66">
        <f t="shared" si="6"/>
        <v>427.5</v>
      </c>
      <c r="H15" s="134">
        <f t="shared" si="7"/>
        <v>102.98</v>
      </c>
      <c r="I15" s="136">
        <f t="shared" si="3"/>
        <v>530.48</v>
      </c>
    </row>
    <row r="16" spans="1:9" s="59" customFormat="1" ht="18.75" customHeight="1" x14ac:dyDescent="0.25">
      <c r="A16" s="619" t="s">
        <v>115</v>
      </c>
      <c r="B16" s="57">
        <v>48</v>
      </c>
      <c r="C16" s="58">
        <f t="shared" si="4"/>
        <v>0.3</v>
      </c>
      <c r="D16" s="134">
        <v>1425</v>
      </c>
      <c r="E16" s="134">
        <f t="shared" si="5"/>
        <v>427.5</v>
      </c>
      <c r="F16" s="175">
        <v>1</v>
      </c>
      <c r="G16" s="66">
        <f t="shared" si="6"/>
        <v>427.5</v>
      </c>
      <c r="H16" s="134">
        <f t="shared" si="7"/>
        <v>102.98</v>
      </c>
      <c r="I16" s="136">
        <f t="shared" si="3"/>
        <v>530.48</v>
      </c>
    </row>
    <row r="17" spans="1:9" s="59" customFormat="1" ht="18.75" customHeight="1" x14ac:dyDescent="0.25">
      <c r="A17" s="619" t="s">
        <v>116</v>
      </c>
      <c r="B17" s="57">
        <v>104</v>
      </c>
      <c r="C17" s="58">
        <f t="shared" si="4"/>
        <v>0.66</v>
      </c>
      <c r="D17" s="134">
        <v>1425</v>
      </c>
      <c r="E17" s="134">
        <f t="shared" si="5"/>
        <v>940.5</v>
      </c>
      <c r="F17" s="175">
        <v>1</v>
      </c>
      <c r="G17" s="66">
        <f t="shared" si="6"/>
        <v>940.5</v>
      </c>
      <c r="H17" s="134">
        <f t="shared" si="7"/>
        <v>226.57</v>
      </c>
      <c r="I17" s="136">
        <f t="shared" si="3"/>
        <v>1167.07</v>
      </c>
    </row>
    <row r="18" spans="1:9" s="59" customFormat="1" ht="18.75" customHeight="1" x14ac:dyDescent="0.25">
      <c r="A18" s="619" t="s">
        <v>117</v>
      </c>
      <c r="B18" s="57">
        <v>96</v>
      </c>
      <c r="C18" s="58">
        <f t="shared" si="4"/>
        <v>0.61</v>
      </c>
      <c r="D18" s="134">
        <v>1425</v>
      </c>
      <c r="E18" s="134">
        <f t="shared" si="5"/>
        <v>869.25</v>
      </c>
      <c r="F18" s="175">
        <v>1</v>
      </c>
      <c r="G18" s="66">
        <f t="shared" si="6"/>
        <v>869.25</v>
      </c>
      <c r="H18" s="134">
        <f t="shared" si="7"/>
        <v>209.4</v>
      </c>
      <c r="I18" s="136">
        <f t="shared" si="3"/>
        <v>1078.6500000000001</v>
      </c>
    </row>
    <row r="19" spans="1:9" s="59" customFormat="1" ht="18.75" customHeight="1" x14ac:dyDescent="0.25">
      <c r="A19" s="619" t="s">
        <v>118</v>
      </c>
      <c r="B19" s="57">
        <v>88</v>
      </c>
      <c r="C19" s="58">
        <f t="shared" si="4"/>
        <v>0.56000000000000005</v>
      </c>
      <c r="D19" s="134">
        <v>1425</v>
      </c>
      <c r="E19" s="134">
        <f t="shared" si="5"/>
        <v>798.00000000000011</v>
      </c>
      <c r="F19" s="175">
        <v>1</v>
      </c>
      <c r="G19" s="66">
        <f t="shared" si="6"/>
        <v>798</v>
      </c>
      <c r="H19" s="134">
        <f t="shared" si="7"/>
        <v>192.24</v>
      </c>
      <c r="I19" s="136">
        <f t="shared" si="3"/>
        <v>990.24</v>
      </c>
    </row>
    <row r="20" spans="1:9" s="59" customFormat="1" ht="18.75" customHeight="1" x14ac:dyDescent="0.25">
      <c r="A20" s="619" t="s">
        <v>119</v>
      </c>
      <c r="B20" s="57">
        <v>48</v>
      </c>
      <c r="C20" s="58">
        <f t="shared" si="4"/>
        <v>0.3</v>
      </c>
      <c r="D20" s="134">
        <v>1425</v>
      </c>
      <c r="E20" s="134">
        <f t="shared" si="5"/>
        <v>427.5</v>
      </c>
      <c r="F20" s="175">
        <v>1</v>
      </c>
      <c r="G20" s="66">
        <f t="shared" si="6"/>
        <v>427.5</v>
      </c>
      <c r="H20" s="134">
        <f t="shared" si="7"/>
        <v>102.98</v>
      </c>
      <c r="I20" s="136">
        <f t="shared" si="3"/>
        <v>530.48</v>
      </c>
    </row>
    <row r="21" spans="1:9" s="59" customFormat="1" ht="18.75" customHeight="1" x14ac:dyDescent="0.25">
      <c r="A21" s="619" t="s">
        <v>120</v>
      </c>
      <c r="B21" s="57">
        <v>144</v>
      </c>
      <c r="C21" s="58">
        <f t="shared" si="4"/>
        <v>0.91</v>
      </c>
      <c r="D21" s="134">
        <v>1425</v>
      </c>
      <c r="E21" s="134">
        <f t="shared" si="5"/>
        <v>1296.75</v>
      </c>
      <c r="F21" s="175">
        <v>1</v>
      </c>
      <c r="G21" s="66">
        <f t="shared" si="6"/>
        <v>1296.75</v>
      </c>
      <c r="H21" s="134">
        <f t="shared" si="7"/>
        <v>312.39</v>
      </c>
      <c r="I21" s="136">
        <f t="shared" si="3"/>
        <v>1609.1399999999999</v>
      </c>
    </row>
    <row r="22" spans="1:9" s="59" customFormat="1" ht="18.75" customHeight="1" x14ac:dyDescent="0.25">
      <c r="A22" s="619" t="s">
        <v>121</v>
      </c>
      <c r="B22" s="57">
        <v>88</v>
      </c>
      <c r="C22" s="58">
        <f t="shared" si="4"/>
        <v>0.56000000000000005</v>
      </c>
      <c r="D22" s="134">
        <v>1425</v>
      </c>
      <c r="E22" s="134">
        <f t="shared" si="5"/>
        <v>798.00000000000011</v>
      </c>
      <c r="F22" s="175">
        <v>1</v>
      </c>
      <c r="G22" s="66">
        <f t="shared" si="6"/>
        <v>798</v>
      </c>
      <c r="H22" s="134">
        <f t="shared" si="7"/>
        <v>192.24</v>
      </c>
      <c r="I22" s="136">
        <f t="shared" si="3"/>
        <v>990.24</v>
      </c>
    </row>
    <row r="23" spans="1:9" ht="18.75" customHeight="1" x14ac:dyDescent="0.25">
      <c r="A23" s="216" t="s">
        <v>122</v>
      </c>
      <c r="B23" s="15">
        <v>96</v>
      </c>
      <c r="C23" s="58">
        <f t="shared" si="4"/>
        <v>0.61</v>
      </c>
      <c r="D23" s="16">
        <v>1425</v>
      </c>
      <c r="E23" s="134">
        <f t="shared" si="5"/>
        <v>869.25</v>
      </c>
      <c r="F23" s="175">
        <v>1</v>
      </c>
      <c r="G23" s="66">
        <f t="shared" si="6"/>
        <v>869.25</v>
      </c>
      <c r="H23" s="134">
        <f t="shared" si="7"/>
        <v>209.4</v>
      </c>
      <c r="I23" s="136">
        <f t="shared" si="3"/>
        <v>1078.6500000000001</v>
      </c>
    </row>
    <row r="24" spans="1:9" ht="19.5" customHeight="1" x14ac:dyDescent="0.25">
      <c r="A24" s="216" t="s">
        <v>123</v>
      </c>
      <c r="B24" s="15">
        <v>76</v>
      </c>
      <c r="C24" s="58">
        <f t="shared" si="4"/>
        <v>0.48</v>
      </c>
      <c r="D24" s="16">
        <v>1425</v>
      </c>
      <c r="E24" s="134">
        <f t="shared" si="5"/>
        <v>684</v>
      </c>
      <c r="F24" s="175">
        <v>1</v>
      </c>
      <c r="G24" s="66">
        <f t="shared" si="6"/>
        <v>684</v>
      </c>
      <c r="H24" s="134">
        <f t="shared" si="7"/>
        <v>164.78</v>
      </c>
      <c r="I24" s="17">
        <f t="shared" si="3"/>
        <v>848.78</v>
      </c>
    </row>
    <row r="25" spans="1:9" ht="69.75" customHeight="1" x14ac:dyDescent="0.25">
      <c r="A25" s="640" t="s">
        <v>8</v>
      </c>
      <c r="B25" s="799">
        <f>SUM(B26:B33)</f>
        <v>1116</v>
      </c>
      <c r="C25" s="811">
        <f>SUM(C26:C33)</f>
        <v>7.08</v>
      </c>
      <c r="D25" s="811"/>
      <c r="E25" s="811"/>
      <c r="F25" s="811"/>
      <c r="G25" s="811">
        <f>SUM(G26:G33)</f>
        <v>6021.1</v>
      </c>
      <c r="H25" s="811">
        <f>SUM(H26:H33)</f>
        <v>1450.4800000000002</v>
      </c>
      <c r="I25" s="887">
        <f>SUM(I26:I33)</f>
        <v>7471.5800000000008</v>
      </c>
    </row>
    <row r="26" spans="1:9" s="59" customFormat="1" x14ac:dyDescent="0.25">
      <c r="A26" s="619" t="s">
        <v>305</v>
      </c>
      <c r="B26" s="57">
        <v>140</v>
      </c>
      <c r="C26" s="58">
        <f t="shared" si="4"/>
        <v>0.89</v>
      </c>
      <c r="D26" s="134">
        <v>855</v>
      </c>
      <c r="E26" s="134">
        <f t="shared" si="5"/>
        <v>760.95</v>
      </c>
      <c r="F26" s="175">
        <v>1</v>
      </c>
      <c r="G26" s="66">
        <f t="shared" si="6"/>
        <v>760.95</v>
      </c>
      <c r="H26" s="134">
        <f t="shared" si="7"/>
        <v>183.31</v>
      </c>
      <c r="I26" s="136">
        <f t="shared" ref="I26" si="8">G26+H26</f>
        <v>944.26</v>
      </c>
    </row>
    <row r="27" spans="1:9" s="59" customFormat="1" x14ac:dyDescent="0.25">
      <c r="A27" s="619" t="s">
        <v>307</v>
      </c>
      <c r="B27" s="57">
        <v>204</v>
      </c>
      <c r="C27" s="58">
        <f t="shared" si="4"/>
        <v>1.29</v>
      </c>
      <c r="D27" s="134">
        <v>855</v>
      </c>
      <c r="E27" s="134">
        <f t="shared" si="5"/>
        <v>1102.95</v>
      </c>
      <c r="F27" s="175">
        <v>1</v>
      </c>
      <c r="G27" s="66">
        <f t="shared" si="6"/>
        <v>1102.95</v>
      </c>
      <c r="H27" s="134">
        <f t="shared" si="7"/>
        <v>265.7</v>
      </c>
      <c r="I27" s="136">
        <f t="shared" ref="I27" si="9">G27+H27</f>
        <v>1368.65</v>
      </c>
    </row>
    <row r="28" spans="1:9" s="59" customFormat="1" x14ac:dyDescent="0.25">
      <c r="A28" s="619" t="s">
        <v>309</v>
      </c>
      <c r="B28" s="57">
        <v>156</v>
      </c>
      <c r="C28" s="58">
        <f t="shared" si="4"/>
        <v>0.99</v>
      </c>
      <c r="D28" s="134">
        <v>855</v>
      </c>
      <c r="E28" s="134">
        <f t="shared" si="5"/>
        <v>846.45</v>
      </c>
      <c r="F28" s="175">
        <v>1</v>
      </c>
      <c r="G28" s="66">
        <f t="shared" si="6"/>
        <v>846.45</v>
      </c>
      <c r="H28" s="134">
        <f t="shared" si="7"/>
        <v>203.91</v>
      </c>
      <c r="I28" s="136">
        <f t="shared" ref="I28:I33" si="10">G28+H28</f>
        <v>1050.3600000000001</v>
      </c>
    </row>
    <row r="29" spans="1:9" s="59" customFormat="1" x14ac:dyDescent="0.25">
      <c r="A29" s="619" t="s">
        <v>310</v>
      </c>
      <c r="B29" s="57">
        <v>124</v>
      </c>
      <c r="C29" s="58">
        <f>ROUNDUP(B29/158,2)</f>
        <v>0.79</v>
      </c>
      <c r="D29" s="134">
        <v>855</v>
      </c>
      <c r="E29" s="134">
        <f t="shared" si="5"/>
        <v>675.45</v>
      </c>
      <c r="F29" s="175">
        <v>1</v>
      </c>
      <c r="G29" s="66">
        <f t="shared" si="6"/>
        <v>675.45</v>
      </c>
      <c r="H29" s="134">
        <f t="shared" si="7"/>
        <v>162.72</v>
      </c>
      <c r="I29" s="136">
        <f>G29+H29</f>
        <v>838.17000000000007</v>
      </c>
    </row>
    <row r="30" spans="1:9" x14ac:dyDescent="0.25">
      <c r="A30" s="216" t="s">
        <v>168</v>
      </c>
      <c r="B30" s="15">
        <v>192</v>
      </c>
      <c r="C30" s="58">
        <f t="shared" si="4"/>
        <v>1.22</v>
      </c>
      <c r="D30" s="16">
        <v>855</v>
      </c>
      <c r="E30" s="134">
        <f t="shared" si="5"/>
        <v>1043.0999999999999</v>
      </c>
      <c r="F30" s="175">
        <v>1</v>
      </c>
      <c r="G30" s="66">
        <f t="shared" si="6"/>
        <v>1043.0999999999999</v>
      </c>
      <c r="H30" s="134">
        <f t="shared" si="7"/>
        <v>251.28</v>
      </c>
      <c r="I30" s="136">
        <f t="shared" si="10"/>
        <v>1294.3799999999999</v>
      </c>
    </row>
    <row r="31" spans="1:9" x14ac:dyDescent="0.25">
      <c r="A31" s="216" t="s">
        <v>169</v>
      </c>
      <c r="B31" s="15">
        <v>144</v>
      </c>
      <c r="C31" s="58">
        <f t="shared" si="4"/>
        <v>0.91</v>
      </c>
      <c r="D31" s="16">
        <v>855</v>
      </c>
      <c r="E31" s="134">
        <f t="shared" si="5"/>
        <v>778.05000000000007</v>
      </c>
      <c r="F31" s="175">
        <v>1</v>
      </c>
      <c r="G31" s="66">
        <f t="shared" si="6"/>
        <v>778.05</v>
      </c>
      <c r="H31" s="134">
        <f t="shared" si="7"/>
        <v>187.43</v>
      </c>
      <c r="I31" s="136">
        <f t="shared" si="10"/>
        <v>965.48</v>
      </c>
    </row>
    <row r="32" spans="1:9" x14ac:dyDescent="0.25">
      <c r="A32" s="216" t="s">
        <v>170</v>
      </c>
      <c r="B32" s="15">
        <v>96</v>
      </c>
      <c r="C32" s="58">
        <f t="shared" si="4"/>
        <v>0.61</v>
      </c>
      <c r="D32" s="16">
        <v>855</v>
      </c>
      <c r="E32" s="134">
        <f t="shared" si="5"/>
        <v>521.54999999999995</v>
      </c>
      <c r="F32" s="175">
        <v>1</v>
      </c>
      <c r="G32" s="66">
        <f t="shared" si="6"/>
        <v>521.54999999999995</v>
      </c>
      <c r="H32" s="134">
        <f t="shared" si="7"/>
        <v>125.64</v>
      </c>
      <c r="I32" s="136">
        <f t="shared" si="10"/>
        <v>647.18999999999994</v>
      </c>
    </row>
    <row r="33" spans="1:9" x14ac:dyDescent="0.25">
      <c r="A33" s="216" t="s">
        <v>669</v>
      </c>
      <c r="B33" s="15">
        <v>60</v>
      </c>
      <c r="C33" s="58">
        <f t="shared" si="4"/>
        <v>0.38</v>
      </c>
      <c r="D33" s="16">
        <v>770</v>
      </c>
      <c r="E33" s="134">
        <f t="shared" si="5"/>
        <v>292.60000000000002</v>
      </c>
      <c r="F33" s="175">
        <v>1</v>
      </c>
      <c r="G33" s="66">
        <f t="shared" si="6"/>
        <v>292.60000000000002</v>
      </c>
      <c r="H33" s="134">
        <f t="shared" si="7"/>
        <v>70.489999999999995</v>
      </c>
      <c r="I33" s="17">
        <f t="shared" si="10"/>
        <v>363.09000000000003</v>
      </c>
    </row>
    <row r="34" spans="1:9" ht="57" hidden="1" customHeight="1" x14ac:dyDescent="0.25">
      <c r="A34" s="216" t="s">
        <v>9</v>
      </c>
      <c r="B34" s="15"/>
      <c r="C34" s="58">
        <f t="shared" si="4"/>
        <v>0</v>
      </c>
      <c r="D34" s="16"/>
      <c r="E34" s="134">
        <f t="shared" si="5"/>
        <v>0</v>
      </c>
      <c r="F34" s="16"/>
      <c r="G34" s="66">
        <f t="shared" si="6"/>
        <v>0</v>
      </c>
      <c r="H34" s="134">
        <f t="shared" si="7"/>
        <v>0</v>
      </c>
      <c r="I34" s="17"/>
    </row>
    <row r="35" spans="1:9" hidden="1" x14ac:dyDescent="0.25">
      <c r="A35" s="216" t="s">
        <v>1</v>
      </c>
      <c r="B35" s="15"/>
      <c r="C35" s="58">
        <f t="shared" si="4"/>
        <v>0</v>
      </c>
      <c r="D35" s="16"/>
      <c r="E35" s="134">
        <f t="shared" si="5"/>
        <v>0</v>
      </c>
      <c r="F35" s="16"/>
      <c r="G35" s="66">
        <f t="shared" si="6"/>
        <v>0</v>
      </c>
      <c r="H35" s="134">
        <f t="shared" si="7"/>
        <v>0</v>
      </c>
      <c r="I35" s="17"/>
    </row>
    <row r="36" spans="1:9" hidden="1" x14ac:dyDescent="0.25">
      <c r="A36" s="216" t="s">
        <v>1</v>
      </c>
      <c r="B36" s="15"/>
      <c r="C36" s="58">
        <f t="shared" si="4"/>
        <v>0</v>
      </c>
      <c r="D36" s="16"/>
      <c r="E36" s="134">
        <f t="shared" si="5"/>
        <v>0</v>
      </c>
      <c r="F36" s="16"/>
      <c r="G36" s="66">
        <f t="shared" si="6"/>
        <v>0</v>
      </c>
      <c r="H36" s="134">
        <f t="shared" si="7"/>
        <v>0</v>
      </c>
      <c r="I36" s="17"/>
    </row>
    <row r="37" spans="1:9" ht="36" hidden="1" customHeight="1" x14ac:dyDescent="0.25">
      <c r="A37" s="216" t="s">
        <v>7</v>
      </c>
      <c r="B37" s="15"/>
      <c r="C37" s="58">
        <f t="shared" si="4"/>
        <v>0</v>
      </c>
      <c r="D37" s="16"/>
      <c r="E37" s="134">
        <f t="shared" si="5"/>
        <v>0</v>
      </c>
      <c r="F37" s="16"/>
      <c r="G37" s="66">
        <f t="shared" si="6"/>
        <v>0</v>
      </c>
      <c r="H37" s="134">
        <f t="shared" si="7"/>
        <v>0</v>
      </c>
      <c r="I37" s="17"/>
    </row>
    <row r="38" spans="1:9" hidden="1" x14ac:dyDescent="0.25">
      <c r="A38" s="216" t="s">
        <v>1</v>
      </c>
      <c r="B38" s="15"/>
      <c r="C38" s="58">
        <f t="shared" si="4"/>
        <v>0</v>
      </c>
      <c r="D38" s="16"/>
      <c r="E38" s="134">
        <f t="shared" si="5"/>
        <v>0</v>
      </c>
      <c r="F38" s="16"/>
      <c r="G38" s="66">
        <f t="shared" si="6"/>
        <v>0</v>
      </c>
      <c r="H38" s="134">
        <f t="shared" si="7"/>
        <v>0</v>
      </c>
      <c r="I38" s="17"/>
    </row>
    <row r="39" spans="1:9" hidden="1" x14ac:dyDescent="0.25">
      <c r="A39" s="216" t="s">
        <v>1</v>
      </c>
      <c r="B39" s="15"/>
      <c r="C39" s="58">
        <f t="shared" si="4"/>
        <v>0</v>
      </c>
      <c r="D39" s="16"/>
      <c r="E39" s="134">
        <f t="shared" si="5"/>
        <v>0</v>
      </c>
      <c r="F39" s="16"/>
      <c r="G39" s="66">
        <f t="shared" si="6"/>
        <v>0</v>
      </c>
      <c r="H39" s="134">
        <f t="shared" si="7"/>
        <v>0</v>
      </c>
      <c r="I39" s="17"/>
    </row>
    <row r="40" spans="1:9" s="1" customFormat="1" ht="16.5" customHeight="1" x14ac:dyDescent="0.25">
      <c r="A40" s="707" t="s">
        <v>2689</v>
      </c>
      <c r="B40" s="885">
        <f>B41+B45+B58+B65</f>
        <v>2693</v>
      </c>
      <c r="C40" s="886">
        <f t="shared" ref="C40:I40" si="11">C41+C45+C58+C65</f>
        <v>17.069999999999997</v>
      </c>
      <c r="D40" s="886"/>
      <c r="E40" s="886"/>
      <c r="F40" s="886"/>
      <c r="G40" s="886">
        <f t="shared" si="11"/>
        <v>11836.190000000002</v>
      </c>
      <c r="H40" s="886">
        <f t="shared" si="11"/>
        <v>2851.3499999999995</v>
      </c>
      <c r="I40" s="688">
        <f t="shared" si="11"/>
        <v>14687.539999999999</v>
      </c>
    </row>
    <row r="41" spans="1:9" ht="49.5" customHeight="1" x14ac:dyDescent="0.25">
      <c r="A41" s="640" t="s">
        <v>10</v>
      </c>
      <c r="B41" s="799">
        <f>SUM(B42:B44)</f>
        <v>222</v>
      </c>
      <c r="C41" s="811">
        <f t="shared" ref="C41:I41" si="12">SUM(C42:C44)</f>
        <v>1.4</v>
      </c>
      <c r="D41" s="811"/>
      <c r="E41" s="811"/>
      <c r="F41" s="811"/>
      <c r="G41" s="811">
        <f t="shared" si="12"/>
        <v>2100</v>
      </c>
      <c r="H41" s="811">
        <f t="shared" si="12"/>
        <v>505.89</v>
      </c>
      <c r="I41" s="887">
        <f t="shared" si="12"/>
        <v>2605.89</v>
      </c>
    </row>
    <row r="42" spans="1:9" ht="18.75" customHeight="1" x14ac:dyDescent="0.25">
      <c r="A42" s="216" t="s">
        <v>111</v>
      </c>
      <c r="B42" s="15">
        <v>126</v>
      </c>
      <c r="C42" s="58">
        <f t="shared" si="4"/>
        <v>0.8</v>
      </c>
      <c r="D42" s="16">
        <v>1500</v>
      </c>
      <c r="E42" s="134">
        <f t="shared" si="5"/>
        <v>1200</v>
      </c>
      <c r="F42" s="175">
        <v>1</v>
      </c>
      <c r="G42" s="66">
        <f t="shared" si="6"/>
        <v>1200</v>
      </c>
      <c r="H42" s="134">
        <f t="shared" si="7"/>
        <v>289.08</v>
      </c>
      <c r="I42" s="136">
        <f t="shared" ref="I42:I44" si="13">G42+H42</f>
        <v>1489.08</v>
      </c>
    </row>
    <row r="43" spans="1:9" ht="18.75" customHeight="1" x14ac:dyDescent="0.25">
      <c r="A43" s="216" t="s">
        <v>112</v>
      </c>
      <c r="B43" s="15">
        <v>18</v>
      </c>
      <c r="C43" s="58">
        <f t="shared" si="4"/>
        <v>0.11</v>
      </c>
      <c r="D43" s="16">
        <v>1500</v>
      </c>
      <c r="E43" s="134">
        <f t="shared" si="5"/>
        <v>165</v>
      </c>
      <c r="F43" s="175">
        <v>1</v>
      </c>
      <c r="G43" s="66">
        <f t="shared" si="6"/>
        <v>165</v>
      </c>
      <c r="H43" s="134">
        <f t="shared" si="7"/>
        <v>39.75</v>
      </c>
      <c r="I43" s="136">
        <f t="shared" si="13"/>
        <v>204.75</v>
      </c>
    </row>
    <row r="44" spans="1:9" ht="19.5" customHeight="1" x14ac:dyDescent="0.25">
      <c r="A44" s="216" t="s">
        <v>113</v>
      </c>
      <c r="B44" s="15">
        <v>78</v>
      </c>
      <c r="C44" s="58">
        <f t="shared" si="4"/>
        <v>0.49</v>
      </c>
      <c r="D44" s="16">
        <v>1500</v>
      </c>
      <c r="E44" s="134">
        <f t="shared" si="5"/>
        <v>735</v>
      </c>
      <c r="F44" s="175">
        <v>1</v>
      </c>
      <c r="G44" s="66">
        <f t="shared" si="6"/>
        <v>735</v>
      </c>
      <c r="H44" s="134">
        <f t="shared" si="7"/>
        <v>177.06</v>
      </c>
      <c r="I44" s="136">
        <f t="shared" si="13"/>
        <v>912.06</v>
      </c>
    </row>
    <row r="45" spans="1:9" ht="49.5" customHeight="1" x14ac:dyDescent="0.25">
      <c r="A45" s="640" t="s">
        <v>8</v>
      </c>
      <c r="B45" s="799">
        <f>SUM(B46:B57)</f>
        <v>809</v>
      </c>
      <c r="C45" s="811">
        <f t="shared" ref="C45:I45" si="14">SUM(C46:C57)</f>
        <v>5.13</v>
      </c>
      <c r="D45" s="811"/>
      <c r="E45" s="811"/>
      <c r="F45" s="811"/>
      <c r="G45" s="811">
        <f t="shared" si="14"/>
        <v>4190.6500000000005</v>
      </c>
      <c r="H45" s="811">
        <f t="shared" si="14"/>
        <v>1009.54</v>
      </c>
      <c r="I45" s="887">
        <f t="shared" si="14"/>
        <v>5200.1899999999996</v>
      </c>
    </row>
    <row r="46" spans="1:9" x14ac:dyDescent="0.25">
      <c r="A46" s="216" t="s">
        <v>305</v>
      </c>
      <c r="B46" s="15">
        <v>12</v>
      </c>
      <c r="C46" s="58">
        <f t="shared" si="4"/>
        <v>0.08</v>
      </c>
      <c r="D46" s="16">
        <v>855</v>
      </c>
      <c r="E46" s="134">
        <f t="shared" si="5"/>
        <v>68.400000000000006</v>
      </c>
      <c r="F46" s="175">
        <v>1</v>
      </c>
      <c r="G46" s="66">
        <f t="shared" si="6"/>
        <v>68.400000000000006</v>
      </c>
      <c r="H46" s="134">
        <f t="shared" si="7"/>
        <v>16.48</v>
      </c>
      <c r="I46" s="136">
        <f t="shared" ref="I46" si="15">G46+H46</f>
        <v>84.88000000000001</v>
      </c>
    </row>
    <row r="47" spans="1:9" x14ac:dyDescent="0.25">
      <c r="A47" s="216" t="s">
        <v>307</v>
      </c>
      <c r="B47" s="15">
        <v>193</v>
      </c>
      <c r="C47" s="58">
        <f t="shared" si="4"/>
        <v>1.22</v>
      </c>
      <c r="D47" s="16">
        <v>855</v>
      </c>
      <c r="E47" s="134">
        <f t="shared" si="5"/>
        <v>1043.0999999999999</v>
      </c>
      <c r="F47" s="175">
        <v>1</v>
      </c>
      <c r="G47" s="66">
        <f t="shared" si="6"/>
        <v>1043.0999999999999</v>
      </c>
      <c r="H47" s="134">
        <f t="shared" si="7"/>
        <v>251.28</v>
      </c>
      <c r="I47" s="136">
        <f t="shared" ref="I47:I57" si="16">G47+H47</f>
        <v>1294.3799999999999</v>
      </c>
    </row>
    <row r="48" spans="1:9" x14ac:dyDescent="0.25">
      <c r="A48" s="216" t="s">
        <v>308</v>
      </c>
      <c r="B48" s="15">
        <v>72</v>
      </c>
      <c r="C48" s="58">
        <f t="shared" si="4"/>
        <v>0.46</v>
      </c>
      <c r="D48" s="16">
        <v>855</v>
      </c>
      <c r="E48" s="134">
        <f t="shared" si="5"/>
        <v>393.3</v>
      </c>
      <c r="F48" s="175">
        <v>1</v>
      </c>
      <c r="G48" s="66">
        <f t="shared" si="6"/>
        <v>393.3</v>
      </c>
      <c r="H48" s="134">
        <f t="shared" si="7"/>
        <v>94.75</v>
      </c>
      <c r="I48" s="136">
        <f t="shared" si="16"/>
        <v>488.05</v>
      </c>
    </row>
    <row r="49" spans="1:9" x14ac:dyDescent="0.25">
      <c r="A49" s="216" t="s">
        <v>309</v>
      </c>
      <c r="B49" s="15">
        <v>84</v>
      </c>
      <c r="C49" s="58">
        <f t="shared" si="4"/>
        <v>0.53</v>
      </c>
      <c r="D49" s="16">
        <v>770</v>
      </c>
      <c r="E49" s="134">
        <f t="shared" si="5"/>
        <v>408.1</v>
      </c>
      <c r="F49" s="175">
        <v>1</v>
      </c>
      <c r="G49" s="66">
        <f t="shared" si="6"/>
        <v>408.1</v>
      </c>
      <c r="H49" s="134">
        <f t="shared" si="7"/>
        <v>98.31</v>
      </c>
      <c r="I49" s="136">
        <f t="shared" si="16"/>
        <v>506.41</v>
      </c>
    </row>
    <row r="50" spans="1:9" x14ac:dyDescent="0.25">
      <c r="A50" s="216" t="s">
        <v>310</v>
      </c>
      <c r="B50" s="15">
        <v>12</v>
      </c>
      <c r="C50" s="58">
        <f t="shared" si="4"/>
        <v>0.08</v>
      </c>
      <c r="D50" s="16">
        <v>855</v>
      </c>
      <c r="E50" s="134">
        <f t="shared" si="5"/>
        <v>68.400000000000006</v>
      </c>
      <c r="F50" s="175">
        <v>1</v>
      </c>
      <c r="G50" s="66">
        <f t="shared" si="6"/>
        <v>68.400000000000006</v>
      </c>
      <c r="H50" s="134">
        <f t="shared" si="7"/>
        <v>16.48</v>
      </c>
      <c r="I50" s="136">
        <f t="shared" si="16"/>
        <v>84.88000000000001</v>
      </c>
    </row>
    <row r="51" spans="1:9" x14ac:dyDescent="0.25">
      <c r="A51" s="216" t="s">
        <v>311</v>
      </c>
      <c r="B51" s="15">
        <v>180</v>
      </c>
      <c r="C51" s="58">
        <f t="shared" si="4"/>
        <v>1.1399999999999999</v>
      </c>
      <c r="D51" s="16">
        <v>770</v>
      </c>
      <c r="E51" s="134">
        <f t="shared" si="5"/>
        <v>877.8</v>
      </c>
      <c r="F51" s="175">
        <v>1</v>
      </c>
      <c r="G51" s="66">
        <f t="shared" si="6"/>
        <v>877.8</v>
      </c>
      <c r="H51" s="134">
        <f t="shared" si="7"/>
        <v>211.46</v>
      </c>
      <c r="I51" s="136">
        <f t="shared" si="16"/>
        <v>1089.26</v>
      </c>
    </row>
    <row r="52" spans="1:9" x14ac:dyDescent="0.25">
      <c r="A52" s="216" t="s">
        <v>670</v>
      </c>
      <c r="B52" s="15">
        <v>52</v>
      </c>
      <c r="C52" s="58">
        <f t="shared" si="4"/>
        <v>0.33</v>
      </c>
      <c r="D52" s="16">
        <v>770</v>
      </c>
      <c r="E52" s="134">
        <f t="shared" si="5"/>
        <v>254.10000000000002</v>
      </c>
      <c r="F52" s="175">
        <v>1</v>
      </c>
      <c r="G52" s="66">
        <f t="shared" si="6"/>
        <v>254.1</v>
      </c>
      <c r="H52" s="134">
        <f t="shared" si="7"/>
        <v>61.21</v>
      </c>
      <c r="I52" s="136">
        <f t="shared" si="16"/>
        <v>315.31</v>
      </c>
    </row>
    <row r="53" spans="1:9" x14ac:dyDescent="0.25">
      <c r="A53" s="216" t="s">
        <v>671</v>
      </c>
      <c r="B53" s="15">
        <v>12</v>
      </c>
      <c r="C53" s="58">
        <f t="shared" si="4"/>
        <v>0.08</v>
      </c>
      <c r="D53" s="16">
        <v>855</v>
      </c>
      <c r="E53" s="134">
        <f t="shared" si="5"/>
        <v>68.400000000000006</v>
      </c>
      <c r="F53" s="175">
        <v>1</v>
      </c>
      <c r="G53" s="66">
        <f t="shared" si="6"/>
        <v>68.400000000000006</v>
      </c>
      <c r="H53" s="134">
        <f t="shared" si="7"/>
        <v>16.48</v>
      </c>
      <c r="I53" s="136">
        <f t="shared" si="16"/>
        <v>84.88000000000001</v>
      </c>
    </row>
    <row r="54" spans="1:9" x14ac:dyDescent="0.25">
      <c r="A54" s="216" t="s">
        <v>672</v>
      </c>
      <c r="B54" s="15">
        <v>48</v>
      </c>
      <c r="C54" s="58">
        <f t="shared" si="4"/>
        <v>0.3</v>
      </c>
      <c r="D54" s="16">
        <v>770</v>
      </c>
      <c r="E54" s="134">
        <f t="shared" si="5"/>
        <v>231</v>
      </c>
      <c r="F54" s="175">
        <v>1</v>
      </c>
      <c r="G54" s="66">
        <f t="shared" si="6"/>
        <v>231</v>
      </c>
      <c r="H54" s="134">
        <f t="shared" si="7"/>
        <v>55.65</v>
      </c>
      <c r="I54" s="136">
        <f t="shared" si="16"/>
        <v>286.64999999999998</v>
      </c>
    </row>
    <row r="55" spans="1:9" x14ac:dyDescent="0.25">
      <c r="A55" s="216" t="s">
        <v>673</v>
      </c>
      <c r="B55" s="15">
        <v>48</v>
      </c>
      <c r="C55" s="58">
        <f t="shared" si="4"/>
        <v>0.3</v>
      </c>
      <c r="D55" s="16">
        <v>855</v>
      </c>
      <c r="E55" s="134">
        <f t="shared" si="5"/>
        <v>256.5</v>
      </c>
      <c r="F55" s="175">
        <v>1</v>
      </c>
      <c r="G55" s="66">
        <f t="shared" si="6"/>
        <v>256.5</v>
      </c>
      <c r="H55" s="134">
        <f t="shared" si="7"/>
        <v>61.79</v>
      </c>
      <c r="I55" s="136">
        <f t="shared" si="16"/>
        <v>318.29000000000002</v>
      </c>
    </row>
    <row r="56" spans="1:9" x14ac:dyDescent="0.25">
      <c r="A56" s="216" t="s">
        <v>674</v>
      </c>
      <c r="B56" s="15">
        <v>72</v>
      </c>
      <c r="C56" s="58">
        <f t="shared" si="4"/>
        <v>0.46</v>
      </c>
      <c r="D56" s="16">
        <v>855</v>
      </c>
      <c r="E56" s="134">
        <f t="shared" si="5"/>
        <v>393.3</v>
      </c>
      <c r="F56" s="175">
        <v>1</v>
      </c>
      <c r="G56" s="66">
        <f t="shared" si="6"/>
        <v>393.3</v>
      </c>
      <c r="H56" s="134">
        <f t="shared" si="7"/>
        <v>94.75</v>
      </c>
      <c r="I56" s="136">
        <f t="shared" si="16"/>
        <v>488.05</v>
      </c>
    </row>
    <row r="57" spans="1:9" x14ac:dyDescent="0.25">
      <c r="A57" s="216" t="s">
        <v>675</v>
      </c>
      <c r="B57" s="15">
        <v>24</v>
      </c>
      <c r="C57" s="58">
        <f t="shared" si="4"/>
        <v>0.15</v>
      </c>
      <c r="D57" s="16">
        <v>855</v>
      </c>
      <c r="E57" s="134">
        <f t="shared" si="5"/>
        <v>128.25</v>
      </c>
      <c r="F57" s="175">
        <v>1</v>
      </c>
      <c r="G57" s="66">
        <f t="shared" si="6"/>
        <v>128.25</v>
      </c>
      <c r="H57" s="134">
        <f t="shared" si="7"/>
        <v>30.9</v>
      </c>
      <c r="I57" s="136">
        <f t="shared" si="16"/>
        <v>159.15</v>
      </c>
    </row>
    <row r="58" spans="1:9" ht="64.5" customHeight="1" x14ac:dyDescent="0.25">
      <c r="A58" s="640" t="s">
        <v>9</v>
      </c>
      <c r="B58" s="799">
        <f>SUM(B59:B64)</f>
        <v>730</v>
      </c>
      <c r="C58" s="811">
        <f t="shared" ref="C58:I58" si="17">SUM(C59:C64)</f>
        <v>4.6400000000000006</v>
      </c>
      <c r="D58" s="811"/>
      <c r="E58" s="811"/>
      <c r="F58" s="811"/>
      <c r="G58" s="811">
        <f t="shared" si="17"/>
        <v>2915</v>
      </c>
      <c r="H58" s="811">
        <f t="shared" si="17"/>
        <v>702.22</v>
      </c>
      <c r="I58" s="887">
        <f t="shared" si="17"/>
        <v>3617.2200000000003</v>
      </c>
    </row>
    <row r="59" spans="1:9" x14ac:dyDescent="0.25">
      <c r="A59" s="216" t="s">
        <v>676</v>
      </c>
      <c r="B59" s="15">
        <v>148</v>
      </c>
      <c r="C59" s="58">
        <f t="shared" si="4"/>
        <v>0.94</v>
      </c>
      <c r="D59" s="16">
        <v>600</v>
      </c>
      <c r="E59" s="134">
        <f t="shared" si="5"/>
        <v>564</v>
      </c>
      <c r="F59" s="110">
        <v>1</v>
      </c>
      <c r="G59" s="66">
        <f t="shared" si="6"/>
        <v>564</v>
      </c>
      <c r="H59" s="134">
        <f t="shared" si="7"/>
        <v>135.87</v>
      </c>
      <c r="I59" s="17">
        <f t="shared" ref="I59:I64" si="18">G59+H59</f>
        <v>699.87</v>
      </c>
    </row>
    <row r="60" spans="1:9" x14ac:dyDescent="0.25">
      <c r="A60" s="216" t="s">
        <v>677</v>
      </c>
      <c r="B60" s="15">
        <v>184</v>
      </c>
      <c r="C60" s="58">
        <f>ROUNDUP(B60/158,2)</f>
        <v>1.17</v>
      </c>
      <c r="D60" s="16">
        <v>600</v>
      </c>
      <c r="E60" s="134">
        <f t="shared" si="5"/>
        <v>702</v>
      </c>
      <c r="F60" s="110">
        <v>1</v>
      </c>
      <c r="G60" s="66">
        <f t="shared" si="6"/>
        <v>702</v>
      </c>
      <c r="H60" s="134">
        <f t="shared" si="7"/>
        <v>169.11</v>
      </c>
      <c r="I60" s="17">
        <f t="shared" si="18"/>
        <v>871.11</v>
      </c>
    </row>
    <row r="61" spans="1:9" x14ac:dyDescent="0.25">
      <c r="A61" s="216" t="s">
        <v>678</v>
      </c>
      <c r="B61" s="15">
        <v>72</v>
      </c>
      <c r="C61" s="58">
        <f t="shared" si="4"/>
        <v>0.46</v>
      </c>
      <c r="D61" s="16">
        <v>600</v>
      </c>
      <c r="E61" s="134">
        <f t="shared" si="5"/>
        <v>276</v>
      </c>
      <c r="F61" s="110">
        <v>1</v>
      </c>
      <c r="G61" s="66">
        <f t="shared" si="6"/>
        <v>276</v>
      </c>
      <c r="H61" s="134">
        <f t="shared" si="7"/>
        <v>66.489999999999995</v>
      </c>
      <c r="I61" s="17">
        <f t="shared" si="18"/>
        <v>342.49</v>
      </c>
    </row>
    <row r="62" spans="1:9" x14ac:dyDescent="0.25">
      <c r="A62" s="216" t="s">
        <v>679</v>
      </c>
      <c r="B62" s="15">
        <v>120</v>
      </c>
      <c r="C62" s="58">
        <f t="shared" si="4"/>
        <v>0.76</v>
      </c>
      <c r="D62" s="16">
        <v>600</v>
      </c>
      <c r="E62" s="134">
        <f t="shared" si="5"/>
        <v>456</v>
      </c>
      <c r="F62" s="110">
        <v>1</v>
      </c>
      <c r="G62" s="66">
        <f t="shared" si="6"/>
        <v>456</v>
      </c>
      <c r="H62" s="134">
        <f t="shared" si="7"/>
        <v>109.85</v>
      </c>
      <c r="I62" s="17">
        <f t="shared" si="18"/>
        <v>565.85</v>
      </c>
    </row>
    <row r="63" spans="1:9" x14ac:dyDescent="0.25">
      <c r="A63" s="216" t="s">
        <v>680</v>
      </c>
      <c r="B63" s="15">
        <v>170</v>
      </c>
      <c r="C63" s="58">
        <f t="shared" si="4"/>
        <v>1.08</v>
      </c>
      <c r="D63" s="16">
        <v>700</v>
      </c>
      <c r="E63" s="134">
        <f t="shared" si="5"/>
        <v>756</v>
      </c>
      <c r="F63" s="110">
        <v>1</v>
      </c>
      <c r="G63" s="66">
        <f t="shared" si="6"/>
        <v>756</v>
      </c>
      <c r="H63" s="134">
        <f t="shared" si="7"/>
        <v>182.12</v>
      </c>
      <c r="I63" s="17">
        <f t="shared" si="18"/>
        <v>938.12</v>
      </c>
    </row>
    <row r="64" spans="1:9" x14ac:dyDescent="0.25">
      <c r="A64" s="216" t="s">
        <v>681</v>
      </c>
      <c r="B64" s="15">
        <v>36</v>
      </c>
      <c r="C64" s="58">
        <f t="shared" si="4"/>
        <v>0.23</v>
      </c>
      <c r="D64" s="16">
        <v>700</v>
      </c>
      <c r="E64" s="134">
        <f t="shared" si="5"/>
        <v>161</v>
      </c>
      <c r="F64" s="110">
        <v>1</v>
      </c>
      <c r="G64" s="66">
        <f t="shared" si="6"/>
        <v>161</v>
      </c>
      <c r="H64" s="134">
        <f t="shared" si="7"/>
        <v>38.78</v>
      </c>
      <c r="I64" s="17">
        <f t="shared" si="18"/>
        <v>199.78</v>
      </c>
    </row>
    <row r="65" spans="1:9" ht="37.5" customHeight="1" x14ac:dyDescent="0.25">
      <c r="A65" s="640" t="s">
        <v>7</v>
      </c>
      <c r="B65" s="799">
        <f>SUM(B66:B79)</f>
        <v>932</v>
      </c>
      <c r="C65" s="811">
        <f t="shared" ref="C65:H65" si="19">SUM(C66:C79)</f>
        <v>5.8999999999999977</v>
      </c>
      <c r="D65" s="811"/>
      <c r="E65" s="811"/>
      <c r="F65" s="811"/>
      <c r="G65" s="811">
        <f t="shared" si="19"/>
        <v>2630.5400000000004</v>
      </c>
      <c r="H65" s="811">
        <f t="shared" si="19"/>
        <v>633.70000000000005</v>
      </c>
      <c r="I65" s="813">
        <f>SUM(I66:I79)</f>
        <v>3264.24</v>
      </c>
    </row>
    <row r="66" spans="1:9" x14ac:dyDescent="0.25">
      <c r="A66" s="256" t="s">
        <v>185</v>
      </c>
      <c r="B66" s="15">
        <v>144</v>
      </c>
      <c r="C66" s="58">
        <f t="shared" si="4"/>
        <v>0.91</v>
      </c>
      <c r="D66" s="16">
        <v>505</v>
      </c>
      <c r="E66" s="134">
        <f t="shared" si="5"/>
        <v>459.55</v>
      </c>
      <c r="F66" s="110">
        <v>1</v>
      </c>
      <c r="G66" s="66">
        <f t="shared" si="6"/>
        <v>459.55</v>
      </c>
      <c r="H66" s="134">
        <f t="shared" si="7"/>
        <v>110.71</v>
      </c>
      <c r="I66" s="17">
        <f t="shared" ref="I66:I79" si="20">G66+H66</f>
        <v>570.26</v>
      </c>
    </row>
    <row r="67" spans="1:9" x14ac:dyDescent="0.25">
      <c r="A67" s="256" t="s">
        <v>186</v>
      </c>
      <c r="B67" s="233">
        <v>132</v>
      </c>
      <c r="C67" s="58">
        <f t="shared" si="4"/>
        <v>0.84</v>
      </c>
      <c r="D67" s="16">
        <v>505</v>
      </c>
      <c r="E67" s="134">
        <f t="shared" si="5"/>
        <v>424.2</v>
      </c>
      <c r="F67" s="110">
        <v>1</v>
      </c>
      <c r="G67" s="66">
        <f t="shared" si="6"/>
        <v>424.2</v>
      </c>
      <c r="H67" s="134">
        <f t="shared" si="7"/>
        <v>102.19</v>
      </c>
      <c r="I67" s="17">
        <f t="shared" si="20"/>
        <v>526.39</v>
      </c>
    </row>
    <row r="68" spans="1:9" x14ac:dyDescent="0.25">
      <c r="A68" s="256" t="s">
        <v>187</v>
      </c>
      <c r="B68" s="233">
        <v>96</v>
      </c>
      <c r="C68" s="58">
        <f t="shared" si="4"/>
        <v>0.61</v>
      </c>
      <c r="D68" s="16">
        <v>505</v>
      </c>
      <c r="E68" s="134">
        <f t="shared" si="5"/>
        <v>308.05</v>
      </c>
      <c r="F68" s="110">
        <v>1</v>
      </c>
      <c r="G68" s="66">
        <f t="shared" si="6"/>
        <v>308.05</v>
      </c>
      <c r="H68" s="134">
        <f t="shared" si="7"/>
        <v>74.209999999999994</v>
      </c>
      <c r="I68" s="17">
        <f t="shared" si="20"/>
        <v>382.26</v>
      </c>
    </row>
    <row r="69" spans="1:9" x14ac:dyDescent="0.25">
      <c r="A69" s="256" t="s">
        <v>188</v>
      </c>
      <c r="B69" s="233">
        <v>156</v>
      </c>
      <c r="C69" s="58">
        <f t="shared" si="4"/>
        <v>0.99</v>
      </c>
      <c r="D69" s="16">
        <v>505</v>
      </c>
      <c r="E69" s="134">
        <f t="shared" si="5"/>
        <v>499.95</v>
      </c>
      <c r="F69" s="110">
        <v>1</v>
      </c>
      <c r="G69" s="66">
        <f t="shared" si="6"/>
        <v>499.95</v>
      </c>
      <c r="H69" s="134">
        <f t="shared" si="7"/>
        <v>120.44</v>
      </c>
      <c r="I69" s="17">
        <f t="shared" si="20"/>
        <v>620.39</v>
      </c>
    </row>
    <row r="70" spans="1:9" x14ac:dyDescent="0.25">
      <c r="A70" s="256" t="s">
        <v>189</v>
      </c>
      <c r="B70" s="233">
        <v>72</v>
      </c>
      <c r="C70" s="58">
        <f t="shared" si="4"/>
        <v>0.46</v>
      </c>
      <c r="D70" s="16">
        <v>505</v>
      </c>
      <c r="E70" s="134">
        <f t="shared" si="5"/>
        <v>232.3</v>
      </c>
      <c r="F70" s="110">
        <v>1</v>
      </c>
      <c r="G70" s="66">
        <f t="shared" si="6"/>
        <v>232.3</v>
      </c>
      <c r="H70" s="134">
        <f t="shared" si="7"/>
        <v>55.96</v>
      </c>
      <c r="I70" s="17">
        <f t="shared" si="20"/>
        <v>288.26</v>
      </c>
    </row>
    <row r="71" spans="1:9" x14ac:dyDescent="0.25">
      <c r="A71" s="256" t="s">
        <v>190</v>
      </c>
      <c r="B71" s="233">
        <v>24</v>
      </c>
      <c r="C71" s="58">
        <f>ROUND(B71/158,2)</f>
        <v>0.15</v>
      </c>
      <c r="D71" s="16">
        <v>505</v>
      </c>
      <c r="E71" s="134">
        <f t="shared" si="5"/>
        <v>75.75</v>
      </c>
      <c r="F71" s="110">
        <v>1</v>
      </c>
      <c r="G71" s="66">
        <f t="shared" si="6"/>
        <v>75.75</v>
      </c>
      <c r="H71" s="134">
        <f t="shared" si="7"/>
        <v>18.25</v>
      </c>
      <c r="I71" s="17">
        <f t="shared" si="20"/>
        <v>94</v>
      </c>
    </row>
    <row r="72" spans="1:9" x14ac:dyDescent="0.25">
      <c r="A72" s="256" t="s">
        <v>191</v>
      </c>
      <c r="B72" s="233">
        <v>24</v>
      </c>
      <c r="C72" s="58">
        <f>ROUND(B72/158,2)</f>
        <v>0.15</v>
      </c>
      <c r="D72" s="16">
        <v>505</v>
      </c>
      <c r="E72" s="134">
        <f t="shared" si="5"/>
        <v>75.75</v>
      </c>
      <c r="F72" s="110">
        <v>1</v>
      </c>
      <c r="G72" s="66">
        <f t="shared" si="6"/>
        <v>75.75</v>
      </c>
      <c r="H72" s="134">
        <f t="shared" si="7"/>
        <v>18.25</v>
      </c>
      <c r="I72" s="17">
        <f t="shared" si="20"/>
        <v>94</v>
      </c>
    </row>
    <row r="73" spans="1:9" x14ac:dyDescent="0.25">
      <c r="A73" s="256" t="s">
        <v>682</v>
      </c>
      <c r="B73" s="233">
        <v>94</v>
      </c>
      <c r="C73" s="58">
        <f>ROUNDUP(B73/158,2)</f>
        <v>0.6</v>
      </c>
      <c r="D73" s="109">
        <v>465</v>
      </c>
      <c r="E73" s="134">
        <f t="shared" ref="E73:E82" si="21">C73*D73</f>
        <v>279</v>
      </c>
      <c r="F73" s="110">
        <v>1</v>
      </c>
      <c r="G73" s="66">
        <f t="shared" ref="G73:G82" si="22">ROUND(E73*F73,2)</f>
        <v>279</v>
      </c>
      <c r="H73" s="134">
        <f t="shared" ref="H73:H82" si="23">ROUND(G73*0.2409,2)</f>
        <v>67.209999999999994</v>
      </c>
      <c r="I73" s="176">
        <f t="shared" si="20"/>
        <v>346.21</v>
      </c>
    </row>
    <row r="74" spans="1:9" x14ac:dyDescent="0.25">
      <c r="A74" s="256" t="s">
        <v>683</v>
      </c>
      <c r="B74" s="233">
        <v>16</v>
      </c>
      <c r="C74" s="58">
        <f t="shared" ref="C74:C82" si="24">ROUND(B74/158,2)</f>
        <v>0.1</v>
      </c>
      <c r="D74" s="109">
        <v>465</v>
      </c>
      <c r="E74" s="134">
        <f t="shared" si="21"/>
        <v>46.5</v>
      </c>
      <c r="F74" s="110">
        <v>1</v>
      </c>
      <c r="G74" s="66">
        <f t="shared" si="22"/>
        <v>46.5</v>
      </c>
      <c r="H74" s="134">
        <f t="shared" si="23"/>
        <v>11.2</v>
      </c>
      <c r="I74" s="176">
        <f t="shared" si="20"/>
        <v>57.7</v>
      </c>
    </row>
    <row r="75" spans="1:9" x14ac:dyDescent="0.25">
      <c r="A75" s="256" t="s">
        <v>684</v>
      </c>
      <c r="B75" s="233">
        <v>8</v>
      </c>
      <c r="C75" s="58">
        <f t="shared" si="24"/>
        <v>0.05</v>
      </c>
      <c r="D75" s="109">
        <v>465</v>
      </c>
      <c r="E75" s="134">
        <f t="shared" si="21"/>
        <v>23.25</v>
      </c>
      <c r="F75" s="110">
        <v>1</v>
      </c>
      <c r="G75" s="66">
        <f t="shared" si="22"/>
        <v>23.25</v>
      </c>
      <c r="H75" s="134">
        <f t="shared" si="23"/>
        <v>5.6</v>
      </c>
      <c r="I75" s="176">
        <f t="shared" si="20"/>
        <v>28.85</v>
      </c>
    </row>
    <row r="76" spans="1:9" x14ac:dyDescent="0.25">
      <c r="A76" s="256" t="s">
        <v>685</v>
      </c>
      <c r="B76" s="233">
        <v>8</v>
      </c>
      <c r="C76" s="58">
        <f t="shared" si="24"/>
        <v>0.05</v>
      </c>
      <c r="D76" s="109">
        <v>465</v>
      </c>
      <c r="E76" s="134">
        <f t="shared" si="21"/>
        <v>23.25</v>
      </c>
      <c r="F76" s="110">
        <v>1</v>
      </c>
      <c r="G76" s="66">
        <f t="shared" si="22"/>
        <v>23.25</v>
      </c>
      <c r="H76" s="134">
        <f t="shared" si="23"/>
        <v>5.6</v>
      </c>
      <c r="I76" s="176">
        <f t="shared" si="20"/>
        <v>28.85</v>
      </c>
    </row>
    <row r="77" spans="1:9" x14ac:dyDescent="0.25">
      <c r="A77" s="256" t="s">
        <v>686</v>
      </c>
      <c r="B77" s="233">
        <v>16</v>
      </c>
      <c r="C77" s="58">
        <f t="shared" si="24"/>
        <v>0.1</v>
      </c>
      <c r="D77" s="109">
        <v>465</v>
      </c>
      <c r="E77" s="134">
        <f t="shared" si="21"/>
        <v>46.5</v>
      </c>
      <c r="F77" s="110">
        <v>1</v>
      </c>
      <c r="G77" s="66">
        <f t="shared" si="22"/>
        <v>46.5</v>
      </c>
      <c r="H77" s="134">
        <f t="shared" si="23"/>
        <v>11.2</v>
      </c>
      <c r="I77" s="176">
        <f t="shared" si="20"/>
        <v>57.7</v>
      </c>
    </row>
    <row r="78" spans="1:9" x14ac:dyDescent="0.25">
      <c r="A78" s="256" t="s">
        <v>687</v>
      </c>
      <c r="B78" s="233">
        <v>86</v>
      </c>
      <c r="C78" s="58">
        <f t="shared" si="24"/>
        <v>0.54</v>
      </c>
      <c r="D78" s="109">
        <v>499</v>
      </c>
      <c r="E78" s="134">
        <f t="shared" si="21"/>
        <v>269.46000000000004</v>
      </c>
      <c r="F78" s="110">
        <v>0.3</v>
      </c>
      <c r="G78" s="66">
        <f t="shared" si="22"/>
        <v>80.84</v>
      </c>
      <c r="H78" s="134">
        <f t="shared" si="23"/>
        <v>19.47</v>
      </c>
      <c r="I78" s="176">
        <f t="shared" si="20"/>
        <v>100.31</v>
      </c>
    </row>
    <row r="79" spans="1:9" x14ac:dyDescent="0.25">
      <c r="A79" s="256" t="s">
        <v>687</v>
      </c>
      <c r="B79" s="233">
        <v>56</v>
      </c>
      <c r="C79" s="58">
        <f t="shared" si="24"/>
        <v>0.35</v>
      </c>
      <c r="D79" s="109">
        <v>530</v>
      </c>
      <c r="E79" s="134">
        <f t="shared" si="21"/>
        <v>185.5</v>
      </c>
      <c r="F79" s="110">
        <v>0.3</v>
      </c>
      <c r="G79" s="66">
        <f t="shared" si="22"/>
        <v>55.65</v>
      </c>
      <c r="H79" s="134">
        <f t="shared" si="23"/>
        <v>13.41</v>
      </c>
      <c r="I79" s="176">
        <f t="shared" si="20"/>
        <v>69.06</v>
      </c>
    </row>
    <row r="80" spans="1:9" ht="18.75" customHeight="1" x14ac:dyDescent="0.25">
      <c r="A80" s="707" t="s">
        <v>635</v>
      </c>
      <c r="B80" s="885">
        <f>SUM(B81:B82)</f>
        <v>308</v>
      </c>
      <c r="C80" s="886">
        <f t="shared" ref="C80:I80" si="25">SUM(C81:C82)</f>
        <v>1.95</v>
      </c>
      <c r="D80" s="797"/>
      <c r="E80" s="886"/>
      <c r="F80" s="886"/>
      <c r="G80" s="886">
        <f t="shared" si="25"/>
        <v>538.5</v>
      </c>
      <c r="H80" s="886">
        <f t="shared" si="25"/>
        <v>129.73000000000002</v>
      </c>
      <c r="I80" s="688">
        <f t="shared" si="25"/>
        <v>668.23</v>
      </c>
    </row>
    <row r="81" spans="1:9" x14ac:dyDescent="0.25">
      <c r="A81" s="256" t="s">
        <v>648</v>
      </c>
      <c r="B81" s="233">
        <v>150</v>
      </c>
      <c r="C81" s="58">
        <f t="shared" si="24"/>
        <v>0.95</v>
      </c>
      <c r="D81" s="109">
        <v>700</v>
      </c>
      <c r="E81" s="134">
        <f t="shared" si="21"/>
        <v>665</v>
      </c>
      <c r="F81" s="110">
        <v>0.3</v>
      </c>
      <c r="G81" s="66">
        <f t="shared" si="22"/>
        <v>199.5</v>
      </c>
      <c r="H81" s="134">
        <f t="shared" si="23"/>
        <v>48.06</v>
      </c>
      <c r="I81" s="176">
        <f t="shared" ref="I81:I82" si="26">G81+H81</f>
        <v>247.56</v>
      </c>
    </row>
    <row r="82" spans="1:9" ht="17.25" thickBot="1" x14ac:dyDescent="0.3">
      <c r="A82" s="279" t="s">
        <v>90</v>
      </c>
      <c r="B82" s="888">
        <v>158</v>
      </c>
      <c r="C82" s="889">
        <f t="shared" si="24"/>
        <v>1</v>
      </c>
      <c r="D82" s="178">
        <v>1130</v>
      </c>
      <c r="E82" s="890">
        <f t="shared" si="21"/>
        <v>1130</v>
      </c>
      <c r="F82" s="891">
        <v>0.3</v>
      </c>
      <c r="G82" s="75">
        <f t="shared" si="22"/>
        <v>339</v>
      </c>
      <c r="H82" s="890">
        <f t="shared" si="23"/>
        <v>81.67</v>
      </c>
      <c r="I82" s="281">
        <f t="shared" si="26"/>
        <v>420.67</v>
      </c>
    </row>
    <row r="83" spans="1:9" x14ac:dyDescent="0.25">
      <c r="H83" s="68"/>
    </row>
    <row r="84" spans="1:9" x14ac:dyDescent="0.25">
      <c r="H84" s="68"/>
    </row>
    <row r="85" spans="1:9" x14ac:dyDescent="0.25">
      <c r="A85" s="2" t="s">
        <v>688</v>
      </c>
      <c r="H85" s="68"/>
    </row>
    <row r="86" spans="1:9" ht="18" customHeight="1" x14ac:dyDescent="0.25">
      <c r="H86" s="68"/>
    </row>
    <row r="87" spans="1:9" x14ac:dyDescent="0.25">
      <c r="A87" s="2" t="s">
        <v>689</v>
      </c>
      <c r="H87" s="68"/>
    </row>
    <row r="88" spans="1:9" x14ac:dyDescent="0.25">
      <c r="A88" s="2" t="s">
        <v>690</v>
      </c>
      <c r="H88" s="68"/>
    </row>
    <row r="89" spans="1:9" x14ac:dyDescent="0.25">
      <c r="H89" s="68"/>
    </row>
    <row r="90" spans="1:9" x14ac:dyDescent="0.25">
      <c r="H90" s="68"/>
    </row>
    <row r="91" spans="1:9" x14ac:dyDescent="0.25">
      <c r="H91" s="68"/>
    </row>
    <row r="92" spans="1:9" x14ac:dyDescent="0.25">
      <c r="H92" s="68"/>
    </row>
    <row r="93" spans="1:9" x14ac:dyDescent="0.25">
      <c r="H93" s="68"/>
    </row>
    <row r="94" spans="1:9" x14ac:dyDescent="0.25">
      <c r="H94" s="68"/>
    </row>
    <row r="95" spans="1:9" x14ac:dyDescent="0.25">
      <c r="H95" s="68"/>
    </row>
    <row r="96" spans="1:9" x14ac:dyDescent="0.25">
      <c r="H96" s="68"/>
    </row>
    <row r="97" spans="8:8" x14ac:dyDescent="0.25">
      <c r="H97" s="68"/>
    </row>
    <row r="98" spans="8:8" x14ac:dyDescent="0.25">
      <c r="H98" s="68"/>
    </row>
    <row r="99" spans="8:8" x14ac:dyDescent="0.25">
      <c r="H99" s="68"/>
    </row>
    <row r="100" spans="8:8" x14ac:dyDescent="0.25">
      <c r="H100" s="68"/>
    </row>
    <row r="101" spans="8:8" x14ac:dyDescent="0.25">
      <c r="H101" s="68"/>
    </row>
    <row r="102" spans="8:8" x14ac:dyDescent="0.25">
      <c r="H102" s="68"/>
    </row>
    <row r="103" spans="8:8" x14ac:dyDescent="0.25">
      <c r="H103" s="68"/>
    </row>
    <row r="104" spans="8:8" x14ac:dyDescent="0.25">
      <c r="H104" s="68"/>
    </row>
    <row r="105" spans="8:8" x14ac:dyDescent="0.25">
      <c r="H105" s="68"/>
    </row>
    <row r="106" spans="8:8" x14ac:dyDescent="0.25">
      <c r="H106" s="68"/>
    </row>
    <row r="107" spans="8:8" x14ac:dyDescent="0.25">
      <c r="H107" s="68"/>
    </row>
    <row r="108" spans="8:8" x14ac:dyDescent="0.25">
      <c r="H108" s="68"/>
    </row>
    <row r="109" spans="8:8" x14ac:dyDescent="0.25">
      <c r="H109" s="68"/>
    </row>
    <row r="110" spans="8:8" x14ac:dyDescent="0.25">
      <c r="H110" s="68"/>
    </row>
    <row r="111" spans="8:8" x14ac:dyDescent="0.25">
      <c r="H111" s="68"/>
    </row>
    <row r="112" spans="8:8" x14ac:dyDescent="0.25">
      <c r="H112" s="68"/>
    </row>
    <row r="113" spans="8:8" x14ac:dyDescent="0.25">
      <c r="H113" s="68"/>
    </row>
    <row r="114" spans="8:8" x14ac:dyDescent="0.25">
      <c r="H114" s="68"/>
    </row>
    <row r="115" spans="8:8" x14ac:dyDescent="0.25">
      <c r="H115" s="68"/>
    </row>
    <row r="116" spans="8:8" x14ac:dyDescent="0.25">
      <c r="H116" s="68"/>
    </row>
    <row r="117" spans="8:8" x14ac:dyDescent="0.25">
      <c r="H117" s="68"/>
    </row>
    <row r="118" spans="8:8" x14ac:dyDescent="0.25">
      <c r="H118" s="68"/>
    </row>
    <row r="119" spans="8:8" x14ac:dyDescent="0.25">
      <c r="H119" s="68"/>
    </row>
    <row r="120" spans="8:8" x14ac:dyDescent="0.25">
      <c r="H120" s="68"/>
    </row>
    <row r="121" spans="8:8" x14ac:dyDescent="0.25">
      <c r="H121" s="68"/>
    </row>
    <row r="122" spans="8:8" x14ac:dyDescent="0.25">
      <c r="H122" s="68"/>
    </row>
    <row r="123" spans="8:8" x14ac:dyDescent="0.25">
      <c r="H123" s="68"/>
    </row>
    <row r="124" spans="8:8" x14ac:dyDescent="0.25">
      <c r="H124" s="68"/>
    </row>
    <row r="125" spans="8:8" x14ac:dyDescent="0.25">
      <c r="H125" s="68"/>
    </row>
  </sheetData>
  <mergeCells count="4">
    <mergeCell ref="F1:G1"/>
    <mergeCell ref="A6:A7"/>
    <mergeCell ref="B6:I6"/>
    <mergeCell ref="A2:I2"/>
  </mergeCells>
  <pageMargins left="0.31496062992125984" right="0.31496062992125984" top="0.55118110236220474" bottom="0.35433070866141736" header="0.31496062992125984" footer="0.31496062992125984"/>
  <pageSetup paperSize="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9" tint="0.59999389629810485"/>
  </sheetPr>
  <dimension ref="A1:I57"/>
  <sheetViews>
    <sheetView topLeftCell="A15" zoomScale="80" zoomScaleNormal="80" zoomScaleSheetLayoutView="80" workbookViewId="0">
      <selection activeCell="U32" sqref="U32:V39"/>
    </sheetView>
  </sheetViews>
  <sheetFormatPr defaultRowHeight="16.5" x14ac:dyDescent="0.25"/>
  <cols>
    <col min="1" max="1" width="44.5703125" style="2" customWidth="1"/>
    <col min="2" max="2" width="17.28515625" style="2" customWidth="1"/>
    <col min="3" max="3" width="19.28515625" style="2" customWidth="1"/>
    <col min="4" max="4" width="13.7109375" style="2" customWidth="1"/>
    <col min="5" max="5" width="15.42578125" style="2" customWidth="1"/>
    <col min="6" max="6" width="11.42578125" style="2" customWidth="1"/>
    <col min="7" max="7" width="11.5703125" style="2" customWidth="1"/>
    <col min="8" max="8" width="12.140625" style="2" customWidth="1"/>
    <col min="9" max="9" width="12.5703125" style="2" customWidth="1"/>
    <col min="10" max="16384" width="9.140625" style="2"/>
  </cols>
  <sheetData>
    <row r="1" spans="1:9" x14ac:dyDescent="0.25">
      <c r="F1" s="1433"/>
      <c r="G1" s="1433"/>
    </row>
    <row r="2" spans="1:9" s="1" customFormat="1" ht="48.75" customHeight="1" x14ac:dyDescent="0.25">
      <c r="A2" s="1374" t="s">
        <v>691</v>
      </c>
      <c r="B2" s="1374"/>
      <c r="C2" s="1374"/>
      <c r="D2" s="1374"/>
      <c r="E2" s="1374"/>
      <c r="F2" s="1374"/>
      <c r="G2" s="1374"/>
    </row>
    <row r="4" spans="1:9" x14ac:dyDescent="0.25">
      <c r="A4" s="1" t="s">
        <v>887</v>
      </c>
    </row>
    <row r="5" spans="1:9" ht="17.25" thickBot="1" x14ac:dyDescent="0.3"/>
    <row r="6" spans="1:9" ht="24" customHeight="1" x14ac:dyDescent="0.25">
      <c r="A6" s="1428"/>
      <c r="B6" s="1430" t="s">
        <v>11</v>
      </c>
      <c r="C6" s="1431"/>
      <c r="D6" s="1431"/>
      <c r="E6" s="1431"/>
      <c r="F6" s="1431"/>
      <c r="G6" s="1431"/>
      <c r="H6" s="1431"/>
      <c r="I6" s="1432"/>
    </row>
    <row r="7" spans="1:9" ht="142.5" customHeight="1" x14ac:dyDescent="0.25">
      <c r="A7" s="1429"/>
      <c r="B7" s="23" t="s">
        <v>21</v>
      </c>
      <c r="C7" s="166" t="s">
        <v>15</v>
      </c>
      <c r="D7" s="24" t="s">
        <v>16</v>
      </c>
      <c r="E7" s="24" t="s">
        <v>13</v>
      </c>
      <c r="F7" s="24" t="s">
        <v>3</v>
      </c>
      <c r="G7" s="24" t="s">
        <v>4</v>
      </c>
      <c r="H7" s="24" t="s">
        <v>5</v>
      </c>
      <c r="I7" s="25" t="s">
        <v>6</v>
      </c>
    </row>
    <row r="8" spans="1:9" ht="13.5" customHeight="1" x14ac:dyDescent="0.25">
      <c r="A8" s="212"/>
      <c r="B8" s="4">
        <v>1</v>
      </c>
      <c r="C8" s="5" t="s">
        <v>24</v>
      </c>
      <c r="D8" s="5">
        <v>3</v>
      </c>
      <c r="E8" s="5" t="s">
        <v>17</v>
      </c>
      <c r="F8" s="5">
        <v>5</v>
      </c>
      <c r="G8" s="5" t="s">
        <v>18</v>
      </c>
      <c r="H8" s="5" t="s">
        <v>19</v>
      </c>
      <c r="I8" s="6" t="s">
        <v>20</v>
      </c>
    </row>
    <row r="9" spans="1:9" s="1" customFormat="1" ht="26.25" customHeight="1" x14ac:dyDescent="0.25">
      <c r="A9" s="213" t="s">
        <v>0</v>
      </c>
      <c r="B9" s="791">
        <f>SUM(B10+B31)</f>
        <v>3954</v>
      </c>
      <c r="C9" s="8">
        <f>SUM(C10+C31)</f>
        <v>25.025316455696203</v>
      </c>
      <c r="D9" s="8"/>
      <c r="E9" s="8"/>
      <c r="F9" s="8"/>
      <c r="G9" s="8">
        <f>SUM(G10+G31)</f>
        <v>11678.6</v>
      </c>
      <c r="H9" s="8">
        <f>SUM(H10+H31)</f>
        <v>2729.49</v>
      </c>
      <c r="I9" s="9">
        <f>SUM(I10+I31)</f>
        <v>14408.090000000002</v>
      </c>
    </row>
    <row r="10" spans="1:9" s="1" customFormat="1" ht="21.75" customHeight="1" x14ac:dyDescent="0.25">
      <c r="A10" s="707" t="s">
        <v>2690</v>
      </c>
      <c r="B10" s="11">
        <f>SUM(B11+B15+B25+B29)</f>
        <v>1858</v>
      </c>
      <c r="C10" s="124">
        <f>SUM(C11+C15+C25+C29)</f>
        <v>11.759493670886076</v>
      </c>
      <c r="D10" s="124"/>
      <c r="E10" s="124"/>
      <c r="F10" s="124"/>
      <c r="G10" s="124">
        <f>SUM(G11+G15+G25+G29)</f>
        <v>8954.0300000000007</v>
      </c>
      <c r="H10" s="124">
        <f>SUM(H11+H15+H25+H29)</f>
        <v>2087.31</v>
      </c>
      <c r="I10" s="667">
        <f>SUM(I11+I15+I25+I29)</f>
        <v>11041.340000000002</v>
      </c>
    </row>
    <row r="11" spans="1:9" ht="57" customHeight="1" x14ac:dyDescent="0.25">
      <c r="A11" s="640" t="s">
        <v>10</v>
      </c>
      <c r="B11" s="40">
        <f>SUM(B12:B14)</f>
        <v>264</v>
      </c>
      <c r="C11" s="45">
        <f t="shared" ref="C11:I11" si="0">SUM(C12:C14)</f>
        <v>1.6708860759493671</v>
      </c>
      <c r="D11" s="46"/>
      <c r="E11" s="45"/>
      <c r="F11" s="46"/>
      <c r="G11" s="46">
        <f t="shared" si="0"/>
        <v>1983.35</v>
      </c>
      <c r="H11" s="46">
        <f t="shared" si="0"/>
        <v>444.37</v>
      </c>
      <c r="I11" s="51">
        <f t="shared" si="0"/>
        <v>2427.7199999999998</v>
      </c>
    </row>
    <row r="12" spans="1:9" ht="18.75" customHeight="1" x14ac:dyDescent="0.25">
      <c r="A12" s="216" t="s">
        <v>620</v>
      </c>
      <c r="B12" s="15">
        <v>32</v>
      </c>
      <c r="C12" s="128">
        <f>B12/158</f>
        <v>0.20253164556962025</v>
      </c>
      <c r="D12" s="16">
        <v>1187</v>
      </c>
      <c r="E12" s="16">
        <f>D12*C12</f>
        <v>240.40506329113924</v>
      </c>
      <c r="F12" s="129">
        <v>1</v>
      </c>
      <c r="G12" s="16">
        <f>ROUND(E12*F12,2)</f>
        <v>240.41</v>
      </c>
      <c r="H12" s="16">
        <f>ROUND(G12*0.2409,2)</f>
        <v>57.91</v>
      </c>
      <c r="I12" s="17">
        <f>G12+H12</f>
        <v>298.32</v>
      </c>
    </row>
    <row r="13" spans="1:9" ht="19.5" customHeight="1" x14ac:dyDescent="0.25">
      <c r="A13" s="216" t="s">
        <v>620</v>
      </c>
      <c r="B13" s="15">
        <v>72</v>
      </c>
      <c r="C13" s="128">
        <f t="shared" ref="C13:C14" si="1">B13/158</f>
        <v>0.45569620253164556</v>
      </c>
      <c r="D13" s="16">
        <v>1187</v>
      </c>
      <c r="E13" s="16">
        <f t="shared" ref="E13" si="2">D13*C13</f>
        <v>540.91139240506322</v>
      </c>
      <c r="F13" s="129">
        <v>1</v>
      </c>
      <c r="G13" s="16">
        <f t="shared" ref="G13:G14" si="3">ROUND(E13*F13,2)</f>
        <v>540.91</v>
      </c>
      <c r="H13" s="16">
        <f t="shared" ref="H13" si="4">ROUND(G13*0.2409,2)</f>
        <v>130.31</v>
      </c>
      <c r="I13" s="17">
        <f t="shared" ref="I13:I14" si="5">G13+H13</f>
        <v>671.22</v>
      </c>
    </row>
    <row r="14" spans="1:9" ht="19.5" customHeight="1" x14ac:dyDescent="0.25">
      <c r="A14" s="216" t="s">
        <v>620</v>
      </c>
      <c r="B14" s="15">
        <v>160</v>
      </c>
      <c r="C14" s="128">
        <f t="shared" si="1"/>
        <v>1.0126582278481013</v>
      </c>
      <c r="D14" s="16">
        <v>1187</v>
      </c>
      <c r="E14" s="16">
        <f>D14*C14</f>
        <v>1202.0253164556964</v>
      </c>
      <c r="F14" s="129">
        <v>1</v>
      </c>
      <c r="G14" s="16">
        <f t="shared" si="3"/>
        <v>1202.03</v>
      </c>
      <c r="H14" s="16">
        <f>ROUND(G14*0.2131,2)</f>
        <v>256.14999999999998</v>
      </c>
      <c r="I14" s="17">
        <f t="shared" si="5"/>
        <v>1458.1799999999998</v>
      </c>
    </row>
    <row r="15" spans="1:9" ht="67.5" customHeight="1" x14ac:dyDescent="0.25">
      <c r="A15" s="640" t="s">
        <v>8</v>
      </c>
      <c r="B15" s="40">
        <f>SUM(B16:B24)</f>
        <v>1064</v>
      </c>
      <c r="C15" s="45">
        <f t="shared" ref="C15:I15" si="6">SUM(C16:C24)</f>
        <v>6.7341772151898738</v>
      </c>
      <c r="D15" s="46"/>
      <c r="E15" s="45">
        <f t="shared" si="6"/>
        <v>5102.6835443037971</v>
      </c>
      <c r="F15" s="46"/>
      <c r="G15" s="46">
        <f t="shared" si="6"/>
        <v>5102.67</v>
      </c>
      <c r="H15" s="46">
        <f t="shared" si="6"/>
        <v>1208.76</v>
      </c>
      <c r="I15" s="51">
        <f t="shared" si="6"/>
        <v>6311.4300000000012</v>
      </c>
    </row>
    <row r="16" spans="1:9" x14ac:dyDescent="0.25">
      <c r="A16" s="216" t="s">
        <v>751</v>
      </c>
      <c r="B16" s="15">
        <v>192</v>
      </c>
      <c r="C16" s="128">
        <f>B16/158</f>
        <v>1.2151898734177216</v>
      </c>
      <c r="D16" s="16">
        <v>785</v>
      </c>
      <c r="E16" s="16">
        <f>C16*D16</f>
        <v>953.92405063291142</v>
      </c>
      <c r="F16" s="129">
        <v>1</v>
      </c>
      <c r="G16" s="16">
        <f>ROUND(E16*F16,2)</f>
        <v>953.92</v>
      </c>
      <c r="H16" s="16">
        <f>ROUND(G16*0.2409,2)</f>
        <v>229.8</v>
      </c>
      <c r="I16" s="17">
        <f>G16+H16</f>
        <v>1183.72</v>
      </c>
    </row>
    <row r="17" spans="1:9" x14ac:dyDescent="0.25">
      <c r="A17" s="216" t="s">
        <v>751</v>
      </c>
      <c r="B17" s="15">
        <v>72</v>
      </c>
      <c r="C17" s="128">
        <f t="shared" ref="C17:C24" si="7">B17/158</f>
        <v>0.45569620253164556</v>
      </c>
      <c r="D17" s="16">
        <v>785</v>
      </c>
      <c r="E17" s="16">
        <f t="shared" ref="E17:E24" si="8">C17*D17</f>
        <v>357.72151898734177</v>
      </c>
      <c r="F17" s="129">
        <v>1</v>
      </c>
      <c r="G17" s="16">
        <f t="shared" ref="G17:G24" si="9">ROUND(E17*F17,2)</f>
        <v>357.72</v>
      </c>
      <c r="H17" s="16">
        <f t="shared" ref="H17:H24" si="10">ROUND(G17*0.2409,2)</f>
        <v>86.17</v>
      </c>
      <c r="I17" s="17">
        <f t="shared" ref="I17:I24" si="11">G17+H17</f>
        <v>443.89000000000004</v>
      </c>
    </row>
    <row r="18" spans="1:9" x14ac:dyDescent="0.25">
      <c r="A18" s="216" t="s">
        <v>751</v>
      </c>
      <c r="B18" s="15">
        <v>168</v>
      </c>
      <c r="C18" s="128">
        <f t="shared" si="7"/>
        <v>1.0632911392405062</v>
      </c>
      <c r="D18" s="16">
        <v>785</v>
      </c>
      <c r="E18" s="16">
        <f t="shared" si="8"/>
        <v>834.68354430379736</v>
      </c>
      <c r="F18" s="129">
        <v>1</v>
      </c>
      <c r="G18" s="16">
        <f t="shared" si="9"/>
        <v>834.68</v>
      </c>
      <c r="H18" s="16">
        <f t="shared" si="10"/>
        <v>201.07</v>
      </c>
      <c r="I18" s="17">
        <f t="shared" si="11"/>
        <v>1035.75</v>
      </c>
    </row>
    <row r="19" spans="1:9" x14ac:dyDescent="0.25">
      <c r="A19" s="216" t="s">
        <v>751</v>
      </c>
      <c r="B19" s="15">
        <v>144</v>
      </c>
      <c r="C19" s="128">
        <f t="shared" si="7"/>
        <v>0.91139240506329111</v>
      </c>
      <c r="D19" s="16">
        <v>692</v>
      </c>
      <c r="E19" s="16">
        <f t="shared" si="8"/>
        <v>630.68354430379748</v>
      </c>
      <c r="F19" s="129">
        <v>1</v>
      </c>
      <c r="G19" s="16">
        <f t="shared" si="9"/>
        <v>630.67999999999995</v>
      </c>
      <c r="H19" s="16">
        <f t="shared" si="10"/>
        <v>151.93</v>
      </c>
      <c r="I19" s="17">
        <f t="shared" si="11"/>
        <v>782.6099999999999</v>
      </c>
    </row>
    <row r="20" spans="1:9" x14ac:dyDescent="0.25">
      <c r="A20" s="216" t="s">
        <v>751</v>
      </c>
      <c r="B20" s="15">
        <v>168</v>
      </c>
      <c r="C20" s="128">
        <f t="shared" si="7"/>
        <v>1.0632911392405062</v>
      </c>
      <c r="D20" s="16">
        <v>692</v>
      </c>
      <c r="E20" s="16">
        <f t="shared" si="8"/>
        <v>735.79746835443029</v>
      </c>
      <c r="F20" s="129">
        <v>1</v>
      </c>
      <c r="G20" s="16">
        <f t="shared" si="9"/>
        <v>735.8</v>
      </c>
      <c r="H20" s="16">
        <f>ROUND(G20*0.2131,2)</f>
        <v>156.80000000000001</v>
      </c>
      <c r="I20" s="17">
        <f t="shared" si="11"/>
        <v>892.59999999999991</v>
      </c>
    </row>
    <row r="21" spans="1:9" x14ac:dyDescent="0.25">
      <c r="A21" s="216" t="s">
        <v>408</v>
      </c>
      <c r="B21" s="15">
        <v>72</v>
      </c>
      <c r="C21" s="128">
        <f t="shared" si="7"/>
        <v>0.45569620253164556</v>
      </c>
      <c r="D21" s="16">
        <v>785</v>
      </c>
      <c r="E21" s="16">
        <f t="shared" si="8"/>
        <v>357.72151898734177</v>
      </c>
      <c r="F21" s="129">
        <v>1</v>
      </c>
      <c r="G21" s="16">
        <f t="shared" si="9"/>
        <v>357.72</v>
      </c>
      <c r="H21" s="16">
        <f t="shared" si="10"/>
        <v>86.17</v>
      </c>
      <c r="I21" s="17">
        <f t="shared" si="11"/>
        <v>443.89000000000004</v>
      </c>
    </row>
    <row r="22" spans="1:9" x14ac:dyDescent="0.25">
      <c r="A22" s="216" t="s">
        <v>408</v>
      </c>
      <c r="B22" s="15">
        <v>40</v>
      </c>
      <c r="C22" s="128">
        <f t="shared" si="7"/>
        <v>0.25316455696202533</v>
      </c>
      <c r="D22" s="16">
        <v>785</v>
      </c>
      <c r="E22" s="16">
        <f t="shared" si="8"/>
        <v>198.73417721518987</v>
      </c>
      <c r="F22" s="129">
        <v>1</v>
      </c>
      <c r="G22" s="16">
        <f t="shared" si="9"/>
        <v>198.73</v>
      </c>
      <c r="H22" s="16">
        <f t="shared" si="10"/>
        <v>47.87</v>
      </c>
      <c r="I22" s="17">
        <f t="shared" si="11"/>
        <v>246.6</v>
      </c>
    </row>
    <row r="23" spans="1:9" x14ac:dyDescent="0.25">
      <c r="A23" s="216" t="s">
        <v>408</v>
      </c>
      <c r="B23" s="15">
        <v>136</v>
      </c>
      <c r="C23" s="128">
        <f t="shared" si="7"/>
        <v>0.86075949367088611</v>
      </c>
      <c r="D23" s="16">
        <v>785</v>
      </c>
      <c r="E23" s="16">
        <f t="shared" si="8"/>
        <v>675.69620253164555</v>
      </c>
      <c r="F23" s="129">
        <v>1</v>
      </c>
      <c r="G23" s="16">
        <f t="shared" si="9"/>
        <v>675.7</v>
      </c>
      <c r="H23" s="16">
        <f t="shared" si="10"/>
        <v>162.78</v>
      </c>
      <c r="I23" s="17">
        <f t="shared" si="11"/>
        <v>838.48</v>
      </c>
    </row>
    <row r="24" spans="1:9" x14ac:dyDescent="0.25">
      <c r="A24" s="216" t="s">
        <v>408</v>
      </c>
      <c r="B24" s="15">
        <v>72</v>
      </c>
      <c r="C24" s="128">
        <f t="shared" si="7"/>
        <v>0.45569620253164556</v>
      </c>
      <c r="D24" s="16">
        <v>785</v>
      </c>
      <c r="E24" s="16">
        <f t="shared" si="8"/>
        <v>357.72151898734177</v>
      </c>
      <c r="F24" s="129">
        <v>1</v>
      </c>
      <c r="G24" s="16">
        <f t="shared" si="9"/>
        <v>357.72</v>
      </c>
      <c r="H24" s="16">
        <f t="shared" si="10"/>
        <v>86.17</v>
      </c>
      <c r="I24" s="17">
        <f t="shared" si="11"/>
        <v>443.89000000000004</v>
      </c>
    </row>
    <row r="25" spans="1:9" ht="70.5" customHeight="1" x14ac:dyDescent="0.25">
      <c r="A25" s="640" t="s">
        <v>9</v>
      </c>
      <c r="B25" s="40">
        <f>SUM(B26:B28)</f>
        <v>372</v>
      </c>
      <c r="C25" s="45">
        <f t="shared" ref="C25:I25" si="12">SUM(C26:C28)</f>
        <v>2.3544303797468356</v>
      </c>
      <c r="D25" s="46"/>
      <c r="E25" s="45"/>
      <c r="F25" s="46"/>
      <c r="G25" s="46">
        <f t="shared" si="12"/>
        <v>1346.5300000000002</v>
      </c>
      <c r="H25" s="46">
        <f t="shared" si="12"/>
        <v>308.56</v>
      </c>
      <c r="I25" s="51">
        <f t="shared" si="12"/>
        <v>1655.0900000000001</v>
      </c>
    </row>
    <row r="26" spans="1:9" x14ac:dyDescent="0.25">
      <c r="A26" s="216" t="s">
        <v>215</v>
      </c>
      <c r="B26" s="15">
        <v>144</v>
      </c>
      <c r="C26" s="128">
        <f>B26/158</f>
        <v>0.91139240506329111</v>
      </c>
      <c r="D26" s="16">
        <v>576</v>
      </c>
      <c r="E26" s="16">
        <f>C26*D26</f>
        <v>524.96202531645565</v>
      </c>
      <c r="F26" s="129">
        <v>1</v>
      </c>
      <c r="G26" s="16">
        <f>ROUND(E26*F26,2)</f>
        <v>524.96</v>
      </c>
      <c r="H26" s="16">
        <f>ROUND(G26*0.2409,2)</f>
        <v>126.46</v>
      </c>
      <c r="I26" s="17">
        <f>G26+H26</f>
        <v>651.42000000000007</v>
      </c>
    </row>
    <row r="27" spans="1:9" x14ac:dyDescent="0.25">
      <c r="A27" s="216" t="s">
        <v>215</v>
      </c>
      <c r="B27" s="15">
        <v>72</v>
      </c>
      <c r="C27" s="128">
        <f t="shared" ref="C27:C28" si="13">B27/158</f>
        <v>0.45569620253164556</v>
      </c>
      <c r="D27" s="16">
        <v>554.89</v>
      </c>
      <c r="E27" s="16">
        <f t="shared" ref="E27:E28" si="14">C27*D27</f>
        <v>252.86126582278479</v>
      </c>
      <c r="F27" s="129">
        <v>1</v>
      </c>
      <c r="G27" s="16">
        <f t="shared" ref="G27:G28" si="15">ROUND(E27*F27,2)</f>
        <v>252.86</v>
      </c>
      <c r="H27" s="16">
        <f t="shared" ref="H27" si="16">ROUND(G27*0.2409,2)</f>
        <v>60.91</v>
      </c>
      <c r="I27" s="17">
        <f t="shared" ref="I27:I28" si="17">G27+H27</f>
        <v>313.77</v>
      </c>
    </row>
    <row r="28" spans="1:9" x14ac:dyDescent="0.25">
      <c r="A28" s="216" t="s">
        <v>215</v>
      </c>
      <c r="B28" s="15">
        <v>156</v>
      </c>
      <c r="C28" s="128">
        <f t="shared" si="13"/>
        <v>0.98734177215189878</v>
      </c>
      <c r="D28" s="16">
        <v>576</v>
      </c>
      <c r="E28" s="16">
        <f t="shared" si="14"/>
        <v>568.70886075949375</v>
      </c>
      <c r="F28" s="129">
        <v>1</v>
      </c>
      <c r="G28" s="16">
        <f t="shared" si="15"/>
        <v>568.71</v>
      </c>
      <c r="H28" s="16">
        <f>ROUND(G28*0.2131,2)</f>
        <v>121.19</v>
      </c>
      <c r="I28" s="17">
        <f t="shared" si="17"/>
        <v>689.90000000000009</v>
      </c>
    </row>
    <row r="29" spans="1:9" ht="36" customHeight="1" x14ac:dyDescent="0.25">
      <c r="A29" s="640" t="s">
        <v>7</v>
      </c>
      <c r="B29" s="40">
        <f>B30</f>
        <v>158</v>
      </c>
      <c r="C29" s="46">
        <f t="shared" ref="C29:I29" si="18">C30</f>
        <v>1</v>
      </c>
      <c r="D29" s="46"/>
      <c r="E29" s="46"/>
      <c r="F29" s="46"/>
      <c r="G29" s="46">
        <f t="shared" si="18"/>
        <v>521.48</v>
      </c>
      <c r="H29" s="46">
        <f t="shared" si="18"/>
        <v>125.62</v>
      </c>
      <c r="I29" s="47">
        <f t="shared" si="18"/>
        <v>647.1</v>
      </c>
    </row>
    <row r="30" spans="1:9" x14ac:dyDescent="0.25">
      <c r="A30" s="216" t="s">
        <v>233</v>
      </c>
      <c r="B30" s="15">
        <v>158</v>
      </c>
      <c r="C30" s="44">
        <f>B30/158</f>
        <v>1</v>
      </c>
      <c r="D30" s="16">
        <v>521.48</v>
      </c>
      <c r="E30" s="16">
        <f>D30*C30</f>
        <v>521.48</v>
      </c>
      <c r="F30" s="129">
        <v>1</v>
      </c>
      <c r="G30" s="16">
        <f>ROUND(E30*F30,2)</f>
        <v>521.48</v>
      </c>
      <c r="H30" s="16">
        <f>ROUND(G30*0.2409,2)</f>
        <v>125.62</v>
      </c>
      <c r="I30" s="17">
        <f>G30+H30</f>
        <v>647.1</v>
      </c>
    </row>
    <row r="31" spans="1:9" s="1" customFormat="1" ht="24" customHeight="1" x14ac:dyDescent="0.25">
      <c r="A31" s="707" t="s">
        <v>2689</v>
      </c>
      <c r="B31" s="11">
        <f>SUM(B32+B34+B41+B44)</f>
        <v>2096</v>
      </c>
      <c r="C31" s="217">
        <f>SUM(C32+C34+C41+C44)</f>
        <v>13.265822784810126</v>
      </c>
      <c r="D31" s="52"/>
      <c r="E31" s="124"/>
      <c r="F31" s="52"/>
      <c r="G31" s="52">
        <f>SUM(G32+G34+G41+G44)</f>
        <v>2724.5699999999997</v>
      </c>
      <c r="H31" s="52">
        <f>SUM(H32+H34+H41+H44)</f>
        <v>642.17999999999995</v>
      </c>
      <c r="I31" s="789">
        <f>SUM(I32+I34+I41+I44)</f>
        <v>3366.75</v>
      </c>
    </row>
    <row r="32" spans="1:9" ht="48" customHeight="1" x14ac:dyDescent="0.25">
      <c r="A32" s="640" t="s">
        <v>10</v>
      </c>
      <c r="B32" s="40">
        <f>B33</f>
        <v>158</v>
      </c>
      <c r="C32" s="46">
        <f t="shared" ref="C32:I32" si="19">C33</f>
        <v>1</v>
      </c>
      <c r="D32" s="46"/>
      <c r="E32" s="46"/>
      <c r="F32" s="46"/>
      <c r="G32" s="46">
        <f t="shared" si="19"/>
        <v>404.02</v>
      </c>
      <c r="H32" s="46">
        <f t="shared" si="19"/>
        <v>97.33</v>
      </c>
      <c r="I32" s="51">
        <f t="shared" si="19"/>
        <v>501.34999999999997</v>
      </c>
    </row>
    <row r="33" spans="1:9" ht="18.75" customHeight="1" x14ac:dyDescent="0.25">
      <c r="A33" s="216" t="s">
        <v>26</v>
      </c>
      <c r="B33" s="15">
        <v>158</v>
      </c>
      <c r="C33" s="44">
        <f>B33/158</f>
        <v>1</v>
      </c>
      <c r="D33" s="16">
        <v>1346.73</v>
      </c>
      <c r="E33" s="16">
        <f>C33*D33</f>
        <v>1346.73</v>
      </c>
      <c r="F33" s="129">
        <v>0.3</v>
      </c>
      <c r="G33" s="16">
        <f>ROUND(E33*F33,2)</f>
        <v>404.02</v>
      </c>
      <c r="H33" s="16">
        <f>ROUND(G33*0.2409,2)</f>
        <v>97.33</v>
      </c>
      <c r="I33" s="17">
        <f>G33+H33</f>
        <v>501.34999999999997</v>
      </c>
    </row>
    <row r="34" spans="1:9" ht="71.25" customHeight="1" x14ac:dyDescent="0.25">
      <c r="A34" s="640" t="s">
        <v>8</v>
      </c>
      <c r="B34" s="40">
        <f>SUM(B35:B40)</f>
        <v>720</v>
      </c>
      <c r="C34" s="45">
        <f t="shared" ref="C34:I34" si="20">SUM(C35:C40)</f>
        <v>4.556962025316456</v>
      </c>
      <c r="D34" s="46"/>
      <c r="E34" s="45"/>
      <c r="F34" s="46"/>
      <c r="G34" s="46">
        <f t="shared" si="20"/>
        <v>1039.26</v>
      </c>
      <c r="H34" s="46">
        <f t="shared" si="20"/>
        <v>244.05</v>
      </c>
      <c r="I34" s="51">
        <f t="shared" si="20"/>
        <v>1283.3100000000002</v>
      </c>
    </row>
    <row r="35" spans="1:9" x14ac:dyDescent="0.25">
      <c r="A35" s="216" t="s">
        <v>751</v>
      </c>
      <c r="B35" s="15">
        <v>168</v>
      </c>
      <c r="C35" s="128">
        <f>B35/158</f>
        <v>1.0632911392405062</v>
      </c>
      <c r="D35" s="16">
        <v>785</v>
      </c>
      <c r="E35" s="16">
        <f>D35*C35</f>
        <v>834.68354430379736</v>
      </c>
      <c r="F35" s="129">
        <v>0.3</v>
      </c>
      <c r="G35" s="16">
        <f>ROUND(E35*F35,2)</f>
        <v>250.41</v>
      </c>
      <c r="H35" s="16">
        <f>ROUND(G35*0.2409,2)</f>
        <v>60.32</v>
      </c>
      <c r="I35" s="17">
        <f>H35+G35</f>
        <v>310.73</v>
      </c>
    </row>
    <row r="36" spans="1:9" x14ac:dyDescent="0.25">
      <c r="A36" s="216" t="s">
        <v>751</v>
      </c>
      <c r="B36" s="15">
        <v>152</v>
      </c>
      <c r="C36" s="128">
        <f t="shared" ref="C36:C40" si="21">B36/158</f>
        <v>0.96202531645569622</v>
      </c>
      <c r="D36" s="16">
        <v>785</v>
      </c>
      <c r="E36" s="16">
        <f t="shared" ref="E36:E40" si="22">D36*C36</f>
        <v>755.18987341772151</v>
      </c>
      <c r="F36" s="129">
        <v>0.3</v>
      </c>
      <c r="G36" s="16">
        <f t="shared" ref="G36:G40" si="23">ROUND(E36*F36,2)</f>
        <v>226.56</v>
      </c>
      <c r="H36" s="16">
        <f>ROUND(G36*0.2131,2)</f>
        <v>48.28</v>
      </c>
      <c r="I36" s="17">
        <f t="shared" ref="I36:I40" si="24">H36+G36</f>
        <v>274.84000000000003</v>
      </c>
    </row>
    <row r="37" spans="1:9" x14ac:dyDescent="0.25">
      <c r="A37" s="216" t="s">
        <v>751</v>
      </c>
      <c r="B37" s="15">
        <v>136</v>
      </c>
      <c r="C37" s="128">
        <f t="shared" si="21"/>
        <v>0.86075949367088611</v>
      </c>
      <c r="D37" s="16">
        <v>785</v>
      </c>
      <c r="E37" s="16">
        <f t="shared" si="22"/>
        <v>675.69620253164555</v>
      </c>
      <c r="F37" s="129">
        <v>0.3</v>
      </c>
      <c r="G37" s="16">
        <f t="shared" si="23"/>
        <v>202.71</v>
      </c>
      <c r="H37" s="16">
        <f t="shared" ref="H37:H40" si="25">ROUND(G37*0.2409,2)</f>
        <v>48.83</v>
      </c>
      <c r="I37" s="17">
        <f t="shared" si="24"/>
        <v>251.54000000000002</v>
      </c>
    </row>
    <row r="38" spans="1:9" x14ac:dyDescent="0.25">
      <c r="A38" s="216" t="s">
        <v>751</v>
      </c>
      <c r="B38" s="15">
        <v>48</v>
      </c>
      <c r="C38" s="128">
        <f t="shared" si="21"/>
        <v>0.30379746835443039</v>
      </c>
      <c r="D38" s="16">
        <v>785</v>
      </c>
      <c r="E38" s="16">
        <f t="shared" si="22"/>
        <v>238.48101265822785</v>
      </c>
      <c r="F38" s="129">
        <v>0.3</v>
      </c>
      <c r="G38" s="16">
        <f t="shared" si="23"/>
        <v>71.540000000000006</v>
      </c>
      <c r="H38" s="16">
        <f t="shared" si="25"/>
        <v>17.23</v>
      </c>
      <c r="I38" s="17">
        <f t="shared" si="24"/>
        <v>88.77000000000001</v>
      </c>
    </row>
    <row r="39" spans="1:9" x14ac:dyDescent="0.25">
      <c r="A39" s="216" t="s">
        <v>751</v>
      </c>
      <c r="B39" s="15">
        <v>24</v>
      </c>
      <c r="C39" s="128">
        <f t="shared" si="21"/>
        <v>0.15189873417721519</v>
      </c>
      <c r="D39" s="16">
        <v>785</v>
      </c>
      <c r="E39" s="16">
        <f t="shared" si="22"/>
        <v>119.24050632911393</v>
      </c>
      <c r="F39" s="129">
        <v>0.3</v>
      </c>
      <c r="G39" s="16">
        <f t="shared" si="23"/>
        <v>35.770000000000003</v>
      </c>
      <c r="H39" s="16">
        <f t="shared" si="25"/>
        <v>8.6199999999999992</v>
      </c>
      <c r="I39" s="17">
        <f t="shared" si="24"/>
        <v>44.39</v>
      </c>
    </row>
    <row r="40" spans="1:9" x14ac:dyDescent="0.25">
      <c r="A40" s="216" t="s">
        <v>751</v>
      </c>
      <c r="B40" s="15">
        <v>192</v>
      </c>
      <c r="C40" s="128">
        <f t="shared" si="21"/>
        <v>1.2151898734177216</v>
      </c>
      <c r="D40" s="16">
        <v>692</v>
      </c>
      <c r="E40" s="16">
        <f t="shared" si="22"/>
        <v>840.91139240506334</v>
      </c>
      <c r="F40" s="129">
        <v>0.3</v>
      </c>
      <c r="G40" s="16">
        <f t="shared" si="23"/>
        <v>252.27</v>
      </c>
      <c r="H40" s="16">
        <f t="shared" si="25"/>
        <v>60.77</v>
      </c>
      <c r="I40" s="17">
        <f t="shared" si="24"/>
        <v>313.04000000000002</v>
      </c>
    </row>
    <row r="41" spans="1:9" ht="69.75" customHeight="1" x14ac:dyDescent="0.25">
      <c r="A41" s="640" t="s">
        <v>9</v>
      </c>
      <c r="B41" s="40">
        <f>SUM(B42:B43)</f>
        <v>128</v>
      </c>
      <c r="C41" s="45">
        <f t="shared" ref="C41:I41" si="26">SUM(C42:C43)</f>
        <v>0.810126582278481</v>
      </c>
      <c r="D41" s="46"/>
      <c r="E41" s="45"/>
      <c r="F41" s="46"/>
      <c r="G41" s="46">
        <f t="shared" si="26"/>
        <v>139.99</v>
      </c>
      <c r="H41" s="46">
        <f t="shared" si="26"/>
        <v>33.72</v>
      </c>
      <c r="I41" s="51">
        <f t="shared" si="26"/>
        <v>173.71</v>
      </c>
    </row>
    <row r="42" spans="1:9" x14ac:dyDescent="0.25">
      <c r="A42" s="216" t="s">
        <v>215</v>
      </c>
      <c r="B42" s="15">
        <v>96</v>
      </c>
      <c r="C42" s="128">
        <f>B42/158</f>
        <v>0.60759493670886078</v>
      </c>
      <c r="D42" s="16">
        <v>576</v>
      </c>
      <c r="E42" s="16">
        <f>C42*D42</f>
        <v>349.97468354430379</v>
      </c>
      <c r="F42" s="129">
        <v>0.3</v>
      </c>
      <c r="G42" s="16">
        <f>ROUND(F42*E42,2)</f>
        <v>104.99</v>
      </c>
      <c r="H42" s="16">
        <f>ROUND(G42*0.2409,2)</f>
        <v>25.29</v>
      </c>
      <c r="I42" s="17">
        <f>G42+H42</f>
        <v>130.28</v>
      </c>
    </row>
    <row r="43" spans="1:9" x14ac:dyDescent="0.25">
      <c r="A43" s="216" t="s">
        <v>215</v>
      </c>
      <c r="B43" s="15">
        <v>32</v>
      </c>
      <c r="C43" s="128">
        <f>B43/158</f>
        <v>0.20253164556962025</v>
      </c>
      <c r="D43" s="16">
        <v>576</v>
      </c>
      <c r="E43" s="16">
        <f>C43*D43</f>
        <v>116.65822784810126</v>
      </c>
      <c r="F43" s="129">
        <v>0.3</v>
      </c>
      <c r="G43" s="16">
        <f>ROUND(F43*E43,2)</f>
        <v>35</v>
      </c>
      <c r="H43" s="16">
        <f>ROUND(G43*0.2409,2)</f>
        <v>8.43</v>
      </c>
      <c r="I43" s="17">
        <f>G43+H43</f>
        <v>43.43</v>
      </c>
    </row>
    <row r="44" spans="1:9" ht="37.5" customHeight="1" x14ac:dyDescent="0.25">
      <c r="A44" s="640" t="s">
        <v>7</v>
      </c>
      <c r="B44" s="40">
        <f>SUM(B45:B51)</f>
        <v>1090</v>
      </c>
      <c r="C44" s="45">
        <f>SUM(C45:C51)</f>
        <v>6.8987341772151893</v>
      </c>
      <c r="D44" s="46"/>
      <c r="E44" s="45"/>
      <c r="F44" s="46"/>
      <c r="G44" s="38">
        <f>SUM(G45:G51)</f>
        <v>1141.3</v>
      </c>
      <c r="H44" s="38">
        <f>SUM(H45:H51)</f>
        <v>267.07999999999993</v>
      </c>
      <c r="I44" s="39">
        <f>SUM(I45:I51)</f>
        <v>1408.3799999999999</v>
      </c>
    </row>
    <row r="45" spans="1:9" x14ac:dyDescent="0.25">
      <c r="A45" s="216" t="s">
        <v>888</v>
      </c>
      <c r="B45" s="15">
        <v>158</v>
      </c>
      <c r="C45" s="44">
        <f>B45/158</f>
        <v>1</v>
      </c>
      <c r="D45" s="16">
        <v>598.04999999999995</v>
      </c>
      <c r="E45" s="16">
        <f>C45*D45</f>
        <v>598.04999999999995</v>
      </c>
      <c r="F45" s="129">
        <v>0.3</v>
      </c>
      <c r="G45" s="16">
        <f>ROUND(E45*F45,2)</f>
        <v>179.42</v>
      </c>
      <c r="H45" s="16">
        <f>ROUND(G45*0.2409,2)</f>
        <v>43.22</v>
      </c>
      <c r="I45" s="17">
        <f>G45+H45</f>
        <v>222.64</v>
      </c>
    </row>
    <row r="46" spans="1:9" x14ac:dyDescent="0.25">
      <c r="A46" s="216" t="s">
        <v>233</v>
      </c>
      <c r="B46" s="15">
        <v>158</v>
      </c>
      <c r="C46" s="44">
        <f t="shared" ref="C46:C50" si="27">B46/158</f>
        <v>1</v>
      </c>
      <c r="D46" s="16">
        <v>521.48</v>
      </c>
      <c r="E46" s="16">
        <f t="shared" ref="E46:E51" si="28">C46*D46</f>
        <v>521.48</v>
      </c>
      <c r="F46" s="129">
        <v>0.3</v>
      </c>
      <c r="G46" s="16">
        <f t="shared" ref="G46:G51" si="29">ROUND(E46*F46,2)</f>
        <v>156.44</v>
      </c>
      <c r="H46" s="16">
        <f t="shared" ref="H46:H50" si="30">ROUND(G46*0.2409,2)</f>
        <v>37.69</v>
      </c>
      <c r="I46" s="17">
        <f t="shared" ref="I46:I51" si="31">G46+H46</f>
        <v>194.13</v>
      </c>
    </row>
    <row r="47" spans="1:9" x14ac:dyDescent="0.25">
      <c r="A47" s="216" t="s">
        <v>215</v>
      </c>
      <c r="B47" s="15">
        <v>120</v>
      </c>
      <c r="C47" s="128">
        <f t="shared" si="27"/>
        <v>0.759493670886076</v>
      </c>
      <c r="D47" s="16">
        <v>554.89</v>
      </c>
      <c r="E47" s="16">
        <f t="shared" si="28"/>
        <v>421.43544303797472</v>
      </c>
      <c r="F47" s="129">
        <v>0.3</v>
      </c>
      <c r="G47" s="16">
        <f t="shared" si="29"/>
        <v>126.43</v>
      </c>
      <c r="H47" s="16">
        <f>ROUND(G47*0.2131,2)</f>
        <v>26.94</v>
      </c>
      <c r="I47" s="17">
        <f t="shared" si="31"/>
        <v>153.37</v>
      </c>
    </row>
    <row r="48" spans="1:9" x14ac:dyDescent="0.25">
      <c r="A48" s="216" t="s">
        <v>215</v>
      </c>
      <c r="B48" s="15">
        <v>160</v>
      </c>
      <c r="C48" s="128">
        <f t="shared" si="27"/>
        <v>1.0126582278481013</v>
      </c>
      <c r="D48" s="16">
        <v>554.89</v>
      </c>
      <c r="E48" s="16">
        <f t="shared" si="28"/>
        <v>561.91392405063289</v>
      </c>
      <c r="F48" s="129">
        <v>0.3</v>
      </c>
      <c r="G48" s="16">
        <f t="shared" si="29"/>
        <v>168.57</v>
      </c>
      <c r="H48" s="16">
        <f t="shared" si="30"/>
        <v>40.61</v>
      </c>
      <c r="I48" s="17">
        <f t="shared" si="31"/>
        <v>209.18</v>
      </c>
    </row>
    <row r="49" spans="1:9" x14ac:dyDescent="0.25">
      <c r="A49" s="216" t="s">
        <v>215</v>
      </c>
      <c r="B49" s="15">
        <v>168</v>
      </c>
      <c r="C49" s="128">
        <f t="shared" si="27"/>
        <v>1.0632911392405062</v>
      </c>
      <c r="D49" s="16">
        <v>554.89</v>
      </c>
      <c r="E49" s="16">
        <f t="shared" si="28"/>
        <v>590.00962025316448</v>
      </c>
      <c r="F49" s="129">
        <v>0.3</v>
      </c>
      <c r="G49" s="16">
        <f t="shared" si="29"/>
        <v>177</v>
      </c>
      <c r="H49" s="16">
        <f t="shared" si="30"/>
        <v>42.64</v>
      </c>
      <c r="I49" s="17">
        <f t="shared" si="31"/>
        <v>219.64</v>
      </c>
    </row>
    <row r="50" spans="1:9" x14ac:dyDescent="0.25">
      <c r="A50" s="216" t="s">
        <v>215</v>
      </c>
      <c r="B50" s="15">
        <v>168</v>
      </c>
      <c r="C50" s="128">
        <f t="shared" si="27"/>
        <v>1.0632911392405062</v>
      </c>
      <c r="D50" s="16">
        <v>554.89</v>
      </c>
      <c r="E50" s="16">
        <f t="shared" si="28"/>
        <v>590.00962025316448</v>
      </c>
      <c r="F50" s="129">
        <v>0.3</v>
      </c>
      <c r="G50" s="16">
        <f t="shared" si="29"/>
        <v>177</v>
      </c>
      <c r="H50" s="16">
        <f t="shared" si="30"/>
        <v>42.64</v>
      </c>
      <c r="I50" s="17">
        <f t="shared" si="31"/>
        <v>219.64</v>
      </c>
    </row>
    <row r="51" spans="1:9" ht="17.25" thickBot="1" x14ac:dyDescent="0.3">
      <c r="A51" s="218" t="s">
        <v>233</v>
      </c>
      <c r="B51" s="143">
        <v>158</v>
      </c>
      <c r="C51" s="55">
        <f>B51/158</f>
        <v>1</v>
      </c>
      <c r="D51" s="53">
        <v>521.48</v>
      </c>
      <c r="E51" s="53">
        <f t="shared" si="28"/>
        <v>521.48</v>
      </c>
      <c r="F51" s="144">
        <v>0.3</v>
      </c>
      <c r="G51" s="53">
        <f t="shared" si="29"/>
        <v>156.44</v>
      </c>
      <c r="H51" s="53">
        <f>ROUND(G51*0.2131,2)</f>
        <v>33.340000000000003</v>
      </c>
      <c r="I51" s="54">
        <f t="shared" si="31"/>
        <v>189.78</v>
      </c>
    </row>
    <row r="54" spans="1:9" x14ac:dyDescent="0.25">
      <c r="A54" s="2" t="s">
        <v>889</v>
      </c>
    </row>
    <row r="55" spans="1:9" ht="18" customHeight="1" x14ac:dyDescent="0.25"/>
    <row r="56" spans="1:9" x14ac:dyDescent="0.25">
      <c r="A56" s="2" t="s">
        <v>890</v>
      </c>
    </row>
    <row r="57" spans="1:9" x14ac:dyDescent="0.25">
      <c r="A57" s="2" t="s">
        <v>891</v>
      </c>
    </row>
  </sheetData>
  <mergeCells count="4">
    <mergeCell ref="F1:G1"/>
    <mergeCell ref="A2:G2"/>
    <mergeCell ref="A6:A7"/>
    <mergeCell ref="B6:I6"/>
  </mergeCells>
  <pageMargins left="0.31496062992125984" right="0.31496062992125984" top="0.55118110236220474" bottom="0.35433070866141736" header="0.31496062992125984" footer="0.31496062992125984"/>
  <pageSetup paperSize="9" scale="5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9" tint="0.59999389629810485"/>
  </sheetPr>
  <dimension ref="A1:I69"/>
  <sheetViews>
    <sheetView topLeftCell="A4" zoomScale="80" zoomScaleNormal="80" zoomScaleSheetLayoutView="80" workbookViewId="0">
      <selection activeCell="B9" sqref="B9"/>
    </sheetView>
  </sheetViews>
  <sheetFormatPr defaultRowHeight="16.5" x14ac:dyDescent="0.25"/>
  <cols>
    <col min="1" max="1" width="55.28515625" style="2" customWidth="1"/>
    <col min="2" max="2" width="21.28515625" style="2" customWidth="1"/>
    <col min="3" max="3" width="24.5703125" style="2" customWidth="1"/>
    <col min="4" max="4" width="16.28515625" style="2" customWidth="1"/>
    <col min="5" max="5" width="19.140625" style="2" customWidth="1"/>
    <col min="6" max="6" width="15.85546875" style="2" customWidth="1"/>
    <col min="7" max="7" width="16.28515625" style="2" customWidth="1"/>
    <col min="8" max="8" width="17.140625" style="2" customWidth="1"/>
    <col min="9" max="10" width="15.85546875" style="2" customWidth="1"/>
    <col min="11" max="11" width="12.85546875" style="2" customWidth="1"/>
    <col min="12" max="16384" width="9.140625" style="2"/>
  </cols>
  <sheetData>
    <row r="1" spans="1:9" x14ac:dyDescent="0.25">
      <c r="F1" s="1433" t="s">
        <v>12</v>
      </c>
      <c r="G1" s="1433"/>
    </row>
    <row r="2" spans="1:9" s="1" customFormat="1" ht="48.75" customHeight="1" x14ac:dyDescent="0.25">
      <c r="A2" s="1374" t="s">
        <v>691</v>
      </c>
      <c r="B2" s="1374"/>
      <c r="C2" s="1374"/>
      <c r="D2" s="1374"/>
      <c r="E2" s="1374"/>
      <c r="F2" s="1374"/>
      <c r="G2" s="1374"/>
    </row>
    <row r="4" spans="1:9" ht="27.75" customHeight="1" x14ac:dyDescent="0.3">
      <c r="A4" s="370" t="s">
        <v>2691</v>
      </c>
    </row>
    <row r="5" spans="1:9" ht="18.75" customHeight="1" thickBot="1" x14ac:dyDescent="0.3">
      <c r="B5" s="841"/>
      <c r="C5" s="841"/>
      <c r="D5" s="841"/>
      <c r="E5" s="841"/>
      <c r="F5" s="841"/>
      <c r="G5" s="841"/>
      <c r="H5" s="841"/>
      <c r="I5" s="841"/>
    </row>
    <row r="6" spans="1:9" ht="20.25" customHeight="1" x14ac:dyDescent="0.25">
      <c r="A6" s="1428"/>
      <c r="B6" s="1430" t="s">
        <v>11</v>
      </c>
      <c r="C6" s="1431"/>
      <c r="D6" s="1431"/>
      <c r="E6" s="1431"/>
      <c r="F6" s="1431"/>
      <c r="G6" s="1431"/>
      <c r="H6" s="1431"/>
      <c r="I6" s="1432"/>
    </row>
    <row r="7" spans="1:9" s="224" customFormat="1" ht="134.25" customHeight="1" x14ac:dyDescent="0.25">
      <c r="A7" s="1429"/>
      <c r="B7" s="4" t="s">
        <v>21</v>
      </c>
      <c r="C7" s="5" t="s">
        <v>15</v>
      </c>
      <c r="D7" s="222" t="s">
        <v>16</v>
      </c>
      <c r="E7" s="222" t="s">
        <v>13</v>
      </c>
      <c r="F7" s="222" t="s">
        <v>3</v>
      </c>
      <c r="G7" s="222" t="s">
        <v>4</v>
      </c>
      <c r="H7" s="222" t="s">
        <v>5</v>
      </c>
      <c r="I7" s="223" t="s">
        <v>6</v>
      </c>
    </row>
    <row r="8" spans="1:9" s="224" customFormat="1" ht="20.25" customHeight="1" x14ac:dyDescent="0.25">
      <c r="A8" s="212"/>
      <c r="B8" s="4">
        <v>1</v>
      </c>
      <c r="C8" s="900" t="s">
        <v>911</v>
      </c>
      <c r="D8" s="5">
        <v>3</v>
      </c>
      <c r="E8" s="5" t="s">
        <v>17</v>
      </c>
      <c r="F8" s="5">
        <v>5</v>
      </c>
      <c r="G8" s="5" t="s">
        <v>18</v>
      </c>
      <c r="H8" s="5" t="s">
        <v>19</v>
      </c>
      <c r="I8" s="6" t="s">
        <v>20</v>
      </c>
    </row>
    <row r="9" spans="1:9" s="1" customFormat="1" ht="24" customHeight="1" x14ac:dyDescent="0.25">
      <c r="A9" s="213" t="s">
        <v>0</v>
      </c>
      <c r="B9" s="785">
        <f>B10+B39</f>
        <v>844</v>
      </c>
      <c r="C9" s="787">
        <f t="shared" ref="C9:I9" si="0">C10+C39</f>
        <v>6.115942028985506</v>
      </c>
      <c r="D9" s="787"/>
      <c r="E9" s="787"/>
      <c r="F9" s="787"/>
      <c r="G9" s="787">
        <f t="shared" si="0"/>
        <v>7093.13</v>
      </c>
      <c r="H9" s="787">
        <f t="shared" si="0"/>
        <v>1708.69</v>
      </c>
      <c r="I9" s="788">
        <f t="shared" si="0"/>
        <v>8801.82</v>
      </c>
    </row>
    <row r="10" spans="1:9" s="1" customFormat="1" ht="25.5" customHeight="1" x14ac:dyDescent="0.25">
      <c r="A10" s="707" t="s">
        <v>912</v>
      </c>
      <c r="B10" s="885">
        <f>B11+B25+B30+B35</f>
        <v>610</v>
      </c>
      <c r="C10" s="797">
        <f t="shared" ref="C10:I10" si="1">C11+C25+C30+C35</f>
        <v>4.420289855072463</v>
      </c>
      <c r="D10" s="886"/>
      <c r="E10" s="886"/>
      <c r="F10" s="886"/>
      <c r="G10" s="886">
        <f t="shared" si="1"/>
        <v>5800.29</v>
      </c>
      <c r="H10" s="886">
        <f t="shared" si="1"/>
        <v>1397.26</v>
      </c>
      <c r="I10" s="688">
        <f t="shared" si="1"/>
        <v>7197.55</v>
      </c>
    </row>
    <row r="11" spans="1:9" ht="39.75" customHeight="1" x14ac:dyDescent="0.25">
      <c r="A11" s="640" t="s">
        <v>10</v>
      </c>
      <c r="B11" s="892">
        <f>SUM(B12:B24)</f>
        <v>336</v>
      </c>
      <c r="C11" s="901">
        <f t="shared" ref="C11:I11" si="2">SUM(C12:C24)</f>
        <v>2.4347826086956519</v>
      </c>
      <c r="D11" s="902"/>
      <c r="E11" s="902"/>
      <c r="F11" s="902"/>
      <c r="G11" s="902">
        <f t="shared" si="2"/>
        <v>4244.88</v>
      </c>
      <c r="H11" s="902">
        <f t="shared" si="2"/>
        <v>1022.5600000000001</v>
      </c>
      <c r="I11" s="903">
        <f t="shared" si="2"/>
        <v>5267.4400000000005</v>
      </c>
    </row>
    <row r="12" spans="1:9" ht="18.75" customHeight="1" x14ac:dyDescent="0.25">
      <c r="A12" s="216" t="s">
        <v>913</v>
      </c>
      <c r="B12" s="171">
        <v>24</v>
      </c>
      <c r="C12" s="226">
        <f>B12/138</f>
        <v>0.17391304347826086</v>
      </c>
      <c r="D12" s="226">
        <v>12.34</v>
      </c>
      <c r="E12" s="226">
        <f>B12*D12</f>
        <v>296.15999999999997</v>
      </c>
      <c r="F12" s="227">
        <v>1</v>
      </c>
      <c r="G12" s="226">
        <f>ROUND(E12*F12,2)</f>
        <v>296.16000000000003</v>
      </c>
      <c r="H12" s="226">
        <f>ROUND(G12*0.2409,2)</f>
        <v>71.34</v>
      </c>
      <c r="I12" s="228">
        <f>G12+H12</f>
        <v>367.5</v>
      </c>
    </row>
    <row r="13" spans="1:9" ht="18.75" customHeight="1" x14ac:dyDescent="0.25">
      <c r="A13" s="216" t="s">
        <v>914</v>
      </c>
      <c r="B13" s="171">
        <v>24</v>
      </c>
      <c r="C13" s="226">
        <f>B13/138</f>
        <v>0.17391304347826086</v>
      </c>
      <c r="D13" s="226">
        <v>12.34</v>
      </c>
      <c r="E13" s="226">
        <f t="shared" ref="E13:E55" si="3">B13*D13</f>
        <v>296.15999999999997</v>
      </c>
      <c r="F13" s="227">
        <v>1</v>
      </c>
      <c r="G13" s="226">
        <f t="shared" ref="G13:G55" si="4">ROUND(E13*F13,2)</f>
        <v>296.16000000000003</v>
      </c>
      <c r="H13" s="226">
        <f t="shared" ref="H13:H60" si="5">ROUND(G13*0.2409,2)</f>
        <v>71.34</v>
      </c>
      <c r="I13" s="228">
        <f t="shared" ref="I13:I18" si="6">G13+H13</f>
        <v>367.5</v>
      </c>
    </row>
    <row r="14" spans="1:9" ht="18.75" customHeight="1" x14ac:dyDescent="0.25">
      <c r="A14" s="216" t="s">
        <v>915</v>
      </c>
      <c r="B14" s="171">
        <v>24</v>
      </c>
      <c r="C14" s="226">
        <f t="shared" ref="C14:C18" si="7">B14/138</f>
        <v>0.17391304347826086</v>
      </c>
      <c r="D14" s="226">
        <v>16.45</v>
      </c>
      <c r="E14" s="226">
        <f t="shared" si="3"/>
        <v>394.79999999999995</v>
      </c>
      <c r="F14" s="227">
        <v>1</v>
      </c>
      <c r="G14" s="226">
        <f t="shared" si="4"/>
        <v>394.8</v>
      </c>
      <c r="H14" s="226">
        <f t="shared" si="5"/>
        <v>95.11</v>
      </c>
      <c r="I14" s="228">
        <f t="shared" si="6"/>
        <v>489.91</v>
      </c>
    </row>
    <row r="15" spans="1:9" ht="18.75" customHeight="1" x14ac:dyDescent="0.25">
      <c r="A15" s="216" t="s">
        <v>916</v>
      </c>
      <c r="B15" s="171">
        <v>24</v>
      </c>
      <c r="C15" s="226">
        <f t="shared" si="7"/>
        <v>0.17391304347826086</v>
      </c>
      <c r="D15" s="226">
        <v>12.34</v>
      </c>
      <c r="E15" s="226">
        <f t="shared" si="3"/>
        <v>296.15999999999997</v>
      </c>
      <c r="F15" s="227">
        <v>1</v>
      </c>
      <c r="G15" s="226">
        <f t="shared" si="4"/>
        <v>296.16000000000003</v>
      </c>
      <c r="H15" s="226">
        <f t="shared" si="5"/>
        <v>71.34</v>
      </c>
      <c r="I15" s="228">
        <f t="shared" si="6"/>
        <v>367.5</v>
      </c>
    </row>
    <row r="16" spans="1:9" ht="18.75" customHeight="1" x14ac:dyDescent="0.25">
      <c r="A16" s="216" t="s">
        <v>917</v>
      </c>
      <c r="B16" s="171">
        <v>24</v>
      </c>
      <c r="C16" s="226">
        <f t="shared" si="7"/>
        <v>0.17391304347826086</v>
      </c>
      <c r="D16" s="226">
        <v>12.34</v>
      </c>
      <c r="E16" s="226">
        <f t="shared" si="3"/>
        <v>296.15999999999997</v>
      </c>
      <c r="F16" s="227">
        <v>1</v>
      </c>
      <c r="G16" s="226">
        <f t="shared" si="4"/>
        <v>296.16000000000003</v>
      </c>
      <c r="H16" s="226">
        <f t="shared" si="5"/>
        <v>71.34</v>
      </c>
      <c r="I16" s="228">
        <f t="shared" si="6"/>
        <v>367.5</v>
      </c>
    </row>
    <row r="17" spans="1:9" ht="18.75" customHeight="1" x14ac:dyDescent="0.25">
      <c r="A17" s="216" t="s">
        <v>918</v>
      </c>
      <c r="B17" s="171">
        <v>88</v>
      </c>
      <c r="C17" s="226">
        <f t="shared" si="7"/>
        <v>0.6376811594202898</v>
      </c>
      <c r="D17" s="226">
        <v>12.34</v>
      </c>
      <c r="E17" s="226">
        <f t="shared" si="3"/>
        <v>1085.92</v>
      </c>
      <c r="F17" s="227">
        <v>1</v>
      </c>
      <c r="G17" s="226">
        <f t="shared" si="4"/>
        <v>1085.92</v>
      </c>
      <c r="H17" s="226">
        <f t="shared" si="5"/>
        <v>261.60000000000002</v>
      </c>
      <c r="I17" s="228">
        <f t="shared" si="6"/>
        <v>1347.52</v>
      </c>
    </row>
    <row r="18" spans="1:9" ht="18.75" customHeight="1" x14ac:dyDescent="0.25">
      <c r="A18" s="216" t="s">
        <v>919</v>
      </c>
      <c r="B18" s="171">
        <v>48</v>
      </c>
      <c r="C18" s="226">
        <f t="shared" si="7"/>
        <v>0.34782608695652173</v>
      </c>
      <c r="D18" s="226">
        <v>12.34</v>
      </c>
      <c r="E18" s="226">
        <f t="shared" si="3"/>
        <v>592.31999999999994</v>
      </c>
      <c r="F18" s="227">
        <v>1</v>
      </c>
      <c r="G18" s="226">
        <f t="shared" si="4"/>
        <v>592.32000000000005</v>
      </c>
      <c r="H18" s="226">
        <f t="shared" si="5"/>
        <v>142.69</v>
      </c>
      <c r="I18" s="228">
        <f t="shared" si="6"/>
        <v>735.01</v>
      </c>
    </row>
    <row r="19" spans="1:9" ht="18.75" hidden="1" customHeight="1" x14ac:dyDescent="0.25">
      <c r="A19" s="216"/>
      <c r="B19" s="171"/>
      <c r="C19" s="226"/>
      <c r="D19" s="226"/>
      <c r="E19" s="226">
        <f t="shared" si="3"/>
        <v>0</v>
      </c>
      <c r="F19" s="227"/>
      <c r="G19" s="226">
        <f t="shared" si="4"/>
        <v>0</v>
      </c>
      <c r="H19" s="226">
        <f t="shared" si="5"/>
        <v>0</v>
      </c>
      <c r="I19" s="228"/>
    </row>
    <row r="20" spans="1:9" ht="19.5" hidden="1" customHeight="1" x14ac:dyDescent="0.25">
      <c r="A20" s="216" t="s">
        <v>1</v>
      </c>
      <c r="B20" s="171"/>
      <c r="C20" s="226"/>
      <c r="D20" s="226"/>
      <c r="E20" s="226">
        <f t="shared" si="3"/>
        <v>0</v>
      </c>
      <c r="F20" s="226"/>
      <c r="G20" s="226">
        <f t="shared" si="4"/>
        <v>0</v>
      </c>
      <c r="H20" s="226">
        <f t="shared" si="5"/>
        <v>0</v>
      </c>
      <c r="I20" s="228"/>
    </row>
    <row r="21" spans="1:9" ht="19.5" customHeight="1" x14ac:dyDescent="0.25">
      <c r="A21" s="216" t="s">
        <v>1313</v>
      </c>
      <c r="B21" s="171">
        <v>24</v>
      </c>
      <c r="C21" s="226">
        <f t="shared" ref="C21:C24" si="8">B21/138</f>
        <v>0.17391304347826086</v>
      </c>
      <c r="D21" s="226">
        <v>12.34</v>
      </c>
      <c r="E21" s="226">
        <f t="shared" si="3"/>
        <v>296.15999999999997</v>
      </c>
      <c r="F21" s="227">
        <v>1</v>
      </c>
      <c r="G21" s="226">
        <f t="shared" si="4"/>
        <v>296.16000000000003</v>
      </c>
      <c r="H21" s="226">
        <f t="shared" si="5"/>
        <v>71.34</v>
      </c>
      <c r="I21" s="228">
        <f t="shared" ref="I21:I24" si="9">G21+H21</f>
        <v>367.5</v>
      </c>
    </row>
    <row r="22" spans="1:9" ht="19.5" customHeight="1" x14ac:dyDescent="0.25">
      <c r="A22" s="216" t="s">
        <v>1314</v>
      </c>
      <c r="B22" s="171">
        <v>24</v>
      </c>
      <c r="C22" s="226">
        <f t="shared" si="8"/>
        <v>0.17391304347826086</v>
      </c>
      <c r="D22" s="226">
        <v>12.34</v>
      </c>
      <c r="E22" s="226">
        <f t="shared" si="3"/>
        <v>296.15999999999997</v>
      </c>
      <c r="F22" s="227">
        <v>1</v>
      </c>
      <c r="G22" s="226">
        <f t="shared" si="4"/>
        <v>296.16000000000003</v>
      </c>
      <c r="H22" s="226">
        <f t="shared" si="5"/>
        <v>71.34</v>
      </c>
      <c r="I22" s="228">
        <f t="shared" si="9"/>
        <v>367.5</v>
      </c>
    </row>
    <row r="23" spans="1:9" ht="19.5" customHeight="1" x14ac:dyDescent="0.25">
      <c r="A23" s="216" t="s">
        <v>1315</v>
      </c>
      <c r="B23" s="171">
        <v>8</v>
      </c>
      <c r="C23" s="226">
        <f t="shared" si="8"/>
        <v>5.7971014492753624E-2</v>
      </c>
      <c r="D23" s="226">
        <v>12.34</v>
      </c>
      <c r="E23" s="226">
        <f t="shared" si="3"/>
        <v>98.72</v>
      </c>
      <c r="F23" s="227">
        <v>1</v>
      </c>
      <c r="G23" s="226">
        <f t="shared" si="4"/>
        <v>98.72</v>
      </c>
      <c r="H23" s="226">
        <f t="shared" si="5"/>
        <v>23.78</v>
      </c>
      <c r="I23" s="228">
        <f t="shared" si="9"/>
        <v>122.5</v>
      </c>
    </row>
    <row r="24" spans="1:9" ht="19.5" customHeight="1" x14ac:dyDescent="0.25">
      <c r="A24" s="216" t="s">
        <v>1316</v>
      </c>
      <c r="B24" s="171">
        <v>24</v>
      </c>
      <c r="C24" s="226">
        <f t="shared" si="8"/>
        <v>0.17391304347826086</v>
      </c>
      <c r="D24" s="226">
        <v>12.34</v>
      </c>
      <c r="E24" s="226">
        <f t="shared" si="3"/>
        <v>296.15999999999997</v>
      </c>
      <c r="F24" s="227">
        <v>1</v>
      </c>
      <c r="G24" s="226">
        <f t="shared" si="4"/>
        <v>296.16000000000003</v>
      </c>
      <c r="H24" s="226">
        <f t="shared" si="5"/>
        <v>71.34</v>
      </c>
      <c r="I24" s="228">
        <f t="shared" si="9"/>
        <v>367.5</v>
      </c>
    </row>
    <row r="25" spans="1:9" ht="55.5" customHeight="1" x14ac:dyDescent="0.25">
      <c r="A25" s="640" t="s">
        <v>8</v>
      </c>
      <c r="B25" s="892">
        <f>SUM(B26:B29)</f>
        <v>118</v>
      </c>
      <c r="C25" s="901">
        <f t="shared" ref="C25:I25" si="10">SUM(C26:C29)</f>
        <v>0.85507246376811596</v>
      </c>
      <c r="D25" s="902"/>
      <c r="E25" s="902"/>
      <c r="F25" s="902"/>
      <c r="G25" s="902">
        <f t="shared" si="10"/>
        <v>810.33</v>
      </c>
      <c r="H25" s="902">
        <f t="shared" si="10"/>
        <v>195.2</v>
      </c>
      <c r="I25" s="903">
        <f t="shared" si="10"/>
        <v>1005.53</v>
      </c>
    </row>
    <row r="26" spans="1:9" x14ac:dyDescent="0.25">
      <c r="A26" s="216" t="s">
        <v>920</v>
      </c>
      <c r="B26" s="171">
        <v>29</v>
      </c>
      <c r="C26" s="226">
        <f t="shared" ref="C26:C38" si="11">B26/138</f>
        <v>0.21014492753623187</v>
      </c>
      <c r="D26" s="226">
        <v>6.92</v>
      </c>
      <c r="E26" s="226">
        <f t="shared" si="3"/>
        <v>200.68</v>
      </c>
      <c r="F26" s="227">
        <v>1</v>
      </c>
      <c r="G26" s="226">
        <f t="shared" si="4"/>
        <v>200.68</v>
      </c>
      <c r="H26" s="226">
        <f t="shared" si="5"/>
        <v>48.34</v>
      </c>
      <c r="I26" s="228">
        <f t="shared" ref="I26:I29" si="12">G26+H26</f>
        <v>249.02</v>
      </c>
    </row>
    <row r="27" spans="1:9" x14ac:dyDescent="0.25">
      <c r="A27" s="216" t="s">
        <v>921</v>
      </c>
      <c r="B27" s="171">
        <v>24</v>
      </c>
      <c r="C27" s="226">
        <f t="shared" si="11"/>
        <v>0.17391304347826086</v>
      </c>
      <c r="D27" s="226">
        <v>6.85</v>
      </c>
      <c r="E27" s="226">
        <f t="shared" si="3"/>
        <v>164.39999999999998</v>
      </c>
      <c r="F27" s="227">
        <v>1</v>
      </c>
      <c r="G27" s="226">
        <f t="shared" si="4"/>
        <v>164.4</v>
      </c>
      <c r="H27" s="226">
        <f t="shared" si="5"/>
        <v>39.6</v>
      </c>
      <c r="I27" s="228">
        <f t="shared" si="12"/>
        <v>204</v>
      </c>
    </row>
    <row r="28" spans="1:9" x14ac:dyDescent="0.25">
      <c r="A28" s="216" t="s">
        <v>922</v>
      </c>
      <c r="B28" s="171">
        <v>17</v>
      </c>
      <c r="C28" s="226">
        <f t="shared" si="11"/>
        <v>0.12318840579710146</v>
      </c>
      <c r="D28" s="226">
        <v>6.85</v>
      </c>
      <c r="E28" s="226">
        <f t="shared" si="3"/>
        <v>116.44999999999999</v>
      </c>
      <c r="F28" s="227">
        <v>1</v>
      </c>
      <c r="G28" s="226">
        <f t="shared" si="4"/>
        <v>116.45</v>
      </c>
      <c r="H28" s="226">
        <f t="shared" si="5"/>
        <v>28.05</v>
      </c>
      <c r="I28" s="228">
        <f t="shared" si="12"/>
        <v>144.5</v>
      </c>
    </row>
    <row r="29" spans="1:9" x14ac:dyDescent="0.25">
      <c r="A29" s="216" t="s">
        <v>923</v>
      </c>
      <c r="B29" s="171">
        <v>48</v>
      </c>
      <c r="C29" s="226">
        <f t="shared" si="11"/>
        <v>0.34782608695652173</v>
      </c>
      <c r="D29" s="226">
        <v>6.85</v>
      </c>
      <c r="E29" s="226">
        <f t="shared" si="3"/>
        <v>328.79999999999995</v>
      </c>
      <c r="F29" s="227">
        <v>1</v>
      </c>
      <c r="G29" s="226">
        <f t="shared" si="4"/>
        <v>328.8</v>
      </c>
      <c r="H29" s="226">
        <f t="shared" si="5"/>
        <v>79.209999999999994</v>
      </c>
      <c r="I29" s="228">
        <f t="shared" si="12"/>
        <v>408.01</v>
      </c>
    </row>
    <row r="30" spans="1:9" ht="55.5" customHeight="1" x14ac:dyDescent="0.25">
      <c r="A30" s="216" t="s">
        <v>9</v>
      </c>
      <c r="B30" s="892">
        <f>SUM(B31:B34)</f>
        <v>96</v>
      </c>
      <c r="C30" s="901">
        <f t="shared" ref="C30:I30" si="13">SUM(C31:C34)</f>
        <v>0.69565217391304346</v>
      </c>
      <c r="D30" s="902"/>
      <c r="E30" s="902"/>
      <c r="F30" s="902"/>
      <c r="G30" s="902">
        <f t="shared" si="13"/>
        <v>495.12</v>
      </c>
      <c r="H30" s="902">
        <f t="shared" si="13"/>
        <v>119.28</v>
      </c>
      <c r="I30" s="903">
        <f t="shared" si="13"/>
        <v>614.4</v>
      </c>
    </row>
    <row r="31" spans="1:9" x14ac:dyDescent="0.25">
      <c r="A31" s="216" t="s">
        <v>924</v>
      </c>
      <c r="B31" s="171">
        <v>24</v>
      </c>
      <c r="C31" s="226">
        <f t="shared" si="11"/>
        <v>0.17391304347826086</v>
      </c>
      <c r="D31" s="226">
        <v>5.14</v>
      </c>
      <c r="E31" s="226">
        <f t="shared" si="3"/>
        <v>123.35999999999999</v>
      </c>
      <c r="F31" s="227">
        <v>1</v>
      </c>
      <c r="G31" s="226">
        <f t="shared" si="4"/>
        <v>123.36</v>
      </c>
      <c r="H31" s="226">
        <f t="shared" si="5"/>
        <v>29.72</v>
      </c>
      <c r="I31" s="228">
        <f t="shared" ref="I31:I34" si="14">G31+H31</f>
        <v>153.07999999999998</v>
      </c>
    </row>
    <row r="32" spans="1:9" x14ac:dyDescent="0.25">
      <c r="A32" s="216" t="s">
        <v>925</v>
      </c>
      <c r="B32" s="171">
        <v>24</v>
      </c>
      <c r="C32" s="226">
        <f t="shared" si="11"/>
        <v>0.17391304347826086</v>
      </c>
      <c r="D32" s="226">
        <v>5.14</v>
      </c>
      <c r="E32" s="226">
        <f t="shared" si="3"/>
        <v>123.35999999999999</v>
      </c>
      <c r="F32" s="227">
        <v>1</v>
      </c>
      <c r="G32" s="226">
        <f t="shared" si="4"/>
        <v>123.36</v>
      </c>
      <c r="H32" s="226">
        <f t="shared" si="5"/>
        <v>29.72</v>
      </c>
      <c r="I32" s="228">
        <f t="shared" si="14"/>
        <v>153.07999999999998</v>
      </c>
    </row>
    <row r="33" spans="1:9" x14ac:dyDescent="0.25">
      <c r="A33" s="216" t="s">
        <v>926</v>
      </c>
      <c r="B33" s="171">
        <v>24</v>
      </c>
      <c r="C33" s="226">
        <f t="shared" si="11"/>
        <v>0.17391304347826086</v>
      </c>
      <c r="D33" s="226">
        <v>5.14</v>
      </c>
      <c r="E33" s="226">
        <f t="shared" si="3"/>
        <v>123.35999999999999</v>
      </c>
      <c r="F33" s="227">
        <v>1</v>
      </c>
      <c r="G33" s="226">
        <f t="shared" si="4"/>
        <v>123.36</v>
      </c>
      <c r="H33" s="226">
        <f t="shared" si="5"/>
        <v>29.72</v>
      </c>
      <c r="I33" s="228">
        <f t="shared" si="14"/>
        <v>153.07999999999998</v>
      </c>
    </row>
    <row r="34" spans="1:9" x14ac:dyDescent="0.25">
      <c r="A34" s="216" t="s">
        <v>927</v>
      </c>
      <c r="B34" s="171">
        <v>24</v>
      </c>
      <c r="C34" s="226">
        <f t="shared" si="11"/>
        <v>0.17391304347826086</v>
      </c>
      <c r="D34" s="226">
        <v>5.21</v>
      </c>
      <c r="E34" s="226">
        <f t="shared" si="3"/>
        <v>125.03999999999999</v>
      </c>
      <c r="F34" s="227">
        <v>1</v>
      </c>
      <c r="G34" s="226">
        <f t="shared" si="4"/>
        <v>125.04</v>
      </c>
      <c r="H34" s="226">
        <f t="shared" si="5"/>
        <v>30.12</v>
      </c>
      <c r="I34" s="228">
        <f t="shared" si="14"/>
        <v>155.16</v>
      </c>
    </row>
    <row r="35" spans="1:9" ht="37.5" customHeight="1" x14ac:dyDescent="0.25">
      <c r="A35" s="216" t="s">
        <v>7</v>
      </c>
      <c r="B35" s="892">
        <f>SUM(B36:B38)</f>
        <v>60</v>
      </c>
      <c r="C35" s="901">
        <f t="shared" ref="C35:I35" si="15">SUM(C36:C38)</f>
        <v>0.43478260869565216</v>
      </c>
      <c r="D35" s="902"/>
      <c r="E35" s="902"/>
      <c r="F35" s="902"/>
      <c r="G35" s="902">
        <f t="shared" si="15"/>
        <v>249.95999999999998</v>
      </c>
      <c r="H35" s="902">
        <f t="shared" si="15"/>
        <v>60.220000000000006</v>
      </c>
      <c r="I35" s="903">
        <f t="shared" si="15"/>
        <v>310.18</v>
      </c>
    </row>
    <row r="36" spans="1:9" x14ac:dyDescent="0.25">
      <c r="A36" s="216" t="s">
        <v>928</v>
      </c>
      <c r="B36" s="171">
        <v>12</v>
      </c>
      <c r="C36" s="226">
        <f t="shared" si="11"/>
        <v>8.6956521739130432E-2</v>
      </c>
      <c r="D36" s="226">
        <v>4.1100000000000003</v>
      </c>
      <c r="E36" s="226">
        <f t="shared" si="3"/>
        <v>49.320000000000007</v>
      </c>
      <c r="F36" s="227">
        <v>1</v>
      </c>
      <c r="G36" s="226">
        <f t="shared" si="4"/>
        <v>49.32</v>
      </c>
      <c r="H36" s="226">
        <f t="shared" si="5"/>
        <v>11.88</v>
      </c>
      <c r="I36" s="228">
        <f t="shared" ref="I36:I38" si="16">G36+H36</f>
        <v>61.2</v>
      </c>
    </row>
    <row r="37" spans="1:9" x14ac:dyDescent="0.25">
      <c r="A37" s="216" t="s">
        <v>929</v>
      </c>
      <c r="B37" s="171">
        <v>24</v>
      </c>
      <c r="C37" s="226">
        <f t="shared" si="11"/>
        <v>0.17391304347826086</v>
      </c>
      <c r="D37" s="226">
        <v>4.18</v>
      </c>
      <c r="E37" s="226">
        <f t="shared" si="3"/>
        <v>100.32</v>
      </c>
      <c r="F37" s="227">
        <v>1</v>
      </c>
      <c r="G37" s="226">
        <f t="shared" si="4"/>
        <v>100.32</v>
      </c>
      <c r="H37" s="226">
        <f t="shared" si="5"/>
        <v>24.17</v>
      </c>
      <c r="I37" s="228">
        <f t="shared" si="16"/>
        <v>124.49</v>
      </c>
    </row>
    <row r="38" spans="1:9" x14ac:dyDescent="0.25">
      <c r="A38" s="216" t="s">
        <v>930</v>
      </c>
      <c r="B38" s="171">
        <v>24</v>
      </c>
      <c r="C38" s="226">
        <f t="shared" si="11"/>
        <v>0.17391304347826086</v>
      </c>
      <c r="D38" s="226">
        <v>4.18</v>
      </c>
      <c r="E38" s="226">
        <f t="shared" si="3"/>
        <v>100.32</v>
      </c>
      <c r="F38" s="227">
        <v>1</v>
      </c>
      <c r="G38" s="226">
        <f t="shared" si="4"/>
        <v>100.32</v>
      </c>
      <c r="H38" s="226">
        <f t="shared" si="5"/>
        <v>24.17</v>
      </c>
      <c r="I38" s="228">
        <f t="shared" si="16"/>
        <v>124.49</v>
      </c>
    </row>
    <row r="39" spans="1:9" ht="32.25" customHeight="1" x14ac:dyDescent="0.25">
      <c r="A39" s="896" t="s">
        <v>931</v>
      </c>
      <c r="B39" s="885">
        <f>B40+B45+B51</f>
        <v>234</v>
      </c>
      <c r="C39" s="797">
        <f t="shared" ref="C39:I39" si="17">C40+C45+C51</f>
        <v>1.6956521739130435</v>
      </c>
      <c r="D39" s="886"/>
      <c r="E39" s="886"/>
      <c r="F39" s="886"/>
      <c r="G39" s="886">
        <f t="shared" si="17"/>
        <v>1292.8400000000001</v>
      </c>
      <c r="H39" s="886">
        <f t="shared" si="17"/>
        <v>311.43</v>
      </c>
      <c r="I39" s="688">
        <f t="shared" si="17"/>
        <v>1604.27</v>
      </c>
    </row>
    <row r="40" spans="1:9" s="59" customFormat="1" ht="55.5" customHeight="1" x14ac:dyDescent="0.25">
      <c r="A40" s="640" t="s">
        <v>8</v>
      </c>
      <c r="B40" s="893">
        <f>SUM(B41:B44)</f>
        <v>92</v>
      </c>
      <c r="C40" s="904">
        <f t="shared" ref="C40:I40" si="18">SUM(C41:C44)</f>
        <v>0.66666666666666674</v>
      </c>
      <c r="D40" s="905"/>
      <c r="E40" s="905"/>
      <c r="F40" s="905"/>
      <c r="G40" s="905">
        <f t="shared" si="18"/>
        <v>633.00000000000011</v>
      </c>
      <c r="H40" s="905">
        <f t="shared" si="18"/>
        <v>152.48000000000002</v>
      </c>
      <c r="I40" s="906">
        <f t="shared" si="18"/>
        <v>785.48</v>
      </c>
    </row>
    <row r="41" spans="1:9" s="59" customFormat="1" ht="18.75" customHeight="1" x14ac:dyDescent="0.25">
      <c r="A41" s="216" t="s">
        <v>920</v>
      </c>
      <c r="B41" s="171">
        <v>24</v>
      </c>
      <c r="C41" s="226">
        <f t="shared" ref="C41:C50" si="19">B41/138</f>
        <v>0.17391304347826086</v>
      </c>
      <c r="D41" s="226">
        <v>6.85</v>
      </c>
      <c r="E41" s="226">
        <f t="shared" si="3"/>
        <v>164.39999999999998</v>
      </c>
      <c r="F41" s="227">
        <v>1</v>
      </c>
      <c r="G41" s="226">
        <f t="shared" si="4"/>
        <v>164.4</v>
      </c>
      <c r="H41" s="226">
        <f t="shared" si="5"/>
        <v>39.6</v>
      </c>
      <c r="I41" s="228">
        <f t="shared" ref="I41:I44" si="20">G41+H41</f>
        <v>204</v>
      </c>
    </row>
    <row r="42" spans="1:9" s="59" customFormat="1" ht="18.75" customHeight="1" x14ac:dyDescent="0.25">
      <c r="A42" s="216" t="s">
        <v>921</v>
      </c>
      <c r="B42" s="171">
        <v>40</v>
      </c>
      <c r="C42" s="226">
        <f t="shared" si="19"/>
        <v>0.28985507246376813</v>
      </c>
      <c r="D42" s="226">
        <v>6.92</v>
      </c>
      <c r="E42" s="226">
        <f t="shared" si="3"/>
        <v>276.8</v>
      </c>
      <c r="F42" s="227">
        <v>1</v>
      </c>
      <c r="G42" s="226">
        <f t="shared" si="4"/>
        <v>276.8</v>
      </c>
      <c r="H42" s="226">
        <f t="shared" si="5"/>
        <v>66.680000000000007</v>
      </c>
      <c r="I42" s="228">
        <f t="shared" si="20"/>
        <v>343.48</v>
      </c>
    </row>
    <row r="43" spans="1:9" s="59" customFormat="1" ht="18.75" customHeight="1" x14ac:dyDescent="0.25">
      <c r="A43" s="216" t="s">
        <v>922</v>
      </c>
      <c r="B43" s="171">
        <v>16</v>
      </c>
      <c r="C43" s="226">
        <f t="shared" si="19"/>
        <v>0.11594202898550725</v>
      </c>
      <c r="D43" s="226">
        <v>6.85</v>
      </c>
      <c r="E43" s="226">
        <f t="shared" si="3"/>
        <v>109.6</v>
      </c>
      <c r="F43" s="227">
        <v>1</v>
      </c>
      <c r="G43" s="226">
        <f t="shared" si="4"/>
        <v>109.6</v>
      </c>
      <c r="H43" s="226">
        <f t="shared" si="5"/>
        <v>26.4</v>
      </c>
      <c r="I43" s="228">
        <f t="shared" si="20"/>
        <v>136</v>
      </c>
    </row>
    <row r="44" spans="1:9" s="59" customFormat="1" ht="18.75" customHeight="1" x14ac:dyDescent="0.25">
      <c r="A44" s="216" t="s">
        <v>923</v>
      </c>
      <c r="B44" s="894">
        <v>12</v>
      </c>
      <c r="C44" s="226">
        <f t="shared" si="19"/>
        <v>8.6956521739130432E-2</v>
      </c>
      <c r="D44" s="895">
        <v>6.85</v>
      </c>
      <c r="E44" s="226">
        <f t="shared" si="3"/>
        <v>82.199999999999989</v>
      </c>
      <c r="F44" s="227">
        <v>1</v>
      </c>
      <c r="G44" s="226">
        <f t="shared" si="4"/>
        <v>82.2</v>
      </c>
      <c r="H44" s="226">
        <f t="shared" si="5"/>
        <v>19.8</v>
      </c>
      <c r="I44" s="228">
        <f t="shared" si="20"/>
        <v>102</v>
      </c>
    </row>
    <row r="45" spans="1:9" s="59" customFormat="1" ht="55.5" customHeight="1" x14ac:dyDescent="0.25">
      <c r="A45" s="640" t="s">
        <v>9</v>
      </c>
      <c r="B45" s="893">
        <f>SUM(B46:B50)</f>
        <v>74</v>
      </c>
      <c r="C45" s="904">
        <f t="shared" ref="C45:I45" si="21">SUM(C46:C50)</f>
        <v>0.53623188405797106</v>
      </c>
      <c r="D45" s="905"/>
      <c r="E45" s="905"/>
      <c r="F45" s="905"/>
      <c r="G45" s="905">
        <f t="shared" si="21"/>
        <v>380.36</v>
      </c>
      <c r="H45" s="905">
        <f t="shared" si="21"/>
        <v>91.63</v>
      </c>
      <c r="I45" s="906">
        <f t="shared" si="21"/>
        <v>471.98999999999995</v>
      </c>
    </row>
    <row r="46" spans="1:9" s="59" customFormat="1" ht="21.75" customHeight="1" x14ac:dyDescent="0.25">
      <c r="A46" s="216" t="s">
        <v>924</v>
      </c>
      <c r="B46" s="894">
        <v>4</v>
      </c>
      <c r="C46" s="226">
        <f t="shared" si="19"/>
        <v>2.8985507246376812E-2</v>
      </c>
      <c r="D46" s="895">
        <v>5.14</v>
      </c>
      <c r="E46" s="226">
        <f t="shared" si="3"/>
        <v>20.56</v>
      </c>
      <c r="F46" s="227">
        <v>1</v>
      </c>
      <c r="G46" s="226">
        <f t="shared" si="4"/>
        <v>20.56</v>
      </c>
      <c r="H46" s="226">
        <f t="shared" si="5"/>
        <v>4.95</v>
      </c>
      <c r="I46" s="228">
        <f t="shared" ref="I46:I50" si="22">G46+H46</f>
        <v>25.509999999999998</v>
      </c>
    </row>
    <row r="47" spans="1:9" s="59" customFormat="1" ht="19.5" customHeight="1" x14ac:dyDescent="0.25">
      <c r="A47" s="216" t="s">
        <v>925</v>
      </c>
      <c r="B47" s="894">
        <v>2</v>
      </c>
      <c r="C47" s="226">
        <f t="shared" si="19"/>
        <v>1.4492753623188406E-2</v>
      </c>
      <c r="D47" s="895">
        <v>5.14</v>
      </c>
      <c r="E47" s="226">
        <f t="shared" si="3"/>
        <v>10.28</v>
      </c>
      <c r="F47" s="227">
        <v>1</v>
      </c>
      <c r="G47" s="226">
        <f t="shared" si="4"/>
        <v>10.28</v>
      </c>
      <c r="H47" s="226">
        <f t="shared" si="5"/>
        <v>2.48</v>
      </c>
      <c r="I47" s="228">
        <f t="shared" si="22"/>
        <v>12.76</v>
      </c>
    </row>
    <row r="48" spans="1:9" s="59" customFormat="1" ht="21.75" customHeight="1" x14ac:dyDescent="0.25">
      <c r="A48" s="216" t="s">
        <v>926</v>
      </c>
      <c r="B48" s="894">
        <v>40</v>
      </c>
      <c r="C48" s="226">
        <f t="shared" si="19"/>
        <v>0.28985507246376813</v>
      </c>
      <c r="D48" s="895">
        <v>5.14</v>
      </c>
      <c r="E48" s="226">
        <f t="shared" si="3"/>
        <v>205.6</v>
      </c>
      <c r="F48" s="227">
        <v>1</v>
      </c>
      <c r="G48" s="226">
        <f t="shared" si="4"/>
        <v>205.6</v>
      </c>
      <c r="H48" s="226">
        <f t="shared" si="5"/>
        <v>49.53</v>
      </c>
      <c r="I48" s="228">
        <f t="shared" si="22"/>
        <v>255.13</v>
      </c>
    </row>
    <row r="49" spans="1:9" s="59" customFormat="1" ht="23.25" customHeight="1" x14ac:dyDescent="0.25">
      <c r="A49" s="216" t="s">
        <v>927</v>
      </c>
      <c r="B49" s="894">
        <v>4</v>
      </c>
      <c r="C49" s="226">
        <f t="shared" si="19"/>
        <v>2.8985507246376812E-2</v>
      </c>
      <c r="D49" s="895">
        <v>5.14</v>
      </c>
      <c r="E49" s="226">
        <f t="shared" si="3"/>
        <v>20.56</v>
      </c>
      <c r="F49" s="227">
        <v>1</v>
      </c>
      <c r="G49" s="226">
        <f t="shared" si="4"/>
        <v>20.56</v>
      </c>
      <c r="H49" s="226">
        <f t="shared" si="5"/>
        <v>4.95</v>
      </c>
      <c r="I49" s="228">
        <f t="shared" si="22"/>
        <v>25.509999999999998</v>
      </c>
    </row>
    <row r="50" spans="1:9" s="59" customFormat="1" ht="19.5" customHeight="1" x14ac:dyDescent="0.25">
      <c r="A50" s="216" t="s">
        <v>932</v>
      </c>
      <c r="B50" s="894">
        <v>24</v>
      </c>
      <c r="C50" s="226">
        <f t="shared" si="19"/>
        <v>0.17391304347826086</v>
      </c>
      <c r="D50" s="895">
        <v>5.14</v>
      </c>
      <c r="E50" s="226">
        <f t="shared" si="3"/>
        <v>123.35999999999999</v>
      </c>
      <c r="F50" s="227">
        <v>1</v>
      </c>
      <c r="G50" s="226">
        <f t="shared" si="4"/>
        <v>123.36</v>
      </c>
      <c r="H50" s="226">
        <f t="shared" si="5"/>
        <v>29.72</v>
      </c>
      <c r="I50" s="228">
        <f t="shared" si="22"/>
        <v>153.07999999999998</v>
      </c>
    </row>
    <row r="51" spans="1:9" s="59" customFormat="1" ht="35.25" customHeight="1" x14ac:dyDescent="0.25">
      <c r="A51" s="897" t="s">
        <v>7</v>
      </c>
      <c r="B51" s="893">
        <f>SUM(B52:B55)</f>
        <v>68</v>
      </c>
      <c r="C51" s="904">
        <f t="shared" ref="C51:I51" si="23">SUM(C52:C55)</f>
        <v>0.49275362318840576</v>
      </c>
      <c r="D51" s="905"/>
      <c r="E51" s="905"/>
      <c r="F51" s="905"/>
      <c r="G51" s="905">
        <f t="shared" si="23"/>
        <v>279.48</v>
      </c>
      <c r="H51" s="905">
        <f t="shared" si="23"/>
        <v>67.320000000000007</v>
      </c>
      <c r="I51" s="906">
        <f t="shared" si="23"/>
        <v>346.8</v>
      </c>
    </row>
    <row r="52" spans="1:9" s="59" customFormat="1" ht="21.75" customHeight="1" x14ac:dyDescent="0.25">
      <c r="A52" s="216" t="s">
        <v>928</v>
      </c>
      <c r="B52" s="171">
        <v>2</v>
      </c>
      <c r="C52" s="226">
        <f t="shared" ref="C52:C55" si="24">B52/138</f>
        <v>1.4492753623188406E-2</v>
      </c>
      <c r="D52" s="226">
        <v>4.1100000000000003</v>
      </c>
      <c r="E52" s="226">
        <f t="shared" si="3"/>
        <v>8.2200000000000006</v>
      </c>
      <c r="F52" s="227">
        <v>1</v>
      </c>
      <c r="G52" s="226">
        <f t="shared" si="4"/>
        <v>8.2200000000000006</v>
      </c>
      <c r="H52" s="226">
        <f t="shared" si="5"/>
        <v>1.98</v>
      </c>
      <c r="I52" s="228">
        <f t="shared" ref="I52:I55" si="25">G52+H52</f>
        <v>10.200000000000001</v>
      </c>
    </row>
    <row r="53" spans="1:9" s="59" customFormat="1" ht="24" customHeight="1" x14ac:dyDescent="0.25">
      <c r="A53" s="216" t="s">
        <v>929</v>
      </c>
      <c r="B53" s="171">
        <v>2</v>
      </c>
      <c r="C53" s="226">
        <f t="shared" si="24"/>
        <v>1.4492753623188406E-2</v>
      </c>
      <c r="D53" s="226">
        <v>4.1100000000000003</v>
      </c>
      <c r="E53" s="226">
        <f t="shared" si="3"/>
        <v>8.2200000000000006</v>
      </c>
      <c r="F53" s="227">
        <v>1</v>
      </c>
      <c r="G53" s="226">
        <f t="shared" si="4"/>
        <v>8.2200000000000006</v>
      </c>
      <c r="H53" s="226">
        <f t="shared" si="5"/>
        <v>1.98</v>
      </c>
      <c r="I53" s="228">
        <f t="shared" si="25"/>
        <v>10.200000000000001</v>
      </c>
    </row>
    <row r="54" spans="1:9" s="59" customFormat="1" ht="21.75" customHeight="1" x14ac:dyDescent="0.25">
      <c r="A54" s="216" t="s">
        <v>930</v>
      </c>
      <c r="B54" s="171">
        <v>24</v>
      </c>
      <c r="C54" s="226">
        <f t="shared" si="24"/>
        <v>0.17391304347826086</v>
      </c>
      <c r="D54" s="226">
        <v>4.1100000000000003</v>
      </c>
      <c r="E54" s="226">
        <f t="shared" si="3"/>
        <v>98.640000000000015</v>
      </c>
      <c r="F54" s="227">
        <v>1</v>
      </c>
      <c r="G54" s="226">
        <f t="shared" si="4"/>
        <v>98.64</v>
      </c>
      <c r="H54" s="226">
        <f t="shared" si="5"/>
        <v>23.76</v>
      </c>
      <c r="I54" s="228">
        <f t="shared" si="25"/>
        <v>122.4</v>
      </c>
    </row>
    <row r="55" spans="1:9" s="59" customFormat="1" ht="22.5" customHeight="1" thickBot="1" x14ac:dyDescent="0.3">
      <c r="A55" s="218" t="s">
        <v>933</v>
      </c>
      <c r="B55" s="495">
        <v>40</v>
      </c>
      <c r="C55" s="907">
        <f t="shared" si="24"/>
        <v>0.28985507246376813</v>
      </c>
      <c r="D55" s="836">
        <v>4.1100000000000003</v>
      </c>
      <c r="E55" s="836">
        <f t="shared" si="3"/>
        <v>164.4</v>
      </c>
      <c r="F55" s="817">
        <v>1</v>
      </c>
      <c r="G55" s="836">
        <f t="shared" si="4"/>
        <v>164.4</v>
      </c>
      <c r="H55" s="836">
        <f t="shared" si="5"/>
        <v>39.6</v>
      </c>
      <c r="I55" s="908">
        <f t="shared" si="25"/>
        <v>204</v>
      </c>
    </row>
    <row r="56" spans="1:9" hidden="1" x14ac:dyDescent="0.25">
      <c r="A56" s="77" t="s">
        <v>1</v>
      </c>
      <c r="B56" s="898"/>
      <c r="C56" s="154"/>
      <c r="D56" s="155"/>
      <c r="E56" s="155"/>
      <c r="F56" s="155"/>
      <c r="G56" s="155"/>
      <c r="H56" s="899">
        <f t="shared" si="5"/>
        <v>0</v>
      </c>
      <c r="I56" s="823"/>
    </row>
    <row r="57" spans="1:9" ht="64.5" hidden="1" customHeight="1" x14ac:dyDescent="0.25">
      <c r="A57" s="14" t="s">
        <v>9</v>
      </c>
      <c r="B57" s="15"/>
      <c r="C57" s="29"/>
      <c r="D57" s="16"/>
      <c r="E57" s="16"/>
      <c r="F57" s="16"/>
      <c r="G57" s="16"/>
      <c r="H57" s="225">
        <f t="shared" si="5"/>
        <v>0</v>
      </c>
      <c r="I57" s="17"/>
    </row>
    <row r="58" spans="1:9" hidden="1" x14ac:dyDescent="0.25">
      <c r="A58" s="14" t="s">
        <v>1</v>
      </c>
      <c r="B58" s="15"/>
      <c r="C58" s="29"/>
      <c r="D58" s="16"/>
      <c r="E58" s="16"/>
      <c r="F58" s="16"/>
      <c r="G58" s="16"/>
      <c r="H58" s="225">
        <f t="shared" si="5"/>
        <v>0</v>
      </c>
      <c r="I58" s="17"/>
    </row>
    <row r="59" spans="1:9" hidden="1" x14ac:dyDescent="0.25">
      <c r="A59" s="14" t="s">
        <v>1</v>
      </c>
      <c r="B59" s="15"/>
      <c r="C59" s="29"/>
      <c r="D59" s="16"/>
      <c r="E59" s="16"/>
      <c r="F59" s="16"/>
      <c r="G59" s="16"/>
      <c r="H59" s="225">
        <f t="shared" si="5"/>
        <v>0</v>
      </c>
      <c r="I59" s="17"/>
    </row>
    <row r="60" spans="1:9" ht="37.5" hidden="1" customHeight="1" x14ac:dyDescent="0.25">
      <c r="A60" s="14" t="s">
        <v>7</v>
      </c>
      <c r="B60" s="15"/>
      <c r="C60" s="29"/>
      <c r="D60" s="16"/>
      <c r="E60" s="16"/>
      <c r="F60" s="16"/>
      <c r="G60" s="16"/>
      <c r="H60" s="225">
        <f t="shared" si="5"/>
        <v>0</v>
      </c>
      <c r="I60" s="17"/>
    </row>
    <row r="61" spans="1:9" ht="17.25" hidden="1" x14ac:dyDescent="0.3">
      <c r="A61" s="22"/>
      <c r="B61" s="15"/>
      <c r="C61" s="29"/>
      <c r="D61" s="16"/>
      <c r="E61" s="16"/>
      <c r="F61" s="16"/>
      <c r="G61" s="16"/>
      <c r="H61" s="16"/>
      <c r="I61" s="17"/>
    </row>
    <row r="62" spans="1:9" hidden="1" x14ac:dyDescent="0.25">
      <c r="A62" s="18"/>
      <c r="B62" s="35"/>
      <c r="C62" s="31"/>
      <c r="D62" s="32"/>
      <c r="E62" s="32"/>
      <c r="F62" s="33"/>
      <c r="G62" s="32"/>
      <c r="H62" s="32"/>
      <c r="I62" s="34"/>
    </row>
    <row r="64" spans="1:9" ht="43.5" customHeight="1" x14ac:dyDescent="0.25"/>
    <row r="65" spans="1:1" ht="18.75" x14ac:dyDescent="0.3">
      <c r="A65" s="221" t="s">
        <v>934</v>
      </c>
    </row>
    <row r="66" spans="1:1" ht="24" customHeight="1" x14ac:dyDescent="0.3">
      <c r="A66" s="221"/>
    </row>
    <row r="67" spans="1:1" ht="18.75" x14ac:dyDescent="0.3">
      <c r="A67" s="221" t="s">
        <v>935</v>
      </c>
    </row>
    <row r="68" spans="1:1" ht="18.75" x14ac:dyDescent="0.3">
      <c r="A68" s="221" t="s">
        <v>936</v>
      </c>
    </row>
    <row r="69" spans="1:1" ht="18.75" x14ac:dyDescent="0.3">
      <c r="A69" s="221"/>
    </row>
  </sheetData>
  <mergeCells count="4">
    <mergeCell ref="F1:G1"/>
    <mergeCell ref="A2:G2"/>
    <mergeCell ref="A6:A7"/>
    <mergeCell ref="B6:I6"/>
  </mergeCells>
  <pageMargins left="0.31496062992125984" right="0.31496062992125984" top="0.55118110236220474" bottom="0.35433070866141736" header="0.31496062992125984" footer="0.31496062992125984"/>
  <pageSetup paperSize="9" scale="45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9" tint="0.59999389629810485"/>
  </sheetPr>
  <dimension ref="A1:I291"/>
  <sheetViews>
    <sheetView zoomScale="80" zoomScaleNormal="80" zoomScaleSheetLayoutView="80" workbookViewId="0">
      <selection activeCell="O8" sqref="O8"/>
    </sheetView>
  </sheetViews>
  <sheetFormatPr defaultColWidth="9.140625" defaultRowHeight="16.5" x14ac:dyDescent="0.25"/>
  <cols>
    <col min="1" max="1" width="53.7109375" style="224" customWidth="1"/>
    <col min="2" max="2" width="15" style="224" customWidth="1"/>
    <col min="3" max="3" width="12.5703125" style="224" customWidth="1"/>
    <col min="4" max="4" width="14.42578125" style="224" customWidth="1"/>
    <col min="5" max="5" width="13.7109375" style="224" customWidth="1"/>
    <col min="6" max="6" width="11.85546875" style="368" customWidth="1"/>
    <col min="7" max="7" width="15" style="365" customWidth="1"/>
    <col min="8" max="8" width="12.7109375" style="365" customWidth="1"/>
    <col min="9" max="9" width="14" style="224" customWidth="1"/>
    <col min="10" max="16384" width="9.140625" style="2"/>
  </cols>
  <sheetData>
    <row r="1" spans="1:9" x14ac:dyDescent="0.25">
      <c r="F1" s="1467"/>
      <c r="G1" s="1467"/>
    </row>
    <row r="2" spans="1:9" s="1" customFormat="1" ht="49.5" customHeight="1" x14ac:dyDescent="0.25">
      <c r="A2" s="1468" t="s">
        <v>691</v>
      </c>
      <c r="B2" s="1468"/>
      <c r="C2" s="1468"/>
      <c r="D2" s="1468"/>
      <c r="E2" s="1468"/>
      <c r="F2" s="1468"/>
      <c r="G2" s="1468"/>
      <c r="H2" s="366"/>
      <c r="I2" s="367"/>
    </row>
    <row r="4" spans="1:9" x14ac:dyDescent="0.25">
      <c r="A4" s="224" t="s">
        <v>1957</v>
      </c>
    </row>
    <row r="5" spans="1:9" ht="17.25" thickBot="1" x14ac:dyDescent="0.3">
      <c r="B5" s="910"/>
      <c r="C5" s="910"/>
      <c r="D5" s="910"/>
      <c r="E5" s="910"/>
      <c r="F5" s="911"/>
      <c r="G5" s="912"/>
      <c r="H5" s="912"/>
      <c r="I5" s="910"/>
    </row>
    <row r="6" spans="1:9" ht="24" customHeight="1" x14ac:dyDescent="0.25">
      <c r="A6" s="1469"/>
      <c r="B6" s="1471" t="s">
        <v>11</v>
      </c>
      <c r="C6" s="1472"/>
      <c r="D6" s="1472"/>
      <c r="E6" s="1472"/>
      <c r="F6" s="1472"/>
      <c r="G6" s="1472"/>
      <c r="H6" s="1472"/>
      <c r="I6" s="1473"/>
    </row>
    <row r="7" spans="1:9" ht="184.15" customHeight="1" x14ac:dyDescent="0.25">
      <c r="A7" s="1470"/>
      <c r="B7" s="4" t="s">
        <v>21</v>
      </c>
      <c r="C7" s="5" t="s">
        <v>15</v>
      </c>
      <c r="D7" s="222" t="s">
        <v>16</v>
      </c>
      <c r="E7" s="222" t="s">
        <v>13</v>
      </c>
      <c r="F7" s="921" t="s">
        <v>3</v>
      </c>
      <c r="G7" s="162" t="s">
        <v>4</v>
      </c>
      <c r="H7" s="162" t="s">
        <v>5</v>
      </c>
      <c r="I7" s="223" t="s">
        <v>6</v>
      </c>
    </row>
    <row r="8" spans="1:9" ht="26.45" customHeight="1" x14ac:dyDescent="0.25">
      <c r="A8" s="212"/>
      <c r="B8" s="4">
        <v>1</v>
      </c>
      <c r="C8" s="5" t="s">
        <v>24</v>
      </c>
      <c r="D8" s="5">
        <v>3</v>
      </c>
      <c r="E8" s="5" t="s">
        <v>17</v>
      </c>
      <c r="F8" s="369">
        <v>5</v>
      </c>
      <c r="G8" s="162" t="s">
        <v>18</v>
      </c>
      <c r="H8" s="162" t="s">
        <v>19</v>
      </c>
      <c r="I8" s="6" t="s">
        <v>20</v>
      </c>
    </row>
    <row r="9" spans="1:9" s="370" customFormat="1" ht="27" customHeight="1" x14ac:dyDescent="0.3">
      <c r="A9" s="916" t="s">
        <v>0</v>
      </c>
      <c r="B9" s="948">
        <f>B10+B36+B133+B240</f>
        <v>22253.1</v>
      </c>
      <c r="C9" s="945">
        <f>C10+C36+C133+C240</f>
        <v>157.65179783525957</v>
      </c>
      <c r="D9" s="945"/>
      <c r="E9" s="945"/>
      <c r="F9" s="946"/>
      <c r="G9" s="946">
        <f>G10+G36+G133+G240</f>
        <v>124537.81999999999</v>
      </c>
      <c r="H9" s="946">
        <f>H10+H36+H133+H240</f>
        <v>29705.810000000012</v>
      </c>
      <c r="I9" s="947">
        <f>I10+I36+I133+I240</f>
        <v>154243.62999999998</v>
      </c>
    </row>
    <row r="10" spans="1:9" s="221" customFormat="1" ht="37.15" customHeight="1" x14ac:dyDescent="0.3">
      <c r="A10" s="917" t="s">
        <v>10</v>
      </c>
      <c r="B10" s="934">
        <f>SUM(B11:B35)</f>
        <v>2883</v>
      </c>
      <c r="C10" s="943">
        <f>SUM(C11:C35)</f>
        <v>20.311594202898554</v>
      </c>
      <c r="D10" s="922"/>
      <c r="E10" s="922"/>
      <c r="F10" s="922"/>
      <c r="G10" s="923">
        <f>SUM(G11:G35)</f>
        <v>25346.269999999997</v>
      </c>
      <c r="H10" s="924">
        <f>SUM(H11:H35)</f>
        <v>5946.3200000000024</v>
      </c>
      <c r="I10" s="925">
        <f>SUM(I11:I35)</f>
        <v>31292.59</v>
      </c>
    </row>
    <row r="11" spans="1:9" ht="22.9" customHeight="1" x14ac:dyDescent="0.25">
      <c r="A11" s="373" t="s">
        <v>654</v>
      </c>
      <c r="B11" s="935">
        <v>138</v>
      </c>
      <c r="C11" s="382">
        <f>B11/138</f>
        <v>1</v>
      </c>
      <c r="D11" s="374">
        <v>1580</v>
      </c>
      <c r="E11" s="374">
        <f t="shared" ref="E11:E16" si="0">C11*D11</f>
        <v>1580</v>
      </c>
      <c r="F11" s="926">
        <v>1</v>
      </c>
      <c r="G11" s="371">
        <f t="shared" ref="G11:G16" si="1">ROUND(E11*F11,2)</f>
        <v>1580</v>
      </c>
      <c r="H11" s="371">
        <f t="shared" ref="H11" si="2">ROUND(G11*0.2409,2)</f>
        <v>380.62</v>
      </c>
      <c r="I11" s="927">
        <f t="shared" ref="I11:I14" si="3">G11+H11</f>
        <v>1960.62</v>
      </c>
    </row>
    <row r="12" spans="1:9" ht="22.9" customHeight="1" x14ac:dyDescent="0.25">
      <c r="A12" s="373" t="s">
        <v>1358</v>
      </c>
      <c r="B12" s="936">
        <v>138</v>
      </c>
      <c r="C12" s="382">
        <f>B12/138</f>
        <v>1</v>
      </c>
      <c r="D12" s="374">
        <v>1580</v>
      </c>
      <c r="E12" s="374">
        <f t="shared" si="0"/>
        <v>1580</v>
      </c>
      <c r="F12" s="926">
        <v>1</v>
      </c>
      <c r="G12" s="371">
        <f t="shared" si="1"/>
        <v>1580</v>
      </c>
      <c r="H12" s="371">
        <f>ROUND(G12*0.2131,2)</f>
        <v>336.7</v>
      </c>
      <c r="I12" s="927">
        <f t="shared" si="3"/>
        <v>1916.7</v>
      </c>
    </row>
    <row r="13" spans="1:9" ht="22.9" customHeight="1" x14ac:dyDescent="0.25">
      <c r="A13" s="373" t="s">
        <v>1958</v>
      </c>
      <c r="B13" s="936">
        <v>138</v>
      </c>
      <c r="C13" s="382">
        <f>B13/138</f>
        <v>1</v>
      </c>
      <c r="D13" s="374">
        <v>1943</v>
      </c>
      <c r="E13" s="374">
        <f t="shared" si="0"/>
        <v>1943</v>
      </c>
      <c r="F13" s="926">
        <v>0.3</v>
      </c>
      <c r="G13" s="371">
        <f t="shared" si="1"/>
        <v>582.9</v>
      </c>
      <c r="H13" s="371">
        <f>ROUND(G13*0.2131,2)</f>
        <v>124.22</v>
      </c>
      <c r="I13" s="927">
        <f t="shared" si="3"/>
        <v>707.12</v>
      </c>
    </row>
    <row r="14" spans="1:9" ht="22.9" customHeight="1" x14ac:dyDescent="0.25">
      <c r="A14" s="373" t="s">
        <v>1959</v>
      </c>
      <c r="B14" s="936">
        <v>138</v>
      </c>
      <c r="C14" s="382">
        <f>B14/138</f>
        <v>1</v>
      </c>
      <c r="D14" s="374">
        <v>1943</v>
      </c>
      <c r="E14" s="374">
        <f t="shared" si="0"/>
        <v>1943</v>
      </c>
      <c r="F14" s="926">
        <v>1</v>
      </c>
      <c r="G14" s="371">
        <f t="shared" si="1"/>
        <v>1943</v>
      </c>
      <c r="H14" s="371">
        <f>ROUND(G14*0.2131,2)</f>
        <v>414.05</v>
      </c>
      <c r="I14" s="927">
        <f t="shared" si="3"/>
        <v>2357.0500000000002</v>
      </c>
    </row>
    <row r="15" spans="1:9" ht="22.9" customHeight="1" x14ac:dyDescent="0.25">
      <c r="A15" s="375" t="s">
        <v>1960</v>
      </c>
      <c r="B15" s="936">
        <v>138</v>
      </c>
      <c r="C15" s="382">
        <f t="shared" ref="C15:C27" si="4">B15/138</f>
        <v>1</v>
      </c>
      <c r="D15" s="374">
        <v>1943</v>
      </c>
      <c r="E15" s="374">
        <f t="shared" si="0"/>
        <v>1943</v>
      </c>
      <c r="F15" s="926">
        <v>1</v>
      </c>
      <c r="G15" s="371">
        <f t="shared" si="1"/>
        <v>1943</v>
      </c>
      <c r="H15" s="371">
        <f>ROUND(G15*0.2409,2)</f>
        <v>468.07</v>
      </c>
      <c r="I15" s="927">
        <f t="shared" ref="I15:I27" si="5">G15+H15</f>
        <v>2411.0700000000002</v>
      </c>
    </row>
    <row r="16" spans="1:9" ht="22.9" customHeight="1" x14ac:dyDescent="0.25">
      <c r="A16" s="373" t="s">
        <v>1961</v>
      </c>
      <c r="B16" s="936">
        <v>138</v>
      </c>
      <c r="C16" s="382">
        <f t="shared" si="4"/>
        <v>1</v>
      </c>
      <c r="D16" s="374">
        <v>1943</v>
      </c>
      <c r="E16" s="374">
        <f t="shared" si="0"/>
        <v>1943</v>
      </c>
      <c r="F16" s="926">
        <v>1</v>
      </c>
      <c r="G16" s="371">
        <f t="shared" si="1"/>
        <v>1943</v>
      </c>
      <c r="H16" s="371">
        <f>ROUND(G16*0.2409,2)</f>
        <v>468.07</v>
      </c>
      <c r="I16" s="927">
        <f t="shared" si="5"/>
        <v>2411.0700000000002</v>
      </c>
    </row>
    <row r="17" spans="1:9" ht="25.15" customHeight="1" x14ac:dyDescent="0.25">
      <c r="A17" s="373" t="s">
        <v>1962</v>
      </c>
      <c r="B17" s="935">
        <v>34.5</v>
      </c>
      <c r="C17" s="382">
        <f t="shared" si="4"/>
        <v>0.25</v>
      </c>
      <c r="D17" s="374">
        <v>1744</v>
      </c>
      <c r="E17" s="374">
        <f t="shared" ref="E17:E27" si="6">C17*D17</f>
        <v>436</v>
      </c>
      <c r="F17" s="926">
        <v>1</v>
      </c>
      <c r="G17" s="371">
        <f t="shared" ref="G17:G27" si="7">ROUND(E17*F17,2)</f>
        <v>436</v>
      </c>
      <c r="H17" s="371">
        <f t="shared" ref="H17:H18" si="8">ROUND(G17*0.2409,2)</f>
        <v>105.03</v>
      </c>
      <c r="I17" s="927">
        <f t="shared" si="5"/>
        <v>541.03</v>
      </c>
    </row>
    <row r="18" spans="1:9" ht="25.15" customHeight="1" x14ac:dyDescent="0.25">
      <c r="A18" s="373" t="s">
        <v>1962</v>
      </c>
      <c r="B18" s="935">
        <v>103.5</v>
      </c>
      <c r="C18" s="382">
        <f t="shared" si="4"/>
        <v>0.75</v>
      </c>
      <c r="D18" s="374">
        <v>1943</v>
      </c>
      <c r="E18" s="374">
        <f t="shared" si="6"/>
        <v>1457.25</v>
      </c>
      <c r="F18" s="926">
        <v>1</v>
      </c>
      <c r="G18" s="371">
        <f t="shared" si="7"/>
        <v>1457.25</v>
      </c>
      <c r="H18" s="371">
        <f t="shared" si="8"/>
        <v>351.05</v>
      </c>
      <c r="I18" s="927">
        <f t="shared" si="5"/>
        <v>1808.3</v>
      </c>
    </row>
    <row r="19" spans="1:9" ht="25.15" customHeight="1" x14ac:dyDescent="0.25">
      <c r="A19" s="373" t="s">
        <v>1963</v>
      </c>
      <c r="B19" s="936">
        <v>131</v>
      </c>
      <c r="C19" s="382">
        <f t="shared" si="4"/>
        <v>0.94927536231884058</v>
      </c>
      <c r="D19" s="374">
        <v>1943</v>
      </c>
      <c r="E19" s="374">
        <f t="shared" si="6"/>
        <v>1844.4420289855072</v>
      </c>
      <c r="F19" s="926">
        <v>1</v>
      </c>
      <c r="G19" s="371">
        <f t="shared" si="7"/>
        <v>1844.44</v>
      </c>
      <c r="H19" s="371">
        <f>ROUND(G19*0.2409,2)</f>
        <v>444.33</v>
      </c>
      <c r="I19" s="927">
        <f t="shared" si="5"/>
        <v>2288.77</v>
      </c>
    </row>
    <row r="20" spans="1:9" ht="25.15" customHeight="1" x14ac:dyDescent="0.25">
      <c r="A20" s="373" t="s">
        <v>1964</v>
      </c>
      <c r="B20" s="936">
        <v>105</v>
      </c>
      <c r="C20" s="382">
        <f t="shared" si="4"/>
        <v>0.76086956521739135</v>
      </c>
      <c r="D20" s="374">
        <v>1943</v>
      </c>
      <c r="E20" s="374">
        <f t="shared" si="6"/>
        <v>1478.3695652173915</v>
      </c>
      <c r="F20" s="926">
        <v>0.3</v>
      </c>
      <c r="G20" s="371">
        <f t="shared" si="7"/>
        <v>443.51</v>
      </c>
      <c r="H20" s="371">
        <f>ROUND(G20*0.2409,2)</f>
        <v>106.84</v>
      </c>
      <c r="I20" s="927">
        <f t="shared" si="5"/>
        <v>550.35</v>
      </c>
    </row>
    <row r="21" spans="1:9" ht="25.15" customHeight="1" x14ac:dyDescent="0.25">
      <c r="A21" s="373" t="s">
        <v>1965</v>
      </c>
      <c r="B21" s="936">
        <v>132</v>
      </c>
      <c r="C21" s="382">
        <f t="shared" si="4"/>
        <v>0.95652173913043481</v>
      </c>
      <c r="D21" s="374">
        <v>1943</v>
      </c>
      <c r="E21" s="374">
        <f t="shared" si="6"/>
        <v>1858.5217391304348</v>
      </c>
      <c r="F21" s="926">
        <v>0.3</v>
      </c>
      <c r="G21" s="371">
        <f t="shared" si="7"/>
        <v>557.55999999999995</v>
      </c>
      <c r="H21" s="371">
        <f>ROUND(G21*0.2131,2)</f>
        <v>118.82</v>
      </c>
      <c r="I21" s="927">
        <f t="shared" si="5"/>
        <v>676.37999999999988</v>
      </c>
    </row>
    <row r="22" spans="1:9" ht="25.15" customHeight="1" x14ac:dyDescent="0.25">
      <c r="A22" s="373" t="s">
        <v>1966</v>
      </c>
      <c r="B22" s="936">
        <v>138</v>
      </c>
      <c r="C22" s="382">
        <f t="shared" si="4"/>
        <v>1</v>
      </c>
      <c r="D22" s="374">
        <v>1943</v>
      </c>
      <c r="E22" s="374">
        <f t="shared" si="6"/>
        <v>1943</v>
      </c>
      <c r="F22" s="926">
        <v>0.3</v>
      </c>
      <c r="G22" s="371">
        <f t="shared" si="7"/>
        <v>582.9</v>
      </c>
      <c r="H22" s="371">
        <f>ROUND(G22*0.2131,2)</f>
        <v>124.22</v>
      </c>
      <c r="I22" s="927">
        <f t="shared" si="5"/>
        <v>707.12</v>
      </c>
    </row>
    <row r="23" spans="1:9" ht="25.15" customHeight="1" x14ac:dyDescent="0.25">
      <c r="A23" s="373" t="s">
        <v>1967</v>
      </c>
      <c r="B23" s="936">
        <v>21</v>
      </c>
      <c r="C23" s="382">
        <f t="shared" si="4"/>
        <v>0.15217391304347827</v>
      </c>
      <c r="D23" s="374">
        <v>1943</v>
      </c>
      <c r="E23" s="374">
        <f t="shared" si="6"/>
        <v>295.67391304347831</v>
      </c>
      <c r="F23" s="926">
        <v>0.3</v>
      </c>
      <c r="G23" s="371">
        <f t="shared" si="7"/>
        <v>88.7</v>
      </c>
      <c r="H23" s="371">
        <f>ROUND(G23*0.2409,2)</f>
        <v>21.37</v>
      </c>
      <c r="I23" s="927">
        <f t="shared" si="5"/>
        <v>110.07000000000001</v>
      </c>
    </row>
    <row r="24" spans="1:9" ht="25.15" customHeight="1" x14ac:dyDescent="0.25">
      <c r="A24" s="918" t="s">
        <v>1968</v>
      </c>
      <c r="B24" s="936">
        <v>117</v>
      </c>
      <c r="C24" s="382">
        <f t="shared" si="4"/>
        <v>0.84782608695652173</v>
      </c>
      <c r="D24" s="374">
        <v>1943</v>
      </c>
      <c r="E24" s="374">
        <f t="shared" si="6"/>
        <v>1647.3260869565217</v>
      </c>
      <c r="F24" s="926">
        <v>0.3</v>
      </c>
      <c r="G24" s="371">
        <f t="shared" si="7"/>
        <v>494.2</v>
      </c>
      <c r="H24" s="371">
        <f>ROUND(G24*0.2131,2)</f>
        <v>105.31</v>
      </c>
      <c r="I24" s="927">
        <f t="shared" si="5"/>
        <v>599.51</v>
      </c>
    </row>
    <row r="25" spans="1:9" ht="19.899999999999999" customHeight="1" x14ac:dyDescent="0.25">
      <c r="A25" s="373" t="s">
        <v>1969</v>
      </c>
      <c r="B25" s="936">
        <v>138</v>
      </c>
      <c r="C25" s="382">
        <f t="shared" si="4"/>
        <v>1</v>
      </c>
      <c r="D25" s="374">
        <v>1744</v>
      </c>
      <c r="E25" s="374">
        <f t="shared" si="6"/>
        <v>1744</v>
      </c>
      <c r="F25" s="926">
        <v>1</v>
      </c>
      <c r="G25" s="371">
        <f t="shared" si="7"/>
        <v>1744</v>
      </c>
      <c r="H25" s="371">
        <f>ROUND(G25*0.2409,2)</f>
        <v>420.13</v>
      </c>
      <c r="I25" s="927">
        <f t="shared" si="5"/>
        <v>2164.13</v>
      </c>
    </row>
    <row r="26" spans="1:9" ht="19.899999999999999" customHeight="1" x14ac:dyDescent="0.25">
      <c r="A26" s="373" t="s">
        <v>1970</v>
      </c>
      <c r="B26" s="936">
        <v>63</v>
      </c>
      <c r="C26" s="382">
        <f t="shared" si="4"/>
        <v>0.45652173913043476</v>
      </c>
      <c r="D26" s="374">
        <v>1744</v>
      </c>
      <c r="E26" s="374">
        <f t="shared" si="6"/>
        <v>796.17391304347825</v>
      </c>
      <c r="F26" s="926">
        <v>1</v>
      </c>
      <c r="G26" s="371">
        <f t="shared" si="7"/>
        <v>796.17</v>
      </c>
      <c r="H26" s="371">
        <f>ROUND(G26*0.2409,2)</f>
        <v>191.8</v>
      </c>
      <c r="I26" s="927">
        <f t="shared" si="5"/>
        <v>987.97</v>
      </c>
    </row>
    <row r="27" spans="1:9" ht="19.899999999999999" customHeight="1" x14ac:dyDescent="0.25">
      <c r="A27" s="373" t="s">
        <v>1971</v>
      </c>
      <c r="B27" s="936">
        <v>24</v>
      </c>
      <c r="C27" s="382">
        <f t="shared" si="4"/>
        <v>0.17391304347826086</v>
      </c>
      <c r="D27" s="374">
        <v>1744</v>
      </c>
      <c r="E27" s="374">
        <f t="shared" si="6"/>
        <v>303.30434782608694</v>
      </c>
      <c r="F27" s="926">
        <v>1</v>
      </c>
      <c r="G27" s="371">
        <f t="shared" si="7"/>
        <v>303.3</v>
      </c>
      <c r="H27" s="371">
        <f>ROUND(G27*0.2409,2)</f>
        <v>73.06</v>
      </c>
      <c r="I27" s="927">
        <f t="shared" si="5"/>
        <v>376.36</v>
      </c>
    </row>
    <row r="28" spans="1:9" ht="19.5" customHeight="1" x14ac:dyDescent="0.25">
      <c r="A28" s="373" t="s">
        <v>1972</v>
      </c>
      <c r="B28" s="936">
        <v>92</v>
      </c>
      <c r="C28" s="382">
        <f>B28/138</f>
        <v>0.66666666666666663</v>
      </c>
      <c r="D28" s="374">
        <v>1744</v>
      </c>
      <c r="E28" s="374">
        <f t="shared" ref="E28:E35" si="9">C28*D28</f>
        <v>1162.6666666666665</v>
      </c>
      <c r="F28" s="926">
        <v>1</v>
      </c>
      <c r="G28" s="371">
        <f t="shared" ref="G28:G35" si="10">ROUND(E28*F28,2)</f>
        <v>1162.67</v>
      </c>
      <c r="H28" s="371">
        <f t="shared" ref="H28:H35" si="11">ROUND(G28*0.2409,2)</f>
        <v>280.08999999999997</v>
      </c>
      <c r="I28" s="927">
        <f>G28+H28</f>
        <v>1442.76</v>
      </c>
    </row>
    <row r="29" spans="1:9" ht="19.5" customHeight="1" x14ac:dyDescent="0.25">
      <c r="A29" s="373" t="s">
        <v>1973</v>
      </c>
      <c r="B29" s="936">
        <v>138</v>
      </c>
      <c r="C29" s="382">
        <f>B29/138</f>
        <v>1</v>
      </c>
      <c r="D29" s="374">
        <v>1744</v>
      </c>
      <c r="E29" s="374">
        <f t="shared" si="9"/>
        <v>1744</v>
      </c>
      <c r="F29" s="926">
        <v>1</v>
      </c>
      <c r="G29" s="371">
        <f t="shared" si="10"/>
        <v>1744</v>
      </c>
      <c r="H29" s="371">
        <f t="shared" si="11"/>
        <v>420.13</v>
      </c>
      <c r="I29" s="927">
        <f t="shared" ref="I29:I35" si="12">G29+H29</f>
        <v>2164.13</v>
      </c>
    </row>
    <row r="30" spans="1:9" ht="19.5" customHeight="1" x14ac:dyDescent="0.25">
      <c r="A30" s="373" t="s">
        <v>1974</v>
      </c>
      <c r="B30" s="936">
        <v>48</v>
      </c>
      <c r="C30" s="382">
        <f>B30/138</f>
        <v>0.34782608695652173</v>
      </c>
      <c r="D30" s="374">
        <v>1744</v>
      </c>
      <c r="E30" s="374">
        <f t="shared" si="9"/>
        <v>606.60869565217388</v>
      </c>
      <c r="F30" s="926">
        <v>1</v>
      </c>
      <c r="G30" s="371">
        <f t="shared" si="10"/>
        <v>606.61</v>
      </c>
      <c r="H30" s="371">
        <f t="shared" si="11"/>
        <v>146.13</v>
      </c>
      <c r="I30" s="927">
        <f t="shared" si="12"/>
        <v>752.74</v>
      </c>
    </row>
    <row r="31" spans="1:9" ht="19.5" customHeight="1" x14ac:dyDescent="0.25">
      <c r="A31" s="918" t="s">
        <v>1975</v>
      </c>
      <c r="B31" s="936">
        <v>138</v>
      </c>
      <c r="C31" s="382">
        <f>B31/138</f>
        <v>1</v>
      </c>
      <c r="D31" s="374">
        <v>2176</v>
      </c>
      <c r="E31" s="374">
        <f t="shared" si="9"/>
        <v>2176</v>
      </c>
      <c r="F31" s="926">
        <v>0.3</v>
      </c>
      <c r="G31" s="371">
        <f t="shared" si="10"/>
        <v>652.79999999999995</v>
      </c>
      <c r="H31" s="371">
        <f t="shared" si="11"/>
        <v>157.26</v>
      </c>
      <c r="I31" s="927">
        <f t="shared" si="12"/>
        <v>810.06</v>
      </c>
    </row>
    <row r="32" spans="1:9" ht="19.5" customHeight="1" x14ac:dyDescent="0.25">
      <c r="A32" s="373" t="s">
        <v>1976</v>
      </c>
      <c r="B32" s="936">
        <v>158</v>
      </c>
      <c r="C32" s="382">
        <f>B32/158</f>
        <v>1</v>
      </c>
      <c r="D32" s="374">
        <v>1482</v>
      </c>
      <c r="E32" s="374">
        <f t="shared" si="9"/>
        <v>1482</v>
      </c>
      <c r="F32" s="926">
        <v>0.3</v>
      </c>
      <c r="G32" s="371">
        <f t="shared" si="10"/>
        <v>444.6</v>
      </c>
      <c r="H32" s="371">
        <f t="shared" si="11"/>
        <v>107.1</v>
      </c>
      <c r="I32" s="927">
        <f t="shared" si="12"/>
        <v>551.70000000000005</v>
      </c>
    </row>
    <row r="33" spans="1:9" ht="19.5" customHeight="1" x14ac:dyDescent="0.25">
      <c r="A33" s="373" t="s">
        <v>1977</v>
      </c>
      <c r="B33" s="936">
        <v>158</v>
      </c>
      <c r="C33" s="382">
        <f>B33/158</f>
        <v>1</v>
      </c>
      <c r="D33" s="374">
        <v>1482</v>
      </c>
      <c r="E33" s="374">
        <f t="shared" si="9"/>
        <v>1482</v>
      </c>
      <c r="F33" s="926">
        <v>1</v>
      </c>
      <c r="G33" s="371">
        <f t="shared" si="10"/>
        <v>1482</v>
      </c>
      <c r="H33" s="371">
        <f t="shared" si="11"/>
        <v>357.01</v>
      </c>
      <c r="I33" s="927">
        <f t="shared" si="12"/>
        <v>1839.01</v>
      </c>
    </row>
    <row r="34" spans="1:9" ht="19.5" customHeight="1" x14ac:dyDescent="0.25">
      <c r="A34" s="373" t="s">
        <v>1978</v>
      </c>
      <c r="B34" s="936">
        <v>158</v>
      </c>
      <c r="C34" s="382">
        <f>B34/158</f>
        <v>1</v>
      </c>
      <c r="D34" s="374">
        <v>1630.2</v>
      </c>
      <c r="E34" s="374">
        <f t="shared" si="9"/>
        <v>1630.2</v>
      </c>
      <c r="F34" s="926">
        <v>0.3</v>
      </c>
      <c r="G34" s="371">
        <f t="shared" si="10"/>
        <v>489.06</v>
      </c>
      <c r="H34" s="371">
        <f t="shared" si="11"/>
        <v>117.81</v>
      </c>
      <c r="I34" s="927">
        <f t="shared" si="12"/>
        <v>606.87</v>
      </c>
    </row>
    <row r="35" spans="1:9" ht="19.5" customHeight="1" x14ac:dyDescent="0.25">
      <c r="A35" s="373" t="s">
        <v>1979</v>
      </c>
      <c r="B35" s="936">
        <v>158</v>
      </c>
      <c r="C35" s="382">
        <f>B35/158</f>
        <v>1</v>
      </c>
      <c r="D35" s="374">
        <v>1482</v>
      </c>
      <c r="E35" s="374">
        <f t="shared" si="9"/>
        <v>1482</v>
      </c>
      <c r="F35" s="926">
        <v>0.3</v>
      </c>
      <c r="G35" s="371">
        <f t="shared" si="10"/>
        <v>444.6</v>
      </c>
      <c r="H35" s="371">
        <f t="shared" si="11"/>
        <v>107.1</v>
      </c>
      <c r="I35" s="927">
        <f t="shared" si="12"/>
        <v>551.70000000000005</v>
      </c>
    </row>
    <row r="36" spans="1:9" s="370" customFormat="1" ht="52.5" customHeight="1" x14ac:dyDescent="0.3">
      <c r="A36" s="917" t="s">
        <v>8</v>
      </c>
      <c r="B36" s="934">
        <f>SUM(B37:B132)</f>
        <v>7533.5000000000009</v>
      </c>
      <c r="C36" s="944">
        <f>SUM(C37:C132)</f>
        <v>54.590579710144929</v>
      </c>
      <c r="D36" s="928">
        <f>SUM(D37:D132)</f>
        <v>102504</v>
      </c>
      <c r="E36" s="928">
        <f>SUM(E37:E132)</f>
        <v>59627.626811594193</v>
      </c>
      <c r="F36" s="928"/>
      <c r="G36" s="929">
        <f>SUM(G37:G132)</f>
        <v>50076.219999999994</v>
      </c>
      <c r="H36" s="930">
        <f>SUM(H37:H132)</f>
        <v>12045.220000000007</v>
      </c>
      <c r="I36" s="931">
        <f>SUM(I37:I132)</f>
        <v>62121.439999999988</v>
      </c>
    </row>
    <row r="37" spans="1:9" x14ac:dyDescent="0.25">
      <c r="A37" s="373" t="s">
        <v>1980</v>
      </c>
      <c r="B37" s="936">
        <v>138</v>
      </c>
      <c r="C37" s="382">
        <f>B37/138</f>
        <v>1</v>
      </c>
      <c r="D37" s="374">
        <v>1045</v>
      </c>
      <c r="E37" s="374">
        <f>C37*D37</f>
        <v>1045</v>
      </c>
      <c r="F37" s="926">
        <v>1</v>
      </c>
      <c r="G37" s="371">
        <f>ROUND(E37*F37,2)</f>
        <v>1045</v>
      </c>
      <c r="H37" s="371">
        <f t="shared" ref="H37:H40" si="13">ROUND(G37*0.2409,2)</f>
        <v>251.74</v>
      </c>
      <c r="I37" s="927">
        <f t="shared" ref="I37:I40" si="14">G37+H37</f>
        <v>1296.74</v>
      </c>
    </row>
    <row r="38" spans="1:9" x14ac:dyDescent="0.25">
      <c r="A38" s="373" t="s">
        <v>1981</v>
      </c>
      <c r="B38" s="936">
        <v>138</v>
      </c>
      <c r="C38" s="382">
        <f t="shared" ref="C38:C99" si="15">B38/138</f>
        <v>1</v>
      </c>
      <c r="D38" s="374">
        <v>1230</v>
      </c>
      <c r="E38" s="374">
        <f>C38*D38</f>
        <v>1230</v>
      </c>
      <c r="F38" s="926">
        <v>0.3</v>
      </c>
      <c r="G38" s="371">
        <f>ROUND(E38*F38,2)</f>
        <v>369</v>
      </c>
      <c r="H38" s="371">
        <f t="shared" si="13"/>
        <v>88.89</v>
      </c>
      <c r="I38" s="927">
        <f t="shared" si="14"/>
        <v>457.89</v>
      </c>
    </row>
    <row r="39" spans="1:9" x14ac:dyDescent="0.25">
      <c r="A39" s="373" t="s">
        <v>1982</v>
      </c>
      <c r="B39" s="936">
        <v>138</v>
      </c>
      <c r="C39" s="382">
        <f t="shared" si="15"/>
        <v>1</v>
      </c>
      <c r="D39" s="374">
        <v>1020</v>
      </c>
      <c r="E39" s="374">
        <f>C39*D39</f>
        <v>1020</v>
      </c>
      <c r="F39" s="926">
        <v>0.3</v>
      </c>
      <c r="G39" s="371">
        <f>ROUND(E39*F39,2)</f>
        <v>306</v>
      </c>
      <c r="H39" s="371">
        <f t="shared" si="13"/>
        <v>73.72</v>
      </c>
      <c r="I39" s="927">
        <f t="shared" si="14"/>
        <v>379.72</v>
      </c>
    </row>
    <row r="40" spans="1:9" x14ac:dyDescent="0.25">
      <c r="A40" s="373" t="s">
        <v>1983</v>
      </c>
      <c r="B40" s="936">
        <v>4.3</v>
      </c>
      <c r="C40" s="382">
        <f t="shared" si="15"/>
        <v>3.1159420289855071E-2</v>
      </c>
      <c r="D40" s="374">
        <v>1046</v>
      </c>
      <c r="E40" s="374">
        <f>C40*D40</f>
        <v>32.592753623188401</v>
      </c>
      <c r="F40" s="926">
        <v>1</v>
      </c>
      <c r="G40" s="371">
        <f>ROUND(E40*F40,2)</f>
        <v>32.590000000000003</v>
      </c>
      <c r="H40" s="371">
        <f t="shared" si="13"/>
        <v>7.85</v>
      </c>
      <c r="I40" s="927">
        <f t="shared" si="14"/>
        <v>40.440000000000005</v>
      </c>
    </row>
    <row r="41" spans="1:9" x14ac:dyDescent="0.25">
      <c r="A41" s="373" t="s">
        <v>1984</v>
      </c>
      <c r="B41" s="936">
        <v>1</v>
      </c>
      <c r="C41" s="382">
        <f t="shared" si="15"/>
        <v>7.246376811594203E-3</v>
      </c>
      <c r="D41" s="374">
        <v>1001</v>
      </c>
      <c r="E41" s="374">
        <f t="shared" ref="E41:E104" si="16">C41*D41</f>
        <v>7.2536231884057969</v>
      </c>
      <c r="F41" s="926">
        <v>1</v>
      </c>
      <c r="G41" s="371">
        <f t="shared" ref="G41:G63" si="17">ROUND(E41*F41,2)</f>
        <v>7.25</v>
      </c>
      <c r="H41" s="371">
        <f t="shared" ref="H41:H44" si="18">ROUND(G41*0.2409,2)</f>
        <v>1.75</v>
      </c>
      <c r="I41" s="927">
        <f t="shared" ref="I41:I44" si="19">G41+H41</f>
        <v>9</v>
      </c>
    </row>
    <row r="42" spans="1:9" x14ac:dyDescent="0.25">
      <c r="A42" s="373" t="s">
        <v>1985</v>
      </c>
      <c r="B42" s="936">
        <v>4.3</v>
      </c>
      <c r="C42" s="382">
        <f t="shared" si="15"/>
        <v>3.1159420289855071E-2</v>
      </c>
      <c r="D42" s="374">
        <v>1249</v>
      </c>
      <c r="E42" s="374">
        <f t="shared" si="16"/>
        <v>38.918115942028983</v>
      </c>
      <c r="F42" s="926">
        <v>1</v>
      </c>
      <c r="G42" s="371">
        <f t="shared" si="17"/>
        <v>38.92</v>
      </c>
      <c r="H42" s="371">
        <f t="shared" si="18"/>
        <v>9.3800000000000008</v>
      </c>
      <c r="I42" s="927">
        <f t="shared" si="19"/>
        <v>48.300000000000004</v>
      </c>
    </row>
    <row r="43" spans="1:9" x14ac:dyDescent="0.25">
      <c r="A43" s="373" t="s">
        <v>1986</v>
      </c>
      <c r="B43" s="936">
        <v>12</v>
      </c>
      <c r="C43" s="382">
        <f t="shared" si="15"/>
        <v>8.6956521739130432E-2</v>
      </c>
      <c r="D43" s="374">
        <v>986</v>
      </c>
      <c r="E43" s="374">
        <f t="shared" si="16"/>
        <v>85.739130434782609</v>
      </c>
      <c r="F43" s="926">
        <v>1</v>
      </c>
      <c r="G43" s="371">
        <f t="shared" si="17"/>
        <v>85.74</v>
      </c>
      <c r="H43" s="371">
        <f t="shared" si="18"/>
        <v>20.65</v>
      </c>
      <c r="I43" s="927">
        <f t="shared" si="19"/>
        <v>106.38999999999999</v>
      </c>
    </row>
    <row r="44" spans="1:9" x14ac:dyDescent="0.25">
      <c r="A44" s="373" t="s">
        <v>1987</v>
      </c>
      <c r="B44" s="936">
        <v>138</v>
      </c>
      <c r="C44" s="382">
        <f t="shared" si="15"/>
        <v>1</v>
      </c>
      <c r="D44" s="374">
        <v>1001</v>
      </c>
      <c r="E44" s="374">
        <f t="shared" si="16"/>
        <v>1001</v>
      </c>
      <c r="F44" s="926">
        <v>1</v>
      </c>
      <c r="G44" s="371">
        <f t="shared" si="17"/>
        <v>1001</v>
      </c>
      <c r="H44" s="371">
        <f t="shared" si="18"/>
        <v>241.14</v>
      </c>
      <c r="I44" s="927">
        <f t="shared" si="19"/>
        <v>1242.1399999999999</v>
      </c>
    </row>
    <row r="45" spans="1:9" x14ac:dyDescent="0.25">
      <c r="A45" s="373" t="s">
        <v>1988</v>
      </c>
      <c r="B45" s="936">
        <v>138</v>
      </c>
      <c r="C45" s="379">
        <f t="shared" si="15"/>
        <v>1</v>
      </c>
      <c r="D45" s="371">
        <v>986</v>
      </c>
      <c r="E45" s="371">
        <f t="shared" si="16"/>
        <v>986</v>
      </c>
      <c r="F45" s="380">
        <v>1</v>
      </c>
      <c r="G45" s="371">
        <f t="shared" si="17"/>
        <v>986</v>
      </c>
      <c r="H45" s="371">
        <f>ROUND(G45*0.2409,2)</f>
        <v>237.53</v>
      </c>
      <c r="I45" s="372">
        <f>G45+H45</f>
        <v>1223.53</v>
      </c>
    </row>
    <row r="46" spans="1:9" x14ac:dyDescent="0.25">
      <c r="A46" s="373" t="s">
        <v>1989</v>
      </c>
      <c r="B46" s="936">
        <v>138</v>
      </c>
      <c r="C46" s="379">
        <f t="shared" si="15"/>
        <v>1</v>
      </c>
      <c r="D46" s="371">
        <v>986</v>
      </c>
      <c r="E46" s="371">
        <f t="shared" si="16"/>
        <v>986</v>
      </c>
      <c r="F46" s="380">
        <v>1</v>
      </c>
      <c r="G46" s="371">
        <f t="shared" si="17"/>
        <v>986</v>
      </c>
      <c r="H46" s="371">
        <f>ROUND(G46*0.2409,2)</f>
        <v>237.53</v>
      </c>
      <c r="I46" s="372">
        <f>G46+H46</f>
        <v>1223.53</v>
      </c>
    </row>
    <row r="47" spans="1:9" x14ac:dyDescent="0.25">
      <c r="A47" s="373" t="s">
        <v>1990</v>
      </c>
      <c r="B47" s="936">
        <v>138</v>
      </c>
      <c r="C47" s="379">
        <f t="shared" si="15"/>
        <v>1</v>
      </c>
      <c r="D47" s="374">
        <v>1001</v>
      </c>
      <c r="E47" s="374">
        <f t="shared" si="16"/>
        <v>1001</v>
      </c>
      <c r="F47" s="926">
        <v>1</v>
      </c>
      <c r="G47" s="371">
        <f t="shared" si="17"/>
        <v>1001</v>
      </c>
      <c r="H47" s="371">
        <f t="shared" ref="H47:H107" si="20">ROUND(G47*0.2409,2)</f>
        <v>241.14</v>
      </c>
      <c r="I47" s="927">
        <f t="shared" ref="I47:I107" si="21">G47+H47</f>
        <v>1242.1399999999999</v>
      </c>
    </row>
    <row r="48" spans="1:9" x14ac:dyDescent="0.25">
      <c r="A48" s="373" t="s">
        <v>1991</v>
      </c>
      <c r="B48" s="936">
        <v>138</v>
      </c>
      <c r="C48" s="379">
        <f t="shared" si="15"/>
        <v>1</v>
      </c>
      <c r="D48" s="374">
        <v>986</v>
      </c>
      <c r="E48" s="374">
        <f t="shared" si="16"/>
        <v>986</v>
      </c>
      <c r="F48" s="926">
        <v>1</v>
      </c>
      <c r="G48" s="371">
        <f t="shared" si="17"/>
        <v>986</v>
      </c>
      <c r="H48" s="371">
        <f t="shared" si="20"/>
        <v>237.53</v>
      </c>
      <c r="I48" s="927">
        <f t="shared" si="21"/>
        <v>1223.53</v>
      </c>
    </row>
    <row r="49" spans="1:9" x14ac:dyDescent="0.25">
      <c r="A49" s="373" t="s">
        <v>1992</v>
      </c>
      <c r="B49" s="936">
        <v>138</v>
      </c>
      <c r="C49" s="382">
        <f t="shared" si="15"/>
        <v>1</v>
      </c>
      <c r="D49" s="374">
        <v>1001</v>
      </c>
      <c r="E49" s="374">
        <f t="shared" si="16"/>
        <v>1001</v>
      </c>
      <c r="F49" s="926">
        <v>1</v>
      </c>
      <c r="G49" s="371">
        <f t="shared" si="17"/>
        <v>1001</v>
      </c>
      <c r="H49" s="371">
        <f t="shared" si="20"/>
        <v>241.14</v>
      </c>
      <c r="I49" s="927">
        <f t="shared" si="21"/>
        <v>1242.1399999999999</v>
      </c>
    </row>
    <row r="50" spans="1:9" x14ac:dyDescent="0.25">
      <c r="A50" s="373" t="s">
        <v>1993</v>
      </c>
      <c r="B50" s="936">
        <v>86</v>
      </c>
      <c r="C50" s="382">
        <f t="shared" si="15"/>
        <v>0.62318840579710144</v>
      </c>
      <c r="D50" s="374">
        <v>986</v>
      </c>
      <c r="E50" s="374">
        <f t="shared" si="16"/>
        <v>614.463768115942</v>
      </c>
      <c r="F50" s="926">
        <v>1</v>
      </c>
      <c r="G50" s="371">
        <f t="shared" si="17"/>
        <v>614.46</v>
      </c>
      <c r="H50" s="371">
        <f t="shared" si="20"/>
        <v>148.02000000000001</v>
      </c>
      <c r="I50" s="927">
        <f t="shared" si="21"/>
        <v>762.48</v>
      </c>
    </row>
    <row r="51" spans="1:9" x14ac:dyDescent="0.25">
      <c r="A51" s="373" t="s">
        <v>1994</v>
      </c>
      <c r="B51" s="936">
        <v>138</v>
      </c>
      <c r="C51" s="382">
        <f t="shared" si="15"/>
        <v>1</v>
      </c>
      <c r="D51" s="374">
        <v>986</v>
      </c>
      <c r="E51" s="374">
        <f t="shared" si="16"/>
        <v>986</v>
      </c>
      <c r="F51" s="926">
        <v>1</v>
      </c>
      <c r="G51" s="371">
        <f t="shared" si="17"/>
        <v>986</v>
      </c>
      <c r="H51" s="371">
        <f t="shared" si="20"/>
        <v>237.53</v>
      </c>
      <c r="I51" s="927">
        <f t="shared" si="21"/>
        <v>1223.53</v>
      </c>
    </row>
    <row r="52" spans="1:9" x14ac:dyDescent="0.25">
      <c r="A52" s="373" t="s">
        <v>1995</v>
      </c>
      <c r="B52" s="936">
        <v>48</v>
      </c>
      <c r="C52" s="382">
        <f t="shared" si="15"/>
        <v>0.34782608695652173</v>
      </c>
      <c r="D52" s="374">
        <v>986</v>
      </c>
      <c r="E52" s="374">
        <f t="shared" si="16"/>
        <v>342.95652173913044</v>
      </c>
      <c r="F52" s="926">
        <v>1</v>
      </c>
      <c r="G52" s="371">
        <f t="shared" si="17"/>
        <v>342.96</v>
      </c>
      <c r="H52" s="371">
        <f t="shared" si="20"/>
        <v>82.62</v>
      </c>
      <c r="I52" s="927">
        <f t="shared" si="21"/>
        <v>425.58</v>
      </c>
    </row>
    <row r="53" spans="1:9" x14ac:dyDescent="0.25">
      <c r="A53" s="373" t="s">
        <v>1996</v>
      </c>
      <c r="B53" s="936">
        <v>120</v>
      </c>
      <c r="C53" s="382">
        <f t="shared" si="15"/>
        <v>0.86956521739130432</v>
      </c>
      <c r="D53" s="374">
        <v>986</v>
      </c>
      <c r="E53" s="374">
        <f t="shared" si="16"/>
        <v>857.39130434782601</v>
      </c>
      <c r="F53" s="926">
        <v>1</v>
      </c>
      <c r="G53" s="371">
        <f t="shared" si="17"/>
        <v>857.39</v>
      </c>
      <c r="H53" s="371">
        <f t="shared" si="20"/>
        <v>206.55</v>
      </c>
      <c r="I53" s="927">
        <f t="shared" si="21"/>
        <v>1063.94</v>
      </c>
    </row>
    <row r="54" spans="1:9" x14ac:dyDescent="0.25">
      <c r="A54" s="373" t="s">
        <v>1997</v>
      </c>
      <c r="B54" s="936">
        <v>138</v>
      </c>
      <c r="C54" s="382">
        <f t="shared" si="15"/>
        <v>1</v>
      </c>
      <c r="D54" s="374">
        <v>986</v>
      </c>
      <c r="E54" s="374">
        <f t="shared" si="16"/>
        <v>986</v>
      </c>
      <c r="F54" s="926">
        <v>1</v>
      </c>
      <c r="G54" s="371">
        <f t="shared" si="17"/>
        <v>986</v>
      </c>
      <c r="H54" s="371">
        <f t="shared" si="20"/>
        <v>237.53</v>
      </c>
      <c r="I54" s="927">
        <f t="shared" si="21"/>
        <v>1223.53</v>
      </c>
    </row>
    <row r="55" spans="1:9" x14ac:dyDescent="0.25">
      <c r="A55" s="373" t="s">
        <v>1998</v>
      </c>
      <c r="B55" s="936">
        <v>138</v>
      </c>
      <c r="C55" s="382">
        <f t="shared" si="15"/>
        <v>1</v>
      </c>
      <c r="D55" s="374">
        <v>986</v>
      </c>
      <c r="E55" s="374">
        <f t="shared" si="16"/>
        <v>986</v>
      </c>
      <c r="F55" s="926">
        <v>1</v>
      </c>
      <c r="G55" s="371">
        <f t="shared" si="17"/>
        <v>986</v>
      </c>
      <c r="H55" s="371">
        <f t="shared" si="20"/>
        <v>237.53</v>
      </c>
      <c r="I55" s="927">
        <f t="shared" si="21"/>
        <v>1223.53</v>
      </c>
    </row>
    <row r="56" spans="1:9" x14ac:dyDescent="0.25">
      <c r="A56" s="373" t="s">
        <v>1999</v>
      </c>
      <c r="B56" s="936">
        <v>102</v>
      </c>
      <c r="C56" s="382">
        <f t="shared" si="15"/>
        <v>0.73913043478260865</v>
      </c>
      <c r="D56" s="374">
        <v>986</v>
      </c>
      <c r="E56" s="374">
        <f t="shared" si="16"/>
        <v>728.78260869565213</v>
      </c>
      <c r="F56" s="926">
        <v>1</v>
      </c>
      <c r="G56" s="371">
        <f t="shared" si="17"/>
        <v>728.78</v>
      </c>
      <c r="H56" s="371">
        <f t="shared" si="20"/>
        <v>175.56</v>
      </c>
      <c r="I56" s="927">
        <f t="shared" si="21"/>
        <v>904.33999999999992</v>
      </c>
    </row>
    <row r="57" spans="1:9" x14ac:dyDescent="0.25">
      <c r="A57" s="373" t="s">
        <v>2000</v>
      </c>
      <c r="B57" s="936">
        <v>138</v>
      </c>
      <c r="C57" s="382">
        <f t="shared" si="15"/>
        <v>1</v>
      </c>
      <c r="D57" s="374">
        <v>1001</v>
      </c>
      <c r="E57" s="374">
        <f t="shared" si="16"/>
        <v>1001</v>
      </c>
      <c r="F57" s="926">
        <v>1</v>
      </c>
      <c r="G57" s="371">
        <f t="shared" si="17"/>
        <v>1001</v>
      </c>
      <c r="H57" s="371">
        <f t="shared" si="20"/>
        <v>241.14</v>
      </c>
      <c r="I57" s="927">
        <f t="shared" si="21"/>
        <v>1242.1399999999999</v>
      </c>
    </row>
    <row r="58" spans="1:9" s="59" customFormat="1" x14ac:dyDescent="0.25">
      <c r="A58" s="378" t="s">
        <v>2001</v>
      </c>
      <c r="B58" s="935">
        <v>138</v>
      </c>
      <c r="C58" s="379">
        <f t="shared" si="15"/>
        <v>1</v>
      </c>
      <c r="D58" s="371">
        <v>986</v>
      </c>
      <c r="E58" s="371">
        <f t="shared" si="16"/>
        <v>986</v>
      </c>
      <c r="F58" s="380">
        <v>1</v>
      </c>
      <c r="G58" s="371">
        <f t="shared" si="17"/>
        <v>986</v>
      </c>
      <c r="H58" s="371">
        <f t="shared" si="20"/>
        <v>237.53</v>
      </c>
      <c r="I58" s="372">
        <f t="shared" si="21"/>
        <v>1223.53</v>
      </c>
    </row>
    <row r="59" spans="1:9" s="59" customFormat="1" x14ac:dyDescent="0.25">
      <c r="A59" s="378" t="s">
        <v>2002</v>
      </c>
      <c r="B59" s="935">
        <v>54</v>
      </c>
      <c r="C59" s="379">
        <f t="shared" si="15"/>
        <v>0.39130434782608697</v>
      </c>
      <c r="D59" s="371">
        <v>1001</v>
      </c>
      <c r="E59" s="371">
        <f t="shared" si="16"/>
        <v>391.69565217391306</v>
      </c>
      <c r="F59" s="380">
        <v>1</v>
      </c>
      <c r="G59" s="371">
        <f t="shared" si="17"/>
        <v>391.7</v>
      </c>
      <c r="H59" s="371">
        <f t="shared" si="20"/>
        <v>94.36</v>
      </c>
      <c r="I59" s="372">
        <f t="shared" si="21"/>
        <v>486.06</v>
      </c>
    </row>
    <row r="60" spans="1:9" s="59" customFormat="1" x14ac:dyDescent="0.25">
      <c r="A60" s="378" t="s">
        <v>2003</v>
      </c>
      <c r="B60" s="935">
        <v>138</v>
      </c>
      <c r="C60" s="379">
        <f t="shared" si="15"/>
        <v>1</v>
      </c>
      <c r="D60" s="371">
        <v>1001</v>
      </c>
      <c r="E60" s="371">
        <f t="shared" si="16"/>
        <v>1001</v>
      </c>
      <c r="F60" s="380">
        <v>1</v>
      </c>
      <c r="G60" s="371">
        <f t="shared" si="17"/>
        <v>1001</v>
      </c>
      <c r="H60" s="371">
        <f t="shared" si="20"/>
        <v>241.14</v>
      </c>
      <c r="I60" s="372">
        <f t="shared" si="21"/>
        <v>1242.1399999999999</v>
      </c>
    </row>
    <row r="61" spans="1:9" s="59" customFormat="1" x14ac:dyDescent="0.25">
      <c r="A61" s="378" t="s">
        <v>2004</v>
      </c>
      <c r="B61" s="935">
        <v>138</v>
      </c>
      <c r="C61" s="379">
        <f t="shared" si="15"/>
        <v>1</v>
      </c>
      <c r="D61" s="371">
        <v>986</v>
      </c>
      <c r="E61" s="371">
        <f t="shared" si="16"/>
        <v>986</v>
      </c>
      <c r="F61" s="380">
        <v>1</v>
      </c>
      <c r="G61" s="371">
        <f t="shared" si="17"/>
        <v>986</v>
      </c>
      <c r="H61" s="371">
        <f t="shared" si="20"/>
        <v>237.53</v>
      </c>
      <c r="I61" s="372">
        <f t="shared" si="21"/>
        <v>1223.53</v>
      </c>
    </row>
    <row r="62" spans="1:9" s="59" customFormat="1" x14ac:dyDescent="0.25">
      <c r="A62" s="378" t="s">
        <v>2005</v>
      </c>
      <c r="B62" s="935">
        <v>138</v>
      </c>
      <c r="C62" s="379">
        <f t="shared" si="15"/>
        <v>1</v>
      </c>
      <c r="D62" s="371">
        <v>1001</v>
      </c>
      <c r="E62" s="371">
        <f t="shared" si="16"/>
        <v>1001</v>
      </c>
      <c r="F62" s="380">
        <v>1</v>
      </c>
      <c r="G62" s="371">
        <f t="shared" si="17"/>
        <v>1001</v>
      </c>
      <c r="H62" s="371">
        <f t="shared" si="20"/>
        <v>241.14</v>
      </c>
      <c r="I62" s="372">
        <f t="shared" si="21"/>
        <v>1242.1399999999999</v>
      </c>
    </row>
    <row r="63" spans="1:9" s="59" customFormat="1" x14ac:dyDescent="0.25">
      <c r="A63" s="378" t="s">
        <v>2006</v>
      </c>
      <c r="B63" s="935">
        <v>110</v>
      </c>
      <c r="C63" s="379">
        <f t="shared" si="15"/>
        <v>0.79710144927536231</v>
      </c>
      <c r="D63" s="371">
        <v>1001</v>
      </c>
      <c r="E63" s="371">
        <f t="shared" si="16"/>
        <v>797.89855072463763</v>
      </c>
      <c r="F63" s="380">
        <v>1</v>
      </c>
      <c r="G63" s="371">
        <f t="shared" si="17"/>
        <v>797.9</v>
      </c>
      <c r="H63" s="371">
        <f t="shared" si="20"/>
        <v>192.21</v>
      </c>
      <c r="I63" s="372">
        <f t="shared" si="21"/>
        <v>990.11</v>
      </c>
    </row>
    <row r="64" spans="1:9" x14ac:dyDescent="0.25">
      <c r="A64" s="373" t="s">
        <v>2007</v>
      </c>
      <c r="B64" s="936">
        <v>138</v>
      </c>
      <c r="C64" s="379">
        <f t="shared" si="15"/>
        <v>1</v>
      </c>
      <c r="D64" s="374">
        <v>1001</v>
      </c>
      <c r="E64" s="371">
        <f t="shared" si="16"/>
        <v>1001</v>
      </c>
      <c r="F64" s="926">
        <v>1</v>
      </c>
      <c r="G64" s="371">
        <f>ROUND(E64*F64,2)</f>
        <v>1001</v>
      </c>
      <c r="H64" s="371">
        <f t="shared" si="20"/>
        <v>241.14</v>
      </c>
      <c r="I64" s="927">
        <f t="shared" si="21"/>
        <v>1242.1399999999999</v>
      </c>
    </row>
    <row r="65" spans="1:9" x14ac:dyDescent="0.25">
      <c r="A65" s="373" t="s">
        <v>2008</v>
      </c>
      <c r="B65" s="936">
        <v>90</v>
      </c>
      <c r="C65" s="379">
        <f t="shared" si="15"/>
        <v>0.65217391304347827</v>
      </c>
      <c r="D65" s="374">
        <v>986</v>
      </c>
      <c r="E65" s="371">
        <f t="shared" si="16"/>
        <v>643.04347826086962</v>
      </c>
      <c r="F65" s="926">
        <v>0.3</v>
      </c>
      <c r="G65" s="371">
        <f t="shared" ref="G65:G107" si="22">ROUND(E65*F65,2)</f>
        <v>192.91</v>
      </c>
      <c r="H65" s="371">
        <f t="shared" si="20"/>
        <v>46.47</v>
      </c>
      <c r="I65" s="927">
        <f t="shared" si="21"/>
        <v>239.38</v>
      </c>
    </row>
    <row r="66" spans="1:9" x14ac:dyDescent="0.25">
      <c r="A66" s="373" t="s">
        <v>2009</v>
      </c>
      <c r="B66" s="936">
        <v>132</v>
      </c>
      <c r="C66" s="379">
        <f t="shared" si="15"/>
        <v>0.95652173913043481</v>
      </c>
      <c r="D66" s="374">
        <v>1167</v>
      </c>
      <c r="E66" s="371">
        <f t="shared" si="16"/>
        <v>1116.2608695652175</v>
      </c>
      <c r="F66" s="926">
        <v>1</v>
      </c>
      <c r="G66" s="371">
        <f t="shared" si="22"/>
        <v>1116.26</v>
      </c>
      <c r="H66" s="371">
        <f t="shared" si="20"/>
        <v>268.91000000000003</v>
      </c>
      <c r="I66" s="927">
        <f t="shared" si="21"/>
        <v>1385.17</v>
      </c>
    </row>
    <row r="67" spans="1:9" x14ac:dyDescent="0.25">
      <c r="A67" s="373" t="s">
        <v>2010</v>
      </c>
      <c r="B67" s="936">
        <v>6</v>
      </c>
      <c r="C67" s="379">
        <f t="shared" si="15"/>
        <v>4.3478260869565216E-2</v>
      </c>
      <c r="D67" s="374">
        <v>1360</v>
      </c>
      <c r="E67" s="371">
        <f t="shared" si="16"/>
        <v>59.130434782608695</v>
      </c>
      <c r="F67" s="926">
        <v>1</v>
      </c>
      <c r="G67" s="371">
        <f t="shared" si="22"/>
        <v>59.13</v>
      </c>
      <c r="H67" s="371">
        <f t="shared" si="20"/>
        <v>14.24</v>
      </c>
      <c r="I67" s="927">
        <f t="shared" si="21"/>
        <v>73.37</v>
      </c>
    </row>
    <row r="68" spans="1:9" x14ac:dyDescent="0.25">
      <c r="A68" s="373" t="s">
        <v>2011</v>
      </c>
      <c r="B68" s="936">
        <v>90</v>
      </c>
      <c r="C68" s="379">
        <f t="shared" si="15"/>
        <v>0.65217391304347827</v>
      </c>
      <c r="D68" s="374">
        <v>1001</v>
      </c>
      <c r="E68" s="371">
        <f t="shared" si="16"/>
        <v>652.82608695652175</v>
      </c>
      <c r="F68" s="926">
        <v>1</v>
      </c>
      <c r="G68" s="371">
        <f t="shared" si="22"/>
        <v>652.83000000000004</v>
      </c>
      <c r="H68" s="371">
        <f t="shared" si="20"/>
        <v>157.27000000000001</v>
      </c>
      <c r="I68" s="927">
        <f t="shared" si="21"/>
        <v>810.1</v>
      </c>
    </row>
    <row r="69" spans="1:9" x14ac:dyDescent="0.25">
      <c r="A69" s="373" t="s">
        <v>2012</v>
      </c>
      <c r="B69" s="936">
        <v>48</v>
      </c>
      <c r="C69" s="379">
        <f t="shared" si="15"/>
        <v>0.34782608695652173</v>
      </c>
      <c r="D69" s="374">
        <v>1046</v>
      </c>
      <c r="E69" s="371">
        <f t="shared" si="16"/>
        <v>363.82608695652175</v>
      </c>
      <c r="F69" s="926">
        <v>0.3</v>
      </c>
      <c r="G69" s="371">
        <f t="shared" si="22"/>
        <v>109.15</v>
      </c>
      <c r="H69" s="371">
        <f t="shared" si="20"/>
        <v>26.29</v>
      </c>
      <c r="I69" s="927">
        <f t="shared" si="21"/>
        <v>135.44</v>
      </c>
    </row>
    <row r="70" spans="1:9" x14ac:dyDescent="0.25">
      <c r="A70" s="373" t="s">
        <v>2013</v>
      </c>
      <c r="B70" s="936">
        <v>78</v>
      </c>
      <c r="C70" s="379">
        <f t="shared" si="15"/>
        <v>0.56521739130434778</v>
      </c>
      <c r="D70" s="374">
        <v>1001</v>
      </c>
      <c r="E70" s="371">
        <f t="shared" si="16"/>
        <v>565.78260869565213</v>
      </c>
      <c r="F70" s="926">
        <v>1</v>
      </c>
      <c r="G70" s="371">
        <f t="shared" si="22"/>
        <v>565.78</v>
      </c>
      <c r="H70" s="371">
        <f>ROUND(G70*0.2131,2)</f>
        <v>120.57</v>
      </c>
      <c r="I70" s="927">
        <f t="shared" si="21"/>
        <v>686.34999999999991</v>
      </c>
    </row>
    <row r="71" spans="1:9" x14ac:dyDescent="0.25">
      <c r="A71" s="373" t="s">
        <v>2014</v>
      </c>
      <c r="B71" s="936">
        <v>117</v>
      </c>
      <c r="C71" s="379">
        <f t="shared" si="15"/>
        <v>0.84782608695652173</v>
      </c>
      <c r="D71" s="374">
        <v>1001</v>
      </c>
      <c r="E71" s="371">
        <f t="shared" si="16"/>
        <v>848.67391304347825</v>
      </c>
      <c r="F71" s="926">
        <v>1</v>
      </c>
      <c r="G71" s="371">
        <f t="shared" si="22"/>
        <v>848.67</v>
      </c>
      <c r="H71" s="371">
        <f t="shared" si="20"/>
        <v>204.44</v>
      </c>
      <c r="I71" s="927">
        <f t="shared" si="21"/>
        <v>1053.1099999999999</v>
      </c>
    </row>
    <row r="72" spans="1:9" x14ac:dyDescent="0.25">
      <c r="A72" s="373" t="s">
        <v>2015</v>
      </c>
      <c r="B72" s="936">
        <v>138</v>
      </c>
      <c r="C72" s="379">
        <f t="shared" si="15"/>
        <v>1</v>
      </c>
      <c r="D72" s="374">
        <v>986</v>
      </c>
      <c r="E72" s="371">
        <f t="shared" si="16"/>
        <v>986</v>
      </c>
      <c r="F72" s="926">
        <v>1</v>
      </c>
      <c r="G72" s="371">
        <f t="shared" si="22"/>
        <v>986</v>
      </c>
      <c r="H72" s="371">
        <f t="shared" si="20"/>
        <v>237.53</v>
      </c>
      <c r="I72" s="927">
        <f t="shared" si="21"/>
        <v>1223.53</v>
      </c>
    </row>
    <row r="73" spans="1:9" x14ac:dyDescent="0.25">
      <c r="A73" s="373" t="s">
        <v>2016</v>
      </c>
      <c r="B73" s="936">
        <v>82</v>
      </c>
      <c r="C73" s="379">
        <f t="shared" si="15"/>
        <v>0.59420289855072461</v>
      </c>
      <c r="D73" s="374">
        <v>1046</v>
      </c>
      <c r="E73" s="374">
        <f t="shared" si="16"/>
        <v>621.536231884058</v>
      </c>
      <c r="F73" s="926">
        <v>1</v>
      </c>
      <c r="G73" s="371">
        <f t="shared" si="22"/>
        <v>621.54</v>
      </c>
      <c r="H73" s="371">
        <f t="shared" si="20"/>
        <v>149.72999999999999</v>
      </c>
      <c r="I73" s="927">
        <f t="shared" si="21"/>
        <v>771.27</v>
      </c>
    </row>
    <row r="74" spans="1:9" x14ac:dyDescent="0.25">
      <c r="A74" s="373" t="s">
        <v>2017</v>
      </c>
      <c r="B74" s="936">
        <v>96</v>
      </c>
      <c r="C74" s="382">
        <f t="shared" si="15"/>
        <v>0.69565217391304346</v>
      </c>
      <c r="D74" s="374">
        <v>986</v>
      </c>
      <c r="E74" s="374">
        <f t="shared" si="16"/>
        <v>685.91304347826087</v>
      </c>
      <c r="F74" s="926">
        <v>1</v>
      </c>
      <c r="G74" s="371">
        <f t="shared" si="22"/>
        <v>685.91</v>
      </c>
      <c r="H74" s="371">
        <f t="shared" si="20"/>
        <v>165.24</v>
      </c>
      <c r="I74" s="927">
        <f t="shared" si="21"/>
        <v>851.15</v>
      </c>
    </row>
    <row r="75" spans="1:9" x14ac:dyDescent="0.25">
      <c r="A75" s="373" t="s">
        <v>2018</v>
      </c>
      <c r="B75" s="936">
        <v>42</v>
      </c>
      <c r="C75" s="382">
        <f t="shared" si="15"/>
        <v>0.30434782608695654</v>
      </c>
      <c r="D75" s="374">
        <v>1141</v>
      </c>
      <c r="E75" s="374">
        <f t="shared" si="16"/>
        <v>347.26086956521743</v>
      </c>
      <c r="F75" s="926">
        <v>1</v>
      </c>
      <c r="G75" s="371">
        <f t="shared" si="22"/>
        <v>347.26</v>
      </c>
      <c r="H75" s="371">
        <f t="shared" si="20"/>
        <v>83.65</v>
      </c>
      <c r="I75" s="927">
        <f t="shared" si="21"/>
        <v>430.90999999999997</v>
      </c>
    </row>
    <row r="76" spans="1:9" x14ac:dyDescent="0.25">
      <c r="A76" s="373" t="s">
        <v>2019</v>
      </c>
      <c r="B76" s="936">
        <v>35</v>
      </c>
      <c r="C76" s="379">
        <f t="shared" si="15"/>
        <v>0.25362318840579712</v>
      </c>
      <c r="D76" s="374">
        <v>1046</v>
      </c>
      <c r="E76" s="374">
        <f t="shared" si="16"/>
        <v>265.28985507246381</v>
      </c>
      <c r="F76" s="926">
        <v>1</v>
      </c>
      <c r="G76" s="371">
        <f t="shared" si="22"/>
        <v>265.29000000000002</v>
      </c>
      <c r="H76" s="371">
        <f t="shared" si="20"/>
        <v>63.91</v>
      </c>
      <c r="I76" s="927">
        <f t="shared" si="21"/>
        <v>329.20000000000005</v>
      </c>
    </row>
    <row r="77" spans="1:9" x14ac:dyDescent="0.25">
      <c r="A77" s="373" t="s">
        <v>2020</v>
      </c>
      <c r="B77" s="936">
        <v>138</v>
      </c>
      <c r="C77" s="382">
        <f t="shared" si="15"/>
        <v>1</v>
      </c>
      <c r="D77" s="374">
        <v>1203</v>
      </c>
      <c r="E77" s="374">
        <f t="shared" si="16"/>
        <v>1203</v>
      </c>
      <c r="F77" s="926">
        <v>1</v>
      </c>
      <c r="G77" s="371">
        <f t="shared" si="22"/>
        <v>1203</v>
      </c>
      <c r="H77" s="371">
        <f t="shared" si="20"/>
        <v>289.8</v>
      </c>
      <c r="I77" s="927">
        <f t="shared" si="21"/>
        <v>1492.8</v>
      </c>
    </row>
    <row r="78" spans="1:9" x14ac:dyDescent="0.25">
      <c r="A78" s="373" t="s">
        <v>2021</v>
      </c>
      <c r="B78" s="936">
        <v>96</v>
      </c>
      <c r="C78" s="382">
        <f t="shared" si="15"/>
        <v>0.69565217391304346</v>
      </c>
      <c r="D78" s="374">
        <v>1141</v>
      </c>
      <c r="E78" s="374">
        <f t="shared" si="16"/>
        <v>793.73913043478262</v>
      </c>
      <c r="F78" s="926">
        <v>1</v>
      </c>
      <c r="G78" s="371">
        <f t="shared" si="22"/>
        <v>793.74</v>
      </c>
      <c r="H78" s="371">
        <f t="shared" si="20"/>
        <v>191.21</v>
      </c>
      <c r="I78" s="927">
        <f t="shared" si="21"/>
        <v>984.95</v>
      </c>
    </row>
    <row r="79" spans="1:9" s="59" customFormat="1" x14ac:dyDescent="0.25">
      <c r="A79" s="378" t="s">
        <v>2022</v>
      </c>
      <c r="B79" s="935">
        <v>12</v>
      </c>
      <c r="C79" s="379">
        <f t="shared" si="15"/>
        <v>8.6956521739130432E-2</v>
      </c>
      <c r="D79" s="371">
        <v>1001</v>
      </c>
      <c r="E79" s="371">
        <f t="shared" si="16"/>
        <v>87.043478260869563</v>
      </c>
      <c r="F79" s="380">
        <v>1</v>
      </c>
      <c r="G79" s="371">
        <f t="shared" si="22"/>
        <v>87.04</v>
      </c>
      <c r="H79" s="371">
        <f t="shared" si="20"/>
        <v>20.97</v>
      </c>
      <c r="I79" s="372">
        <f t="shared" si="21"/>
        <v>108.01</v>
      </c>
    </row>
    <row r="80" spans="1:9" s="59" customFormat="1" x14ac:dyDescent="0.25">
      <c r="A80" s="378" t="s">
        <v>2023</v>
      </c>
      <c r="B80" s="935">
        <v>8.3000000000000007</v>
      </c>
      <c r="C80" s="379">
        <f t="shared" si="15"/>
        <v>6.0144927536231886E-2</v>
      </c>
      <c r="D80" s="371">
        <v>1001</v>
      </c>
      <c r="E80" s="371">
        <f t="shared" si="16"/>
        <v>60.205072463768118</v>
      </c>
      <c r="F80" s="380">
        <v>1</v>
      </c>
      <c r="G80" s="371">
        <f t="shared" si="22"/>
        <v>60.21</v>
      </c>
      <c r="H80" s="371">
        <f t="shared" si="20"/>
        <v>14.5</v>
      </c>
      <c r="I80" s="372">
        <f t="shared" si="21"/>
        <v>74.710000000000008</v>
      </c>
    </row>
    <row r="81" spans="1:9" s="59" customFormat="1" x14ac:dyDescent="0.25">
      <c r="A81" s="378" t="s">
        <v>2024</v>
      </c>
      <c r="B81" s="935">
        <v>8.3000000000000007</v>
      </c>
      <c r="C81" s="379">
        <f t="shared" si="15"/>
        <v>6.0144927536231886E-2</v>
      </c>
      <c r="D81" s="371">
        <v>1001</v>
      </c>
      <c r="E81" s="371">
        <f t="shared" si="16"/>
        <v>60.205072463768118</v>
      </c>
      <c r="F81" s="380">
        <v>1</v>
      </c>
      <c r="G81" s="371">
        <f t="shared" si="22"/>
        <v>60.21</v>
      </c>
      <c r="H81" s="371">
        <f t="shared" si="20"/>
        <v>14.5</v>
      </c>
      <c r="I81" s="372">
        <f t="shared" si="21"/>
        <v>74.710000000000008</v>
      </c>
    </row>
    <row r="82" spans="1:9" s="59" customFormat="1" x14ac:dyDescent="0.25">
      <c r="A82" s="378" t="s">
        <v>2025</v>
      </c>
      <c r="B82" s="935">
        <v>90</v>
      </c>
      <c r="C82" s="379">
        <f t="shared" si="15"/>
        <v>0.65217391304347827</v>
      </c>
      <c r="D82" s="371">
        <v>1001</v>
      </c>
      <c r="E82" s="371">
        <f t="shared" si="16"/>
        <v>652.82608695652175</v>
      </c>
      <c r="F82" s="380">
        <v>1</v>
      </c>
      <c r="G82" s="371">
        <f t="shared" si="22"/>
        <v>652.83000000000004</v>
      </c>
      <c r="H82" s="371">
        <f t="shared" si="20"/>
        <v>157.27000000000001</v>
      </c>
      <c r="I82" s="372">
        <f t="shared" si="21"/>
        <v>810.1</v>
      </c>
    </row>
    <row r="83" spans="1:9" x14ac:dyDescent="0.25">
      <c r="A83" s="373" t="s">
        <v>2026</v>
      </c>
      <c r="B83" s="936">
        <v>90</v>
      </c>
      <c r="C83" s="379">
        <f t="shared" si="15"/>
        <v>0.65217391304347827</v>
      </c>
      <c r="D83" s="371">
        <v>1001</v>
      </c>
      <c r="E83" s="371">
        <f t="shared" si="16"/>
        <v>652.82608695652175</v>
      </c>
      <c r="F83" s="380">
        <v>1</v>
      </c>
      <c r="G83" s="371">
        <f t="shared" si="22"/>
        <v>652.83000000000004</v>
      </c>
      <c r="H83" s="371">
        <f t="shared" si="20"/>
        <v>157.27000000000001</v>
      </c>
      <c r="I83" s="372">
        <f t="shared" si="21"/>
        <v>810.1</v>
      </c>
    </row>
    <row r="84" spans="1:9" x14ac:dyDescent="0.25">
      <c r="A84" s="373" t="s">
        <v>2027</v>
      </c>
      <c r="B84" s="936">
        <v>90</v>
      </c>
      <c r="C84" s="379">
        <f t="shared" si="15"/>
        <v>0.65217391304347827</v>
      </c>
      <c r="D84" s="371">
        <v>986</v>
      </c>
      <c r="E84" s="371">
        <f t="shared" si="16"/>
        <v>643.04347826086962</v>
      </c>
      <c r="F84" s="380">
        <v>1</v>
      </c>
      <c r="G84" s="371">
        <f t="shared" si="22"/>
        <v>643.04</v>
      </c>
      <c r="H84" s="371">
        <f t="shared" si="20"/>
        <v>154.91</v>
      </c>
      <c r="I84" s="372">
        <f t="shared" si="21"/>
        <v>797.94999999999993</v>
      </c>
    </row>
    <row r="85" spans="1:9" x14ac:dyDescent="0.25">
      <c r="A85" s="373" t="s">
        <v>2028</v>
      </c>
      <c r="B85" s="936">
        <v>60</v>
      </c>
      <c r="C85" s="379">
        <f t="shared" si="15"/>
        <v>0.43478260869565216</v>
      </c>
      <c r="D85" s="371">
        <v>1001</v>
      </c>
      <c r="E85" s="371">
        <f t="shared" si="16"/>
        <v>435.21739130434781</v>
      </c>
      <c r="F85" s="380">
        <v>1</v>
      </c>
      <c r="G85" s="371">
        <f t="shared" si="22"/>
        <v>435.22</v>
      </c>
      <c r="H85" s="371">
        <f t="shared" si="20"/>
        <v>104.84</v>
      </c>
      <c r="I85" s="372">
        <f t="shared" si="21"/>
        <v>540.06000000000006</v>
      </c>
    </row>
    <row r="86" spans="1:9" x14ac:dyDescent="0.25">
      <c r="A86" s="373" t="s">
        <v>2029</v>
      </c>
      <c r="B86" s="936">
        <v>84</v>
      </c>
      <c r="C86" s="379">
        <f t="shared" si="15"/>
        <v>0.60869565217391308</v>
      </c>
      <c r="D86" s="374">
        <v>1046</v>
      </c>
      <c r="E86" s="374">
        <f t="shared" si="16"/>
        <v>636.69565217391312</v>
      </c>
      <c r="F86" s="380">
        <v>1</v>
      </c>
      <c r="G86" s="371">
        <f t="shared" si="22"/>
        <v>636.70000000000005</v>
      </c>
      <c r="H86" s="371">
        <f t="shared" si="20"/>
        <v>153.38</v>
      </c>
      <c r="I86" s="372">
        <f t="shared" si="21"/>
        <v>790.08</v>
      </c>
    </row>
    <row r="87" spans="1:9" x14ac:dyDescent="0.25">
      <c r="A87" s="373" t="s">
        <v>2030</v>
      </c>
      <c r="B87" s="935">
        <v>30</v>
      </c>
      <c r="C87" s="379">
        <f t="shared" si="15"/>
        <v>0.21739130434782608</v>
      </c>
      <c r="D87" s="371">
        <v>986</v>
      </c>
      <c r="E87" s="371">
        <f t="shared" si="16"/>
        <v>214.3478260869565</v>
      </c>
      <c r="F87" s="380">
        <v>1</v>
      </c>
      <c r="G87" s="371">
        <f t="shared" si="22"/>
        <v>214.35</v>
      </c>
      <c r="H87" s="371">
        <f t="shared" si="20"/>
        <v>51.64</v>
      </c>
      <c r="I87" s="372">
        <f t="shared" si="21"/>
        <v>265.99</v>
      </c>
    </row>
    <row r="88" spans="1:9" x14ac:dyDescent="0.25">
      <c r="A88" s="373" t="s">
        <v>2031</v>
      </c>
      <c r="B88" s="935">
        <v>110</v>
      </c>
      <c r="C88" s="379">
        <f t="shared" si="15"/>
        <v>0.79710144927536231</v>
      </c>
      <c r="D88" s="371">
        <v>1046</v>
      </c>
      <c r="E88" s="371">
        <f t="shared" si="16"/>
        <v>833.768115942029</v>
      </c>
      <c r="F88" s="380">
        <v>1</v>
      </c>
      <c r="G88" s="371">
        <f t="shared" si="22"/>
        <v>833.77</v>
      </c>
      <c r="H88" s="371">
        <f t="shared" si="20"/>
        <v>200.86</v>
      </c>
      <c r="I88" s="372">
        <f t="shared" si="21"/>
        <v>1034.6300000000001</v>
      </c>
    </row>
    <row r="89" spans="1:9" x14ac:dyDescent="0.25">
      <c r="A89" s="373" t="s">
        <v>2032</v>
      </c>
      <c r="B89" s="935">
        <v>118</v>
      </c>
      <c r="C89" s="379">
        <f t="shared" si="15"/>
        <v>0.85507246376811596</v>
      </c>
      <c r="D89" s="371">
        <v>1001</v>
      </c>
      <c r="E89" s="371">
        <f t="shared" si="16"/>
        <v>855.92753623188412</v>
      </c>
      <c r="F89" s="380">
        <v>1</v>
      </c>
      <c r="G89" s="371">
        <f t="shared" si="22"/>
        <v>855.93</v>
      </c>
      <c r="H89" s="371">
        <f t="shared" si="20"/>
        <v>206.19</v>
      </c>
      <c r="I89" s="372">
        <f t="shared" si="21"/>
        <v>1062.1199999999999</v>
      </c>
    </row>
    <row r="90" spans="1:9" x14ac:dyDescent="0.25">
      <c r="A90" s="373" t="s">
        <v>2033</v>
      </c>
      <c r="B90" s="935">
        <v>122</v>
      </c>
      <c r="C90" s="379">
        <f t="shared" si="15"/>
        <v>0.88405797101449279</v>
      </c>
      <c r="D90" s="371">
        <v>1001</v>
      </c>
      <c r="E90" s="371">
        <f t="shared" si="16"/>
        <v>884.94202898550725</v>
      </c>
      <c r="F90" s="380">
        <v>1</v>
      </c>
      <c r="G90" s="371">
        <f t="shared" si="22"/>
        <v>884.94</v>
      </c>
      <c r="H90" s="371">
        <f t="shared" si="20"/>
        <v>213.18</v>
      </c>
      <c r="I90" s="372">
        <f t="shared" si="21"/>
        <v>1098.1200000000001</v>
      </c>
    </row>
    <row r="91" spans="1:9" x14ac:dyDescent="0.25">
      <c r="A91" s="373" t="s">
        <v>2034</v>
      </c>
      <c r="B91" s="935">
        <v>114</v>
      </c>
      <c r="C91" s="379">
        <f t="shared" si="15"/>
        <v>0.82608695652173914</v>
      </c>
      <c r="D91" s="371">
        <v>986</v>
      </c>
      <c r="E91" s="371">
        <f t="shared" si="16"/>
        <v>814.52173913043475</v>
      </c>
      <c r="F91" s="380">
        <v>1</v>
      </c>
      <c r="G91" s="371">
        <f t="shared" si="22"/>
        <v>814.52</v>
      </c>
      <c r="H91" s="371">
        <f t="shared" si="20"/>
        <v>196.22</v>
      </c>
      <c r="I91" s="372">
        <f t="shared" si="21"/>
        <v>1010.74</v>
      </c>
    </row>
    <row r="92" spans="1:9" x14ac:dyDescent="0.25">
      <c r="A92" s="373" t="s">
        <v>2035</v>
      </c>
      <c r="B92" s="937">
        <v>60</v>
      </c>
      <c r="C92" s="379">
        <f t="shared" si="15"/>
        <v>0.43478260869565216</v>
      </c>
      <c r="D92" s="371">
        <v>986</v>
      </c>
      <c r="E92" s="371">
        <f t="shared" si="16"/>
        <v>428.695652173913</v>
      </c>
      <c r="F92" s="380">
        <v>1</v>
      </c>
      <c r="G92" s="371">
        <f t="shared" si="22"/>
        <v>428.7</v>
      </c>
      <c r="H92" s="371">
        <f t="shared" si="20"/>
        <v>103.27</v>
      </c>
      <c r="I92" s="372">
        <f t="shared" si="21"/>
        <v>531.97</v>
      </c>
    </row>
    <row r="93" spans="1:9" x14ac:dyDescent="0.25">
      <c r="A93" s="373" t="s">
        <v>2036</v>
      </c>
      <c r="B93" s="937">
        <v>24</v>
      </c>
      <c r="C93" s="379">
        <f t="shared" si="15"/>
        <v>0.17391304347826086</v>
      </c>
      <c r="D93" s="371">
        <v>1001</v>
      </c>
      <c r="E93" s="371">
        <f t="shared" si="16"/>
        <v>174.08695652173913</v>
      </c>
      <c r="F93" s="381" t="s">
        <v>2037</v>
      </c>
      <c r="G93" s="371">
        <f t="shared" si="22"/>
        <v>174.09</v>
      </c>
      <c r="H93" s="371">
        <f t="shared" si="20"/>
        <v>41.94</v>
      </c>
      <c r="I93" s="372">
        <f t="shared" si="21"/>
        <v>216.03</v>
      </c>
    </row>
    <row r="94" spans="1:9" x14ac:dyDescent="0.25">
      <c r="A94" s="373" t="s">
        <v>2038</v>
      </c>
      <c r="B94" s="937">
        <v>12</v>
      </c>
      <c r="C94" s="379">
        <f t="shared" si="15"/>
        <v>8.6956521739130432E-2</v>
      </c>
      <c r="D94" s="371">
        <v>1001</v>
      </c>
      <c r="E94" s="371">
        <f t="shared" si="16"/>
        <v>87.043478260869563</v>
      </c>
      <c r="F94" s="381" t="s">
        <v>2037</v>
      </c>
      <c r="G94" s="371">
        <f t="shared" si="22"/>
        <v>87.04</v>
      </c>
      <c r="H94" s="371">
        <f t="shared" si="20"/>
        <v>20.97</v>
      </c>
      <c r="I94" s="372">
        <f t="shared" si="21"/>
        <v>108.01</v>
      </c>
    </row>
    <row r="95" spans="1:9" x14ac:dyDescent="0.25">
      <c r="A95" s="373" t="s">
        <v>2039</v>
      </c>
      <c r="B95" s="937">
        <v>19</v>
      </c>
      <c r="C95" s="379">
        <f t="shared" si="15"/>
        <v>0.13768115942028986</v>
      </c>
      <c r="D95" s="371">
        <v>986</v>
      </c>
      <c r="E95" s="371">
        <f t="shared" si="16"/>
        <v>135.75362318840581</v>
      </c>
      <c r="F95" s="381" t="s">
        <v>2037</v>
      </c>
      <c r="G95" s="371">
        <f t="shared" si="22"/>
        <v>135.75</v>
      </c>
      <c r="H95" s="371">
        <f t="shared" si="20"/>
        <v>32.700000000000003</v>
      </c>
      <c r="I95" s="372">
        <f t="shared" si="21"/>
        <v>168.45</v>
      </c>
    </row>
    <row r="96" spans="1:9" x14ac:dyDescent="0.25">
      <c r="A96" s="373" t="s">
        <v>2040</v>
      </c>
      <c r="B96" s="937">
        <v>14</v>
      </c>
      <c r="C96" s="379">
        <f t="shared" si="15"/>
        <v>0.10144927536231885</v>
      </c>
      <c r="D96" s="371">
        <v>986</v>
      </c>
      <c r="E96" s="371">
        <f t="shared" si="16"/>
        <v>100.02898550724639</v>
      </c>
      <c r="F96" s="381" t="s">
        <v>2037</v>
      </c>
      <c r="G96" s="371">
        <f t="shared" si="22"/>
        <v>100.03</v>
      </c>
      <c r="H96" s="371">
        <f t="shared" si="20"/>
        <v>24.1</v>
      </c>
      <c r="I96" s="372">
        <f t="shared" si="21"/>
        <v>124.13</v>
      </c>
    </row>
    <row r="97" spans="1:9" x14ac:dyDescent="0.25">
      <c r="A97" s="373" t="s">
        <v>2041</v>
      </c>
      <c r="B97" s="937">
        <v>8</v>
      </c>
      <c r="C97" s="379">
        <f t="shared" si="15"/>
        <v>5.7971014492753624E-2</v>
      </c>
      <c r="D97" s="371">
        <v>986</v>
      </c>
      <c r="E97" s="371">
        <f t="shared" si="16"/>
        <v>57.159420289855071</v>
      </c>
      <c r="F97" s="381" t="s">
        <v>2037</v>
      </c>
      <c r="G97" s="371">
        <f t="shared" si="22"/>
        <v>57.16</v>
      </c>
      <c r="H97" s="371">
        <f t="shared" si="20"/>
        <v>13.77</v>
      </c>
      <c r="I97" s="372">
        <f t="shared" si="21"/>
        <v>70.929999999999993</v>
      </c>
    </row>
    <row r="98" spans="1:9" x14ac:dyDescent="0.25">
      <c r="A98" s="373" t="s">
        <v>2042</v>
      </c>
      <c r="B98" s="937">
        <v>7</v>
      </c>
      <c r="C98" s="379">
        <f t="shared" si="15"/>
        <v>5.0724637681159424E-2</v>
      </c>
      <c r="D98" s="371">
        <v>1026</v>
      </c>
      <c r="E98" s="371">
        <f t="shared" si="16"/>
        <v>52.04347826086957</v>
      </c>
      <c r="F98" s="381" t="s">
        <v>2037</v>
      </c>
      <c r="G98" s="371">
        <f t="shared" si="22"/>
        <v>52.04</v>
      </c>
      <c r="H98" s="371">
        <f t="shared" si="20"/>
        <v>12.54</v>
      </c>
      <c r="I98" s="372">
        <f t="shared" si="21"/>
        <v>64.58</v>
      </c>
    </row>
    <row r="99" spans="1:9" x14ac:dyDescent="0.25">
      <c r="A99" s="373" t="s">
        <v>2043</v>
      </c>
      <c r="B99" s="937">
        <v>10</v>
      </c>
      <c r="C99" s="379">
        <f t="shared" si="15"/>
        <v>7.2463768115942032E-2</v>
      </c>
      <c r="D99" s="371">
        <v>986</v>
      </c>
      <c r="E99" s="371">
        <f t="shared" si="16"/>
        <v>71.449275362318843</v>
      </c>
      <c r="F99" s="381" t="s">
        <v>2037</v>
      </c>
      <c r="G99" s="371">
        <f t="shared" si="22"/>
        <v>71.45</v>
      </c>
      <c r="H99" s="371">
        <f t="shared" si="20"/>
        <v>17.21</v>
      </c>
      <c r="I99" s="372">
        <f t="shared" si="21"/>
        <v>88.66</v>
      </c>
    </row>
    <row r="100" spans="1:9" x14ac:dyDescent="0.25">
      <c r="A100" s="373" t="s">
        <v>2044</v>
      </c>
      <c r="B100" s="937">
        <v>12</v>
      </c>
      <c r="C100" s="379">
        <f t="shared" ref="C100:C112" si="23">B100/138</f>
        <v>8.6956521739130432E-2</v>
      </c>
      <c r="D100" s="371">
        <v>986</v>
      </c>
      <c r="E100" s="371">
        <f t="shared" si="16"/>
        <v>85.739130434782609</v>
      </c>
      <c r="F100" s="381" t="s">
        <v>2037</v>
      </c>
      <c r="G100" s="371">
        <f t="shared" si="22"/>
        <v>85.74</v>
      </c>
      <c r="H100" s="371">
        <f t="shared" si="20"/>
        <v>20.65</v>
      </c>
      <c r="I100" s="372">
        <f t="shared" si="21"/>
        <v>106.38999999999999</v>
      </c>
    </row>
    <row r="101" spans="1:9" x14ac:dyDescent="0.25">
      <c r="A101" s="373" t="s">
        <v>2045</v>
      </c>
      <c r="B101" s="937">
        <v>12</v>
      </c>
      <c r="C101" s="379">
        <f t="shared" si="23"/>
        <v>8.6956521739130432E-2</v>
      </c>
      <c r="D101" s="371">
        <v>986</v>
      </c>
      <c r="E101" s="371">
        <f t="shared" si="16"/>
        <v>85.739130434782609</v>
      </c>
      <c r="F101" s="381" t="s">
        <v>2037</v>
      </c>
      <c r="G101" s="371">
        <f t="shared" si="22"/>
        <v>85.74</v>
      </c>
      <c r="H101" s="371">
        <f>ROUND(G101*0.2131,2)</f>
        <v>18.27</v>
      </c>
      <c r="I101" s="372">
        <f t="shared" si="21"/>
        <v>104.00999999999999</v>
      </c>
    </row>
    <row r="102" spans="1:9" x14ac:dyDescent="0.25">
      <c r="A102" s="373" t="s">
        <v>2046</v>
      </c>
      <c r="B102" s="937">
        <v>8</v>
      </c>
      <c r="C102" s="379">
        <f t="shared" si="23"/>
        <v>5.7971014492753624E-2</v>
      </c>
      <c r="D102" s="371">
        <v>986</v>
      </c>
      <c r="E102" s="371">
        <f t="shared" si="16"/>
        <v>57.159420289855071</v>
      </c>
      <c r="F102" s="381" t="s">
        <v>2037</v>
      </c>
      <c r="G102" s="371">
        <f t="shared" si="22"/>
        <v>57.16</v>
      </c>
      <c r="H102" s="371">
        <f t="shared" si="20"/>
        <v>13.77</v>
      </c>
      <c r="I102" s="372">
        <f t="shared" si="21"/>
        <v>70.929999999999993</v>
      </c>
    </row>
    <row r="103" spans="1:9" x14ac:dyDescent="0.25">
      <c r="A103" s="373" t="s">
        <v>2047</v>
      </c>
      <c r="B103" s="937">
        <v>12</v>
      </c>
      <c r="C103" s="379">
        <f t="shared" si="23"/>
        <v>8.6956521739130432E-2</v>
      </c>
      <c r="D103" s="371">
        <v>986</v>
      </c>
      <c r="E103" s="371">
        <f t="shared" si="16"/>
        <v>85.739130434782609</v>
      </c>
      <c r="F103" s="381" t="s">
        <v>2037</v>
      </c>
      <c r="G103" s="371">
        <f t="shared" si="22"/>
        <v>85.74</v>
      </c>
      <c r="H103" s="371">
        <f t="shared" si="20"/>
        <v>20.65</v>
      </c>
      <c r="I103" s="372">
        <f t="shared" si="21"/>
        <v>106.38999999999999</v>
      </c>
    </row>
    <row r="104" spans="1:9" x14ac:dyDescent="0.25">
      <c r="A104" s="373" t="s">
        <v>2048</v>
      </c>
      <c r="B104" s="937">
        <v>12</v>
      </c>
      <c r="C104" s="379">
        <f t="shared" si="23"/>
        <v>8.6956521739130432E-2</v>
      </c>
      <c r="D104" s="371">
        <v>986</v>
      </c>
      <c r="E104" s="371">
        <f t="shared" si="16"/>
        <v>85.739130434782609</v>
      </c>
      <c r="F104" s="381" t="s">
        <v>2037</v>
      </c>
      <c r="G104" s="371">
        <f t="shared" si="22"/>
        <v>85.74</v>
      </c>
      <c r="H104" s="371">
        <f t="shared" si="20"/>
        <v>20.65</v>
      </c>
      <c r="I104" s="372">
        <f t="shared" si="21"/>
        <v>106.38999999999999</v>
      </c>
    </row>
    <row r="105" spans="1:9" x14ac:dyDescent="0.25">
      <c r="A105" s="373" t="s">
        <v>2049</v>
      </c>
      <c r="B105" s="938">
        <v>28</v>
      </c>
      <c r="C105" s="379">
        <f t="shared" si="23"/>
        <v>0.20289855072463769</v>
      </c>
      <c r="D105" s="371">
        <v>1046</v>
      </c>
      <c r="E105" s="371">
        <f t="shared" ref="E105:E107" si="24">C105*D105</f>
        <v>212.23188405797103</v>
      </c>
      <c r="F105" s="380">
        <v>1</v>
      </c>
      <c r="G105" s="371">
        <f t="shared" si="22"/>
        <v>212.23</v>
      </c>
      <c r="H105" s="371">
        <f t="shared" si="20"/>
        <v>51.13</v>
      </c>
      <c r="I105" s="372">
        <f t="shared" si="21"/>
        <v>263.36</v>
      </c>
    </row>
    <row r="106" spans="1:9" x14ac:dyDescent="0.25">
      <c r="A106" s="373" t="s">
        <v>2050</v>
      </c>
      <c r="B106" s="938">
        <v>49</v>
      </c>
      <c r="C106" s="379">
        <f t="shared" si="23"/>
        <v>0.35507246376811596</v>
      </c>
      <c r="D106" s="371">
        <v>1249</v>
      </c>
      <c r="E106" s="371">
        <f t="shared" si="24"/>
        <v>443.48550724637681</v>
      </c>
      <c r="F106" s="380">
        <v>1</v>
      </c>
      <c r="G106" s="371">
        <f t="shared" si="22"/>
        <v>443.49</v>
      </c>
      <c r="H106" s="371">
        <f t="shared" si="20"/>
        <v>106.84</v>
      </c>
      <c r="I106" s="372">
        <f t="shared" si="21"/>
        <v>550.33000000000004</v>
      </c>
    </row>
    <row r="107" spans="1:9" x14ac:dyDescent="0.25">
      <c r="A107" s="373" t="s">
        <v>2051</v>
      </c>
      <c r="B107" s="938">
        <v>7</v>
      </c>
      <c r="C107" s="379">
        <f t="shared" si="23"/>
        <v>5.0724637681159424E-2</v>
      </c>
      <c r="D107" s="371">
        <v>1141</v>
      </c>
      <c r="E107" s="371">
        <f t="shared" si="24"/>
        <v>57.876811594202906</v>
      </c>
      <c r="F107" s="380">
        <v>1</v>
      </c>
      <c r="G107" s="371">
        <f t="shared" si="22"/>
        <v>57.88</v>
      </c>
      <c r="H107" s="371">
        <f t="shared" si="20"/>
        <v>13.94</v>
      </c>
      <c r="I107" s="372">
        <f t="shared" si="21"/>
        <v>71.820000000000007</v>
      </c>
    </row>
    <row r="108" spans="1:9" x14ac:dyDescent="0.25">
      <c r="A108" s="373" t="s">
        <v>2052</v>
      </c>
      <c r="B108" s="936">
        <v>1</v>
      </c>
      <c r="C108" s="379">
        <f t="shared" si="23"/>
        <v>7.246376811594203E-3</v>
      </c>
      <c r="D108" s="371">
        <v>890</v>
      </c>
      <c r="E108" s="371">
        <f t="shared" ref="E108" si="25">C108*D108</f>
        <v>6.4492753623188408</v>
      </c>
      <c r="F108" s="380">
        <v>1</v>
      </c>
      <c r="G108" s="371">
        <f t="shared" ref="G108:G112" si="26">ROUND(E108*F108,2)</f>
        <v>6.45</v>
      </c>
      <c r="H108" s="371">
        <f t="shared" ref="H108:H112" si="27">ROUND(G108*0.2409,2)</f>
        <v>1.55</v>
      </c>
      <c r="I108" s="372">
        <f t="shared" ref="I108:I112" si="28">G108+H108</f>
        <v>8</v>
      </c>
    </row>
    <row r="109" spans="1:9" x14ac:dyDescent="0.25">
      <c r="A109" s="373" t="s">
        <v>2053</v>
      </c>
      <c r="B109" s="936">
        <v>48</v>
      </c>
      <c r="C109" s="382">
        <f t="shared" si="23"/>
        <v>0.34782608695652173</v>
      </c>
      <c r="D109" s="374">
        <v>890</v>
      </c>
      <c r="E109" s="382">
        <f>C109*D109</f>
        <v>309.56521739130432</v>
      </c>
      <c r="F109" s="383">
        <v>1</v>
      </c>
      <c r="G109" s="371">
        <f t="shared" si="26"/>
        <v>309.57</v>
      </c>
      <c r="H109" s="371">
        <f t="shared" si="27"/>
        <v>74.58</v>
      </c>
      <c r="I109" s="927">
        <f t="shared" si="28"/>
        <v>384.15</v>
      </c>
    </row>
    <row r="110" spans="1:9" x14ac:dyDescent="0.25">
      <c r="A110" s="373" t="s">
        <v>2054</v>
      </c>
      <c r="B110" s="936">
        <v>62</v>
      </c>
      <c r="C110" s="379">
        <f t="shared" si="23"/>
        <v>0.44927536231884058</v>
      </c>
      <c r="D110" s="374">
        <v>934</v>
      </c>
      <c r="E110" s="371">
        <f t="shared" ref="E110:E112" si="29">C110*D110</f>
        <v>419.62318840579712</v>
      </c>
      <c r="F110" s="380">
        <v>1</v>
      </c>
      <c r="G110" s="371">
        <f t="shared" si="26"/>
        <v>419.62</v>
      </c>
      <c r="H110" s="371">
        <f t="shared" si="27"/>
        <v>101.09</v>
      </c>
      <c r="I110" s="372">
        <f t="shared" si="28"/>
        <v>520.71</v>
      </c>
    </row>
    <row r="111" spans="1:9" x14ac:dyDescent="0.25">
      <c r="A111" s="373" t="s">
        <v>2055</v>
      </c>
      <c r="B111" s="936">
        <v>6</v>
      </c>
      <c r="C111" s="379">
        <f t="shared" si="23"/>
        <v>4.3478260869565216E-2</v>
      </c>
      <c r="D111" s="374">
        <v>1074</v>
      </c>
      <c r="E111" s="371">
        <f t="shared" si="29"/>
        <v>46.695652173913039</v>
      </c>
      <c r="F111" s="380">
        <v>1</v>
      </c>
      <c r="G111" s="371">
        <f t="shared" si="26"/>
        <v>46.7</v>
      </c>
      <c r="H111" s="371">
        <f t="shared" si="27"/>
        <v>11.25</v>
      </c>
      <c r="I111" s="372">
        <f t="shared" si="28"/>
        <v>57.95</v>
      </c>
    </row>
    <row r="112" spans="1:9" x14ac:dyDescent="0.25">
      <c r="A112" s="373" t="s">
        <v>2056</v>
      </c>
      <c r="B112" s="936">
        <v>103</v>
      </c>
      <c r="C112" s="382">
        <f t="shared" si="23"/>
        <v>0.74637681159420288</v>
      </c>
      <c r="D112" s="374">
        <v>934</v>
      </c>
      <c r="E112" s="374">
        <f t="shared" si="29"/>
        <v>697.1159420289855</v>
      </c>
      <c r="F112" s="380">
        <v>1</v>
      </c>
      <c r="G112" s="371">
        <f t="shared" si="26"/>
        <v>697.12</v>
      </c>
      <c r="H112" s="371">
        <f t="shared" si="27"/>
        <v>167.94</v>
      </c>
      <c r="I112" s="372">
        <f t="shared" si="28"/>
        <v>865.06</v>
      </c>
    </row>
    <row r="113" spans="1:9" x14ac:dyDescent="0.25">
      <c r="A113" s="919" t="s">
        <v>2057</v>
      </c>
      <c r="B113" s="936">
        <v>7</v>
      </c>
      <c r="C113" s="382">
        <f>B113/138</f>
        <v>5.0724637681159424E-2</v>
      </c>
      <c r="D113" s="374">
        <v>934</v>
      </c>
      <c r="E113" s="382">
        <f>C113*D113</f>
        <v>47.376811594202898</v>
      </c>
      <c r="F113" s="383">
        <v>1</v>
      </c>
      <c r="G113" s="371">
        <f t="shared" ref="G113:G128" si="30">ROUND(E113*F113,2)</f>
        <v>47.38</v>
      </c>
      <c r="H113" s="371">
        <f t="shared" ref="H113:H128" si="31">ROUND(G113*0.2409,2)</f>
        <v>11.41</v>
      </c>
      <c r="I113" s="927">
        <f t="shared" ref="I113:I128" si="32">G113+H113</f>
        <v>58.790000000000006</v>
      </c>
    </row>
    <row r="114" spans="1:9" x14ac:dyDescent="0.25">
      <c r="A114" s="919" t="s">
        <v>2058</v>
      </c>
      <c r="B114" s="936">
        <v>114</v>
      </c>
      <c r="C114" s="382">
        <f t="shared" ref="C114" si="33">B114/138</f>
        <v>0.82608695652173914</v>
      </c>
      <c r="D114" s="374">
        <v>890</v>
      </c>
      <c r="E114" s="382">
        <f>C114*D114</f>
        <v>735.21739130434787</v>
      </c>
      <c r="F114" s="383">
        <v>1</v>
      </c>
      <c r="G114" s="371">
        <f t="shared" si="30"/>
        <v>735.22</v>
      </c>
      <c r="H114" s="371">
        <f t="shared" si="31"/>
        <v>177.11</v>
      </c>
      <c r="I114" s="927">
        <f t="shared" si="32"/>
        <v>912.33</v>
      </c>
    </row>
    <row r="115" spans="1:9" x14ac:dyDescent="0.25">
      <c r="A115" s="919" t="s">
        <v>2059</v>
      </c>
      <c r="B115" s="936">
        <v>7</v>
      </c>
      <c r="C115" s="382">
        <f>B115/138</f>
        <v>5.0724637681159424E-2</v>
      </c>
      <c r="D115" s="374">
        <v>934</v>
      </c>
      <c r="E115" s="382">
        <f>C115*D115</f>
        <v>47.376811594202898</v>
      </c>
      <c r="F115" s="383">
        <v>1</v>
      </c>
      <c r="G115" s="371">
        <f t="shared" si="30"/>
        <v>47.38</v>
      </c>
      <c r="H115" s="371">
        <f t="shared" si="31"/>
        <v>11.41</v>
      </c>
      <c r="I115" s="927">
        <f t="shared" si="32"/>
        <v>58.790000000000006</v>
      </c>
    </row>
    <row r="116" spans="1:9" x14ac:dyDescent="0.25">
      <c r="A116" s="373" t="s">
        <v>2060</v>
      </c>
      <c r="B116" s="936">
        <v>105</v>
      </c>
      <c r="C116" s="382">
        <f t="shared" ref="C116:C128" si="34">B116/138</f>
        <v>0.76086956521739135</v>
      </c>
      <c r="D116" s="374">
        <v>1398</v>
      </c>
      <c r="E116" s="374">
        <f t="shared" ref="E116:E128" si="35">C116*D116</f>
        <v>1063.695652173913</v>
      </c>
      <c r="F116" s="380">
        <v>0.3</v>
      </c>
      <c r="G116" s="371">
        <f t="shared" si="30"/>
        <v>319.11</v>
      </c>
      <c r="H116" s="371">
        <f t="shared" si="31"/>
        <v>76.87</v>
      </c>
      <c r="I116" s="372">
        <f t="shared" si="32"/>
        <v>395.98</v>
      </c>
    </row>
    <row r="117" spans="1:9" x14ac:dyDescent="0.25">
      <c r="A117" s="373" t="s">
        <v>2061</v>
      </c>
      <c r="B117" s="936">
        <v>3.3</v>
      </c>
      <c r="C117" s="382">
        <f t="shared" si="34"/>
        <v>2.3913043478260867E-2</v>
      </c>
      <c r="D117" s="374">
        <v>1398</v>
      </c>
      <c r="E117" s="374">
        <f t="shared" si="35"/>
        <v>33.430434782608693</v>
      </c>
      <c r="F117" s="380">
        <v>1</v>
      </c>
      <c r="G117" s="371">
        <f t="shared" si="30"/>
        <v>33.43</v>
      </c>
      <c r="H117" s="371">
        <f t="shared" si="31"/>
        <v>8.0500000000000007</v>
      </c>
      <c r="I117" s="372">
        <f t="shared" si="32"/>
        <v>41.480000000000004</v>
      </c>
    </row>
    <row r="118" spans="1:9" x14ac:dyDescent="0.25">
      <c r="A118" s="373" t="s">
        <v>2062</v>
      </c>
      <c r="B118" s="936">
        <v>131</v>
      </c>
      <c r="C118" s="382">
        <f t="shared" si="34"/>
        <v>0.94927536231884058</v>
      </c>
      <c r="D118" s="374">
        <v>1398</v>
      </c>
      <c r="E118" s="374">
        <f t="shared" si="35"/>
        <v>1327.0869565217392</v>
      </c>
      <c r="F118" s="380">
        <v>1</v>
      </c>
      <c r="G118" s="371">
        <f t="shared" si="30"/>
        <v>1327.09</v>
      </c>
      <c r="H118" s="371">
        <f t="shared" si="31"/>
        <v>319.7</v>
      </c>
      <c r="I118" s="372">
        <f t="shared" si="32"/>
        <v>1646.79</v>
      </c>
    </row>
    <row r="119" spans="1:9" x14ac:dyDescent="0.25">
      <c r="A119" s="373" t="s">
        <v>2063</v>
      </c>
      <c r="B119" s="936">
        <v>138</v>
      </c>
      <c r="C119" s="382">
        <f t="shared" si="34"/>
        <v>1</v>
      </c>
      <c r="D119" s="374">
        <v>1371</v>
      </c>
      <c r="E119" s="374">
        <f t="shared" si="35"/>
        <v>1371</v>
      </c>
      <c r="F119" s="926">
        <v>1</v>
      </c>
      <c r="G119" s="371">
        <f t="shared" si="30"/>
        <v>1371</v>
      </c>
      <c r="H119" s="371">
        <f t="shared" si="31"/>
        <v>330.27</v>
      </c>
      <c r="I119" s="927">
        <f t="shared" si="32"/>
        <v>1701.27</v>
      </c>
    </row>
    <row r="120" spans="1:9" x14ac:dyDescent="0.25">
      <c r="A120" s="373" t="s">
        <v>2064</v>
      </c>
      <c r="B120" s="936">
        <v>138</v>
      </c>
      <c r="C120" s="382">
        <f t="shared" si="34"/>
        <v>1</v>
      </c>
      <c r="D120" s="374">
        <v>1418</v>
      </c>
      <c r="E120" s="374">
        <f t="shared" si="35"/>
        <v>1418</v>
      </c>
      <c r="F120" s="926">
        <v>1</v>
      </c>
      <c r="G120" s="371">
        <f t="shared" si="30"/>
        <v>1418</v>
      </c>
      <c r="H120" s="371">
        <f t="shared" si="31"/>
        <v>341.6</v>
      </c>
      <c r="I120" s="927">
        <f t="shared" si="32"/>
        <v>1759.6</v>
      </c>
    </row>
    <row r="121" spans="1:9" x14ac:dyDescent="0.25">
      <c r="A121" s="373" t="s">
        <v>2065</v>
      </c>
      <c r="B121" s="936">
        <v>132</v>
      </c>
      <c r="C121" s="382">
        <f t="shared" si="34"/>
        <v>0.95652173913043481</v>
      </c>
      <c r="D121" s="374">
        <v>1360</v>
      </c>
      <c r="E121" s="374">
        <f t="shared" si="35"/>
        <v>1300.8695652173913</v>
      </c>
      <c r="F121" s="926">
        <v>1</v>
      </c>
      <c r="G121" s="371">
        <f t="shared" si="30"/>
        <v>1300.8699999999999</v>
      </c>
      <c r="H121" s="371">
        <f t="shared" si="31"/>
        <v>313.38</v>
      </c>
      <c r="I121" s="927">
        <f t="shared" si="32"/>
        <v>1614.25</v>
      </c>
    </row>
    <row r="122" spans="1:9" x14ac:dyDescent="0.25">
      <c r="A122" s="373" t="s">
        <v>2066</v>
      </c>
      <c r="B122" s="936">
        <v>138</v>
      </c>
      <c r="C122" s="382">
        <f t="shared" si="34"/>
        <v>1</v>
      </c>
      <c r="D122" s="374">
        <v>1338</v>
      </c>
      <c r="E122" s="374">
        <f t="shared" si="35"/>
        <v>1338</v>
      </c>
      <c r="F122" s="374" t="s">
        <v>2067</v>
      </c>
      <c r="G122" s="371">
        <f t="shared" si="30"/>
        <v>401.4</v>
      </c>
      <c r="H122" s="371">
        <f t="shared" si="31"/>
        <v>96.7</v>
      </c>
      <c r="I122" s="927">
        <f t="shared" si="32"/>
        <v>498.09999999999997</v>
      </c>
    </row>
    <row r="123" spans="1:9" x14ac:dyDescent="0.25">
      <c r="A123" s="373" t="s">
        <v>2068</v>
      </c>
      <c r="B123" s="936">
        <v>138</v>
      </c>
      <c r="C123" s="382">
        <f t="shared" si="34"/>
        <v>1</v>
      </c>
      <c r="D123" s="374">
        <v>1398</v>
      </c>
      <c r="E123" s="374">
        <f t="shared" si="35"/>
        <v>1398</v>
      </c>
      <c r="F123" s="380">
        <v>0.3</v>
      </c>
      <c r="G123" s="371">
        <f t="shared" si="30"/>
        <v>419.4</v>
      </c>
      <c r="H123" s="371">
        <f t="shared" si="31"/>
        <v>101.03</v>
      </c>
      <c r="I123" s="372">
        <f t="shared" si="32"/>
        <v>520.42999999999995</v>
      </c>
    </row>
    <row r="124" spans="1:9" x14ac:dyDescent="0.25">
      <c r="A124" s="373" t="s">
        <v>2069</v>
      </c>
      <c r="B124" s="936">
        <v>138</v>
      </c>
      <c r="C124" s="382">
        <f t="shared" si="34"/>
        <v>1</v>
      </c>
      <c r="D124" s="374">
        <v>1398</v>
      </c>
      <c r="E124" s="374">
        <f t="shared" si="35"/>
        <v>1398</v>
      </c>
      <c r="F124" s="374" t="s">
        <v>2067</v>
      </c>
      <c r="G124" s="371">
        <f t="shared" si="30"/>
        <v>419.4</v>
      </c>
      <c r="H124" s="371">
        <f t="shared" si="31"/>
        <v>101.03</v>
      </c>
      <c r="I124" s="927">
        <f t="shared" si="32"/>
        <v>520.42999999999995</v>
      </c>
    </row>
    <row r="125" spans="1:9" x14ac:dyDescent="0.25">
      <c r="A125" s="373" t="s">
        <v>2070</v>
      </c>
      <c r="B125" s="936">
        <v>138</v>
      </c>
      <c r="C125" s="382">
        <f t="shared" si="34"/>
        <v>1</v>
      </c>
      <c r="D125" s="374">
        <v>1371</v>
      </c>
      <c r="E125" s="374">
        <f t="shared" si="35"/>
        <v>1371</v>
      </c>
      <c r="F125" s="374" t="s">
        <v>2067</v>
      </c>
      <c r="G125" s="371">
        <f t="shared" si="30"/>
        <v>411.3</v>
      </c>
      <c r="H125" s="371">
        <f t="shared" si="31"/>
        <v>99.08</v>
      </c>
      <c r="I125" s="927">
        <f t="shared" si="32"/>
        <v>510.38</v>
      </c>
    </row>
    <row r="126" spans="1:9" x14ac:dyDescent="0.25">
      <c r="A126" s="373" t="s">
        <v>2071</v>
      </c>
      <c r="B126" s="936">
        <v>138</v>
      </c>
      <c r="C126" s="382">
        <f t="shared" si="34"/>
        <v>1</v>
      </c>
      <c r="D126" s="374">
        <v>1360</v>
      </c>
      <c r="E126" s="374">
        <f t="shared" si="35"/>
        <v>1360</v>
      </c>
      <c r="F126" s="380">
        <v>0.3</v>
      </c>
      <c r="G126" s="371">
        <f t="shared" si="30"/>
        <v>408</v>
      </c>
      <c r="H126" s="371">
        <f t="shared" si="31"/>
        <v>98.29</v>
      </c>
      <c r="I126" s="372">
        <f t="shared" si="32"/>
        <v>506.29</v>
      </c>
    </row>
    <row r="127" spans="1:9" x14ac:dyDescent="0.25">
      <c r="A127" s="373" t="s">
        <v>2072</v>
      </c>
      <c r="B127" s="936">
        <v>138</v>
      </c>
      <c r="C127" s="382">
        <f t="shared" si="34"/>
        <v>1</v>
      </c>
      <c r="D127" s="374">
        <v>1297</v>
      </c>
      <c r="E127" s="374">
        <f t="shared" si="35"/>
        <v>1297</v>
      </c>
      <c r="F127" s="374" t="s">
        <v>2067</v>
      </c>
      <c r="G127" s="371">
        <f t="shared" si="30"/>
        <v>389.1</v>
      </c>
      <c r="H127" s="371">
        <f t="shared" si="31"/>
        <v>93.73</v>
      </c>
      <c r="I127" s="927">
        <f t="shared" si="32"/>
        <v>482.83000000000004</v>
      </c>
    </row>
    <row r="128" spans="1:9" x14ac:dyDescent="0.25">
      <c r="A128" s="373" t="s">
        <v>2073</v>
      </c>
      <c r="B128" s="936">
        <v>117</v>
      </c>
      <c r="C128" s="382">
        <f t="shared" si="34"/>
        <v>0.84782608695652173</v>
      </c>
      <c r="D128" s="374">
        <v>1371</v>
      </c>
      <c r="E128" s="374">
        <f t="shared" si="35"/>
        <v>1162.3695652173913</v>
      </c>
      <c r="F128" s="374" t="s">
        <v>2067</v>
      </c>
      <c r="G128" s="371">
        <f t="shared" si="30"/>
        <v>348.71</v>
      </c>
      <c r="H128" s="371">
        <f t="shared" si="31"/>
        <v>84</v>
      </c>
      <c r="I128" s="927">
        <f t="shared" si="32"/>
        <v>432.71</v>
      </c>
    </row>
    <row r="129" spans="1:9" x14ac:dyDescent="0.25">
      <c r="A129" s="373" t="s">
        <v>2074</v>
      </c>
      <c r="B129" s="936">
        <v>19</v>
      </c>
      <c r="C129" s="382">
        <f>B129/138</f>
        <v>0.13768115942028986</v>
      </c>
      <c r="D129" s="374">
        <v>1001</v>
      </c>
      <c r="E129" s="374">
        <f>C129*D129</f>
        <v>137.81884057971016</v>
      </c>
      <c r="F129" s="380">
        <v>1</v>
      </c>
      <c r="G129" s="371">
        <f>ROUND(E129*F129,2)</f>
        <v>137.82</v>
      </c>
      <c r="H129" s="371">
        <f>ROUND(G129*0.2409,2)</f>
        <v>33.200000000000003</v>
      </c>
      <c r="I129" s="927">
        <f>G129+H129</f>
        <v>171.01999999999998</v>
      </c>
    </row>
    <row r="130" spans="1:9" x14ac:dyDescent="0.25">
      <c r="A130" s="919" t="s">
        <v>2075</v>
      </c>
      <c r="B130" s="936">
        <v>49</v>
      </c>
      <c r="C130" s="382">
        <f t="shared" ref="C130:C132" si="36">B130/138</f>
        <v>0.35507246376811596</v>
      </c>
      <c r="D130" s="374">
        <v>1001</v>
      </c>
      <c r="E130" s="374">
        <f t="shared" ref="E130:E132" si="37">C130*D130</f>
        <v>355.42753623188406</v>
      </c>
      <c r="F130" s="380">
        <v>1</v>
      </c>
      <c r="G130" s="371">
        <f t="shared" ref="G130:G132" si="38">ROUND(E130*F130,2)</f>
        <v>355.43</v>
      </c>
      <c r="H130" s="371">
        <f t="shared" ref="H130:H132" si="39">ROUND(G130*0.2409,2)</f>
        <v>85.62</v>
      </c>
      <c r="I130" s="372">
        <f t="shared" ref="I130:I132" si="40">G130+H130</f>
        <v>441.05</v>
      </c>
    </row>
    <row r="131" spans="1:9" x14ac:dyDescent="0.25">
      <c r="A131" s="919" t="s">
        <v>2076</v>
      </c>
      <c r="B131" s="936">
        <v>61</v>
      </c>
      <c r="C131" s="382">
        <f t="shared" si="36"/>
        <v>0.4420289855072464</v>
      </c>
      <c r="D131" s="374">
        <v>1249</v>
      </c>
      <c r="E131" s="374">
        <f t="shared" si="37"/>
        <v>552.09420289855075</v>
      </c>
      <c r="F131" s="380">
        <v>1</v>
      </c>
      <c r="G131" s="371">
        <f t="shared" si="38"/>
        <v>552.09</v>
      </c>
      <c r="H131" s="371">
        <f t="shared" si="39"/>
        <v>133</v>
      </c>
      <c r="I131" s="372">
        <f t="shared" si="40"/>
        <v>685.09</v>
      </c>
    </row>
    <row r="132" spans="1:9" x14ac:dyDescent="0.25">
      <c r="A132" s="919" t="s">
        <v>2077</v>
      </c>
      <c r="B132" s="936">
        <v>20</v>
      </c>
      <c r="C132" s="382">
        <f t="shared" si="36"/>
        <v>0.14492753623188406</v>
      </c>
      <c r="D132" s="374">
        <v>986</v>
      </c>
      <c r="E132" s="374">
        <f t="shared" si="37"/>
        <v>142.89855072463769</v>
      </c>
      <c r="F132" s="380">
        <v>1</v>
      </c>
      <c r="G132" s="371">
        <f t="shared" si="38"/>
        <v>142.9</v>
      </c>
      <c r="H132" s="371">
        <f t="shared" si="39"/>
        <v>34.42</v>
      </c>
      <c r="I132" s="372">
        <f t="shared" si="40"/>
        <v>177.32</v>
      </c>
    </row>
    <row r="133" spans="1:9" s="370" customFormat="1" ht="61.15" customHeight="1" x14ac:dyDescent="0.3">
      <c r="A133" s="917" t="s">
        <v>9</v>
      </c>
      <c r="B133" s="939">
        <f>SUM(B134:B239)</f>
        <v>7122.1</v>
      </c>
      <c r="C133" s="944">
        <f>SUM(C134:C239)</f>
        <v>51.609420289855059</v>
      </c>
      <c r="D133" s="928">
        <f>SUM(D134:D239)</f>
        <v>75719</v>
      </c>
      <c r="E133" s="928">
        <f>SUM(E134:E239)</f>
        <v>36866.523913043471</v>
      </c>
      <c r="F133" s="928"/>
      <c r="G133" s="930">
        <f>SUM(G134:G239)</f>
        <v>36367.44000000001</v>
      </c>
      <c r="H133" s="930">
        <f>SUM(H134:H239)</f>
        <v>8676.5700000000033</v>
      </c>
      <c r="I133" s="932">
        <f>SUM(I134:I239)</f>
        <v>45044.009999999995</v>
      </c>
    </row>
    <row r="134" spans="1:9" x14ac:dyDescent="0.25">
      <c r="A134" s="373" t="s">
        <v>2078</v>
      </c>
      <c r="B134" s="935">
        <v>8.3000000000000007</v>
      </c>
      <c r="C134" s="379">
        <f t="shared" ref="C134:C136" si="41">B134/138</f>
        <v>6.0144927536231886E-2</v>
      </c>
      <c r="D134" s="371">
        <v>713</v>
      </c>
      <c r="E134" s="371">
        <f t="shared" ref="E134" si="42">C134*D134</f>
        <v>42.883333333333333</v>
      </c>
      <c r="F134" s="380">
        <v>1</v>
      </c>
      <c r="G134" s="371">
        <f t="shared" ref="G134" si="43">ROUND(E134*F134,2)</f>
        <v>42.88</v>
      </c>
      <c r="H134" s="371">
        <f t="shared" ref="H134" si="44">ROUND(G134*0.2409,2)</f>
        <v>10.33</v>
      </c>
      <c r="I134" s="372">
        <f t="shared" ref="I134" si="45">G134+H134</f>
        <v>53.21</v>
      </c>
    </row>
    <row r="135" spans="1:9" x14ac:dyDescent="0.25">
      <c r="A135" s="373" t="s">
        <v>2079</v>
      </c>
      <c r="B135" s="940">
        <v>12</v>
      </c>
      <c r="C135" s="379">
        <f t="shared" ref="C135" si="46">B135/138</f>
        <v>8.6956521739130432E-2</v>
      </c>
      <c r="D135" s="371">
        <v>713</v>
      </c>
      <c r="E135" s="371">
        <f t="shared" ref="E135:E136" si="47">C135*D135</f>
        <v>62</v>
      </c>
      <c r="F135" s="380">
        <v>1</v>
      </c>
      <c r="G135" s="371">
        <f t="shared" ref="G135:G136" si="48">ROUND(E135*F135,2)</f>
        <v>62</v>
      </c>
      <c r="H135" s="371">
        <f t="shared" ref="H135:H136" si="49">ROUND(G135*0.2409,2)</f>
        <v>14.94</v>
      </c>
      <c r="I135" s="372">
        <f t="shared" ref="I135:I136" si="50">G135+H135</f>
        <v>76.94</v>
      </c>
    </row>
    <row r="136" spans="1:9" x14ac:dyDescent="0.25">
      <c r="A136" s="373" t="s">
        <v>2080</v>
      </c>
      <c r="B136" s="936">
        <v>7.3</v>
      </c>
      <c r="C136" s="379">
        <f t="shared" si="41"/>
        <v>5.2898550724637679E-2</v>
      </c>
      <c r="D136" s="371">
        <v>713</v>
      </c>
      <c r="E136" s="371">
        <f t="shared" si="47"/>
        <v>37.716666666666661</v>
      </c>
      <c r="F136" s="380">
        <v>1</v>
      </c>
      <c r="G136" s="371">
        <f t="shared" si="48"/>
        <v>37.72</v>
      </c>
      <c r="H136" s="371">
        <f t="shared" si="49"/>
        <v>9.09</v>
      </c>
      <c r="I136" s="372">
        <f t="shared" si="50"/>
        <v>46.81</v>
      </c>
    </row>
    <row r="137" spans="1:9" x14ac:dyDescent="0.25">
      <c r="A137" s="373" t="s">
        <v>2081</v>
      </c>
      <c r="B137" s="936">
        <v>8.3000000000000007</v>
      </c>
      <c r="C137" s="379">
        <f t="shared" ref="C137" si="51">B137/138</f>
        <v>6.0144927536231886E-2</v>
      </c>
      <c r="D137" s="371">
        <v>713</v>
      </c>
      <c r="E137" s="371">
        <f t="shared" ref="E137" si="52">C137*D137</f>
        <v>42.883333333333333</v>
      </c>
      <c r="F137" s="380">
        <v>1</v>
      </c>
      <c r="G137" s="371">
        <f t="shared" ref="G137" si="53">ROUND(E137*F137,2)</f>
        <v>42.88</v>
      </c>
      <c r="H137" s="371">
        <f t="shared" ref="H137" si="54">ROUND(G137*0.2409,2)</f>
        <v>10.33</v>
      </c>
      <c r="I137" s="372">
        <f t="shared" ref="I137" si="55">G137+H137</f>
        <v>53.21</v>
      </c>
    </row>
    <row r="138" spans="1:9" x14ac:dyDescent="0.25">
      <c r="A138" s="373" t="s">
        <v>2082</v>
      </c>
      <c r="B138" s="935">
        <v>12</v>
      </c>
      <c r="C138" s="379">
        <f t="shared" ref="C138:C144" si="56">B138/138</f>
        <v>8.6956521739130432E-2</v>
      </c>
      <c r="D138" s="371">
        <v>713</v>
      </c>
      <c r="E138" s="371">
        <f t="shared" ref="E138:E140" si="57">C138*D138</f>
        <v>62</v>
      </c>
      <c r="F138" s="380">
        <v>1</v>
      </c>
      <c r="G138" s="371">
        <f t="shared" ref="G138:G140" si="58">ROUND(E138*F138,2)</f>
        <v>62</v>
      </c>
      <c r="H138" s="371">
        <f t="shared" ref="H138:H140" si="59">ROUND(G138*0.2409,2)</f>
        <v>14.94</v>
      </c>
      <c r="I138" s="372">
        <f t="shared" ref="I138:I140" si="60">G138+H138</f>
        <v>76.94</v>
      </c>
    </row>
    <row r="139" spans="1:9" x14ac:dyDescent="0.25">
      <c r="A139" s="373" t="s">
        <v>2083</v>
      </c>
      <c r="B139" s="935">
        <v>1</v>
      </c>
      <c r="C139" s="379">
        <f t="shared" si="56"/>
        <v>7.246376811594203E-3</v>
      </c>
      <c r="D139" s="371">
        <v>713</v>
      </c>
      <c r="E139" s="371">
        <f t="shared" si="57"/>
        <v>5.166666666666667</v>
      </c>
      <c r="F139" s="380">
        <v>1</v>
      </c>
      <c r="G139" s="371">
        <f t="shared" si="58"/>
        <v>5.17</v>
      </c>
      <c r="H139" s="371">
        <f t="shared" si="59"/>
        <v>1.25</v>
      </c>
      <c r="I139" s="372">
        <f t="shared" si="60"/>
        <v>6.42</v>
      </c>
    </row>
    <row r="140" spans="1:9" x14ac:dyDescent="0.25">
      <c r="A140" s="373" t="s">
        <v>2084</v>
      </c>
      <c r="B140" s="935">
        <v>1.3</v>
      </c>
      <c r="C140" s="379">
        <f t="shared" si="56"/>
        <v>9.4202898550724643E-3</v>
      </c>
      <c r="D140" s="371">
        <v>713</v>
      </c>
      <c r="E140" s="371">
        <f t="shared" si="57"/>
        <v>6.7166666666666668</v>
      </c>
      <c r="F140" s="380">
        <v>1</v>
      </c>
      <c r="G140" s="371">
        <f t="shared" si="58"/>
        <v>6.72</v>
      </c>
      <c r="H140" s="371">
        <f t="shared" si="59"/>
        <v>1.62</v>
      </c>
      <c r="I140" s="372">
        <f t="shared" si="60"/>
        <v>8.34</v>
      </c>
    </row>
    <row r="141" spans="1:9" x14ac:dyDescent="0.25">
      <c r="A141" s="373" t="s">
        <v>2085</v>
      </c>
      <c r="B141" s="935">
        <v>7.3</v>
      </c>
      <c r="C141" s="379">
        <f t="shared" si="56"/>
        <v>5.2898550724637679E-2</v>
      </c>
      <c r="D141" s="371">
        <v>713</v>
      </c>
      <c r="E141" s="371">
        <f t="shared" ref="E141:E189" si="61">C141*D141</f>
        <v>37.716666666666661</v>
      </c>
      <c r="F141" s="380">
        <v>1</v>
      </c>
      <c r="G141" s="371">
        <f t="shared" ref="G141:G189" si="62">ROUND(E141*F141,2)</f>
        <v>37.72</v>
      </c>
      <c r="H141" s="371">
        <f t="shared" ref="H141:H142" si="63">ROUND(G141*0.2409,2)</f>
        <v>9.09</v>
      </c>
      <c r="I141" s="372">
        <f t="shared" ref="I141:I189" si="64">G141+H141</f>
        <v>46.81</v>
      </c>
    </row>
    <row r="142" spans="1:9" x14ac:dyDescent="0.25">
      <c r="A142" s="373" t="s">
        <v>2086</v>
      </c>
      <c r="B142" s="935">
        <v>12</v>
      </c>
      <c r="C142" s="379">
        <f t="shared" si="56"/>
        <v>8.6956521739130432E-2</v>
      </c>
      <c r="D142" s="371">
        <v>713</v>
      </c>
      <c r="E142" s="371">
        <f t="shared" si="61"/>
        <v>62</v>
      </c>
      <c r="F142" s="380">
        <v>1</v>
      </c>
      <c r="G142" s="371">
        <f t="shared" si="62"/>
        <v>62</v>
      </c>
      <c r="H142" s="371">
        <f t="shared" si="63"/>
        <v>14.94</v>
      </c>
      <c r="I142" s="372">
        <f t="shared" si="64"/>
        <v>76.94</v>
      </c>
    </row>
    <row r="143" spans="1:9" x14ac:dyDescent="0.25">
      <c r="A143" s="373" t="s">
        <v>2087</v>
      </c>
      <c r="B143" s="936">
        <v>138</v>
      </c>
      <c r="C143" s="382">
        <f t="shared" si="56"/>
        <v>1</v>
      </c>
      <c r="D143" s="371">
        <v>713</v>
      </c>
      <c r="E143" s="371">
        <f t="shared" si="61"/>
        <v>713</v>
      </c>
      <c r="F143" s="380">
        <v>1</v>
      </c>
      <c r="G143" s="371">
        <f t="shared" si="62"/>
        <v>713</v>
      </c>
      <c r="H143" s="371">
        <f>ROUND(G143*0.2252,2)</f>
        <v>160.57</v>
      </c>
      <c r="I143" s="372">
        <f t="shared" si="64"/>
        <v>873.56999999999994</v>
      </c>
    </row>
    <row r="144" spans="1:9" x14ac:dyDescent="0.25">
      <c r="A144" s="373" t="s">
        <v>2088</v>
      </c>
      <c r="B144" s="936">
        <v>138</v>
      </c>
      <c r="C144" s="382">
        <f t="shared" si="56"/>
        <v>1</v>
      </c>
      <c r="D144" s="371">
        <v>713</v>
      </c>
      <c r="E144" s="371">
        <f t="shared" si="61"/>
        <v>713</v>
      </c>
      <c r="F144" s="380">
        <v>1</v>
      </c>
      <c r="G144" s="371">
        <f t="shared" si="62"/>
        <v>713</v>
      </c>
      <c r="H144" s="371">
        <f t="shared" ref="H144:H151" si="65">ROUND(G144*0.2409,2)</f>
        <v>171.76</v>
      </c>
      <c r="I144" s="372">
        <f t="shared" si="64"/>
        <v>884.76</v>
      </c>
    </row>
    <row r="145" spans="1:9" x14ac:dyDescent="0.25">
      <c r="A145" s="373" t="s">
        <v>2089</v>
      </c>
      <c r="B145" s="936">
        <v>96</v>
      </c>
      <c r="C145" s="382">
        <f t="shared" ref="C145:C192" si="66">B145/138</f>
        <v>0.69565217391304346</v>
      </c>
      <c r="D145" s="371">
        <v>713</v>
      </c>
      <c r="E145" s="371">
        <f t="shared" si="61"/>
        <v>496</v>
      </c>
      <c r="F145" s="380">
        <v>1</v>
      </c>
      <c r="G145" s="371">
        <f t="shared" si="62"/>
        <v>496</v>
      </c>
      <c r="H145" s="371">
        <f t="shared" si="65"/>
        <v>119.49</v>
      </c>
      <c r="I145" s="372">
        <f t="shared" si="64"/>
        <v>615.49</v>
      </c>
    </row>
    <row r="146" spans="1:9" x14ac:dyDescent="0.25">
      <c r="A146" s="373" t="s">
        <v>2090</v>
      </c>
      <c r="B146" s="936">
        <v>138</v>
      </c>
      <c r="C146" s="382">
        <f t="shared" si="66"/>
        <v>1</v>
      </c>
      <c r="D146" s="371">
        <v>713</v>
      </c>
      <c r="E146" s="371">
        <f t="shared" si="61"/>
        <v>713</v>
      </c>
      <c r="F146" s="380">
        <v>1</v>
      </c>
      <c r="G146" s="371">
        <f t="shared" si="62"/>
        <v>713</v>
      </c>
      <c r="H146" s="371">
        <f>ROUND(G146*0.2252,2)</f>
        <v>160.57</v>
      </c>
      <c r="I146" s="372">
        <f t="shared" si="64"/>
        <v>873.56999999999994</v>
      </c>
    </row>
    <row r="147" spans="1:9" x14ac:dyDescent="0.25">
      <c r="A147" s="373" t="s">
        <v>2091</v>
      </c>
      <c r="B147" s="936">
        <v>138</v>
      </c>
      <c r="C147" s="382">
        <f t="shared" si="66"/>
        <v>1</v>
      </c>
      <c r="D147" s="371">
        <v>713</v>
      </c>
      <c r="E147" s="371">
        <f t="shared" si="61"/>
        <v>713</v>
      </c>
      <c r="F147" s="380">
        <v>1</v>
      </c>
      <c r="G147" s="371">
        <f t="shared" si="62"/>
        <v>713</v>
      </c>
      <c r="H147" s="371">
        <f t="shared" si="65"/>
        <v>171.76</v>
      </c>
      <c r="I147" s="372">
        <f t="shared" si="64"/>
        <v>884.76</v>
      </c>
    </row>
    <row r="148" spans="1:9" x14ac:dyDescent="0.25">
      <c r="A148" s="378" t="s">
        <v>2092</v>
      </c>
      <c r="B148" s="936">
        <v>90</v>
      </c>
      <c r="C148" s="382">
        <f t="shared" si="66"/>
        <v>0.65217391304347827</v>
      </c>
      <c r="D148" s="371">
        <v>713</v>
      </c>
      <c r="E148" s="371">
        <f t="shared" si="61"/>
        <v>465</v>
      </c>
      <c r="F148" s="380">
        <v>1</v>
      </c>
      <c r="G148" s="371">
        <f t="shared" si="62"/>
        <v>465</v>
      </c>
      <c r="H148" s="371">
        <f>ROUND(G148*0.2252,2)</f>
        <v>104.72</v>
      </c>
      <c r="I148" s="372">
        <f t="shared" si="64"/>
        <v>569.72</v>
      </c>
    </row>
    <row r="149" spans="1:9" x14ac:dyDescent="0.25">
      <c r="A149" s="378" t="s">
        <v>2093</v>
      </c>
      <c r="B149" s="936">
        <v>138</v>
      </c>
      <c r="C149" s="382">
        <f t="shared" si="66"/>
        <v>1</v>
      </c>
      <c r="D149" s="371">
        <v>713</v>
      </c>
      <c r="E149" s="371">
        <f t="shared" si="61"/>
        <v>713</v>
      </c>
      <c r="F149" s="380">
        <v>0.3</v>
      </c>
      <c r="G149" s="371">
        <f t="shared" si="62"/>
        <v>213.9</v>
      </c>
      <c r="H149" s="371">
        <f t="shared" si="65"/>
        <v>51.53</v>
      </c>
      <c r="I149" s="372">
        <f t="shared" si="64"/>
        <v>265.43</v>
      </c>
    </row>
    <row r="150" spans="1:9" x14ac:dyDescent="0.25">
      <c r="A150" s="378" t="s">
        <v>2094</v>
      </c>
      <c r="B150" s="936">
        <v>138</v>
      </c>
      <c r="C150" s="382">
        <f t="shared" si="66"/>
        <v>1</v>
      </c>
      <c r="D150" s="371">
        <v>713</v>
      </c>
      <c r="E150" s="371">
        <f t="shared" si="61"/>
        <v>713</v>
      </c>
      <c r="F150" s="380">
        <v>1</v>
      </c>
      <c r="G150" s="371">
        <f t="shared" si="62"/>
        <v>713</v>
      </c>
      <c r="H150" s="371">
        <f t="shared" si="65"/>
        <v>171.76</v>
      </c>
      <c r="I150" s="372">
        <f t="shared" si="64"/>
        <v>884.76</v>
      </c>
    </row>
    <row r="151" spans="1:9" x14ac:dyDescent="0.25">
      <c r="A151" s="378" t="s">
        <v>2095</v>
      </c>
      <c r="B151" s="936">
        <v>138</v>
      </c>
      <c r="C151" s="382">
        <f t="shared" si="66"/>
        <v>1</v>
      </c>
      <c r="D151" s="371">
        <v>713</v>
      </c>
      <c r="E151" s="371">
        <f t="shared" si="61"/>
        <v>713</v>
      </c>
      <c r="F151" s="380">
        <v>1</v>
      </c>
      <c r="G151" s="371">
        <f t="shared" si="62"/>
        <v>713</v>
      </c>
      <c r="H151" s="371">
        <f t="shared" si="65"/>
        <v>171.76</v>
      </c>
      <c r="I151" s="372">
        <f t="shared" si="64"/>
        <v>884.76</v>
      </c>
    </row>
    <row r="152" spans="1:9" x14ac:dyDescent="0.25">
      <c r="A152" s="378" t="s">
        <v>2096</v>
      </c>
      <c r="B152" s="936">
        <v>138</v>
      </c>
      <c r="C152" s="382">
        <f t="shared" si="66"/>
        <v>1</v>
      </c>
      <c r="D152" s="371">
        <v>713</v>
      </c>
      <c r="E152" s="371">
        <f t="shared" si="61"/>
        <v>713</v>
      </c>
      <c r="F152" s="380">
        <v>1</v>
      </c>
      <c r="G152" s="371">
        <f t="shared" si="62"/>
        <v>713</v>
      </c>
      <c r="H152" s="371">
        <f>ROUND(G152*0.2131,2)</f>
        <v>151.94</v>
      </c>
      <c r="I152" s="372">
        <f t="shared" si="64"/>
        <v>864.94</v>
      </c>
    </row>
    <row r="153" spans="1:9" x14ac:dyDescent="0.25">
      <c r="A153" s="378" t="s">
        <v>2097</v>
      </c>
      <c r="B153" s="941">
        <v>138</v>
      </c>
      <c r="C153" s="382">
        <f t="shared" si="66"/>
        <v>1</v>
      </c>
      <c r="D153" s="371">
        <v>713</v>
      </c>
      <c r="E153" s="371">
        <f t="shared" si="61"/>
        <v>713</v>
      </c>
      <c r="F153" s="380">
        <v>1</v>
      </c>
      <c r="G153" s="371">
        <f t="shared" si="62"/>
        <v>713</v>
      </c>
      <c r="H153" s="371">
        <f t="shared" ref="H153:H171" si="67">ROUND(G153*0.2409,2)</f>
        <v>171.76</v>
      </c>
      <c r="I153" s="372">
        <f t="shared" si="64"/>
        <v>884.76</v>
      </c>
    </row>
    <row r="154" spans="1:9" x14ac:dyDescent="0.25">
      <c r="A154" s="378" t="s">
        <v>2098</v>
      </c>
      <c r="B154" s="941">
        <v>138</v>
      </c>
      <c r="C154" s="382">
        <f t="shared" si="66"/>
        <v>1</v>
      </c>
      <c r="D154" s="371">
        <v>713</v>
      </c>
      <c r="E154" s="371">
        <f t="shared" si="61"/>
        <v>713</v>
      </c>
      <c r="F154" s="380">
        <v>1</v>
      </c>
      <c r="G154" s="371">
        <f t="shared" si="62"/>
        <v>713</v>
      </c>
      <c r="H154" s="371">
        <f t="shared" si="67"/>
        <v>171.76</v>
      </c>
      <c r="I154" s="372">
        <f t="shared" si="64"/>
        <v>884.76</v>
      </c>
    </row>
    <row r="155" spans="1:9" x14ac:dyDescent="0.25">
      <c r="A155" s="378" t="s">
        <v>2099</v>
      </c>
      <c r="B155" s="941">
        <v>118</v>
      </c>
      <c r="C155" s="382">
        <f t="shared" si="66"/>
        <v>0.85507246376811596</v>
      </c>
      <c r="D155" s="371">
        <v>713</v>
      </c>
      <c r="E155" s="371">
        <f t="shared" si="61"/>
        <v>609.66666666666663</v>
      </c>
      <c r="F155" s="380">
        <v>1</v>
      </c>
      <c r="G155" s="371">
        <f t="shared" si="62"/>
        <v>609.66999999999996</v>
      </c>
      <c r="H155" s="371">
        <f t="shared" si="67"/>
        <v>146.87</v>
      </c>
      <c r="I155" s="372">
        <f t="shared" si="64"/>
        <v>756.54</v>
      </c>
    </row>
    <row r="156" spans="1:9" x14ac:dyDescent="0.25">
      <c r="A156" s="378" t="s">
        <v>2100</v>
      </c>
      <c r="B156" s="941">
        <v>138</v>
      </c>
      <c r="C156" s="382">
        <f t="shared" si="66"/>
        <v>1</v>
      </c>
      <c r="D156" s="371">
        <v>713</v>
      </c>
      <c r="E156" s="371">
        <f t="shared" si="61"/>
        <v>713</v>
      </c>
      <c r="F156" s="380">
        <v>1</v>
      </c>
      <c r="G156" s="371">
        <f t="shared" si="62"/>
        <v>713</v>
      </c>
      <c r="H156" s="371">
        <f t="shared" si="67"/>
        <v>171.76</v>
      </c>
      <c r="I156" s="372">
        <f t="shared" si="64"/>
        <v>884.76</v>
      </c>
    </row>
    <row r="157" spans="1:9" x14ac:dyDescent="0.25">
      <c r="A157" s="378" t="s">
        <v>2101</v>
      </c>
      <c r="B157" s="941">
        <v>54</v>
      </c>
      <c r="C157" s="382">
        <f t="shared" si="66"/>
        <v>0.39130434782608697</v>
      </c>
      <c r="D157" s="371">
        <v>713</v>
      </c>
      <c r="E157" s="371">
        <f t="shared" si="61"/>
        <v>279</v>
      </c>
      <c r="F157" s="380">
        <v>1</v>
      </c>
      <c r="G157" s="371">
        <f t="shared" si="62"/>
        <v>279</v>
      </c>
      <c r="H157" s="371">
        <f t="shared" si="67"/>
        <v>67.209999999999994</v>
      </c>
      <c r="I157" s="372">
        <f t="shared" si="64"/>
        <v>346.21</v>
      </c>
    </row>
    <row r="158" spans="1:9" x14ac:dyDescent="0.25">
      <c r="A158" s="378" t="s">
        <v>2102</v>
      </c>
      <c r="B158" s="941">
        <v>138</v>
      </c>
      <c r="C158" s="382">
        <f t="shared" si="66"/>
        <v>1</v>
      </c>
      <c r="D158" s="371">
        <v>713</v>
      </c>
      <c r="E158" s="371">
        <f t="shared" si="61"/>
        <v>713</v>
      </c>
      <c r="F158" s="380">
        <v>1</v>
      </c>
      <c r="G158" s="371">
        <f t="shared" si="62"/>
        <v>713</v>
      </c>
      <c r="H158" s="371">
        <f t="shared" si="67"/>
        <v>171.76</v>
      </c>
      <c r="I158" s="372">
        <f t="shared" si="64"/>
        <v>884.76</v>
      </c>
    </row>
    <row r="159" spans="1:9" x14ac:dyDescent="0.25">
      <c r="A159" s="378" t="s">
        <v>2103</v>
      </c>
      <c r="B159" s="941">
        <v>36</v>
      </c>
      <c r="C159" s="382">
        <f t="shared" si="66"/>
        <v>0.2608695652173913</v>
      </c>
      <c r="D159" s="371">
        <v>713</v>
      </c>
      <c r="E159" s="371">
        <f t="shared" si="61"/>
        <v>186</v>
      </c>
      <c r="F159" s="380">
        <v>1</v>
      </c>
      <c r="G159" s="371">
        <f t="shared" si="62"/>
        <v>186</v>
      </c>
      <c r="H159" s="371">
        <f t="shared" si="67"/>
        <v>44.81</v>
      </c>
      <c r="I159" s="372">
        <f t="shared" si="64"/>
        <v>230.81</v>
      </c>
    </row>
    <row r="160" spans="1:9" x14ac:dyDescent="0.25">
      <c r="A160" s="378" t="s">
        <v>2104</v>
      </c>
      <c r="B160" s="941">
        <v>138</v>
      </c>
      <c r="C160" s="382">
        <f t="shared" si="66"/>
        <v>1</v>
      </c>
      <c r="D160" s="371">
        <v>713</v>
      </c>
      <c r="E160" s="371">
        <f t="shared" si="61"/>
        <v>713</v>
      </c>
      <c r="F160" s="380">
        <v>1</v>
      </c>
      <c r="G160" s="371">
        <f t="shared" si="62"/>
        <v>713</v>
      </c>
      <c r="H160" s="371">
        <f t="shared" si="67"/>
        <v>171.76</v>
      </c>
      <c r="I160" s="372">
        <f t="shared" si="64"/>
        <v>884.76</v>
      </c>
    </row>
    <row r="161" spans="1:9" x14ac:dyDescent="0.25">
      <c r="A161" s="378" t="s">
        <v>2105</v>
      </c>
      <c r="B161" s="936">
        <v>78</v>
      </c>
      <c r="C161" s="382">
        <f t="shared" si="66"/>
        <v>0.56521739130434778</v>
      </c>
      <c r="D161" s="371">
        <v>713</v>
      </c>
      <c r="E161" s="371">
        <f t="shared" si="61"/>
        <v>402.99999999999994</v>
      </c>
      <c r="F161" s="380">
        <v>1</v>
      </c>
      <c r="G161" s="371">
        <f t="shared" si="62"/>
        <v>403</v>
      </c>
      <c r="H161" s="371">
        <f t="shared" si="67"/>
        <v>97.08</v>
      </c>
      <c r="I161" s="372">
        <f t="shared" si="64"/>
        <v>500.08</v>
      </c>
    </row>
    <row r="162" spans="1:9" x14ac:dyDescent="0.25">
      <c r="A162" s="378" t="s">
        <v>2106</v>
      </c>
      <c r="B162" s="936">
        <v>40</v>
      </c>
      <c r="C162" s="382">
        <f t="shared" si="66"/>
        <v>0.28985507246376813</v>
      </c>
      <c r="D162" s="371">
        <v>735</v>
      </c>
      <c r="E162" s="371">
        <f t="shared" si="61"/>
        <v>213.04347826086956</v>
      </c>
      <c r="F162" s="380">
        <v>1</v>
      </c>
      <c r="G162" s="371">
        <f t="shared" si="62"/>
        <v>213.04</v>
      </c>
      <c r="H162" s="371">
        <f t="shared" si="67"/>
        <v>51.32</v>
      </c>
      <c r="I162" s="372">
        <f t="shared" si="64"/>
        <v>264.36</v>
      </c>
    </row>
    <row r="163" spans="1:9" x14ac:dyDescent="0.25">
      <c r="A163" s="378" t="s">
        <v>2107</v>
      </c>
      <c r="B163" s="936">
        <v>36</v>
      </c>
      <c r="C163" s="382">
        <f t="shared" si="66"/>
        <v>0.2608695652173913</v>
      </c>
      <c r="D163" s="371">
        <v>713</v>
      </c>
      <c r="E163" s="371">
        <f t="shared" si="61"/>
        <v>186</v>
      </c>
      <c r="F163" s="380">
        <v>1</v>
      </c>
      <c r="G163" s="371">
        <f t="shared" si="62"/>
        <v>186</v>
      </c>
      <c r="H163" s="371">
        <f t="shared" si="67"/>
        <v>44.81</v>
      </c>
      <c r="I163" s="372">
        <f t="shared" si="64"/>
        <v>230.81</v>
      </c>
    </row>
    <row r="164" spans="1:9" x14ac:dyDescent="0.25">
      <c r="A164" s="378" t="s">
        <v>2108</v>
      </c>
      <c r="B164" s="936">
        <v>40</v>
      </c>
      <c r="C164" s="382">
        <f t="shared" si="66"/>
        <v>0.28985507246376813</v>
      </c>
      <c r="D164" s="371">
        <v>713</v>
      </c>
      <c r="E164" s="371">
        <f t="shared" si="61"/>
        <v>206.66666666666669</v>
      </c>
      <c r="F164" s="380">
        <v>1</v>
      </c>
      <c r="G164" s="371">
        <f t="shared" si="62"/>
        <v>206.67</v>
      </c>
      <c r="H164" s="371">
        <f t="shared" si="67"/>
        <v>49.79</v>
      </c>
      <c r="I164" s="372">
        <f t="shared" si="64"/>
        <v>256.45999999999998</v>
      </c>
    </row>
    <row r="165" spans="1:9" x14ac:dyDescent="0.25">
      <c r="A165" s="378" t="s">
        <v>2109</v>
      </c>
      <c r="B165" s="936">
        <v>138</v>
      </c>
      <c r="C165" s="382">
        <f t="shared" si="66"/>
        <v>1</v>
      </c>
      <c r="D165" s="371">
        <v>713</v>
      </c>
      <c r="E165" s="371">
        <f t="shared" si="61"/>
        <v>713</v>
      </c>
      <c r="F165" s="380">
        <v>1</v>
      </c>
      <c r="G165" s="371">
        <f t="shared" si="62"/>
        <v>713</v>
      </c>
      <c r="H165" s="371">
        <f t="shared" si="67"/>
        <v>171.76</v>
      </c>
      <c r="I165" s="372">
        <f t="shared" si="64"/>
        <v>884.76</v>
      </c>
    </row>
    <row r="166" spans="1:9" x14ac:dyDescent="0.25">
      <c r="A166" s="378" t="s">
        <v>2110</v>
      </c>
      <c r="B166" s="936">
        <v>114</v>
      </c>
      <c r="C166" s="382">
        <f t="shared" si="66"/>
        <v>0.82608695652173914</v>
      </c>
      <c r="D166" s="371">
        <v>713</v>
      </c>
      <c r="E166" s="371">
        <f t="shared" si="61"/>
        <v>589</v>
      </c>
      <c r="F166" s="380">
        <v>1</v>
      </c>
      <c r="G166" s="371">
        <f t="shared" si="62"/>
        <v>589</v>
      </c>
      <c r="H166" s="371">
        <f t="shared" si="67"/>
        <v>141.88999999999999</v>
      </c>
      <c r="I166" s="372">
        <f t="shared" si="64"/>
        <v>730.89</v>
      </c>
    </row>
    <row r="167" spans="1:9" x14ac:dyDescent="0.25">
      <c r="A167" s="378" t="s">
        <v>2111</v>
      </c>
      <c r="B167" s="936">
        <v>28</v>
      </c>
      <c r="C167" s="382">
        <f t="shared" si="66"/>
        <v>0.20289855072463769</v>
      </c>
      <c r="D167" s="371">
        <v>713</v>
      </c>
      <c r="E167" s="371">
        <f t="shared" si="61"/>
        <v>144.66666666666669</v>
      </c>
      <c r="F167" s="380">
        <v>1</v>
      </c>
      <c r="G167" s="371">
        <f t="shared" si="62"/>
        <v>144.66999999999999</v>
      </c>
      <c r="H167" s="371">
        <f t="shared" si="67"/>
        <v>34.85</v>
      </c>
      <c r="I167" s="372">
        <f t="shared" si="64"/>
        <v>179.51999999999998</v>
      </c>
    </row>
    <row r="168" spans="1:9" x14ac:dyDescent="0.25">
      <c r="A168" s="378" t="s">
        <v>2112</v>
      </c>
      <c r="B168" s="936">
        <v>138</v>
      </c>
      <c r="C168" s="382">
        <f t="shared" si="66"/>
        <v>1</v>
      </c>
      <c r="D168" s="371">
        <v>713</v>
      </c>
      <c r="E168" s="371">
        <f t="shared" si="61"/>
        <v>713</v>
      </c>
      <c r="F168" s="380">
        <v>1</v>
      </c>
      <c r="G168" s="371">
        <f t="shared" si="62"/>
        <v>713</v>
      </c>
      <c r="H168" s="371">
        <f t="shared" si="67"/>
        <v>171.76</v>
      </c>
      <c r="I168" s="372">
        <f t="shared" si="64"/>
        <v>884.76</v>
      </c>
    </row>
    <row r="169" spans="1:9" x14ac:dyDescent="0.25">
      <c r="A169" s="378" t="s">
        <v>2113</v>
      </c>
      <c r="B169" s="936">
        <v>138</v>
      </c>
      <c r="C169" s="382">
        <f t="shared" si="66"/>
        <v>1</v>
      </c>
      <c r="D169" s="371">
        <v>713</v>
      </c>
      <c r="E169" s="371">
        <f t="shared" si="61"/>
        <v>713</v>
      </c>
      <c r="F169" s="380">
        <v>1</v>
      </c>
      <c r="G169" s="371">
        <f t="shared" si="62"/>
        <v>713</v>
      </c>
      <c r="H169" s="371">
        <f t="shared" si="67"/>
        <v>171.76</v>
      </c>
      <c r="I169" s="372">
        <f t="shared" si="64"/>
        <v>884.76</v>
      </c>
    </row>
    <row r="170" spans="1:9" x14ac:dyDescent="0.25">
      <c r="A170" s="378" t="s">
        <v>2114</v>
      </c>
      <c r="B170" s="936">
        <v>138</v>
      </c>
      <c r="C170" s="382">
        <f t="shared" si="66"/>
        <v>1</v>
      </c>
      <c r="D170" s="371">
        <v>713</v>
      </c>
      <c r="E170" s="371">
        <f t="shared" si="61"/>
        <v>713</v>
      </c>
      <c r="F170" s="380">
        <v>1</v>
      </c>
      <c r="G170" s="371">
        <f t="shared" si="62"/>
        <v>713</v>
      </c>
      <c r="H170" s="371">
        <f t="shared" si="67"/>
        <v>171.76</v>
      </c>
      <c r="I170" s="372">
        <f t="shared" si="64"/>
        <v>884.76</v>
      </c>
    </row>
    <row r="171" spans="1:9" x14ac:dyDescent="0.25">
      <c r="A171" s="378" t="s">
        <v>2115</v>
      </c>
      <c r="B171" s="936">
        <v>138</v>
      </c>
      <c r="C171" s="382">
        <f t="shared" si="66"/>
        <v>1</v>
      </c>
      <c r="D171" s="371">
        <v>713</v>
      </c>
      <c r="E171" s="371">
        <f t="shared" si="61"/>
        <v>713</v>
      </c>
      <c r="F171" s="380">
        <v>1</v>
      </c>
      <c r="G171" s="371">
        <f t="shared" si="62"/>
        <v>713</v>
      </c>
      <c r="H171" s="371">
        <f t="shared" si="67"/>
        <v>171.76</v>
      </c>
      <c r="I171" s="372">
        <f t="shared" si="64"/>
        <v>884.76</v>
      </c>
    </row>
    <row r="172" spans="1:9" x14ac:dyDescent="0.25">
      <c r="A172" s="378" t="s">
        <v>2116</v>
      </c>
      <c r="B172" s="936">
        <v>77</v>
      </c>
      <c r="C172" s="382">
        <f t="shared" si="66"/>
        <v>0.55797101449275366</v>
      </c>
      <c r="D172" s="371">
        <v>713</v>
      </c>
      <c r="E172" s="371">
        <f t="shared" si="61"/>
        <v>397.83333333333337</v>
      </c>
      <c r="F172" s="380">
        <v>1</v>
      </c>
      <c r="G172" s="371">
        <f t="shared" si="62"/>
        <v>397.83</v>
      </c>
      <c r="H172" s="371">
        <f t="shared" ref="H172" si="68">ROUND(G172*0.2131,2)</f>
        <v>84.78</v>
      </c>
      <c r="I172" s="372">
        <f t="shared" si="64"/>
        <v>482.61</v>
      </c>
    </row>
    <row r="173" spans="1:9" x14ac:dyDescent="0.25">
      <c r="A173" s="378" t="s">
        <v>2117</v>
      </c>
      <c r="B173" s="936">
        <v>138</v>
      </c>
      <c r="C173" s="382">
        <f t="shared" si="66"/>
        <v>1</v>
      </c>
      <c r="D173" s="371">
        <v>713</v>
      </c>
      <c r="E173" s="371">
        <f t="shared" si="61"/>
        <v>713</v>
      </c>
      <c r="F173" s="380">
        <v>1</v>
      </c>
      <c r="G173" s="371">
        <f t="shared" si="62"/>
        <v>713</v>
      </c>
      <c r="H173" s="371">
        <f>ROUND(G173*0.2409,2)</f>
        <v>171.76</v>
      </c>
      <c r="I173" s="372">
        <f t="shared" si="64"/>
        <v>884.76</v>
      </c>
    </row>
    <row r="174" spans="1:9" x14ac:dyDescent="0.25">
      <c r="A174" s="378" t="s">
        <v>2118</v>
      </c>
      <c r="B174" s="936">
        <v>120</v>
      </c>
      <c r="C174" s="382">
        <f t="shared" si="66"/>
        <v>0.86956521739130432</v>
      </c>
      <c r="D174" s="371">
        <v>713</v>
      </c>
      <c r="E174" s="371">
        <f t="shared" si="61"/>
        <v>620</v>
      </c>
      <c r="F174" s="380">
        <v>1</v>
      </c>
      <c r="G174" s="371">
        <f t="shared" si="62"/>
        <v>620</v>
      </c>
      <c r="H174" s="371">
        <f>ROUND(G174*0.2409,2)</f>
        <v>149.36000000000001</v>
      </c>
      <c r="I174" s="372">
        <f t="shared" si="64"/>
        <v>769.36</v>
      </c>
    </row>
    <row r="175" spans="1:9" x14ac:dyDescent="0.25">
      <c r="A175" s="378" t="s">
        <v>2119</v>
      </c>
      <c r="B175" s="936">
        <v>138</v>
      </c>
      <c r="C175" s="382">
        <f t="shared" si="66"/>
        <v>1</v>
      </c>
      <c r="D175" s="371">
        <v>713</v>
      </c>
      <c r="E175" s="371">
        <f t="shared" si="61"/>
        <v>713</v>
      </c>
      <c r="F175" s="380">
        <v>1</v>
      </c>
      <c r="G175" s="371">
        <f t="shared" si="62"/>
        <v>713</v>
      </c>
      <c r="H175" s="371">
        <f>ROUND(G175*0.2409,2)</f>
        <v>171.76</v>
      </c>
      <c r="I175" s="372">
        <f t="shared" si="64"/>
        <v>884.76</v>
      </c>
    </row>
    <row r="176" spans="1:9" x14ac:dyDescent="0.25">
      <c r="A176" s="378" t="s">
        <v>2120</v>
      </c>
      <c r="B176" s="936">
        <v>72</v>
      </c>
      <c r="C176" s="382">
        <f t="shared" si="66"/>
        <v>0.52173913043478259</v>
      </c>
      <c r="D176" s="371">
        <v>713</v>
      </c>
      <c r="E176" s="371">
        <f t="shared" si="61"/>
        <v>372</v>
      </c>
      <c r="F176" s="380">
        <v>1</v>
      </c>
      <c r="G176" s="371">
        <f t="shared" si="62"/>
        <v>372</v>
      </c>
      <c r="H176" s="371">
        <f>ROUND(G176*0.2409,2)</f>
        <v>89.61</v>
      </c>
      <c r="I176" s="372">
        <f t="shared" si="64"/>
        <v>461.61</v>
      </c>
    </row>
    <row r="177" spans="1:9" x14ac:dyDescent="0.25">
      <c r="A177" s="378" t="s">
        <v>2121</v>
      </c>
      <c r="B177" s="936">
        <v>138</v>
      </c>
      <c r="C177" s="382">
        <f t="shared" si="66"/>
        <v>1</v>
      </c>
      <c r="D177" s="371">
        <v>713</v>
      </c>
      <c r="E177" s="371">
        <f t="shared" si="61"/>
        <v>713</v>
      </c>
      <c r="F177" s="380">
        <v>1</v>
      </c>
      <c r="G177" s="371">
        <f t="shared" si="62"/>
        <v>713</v>
      </c>
      <c r="H177" s="371">
        <f t="shared" ref="H177:H186" si="69">ROUND(G177*0.2409,2)</f>
        <v>171.76</v>
      </c>
      <c r="I177" s="372">
        <f t="shared" si="64"/>
        <v>884.76</v>
      </c>
    </row>
    <row r="178" spans="1:9" x14ac:dyDescent="0.25">
      <c r="A178" s="378" t="s">
        <v>2122</v>
      </c>
      <c r="B178" s="936">
        <v>138</v>
      </c>
      <c r="C178" s="382">
        <f t="shared" si="66"/>
        <v>1</v>
      </c>
      <c r="D178" s="371">
        <v>713</v>
      </c>
      <c r="E178" s="371">
        <f t="shared" si="61"/>
        <v>713</v>
      </c>
      <c r="F178" s="380">
        <v>1</v>
      </c>
      <c r="G178" s="371">
        <f t="shared" si="62"/>
        <v>713</v>
      </c>
      <c r="H178" s="371">
        <f t="shared" si="69"/>
        <v>171.76</v>
      </c>
      <c r="I178" s="372">
        <f t="shared" si="64"/>
        <v>884.76</v>
      </c>
    </row>
    <row r="179" spans="1:9" x14ac:dyDescent="0.25">
      <c r="A179" s="378" t="s">
        <v>2123</v>
      </c>
      <c r="B179" s="936">
        <v>75</v>
      </c>
      <c r="C179" s="382">
        <f t="shared" si="66"/>
        <v>0.54347826086956519</v>
      </c>
      <c r="D179" s="371">
        <v>713</v>
      </c>
      <c r="E179" s="371">
        <f t="shared" si="61"/>
        <v>387.5</v>
      </c>
      <c r="F179" s="380">
        <v>1</v>
      </c>
      <c r="G179" s="371">
        <f t="shared" si="62"/>
        <v>387.5</v>
      </c>
      <c r="H179" s="371">
        <f t="shared" si="69"/>
        <v>93.35</v>
      </c>
      <c r="I179" s="372">
        <f t="shared" si="64"/>
        <v>480.85</v>
      </c>
    </row>
    <row r="180" spans="1:9" x14ac:dyDescent="0.25">
      <c r="A180" s="378" t="s">
        <v>2124</v>
      </c>
      <c r="B180" s="936">
        <v>138</v>
      </c>
      <c r="C180" s="382">
        <f t="shared" si="66"/>
        <v>1</v>
      </c>
      <c r="D180" s="371">
        <v>713</v>
      </c>
      <c r="E180" s="371">
        <f t="shared" si="61"/>
        <v>713</v>
      </c>
      <c r="F180" s="380">
        <v>1</v>
      </c>
      <c r="G180" s="371">
        <f t="shared" si="62"/>
        <v>713</v>
      </c>
      <c r="H180" s="371">
        <f t="shared" si="69"/>
        <v>171.76</v>
      </c>
      <c r="I180" s="372">
        <f t="shared" si="64"/>
        <v>884.76</v>
      </c>
    </row>
    <row r="181" spans="1:9" x14ac:dyDescent="0.25">
      <c r="A181" s="378" t="s">
        <v>2125</v>
      </c>
      <c r="B181" s="936">
        <v>138</v>
      </c>
      <c r="C181" s="382">
        <f t="shared" si="66"/>
        <v>1</v>
      </c>
      <c r="D181" s="371">
        <v>713</v>
      </c>
      <c r="E181" s="371">
        <f t="shared" si="61"/>
        <v>713</v>
      </c>
      <c r="F181" s="380">
        <v>1</v>
      </c>
      <c r="G181" s="371">
        <f t="shared" si="62"/>
        <v>713</v>
      </c>
      <c r="H181" s="371">
        <f t="shared" si="69"/>
        <v>171.76</v>
      </c>
      <c r="I181" s="372">
        <f t="shared" si="64"/>
        <v>884.76</v>
      </c>
    </row>
    <row r="182" spans="1:9" x14ac:dyDescent="0.25">
      <c r="A182" s="378" t="s">
        <v>2126</v>
      </c>
      <c r="B182" s="936">
        <v>138</v>
      </c>
      <c r="C182" s="382">
        <f t="shared" si="66"/>
        <v>1</v>
      </c>
      <c r="D182" s="371">
        <v>713</v>
      </c>
      <c r="E182" s="371">
        <f t="shared" si="61"/>
        <v>713</v>
      </c>
      <c r="F182" s="380">
        <v>1</v>
      </c>
      <c r="G182" s="371">
        <f t="shared" si="62"/>
        <v>713</v>
      </c>
      <c r="H182" s="371">
        <f t="shared" si="69"/>
        <v>171.76</v>
      </c>
      <c r="I182" s="372">
        <f t="shared" si="64"/>
        <v>884.76</v>
      </c>
    </row>
    <row r="183" spans="1:9" x14ac:dyDescent="0.25">
      <c r="A183" s="378" t="s">
        <v>2127</v>
      </c>
      <c r="B183" s="936">
        <v>90</v>
      </c>
      <c r="C183" s="382">
        <f t="shared" si="66"/>
        <v>0.65217391304347827</v>
      </c>
      <c r="D183" s="371">
        <v>713</v>
      </c>
      <c r="E183" s="371">
        <f t="shared" si="61"/>
        <v>465</v>
      </c>
      <c r="F183" s="380">
        <v>1</v>
      </c>
      <c r="G183" s="371">
        <f t="shared" si="62"/>
        <v>465</v>
      </c>
      <c r="H183" s="371">
        <f t="shared" si="69"/>
        <v>112.02</v>
      </c>
      <c r="I183" s="372">
        <f t="shared" si="64"/>
        <v>577.02</v>
      </c>
    </row>
    <row r="184" spans="1:9" x14ac:dyDescent="0.25">
      <c r="A184" s="378" t="s">
        <v>2128</v>
      </c>
      <c r="B184" s="936">
        <v>120</v>
      </c>
      <c r="C184" s="382">
        <f t="shared" si="66"/>
        <v>0.86956521739130432</v>
      </c>
      <c r="D184" s="371">
        <v>713</v>
      </c>
      <c r="E184" s="371">
        <f t="shared" si="61"/>
        <v>620</v>
      </c>
      <c r="F184" s="380">
        <v>1</v>
      </c>
      <c r="G184" s="371">
        <f t="shared" si="62"/>
        <v>620</v>
      </c>
      <c r="H184" s="371">
        <f t="shared" si="69"/>
        <v>149.36000000000001</v>
      </c>
      <c r="I184" s="372">
        <f t="shared" si="64"/>
        <v>769.36</v>
      </c>
    </row>
    <row r="185" spans="1:9" x14ac:dyDescent="0.25">
      <c r="A185" s="378" t="s">
        <v>2129</v>
      </c>
      <c r="B185" s="936">
        <v>138</v>
      </c>
      <c r="C185" s="382">
        <f t="shared" si="66"/>
        <v>1</v>
      </c>
      <c r="D185" s="371">
        <v>713</v>
      </c>
      <c r="E185" s="371">
        <f t="shared" si="61"/>
        <v>713</v>
      </c>
      <c r="F185" s="380">
        <v>1</v>
      </c>
      <c r="G185" s="371">
        <f t="shared" si="62"/>
        <v>713</v>
      </c>
      <c r="H185" s="371">
        <f t="shared" si="69"/>
        <v>171.76</v>
      </c>
      <c r="I185" s="372">
        <f t="shared" si="64"/>
        <v>884.76</v>
      </c>
    </row>
    <row r="186" spans="1:9" x14ac:dyDescent="0.25">
      <c r="A186" s="378" t="s">
        <v>2130</v>
      </c>
      <c r="B186" s="936">
        <v>84</v>
      </c>
      <c r="C186" s="382">
        <f t="shared" si="66"/>
        <v>0.60869565217391308</v>
      </c>
      <c r="D186" s="371">
        <v>713</v>
      </c>
      <c r="E186" s="371">
        <f t="shared" si="61"/>
        <v>434</v>
      </c>
      <c r="F186" s="380">
        <v>1</v>
      </c>
      <c r="G186" s="371">
        <f t="shared" si="62"/>
        <v>434</v>
      </c>
      <c r="H186" s="371">
        <f t="shared" si="69"/>
        <v>104.55</v>
      </c>
      <c r="I186" s="372">
        <f t="shared" si="64"/>
        <v>538.54999999999995</v>
      </c>
    </row>
    <row r="187" spans="1:9" x14ac:dyDescent="0.25">
      <c r="A187" s="378" t="s">
        <v>2131</v>
      </c>
      <c r="B187" s="936">
        <v>48</v>
      </c>
      <c r="C187" s="382">
        <f t="shared" si="66"/>
        <v>0.34782608695652173</v>
      </c>
      <c r="D187" s="371">
        <v>713</v>
      </c>
      <c r="E187" s="371">
        <f t="shared" si="61"/>
        <v>248</v>
      </c>
      <c r="F187" s="380">
        <v>1</v>
      </c>
      <c r="G187" s="371">
        <f t="shared" si="62"/>
        <v>248</v>
      </c>
      <c r="H187" s="371">
        <f>ROUND(G187*0.2409,2)</f>
        <v>59.74</v>
      </c>
      <c r="I187" s="372">
        <f t="shared" si="64"/>
        <v>307.74</v>
      </c>
    </row>
    <row r="188" spans="1:9" x14ac:dyDescent="0.25">
      <c r="A188" s="378" t="s">
        <v>2132</v>
      </c>
      <c r="B188" s="936">
        <v>50</v>
      </c>
      <c r="C188" s="382">
        <f t="shared" si="66"/>
        <v>0.36231884057971014</v>
      </c>
      <c r="D188" s="371">
        <v>713</v>
      </c>
      <c r="E188" s="371">
        <f t="shared" si="61"/>
        <v>258.33333333333331</v>
      </c>
      <c r="F188" s="380">
        <v>1</v>
      </c>
      <c r="G188" s="371">
        <f t="shared" si="62"/>
        <v>258.33</v>
      </c>
      <c r="H188" s="371">
        <f>ROUND(G188*0.2409,2)</f>
        <v>62.23</v>
      </c>
      <c r="I188" s="372">
        <f t="shared" si="64"/>
        <v>320.56</v>
      </c>
    </row>
    <row r="189" spans="1:9" x14ac:dyDescent="0.25">
      <c r="A189" s="378" t="s">
        <v>2133</v>
      </c>
      <c r="B189" s="936">
        <v>114</v>
      </c>
      <c r="C189" s="382">
        <f t="shared" si="66"/>
        <v>0.82608695652173914</v>
      </c>
      <c r="D189" s="371">
        <v>713</v>
      </c>
      <c r="E189" s="371">
        <f t="shared" si="61"/>
        <v>589</v>
      </c>
      <c r="F189" s="380">
        <v>1</v>
      </c>
      <c r="G189" s="371">
        <f t="shared" si="62"/>
        <v>589</v>
      </c>
      <c r="H189" s="371">
        <f>ROUND(G189*0.2409,2)</f>
        <v>141.88999999999999</v>
      </c>
      <c r="I189" s="372">
        <f t="shared" si="64"/>
        <v>730.89</v>
      </c>
    </row>
    <row r="190" spans="1:9" x14ac:dyDescent="0.25">
      <c r="A190" s="378" t="s">
        <v>2134</v>
      </c>
      <c r="B190" s="936">
        <v>60</v>
      </c>
      <c r="C190" s="382">
        <f t="shared" si="66"/>
        <v>0.43478260869565216</v>
      </c>
      <c r="D190" s="371">
        <v>713</v>
      </c>
      <c r="E190" s="371">
        <f t="shared" ref="E190:E192" si="70">C190*D190</f>
        <v>310</v>
      </c>
      <c r="F190" s="380">
        <v>1</v>
      </c>
      <c r="G190" s="371">
        <f t="shared" ref="G190:G192" si="71">ROUND(E190*F190,2)</f>
        <v>310</v>
      </c>
      <c r="H190" s="371">
        <f>ROUND(G190*0.2409,2)</f>
        <v>74.680000000000007</v>
      </c>
      <c r="I190" s="372">
        <f t="shared" ref="I190:I239" si="72">G190+H190</f>
        <v>384.68</v>
      </c>
    </row>
    <row r="191" spans="1:9" x14ac:dyDescent="0.25">
      <c r="A191" s="378" t="s">
        <v>2135</v>
      </c>
      <c r="B191" s="936">
        <v>72</v>
      </c>
      <c r="C191" s="382">
        <f t="shared" si="66"/>
        <v>0.52173913043478259</v>
      </c>
      <c r="D191" s="371">
        <v>713</v>
      </c>
      <c r="E191" s="371">
        <f t="shared" si="70"/>
        <v>372</v>
      </c>
      <c r="F191" s="380">
        <v>1</v>
      </c>
      <c r="G191" s="371">
        <f t="shared" si="71"/>
        <v>372</v>
      </c>
      <c r="H191" s="371">
        <f t="shared" ref="H191:H192" si="73">ROUND(G191*0.2409,2)</f>
        <v>89.61</v>
      </c>
      <c r="I191" s="372">
        <f t="shared" si="72"/>
        <v>461.61</v>
      </c>
    </row>
    <row r="192" spans="1:9" x14ac:dyDescent="0.25">
      <c r="A192" s="378" t="s">
        <v>2136</v>
      </c>
      <c r="B192" s="936">
        <v>108</v>
      </c>
      <c r="C192" s="382">
        <f t="shared" si="66"/>
        <v>0.78260869565217395</v>
      </c>
      <c r="D192" s="371">
        <v>713</v>
      </c>
      <c r="E192" s="371">
        <f t="shared" si="70"/>
        <v>558</v>
      </c>
      <c r="F192" s="380">
        <v>1</v>
      </c>
      <c r="G192" s="371">
        <f t="shared" si="71"/>
        <v>558</v>
      </c>
      <c r="H192" s="371">
        <f t="shared" si="73"/>
        <v>134.41999999999999</v>
      </c>
      <c r="I192" s="372">
        <f t="shared" si="72"/>
        <v>692.42</v>
      </c>
    </row>
    <row r="193" spans="1:9" x14ac:dyDescent="0.25">
      <c r="A193" s="373" t="s">
        <v>2137</v>
      </c>
      <c r="B193" s="936">
        <v>98</v>
      </c>
      <c r="C193" s="382">
        <f>B193/138</f>
        <v>0.71014492753623193</v>
      </c>
      <c r="D193" s="384">
        <v>735</v>
      </c>
      <c r="E193" s="382">
        <f>D193*C193</f>
        <v>521.95652173913049</v>
      </c>
      <c r="F193" s="383">
        <v>1</v>
      </c>
      <c r="G193" s="371">
        <f>ROUND(E193*F193,2)</f>
        <v>521.96</v>
      </c>
      <c r="H193" s="371">
        <f>ROUND(G193*0.2409,2)</f>
        <v>125.74</v>
      </c>
      <c r="I193" s="927">
        <f t="shared" si="72"/>
        <v>647.70000000000005</v>
      </c>
    </row>
    <row r="194" spans="1:9" x14ac:dyDescent="0.25">
      <c r="A194" s="373" t="s">
        <v>2138</v>
      </c>
      <c r="B194" s="936">
        <v>138</v>
      </c>
      <c r="C194" s="382">
        <f>B194/138</f>
        <v>1</v>
      </c>
      <c r="D194" s="384">
        <v>735</v>
      </c>
      <c r="E194" s="382">
        <f>D194*C194</f>
        <v>735</v>
      </c>
      <c r="F194" s="383">
        <v>1</v>
      </c>
      <c r="G194" s="371">
        <f>ROUND(E194*F194,2)</f>
        <v>735</v>
      </c>
      <c r="H194" s="371">
        <f>ROUND(G194*0.2131,2)</f>
        <v>156.63</v>
      </c>
      <c r="I194" s="927">
        <f t="shared" si="72"/>
        <v>891.63</v>
      </c>
    </row>
    <row r="195" spans="1:9" x14ac:dyDescent="0.25">
      <c r="A195" s="378" t="s">
        <v>2139</v>
      </c>
      <c r="B195" s="936">
        <v>1</v>
      </c>
      <c r="C195" s="379">
        <f t="shared" ref="C195:C235" si="74">B195/138</f>
        <v>7.246376811594203E-3</v>
      </c>
      <c r="D195" s="371">
        <v>713</v>
      </c>
      <c r="E195" s="371">
        <f t="shared" ref="E195:E235" si="75">C195*D195</f>
        <v>5.166666666666667</v>
      </c>
      <c r="F195" s="380">
        <v>1</v>
      </c>
      <c r="G195" s="371">
        <f t="shared" ref="G195:G235" si="76">ROUND(E195*F195,2)</f>
        <v>5.17</v>
      </c>
      <c r="H195" s="371">
        <f t="shared" ref="H195:H203" si="77">ROUND(G195*0.2409,2)</f>
        <v>1.25</v>
      </c>
      <c r="I195" s="372">
        <f t="shared" si="72"/>
        <v>6.42</v>
      </c>
    </row>
    <row r="196" spans="1:9" x14ac:dyDescent="0.25">
      <c r="A196" s="378" t="s">
        <v>2140</v>
      </c>
      <c r="B196" s="936">
        <v>4.3</v>
      </c>
      <c r="C196" s="379">
        <f t="shared" si="74"/>
        <v>3.1159420289855071E-2</v>
      </c>
      <c r="D196" s="371">
        <v>713</v>
      </c>
      <c r="E196" s="371">
        <f t="shared" si="75"/>
        <v>22.216666666666665</v>
      </c>
      <c r="F196" s="380">
        <v>1</v>
      </c>
      <c r="G196" s="371">
        <f t="shared" si="76"/>
        <v>22.22</v>
      </c>
      <c r="H196" s="371">
        <f t="shared" si="77"/>
        <v>5.35</v>
      </c>
      <c r="I196" s="372">
        <f t="shared" si="72"/>
        <v>27.57</v>
      </c>
    </row>
    <row r="197" spans="1:9" x14ac:dyDescent="0.25">
      <c r="A197" s="378" t="s">
        <v>2141</v>
      </c>
      <c r="B197" s="935">
        <v>6.3</v>
      </c>
      <c r="C197" s="379">
        <f t="shared" si="74"/>
        <v>4.5652173913043478E-2</v>
      </c>
      <c r="D197" s="371">
        <v>713</v>
      </c>
      <c r="E197" s="371">
        <f t="shared" si="75"/>
        <v>32.549999999999997</v>
      </c>
      <c r="F197" s="380">
        <v>1</v>
      </c>
      <c r="G197" s="371">
        <f t="shared" si="76"/>
        <v>32.549999999999997</v>
      </c>
      <c r="H197" s="371">
        <f t="shared" si="77"/>
        <v>7.84</v>
      </c>
      <c r="I197" s="372">
        <f t="shared" si="72"/>
        <v>40.39</v>
      </c>
    </row>
    <row r="198" spans="1:9" x14ac:dyDescent="0.25">
      <c r="A198" s="378" t="s">
        <v>2142</v>
      </c>
      <c r="B198" s="935">
        <v>68</v>
      </c>
      <c r="C198" s="379">
        <f t="shared" si="74"/>
        <v>0.49275362318840582</v>
      </c>
      <c r="D198" s="371">
        <v>713</v>
      </c>
      <c r="E198" s="371">
        <f t="shared" si="75"/>
        <v>351.33333333333337</v>
      </c>
      <c r="F198" s="380">
        <v>1</v>
      </c>
      <c r="G198" s="371">
        <f t="shared" si="76"/>
        <v>351.33</v>
      </c>
      <c r="H198" s="371">
        <f t="shared" si="77"/>
        <v>84.64</v>
      </c>
      <c r="I198" s="372">
        <f t="shared" si="72"/>
        <v>435.96999999999997</v>
      </c>
    </row>
    <row r="199" spans="1:9" x14ac:dyDescent="0.25">
      <c r="A199" s="378" t="s">
        <v>2143</v>
      </c>
      <c r="B199" s="935">
        <v>88</v>
      </c>
      <c r="C199" s="379">
        <f t="shared" si="74"/>
        <v>0.6376811594202898</v>
      </c>
      <c r="D199" s="371">
        <v>713</v>
      </c>
      <c r="E199" s="371">
        <f t="shared" si="75"/>
        <v>454.66666666666663</v>
      </c>
      <c r="F199" s="380">
        <v>1</v>
      </c>
      <c r="G199" s="371">
        <f t="shared" si="76"/>
        <v>454.67</v>
      </c>
      <c r="H199" s="371">
        <f t="shared" si="77"/>
        <v>109.53</v>
      </c>
      <c r="I199" s="372">
        <f t="shared" si="72"/>
        <v>564.20000000000005</v>
      </c>
    </row>
    <row r="200" spans="1:9" x14ac:dyDescent="0.25">
      <c r="A200" s="378" t="s">
        <v>2144</v>
      </c>
      <c r="B200" s="936">
        <v>110</v>
      </c>
      <c r="C200" s="382">
        <f t="shared" si="74"/>
        <v>0.79710144927536231</v>
      </c>
      <c r="D200" s="371">
        <v>713</v>
      </c>
      <c r="E200" s="371">
        <f t="shared" si="75"/>
        <v>568.33333333333337</v>
      </c>
      <c r="F200" s="380">
        <v>1</v>
      </c>
      <c r="G200" s="371">
        <f t="shared" si="76"/>
        <v>568.33000000000004</v>
      </c>
      <c r="H200" s="371">
        <f t="shared" si="77"/>
        <v>136.91</v>
      </c>
      <c r="I200" s="372">
        <f t="shared" si="72"/>
        <v>705.24</v>
      </c>
    </row>
    <row r="201" spans="1:9" x14ac:dyDescent="0.25">
      <c r="A201" s="378" t="s">
        <v>2145</v>
      </c>
      <c r="B201" s="936">
        <v>54</v>
      </c>
      <c r="C201" s="382">
        <f t="shared" si="74"/>
        <v>0.39130434782608697</v>
      </c>
      <c r="D201" s="371">
        <v>713</v>
      </c>
      <c r="E201" s="371">
        <f t="shared" si="75"/>
        <v>279</v>
      </c>
      <c r="F201" s="380">
        <v>1</v>
      </c>
      <c r="G201" s="371">
        <f t="shared" si="76"/>
        <v>279</v>
      </c>
      <c r="H201" s="371">
        <f t="shared" si="77"/>
        <v>67.209999999999994</v>
      </c>
      <c r="I201" s="372">
        <f t="shared" si="72"/>
        <v>346.21</v>
      </c>
    </row>
    <row r="202" spans="1:9" x14ac:dyDescent="0.25">
      <c r="A202" s="378" t="s">
        <v>2146</v>
      </c>
      <c r="B202" s="936">
        <v>72</v>
      </c>
      <c r="C202" s="382">
        <f t="shared" si="74"/>
        <v>0.52173913043478259</v>
      </c>
      <c r="D202" s="371">
        <v>713</v>
      </c>
      <c r="E202" s="371">
        <f t="shared" si="75"/>
        <v>372</v>
      </c>
      <c r="F202" s="380">
        <v>1</v>
      </c>
      <c r="G202" s="371">
        <f t="shared" si="76"/>
        <v>372</v>
      </c>
      <c r="H202" s="371">
        <f t="shared" si="77"/>
        <v>89.61</v>
      </c>
      <c r="I202" s="372">
        <f t="shared" si="72"/>
        <v>461.61</v>
      </c>
    </row>
    <row r="203" spans="1:9" x14ac:dyDescent="0.25">
      <c r="A203" s="378" t="s">
        <v>2147</v>
      </c>
      <c r="B203" s="936">
        <v>36</v>
      </c>
      <c r="C203" s="382">
        <f t="shared" si="74"/>
        <v>0.2608695652173913</v>
      </c>
      <c r="D203" s="371">
        <v>713</v>
      </c>
      <c r="E203" s="371">
        <f t="shared" si="75"/>
        <v>186</v>
      </c>
      <c r="F203" s="380">
        <v>1</v>
      </c>
      <c r="G203" s="371">
        <f t="shared" si="76"/>
        <v>186</v>
      </c>
      <c r="H203" s="371">
        <f t="shared" si="77"/>
        <v>44.81</v>
      </c>
      <c r="I203" s="372">
        <f t="shared" si="72"/>
        <v>230.81</v>
      </c>
    </row>
    <row r="204" spans="1:9" x14ac:dyDescent="0.25">
      <c r="A204" s="378" t="s">
        <v>2148</v>
      </c>
      <c r="B204" s="936">
        <v>34</v>
      </c>
      <c r="C204" s="382">
        <f t="shared" si="74"/>
        <v>0.24637681159420291</v>
      </c>
      <c r="D204" s="371">
        <v>713</v>
      </c>
      <c r="E204" s="371">
        <f t="shared" si="75"/>
        <v>175.66666666666669</v>
      </c>
      <c r="F204" s="380">
        <v>1</v>
      </c>
      <c r="G204" s="371">
        <f t="shared" si="76"/>
        <v>175.67</v>
      </c>
      <c r="H204" s="371">
        <f>ROUND(G204*0.2252,2)</f>
        <v>39.56</v>
      </c>
      <c r="I204" s="372">
        <f t="shared" si="72"/>
        <v>215.23</v>
      </c>
    </row>
    <row r="205" spans="1:9" x14ac:dyDescent="0.25">
      <c r="A205" s="378" t="s">
        <v>2149</v>
      </c>
      <c r="B205" s="936">
        <v>96</v>
      </c>
      <c r="C205" s="382">
        <f t="shared" si="74"/>
        <v>0.69565217391304346</v>
      </c>
      <c r="D205" s="371">
        <v>713</v>
      </c>
      <c r="E205" s="371">
        <f t="shared" si="75"/>
        <v>496</v>
      </c>
      <c r="F205" s="380">
        <v>1</v>
      </c>
      <c r="G205" s="371">
        <f t="shared" si="76"/>
        <v>496</v>
      </c>
      <c r="H205" s="371">
        <f>ROUND(G205*0.2409,2)</f>
        <v>119.49</v>
      </c>
      <c r="I205" s="372">
        <f t="shared" si="72"/>
        <v>615.49</v>
      </c>
    </row>
    <row r="206" spans="1:9" x14ac:dyDescent="0.25">
      <c r="A206" s="378" t="s">
        <v>2150</v>
      </c>
      <c r="B206" s="936">
        <v>10</v>
      </c>
      <c r="C206" s="382">
        <f t="shared" si="74"/>
        <v>7.2463768115942032E-2</v>
      </c>
      <c r="D206" s="371">
        <v>713</v>
      </c>
      <c r="E206" s="371">
        <f t="shared" si="75"/>
        <v>51.666666666666671</v>
      </c>
      <c r="F206" s="380">
        <v>1</v>
      </c>
      <c r="G206" s="371">
        <f t="shared" si="76"/>
        <v>51.67</v>
      </c>
      <c r="H206" s="371">
        <f>ROUND(G206*0.2409,2)</f>
        <v>12.45</v>
      </c>
      <c r="I206" s="372">
        <f t="shared" si="72"/>
        <v>64.12</v>
      </c>
    </row>
    <row r="207" spans="1:9" x14ac:dyDescent="0.25">
      <c r="A207" s="378" t="s">
        <v>2151</v>
      </c>
      <c r="B207" s="936">
        <v>32</v>
      </c>
      <c r="C207" s="382">
        <f t="shared" si="74"/>
        <v>0.2318840579710145</v>
      </c>
      <c r="D207" s="371">
        <v>713</v>
      </c>
      <c r="E207" s="371">
        <f t="shared" si="75"/>
        <v>165.33333333333334</v>
      </c>
      <c r="F207" s="380">
        <v>1</v>
      </c>
      <c r="G207" s="371">
        <f t="shared" si="76"/>
        <v>165.33</v>
      </c>
      <c r="H207" s="371">
        <f>ROUND(G207*0.2409,2)</f>
        <v>39.83</v>
      </c>
      <c r="I207" s="372">
        <f t="shared" si="72"/>
        <v>205.16000000000003</v>
      </c>
    </row>
    <row r="208" spans="1:9" ht="16.5" customHeight="1" x14ac:dyDescent="0.25">
      <c r="A208" s="378" t="s">
        <v>2152</v>
      </c>
      <c r="B208" s="936">
        <v>78</v>
      </c>
      <c r="C208" s="382">
        <f t="shared" si="74"/>
        <v>0.56521739130434778</v>
      </c>
      <c r="D208" s="371">
        <v>713</v>
      </c>
      <c r="E208" s="371">
        <f t="shared" si="75"/>
        <v>402.99999999999994</v>
      </c>
      <c r="F208" s="380">
        <v>1</v>
      </c>
      <c r="G208" s="371">
        <f t="shared" si="76"/>
        <v>403</v>
      </c>
      <c r="H208" s="371">
        <f>ROUND(G208*0.2409,2)</f>
        <v>97.08</v>
      </c>
      <c r="I208" s="372">
        <f t="shared" si="72"/>
        <v>500.08</v>
      </c>
    </row>
    <row r="209" spans="1:9" ht="16.5" customHeight="1" x14ac:dyDescent="0.25">
      <c r="A209" s="378" t="s">
        <v>2153</v>
      </c>
      <c r="B209" s="936">
        <v>90</v>
      </c>
      <c r="C209" s="382">
        <f t="shared" si="74"/>
        <v>0.65217391304347827</v>
      </c>
      <c r="D209" s="371">
        <v>713</v>
      </c>
      <c r="E209" s="371">
        <f t="shared" si="75"/>
        <v>465</v>
      </c>
      <c r="F209" s="380">
        <v>1</v>
      </c>
      <c r="G209" s="371">
        <f t="shared" si="76"/>
        <v>465</v>
      </c>
      <c r="H209" s="371">
        <f t="shared" ref="H209:H219" si="78">ROUND(G209*0.2409,2)</f>
        <v>112.02</v>
      </c>
      <c r="I209" s="372">
        <f t="shared" si="72"/>
        <v>577.02</v>
      </c>
    </row>
    <row r="210" spans="1:9" ht="16.5" customHeight="1" x14ac:dyDescent="0.25">
      <c r="A210" s="378" t="s">
        <v>2154</v>
      </c>
      <c r="B210" s="936">
        <v>36</v>
      </c>
      <c r="C210" s="382">
        <f t="shared" si="74"/>
        <v>0.2608695652173913</v>
      </c>
      <c r="D210" s="371">
        <v>713</v>
      </c>
      <c r="E210" s="371">
        <f t="shared" si="75"/>
        <v>186</v>
      </c>
      <c r="F210" s="380">
        <v>1</v>
      </c>
      <c r="G210" s="371">
        <f t="shared" si="76"/>
        <v>186</v>
      </c>
      <c r="H210" s="371">
        <f t="shared" si="78"/>
        <v>44.81</v>
      </c>
      <c r="I210" s="372">
        <f t="shared" si="72"/>
        <v>230.81</v>
      </c>
    </row>
    <row r="211" spans="1:9" ht="16.5" customHeight="1" x14ac:dyDescent="0.25">
      <c r="A211" s="378" t="s">
        <v>2155</v>
      </c>
      <c r="B211" s="936">
        <v>70</v>
      </c>
      <c r="C211" s="382">
        <f t="shared" si="74"/>
        <v>0.50724637681159424</v>
      </c>
      <c r="D211" s="371">
        <v>713</v>
      </c>
      <c r="E211" s="371">
        <f t="shared" si="75"/>
        <v>361.66666666666669</v>
      </c>
      <c r="F211" s="380">
        <v>1</v>
      </c>
      <c r="G211" s="371">
        <f t="shared" si="76"/>
        <v>361.67</v>
      </c>
      <c r="H211" s="371">
        <f t="shared" si="78"/>
        <v>87.13</v>
      </c>
      <c r="I211" s="372">
        <f t="shared" si="72"/>
        <v>448.8</v>
      </c>
    </row>
    <row r="212" spans="1:9" ht="16.5" customHeight="1" x14ac:dyDescent="0.25">
      <c r="A212" s="378" t="s">
        <v>2156</v>
      </c>
      <c r="B212" s="936">
        <v>17</v>
      </c>
      <c r="C212" s="382">
        <f t="shared" si="74"/>
        <v>0.12318840579710146</v>
      </c>
      <c r="D212" s="371">
        <v>713</v>
      </c>
      <c r="E212" s="371">
        <f t="shared" si="75"/>
        <v>87.833333333333343</v>
      </c>
      <c r="F212" s="380">
        <v>1</v>
      </c>
      <c r="G212" s="371">
        <f t="shared" si="76"/>
        <v>87.83</v>
      </c>
      <c r="H212" s="371">
        <f t="shared" si="78"/>
        <v>21.16</v>
      </c>
      <c r="I212" s="372">
        <f t="shared" si="72"/>
        <v>108.99</v>
      </c>
    </row>
    <row r="213" spans="1:9" ht="16.5" customHeight="1" x14ac:dyDescent="0.25">
      <c r="A213" s="378" t="s">
        <v>2157</v>
      </c>
      <c r="B213" s="936">
        <v>24</v>
      </c>
      <c r="C213" s="382">
        <f t="shared" si="74"/>
        <v>0.17391304347826086</v>
      </c>
      <c r="D213" s="371">
        <v>713</v>
      </c>
      <c r="E213" s="371">
        <f t="shared" si="75"/>
        <v>124</v>
      </c>
      <c r="F213" s="380">
        <v>1</v>
      </c>
      <c r="G213" s="371">
        <f t="shared" si="76"/>
        <v>124</v>
      </c>
      <c r="H213" s="371">
        <f t="shared" si="78"/>
        <v>29.87</v>
      </c>
      <c r="I213" s="372">
        <f t="shared" si="72"/>
        <v>153.87</v>
      </c>
    </row>
    <row r="214" spans="1:9" ht="16.5" customHeight="1" x14ac:dyDescent="0.25">
      <c r="A214" s="378" t="s">
        <v>2158</v>
      </c>
      <c r="B214" s="936">
        <v>24</v>
      </c>
      <c r="C214" s="382">
        <f t="shared" si="74"/>
        <v>0.17391304347826086</v>
      </c>
      <c r="D214" s="371">
        <v>713</v>
      </c>
      <c r="E214" s="371">
        <f t="shared" si="75"/>
        <v>124</v>
      </c>
      <c r="F214" s="380">
        <v>1</v>
      </c>
      <c r="G214" s="371">
        <f t="shared" si="76"/>
        <v>124</v>
      </c>
      <c r="H214" s="371">
        <f t="shared" si="78"/>
        <v>29.87</v>
      </c>
      <c r="I214" s="372">
        <f t="shared" si="72"/>
        <v>153.87</v>
      </c>
    </row>
    <row r="215" spans="1:9" ht="16.5" customHeight="1" x14ac:dyDescent="0.25">
      <c r="A215" s="378" t="s">
        <v>2159</v>
      </c>
      <c r="B215" s="936">
        <v>19</v>
      </c>
      <c r="C215" s="382">
        <f t="shared" si="74"/>
        <v>0.13768115942028986</v>
      </c>
      <c r="D215" s="371">
        <v>713</v>
      </c>
      <c r="E215" s="371">
        <f t="shared" si="75"/>
        <v>98.166666666666671</v>
      </c>
      <c r="F215" s="380">
        <v>1</v>
      </c>
      <c r="G215" s="371">
        <f t="shared" si="76"/>
        <v>98.17</v>
      </c>
      <c r="H215" s="371">
        <f t="shared" si="78"/>
        <v>23.65</v>
      </c>
      <c r="I215" s="372">
        <f t="shared" si="72"/>
        <v>121.82</v>
      </c>
    </row>
    <row r="216" spans="1:9" ht="16.5" customHeight="1" x14ac:dyDescent="0.25">
      <c r="A216" s="378" t="s">
        <v>2160</v>
      </c>
      <c r="B216" s="936">
        <v>19</v>
      </c>
      <c r="C216" s="382">
        <f t="shared" si="74"/>
        <v>0.13768115942028986</v>
      </c>
      <c r="D216" s="371">
        <v>713</v>
      </c>
      <c r="E216" s="371">
        <f t="shared" si="75"/>
        <v>98.166666666666671</v>
      </c>
      <c r="F216" s="380">
        <v>1</v>
      </c>
      <c r="G216" s="371">
        <f t="shared" si="76"/>
        <v>98.17</v>
      </c>
      <c r="H216" s="371">
        <f t="shared" si="78"/>
        <v>23.65</v>
      </c>
      <c r="I216" s="372">
        <f t="shared" si="72"/>
        <v>121.82</v>
      </c>
    </row>
    <row r="217" spans="1:9" ht="16.5" customHeight="1" x14ac:dyDescent="0.25">
      <c r="A217" s="378" t="s">
        <v>2161</v>
      </c>
      <c r="B217" s="936">
        <v>17</v>
      </c>
      <c r="C217" s="382">
        <f t="shared" si="74"/>
        <v>0.12318840579710146</v>
      </c>
      <c r="D217" s="371">
        <v>713</v>
      </c>
      <c r="E217" s="371">
        <f t="shared" si="75"/>
        <v>87.833333333333343</v>
      </c>
      <c r="F217" s="380">
        <v>1</v>
      </c>
      <c r="G217" s="371">
        <f t="shared" si="76"/>
        <v>87.83</v>
      </c>
      <c r="H217" s="371">
        <f t="shared" si="78"/>
        <v>21.16</v>
      </c>
      <c r="I217" s="372">
        <f t="shared" si="72"/>
        <v>108.99</v>
      </c>
    </row>
    <row r="218" spans="1:9" ht="16.5" customHeight="1" x14ac:dyDescent="0.25">
      <c r="A218" s="378" t="s">
        <v>2162</v>
      </c>
      <c r="B218" s="936">
        <v>20</v>
      </c>
      <c r="C218" s="382">
        <f t="shared" si="74"/>
        <v>0.14492753623188406</v>
      </c>
      <c r="D218" s="371">
        <v>713</v>
      </c>
      <c r="E218" s="371">
        <f t="shared" si="75"/>
        <v>103.33333333333334</v>
      </c>
      <c r="F218" s="380">
        <v>1</v>
      </c>
      <c r="G218" s="371">
        <f t="shared" si="76"/>
        <v>103.33</v>
      </c>
      <c r="H218" s="371">
        <f t="shared" si="78"/>
        <v>24.89</v>
      </c>
      <c r="I218" s="372">
        <f t="shared" si="72"/>
        <v>128.22</v>
      </c>
    </row>
    <row r="219" spans="1:9" ht="16.5" customHeight="1" x14ac:dyDescent="0.25">
      <c r="A219" s="378" t="s">
        <v>2163</v>
      </c>
      <c r="B219" s="936">
        <v>24</v>
      </c>
      <c r="C219" s="382">
        <f t="shared" si="74"/>
        <v>0.17391304347826086</v>
      </c>
      <c r="D219" s="371">
        <v>713</v>
      </c>
      <c r="E219" s="371">
        <f t="shared" si="75"/>
        <v>124</v>
      </c>
      <c r="F219" s="380">
        <v>1</v>
      </c>
      <c r="G219" s="371">
        <f t="shared" si="76"/>
        <v>124</v>
      </c>
      <c r="H219" s="371">
        <f t="shared" si="78"/>
        <v>29.87</v>
      </c>
      <c r="I219" s="372">
        <f t="shared" si="72"/>
        <v>153.87</v>
      </c>
    </row>
    <row r="220" spans="1:9" ht="16.5" customHeight="1" x14ac:dyDescent="0.25">
      <c r="A220" s="378" t="s">
        <v>2164</v>
      </c>
      <c r="B220" s="936">
        <v>19</v>
      </c>
      <c r="C220" s="382">
        <f t="shared" si="74"/>
        <v>0.13768115942028986</v>
      </c>
      <c r="D220" s="371">
        <v>713</v>
      </c>
      <c r="E220" s="371">
        <f t="shared" si="75"/>
        <v>98.166666666666671</v>
      </c>
      <c r="F220" s="380">
        <v>1</v>
      </c>
      <c r="G220" s="371">
        <f t="shared" si="76"/>
        <v>98.17</v>
      </c>
      <c r="H220" s="371">
        <f>ROUND(G220*0.2409,2)</f>
        <v>23.65</v>
      </c>
      <c r="I220" s="372">
        <f t="shared" si="72"/>
        <v>121.82</v>
      </c>
    </row>
    <row r="221" spans="1:9" ht="16.5" customHeight="1" x14ac:dyDescent="0.25">
      <c r="A221" s="378" t="s">
        <v>2165</v>
      </c>
      <c r="B221" s="936">
        <v>12</v>
      </c>
      <c r="C221" s="382">
        <f t="shared" si="74"/>
        <v>8.6956521739130432E-2</v>
      </c>
      <c r="D221" s="371">
        <v>713</v>
      </c>
      <c r="E221" s="371">
        <f t="shared" si="75"/>
        <v>62</v>
      </c>
      <c r="F221" s="380">
        <v>1</v>
      </c>
      <c r="G221" s="371">
        <f t="shared" si="76"/>
        <v>62</v>
      </c>
      <c r="H221" s="371">
        <f>ROUND(G221*0.2409,2)</f>
        <v>14.94</v>
      </c>
      <c r="I221" s="372">
        <f t="shared" si="72"/>
        <v>76.94</v>
      </c>
    </row>
    <row r="222" spans="1:9" ht="16.5" customHeight="1" x14ac:dyDescent="0.25">
      <c r="A222" s="378" t="s">
        <v>2166</v>
      </c>
      <c r="B222" s="936">
        <v>12</v>
      </c>
      <c r="C222" s="382">
        <f t="shared" si="74"/>
        <v>8.6956521739130432E-2</v>
      </c>
      <c r="D222" s="371">
        <v>713</v>
      </c>
      <c r="E222" s="371">
        <f t="shared" si="75"/>
        <v>62</v>
      </c>
      <c r="F222" s="380">
        <v>1</v>
      </c>
      <c r="G222" s="371">
        <f t="shared" si="76"/>
        <v>62</v>
      </c>
      <c r="H222" s="371">
        <f>ROUND(G222*0.2409,2)</f>
        <v>14.94</v>
      </c>
      <c r="I222" s="372">
        <f t="shared" si="72"/>
        <v>76.94</v>
      </c>
    </row>
    <row r="223" spans="1:9" ht="16.5" customHeight="1" x14ac:dyDescent="0.25">
      <c r="A223" s="378" t="s">
        <v>2167</v>
      </c>
      <c r="B223" s="936">
        <v>8</v>
      </c>
      <c r="C223" s="382">
        <f t="shared" si="74"/>
        <v>5.7971014492753624E-2</v>
      </c>
      <c r="D223" s="371">
        <v>713</v>
      </c>
      <c r="E223" s="371">
        <f t="shared" si="75"/>
        <v>41.333333333333336</v>
      </c>
      <c r="F223" s="380">
        <v>1</v>
      </c>
      <c r="G223" s="371">
        <f t="shared" si="76"/>
        <v>41.33</v>
      </c>
      <c r="H223" s="371">
        <f>ROUND(G223*0.2252,2)</f>
        <v>9.31</v>
      </c>
      <c r="I223" s="372">
        <f t="shared" si="72"/>
        <v>50.64</v>
      </c>
    </row>
    <row r="224" spans="1:9" ht="16.5" customHeight="1" x14ac:dyDescent="0.25">
      <c r="A224" s="378" t="s">
        <v>2168</v>
      </c>
      <c r="B224" s="936">
        <v>12</v>
      </c>
      <c r="C224" s="382">
        <f t="shared" si="74"/>
        <v>8.6956521739130432E-2</v>
      </c>
      <c r="D224" s="371">
        <v>713</v>
      </c>
      <c r="E224" s="371">
        <f t="shared" si="75"/>
        <v>62</v>
      </c>
      <c r="F224" s="380">
        <v>1</v>
      </c>
      <c r="G224" s="371">
        <f t="shared" si="76"/>
        <v>62</v>
      </c>
      <c r="H224" s="371">
        <f t="shared" ref="H224:H235" si="79">ROUND(G224*0.2409,2)</f>
        <v>14.94</v>
      </c>
      <c r="I224" s="372">
        <f t="shared" si="72"/>
        <v>76.94</v>
      </c>
    </row>
    <row r="225" spans="1:9" ht="16.5" customHeight="1" x14ac:dyDescent="0.25">
      <c r="A225" s="378" t="s">
        <v>2169</v>
      </c>
      <c r="B225" s="936">
        <v>12</v>
      </c>
      <c r="C225" s="382">
        <f t="shared" si="74"/>
        <v>8.6956521739130432E-2</v>
      </c>
      <c r="D225" s="371">
        <v>713</v>
      </c>
      <c r="E225" s="371">
        <f t="shared" si="75"/>
        <v>62</v>
      </c>
      <c r="F225" s="380">
        <v>1</v>
      </c>
      <c r="G225" s="371">
        <f t="shared" si="76"/>
        <v>62</v>
      </c>
      <c r="H225" s="371">
        <f t="shared" si="79"/>
        <v>14.94</v>
      </c>
      <c r="I225" s="372">
        <f t="shared" si="72"/>
        <v>76.94</v>
      </c>
    </row>
    <row r="226" spans="1:9" ht="16.5" customHeight="1" x14ac:dyDescent="0.25">
      <c r="A226" s="378" t="s">
        <v>2170</v>
      </c>
      <c r="B226" s="936">
        <v>12</v>
      </c>
      <c r="C226" s="382">
        <f t="shared" si="74"/>
        <v>8.6956521739130432E-2</v>
      </c>
      <c r="D226" s="371">
        <v>713</v>
      </c>
      <c r="E226" s="371">
        <f t="shared" si="75"/>
        <v>62</v>
      </c>
      <c r="F226" s="380">
        <v>1</v>
      </c>
      <c r="G226" s="371">
        <f t="shared" si="76"/>
        <v>62</v>
      </c>
      <c r="H226" s="371">
        <f t="shared" si="79"/>
        <v>14.94</v>
      </c>
      <c r="I226" s="372">
        <f t="shared" si="72"/>
        <v>76.94</v>
      </c>
    </row>
    <row r="227" spans="1:9" ht="16.5" customHeight="1" x14ac:dyDescent="0.25">
      <c r="A227" s="378" t="s">
        <v>2171</v>
      </c>
      <c r="B227" s="936">
        <v>16</v>
      </c>
      <c r="C227" s="382">
        <f t="shared" si="74"/>
        <v>0.11594202898550725</v>
      </c>
      <c r="D227" s="371">
        <v>713</v>
      </c>
      <c r="E227" s="371">
        <f t="shared" si="75"/>
        <v>82.666666666666671</v>
      </c>
      <c r="F227" s="380">
        <v>1</v>
      </c>
      <c r="G227" s="371">
        <f t="shared" si="76"/>
        <v>82.67</v>
      </c>
      <c r="H227" s="371">
        <f t="shared" si="79"/>
        <v>19.920000000000002</v>
      </c>
      <c r="I227" s="372">
        <f t="shared" si="72"/>
        <v>102.59</v>
      </c>
    </row>
    <row r="228" spans="1:9" ht="16.5" customHeight="1" x14ac:dyDescent="0.25">
      <c r="A228" s="378" t="s">
        <v>2172</v>
      </c>
      <c r="B228" s="936">
        <v>16</v>
      </c>
      <c r="C228" s="382">
        <f t="shared" si="74"/>
        <v>0.11594202898550725</v>
      </c>
      <c r="D228" s="371">
        <v>713</v>
      </c>
      <c r="E228" s="371">
        <f t="shared" si="75"/>
        <v>82.666666666666671</v>
      </c>
      <c r="F228" s="380">
        <v>1</v>
      </c>
      <c r="G228" s="371">
        <f t="shared" si="76"/>
        <v>82.67</v>
      </c>
      <c r="H228" s="371">
        <f t="shared" si="79"/>
        <v>19.920000000000002</v>
      </c>
      <c r="I228" s="372">
        <f t="shared" si="72"/>
        <v>102.59</v>
      </c>
    </row>
    <row r="229" spans="1:9" ht="16.5" customHeight="1" x14ac:dyDescent="0.25">
      <c r="A229" s="378" t="s">
        <v>2173</v>
      </c>
      <c r="B229" s="936">
        <v>8</v>
      </c>
      <c r="C229" s="382">
        <f t="shared" si="74"/>
        <v>5.7971014492753624E-2</v>
      </c>
      <c r="D229" s="371">
        <v>713</v>
      </c>
      <c r="E229" s="371">
        <f t="shared" si="75"/>
        <v>41.333333333333336</v>
      </c>
      <c r="F229" s="380">
        <v>1</v>
      </c>
      <c r="G229" s="371">
        <f t="shared" si="76"/>
        <v>41.33</v>
      </c>
      <c r="H229" s="371">
        <f t="shared" si="79"/>
        <v>9.9600000000000009</v>
      </c>
      <c r="I229" s="372">
        <f t="shared" si="72"/>
        <v>51.29</v>
      </c>
    </row>
    <row r="230" spans="1:9" ht="16.5" customHeight="1" x14ac:dyDescent="0.25">
      <c r="A230" s="378" t="s">
        <v>2174</v>
      </c>
      <c r="B230" s="936">
        <v>16</v>
      </c>
      <c r="C230" s="382">
        <f t="shared" si="74"/>
        <v>0.11594202898550725</v>
      </c>
      <c r="D230" s="371">
        <v>713</v>
      </c>
      <c r="E230" s="371">
        <f t="shared" si="75"/>
        <v>82.666666666666671</v>
      </c>
      <c r="F230" s="380">
        <v>1</v>
      </c>
      <c r="G230" s="371">
        <f t="shared" si="76"/>
        <v>82.67</v>
      </c>
      <c r="H230" s="371">
        <f t="shared" si="79"/>
        <v>19.920000000000002</v>
      </c>
      <c r="I230" s="372">
        <f t="shared" si="72"/>
        <v>102.59</v>
      </c>
    </row>
    <row r="231" spans="1:9" ht="16.5" customHeight="1" x14ac:dyDescent="0.25">
      <c r="A231" s="378" t="s">
        <v>2175</v>
      </c>
      <c r="B231" s="936">
        <v>12</v>
      </c>
      <c r="C231" s="382">
        <f t="shared" si="74"/>
        <v>8.6956521739130432E-2</v>
      </c>
      <c r="D231" s="371">
        <v>713</v>
      </c>
      <c r="E231" s="371">
        <f t="shared" si="75"/>
        <v>62</v>
      </c>
      <c r="F231" s="380">
        <v>1</v>
      </c>
      <c r="G231" s="371">
        <f t="shared" si="76"/>
        <v>62</v>
      </c>
      <c r="H231" s="371">
        <f t="shared" si="79"/>
        <v>14.94</v>
      </c>
      <c r="I231" s="372">
        <f t="shared" si="72"/>
        <v>76.94</v>
      </c>
    </row>
    <row r="232" spans="1:9" ht="16.5" customHeight="1" x14ac:dyDescent="0.25">
      <c r="A232" s="378" t="s">
        <v>2176</v>
      </c>
      <c r="B232" s="936">
        <v>12</v>
      </c>
      <c r="C232" s="382">
        <f t="shared" si="74"/>
        <v>8.6956521739130432E-2</v>
      </c>
      <c r="D232" s="371">
        <v>713</v>
      </c>
      <c r="E232" s="371">
        <f t="shared" si="75"/>
        <v>62</v>
      </c>
      <c r="F232" s="380">
        <v>1</v>
      </c>
      <c r="G232" s="371">
        <f t="shared" si="76"/>
        <v>62</v>
      </c>
      <c r="H232" s="371">
        <f t="shared" si="79"/>
        <v>14.94</v>
      </c>
      <c r="I232" s="372">
        <f t="shared" si="72"/>
        <v>76.94</v>
      </c>
    </row>
    <row r="233" spans="1:9" ht="16.5" customHeight="1" x14ac:dyDescent="0.25">
      <c r="A233" s="378" t="s">
        <v>2177</v>
      </c>
      <c r="B233" s="936">
        <v>12</v>
      </c>
      <c r="C233" s="382">
        <f t="shared" si="74"/>
        <v>8.6956521739130432E-2</v>
      </c>
      <c r="D233" s="371">
        <v>713</v>
      </c>
      <c r="E233" s="371">
        <f t="shared" si="75"/>
        <v>62</v>
      </c>
      <c r="F233" s="380">
        <v>1</v>
      </c>
      <c r="G233" s="371">
        <f t="shared" si="76"/>
        <v>62</v>
      </c>
      <c r="H233" s="371">
        <f t="shared" si="79"/>
        <v>14.94</v>
      </c>
      <c r="I233" s="372">
        <f t="shared" si="72"/>
        <v>76.94</v>
      </c>
    </row>
    <row r="234" spans="1:9" ht="16.5" customHeight="1" x14ac:dyDescent="0.25">
      <c r="A234" s="378" t="s">
        <v>2178</v>
      </c>
      <c r="B234" s="936">
        <v>12</v>
      </c>
      <c r="C234" s="382">
        <f t="shared" si="74"/>
        <v>8.6956521739130432E-2</v>
      </c>
      <c r="D234" s="371">
        <v>713</v>
      </c>
      <c r="E234" s="371">
        <f t="shared" si="75"/>
        <v>62</v>
      </c>
      <c r="F234" s="380">
        <v>1</v>
      </c>
      <c r="G234" s="371">
        <f t="shared" si="76"/>
        <v>62</v>
      </c>
      <c r="H234" s="371">
        <f t="shared" si="79"/>
        <v>14.94</v>
      </c>
      <c r="I234" s="372">
        <f t="shared" si="72"/>
        <v>76.94</v>
      </c>
    </row>
    <row r="235" spans="1:9" ht="20.45" customHeight="1" x14ac:dyDescent="0.25">
      <c r="A235" s="913" t="s">
        <v>2179</v>
      </c>
      <c r="B235" s="936">
        <v>7</v>
      </c>
      <c r="C235" s="382">
        <f t="shared" si="74"/>
        <v>5.0724637681159424E-2</v>
      </c>
      <c r="D235" s="371">
        <v>713</v>
      </c>
      <c r="E235" s="371">
        <f t="shared" si="75"/>
        <v>36.166666666666671</v>
      </c>
      <c r="F235" s="380">
        <v>1</v>
      </c>
      <c r="G235" s="371">
        <f t="shared" si="76"/>
        <v>36.17</v>
      </c>
      <c r="H235" s="371">
        <f t="shared" si="79"/>
        <v>8.7100000000000009</v>
      </c>
      <c r="I235" s="372">
        <f t="shared" si="72"/>
        <v>44.88</v>
      </c>
    </row>
    <row r="236" spans="1:9" ht="20.45" customHeight="1" x14ac:dyDescent="0.25">
      <c r="A236" s="378" t="s">
        <v>2180</v>
      </c>
      <c r="B236" s="936">
        <v>4</v>
      </c>
      <c r="C236" s="382">
        <f>B236/138</f>
        <v>2.8985507246376812E-2</v>
      </c>
      <c r="D236" s="384">
        <v>735</v>
      </c>
      <c r="E236" s="382">
        <f>D236*C236</f>
        <v>21.304347826086957</v>
      </c>
      <c r="F236" s="383">
        <v>1</v>
      </c>
      <c r="G236" s="371">
        <f>ROUND(E236*F236,2)</f>
        <v>21.3</v>
      </c>
      <c r="H236" s="371">
        <f>ROUND(G236*0.2409,2)</f>
        <v>5.13</v>
      </c>
      <c r="I236" s="927">
        <f t="shared" si="72"/>
        <v>26.43</v>
      </c>
    </row>
    <row r="237" spans="1:9" ht="20.45" customHeight="1" x14ac:dyDescent="0.25">
      <c r="A237" s="378" t="s">
        <v>2181</v>
      </c>
      <c r="B237" s="936">
        <v>40</v>
      </c>
      <c r="C237" s="382">
        <f t="shared" ref="C237:C239" si="80">B237/138</f>
        <v>0.28985507246376813</v>
      </c>
      <c r="D237" s="384">
        <v>735</v>
      </c>
      <c r="E237" s="382">
        <f t="shared" ref="E237:E239" si="81">D237*C237</f>
        <v>213.04347826086956</v>
      </c>
      <c r="F237" s="383">
        <v>1</v>
      </c>
      <c r="G237" s="371">
        <f t="shared" ref="G237:G239" si="82">ROUND(E237*F237,2)</f>
        <v>213.04</v>
      </c>
      <c r="H237" s="371">
        <f t="shared" ref="H237:H239" si="83">ROUND(G237*0.2409,2)</f>
        <v>51.32</v>
      </c>
      <c r="I237" s="927">
        <f t="shared" si="72"/>
        <v>264.36</v>
      </c>
    </row>
    <row r="238" spans="1:9" x14ac:dyDescent="0.25">
      <c r="A238" s="378" t="s">
        <v>2182</v>
      </c>
      <c r="B238" s="936">
        <v>110</v>
      </c>
      <c r="C238" s="382">
        <f t="shared" si="80"/>
        <v>0.79710144927536231</v>
      </c>
      <c r="D238" s="384">
        <v>735</v>
      </c>
      <c r="E238" s="382">
        <f t="shared" si="81"/>
        <v>585.86956521739125</v>
      </c>
      <c r="F238" s="383">
        <v>1</v>
      </c>
      <c r="G238" s="371">
        <f t="shared" si="82"/>
        <v>585.87</v>
      </c>
      <c r="H238" s="371">
        <f t="shared" si="83"/>
        <v>141.13999999999999</v>
      </c>
      <c r="I238" s="927">
        <f t="shared" si="72"/>
        <v>727.01</v>
      </c>
    </row>
    <row r="239" spans="1:9" x14ac:dyDescent="0.25">
      <c r="A239" s="378" t="s">
        <v>2183</v>
      </c>
      <c r="B239" s="936">
        <v>7</v>
      </c>
      <c r="C239" s="382">
        <f t="shared" si="80"/>
        <v>5.0724637681159424E-2</v>
      </c>
      <c r="D239" s="384">
        <v>722</v>
      </c>
      <c r="E239" s="382">
        <f t="shared" si="81"/>
        <v>36.623188405797102</v>
      </c>
      <c r="F239" s="383">
        <v>1</v>
      </c>
      <c r="G239" s="371">
        <f t="shared" si="82"/>
        <v>36.619999999999997</v>
      </c>
      <c r="H239" s="371">
        <f t="shared" si="83"/>
        <v>8.82</v>
      </c>
      <c r="I239" s="927">
        <f t="shared" si="72"/>
        <v>45.44</v>
      </c>
    </row>
    <row r="240" spans="1:9" s="370" customFormat="1" ht="36" customHeight="1" x14ac:dyDescent="0.3">
      <c r="A240" s="917" t="s">
        <v>7</v>
      </c>
      <c r="B240" s="934">
        <f t="shared" ref="B240:I240" si="84">SUM(B241:B282)</f>
        <v>4714.5</v>
      </c>
      <c r="C240" s="944">
        <f t="shared" si="84"/>
        <v>31.140203632361029</v>
      </c>
      <c r="D240" s="928">
        <f t="shared" si="84"/>
        <v>23327.97</v>
      </c>
      <c r="E240" s="928">
        <f t="shared" si="84"/>
        <v>22310.330247110622</v>
      </c>
      <c r="F240" s="928">
        <f t="shared" si="84"/>
        <v>23.100000000000005</v>
      </c>
      <c r="G240" s="929">
        <f t="shared" si="84"/>
        <v>12747.889999999998</v>
      </c>
      <c r="H240" s="929">
        <f t="shared" si="84"/>
        <v>3037.6999999999989</v>
      </c>
      <c r="I240" s="931">
        <f t="shared" si="84"/>
        <v>15785.589999999995</v>
      </c>
    </row>
    <row r="241" spans="1:9" ht="19.5" customHeight="1" x14ac:dyDescent="0.25">
      <c r="A241" s="385" t="s">
        <v>2184</v>
      </c>
      <c r="B241" s="936">
        <v>118.5</v>
      </c>
      <c r="C241" s="382">
        <f>B241/158</f>
        <v>0.75</v>
      </c>
      <c r="D241" s="384">
        <v>845</v>
      </c>
      <c r="E241" s="382">
        <f>D241*C241</f>
        <v>633.75</v>
      </c>
      <c r="F241" s="383">
        <v>0.3</v>
      </c>
      <c r="G241" s="371">
        <f>ROUND(E241*F241,2)</f>
        <v>190.13</v>
      </c>
      <c r="H241" s="371">
        <f>ROUND(G241*0.2252,2)</f>
        <v>42.82</v>
      </c>
      <c r="I241" s="927">
        <f t="shared" ref="I241:I282" si="85">G241+H241</f>
        <v>232.95</v>
      </c>
    </row>
    <row r="242" spans="1:9" ht="19.5" customHeight="1" x14ac:dyDescent="0.25">
      <c r="A242" s="385" t="s">
        <v>2185</v>
      </c>
      <c r="B242" s="936">
        <v>48</v>
      </c>
      <c r="C242" s="382">
        <f t="shared" ref="C242:C282" si="86">B242/158</f>
        <v>0.30379746835443039</v>
      </c>
      <c r="D242" s="384">
        <v>2.9969999999999999</v>
      </c>
      <c r="E242" s="382">
        <f>B242*D242</f>
        <v>143.85599999999999</v>
      </c>
      <c r="F242" s="383">
        <v>0.3</v>
      </c>
      <c r="G242" s="371">
        <f>ROUND(E242*F242,2)</f>
        <v>43.16</v>
      </c>
      <c r="H242" s="371">
        <f>ROUND(G242*0.2252,2)</f>
        <v>9.7200000000000006</v>
      </c>
      <c r="I242" s="927">
        <f t="shared" si="85"/>
        <v>52.879999999999995</v>
      </c>
    </row>
    <row r="243" spans="1:9" ht="19.5" customHeight="1" x14ac:dyDescent="0.25">
      <c r="A243" s="385" t="s">
        <v>2186</v>
      </c>
      <c r="B243" s="936">
        <v>87</v>
      </c>
      <c r="C243" s="382">
        <f t="shared" si="86"/>
        <v>0.55063291139240511</v>
      </c>
      <c r="D243" s="384">
        <v>2.9969999999999999</v>
      </c>
      <c r="E243" s="382">
        <f t="shared" ref="E243:E250" si="87">B243*D243</f>
        <v>260.73899999999998</v>
      </c>
      <c r="F243" s="383">
        <v>0.3</v>
      </c>
      <c r="G243" s="371">
        <f t="shared" ref="G243:G282" si="88">ROUND(E243*F243,2)</f>
        <v>78.22</v>
      </c>
      <c r="H243" s="371">
        <f t="shared" ref="H243:H246" si="89">ROUND(G243*0.2409,2)</f>
        <v>18.84</v>
      </c>
      <c r="I243" s="927">
        <f t="shared" si="85"/>
        <v>97.06</v>
      </c>
    </row>
    <row r="244" spans="1:9" ht="19.5" customHeight="1" x14ac:dyDescent="0.25">
      <c r="A244" s="385" t="s">
        <v>2187</v>
      </c>
      <c r="B244" s="936">
        <v>93</v>
      </c>
      <c r="C244" s="382">
        <f t="shared" si="86"/>
        <v>0.58860759493670889</v>
      </c>
      <c r="D244" s="384">
        <v>2.9969999999999999</v>
      </c>
      <c r="E244" s="382">
        <f t="shared" si="87"/>
        <v>278.721</v>
      </c>
      <c r="F244" s="383">
        <v>0.3</v>
      </c>
      <c r="G244" s="371">
        <f t="shared" si="88"/>
        <v>83.62</v>
      </c>
      <c r="H244" s="371">
        <f>ROUND(G244*0.2252,2)</f>
        <v>18.829999999999998</v>
      </c>
      <c r="I244" s="927">
        <f t="shared" si="85"/>
        <v>102.45</v>
      </c>
    </row>
    <row r="245" spans="1:9" ht="19.5" customHeight="1" x14ac:dyDescent="0.25">
      <c r="A245" s="385" t="s">
        <v>2188</v>
      </c>
      <c r="B245" s="936">
        <v>78</v>
      </c>
      <c r="C245" s="382">
        <f t="shared" si="86"/>
        <v>0.49367088607594939</v>
      </c>
      <c r="D245" s="384">
        <v>2.9969999999999999</v>
      </c>
      <c r="E245" s="382">
        <f t="shared" si="87"/>
        <v>233.76599999999999</v>
      </c>
      <c r="F245" s="383">
        <v>0.3</v>
      </c>
      <c r="G245" s="371">
        <f t="shared" si="88"/>
        <v>70.13</v>
      </c>
      <c r="H245" s="371">
        <f t="shared" si="89"/>
        <v>16.89</v>
      </c>
      <c r="I245" s="927">
        <f t="shared" si="85"/>
        <v>87.02</v>
      </c>
    </row>
    <row r="246" spans="1:9" ht="19.5" customHeight="1" x14ac:dyDescent="0.25">
      <c r="A246" s="385" t="s">
        <v>2189</v>
      </c>
      <c r="B246" s="936">
        <v>84</v>
      </c>
      <c r="C246" s="382">
        <f t="shared" si="86"/>
        <v>0.53164556962025311</v>
      </c>
      <c r="D246" s="384">
        <v>2.9969999999999999</v>
      </c>
      <c r="E246" s="382">
        <f t="shared" si="87"/>
        <v>251.74799999999999</v>
      </c>
      <c r="F246" s="383">
        <v>0.3</v>
      </c>
      <c r="G246" s="371">
        <f t="shared" si="88"/>
        <v>75.52</v>
      </c>
      <c r="H246" s="371">
        <f t="shared" si="89"/>
        <v>18.190000000000001</v>
      </c>
      <c r="I246" s="927">
        <f t="shared" si="85"/>
        <v>93.71</v>
      </c>
    </row>
    <row r="247" spans="1:9" ht="19.5" customHeight="1" x14ac:dyDescent="0.25">
      <c r="A247" s="385" t="s">
        <v>2190</v>
      </c>
      <c r="B247" s="936">
        <v>78</v>
      </c>
      <c r="C247" s="382">
        <f t="shared" si="86"/>
        <v>0.49367088607594939</v>
      </c>
      <c r="D247" s="384">
        <v>2.9969999999999999</v>
      </c>
      <c r="E247" s="382">
        <f t="shared" si="87"/>
        <v>233.76599999999999</v>
      </c>
      <c r="F247" s="383">
        <v>0.3</v>
      </c>
      <c r="G247" s="371">
        <f t="shared" si="88"/>
        <v>70.13</v>
      </c>
      <c r="H247" s="371">
        <f t="shared" ref="H247:H249" si="90">ROUND(G247*0.2252,2)</f>
        <v>15.79</v>
      </c>
      <c r="I247" s="927">
        <f t="shared" si="85"/>
        <v>85.919999999999987</v>
      </c>
    </row>
    <row r="248" spans="1:9" ht="19.5" customHeight="1" x14ac:dyDescent="0.25">
      <c r="A248" s="385" t="s">
        <v>2191</v>
      </c>
      <c r="B248" s="936">
        <v>78</v>
      </c>
      <c r="C248" s="382">
        <f t="shared" si="86"/>
        <v>0.49367088607594939</v>
      </c>
      <c r="D248" s="384">
        <v>2.9969999999999999</v>
      </c>
      <c r="E248" s="382">
        <f t="shared" si="87"/>
        <v>233.76599999999999</v>
      </c>
      <c r="F248" s="383">
        <v>0.3</v>
      </c>
      <c r="G248" s="371">
        <f t="shared" si="88"/>
        <v>70.13</v>
      </c>
      <c r="H248" s="371">
        <f t="shared" si="90"/>
        <v>15.79</v>
      </c>
      <c r="I248" s="927">
        <f t="shared" si="85"/>
        <v>85.919999999999987</v>
      </c>
    </row>
    <row r="249" spans="1:9" ht="19.5" customHeight="1" x14ac:dyDescent="0.25">
      <c r="A249" s="385" t="s">
        <v>2192</v>
      </c>
      <c r="B249" s="936">
        <v>66</v>
      </c>
      <c r="C249" s="382">
        <f t="shared" si="86"/>
        <v>0.41772151898734178</v>
      </c>
      <c r="D249" s="384">
        <v>2.9969999999999999</v>
      </c>
      <c r="E249" s="382">
        <f>B249*D249</f>
        <v>197.80199999999999</v>
      </c>
      <c r="F249" s="383">
        <v>0.3</v>
      </c>
      <c r="G249" s="371">
        <f t="shared" si="88"/>
        <v>59.34</v>
      </c>
      <c r="H249" s="371">
        <f t="shared" si="90"/>
        <v>13.36</v>
      </c>
      <c r="I249" s="927">
        <f t="shared" si="85"/>
        <v>72.7</v>
      </c>
    </row>
    <row r="250" spans="1:9" ht="19.5" customHeight="1" x14ac:dyDescent="0.25">
      <c r="A250" s="385" t="s">
        <v>2193</v>
      </c>
      <c r="B250" s="936">
        <v>81</v>
      </c>
      <c r="C250" s="382">
        <f t="shared" si="86"/>
        <v>0.51265822784810122</v>
      </c>
      <c r="D250" s="384">
        <v>2.9969999999999999</v>
      </c>
      <c r="E250" s="382">
        <f t="shared" si="87"/>
        <v>242.75700000000001</v>
      </c>
      <c r="F250" s="383">
        <v>0.3</v>
      </c>
      <c r="G250" s="371">
        <f t="shared" si="88"/>
        <v>72.83</v>
      </c>
      <c r="H250" s="371">
        <f t="shared" ref="H250" si="91">ROUND(G250*0.2409,2)</f>
        <v>17.54</v>
      </c>
      <c r="I250" s="927">
        <f t="shared" si="85"/>
        <v>90.37</v>
      </c>
    </row>
    <row r="251" spans="1:9" ht="19.5" customHeight="1" x14ac:dyDescent="0.25">
      <c r="A251" s="385" t="s">
        <v>2194</v>
      </c>
      <c r="B251" s="936">
        <v>48</v>
      </c>
      <c r="C251" s="382">
        <f t="shared" si="86"/>
        <v>0.30379746835443039</v>
      </c>
      <c r="D251" s="384">
        <v>2.9969999999999999</v>
      </c>
      <c r="E251" s="382">
        <f>B251*D251</f>
        <v>143.85599999999999</v>
      </c>
      <c r="F251" s="383">
        <v>0.3</v>
      </c>
      <c r="G251" s="371">
        <f t="shared" si="88"/>
        <v>43.16</v>
      </c>
      <c r="H251" s="371">
        <f t="shared" ref="H251" si="92">ROUND(G251*0.2252,2)</f>
        <v>9.7200000000000006</v>
      </c>
      <c r="I251" s="927">
        <f t="shared" si="85"/>
        <v>52.879999999999995</v>
      </c>
    </row>
    <row r="252" spans="1:9" ht="19.5" customHeight="1" x14ac:dyDescent="0.25">
      <c r="A252" s="373" t="s">
        <v>2195</v>
      </c>
      <c r="B252" s="936">
        <v>158</v>
      </c>
      <c r="C252" s="382">
        <f>B252/158</f>
        <v>1</v>
      </c>
      <c r="D252" s="374">
        <v>1401</v>
      </c>
      <c r="E252" s="382">
        <f>C252*D252</f>
        <v>1401</v>
      </c>
      <c r="F252" s="383">
        <v>0.3</v>
      </c>
      <c r="G252" s="371">
        <f t="shared" si="88"/>
        <v>420.3</v>
      </c>
      <c r="H252" s="371">
        <f t="shared" ref="H252" si="93">ROUND(G252*0.2409,2)</f>
        <v>101.25</v>
      </c>
      <c r="I252" s="927">
        <f t="shared" si="85"/>
        <v>521.54999999999995</v>
      </c>
    </row>
    <row r="253" spans="1:9" ht="19.5" customHeight="1" x14ac:dyDescent="0.25">
      <c r="A253" s="373" t="s">
        <v>2196</v>
      </c>
      <c r="B253" s="936">
        <v>158</v>
      </c>
      <c r="C253" s="382">
        <f>B253/158</f>
        <v>1</v>
      </c>
      <c r="D253" s="374">
        <v>620</v>
      </c>
      <c r="E253" s="382">
        <f>C253*D253</f>
        <v>620</v>
      </c>
      <c r="F253" s="383">
        <v>0.3</v>
      </c>
      <c r="G253" s="371">
        <f t="shared" si="88"/>
        <v>186</v>
      </c>
      <c r="H253" s="371">
        <f>ROUND(G253*0.2131,2)</f>
        <v>39.64</v>
      </c>
      <c r="I253" s="927">
        <f t="shared" si="85"/>
        <v>225.64</v>
      </c>
    </row>
    <row r="254" spans="1:9" ht="19.5" customHeight="1" x14ac:dyDescent="0.25">
      <c r="A254" s="373" t="s">
        <v>2197</v>
      </c>
      <c r="B254" s="936">
        <v>158</v>
      </c>
      <c r="C254" s="382">
        <f t="shared" si="86"/>
        <v>1</v>
      </c>
      <c r="D254" s="374">
        <v>485</v>
      </c>
      <c r="E254" s="382">
        <f t="shared" ref="E254:E282" si="94">C254*D254</f>
        <v>485</v>
      </c>
      <c r="F254" s="383">
        <v>0.3</v>
      </c>
      <c r="G254" s="371">
        <f t="shared" si="88"/>
        <v>145.5</v>
      </c>
      <c r="H254" s="371">
        <f t="shared" ref="H254:H256" si="95">ROUND(G254*0.2409,2)</f>
        <v>35.049999999999997</v>
      </c>
      <c r="I254" s="927">
        <f t="shared" si="85"/>
        <v>180.55</v>
      </c>
    </row>
    <row r="255" spans="1:9" ht="19.5" customHeight="1" x14ac:dyDescent="0.25">
      <c r="A255" s="373" t="s">
        <v>2198</v>
      </c>
      <c r="B255" s="936">
        <v>112</v>
      </c>
      <c r="C255" s="382">
        <f t="shared" si="86"/>
        <v>0.70886075949367089</v>
      </c>
      <c r="D255" s="374">
        <v>485</v>
      </c>
      <c r="E255" s="382">
        <f t="shared" si="94"/>
        <v>343.79746835443041</v>
      </c>
      <c r="F255" s="383">
        <v>0.3</v>
      </c>
      <c r="G255" s="371">
        <f t="shared" si="88"/>
        <v>103.14</v>
      </c>
      <c r="H255" s="371">
        <f t="shared" si="95"/>
        <v>24.85</v>
      </c>
      <c r="I255" s="927">
        <f t="shared" si="85"/>
        <v>127.99000000000001</v>
      </c>
    </row>
    <row r="256" spans="1:9" ht="19.5" customHeight="1" x14ac:dyDescent="0.25">
      <c r="A256" s="373" t="s">
        <v>2199</v>
      </c>
      <c r="B256" s="936">
        <v>158</v>
      </c>
      <c r="C256" s="382">
        <f t="shared" si="86"/>
        <v>1</v>
      </c>
      <c r="D256" s="374">
        <v>485</v>
      </c>
      <c r="E256" s="382">
        <f t="shared" si="94"/>
        <v>485</v>
      </c>
      <c r="F256" s="383">
        <v>0.3</v>
      </c>
      <c r="G256" s="371">
        <f t="shared" si="88"/>
        <v>145.5</v>
      </c>
      <c r="H256" s="371">
        <f t="shared" si="95"/>
        <v>35.049999999999997</v>
      </c>
      <c r="I256" s="927">
        <f t="shared" si="85"/>
        <v>180.55</v>
      </c>
    </row>
    <row r="257" spans="1:9" ht="19.5" customHeight="1" x14ac:dyDescent="0.25">
      <c r="A257" s="378" t="s">
        <v>2200</v>
      </c>
      <c r="B257" s="936">
        <v>158</v>
      </c>
      <c r="C257" s="382">
        <f t="shared" si="86"/>
        <v>1</v>
      </c>
      <c r="D257" s="374">
        <v>485</v>
      </c>
      <c r="E257" s="382">
        <f t="shared" si="94"/>
        <v>485</v>
      </c>
      <c r="F257" s="383">
        <v>0.3</v>
      </c>
      <c r="G257" s="371">
        <f t="shared" si="88"/>
        <v>145.5</v>
      </c>
      <c r="H257" s="371">
        <f>ROUND(G257*0.2131,2)</f>
        <v>31.01</v>
      </c>
      <c r="I257" s="927">
        <f t="shared" si="85"/>
        <v>176.51</v>
      </c>
    </row>
    <row r="258" spans="1:9" x14ac:dyDescent="0.25">
      <c r="A258" s="378" t="s">
        <v>631</v>
      </c>
      <c r="B258" s="936">
        <v>158</v>
      </c>
      <c r="C258" s="382">
        <f t="shared" si="86"/>
        <v>1</v>
      </c>
      <c r="D258" s="374">
        <v>1058</v>
      </c>
      <c r="E258" s="382">
        <f t="shared" si="94"/>
        <v>1058</v>
      </c>
      <c r="F258" s="383">
        <v>0.3</v>
      </c>
      <c r="G258" s="371">
        <f t="shared" si="88"/>
        <v>317.39999999999998</v>
      </c>
      <c r="H258" s="371">
        <f>ROUND(G258*0.2409,2)</f>
        <v>76.459999999999994</v>
      </c>
      <c r="I258" s="927">
        <f t="shared" si="85"/>
        <v>393.85999999999996</v>
      </c>
    </row>
    <row r="259" spans="1:9" x14ac:dyDescent="0.25">
      <c r="A259" s="378" t="s">
        <v>2201</v>
      </c>
      <c r="B259" s="936">
        <v>158</v>
      </c>
      <c r="C259" s="382">
        <f t="shared" si="86"/>
        <v>1</v>
      </c>
      <c r="D259" s="374">
        <v>1187</v>
      </c>
      <c r="E259" s="382">
        <f t="shared" si="94"/>
        <v>1187</v>
      </c>
      <c r="F259" s="383">
        <v>0.3</v>
      </c>
      <c r="G259" s="371">
        <f t="shared" si="88"/>
        <v>356.1</v>
      </c>
      <c r="H259" s="371">
        <f t="shared" ref="H259:H282" si="96">ROUND(G259*0.2409,2)</f>
        <v>85.78</v>
      </c>
      <c r="I259" s="927">
        <f t="shared" si="85"/>
        <v>441.88</v>
      </c>
    </row>
    <row r="260" spans="1:9" x14ac:dyDescent="0.25">
      <c r="A260" s="378" t="s">
        <v>2202</v>
      </c>
      <c r="B260" s="936">
        <v>138</v>
      </c>
      <c r="C260" s="382">
        <f>B260/138</f>
        <v>1</v>
      </c>
      <c r="D260" s="374">
        <v>2485</v>
      </c>
      <c r="E260" s="382">
        <f t="shared" si="94"/>
        <v>2485</v>
      </c>
      <c r="F260" s="383">
        <v>1</v>
      </c>
      <c r="G260" s="371">
        <f t="shared" si="88"/>
        <v>2485</v>
      </c>
      <c r="H260" s="371">
        <f t="shared" si="96"/>
        <v>598.64</v>
      </c>
      <c r="I260" s="927">
        <f t="shared" si="85"/>
        <v>3083.64</v>
      </c>
    </row>
    <row r="261" spans="1:9" x14ac:dyDescent="0.25">
      <c r="A261" s="378" t="s">
        <v>941</v>
      </c>
      <c r="B261" s="936">
        <v>138</v>
      </c>
      <c r="C261" s="382">
        <f>B261/138</f>
        <v>1</v>
      </c>
      <c r="D261" s="374">
        <v>1726</v>
      </c>
      <c r="E261" s="382">
        <f t="shared" si="94"/>
        <v>1726</v>
      </c>
      <c r="F261" s="383">
        <v>1</v>
      </c>
      <c r="G261" s="371">
        <f t="shared" si="88"/>
        <v>1726</v>
      </c>
      <c r="H261" s="371">
        <f t="shared" si="96"/>
        <v>415.79</v>
      </c>
      <c r="I261" s="927">
        <f t="shared" si="85"/>
        <v>2141.79</v>
      </c>
    </row>
    <row r="262" spans="1:9" x14ac:dyDescent="0.25">
      <c r="A262" s="378" t="s">
        <v>2203</v>
      </c>
      <c r="B262" s="936">
        <v>35</v>
      </c>
      <c r="C262" s="382">
        <f>B262/138</f>
        <v>0.25362318840579712</v>
      </c>
      <c r="D262" s="374">
        <v>535</v>
      </c>
      <c r="E262" s="382">
        <f t="shared" si="94"/>
        <v>135.68840579710147</v>
      </c>
      <c r="F262" s="383">
        <v>1</v>
      </c>
      <c r="G262" s="371">
        <f t="shared" si="88"/>
        <v>135.69</v>
      </c>
      <c r="H262" s="371">
        <f t="shared" si="96"/>
        <v>32.69</v>
      </c>
      <c r="I262" s="927">
        <f t="shared" si="85"/>
        <v>168.38</v>
      </c>
    </row>
    <row r="263" spans="1:9" x14ac:dyDescent="0.25">
      <c r="A263" s="373" t="s">
        <v>2204</v>
      </c>
      <c r="B263" s="936">
        <v>138</v>
      </c>
      <c r="C263" s="382">
        <f t="shared" ref="C263:C268" si="97">B263/138</f>
        <v>1</v>
      </c>
      <c r="D263" s="374">
        <v>535</v>
      </c>
      <c r="E263" s="382">
        <f t="shared" si="94"/>
        <v>535</v>
      </c>
      <c r="F263" s="383">
        <v>1</v>
      </c>
      <c r="G263" s="371">
        <f t="shared" si="88"/>
        <v>535</v>
      </c>
      <c r="H263" s="371">
        <f t="shared" si="96"/>
        <v>128.88</v>
      </c>
      <c r="I263" s="927">
        <f t="shared" si="85"/>
        <v>663.88</v>
      </c>
    </row>
    <row r="264" spans="1:9" x14ac:dyDescent="0.25">
      <c r="A264" s="373" t="s">
        <v>2205</v>
      </c>
      <c r="B264" s="936">
        <v>138</v>
      </c>
      <c r="C264" s="382">
        <f t="shared" si="97"/>
        <v>1</v>
      </c>
      <c r="D264" s="374">
        <v>535</v>
      </c>
      <c r="E264" s="382">
        <f t="shared" si="94"/>
        <v>535</v>
      </c>
      <c r="F264" s="383">
        <v>1</v>
      </c>
      <c r="G264" s="371">
        <f t="shared" si="88"/>
        <v>535</v>
      </c>
      <c r="H264" s="371">
        <f t="shared" si="96"/>
        <v>128.88</v>
      </c>
      <c r="I264" s="927">
        <f t="shared" si="85"/>
        <v>663.88</v>
      </c>
    </row>
    <row r="265" spans="1:9" x14ac:dyDescent="0.25">
      <c r="A265" s="373" t="s">
        <v>2206</v>
      </c>
      <c r="B265" s="936">
        <v>126</v>
      </c>
      <c r="C265" s="382">
        <f t="shared" si="97"/>
        <v>0.91304347826086951</v>
      </c>
      <c r="D265" s="374">
        <v>535</v>
      </c>
      <c r="E265" s="382">
        <f t="shared" si="94"/>
        <v>488.47826086956519</v>
      </c>
      <c r="F265" s="383">
        <v>1</v>
      </c>
      <c r="G265" s="371">
        <f t="shared" si="88"/>
        <v>488.48</v>
      </c>
      <c r="H265" s="371">
        <f t="shared" si="96"/>
        <v>117.67</v>
      </c>
      <c r="I265" s="927">
        <f t="shared" si="85"/>
        <v>606.15</v>
      </c>
    </row>
    <row r="266" spans="1:9" x14ac:dyDescent="0.25">
      <c r="A266" s="373" t="s">
        <v>2207</v>
      </c>
      <c r="B266" s="936">
        <v>110</v>
      </c>
      <c r="C266" s="382">
        <f t="shared" si="97"/>
        <v>0.79710144927536231</v>
      </c>
      <c r="D266" s="374">
        <v>535</v>
      </c>
      <c r="E266" s="382">
        <f t="shared" si="94"/>
        <v>426.44927536231882</v>
      </c>
      <c r="F266" s="383">
        <v>1</v>
      </c>
      <c r="G266" s="371">
        <f t="shared" si="88"/>
        <v>426.45</v>
      </c>
      <c r="H266" s="371">
        <f>ROUND(G266*0.2252,2)</f>
        <v>96.04</v>
      </c>
      <c r="I266" s="927">
        <f t="shared" si="85"/>
        <v>522.49</v>
      </c>
    </row>
    <row r="267" spans="1:9" x14ac:dyDescent="0.25">
      <c r="A267" s="373" t="s">
        <v>2208</v>
      </c>
      <c r="B267" s="936">
        <v>72</v>
      </c>
      <c r="C267" s="382">
        <f t="shared" si="97"/>
        <v>0.52173913043478259</v>
      </c>
      <c r="D267" s="374">
        <v>535</v>
      </c>
      <c r="E267" s="382">
        <f t="shared" si="94"/>
        <v>279.13043478260869</v>
      </c>
      <c r="F267" s="383">
        <v>1</v>
      </c>
      <c r="G267" s="371">
        <f t="shared" si="88"/>
        <v>279.13</v>
      </c>
      <c r="H267" s="371">
        <f t="shared" si="96"/>
        <v>67.239999999999995</v>
      </c>
      <c r="I267" s="927">
        <f t="shared" si="85"/>
        <v>346.37</v>
      </c>
    </row>
    <row r="268" spans="1:9" x14ac:dyDescent="0.25">
      <c r="A268" s="373" t="s">
        <v>2209</v>
      </c>
      <c r="B268" s="936">
        <v>114</v>
      </c>
      <c r="C268" s="382">
        <f t="shared" si="97"/>
        <v>0.82608695652173914</v>
      </c>
      <c r="D268" s="374">
        <v>535</v>
      </c>
      <c r="E268" s="382">
        <f t="shared" si="94"/>
        <v>441.95652173913044</v>
      </c>
      <c r="F268" s="383">
        <v>1</v>
      </c>
      <c r="G268" s="371">
        <f t="shared" si="88"/>
        <v>441.96</v>
      </c>
      <c r="H268" s="371">
        <f t="shared" si="96"/>
        <v>106.47</v>
      </c>
      <c r="I268" s="927">
        <f t="shared" si="85"/>
        <v>548.42999999999995</v>
      </c>
    </row>
    <row r="269" spans="1:9" x14ac:dyDescent="0.25">
      <c r="A269" s="373" t="s">
        <v>2210</v>
      </c>
      <c r="B269" s="936">
        <v>1</v>
      </c>
      <c r="C269" s="382">
        <f>B269/138</f>
        <v>7.246376811594203E-3</v>
      </c>
      <c r="D269" s="374">
        <v>535</v>
      </c>
      <c r="E269" s="382">
        <f t="shared" si="94"/>
        <v>3.8768115942028984</v>
      </c>
      <c r="F269" s="383">
        <v>1</v>
      </c>
      <c r="G269" s="371">
        <f t="shared" si="88"/>
        <v>3.88</v>
      </c>
      <c r="H269" s="371">
        <f t="shared" si="96"/>
        <v>0.93</v>
      </c>
      <c r="I269" s="927">
        <f t="shared" si="85"/>
        <v>4.8099999999999996</v>
      </c>
    </row>
    <row r="270" spans="1:9" x14ac:dyDescent="0.25">
      <c r="A270" s="373" t="s">
        <v>2211</v>
      </c>
      <c r="B270" s="936">
        <v>78</v>
      </c>
      <c r="C270" s="382">
        <f>B270/138</f>
        <v>0.56521739130434778</v>
      </c>
      <c r="D270" s="374">
        <v>535</v>
      </c>
      <c r="E270" s="382">
        <f t="shared" si="94"/>
        <v>302.39130434782606</v>
      </c>
      <c r="F270" s="383">
        <v>1</v>
      </c>
      <c r="G270" s="371">
        <f t="shared" si="88"/>
        <v>302.39</v>
      </c>
      <c r="H270" s="371">
        <f t="shared" si="96"/>
        <v>72.849999999999994</v>
      </c>
      <c r="I270" s="927">
        <f t="shared" si="85"/>
        <v>375.24</v>
      </c>
    </row>
    <row r="271" spans="1:9" x14ac:dyDescent="0.25">
      <c r="A271" s="373" t="s">
        <v>2212</v>
      </c>
      <c r="B271" s="936">
        <v>114</v>
      </c>
      <c r="C271" s="382">
        <f t="shared" ref="C271:C273" si="98">B271/138</f>
        <v>0.82608695652173914</v>
      </c>
      <c r="D271" s="374">
        <v>535</v>
      </c>
      <c r="E271" s="382">
        <f t="shared" si="94"/>
        <v>441.95652173913044</v>
      </c>
      <c r="F271" s="383">
        <v>1</v>
      </c>
      <c r="G271" s="371">
        <f t="shared" si="88"/>
        <v>441.96</v>
      </c>
      <c r="H271" s="371">
        <f t="shared" si="96"/>
        <v>106.47</v>
      </c>
      <c r="I271" s="927">
        <f t="shared" si="85"/>
        <v>548.42999999999995</v>
      </c>
    </row>
    <row r="272" spans="1:9" x14ac:dyDescent="0.25">
      <c r="A272" s="373" t="s">
        <v>2213</v>
      </c>
      <c r="B272" s="936">
        <v>79</v>
      </c>
      <c r="C272" s="382">
        <f t="shared" si="98"/>
        <v>0.57246376811594202</v>
      </c>
      <c r="D272" s="374">
        <v>535</v>
      </c>
      <c r="E272" s="382">
        <f t="shared" si="94"/>
        <v>306.268115942029</v>
      </c>
      <c r="F272" s="383">
        <v>1</v>
      </c>
      <c r="G272" s="371">
        <f t="shared" si="88"/>
        <v>306.27</v>
      </c>
      <c r="H272" s="371">
        <f t="shared" si="96"/>
        <v>73.78</v>
      </c>
      <c r="I272" s="927">
        <f t="shared" si="85"/>
        <v>380.04999999999995</v>
      </c>
    </row>
    <row r="273" spans="1:9" x14ac:dyDescent="0.25">
      <c r="A273" s="373" t="s">
        <v>2214</v>
      </c>
      <c r="B273" s="936">
        <v>138</v>
      </c>
      <c r="C273" s="382">
        <f t="shared" si="98"/>
        <v>1</v>
      </c>
      <c r="D273" s="374">
        <v>535</v>
      </c>
      <c r="E273" s="382">
        <f t="shared" si="94"/>
        <v>535</v>
      </c>
      <c r="F273" s="383">
        <v>1</v>
      </c>
      <c r="G273" s="371">
        <f t="shared" si="88"/>
        <v>535</v>
      </c>
      <c r="H273" s="371">
        <f t="shared" si="96"/>
        <v>128.88</v>
      </c>
      <c r="I273" s="927">
        <f t="shared" si="85"/>
        <v>663.88</v>
      </c>
    </row>
    <row r="274" spans="1:9" x14ac:dyDescent="0.25">
      <c r="A274" s="919" t="s">
        <v>2215</v>
      </c>
      <c r="B274" s="936">
        <v>158</v>
      </c>
      <c r="C274" s="382">
        <f t="shared" ref="C274" si="99">B274/158</f>
        <v>1</v>
      </c>
      <c r="D274" s="374">
        <v>495</v>
      </c>
      <c r="E274" s="382">
        <f t="shared" si="94"/>
        <v>495</v>
      </c>
      <c r="F274" s="383">
        <v>0.3</v>
      </c>
      <c r="G274" s="371">
        <f t="shared" si="88"/>
        <v>148.5</v>
      </c>
      <c r="H274" s="371">
        <f t="shared" si="96"/>
        <v>35.770000000000003</v>
      </c>
      <c r="I274" s="927">
        <f t="shared" si="85"/>
        <v>184.27</v>
      </c>
    </row>
    <row r="275" spans="1:9" x14ac:dyDescent="0.25">
      <c r="A275" s="914" t="s">
        <v>2216</v>
      </c>
      <c r="B275" s="936">
        <v>158</v>
      </c>
      <c r="C275" s="382">
        <f t="shared" si="86"/>
        <v>1</v>
      </c>
      <c r="D275" s="374">
        <v>617</v>
      </c>
      <c r="E275" s="382">
        <f t="shared" si="94"/>
        <v>617</v>
      </c>
      <c r="F275" s="383">
        <v>0.3</v>
      </c>
      <c r="G275" s="371">
        <f t="shared" si="88"/>
        <v>185.1</v>
      </c>
      <c r="H275" s="371">
        <f t="shared" si="96"/>
        <v>44.59</v>
      </c>
      <c r="I275" s="927">
        <f t="shared" si="85"/>
        <v>229.69</v>
      </c>
    </row>
    <row r="276" spans="1:9" x14ac:dyDescent="0.25">
      <c r="A276" s="914" t="s">
        <v>2217</v>
      </c>
      <c r="B276" s="936">
        <v>158</v>
      </c>
      <c r="C276" s="382">
        <f t="shared" si="86"/>
        <v>1</v>
      </c>
      <c r="D276" s="374">
        <v>515</v>
      </c>
      <c r="E276" s="382">
        <f t="shared" si="94"/>
        <v>515</v>
      </c>
      <c r="F276" s="383">
        <v>0.3</v>
      </c>
      <c r="G276" s="371">
        <f t="shared" si="88"/>
        <v>154.5</v>
      </c>
      <c r="H276" s="371">
        <f t="shared" si="96"/>
        <v>37.22</v>
      </c>
      <c r="I276" s="927">
        <f t="shared" si="85"/>
        <v>191.72</v>
      </c>
    </row>
    <row r="277" spans="1:9" x14ac:dyDescent="0.25">
      <c r="A277" s="914" t="s">
        <v>2218</v>
      </c>
      <c r="B277" s="936">
        <v>158</v>
      </c>
      <c r="C277" s="382">
        <f t="shared" si="86"/>
        <v>1</v>
      </c>
      <c r="D277" s="374">
        <v>937</v>
      </c>
      <c r="E277" s="382">
        <f t="shared" si="94"/>
        <v>937</v>
      </c>
      <c r="F277" s="383">
        <v>0.3</v>
      </c>
      <c r="G277" s="371">
        <f t="shared" si="88"/>
        <v>281.10000000000002</v>
      </c>
      <c r="H277" s="371">
        <f t="shared" si="96"/>
        <v>67.72</v>
      </c>
      <c r="I277" s="927">
        <f t="shared" si="85"/>
        <v>348.82000000000005</v>
      </c>
    </row>
    <row r="278" spans="1:9" x14ac:dyDescent="0.25">
      <c r="A278" s="914" t="s">
        <v>633</v>
      </c>
      <c r="B278" s="936">
        <v>158</v>
      </c>
      <c r="C278" s="382">
        <f t="shared" si="86"/>
        <v>1</v>
      </c>
      <c r="D278" s="374">
        <v>525</v>
      </c>
      <c r="E278" s="382">
        <f t="shared" si="94"/>
        <v>525</v>
      </c>
      <c r="F278" s="383">
        <v>0.3</v>
      </c>
      <c r="G278" s="371">
        <f t="shared" si="88"/>
        <v>157.5</v>
      </c>
      <c r="H278" s="371">
        <f>ROUND(G278*0.2131,2)</f>
        <v>33.56</v>
      </c>
      <c r="I278" s="927">
        <f t="shared" si="85"/>
        <v>191.06</v>
      </c>
    </row>
    <row r="279" spans="1:9" x14ac:dyDescent="0.25">
      <c r="A279" s="914" t="s">
        <v>1915</v>
      </c>
      <c r="B279" s="936">
        <v>158</v>
      </c>
      <c r="C279" s="382">
        <f t="shared" si="86"/>
        <v>1</v>
      </c>
      <c r="D279" s="374">
        <v>500</v>
      </c>
      <c r="E279" s="382">
        <f t="shared" si="94"/>
        <v>500</v>
      </c>
      <c r="F279" s="383">
        <v>0.3</v>
      </c>
      <c r="G279" s="371">
        <f t="shared" si="88"/>
        <v>150</v>
      </c>
      <c r="H279" s="371">
        <f>ROUND(G279*0.2131,2)</f>
        <v>31.97</v>
      </c>
      <c r="I279" s="927">
        <f t="shared" si="85"/>
        <v>181.97</v>
      </c>
    </row>
    <row r="280" spans="1:9" x14ac:dyDescent="0.25">
      <c r="A280" s="914" t="s">
        <v>2219</v>
      </c>
      <c r="B280" s="936">
        <v>110</v>
      </c>
      <c r="C280" s="382">
        <f t="shared" si="86"/>
        <v>0.69620253164556967</v>
      </c>
      <c r="D280" s="374">
        <v>937</v>
      </c>
      <c r="E280" s="382">
        <f t="shared" si="94"/>
        <v>652.34177215189879</v>
      </c>
      <c r="F280" s="383">
        <v>0.3</v>
      </c>
      <c r="G280" s="371">
        <f t="shared" si="88"/>
        <v>195.7</v>
      </c>
      <c r="H280" s="371">
        <f t="shared" si="96"/>
        <v>47.14</v>
      </c>
      <c r="I280" s="927">
        <f t="shared" si="85"/>
        <v>242.83999999999997</v>
      </c>
    </row>
    <row r="281" spans="1:9" x14ac:dyDescent="0.25">
      <c r="A281" s="914" t="s">
        <v>2220</v>
      </c>
      <c r="B281" s="936">
        <v>158</v>
      </c>
      <c r="C281" s="382">
        <f t="shared" si="86"/>
        <v>1</v>
      </c>
      <c r="D281" s="374">
        <v>500</v>
      </c>
      <c r="E281" s="382">
        <f t="shared" si="94"/>
        <v>500</v>
      </c>
      <c r="F281" s="383">
        <v>0.3</v>
      </c>
      <c r="G281" s="371">
        <f t="shared" si="88"/>
        <v>150</v>
      </c>
      <c r="H281" s="371">
        <f t="shared" si="96"/>
        <v>36.14</v>
      </c>
      <c r="I281" s="927">
        <f t="shared" si="85"/>
        <v>186.14</v>
      </c>
    </row>
    <row r="282" spans="1:9" ht="17.25" thickBot="1" x14ac:dyDescent="0.3">
      <c r="A282" s="920" t="s">
        <v>1564</v>
      </c>
      <c r="B282" s="942">
        <v>2</v>
      </c>
      <c r="C282" s="387">
        <f t="shared" si="86"/>
        <v>1.2658227848101266E-2</v>
      </c>
      <c r="D282" s="386">
        <v>590</v>
      </c>
      <c r="E282" s="387">
        <f t="shared" si="94"/>
        <v>7.4683544303797467</v>
      </c>
      <c r="F282" s="388">
        <v>1</v>
      </c>
      <c r="G282" s="389">
        <f t="shared" si="88"/>
        <v>7.47</v>
      </c>
      <c r="H282" s="389">
        <f t="shared" si="96"/>
        <v>1.8</v>
      </c>
      <c r="I282" s="933">
        <f t="shared" si="85"/>
        <v>9.27</v>
      </c>
    </row>
    <row r="284" spans="1:9" x14ac:dyDescent="0.25">
      <c r="A284" s="390" t="s">
        <v>2221</v>
      </c>
    </row>
    <row r="285" spans="1:9" x14ac:dyDescent="0.25">
      <c r="A285" s="390"/>
    </row>
    <row r="286" spans="1:9" x14ac:dyDescent="0.25">
      <c r="A286" s="390"/>
    </row>
    <row r="287" spans="1:9" x14ac:dyDescent="0.25">
      <c r="A287" s="390"/>
    </row>
    <row r="288" spans="1:9" x14ac:dyDescent="0.25">
      <c r="A288" s="390"/>
    </row>
    <row r="289" spans="1:1" x14ac:dyDescent="0.25">
      <c r="A289" s="390"/>
    </row>
    <row r="290" spans="1:1" x14ac:dyDescent="0.25">
      <c r="A290" s="2" t="s">
        <v>2222</v>
      </c>
    </row>
    <row r="291" spans="1:1" ht="18" customHeight="1" x14ac:dyDescent="0.25">
      <c r="A291" s="2" t="s">
        <v>2223</v>
      </c>
    </row>
  </sheetData>
  <mergeCells count="4">
    <mergeCell ref="F1:G1"/>
    <mergeCell ref="A2:G2"/>
    <mergeCell ref="A6:A7"/>
    <mergeCell ref="B6:I6"/>
  </mergeCells>
  <pageMargins left="0.31496062992125984" right="0.31496062992125984" top="0.55118110236220474" bottom="0.35433070866141736" header="0.31496062992125984" footer="0.31496062992125984"/>
  <pageSetup paperSize="9" scale="45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9" tint="0.59999389629810485"/>
  </sheetPr>
  <dimension ref="A1:I176"/>
  <sheetViews>
    <sheetView zoomScale="80" zoomScaleNormal="80" zoomScaleSheetLayoutView="80" workbookViewId="0">
      <pane xSplit="1" ySplit="1" topLeftCell="B2" activePane="bottomRight" state="frozen"/>
      <selection activeCell="B1" sqref="B1"/>
      <selection pane="topRight" activeCell="C1" sqref="C1"/>
      <selection pane="bottomLeft" activeCell="B9" sqref="B9"/>
      <selection pane="bottomRight" activeCell="P7" sqref="P7"/>
    </sheetView>
  </sheetViews>
  <sheetFormatPr defaultColWidth="9.140625" defaultRowHeight="16.5" x14ac:dyDescent="0.25"/>
  <cols>
    <col min="1" max="1" width="59" style="2" customWidth="1"/>
    <col min="2" max="2" width="17.140625" style="2" bestFit="1" customWidth="1"/>
    <col min="3" max="3" width="19.42578125" style="2" bestFit="1" customWidth="1"/>
    <col min="4" max="4" width="13" style="2" bestFit="1" customWidth="1"/>
    <col min="5" max="5" width="15" style="2" bestFit="1" customWidth="1"/>
    <col min="6" max="6" width="11.28515625" style="2" bestFit="1" customWidth="1"/>
    <col min="7" max="8" width="16.140625" style="2" bestFit="1" customWidth="1"/>
    <col min="9" max="9" width="13.28515625" style="2" customWidth="1"/>
    <col min="10" max="16384" width="9.140625" style="2"/>
  </cols>
  <sheetData>
    <row r="1" spans="1:9" x14ac:dyDescent="0.25">
      <c r="F1" s="1433"/>
      <c r="G1" s="1433"/>
    </row>
    <row r="2" spans="1:9" s="1" customFormat="1" ht="48.75" customHeight="1" x14ac:dyDescent="0.25">
      <c r="A2" s="1374" t="s">
        <v>691</v>
      </c>
      <c r="B2" s="1374"/>
      <c r="C2" s="1374"/>
      <c r="D2" s="1374"/>
      <c r="E2" s="1374"/>
      <c r="F2" s="1374"/>
      <c r="G2" s="1374"/>
    </row>
    <row r="4" spans="1:9" x14ac:dyDescent="0.25">
      <c r="A4" s="186" t="s">
        <v>618</v>
      </c>
    </row>
    <row r="5" spans="1:9" ht="17.25" thickBot="1" x14ac:dyDescent="0.3">
      <c r="G5" s="950"/>
      <c r="H5" s="950"/>
      <c r="I5" s="950"/>
    </row>
    <row r="6" spans="1:9" ht="24" customHeight="1" x14ac:dyDescent="0.25">
      <c r="A6" s="1428"/>
      <c r="B6" s="1430" t="s">
        <v>11</v>
      </c>
      <c r="C6" s="1431"/>
      <c r="D6" s="1431"/>
      <c r="E6" s="1431"/>
      <c r="F6" s="1431"/>
      <c r="G6" s="1431"/>
      <c r="H6" s="1431"/>
      <c r="I6" s="1432"/>
    </row>
    <row r="7" spans="1:9" ht="142.5" customHeight="1" x14ac:dyDescent="0.25">
      <c r="A7" s="1429"/>
      <c r="B7" s="23" t="s">
        <v>21</v>
      </c>
      <c r="C7" s="166" t="s">
        <v>15</v>
      </c>
      <c r="D7" s="166" t="s">
        <v>16</v>
      </c>
      <c r="E7" s="166" t="s">
        <v>13</v>
      </c>
      <c r="F7" s="166" t="s">
        <v>3</v>
      </c>
      <c r="G7" s="166" t="s">
        <v>4</v>
      </c>
      <c r="H7" s="166" t="s">
        <v>5</v>
      </c>
      <c r="I7" s="949" t="s">
        <v>6</v>
      </c>
    </row>
    <row r="8" spans="1:9" ht="13.5" customHeight="1" x14ac:dyDescent="0.25">
      <c r="A8" s="212"/>
      <c r="B8" s="4">
        <v>1</v>
      </c>
      <c r="C8" s="5" t="s">
        <v>24</v>
      </c>
      <c r="D8" s="5">
        <v>3</v>
      </c>
      <c r="E8" s="5" t="s">
        <v>17</v>
      </c>
      <c r="F8" s="5">
        <v>5</v>
      </c>
      <c r="G8" s="5" t="s">
        <v>18</v>
      </c>
      <c r="H8" s="5" t="s">
        <v>19</v>
      </c>
      <c r="I8" s="6" t="s">
        <v>20</v>
      </c>
    </row>
    <row r="9" spans="1:9" s="1" customFormat="1" ht="22.5" customHeight="1" x14ac:dyDescent="0.25">
      <c r="A9" s="213" t="s">
        <v>0</v>
      </c>
      <c r="B9" s="489">
        <f>B10+B58+B86+B93+B107+B126+B144+B167</f>
        <v>14711</v>
      </c>
      <c r="C9" s="8">
        <f>C10+C58+C86+C93+C107+C126+C144+C167</f>
        <v>93.10759493670885</v>
      </c>
      <c r="D9" s="8"/>
      <c r="E9" s="8"/>
      <c r="F9" s="8"/>
      <c r="G9" s="8">
        <f>G10+G58+G86+G93+G107+G126+G144+G167</f>
        <v>50420.149999999994</v>
      </c>
      <c r="H9" s="8">
        <f>H10+H58+H86+H93+H107+H126+H144+H167</f>
        <v>12146.249999999998</v>
      </c>
      <c r="I9" s="9">
        <f>I10+I58+I86+I93+I107+I126+I144+I167</f>
        <v>62566.400000000016</v>
      </c>
    </row>
    <row r="10" spans="1:9" s="1" customFormat="1" ht="21.75" customHeight="1" x14ac:dyDescent="0.25">
      <c r="A10" s="707" t="s">
        <v>619</v>
      </c>
      <c r="B10" s="490">
        <f>B11+B39+B51</f>
        <v>4813</v>
      </c>
      <c r="C10" s="12">
        <f>C11+C39+C51</f>
        <v>30.462025316455694</v>
      </c>
      <c r="D10" s="12"/>
      <c r="E10" s="12"/>
      <c r="F10" s="12"/>
      <c r="G10" s="12">
        <f>G11+G39+G51</f>
        <v>29895.909999999996</v>
      </c>
      <c r="H10" s="12">
        <f>H11+H39+H51</f>
        <v>7201.9499999999989</v>
      </c>
      <c r="I10" s="13">
        <f>I11+I39+I51</f>
        <v>37097.860000000008</v>
      </c>
    </row>
    <row r="11" spans="1:9" ht="32.25" customHeight="1" x14ac:dyDescent="0.25">
      <c r="A11" s="951" t="s">
        <v>10</v>
      </c>
      <c r="B11" s="713">
        <f t="shared" ref="B11:C11" si="0">SUM(B12:B38)</f>
        <v>2375</v>
      </c>
      <c r="C11" s="67">
        <f t="shared" si="0"/>
        <v>15.031645569620251</v>
      </c>
      <c r="D11" s="67"/>
      <c r="E11" s="67"/>
      <c r="F11" s="67"/>
      <c r="G11" s="67">
        <f>SUM(G12:G38)</f>
        <v>18924.229999999996</v>
      </c>
      <c r="H11" s="67">
        <f>SUM(H12:H38)</f>
        <v>4558.8599999999997</v>
      </c>
      <c r="I11" s="140">
        <f>SUM(I12:I38)</f>
        <v>23483.090000000007</v>
      </c>
    </row>
    <row r="12" spans="1:9" ht="18.75" customHeight="1" x14ac:dyDescent="0.25">
      <c r="A12" s="216" t="s">
        <v>620</v>
      </c>
      <c r="B12" s="794">
        <v>158</v>
      </c>
      <c r="C12" s="128">
        <f>B12/158</f>
        <v>1</v>
      </c>
      <c r="D12" s="16">
        <v>1210</v>
      </c>
      <c r="E12" s="16">
        <f>C12*D12</f>
        <v>1210</v>
      </c>
      <c r="F12" s="129">
        <v>1</v>
      </c>
      <c r="G12" s="16">
        <f>ROUND(F12*E12,2)</f>
        <v>1210</v>
      </c>
      <c r="H12" s="16">
        <f t="shared" ref="H12:H38" si="1">ROUND(G12*0.2409,2)</f>
        <v>291.49</v>
      </c>
      <c r="I12" s="17">
        <f t="shared" ref="I12:I38" si="2">H12+G12</f>
        <v>1501.49</v>
      </c>
    </row>
    <row r="13" spans="1:9" x14ac:dyDescent="0.25">
      <c r="A13" s="216" t="s">
        <v>620</v>
      </c>
      <c r="B13" s="794">
        <v>24</v>
      </c>
      <c r="C13" s="128">
        <f t="shared" ref="C13:C77" si="3">B13/158</f>
        <v>0.15189873417721519</v>
      </c>
      <c r="D13" s="16">
        <v>1210</v>
      </c>
      <c r="E13" s="16">
        <f t="shared" ref="E13:E38" si="4">C13*D13</f>
        <v>183.79746835443038</v>
      </c>
      <c r="F13" s="129">
        <v>1</v>
      </c>
      <c r="G13" s="16">
        <f t="shared" ref="G13:G38" si="5">ROUND(F13*E13,2)</f>
        <v>183.8</v>
      </c>
      <c r="H13" s="16">
        <f t="shared" si="1"/>
        <v>44.28</v>
      </c>
      <c r="I13" s="17">
        <f t="shared" si="2"/>
        <v>228.08</v>
      </c>
    </row>
    <row r="14" spans="1:9" x14ac:dyDescent="0.25">
      <c r="A14" s="216" t="s">
        <v>620</v>
      </c>
      <c r="B14" s="794">
        <v>20</v>
      </c>
      <c r="C14" s="128">
        <f t="shared" si="3"/>
        <v>0.12658227848101267</v>
      </c>
      <c r="D14" s="16">
        <v>1210</v>
      </c>
      <c r="E14" s="16">
        <f t="shared" si="4"/>
        <v>153.16455696202533</v>
      </c>
      <c r="F14" s="129">
        <v>1</v>
      </c>
      <c r="G14" s="16">
        <f t="shared" si="5"/>
        <v>153.16</v>
      </c>
      <c r="H14" s="16">
        <f t="shared" si="1"/>
        <v>36.9</v>
      </c>
      <c r="I14" s="17">
        <f t="shared" si="2"/>
        <v>190.06</v>
      </c>
    </row>
    <row r="15" spans="1:9" x14ac:dyDescent="0.25">
      <c r="A15" s="216" t="s">
        <v>620</v>
      </c>
      <c r="B15" s="794">
        <v>36</v>
      </c>
      <c r="C15" s="128">
        <f t="shared" si="3"/>
        <v>0.22784810126582278</v>
      </c>
      <c r="D15" s="16">
        <v>1210</v>
      </c>
      <c r="E15" s="16">
        <f t="shared" si="4"/>
        <v>275.69620253164555</v>
      </c>
      <c r="F15" s="129">
        <v>1</v>
      </c>
      <c r="G15" s="16">
        <f t="shared" si="5"/>
        <v>275.7</v>
      </c>
      <c r="H15" s="16">
        <f t="shared" si="1"/>
        <v>66.42</v>
      </c>
      <c r="I15" s="17">
        <f t="shared" si="2"/>
        <v>342.12</v>
      </c>
    </row>
    <row r="16" spans="1:9" x14ac:dyDescent="0.25">
      <c r="A16" s="216" t="s">
        <v>620</v>
      </c>
      <c r="B16" s="794">
        <v>0</v>
      </c>
      <c r="C16" s="128">
        <f t="shared" si="3"/>
        <v>0</v>
      </c>
      <c r="D16" s="16">
        <v>1210</v>
      </c>
      <c r="E16" s="16">
        <f t="shared" si="4"/>
        <v>0</v>
      </c>
      <c r="F16" s="129">
        <v>1</v>
      </c>
      <c r="G16" s="16">
        <f t="shared" si="5"/>
        <v>0</v>
      </c>
      <c r="H16" s="16">
        <f t="shared" si="1"/>
        <v>0</v>
      </c>
      <c r="I16" s="17">
        <f t="shared" si="2"/>
        <v>0</v>
      </c>
    </row>
    <row r="17" spans="1:9" x14ac:dyDescent="0.25">
      <c r="A17" s="216" t="s">
        <v>620</v>
      </c>
      <c r="B17" s="794">
        <v>158</v>
      </c>
      <c r="C17" s="128">
        <f t="shared" si="3"/>
        <v>1</v>
      </c>
      <c r="D17" s="16">
        <v>1210</v>
      </c>
      <c r="E17" s="16">
        <f t="shared" si="4"/>
        <v>1210</v>
      </c>
      <c r="F17" s="129">
        <v>1</v>
      </c>
      <c r="G17" s="16">
        <f t="shared" si="5"/>
        <v>1210</v>
      </c>
      <c r="H17" s="16">
        <f t="shared" si="1"/>
        <v>291.49</v>
      </c>
      <c r="I17" s="17">
        <f t="shared" si="2"/>
        <v>1501.49</v>
      </c>
    </row>
    <row r="18" spans="1:9" x14ac:dyDescent="0.25">
      <c r="A18" s="216" t="s">
        <v>620</v>
      </c>
      <c r="B18" s="794">
        <v>44</v>
      </c>
      <c r="C18" s="128">
        <f t="shared" si="3"/>
        <v>0.27848101265822783</v>
      </c>
      <c r="D18" s="16">
        <v>1210</v>
      </c>
      <c r="E18" s="16">
        <f t="shared" si="4"/>
        <v>336.96202531645565</v>
      </c>
      <c r="F18" s="129">
        <v>1</v>
      </c>
      <c r="G18" s="16">
        <f t="shared" si="5"/>
        <v>336.96</v>
      </c>
      <c r="H18" s="16">
        <f t="shared" si="1"/>
        <v>81.17</v>
      </c>
      <c r="I18" s="17">
        <f t="shared" si="2"/>
        <v>418.13</v>
      </c>
    </row>
    <row r="19" spans="1:9" x14ac:dyDescent="0.25">
      <c r="A19" s="216" t="s">
        <v>620</v>
      </c>
      <c r="B19" s="794">
        <v>100</v>
      </c>
      <c r="C19" s="128">
        <f t="shared" si="3"/>
        <v>0.63291139240506333</v>
      </c>
      <c r="D19" s="16">
        <v>1210</v>
      </c>
      <c r="E19" s="16">
        <f t="shared" si="4"/>
        <v>765.82278481012668</v>
      </c>
      <c r="F19" s="129">
        <v>1</v>
      </c>
      <c r="G19" s="16">
        <f t="shared" si="5"/>
        <v>765.82</v>
      </c>
      <c r="H19" s="16">
        <f t="shared" si="1"/>
        <v>184.49</v>
      </c>
      <c r="I19" s="17">
        <f t="shared" si="2"/>
        <v>950.31000000000006</v>
      </c>
    </row>
    <row r="20" spans="1:9" x14ac:dyDescent="0.25">
      <c r="A20" s="216" t="s">
        <v>620</v>
      </c>
      <c r="B20" s="794">
        <v>0</v>
      </c>
      <c r="C20" s="128">
        <f t="shared" si="3"/>
        <v>0</v>
      </c>
      <c r="D20" s="16">
        <v>1210</v>
      </c>
      <c r="E20" s="16">
        <f t="shared" si="4"/>
        <v>0</v>
      </c>
      <c r="F20" s="129">
        <v>1</v>
      </c>
      <c r="G20" s="16">
        <f t="shared" si="5"/>
        <v>0</v>
      </c>
      <c r="H20" s="16">
        <f t="shared" si="1"/>
        <v>0</v>
      </c>
      <c r="I20" s="17">
        <f t="shared" si="2"/>
        <v>0</v>
      </c>
    </row>
    <row r="21" spans="1:9" x14ac:dyDescent="0.25">
      <c r="A21" s="216" t="s">
        <v>621</v>
      </c>
      <c r="B21" s="794">
        <v>80</v>
      </c>
      <c r="C21" s="128">
        <f t="shared" si="3"/>
        <v>0.50632911392405067</v>
      </c>
      <c r="D21" s="16">
        <v>1210</v>
      </c>
      <c r="E21" s="16">
        <f t="shared" si="4"/>
        <v>612.65822784810132</v>
      </c>
      <c r="F21" s="129">
        <v>1</v>
      </c>
      <c r="G21" s="16">
        <f t="shared" si="5"/>
        <v>612.66</v>
      </c>
      <c r="H21" s="16">
        <f t="shared" si="1"/>
        <v>147.59</v>
      </c>
      <c r="I21" s="17">
        <f t="shared" si="2"/>
        <v>760.25</v>
      </c>
    </row>
    <row r="22" spans="1:9" s="1" customFormat="1" x14ac:dyDescent="0.25">
      <c r="A22" s="216" t="s">
        <v>621</v>
      </c>
      <c r="B22" s="794">
        <v>104</v>
      </c>
      <c r="C22" s="128">
        <f>B22/158</f>
        <v>0.65822784810126578</v>
      </c>
      <c r="D22" s="16">
        <v>1210</v>
      </c>
      <c r="E22" s="16">
        <f t="shared" si="4"/>
        <v>796.45569620253161</v>
      </c>
      <c r="F22" s="129">
        <v>1</v>
      </c>
      <c r="G22" s="16">
        <f t="shared" si="5"/>
        <v>796.46</v>
      </c>
      <c r="H22" s="16">
        <f t="shared" si="1"/>
        <v>191.87</v>
      </c>
      <c r="I22" s="17">
        <f t="shared" si="2"/>
        <v>988.33</v>
      </c>
    </row>
    <row r="23" spans="1:9" x14ac:dyDescent="0.25">
      <c r="A23" s="216" t="s">
        <v>621</v>
      </c>
      <c r="B23" s="794">
        <v>96</v>
      </c>
      <c r="C23" s="128">
        <f t="shared" si="3"/>
        <v>0.60759493670886078</v>
      </c>
      <c r="D23" s="16">
        <v>1210</v>
      </c>
      <c r="E23" s="16">
        <f t="shared" si="4"/>
        <v>735.18987341772151</v>
      </c>
      <c r="F23" s="129">
        <v>1</v>
      </c>
      <c r="G23" s="16">
        <f t="shared" si="5"/>
        <v>735.19</v>
      </c>
      <c r="H23" s="16">
        <f t="shared" si="1"/>
        <v>177.11</v>
      </c>
      <c r="I23" s="17">
        <f t="shared" si="2"/>
        <v>912.30000000000007</v>
      </c>
    </row>
    <row r="24" spans="1:9" ht="18.75" customHeight="1" x14ac:dyDescent="0.25">
      <c r="A24" s="216" t="s">
        <v>621</v>
      </c>
      <c r="B24" s="794">
        <v>120</v>
      </c>
      <c r="C24" s="128">
        <f t="shared" si="3"/>
        <v>0.759493670886076</v>
      </c>
      <c r="D24" s="16">
        <v>1210</v>
      </c>
      <c r="E24" s="16">
        <f t="shared" si="4"/>
        <v>918.98734177215192</v>
      </c>
      <c r="F24" s="129">
        <v>1</v>
      </c>
      <c r="G24" s="16">
        <f t="shared" si="5"/>
        <v>918.99</v>
      </c>
      <c r="H24" s="16">
        <f t="shared" si="1"/>
        <v>221.38</v>
      </c>
      <c r="I24" s="17">
        <f t="shared" si="2"/>
        <v>1140.3699999999999</v>
      </c>
    </row>
    <row r="25" spans="1:9" ht="15" customHeight="1" x14ac:dyDescent="0.25">
      <c r="A25" s="216" t="s">
        <v>621</v>
      </c>
      <c r="B25" s="794">
        <v>40</v>
      </c>
      <c r="C25" s="128">
        <f t="shared" si="3"/>
        <v>0.25316455696202533</v>
      </c>
      <c r="D25" s="16">
        <v>1210</v>
      </c>
      <c r="E25" s="16">
        <f t="shared" si="4"/>
        <v>306.32911392405066</v>
      </c>
      <c r="F25" s="129">
        <v>1</v>
      </c>
      <c r="G25" s="16">
        <f t="shared" si="5"/>
        <v>306.33</v>
      </c>
      <c r="H25" s="16">
        <f t="shared" si="1"/>
        <v>73.790000000000006</v>
      </c>
      <c r="I25" s="17">
        <f t="shared" si="2"/>
        <v>380.12</v>
      </c>
    </row>
    <row r="26" spans="1:9" x14ac:dyDescent="0.25">
      <c r="A26" s="216" t="s">
        <v>621</v>
      </c>
      <c r="B26" s="794">
        <v>40</v>
      </c>
      <c r="C26" s="128">
        <f t="shared" si="3"/>
        <v>0.25316455696202533</v>
      </c>
      <c r="D26" s="16">
        <v>1210</v>
      </c>
      <c r="E26" s="16">
        <f t="shared" si="4"/>
        <v>306.32911392405066</v>
      </c>
      <c r="F26" s="129">
        <v>1</v>
      </c>
      <c r="G26" s="16">
        <f t="shared" si="5"/>
        <v>306.33</v>
      </c>
      <c r="H26" s="16">
        <f t="shared" si="1"/>
        <v>73.790000000000006</v>
      </c>
      <c r="I26" s="17">
        <f t="shared" si="2"/>
        <v>380.12</v>
      </c>
    </row>
    <row r="27" spans="1:9" x14ac:dyDescent="0.25">
      <c r="A27" s="216" t="s">
        <v>621</v>
      </c>
      <c r="B27" s="794">
        <v>158</v>
      </c>
      <c r="C27" s="128">
        <f t="shared" si="3"/>
        <v>1</v>
      </c>
      <c r="D27" s="16">
        <v>1210</v>
      </c>
      <c r="E27" s="16">
        <f t="shared" si="4"/>
        <v>1210</v>
      </c>
      <c r="F27" s="129">
        <v>1</v>
      </c>
      <c r="G27" s="16">
        <f t="shared" si="5"/>
        <v>1210</v>
      </c>
      <c r="H27" s="16">
        <f t="shared" si="1"/>
        <v>291.49</v>
      </c>
      <c r="I27" s="17">
        <f t="shared" si="2"/>
        <v>1501.49</v>
      </c>
    </row>
    <row r="28" spans="1:9" x14ac:dyDescent="0.25">
      <c r="A28" s="216" t="s">
        <v>622</v>
      </c>
      <c r="B28" s="794">
        <v>158</v>
      </c>
      <c r="C28" s="128">
        <f t="shared" si="3"/>
        <v>1</v>
      </c>
      <c r="D28" s="16">
        <v>1210</v>
      </c>
      <c r="E28" s="16">
        <f t="shared" si="4"/>
        <v>1210</v>
      </c>
      <c r="F28" s="129">
        <v>1</v>
      </c>
      <c r="G28" s="16">
        <f t="shared" si="5"/>
        <v>1210</v>
      </c>
      <c r="H28" s="16">
        <f t="shared" si="1"/>
        <v>291.49</v>
      </c>
      <c r="I28" s="17">
        <f t="shared" si="2"/>
        <v>1501.49</v>
      </c>
    </row>
    <row r="29" spans="1:9" x14ac:dyDescent="0.25">
      <c r="A29" s="216" t="s">
        <v>622</v>
      </c>
      <c r="B29" s="794">
        <v>158</v>
      </c>
      <c r="C29" s="128">
        <f t="shared" si="3"/>
        <v>1</v>
      </c>
      <c r="D29" s="16">
        <v>1210</v>
      </c>
      <c r="E29" s="16">
        <f t="shared" si="4"/>
        <v>1210</v>
      </c>
      <c r="F29" s="129">
        <v>1</v>
      </c>
      <c r="G29" s="16">
        <f t="shared" si="5"/>
        <v>1210</v>
      </c>
      <c r="H29" s="16">
        <f t="shared" si="1"/>
        <v>291.49</v>
      </c>
      <c r="I29" s="17">
        <f t="shared" si="2"/>
        <v>1501.49</v>
      </c>
    </row>
    <row r="30" spans="1:9" x14ac:dyDescent="0.25">
      <c r="A30" s="216" t="s">
        <v>622</v>
      </c>
      <c r="B30" s="794">
        <v>24</v>
      </c>
      <c r="C30" s="128">
        <f t="shared" si="3"/>
        <v>0.15189873417721519</v>
      </c>
      <c r="D30" s="16">
        <v>1210</v>
      </c>
      <c r="E30" s="16">
        <f t="shared" si="4"/>
        <v>183.79746835443038</v>
      </c>
      <c r="F30" s="129">
        <v>1</v>
      </c>
      <c r="G30" s="16">
        <f t="shared" si="5"/>
        <v>183.8</v>
      </c>
      <c r="H30" s="16">
        <f t="shared" si="1"/>
        <v>44.28</v>
      </c>
      <c r="I30" s="17">
        <f t="shared" si="2"/>
        <v>228.08</v>
      </c>
    </row>
    <row r="31" spans="1:9" x14ac:dyDescent="0.25">
      <c r="A31" s="216" t="s">
        <v>623</v>
      </c>
      <c r="B31" s="794">
        <v>88</v>
      </c>
      <c r="C31" s="128">
        <f t="shared" si="3"/>
        <v>0.55696202531645567</v>
      </c>
      <c r="D31" s="16">
        <v>1210</v>
      </c>
      <c r="E31" s="16">
        <f t="shared" si="4"/>
        <v>673.9240506329113</v>
      </c>
      <c r="F31" s="129">
        <v>1</v>
      </c>
      <c r="G31" s="16">
        <f t="shared" si="5"/>
        <v>673.92</v>
      </c>
      <c r="H31" s="16">
        <f t="shared" si="1"/>
        <v>162.35</v>
      </c>
      <c r="I31" s="17">
        <f t="shared" si="2"/>
        <v>836.27</v>
      </c>
    </row>
    <row r="32" spans="1:9" x14ac:dyDescent="0.25">
      <c r="A32" s="216" t="s">
        <v>623</v>
      </c>
      <c r="B32" s="794">
        <v>158</v>
      </c>
      <c r="C32" s="128">
        <f t="shared" si="3"/>
        <v>1</v>
      </c>
      <c r="D32" s="16">
        <v>1210</v>
      </c>
      <c r="E32" s="16">
        <f t="shared" si="4"/>
        <v>1210</v>
      </c>
      <c r="F32" s="129">
        <v>1</v>
      </c>
      <c r="G32" s="16">
        <f t="shared" si="5"/>
        <v>1210</v>
      </c>
      <c r="H32" s="16">
        <f t="shared" si="1"/>
        <v>291.49</v>
      </c>
      <c r="I32" s="17">
        <f t="shared" si="2"/>
        <v>1501.49</v>
      </c>
    </row>
    <row r="33" spans="1:9" x14ac:dyDescent="0.25">
      <c r="A33" s="216" t="s">
        <v>623</v>
      </c>
      <c r="B33" s="794">
        <v>104</v>
      </c>
      <c r="C33" s="128">
        <f t="shared" si="3"/>
        <v>0.65822784810126578</v>
      </c>
      <c r="D33" s="16">
        <v>1210</v>
      </c>
      <c r="E33" s="16">
        <f t="shared" si="4"/>
        <v>796.45569620253161</v>
      </c>
      <c r="F33" s="129">
        <v>1</v>
      </c>
      <c r="G33" s="16">
        <f t="shared" si="5"/>
        <v>796.46</v>
      </c>
      <c r="H33" s="16">
        <f t="shared" si="1"/>
        <v>191.87</v>
      </c>
      <c r="I33" s="17">
        <f t="shared" si="2"/>
        <v>988.33</v>
      </c>
    </row>
    <row r="34" spans="1:9" x14ac:dyDescent="0.25">
      <c r="A34" s="216" t="s">
        <v>623</v>
      </c>
      <c r="B34" s="794">
        <v>158</v>
      </c>
      <c r="C34" s="128">
        <f t="shared" si="3"/>
        <v>1</v>
      </c>
      <c r="D34" s="16">
        <v>1210</v>
      </c>
      <c r="E34" s="16">
        <f t="shared" si="4"/>
        <v>1210</v>
      </c>
      <c r="F34" s="129">
        <v>1</v>
      </c>
      <c r="G34" s="16">
        <f t="shared" si="5"/>
        <v>1210</v>
      </c>
      <c r="H34" s="16">
        <f t="shared" si="1"/>
        <v>291.49</v>
      </c>
      <c r="I34" s="17">
        <f t="shared" si="2"/>
        <v>1501.49</v>
      </c>
    </row>
    <row r="35" spans="1:9" x14ac:dyDescent="0.25">
      <c r="A35" s="216" t="s">
        <v>494</v>
      </c>
      <c r="B35" s="794">
        <v>59</v>
      </c>
      <c r="C35" s="128">
        <f t="shared" si="3"/>
        <v>0.37341772151898733</v>
      </c>
      <c r="D35" s="16">
        <v>1760</v>
      </c>
      <c r="E35" s="16">
        <f t="shared" si="4"/>
        <v>657.21518987341767</v>
      </c>
      <c r="F35" s="129">
        <v>1</v>
      </c>
      <c r="G35" s="16">
        <f t="shared" si="5"/>
        <v>657.22</v>
      </c>
      <c r="H35" s="16">
        <f t="shared" si="1"/>
        <v>158.32</v>
      </c>
      <c r="I35" s="17">
        <f t="shared" si="2"/>
        <v>815.54</v>
      </c>
    </row>
    <row r="36" spans="1:9" x14ac:dyDescent="0.25">
      <c r="A36" s="216" t="s">
        <v>624</v>
      </c>
      <c r="B36" s="794">
        <v>80</v>
      </c>
      <c r="C36" s="128">
        <f t="shared" si="3"/>
        <v>0.50632911392405067</v>
      </c>
      <c r="D36" s="16">
        <v>1761</v>
      </c>
      <c r="E36" s="16">
        <f t="shared" si="4"/>
        <v>891.64556962025324</v>
      </c>
      <c r="F36" s="129">
        <v>1</v>
      </c>
      <c r="G36" s="16">
        <f t="shared" si="5"/>
        <v>891.65</v>
      </c>
      <c r="H36" s="16">
        <f t="shared" si="1"/>
        <v>214.8</v>
      </c>
      <c r="I36" s="17">
        <f t="shared" si="2"/>
        <v>1106.45</v>
      </c>
    </row>
    <row r="37" spans="1:9" x14ac:dyDescent="0.25">
      <c r="A37" s="216" t="s">
        <v>624</v>
      </c>
      <c r="B37" s="794">
        <v>72</v>
      </c>
      <c r="C37" s="128">
        <f t="shared" si="3"/>
        <v>0.45569620253164556</v>
      </c>
      <c r="D37" s="16">
        <v>1762</v>
      </c>
      <c r="E37" s="16">
        <f t="shared" si="4"/>
        <v>802.9367088607595</v>
      </c>
      <c r="F37" s="129">
        <v>1</v>
      </c>
      <c r="G37" s="16">
        <f t="shared" si="5"/>
        <v>802.94</v>
      </c>
      <c r="H37" s="16">
        <f t="shared" si="1"/>
        <v>193.43</v>
      </c>
      <c r="I37" s="17">
        <f t="shared" si="2"/>
        <v>996.37000000000012</v>
      </c>
    </row>
    <row r="38" spans="1:9" x14ac:dyDescent="0.25">
      <c r="A38" s="216" t="s">
        <v>625</v>
      </c>
      <c r="B38" s="794">
        <v>138</v>
      </c>
      <c r="C38" s="128">
        <f t="shared" si="3"/>
        <v>0.87341772151898733</v>
      </c>
      <c r="D38" s="16">
        <v>1210</v>
      </c>
      <c r="E38" s="16">
        <f t="shared" si="4"/>
        <v>1056.8354430379748</v>
      </c>
      <c r="F38" s="129">
        <v>1</v>
      </c>
      <c r="G38" s="16">
        <f t="shared" si="5"/>
        <v>1056.8399999999999</v>
      </c>
      <c r="H38" s="16">
        <f t="shared" si="1"/>
        <v>254.59</v>
      </c>
      <c r="I38" s="17">
        <f t="shared" si="2"/>
        <v>1311.4299999999998</v>
      </c>
    </row>
    <row r="39" spans="1:9" ht="51" customHeight="1" x14ac:dyDescent="0.25">
      <c r="A39" s="951" t="s">
        <v>8</v>
      </c>
      <c r="B39" s="713">
        <f>SUM(B40:B50)</f>
        <v>1546</v>
      </c>
      <c r="C39" s="67">
        <f>SUM(C40:C50)</f>
        <v>9.7848101265822773</v>
      </c>
      <c r="D39" s="67"/>
      <c r="E39" s="67"/>
      <c r="F39" s="67"/>
      <c r="G39" s="67">
        <f>SUM(G40:G50)</f>
        <v>7714.17</v>
      </c>
      <c r="H39" s="67">
        <f>SUM(H40:H50)</f>
        <v>1858.3600000000001</v>
      </c>
      <c r="I39" s="140">
        <f>SUM(I40:I50)</f>
        <v>9572.5300000000007</v>
      </c>
    </row>
    <row r="40" spans="1:9" x14ac:dyDescent="0.25">
      <c r="A40" s="216" t="s">
        <v>612</v>
      </c>
      <c r="B40" s="794">
        <v>120</v>
      </c>
      <c r="C40" s="128">
        <f t="shared" si="3"/>
        <v>0.759493670886076</v>
      </c>
      <c r="D40" s="16">
        <v>786</v>
      </c>
      <c r="E40" s="16">
        <f t="shared" ref="E40:E50" si="6">C40*D40</f>
        <v>596.96202531645577</v>
      </c>
      <c r="F40" s="129">
        <v>1</v>
      </c>
      <c r="G40" s="16">
        <f>ROUND(F40*E40,2)</f>
        <v>596.96</v>
      </c>
      <c r="H40" s="16">
        <f t="shared" ref="H40:H50" si="7">ROUND(G40*0.2409,2)</f>
        <v>143.81</v>
      </c>
      <c r="I40" s="17">
        <f t="shared" ref="I40:I50" si="8">H40+G40</f>
        <v>740.77</v>
      </c>
    </row>
    <row r="41" spans="1:9" ht="18" customHeight="1" x14ac:dyDescent="0.25">
      <c r="A41" s="216" t="s">
        <v>612</v>
      </c>
      <c r="B41" s="794">
        <v>158</v>
      </c>
      <c r="C41" s="128">
        <f t="shared" si="3"/>
        <v>1</v>
      </c>
      <c r="D41" s="16">
        <v>786</v>
      </c>
      <c r="E41" s="16">
        <f t="shared" si="6"/>
        <v>786</v>
      </c>
      <c r="F41" s="129">
        <v>1</v>
      </c>
      <c r="G41" s="16">
        <f t="shared" ref="G41:G50" si="9">ROUND(F41*E41,2)</f>
        <v>786</v>
      </c>
      <c r="H41" s="16">
        <f t="shared" si="7"/>
        <v>189.35</v>
      </c>
      <c r="I41" s="17">
        <f t="shared" si="8"/>
        <v>975.35</v>
      </c>
    </row>
    <row r="42" spans="1:9" x14ac:dyDescent="0.25">
      <c r="A42" s="216" t="s">
        <v>612</v>
      </c>
      <c r="B42" s="794">
        <v>108</v>
      </c>
      <c r="C42" s="128">
        <f t="shared" si="3"/>
        <v>0.68354430379746833</v>
      </c>
      <c r="D42" s="16">
        <v>786</v>
      </c>
      <c r="E42" s="16">
        <f t="shared" si="6"/>
        <v>537.2658227848101</v>
      </c>
      <c r="F42" s="129">
        <v>1</v>
      </c>
      <c r="G42" s="16">
        <f t="shared" si="9"/>
        <v>537.27</v>
      </c>
      <c r="H42" s="16">
        <f t="shared" si="7"/>
        <v>129.43</v>
      </c>
      <c r="I42" s="17">
        <f t="shared" si="8"/>
        <v>666.7</v>
      </c>
    </row>
    <row r="43" spans="1:9" x14ac:dyDescent="0.25">
      <c r="A43" s="216" t="s">
        <v>612</v>
      </c>
      <c r="B43" s="794">
        <v>158</v>
      </c>
      <c r="C43" s="128">
        <f t="shared" si="3"/>
        <v>1</v>
      </c>
      <c r="D43" s="16">
        <v>786</v>
      </c>
      <c r="E43" s="16">
        <f t="shared" si="6"/>
        <v>786</v>
      </c>
      <c r="F43" s="129">
        <v>1</v>
      </c>
      <c r="G43" s="16">
        <f t="shared" si="9"/>
        <v>786</v>
      </c>
      <c r="H43" s="16">
        <f t="shared" si="7"/>
        <v>189.35</v>
      </c>
      <c r="I43" s="17">
        <f t="shared" si="8"/>
        <v>975.35</v>
      </c>
    </row>
    <row r="44" spans="1:9" x14ac:dyDescent="0.25">
      <c r="A44" s="216" t="s">
        <v>612</v>
      </c>
      <c r="B44" s="794">
        <v>158</v>
      </c>
      <c r="C44" s="128">
        <f t="shared" si="3"/>
        <v>1</v>
      </c>
      <c r="D44" s="16">
        <v>786</v>
      </c>
      <c r="E44" s="16">
        <f t="shared" si="6"/>
        <v>786</v>
      </c>
      <c r="F44" s="129">
        <v>1</v>
      </c>
      <c r="G44" s="16">
        <f t="shared" si="9"/>
        <v>786</v>
      </c>
      <c r="H44" s="16">
        <f t="shared" si="7"/>
        <v>189.35</v>
      </c>
      <c r="I44" s="17">
        <f t="shared" si="8"/>
        <v>975.35</v>
      </c>
    </row>
    <row r="45" spans="1:9" x14ac:dyDescent="0.25">
      <c r="A45" s="216" t="s">
        <v>612</v>
      </c>
      <c r="B45" s="794">
        <v>152</v>
      </c>
      <c r="C45" s="128">
        <f t="shared" si="3"/>
        <v>0.96202531645569622</v>
      </c>
      <c r="D45" s="16">
        <v>786</v>
      </c>
      <c r="E45" s="16">
        <f t="shared" si="6"/>
        <v>756.15189873417728</v>
      </c>
      <c r="F45" s="129">
        <v>1</v>
      </c>
      <c r="G45" s="16">
        <f t="shared" si="9"/>
        <v>756.15</v>
      </c>
      <c r="H45" s="16">
        <f t="shared" si="7"/>
        <v>182.16</v>
      </c>
      <c r="I45" s="17">
        <f t="shared" si="8"/>
        <v>938.31</v>
      </c>
    </row>
    <row r="46" spans="1:9" x14ac:dyDescent="0.25">
      <c r="A46" s="216" t="s">
        <v>612</v>
      </c>
      <c r="B46" s="794">
        <v>158</v>
      </c>
      <c r="C46" s="128">
        <f t="shared" si="3"/>
        <v>1</v>
      </c>
      <c r="D46" s="16">
        <v>786</v>
      </c>
      <c r="E46" s="16">
        <f t="shared" si="6"/>
        <v>786</v>
      </c>
      <c r="F46" s="129">
        <v>1</v>
      </c>
      <c r="G46" s="16">
        <f t="shared" si="9"/>
        <v>786</v>
      </c>
      <c r="H46" s="16">
        <f t="shared" si="7"/>
        <v>189.35</v>
      </c>
      <c r="I46" s="17">
        <f t="shared" si="8"/>
        <v>975.35</v>
      </c>
    </row>
    <row r="47" spans="1:9" x14ac:dyDescent="0.25">
      <c r="A47" s="216" t="s">
        <v>510</v>
      </c>
      <c r="B47" s="794">
        <v>120</v>
      </c>
      <c r="C47" s="128">
        <f t="shared" si="3"/>
        <v>0.759493670886076</v>
      </c>
      <c r="D47" s="16">
        <v>980</v>
      </c>
      <c r="E47" s="16">
        <f t="shared" si="6"/>
        <v>744.30379746835445</v>
      </c>
      <c r="F47" s="129">
        <v>1</v>
      </c>
      <c r="G47" s="16">
        <f>ROUND(F47*E47,2)</f>
        <v>744.3</v>
      </c>
      <c r="H47" s="16">
        <f t="shared" si="7"/>
        <v>179.3</v>
      </c>
      <c r="I47" s="17">
        <f t="shared" si="8"/>
        <v>923.59999999999991</v>
      </c>
    </row>
    <row r="48" spans="1:9" x14ac:dyDescent="0.25">
      <c r="A48" s="216" t="s">
        <v>626</v>
      </c>
      <c r="B48" s="794">
        <v>138</v>
      </c>
      <c r="C48" s="128">
        <f t="shared" si="3"/>
        <v>0.87341772151898733</v>
      </c>
      <c r="D48" s="16">
        <v>786</v>
      </c>
      <c r="E48" s="16">
        <f t="shared" si="6"/>
        <v>686.50632911392404</v>
      </c>
      <c r="F48" s="129">
        <v>1</v>
      </c>
      <c r="G48" s="16">
        <f t="shared" si="9"/>
        <v>686.51</v>
      </c>
      <c r="H48" s="16">
        <f t="shared" si="7"/>
        <v>165.38</v>
      </c>
      <c r="I48" s="17">
        <f t="shared" si="8"/>
        <v>851.89</v>
      </c>
    </row>
    <row r="49" spans="1:9" x14ac:dyDescent="0.25">
      <c r="A49" s="216" t="s">
        <v>626</v>
      </c>
      <c r="B49" s="794">
        <v>138</v>
      </c>
      <c r="C49" s="128">
        <f t="shared" si="3"/>
        <v>0.87341772151898733</v>
      </c>
      <c r="D49" s="16">
        <v>715</v>
      </c>
      <c r="E49" s="16">
        <f t="shared" si="6"/>
        <v>624.49367088607596</v>
      </c>
      <c r="F49" s="129">
        <v>1</v>
      </c>
      <c r="G49" s="16">
        <f t="shared" si="9"/>
        <v>624.49</v>
      </c>
      <c r="H49" s="16">
        <f t="shared" si="7"/>
        <v>150.44</v>
      </c>
      <c r="I49" s="17">
        <f t="shared" si="8"/>
        <v>774.93000000000006</v>
      </c>
    </row>
    <row r="50" spans="1:9" x14ac:dyDescent="0.25">
      <c r="A50" s="216" t="s">
        <v>626</v>
      </c>
      <c r="B50" s="794">
        <v>138</v>
      </c>
      <c r="C50" s="128">
        <f t="shared" si="3"/>
        <v>0.87341772151898733</v>
      </c>
      <c r="D50" s="16">
        <v>715</v>
      </c>
      <c r="E50" s="16">
        <f t="shared" si="6"/>
        <v>624.49367088607596</v>
      </c>
      <c r="F50" s="129">
        <v>1</v>
      </c>
      <c r="G50" s="16">
        <f t="shared" si="9"/>
        <v>624.49</v>
      </c>
      <c r="H50" s="16">
        <f t="shared" si="7"/>
        <v>150.44</v>
      </c>
      <c r="I50" s="17">
        <f t="shared" si="8"/>
        <v>774.93000000000006</v>
      </c>
    </row>
    <row r="51" spans="1:9" ht="51" customHeight="1" x14ac:dyDescent="0.25">
      <c r="A51" s="951" t="s">
        <v>9</v>
      </c>
      <c r="B51" s="713">
        <f t="shared" ref="B51:C51" si="10">SUM(B52:B57)</f>
        <v>892</v>
      </c>
      <c r="C51" s="67">
        <f t="shared" si="10"/>
        <v>5.6455696202531644</v>
      </c>
      <c r="D51" s="67"/>
      <c r="E51" s="67"/>
      <c r="F51" s="67"/>
      <c r="G51" s="67">
        <f>SUM(G52:G57)</f>
        <v>3257.51</v>
      </c>
      <c r="H51" s="67">
        <f t="shared" ref="H51:I51" si="11">SUM(H52:H57)</f>
        <v>784.73</v>
      </c>
      <c r="I51" s="140">
        <f t="shared" si="11"/>
        <v>4042.2400000000002</v>
      </c>
    </row>
    <row r="52" spans="1:9" x14ac:dyDescent="0.25">
      <c r="A52" s="216" t="s">
        <v>49</v>
      </c>
      <c r="B52" s="794">
        <v>156</v>
      </c>
      <c r="C52" s="128">
        <f t="shared" si="3"/>
        <v>0.98734177215189878</v>
      </c>
      <c r="D52" s="16">
        <v>577</v>
      </c>
      <c r="E52" s="16">
        <f>C52*D52</f>
        <v>569.69620253164555</v>
      </c>
      <c r="F52" s="129">
        <v>1</v>
      </c>
      <c r="G52" s="16">
        <f>ROUND(F52*E52,2)</f>
        <v>569.70000000000005</v>
      </c>
      <c r="H52" s="16">
        <f t="shared" ref="H52:H57" si="12">ROUND(G52*0.2409,2)</f>
        <v>137.24</v>
      </c>
      <c r="I52" s="17">
        <f t="shared" ref="I52:I57" si="13">H52+G52</f>
        <v>706.94</v>
      </c>
    </row>
    <row r="53" spans="1:9" x14ac:dyDescent="0.25">
      <c r="A53" s="216" t="s">
        <v>49</v>
      </c>
      <c r="B53" s="794">
        <v>156</v>
      </c>
      <c r="C53" s="128">
        <f t="shared" si="3"/>
        <v>0.98734177215189878</v>
      </c>
      <c r="D53" s="16">
        <v>577</v>
      </c>
      <c r="E53" s="16">
        <f t="shared" ref="E53:E57" si="14">C53*D53</f>
        <v>569.69620253164555</v>
      </c>
      <c r="F53" s="129">
        <v>1</v>
      </c>
      <c r="G53" s="16">
        <f t="shared" ref="G53:G57" si="15">ROUND(F53*E53,2)</f>
        <v>569.70000000000005</v>
      </c>
      <c r="H53" s="16">
        <f t="shared" si="12"/>
        <v>137.24</v>
      </c>
      <c r="I53" s="17">
        <f t="shared" si="13"/>
        <v>706.94</v>
      </c>
    </row>
    <row r="54" spans="1:9" x14ac:dyDescent="0.25">
      <c r="A54" s="216" t="s">
        <v>49</v>
      </c>
      <c r="B54" s="794">
        <v>108</v>
      </c>
      <c r="C54" s="128">
        <f t="shared" si="3"/>
        <v>0.68354430379746833</v>
      </c>
      <c r="D54" s="16">
        <v>577</v>
      </c>
      <c r="E54" s="16">
        <f t="shared" si="14"/>
        <v>394.40506329113924</v>
      </c>
      <c r="F54" s="129">
        <v>1</v>
      </c>
      <c r="G54" s="16">
        <f t="shared" si="15"/>
        <v>394.41</v>
      </c>
      <c r="H54" s="16">
        <f t="shared" si="12"/>
        <v>95.01</v>
      </c>
      <c r="I54" s="17">
        <f t="shared" si="13"/>
        <v>489.42</v>
      </c>
    </row>
    <row r="55" spans="1:9" x14ac:dyDescent="0.25">
      <c r="A55" s="216" t="s">
        <v>49</v>
      </c>
      <c r="B55" s="794">
        <v>158</v>
      </c>
      <c r="C55" s="128">
        <f t="shared" si="3"/>
        <v>1</v>
      </c>
      <c r="D55" s="16">
        <v>577</v>
      </c>
      <c r="E55" s="16">
        <f t="shared" si="14"/>
        <v>577</v>
      </c>
      <c r="F55" s="129">
        <v>1</v>
      </c>
      <c r="G55" s="16">
        <f t="shared" si="15"/>
        <v>577</v>
      </c>
      <c r="H55" s="16">
        <f t="shared" si="12"/>
        <v>139</v>
      </c>
      <c r="I55" s="17">
        <f t="shared" si="13"/>
        <v>716</v>
      </c>
    </row>
    <row r="56" spans="1:9" x14ac:dyDescent="0.25">
      <c r="A56" s="216" t="s">
        <v>49</v>
      </c>
      <c r="B56" s="794">
        <v>156</v>
      </c>
      <c r="C56" s="128">
        <f t="shared" si="3"/>
        <v>0.98734177215189878</v>
      </c>
      <c r="D56" s="16">
        <v>577</v>
      </c>
      <c r="E56" s="16">
        <f t="shared" si="14"/>
        <v>569.69620253164555</v>
      </c>
      <c r="F56" s="129">
        <v>1</v>
      </c>
      <c r="G56" s="16">
        <f t="shared" si="15"/>
        <v>569.70000000000005</v>
      </c>
      <c r="H56" s="16">
        <f t="shared" si="12"/>
        <v>137.24</v>
      </c>
      <c r="I56" s="17">
        <f t="shared" si="13"/>
        <v>706.94</v>
      </c>
    </row>
    <row r="57" spans="1:9" x14ac:dyDescent="0.25">
      <c r="A57" s="216" t="s">
        <v>2692</v>
      </c>
      <c r="B57" s="794">
        <v>158</v>
      </c>
      <c r="C57" s="128">
        <f t="shared" si="3"/>
        <v>1</v>
      </c>
      <c r="D57" s="16">
        <v>577</v>
      </c>
      <c r="E57" s="16">
        <f t="shared" si="14"/>
        <v>577</v>
      </c>
      <c r="F57" s="129">
        <v>1</v>
      </c>
      <c r="G57" s="16">
        <f t="shared" si="15"/>
        <v>577</v>
      </c>
      <c r="H57" s="16">
        <f t="shared" si="12"/>
        <v>139</v>
      </c>
      <c r="I57" s="17">
        <f t="shared" si="13"/>
        <v>716</v>
      </c>
    </row>
    <row r="58" spans="1:9" ht="33" x14ac:dyDescent="0.25">
      <c r="A58" s="822" t="s">
        <v>627</v>
      </c>
      <c r="B58" s="490">
        <f>B59+B63+B76</f>
        <v>1261</v>
      </c>
      <c r="C58" s="12">
        <f>C59+C63+C76</f>
        <v>7.981012658227848</v>
      </c>
      <c r="D58" s="12"/>
      <c r="E58" s="12"/>
      <c r="F58" s="12"/>
      <c r="G58" s="12">
        <f>G59+G63+G76</f>
        <v>6297.91</v>
      </c>
      <c r="H58" s="12">
        <f>H59+H63+H76</f>
        <v>1517.1800000000003</v>
      </c>
      <c r="I58" s="13">
        <f>I59+I63+I76</f>
        <v>7815.09</v>
      </c>
    </row>
    <row r="59" spans="1:9" ht="34.5" customHeight="1" x14ac:dyDescent="0.25">
      <c r="A59" s="951" t="s">
        <v>10</v>
      </c>
      <c r="B59" s="713">
        <f t="shared" ref="B59:C59" si="16">SUM(B60:B62)</f>
        <v>177</v>
      </c>
      <c r="C59" s="67">
        <f t="shared" si="16"/>
        <v>1.120253164556962</v>
      </c>
      <c r="D59" s="67"/>
      <c r="E59" s="67"/>
      <c r="F59" s="67"/>
      <c r="G59" s="67">
        <f>SUM(G60:G62)</f>
        <v>1355.5099999999998</v>
      </c>
      <c r="H59" s="67">
        <f>SUM(H60:H62)</f>
        <v>326.54000000000002</v>
      </c>
      <c r="I59" s="140">
        <f>SUM(I60:I62)</f>
        <v>1682.0499999999997</v>
      </c>
    </row>
    <row r="60" spans="1:9" x14ac:dyDescent="0.25">
      <c r="A60" s="216" t="s">
        <v>26</v>
      </c>
      <c r="B60" s="794">
        <v>23</v>
      </c>
      <c r="C60" s="128">
        <f t="shared" si="3"/>
        <v>0.14556962025316456</v>
      </c>
      <c r="D60" s="16">
        <v>1210</v>
      </c>
      <c r="E60" s="16">
        <f>C60*D60</f>
        <v>176.13924050632912</v>
      </c>
      <c r="F60" s="129">
        <v>1</v>
      </c>
      <c r="G60" s="16">
        <f>ROUND(F60*E60,2)</f>
        <v>176.14</v>
      </c>
      <c r="H60" s="16">
        <f>ROUND(G60*0.2409,2)</f>
        <v>42.43</v>
      </c>
      <c r="I60" s="17">
        <f>H60+G60</f>
        <v>218.57</v>
      </c>
    </row>
    <row r="61" spans="1:9" x14ac:dyDescent="0.25">
      <c r="A61" s="216" t="s">
        <v>26</v>
      </c>
      <c r="B61" s="794">
        <v>146</v>
      </c>
      <c r="C61" s="128">
        <f t="shared" si="3"/>
        <v>0.92405063291139244</v>
      </c>
      <c r="D61" s="16">
        <v>1210</v>
      </c>
      <c r="E61" s="16">
        <f t="shared" ref="E61:E62" si="17">C61*D61</f>
        <v>1118.1012658227849</v>
      </c>
      <c r="F61" s="129">
        <v>1</v>
      </c>
      <c r="G61" s="16">
        <f t="shared" ref="G61:G62" si="18">ROUND(F61*E61,2)</f>
        <v>1118.0999999999999</v>
      </c>
      <c r="H61" s="16">
        <f>ROUND(G61*0.2409,2)</f>
        <v>269.35000000000002</v>
      </c>
      <c r="I61" s="17">
        <f>H61+G61</f>
        <v>1387.4499999999998</v>
      </c>
    </row>
    <row r="62" spans="1:9" x14ac:dyDescent="0.25">
      <c r="A62" s="216" t="s">
        <v>26</v>
      </c>
      <c r="B62" s="794">
        <v>8</v>
      </c>
      <c r="C62" s="128">
        <f t="shared" si="3"/>
        <v>5.0632911392405063E-2</v>
      </c>
      <c r="D62" s="16">
        <v>1210</v>
      </c>
      <c r="E62" s="16">
        <f t="shared" si="17"/>
        <v>61.265822784810126</v>
      </c>
      <c r="F62" s="129">
        <v>1</v>
      </c>
      <c r="G62" s="16">
        <f t="shared" si="18"/>
        <v>61.27</v>
      </c>
      <c r="H62" s="16">
        <f>ROUND(G62*0.2409,2)</f>
        <v>14.76</v>
      </c>
      <c r="I62" s="17">
        <f>H62+G62</f>
        <v>76.03</v>
      </c>
    </row>
    <row r="63" spans="1:9" ht="49.5" x14ac:dyDescent="0.25">
      <c r="A63" s="951" t="s">
        <v>8</v>
      </c>
      <c r="B63" s="713">
        <f>SUM(B64:B75)</f>
        <v>742</v>
      </c>
      <c r="C63" s="67">
        <f>SUM(C64:C75)</f>
        <v>4.6962025316455698</v>
      </c>
      <c r="D63" s="67"/>
      <c r="E63" s="67"/>
      <c r="F63" s="67"/>
      <c r="G63" s="67">
        <f>SUM(G64:G75)</f>
        <v>3693.4500000000003</v>
      </c>
      <c r="H63" s="67">
        <f>SUM(H64:H75)</f>
        <v>889.7600000000001</v>
      </c>
      <c r="I63" s="140">
        <f>SUM(I64:I75)</f>
        <v>4583.21</v>
      </c>
    </row>
    <row r="64" spans="1:9" x14ac:dyDescent="0.25">
      <c r="A64" s="216" t="s">
        <v>612</v>
      </c>
      <c r="B64" s="794">
        <v>96</v>
      </c>
      <c r="C64" s="128">
        <f t="shared" si="3"/>
        <v>0.60759493670886078</v>
      </c>
      <c r="D64" s="16">
        <v>786</v>
      </c>
      <c r="E64" s="16">
        <f>D64*C64</f>
        <v>477.56962025316454</v>
      </c>
      <c r="F64" s="129">
        <v>1</v>
      </c>
      <c r="G64" s="16">
        <f t="shared" ref="G64:G75" si="19">ROUND(F64*E64,2)</f>
        <v>477.57</v>
      </c>
      <c r="H64" s="16">
        <f t="shared" ref="H64:H75" si="20">ROUND(G64*0.2409,2)</f>
        <v>115.05</v>
      </c>
      <c r="I64" s="17">
        <f t="shared" ref="I64:I75" si="21">H64+G64</f>
        <v>592.62</v>
      </c>
    </row>
    <row r="65" spans="1:9" x14ac:dyDescent="0.25">
      <c r="A65" s="216" t="s">
        <v>612</v>
      </c>
      <c r="B65" s="794">
        <v>88</v>
      </c>
      <c r="C65" s="128">
        <f t="shared" si="3"/>
        <v>0.55696202531645567</v>
      </c>
      <c r="D65" s="16">
        <v>786</v>
      </c>
      <c r="E65" s="16">
        <f t="shared" ref="E65:E75" si="22">D65*C65</f>
        <v>437.77215189873414</v>
      </c>
      <c r="F65" s="129">
        <v>1</v>
      </c>
      <c r="G65" s="16">
        <f t="shared" si="19"/>
        <v>437.77</v>
      </c>
      <c r="H65" s="16">
        <f t="shared" si="20"/>
        <v>105.46</v>
      </c>
      <c r="I65" s="17">
        <f t="shared" si="21"/>
        <v>543.23</v>
      </c>
    </row>
    <row r="66" spans="1:9" x14ac:dyDescent="0.25">
      <c r="A66" s="216" t="s">
        <v>612</v>
      </c>
      <c r="B66" s="794">
        <v>68</v>
      </c>
      <c r="C66" s="128">
        <f t="shared" si="3"/>
        <v>0.43037974683544306</v>
      </c>
      <c r="D66" s="16">
        <v>786</v>
      </c>
      <c r="E66" s="16">
        <f t="shared" si="22"/>
        <v>338.27848101265823</v>
      </c>
      <c r="F66" s="129">
        <v>1</v>
      </c>
      <c r="G66" s="16">
        <f t="shared" si="19"/>
        <v>338.28</v>
      </c>
      <c r="H66" s="16">
        <f t="shared" si="20"/>
        <v>81.489999999999995</v>
      </c>
      <c r="I66" s="17">
        <f t="shared" si="21"/>
        <v>419.77</v>
      </c>
    </row>
    <row r="67" spans="1:9" x14ac:dyDescent="0.25">
      <c r="A67" s="216" t="s">
        <v>612</v>
      </c>
      <c r="B67" s="794">
        <v>24</v>
      </c>
      <c r="C67" s="128">
        <f t="shared" si="3"/>
        <v>0.15189873417721519</v>
      </c>
      <c r="D67" s="16">
        <v>786</v>
      </c>
      <c r="E67" s="16">
        <f t="shared" si="22"/>
        <v>119.39240506329114</v>
      </c>
      <c r="F67" s="129">
        <v>1</v>
      </c>
      <c r="G67" s="16">
        <f t="shared" si="19"/>
        <v>119.39</v>
      </c>
      <c r="H67" s="16">
        <f t="shared" si="20"/>
        <v>28.76</v>
      </c>
      <c r="I67" s="17">
        <f t="shared" si="21"/>
        <v>148.15</v>
      </c>
    </row>
    <row r="68" spans="1:9" x14ac:dyDescent="0.25">
      <c r="A68" s="216" t="s">
        <v>612</v>
      </c>
      <c r="B68" s="794">
        <v>72</v>
      </c>
      <c r="C68" s="128">
        <f t="shared" si="3"/>
        <v>0.45569620253164556</v>
      </c>
      <c r="D68" s="16">
        <v>786</v>
      </c>
      <c r="E68" s="16">
        <f t="shared" si="22"/>
        <v>358.17721518987338</v>
      </c>
      <c r="F68" s="129">
        <v>1</v>
      </c>
      <c r="G68" s="16">
        <f t="shared" si="19"/>
        <v>358.18</v>
      </c>
      <c r="H68" s="16">
        <f t="shared" si="20"/>
        <v>86.29</v>
      </c>
      <c r="I68" s="17">
        <f t="shared" si="21"/>
        <v>444.47</v>
      </c>
    </row>
    <row r="69" spans="1:9" x14ac:dyDescent="0.25">
      <c r="A69" s="216" t="s">
        <v>612</v>
      </c>
      <c r="B69" s="794">
        <v>60</v>
      </c>
      <c r="C69" s="128">
        <f t="shared" si="3"/>
        <v>0.379746835443038</v>
      </c>
      <c r="D69" s="16">
        <v>786</v>
      </c>
      <c r="E69" s="16">
        <f t="shared" si="22"/>
        <v>298.48101265822788</v>
      </c>
      <c r="F69" s="129">
        <v>1</v>
      </c>
      <c r="G69" s="16">
        <f t="shared" si="19"/>
        <v>298.48</v>
      </c>
      <c r="H69" s="16">
        <f t="shared" si="20"/>
        <v>71.900000000000006</v>
      </c>
      <c r="I69" s="17">
        <f t="shared" si="21"/>
        <v>370.38</v>
      </c>
    </row>
    <row r="70" spans="1:9" x14ac:dyDescent="0.25">
      <c r="A70" s="216" t="s">
        <v>612</v>
      </c>
      <c r="B70" s="794">
        <v>32</v>
      </c>
      <c r="C70" s="128">
        <f t="shared" si="3"/>
        <v>0.20253164556962025</v>
      </c>
      <c r="D70" s="16">
        <v>786</v>
      </c>
      <c r="E70" s="16">
        <f t="shared" si="22"/>
        <v>159.18987341772151</v>
      </c>
      <c r="F70" s="129">
        <v>1</v>
      </c>
      <c r="G70" s="16">
        <f t="shared" si="19"/>
        <v>159.19</v>
      </c>
      <c r="H70" s="16">
        <f t="shared" si="20"/>
        <v>38.35</v>
      </c>
      <c r="I70" s="17">
        <f t="shared" si="21"/>
        <v>197.54</v>
      </c>
    </row>
    <row r="71" spans="1:9" x14ac:dyDescent="0.25">
      <c r="A71" s="216" t="s">
        <v>612</v>
      </c>
      <c r="B71" s="794">
        <v>80</v>
      </c>
      <c r="C71" s="128">
        <f t="shared" si="3"/>
        <v>0.50632911392405067</v>
      </c>
      <c r="D71" s="16">
        <v>788</v>
      </c>
      <c r="E71" s="16">
        <f t="shared" si="22"/>
        <v>398.98734177215192</v>
      </c>
      <c r="F71" s="129">
        <v>1</v>
      </c>
      <c r="G71" s="16">
        <f t="shared" si="19"/>
        <v>398.99</v>
      </c>
      <c r="H71" s="16">
        <f t="shared" si="20"/>
        <v>96.12</v>
      </c>
      <c r="I71" s="17">
        <f t="shared" si="21"/>
        <v>495.11</v>
      </c>
    </row>
    <row r="72" spans="1:9" x14ac:dyDescent="0.25">
      <c r="A72" s="216" t="s">
        <v>612</v>
      </c>
      <c r="B72" s="794">
        <v>24</v>
      </c>
      <c r="C72" s="128">
        <f t="shared" si="3"/>
        <v>0.15189873417721519</v>
      </c>
      <c r="D72" s="16">
        <v>789</v>
      </c>
      <c r="E72" s="16">
        <f t="shared" si="22"/>
        <v>119.84810126582279</v>
      </c>
      <c r="F72" s="129">
        <v>1</v>
      </c>
      <c r="G72" s="16">
        <f t="shared" si="19"/>
        <v>119.85</v>
      </c>
      <c r="H72" s="16">
        <f t="shared" si="20"/>
        <v>28.87</v>
      </c>
      <c r="I72" s="17">
        <f t="shared" si="21"/>
        <v>148.72</v>
      </c>
    </row>
    <row r="73" spans="1:9" x14ac:dyDescent="0.25">
      <c r="A73" s="216" t="s">
        <v>612</v>
      </c>
      <c r="B73" s="794">
        <v>16</v>
      </c>
      <c r="C73" s="128">
        <f t="shared" si="3"/>
        <v>0.10126582278481013</v>
      </c>
      <c r="D73" s="16">
        <v>789</v>
      </c>
      <c r="E73" s="16">
        <f t="shared" si="22"/>
        <v>79.898734177215189</v>
      </c>
      <c r="F73" s="129">
        <v>1</v>
      </c>
      <c r="G73" s="16">
        <f t="shared" si="19"/>
        <v>79.900000000000006</v>
      </c>
      <c r="H73" s="16">
        <f t="shared" si="20"/>
        <v>19.25</v>
      </c>
      <c r="I73" s="17">
        <f t="shared" si="21"/>
        <v>99.15</v>
      </c>
    </row>
    <row r="74" spans="1:9" x14ac:dyDescent="0.25">
      <c r="A74" s="216" t="s">
        <v>612</v>
      </c>
      <c r="B74" s="794">
        <v>24</v>
      </c>
      <c r="C74" s="128">
        <f t="shared" si="3"/>
        <v>0.15189873417721519</v>
      </c>
      <c r="D74" s="16">
        <v>789</v>
      </c>
      <c r="E74" s="16">
        <f t="shared" si="22"/>
        <v>119.84810126582279</v>
      </c>
      <c r="F74" s="129">
        <v>1</v>
      </c>
      <c r="G74" s="16">
        <f t="shared" si="19"/>
        <v>119.85</v>
      </c>
      <c r="H74" s="16">
        <f t="shared" si="20"/>
        <v>28.87</v>
      </c>
      <c r="I74" s="17">
        <f t="shared" si="21"/>
        <v>148.72</v>
      </c>
    </row>
    <row r="75" spans="1:9" x14ac:dyDescent="0.25">
      <c r="A75" s="216" t="s">
        <v>510</v>
      </c>
      <c r="B75" s="794">
        <v>158</v>
      </c>
      <c r="C75" s="128">
        <f t="shared" si="3"/>
        <v>1</v>
      </c>
      <c r="D75" s="16">
        <v>786</v>
      </c>
      <c r="E75" s="16">
        <f t="shared" si="22"/>
        <v>786</v>
      </c>
      <c r="F75" s="129">
        <v>1</v>
      </c>
      <c r="G75" s="16">
        <f t="shared" si="19"/>
        <v>786</v>
      </c>
      <c r="H75" s="16">
        <f t="shared" si="20"/>
        <v>189.35</v>
      </c>
      <c r="I75" s="17">
        <f t="shared" si="21"/>
        <v>975.35</v>
      </c>
    </row>
    <row r="76" spans="1:9" ht="49.5" x14ac:dyDescent="0.25">
      <c r="A76" s="951" t="s">
        <v>9</v>
      </c>
      <c r="B76" s="713">
        <f t="shared" ref="B76:C76" si="23">SUM(B77:B85)</f>
        <v>342</v>
      </c>
      <c r="C76" s="67">
        <f t="shared" si="23"/>
        <v>2.1645569620253164</v>
      </c>
      <c r="D76" s="67"/>
      <c r="E76" s="67"/>
      <c r="F76" s="67"/>
      <c r="G76" s="67">
        <f>SUM(G77:G85)</f>
        <v>1248.95</v>
      </c>
      <c r="H76" s="67">
        <f>SUM(H77:H85)</f>
        <v>300.88</v>
      </c>
      <c r="I76" s="140">
        <f t="shared" ref="I76" si="24">SUM(I77:I85)</f>
        <v>1549.83</v>
      </c>
    </row>
    <row r="77" spans="1:9" x14ac:dyDescent="0.25">
      <c r="A77" s="216" t="s">
        <v>49</v>
      </c>
      <c r="B77" s="794">
        <v>68</v>
      </c>
      <c r="C77" s="128">
        <f t="shared" si="3"/>
        <v>0.43037974683544306</v>
      </c>
      <c r="D77" s="16">
        <v>577</v>
      </c>
      <c r="E77" s="16">
        <f t="shared" ref="E77:E85" si="25">D77*C77</f>
        <v>248.32911392405063</v>
      </c>
      <c r="F77" s="129">
        <v>1</v>
      </c>
      <c r="G77" s="16">
        <f t="shared" ref="G77:G85" si="26">ROUND(F77*E77,2)</f>
        <v>248.33</v>
      </c>
      <c r="H77" s="16">
        <f t="shared" ref="H77:H85" si="27">ROUND(G77*0.2409,2)</f>
        <v>59.82</v>
      </c>
      <c r="I77" s="17">
        <f t="shared" ref="I77:I85" si="28">H77+G77</f>
        <v>308.15000000000003</v>
      </c>
    </row>
    <row r="78" spans="1:9" x14ac:dyDescent="0.25">
      <c r="A78" s="216" t="s">
        <v>49</v>
      </c>
      <c r="B78" s="794">
        <v>44</v>
      </c>
      <c r="C78" s="128">
        <f t="shared" ref="C78:C125" si="29">B78/158</f>
        <v>0.27848101265822783</v>
      </c>
      <c r="D78" s="16">
        <v>577</v>
      </c>
      <c r="E78" s="16">
        <f t="shared" si="25"/>
        <v>160.68354430379745</v>
      </c>
      <c r="F78" s="129">
        <v>1</v>
      </c>
      <c r="G78" s="16">
        <f t="shared" si="26"/>
        <v>160.68</v>
      </c>
      <c r="H78" s="16">
        <f t="shared" si="27"/>
        <v>38.71</v>
      </c>
      <c r="I78" s="17">
        <f t="shared" si="28"/>
        <v>199.39000000000001</v>
      </c>
    </row>
    <row r="79" spans="1:9" x14ac:dyDescent="0.25">
      <c r="A79" s="216" t="s">
        <v>49</v>
      </c>
      <c r="B79" s="794">
        <v>48</v>
      </c>
      <c r="C79" s="128">
        <f t="shared" si="29"/>
        <v>0.30379746835443039</v>
      </c>
      <c r="D79" s="16">
        <v>577</v>
      </c>
      <c r="E79" s="16">
        <f t="shared" si="25"/>
        <v>175.29113924050634</v>
      </c>
      <c r="F79" s="129">
        <v>1</v>
      </c>
      <c r="G79" s="16">
        <f t="shared" si="26"/>
        <v>175.29</v>
      </c>
      <c r="H79" s="16">
        <f t="shared" si="27"/>
        <v>42.23</v>
      </c>
      <c r="I79" s="17">
        <f t="shared" si="28"/>
        <v>217.51999999999998</v>
      </c>
    </row>
    <row r="80" spans="1:9" x14ac:dyDescent="0.25">
      <c r="A80" s="216" t="s">
        <v>2692</v>
      </c>
      <c r="B80" s="794">
        <v>48</v>
      </c>
      <c r="C80" s="128">
        <f t="shared" si="29"/>
        <v>0.30379746835443039</v>
      </c>
      <c r="D80" s="16">
        <v>577</v>
      </c>
      <c r="E80" s="16">
        <f t="shared" si="25"/>
        <v>175.29113924050634</v>
      </c>
      <c r="F80" s="129">
        <v>1</v>
      </c>
      <c r="G80" s="16">
        <f t="shared" si="26"/>
        <v>175.29</v>
      </c>
      <c r="H80" s="16">
        <f t="shared" si="27"/>
        <v>42.23</v>
      </c>
      <c r="I80" s="17">
        <f t="shared" si="28"/>
        <v>217.51999999999998</v>
      </c>
    </row>
    <row r="81" spans="1:9" x14ac:dyDescent="0.25">
      <c r="A81" s="216" t="s">
        <v>49</v>
      </c>
      <c r="B81" s="794">
        <v>4</v>
      </c>
      <c r="C81" s="128">
        <f t="shared" si="29"/>
        <v>2.5316455696202531E-2</v>
      </c>
      <c r="D81" s="16">
        <v>577</v>
      </c>
      <c r="E81" s="16">
        <f t="shared" si="25"/>
        <v>14.60759493670886</v>
      </c>
      <c r="F81" s="129">
        <v>1</v>
      </c>
      <c r="G81" s="16">
        <f t="shared" si="26"/>
        <v>14.61</v>
      </c>
      <c r="H81" s="16">
        <f t="shared" si="27"/>
        <v>3.52</v>
      </c>
      <c r="I81" s="17">
        <f t="shared" si="28"/>
        <v>18.13</v>
      </c>
    </row>
    <row r="82" spans="1:9" x14ac:dyDescent="0.25">
      <c r="A82" s="216" t="s">
        <v>49</v>
      </c>
      <c r="B82" s="794">
        <v>12</v>
      </c>
      <c r="C82" s="128">
        <f t="shared" si="29"/>
        <v>7.5949367088607597E-2</v>
      </c>
      <c r="D82" s="16">
        <v>577</v>
      </c>
      <c r="E82" s="16">
        <f t="shared" si="25"/>
        <v>43.822784810126585</v>
      </c>
      <c r="F82" s="129">
        <v>1</v>
      </c>
      <c r="G82" s="16">
        <f t="shared" si="26"/>
        <v>43.82</v>
      </c>
      <c r="H82" s="16">
        <f t="shared" si="27"/>
        <v>10.56</v>
      </c>
      <c r="I82" s="17">
        <f t="shared" si="28"/>
        <v>54.38</v>
      </c>
    </row>
    <row r="83" spans="1:9" x14ac:dyDescent="0.25">
      <c r="A83" s="216" t="s">
        <v>49</v>
      </c>
      <c r="B83" s="794">
        <v>46</v>
      </c>
      <c r="C83" s="128">
        <f t="shared" si="29"/>
        <v>0.29113924050632911</v>
      </c>
      <c r="D83" s="16">
        <v>577</v>
      </c>
      <c r="E83" s="16">
        <f t="shared" si="25"/>
        <v>167.98734177215189</v>
      </c>
      <c r="F83" s="129">
        <v>1</v>
      </c>
      <c r="G83" s="16">
        <f t="shared" si="26"/>
        <v>167.99</v>
      </c>
      <c r="H83" s="16">
        <f t="shared" si="27"/>
        <v>40.47</v>
      </c>
      <c r="I83" s="17">
        <f t="shared" si="28"/>
        <v>208.46</v>
      </c>
    </row>
    <row r="84" spans="1:9" x14ac:dyDescent="0.25">
      <c r="A84" s="216" t="s">
        <v>49</v>
      </c>
      <c r="B84" s="794">
        <v>24</v>
      </c>
      <c r="C84" s="128">
        <f t="shared" si="29"/>
        <v>0.15189873417721519</v>
      </c>
      <c r="D84" s="16">
        <v>577</v>
      </c>
      <c r="E84" s="16">
        <f t="shared" si="25"/>
        <v>87.64556962025317</v>
      </c>
      <c r="F84" s="129">
        <v>1</v>
      </c>
      <c r="G84" s="16">
        <f t="shared" si="26"/>
        <v>87.65</v>
      </c>
      <c r="H84" s="16">
        <f t="shared" si="27"/>
        <v>21.11</v>
      </c>
      <c r="I84" s="17">
        <f t="shared" si="28"/>
        <v>108.76</v>
      </c>
    </row>
    <row r="85" spans="1:9" x14ac:dyDescent="0.25">
      <c r="A85" s="216" t="s">
        <v>49</v>
      </c>
      <c r="B85" s="794">
        <v>48</v>
      </c>
      <c r="C85" s="128">
        <f t="shared" si="29"/>
        <v>0.30379746835443039</v>
      </c>
      <c r="D85" s="16">
        <v>577</v>
      </c>
      <c r="E85" s="16">
        <f t="shared" si="25"/>
        <v>175.29113924050634</v>
      </c>
      <c r="F85" s="129">
        <v>1</v>
      </c>
      <c r="G85" s="16">
        <f t="shared" si="26"/>
        <v>175.29</v>
      </c>
      <c r="H85" s="16">
        <f t="shared" si="27"/>
        <v>42.23</v>
      </c>
      <c r="I85" s="17">
        <f t="shared" si="28"/>
        <v>217.51999999999998</v>
      </c>
    </row>
    <row r="86" spans="1:9" x14ac:dyDescent="0.25">
      <c r="A86" s="707" t="s">
        <v>628</v>
      </c>
      <c r="B86" s="490">
        <f t="shared" ref="B86:C86" si="30">B87</f>
        <v>294</v>
      </c>
      <c r="C86" s="12">
        <f t="shared" si="30"/>
        <v>1.8607594936708862</v>
      </c>
      <c r="D86" s="12"/>
      <c r="E86" s="12"/>
      <c r="F86" s="12"/>
      <c r="G86" s="12">
        <f>G87</f>
        <v>1827.52</v>
      </c>
      <c r="H86" s="12">
        <f>H87</f>
        <v>440.26</v>
      </c>
      <c r="I86" s="13">
        <f>I87</f>
        <v>2267.7800000000002</v>
      </c>
    </row>
    <row r="87" spans="1:9" ht="49.5" x14ac:dyDescent="0.25">
      <c r="A87" s="951" t="s">
        <v>8</v>
      </c>
      <c r="B87" s="713">
        <f t="shared" ref="B87:C87" si="31">SUM(B88:B92)</f>
        <v>294</v>
      </c>
      <c r="C87" s="67">
        <f t="shared" si="31"/>
        <v>1.8607594936708862</v>
      </c>
      <c r="D87" s="67"/>
      <c r="E87" s="67"/>
      <c r="F87" s="67"/>
      <c r="G87" s="67">
        <f>SUM(G88:G92)</f>
        <v>1827.52</v>
      </c>
      <c r="H87" s="67">
        <f t="shared" ref="H87:I87" si="32">SUM(H88:H92)</f>
        <v>440.26</v>
      </c>
      <c r="I87" s="140">
        <f t="shared" si="32"/>
        <v>2267.7800000000002</v>
      </c>
    </row>
    <row r="88" spans="1:9" x14ac:dyDescent="0.25">
      <c r="A88" s="216" t="s">
        <v>629</v>
      </c>
      <c r="B88" s="794">
        <v>70</v>
      </c>
      <c r="C88" s="128">
        <f t="shared" si="29"/>
        <v>0.44303797468354428</v>
      </c>
      <c r="D88" s="16">
        <v>1210</v>
      </c>
      <c r="E88" s="16">
        <f t="shared" ref="E88:E92" si="33">D88*C88</f>
        <v>536.07594936708858</v>
      </c>
      <c r="F88" s="129">
        <v>1</v>
      </c>
      <c r="G88" s="16">
        <f t="shared" ref="G88:G92" si="34">ROUND(F88*E88,2)</f>
        <v>536.08000000000004</v>
      </c>
      <c r="H88" s="16">
        <f>ROUND(G88*0.2409,2)</f>
        <v>129.13999999999999</v>
      </c>
      <c r="I88" s="17">
        <f>H88+G88</f>
        <v>665.22</v>
      </c>
    </row>
    <row r="89" spans="1:9" x14ac:dyDescent="0.25">
      <c r="A89" s="216" t="s">
        <v>629</v>
      </c>
      <c r="B89" s="794">
        <v>30</v>
      </c>
      <c r="C89" s="128">
        <f t="shared" si="29"/>
        <v>0.189873417721519</v>
      </c>
      <c r="D89" s="16">
        <v>1210</v>
      </c>
      <c r="E89" s="16">
        <f t="shared" si="33"/>
        <v>229.74683544303798</v>
      </c>
      <c r="F89" s="129">
        <v>1</v>
      </c>
      <c r="G89" s="16">
        <f t="shared" si="34"/>
        <v>229.75</v>
      </c>
      <c r="H89" s="16">
        <f>ROUND(G89*0.2409,2)</f>
        <v>55.35</v>
      </c>
      <c r="I89" s="17">
        <f>H89+G89</f>
        <v>285.10000000000002</v>
      </c>
    </row>
    <row r="90" spans="1:9" x14ac:dyDescent="0.25">
      <c r="A90" s="216" t="s">
        <v>629</v>
      </c>
      <c r="B90" s="794">
        <v>16</v>
      </c>
      <c r="C90" s="128">
        <f t="shared" si="29"/>
        <v>0.10126582278481013</v>
      </c>
      <c r="D90" s="16">
        <v>1210</v>
      </c>
      <c r="E90" s="16">
        <f t="shared" si="33"/>
        <v>122.53164556962025</v>
      </c>
      <c r="F90" s="129">
        <v>1</v>
      </c>
      <c r="G90" s="16">
        <f t="shared" si="34"/>
        <v>122.53</v>
      </c>
      <c r="H90" s="16">
        <f>ROUND(G90*0.2409,2)</f>
        <v>29.52</v>
      </c>
      <c r="I90" s="17">
        <f>H90+G90</f>
        <v>152.05000000000001</v>
      </c>
    </row>
    <row r="91" spans="1:9" x14ac:dyDescent="0.25">
      <c r="A91" s="216" t="s">
        <v>629</v>
      </c>
      <c r="B91" s="794">
        <f>20</f>
        <v>20</v>
      </c>
      <c r="C91" s="128">
        <f t="shared" si="29"/>
        <v>0.12658227848101267</v>
      </c>
      <c r="D91" s="16">
        <v>1210</v>
      </c>
      <c r="E91" s="16">
        <f t="shared" si="33"/>
        <v>153.16455696202533</v>
      </c>
      <c r="F91" s="129">
        <v>1</v>
      </c>
      <c r="G91" s="16">
        <f t="shared" si="34"/>
        <v>153.16</v>
      </c>
      <c r="H91" s="16">
        <f>ROUND(G91*0.2409,2)</f>
        <v>36.9</v>
      </c>
      <c r="I91" s="17">
        <f>H91+G91</f>
        <v>190.06</v>
      </c>
    </row>
    <row r="92" spans="1:9" x14ac:dyDescent="0.25">
      <c r="A92" s="216" t="s">
        <v>612</v>
      </c>
      <c r="B92" s="794">
        <v>158</v>
      </c>
      <c r="C92" s="128">
        <f t="shared" si="29"/>
        <v>1</v>
      </c>
      <c r="D92" s="16">
        <v>786</v>
      </c>
      <c r="E92" s="16">
        <f t="shared" si="33"/>
        <v>786</v>
      </c>
      <c r="F92" s="129">
        <v>1</v>
      </c>
      <c r="G92" s="16">
        <f t="shared" si="34"/>
        <v>786</v>
      </c>
      <c r="H92" s="16">
        <f>ROUND(G92*0.2409,2)</f>
        <v>189.35</v>
      </c>
      <c r="I92" s="17">
        <f>H92+G92</f>
        <v>975.35</v>
      </c>
    </row>
    <row r="93" spans="1:9" x14ac:dyDescent="0.25">
      <c r="A93" s="707" t="s">
        <v>630</v>
      </c>
      <c r="B93" s="490">
        <f t="shared" ref="B93:C93" si="35">B94</f>
        <v>1832</v>
      </c>
      <c r="C93" s="12">
        <f t="shared" si="35"/>
        <v>11.594936708860759</v>
      </c>
      <c r="D93" s="12"/>
      <c r="E93" s="12"/>
      <c r="F93" s="12"/>
      <c r="G93" s="12">
        <f>G94</f>
        <v>2297.09</v>
      </c>
      <c r="H93" s="12">
        <f t="shared" ref="H93:I93" si="36">H94</f>
        <v>553.34999999999991</v>
      </c>
      <c r="I93" s="13">
        <f t="shared" si="36"/>
        <v>2850.4399999999996</v>
      </c>
    </row>
    <row r="94" spans="1:9" ht="49.5" x14ac:dyDescent="0.25">
      <c r="A94" s="951" t="s">
        <v>8</v>
      </c>
      <c r="B94" s="713">
        <f t="shared" ref="B94:C94" si="37">SUM(B95:B106)</f>
        <v>1832</v>
      </c>
      <c r="C94" s="67">
        <f t="shared" si="37"/>
        <v>11.594936708860759</v>
      </c>
      <c r="D94" s="67"/>
      <c r="E94" s="67"/>
      <c r="F94" s="67"/>
      <c r="G94" s="67">
        <f>SUM(G95:G106)</f>
        <v>2297.09</v>
      </c>
      <c r="H94" s="67">
        <f>SUM(H95:H106)</f>
        <v>553.34999999999991</v>
      </c>
      <c r="I94" s="140">
        <f>SUM(I95:I106)</f>
        <v>2850.4399999999996</v>
      </c>
    </row>
    <row r="95" spans="1:9" x14ac:dyDescent="0.25">
      <c r="A95" s="216" t="s">
        <v>631</v>
      </c>
      <c r="B95" s="794">
        <v>158</v>
      </c>
      <c r="C95" s="128">
        <f t="shared" si="29"/>
        <v>1</v>
      </c>
      <c r="D95" s="16">
        <v>1340</v>
      </c>
      <c r="E95" s="16">
        <f t="shared" ref="E95:E106" si="38">D95*C95</f>
        <v>1340</v>
      </c>
      <c r="F95" s="129">
        <v>0.3</v>
      </c>
      <c r="G95" s="16">
        <f t="shared" ref="G95:G106" si="39">ROUND(F95*E95,2)</f>
        <v>402</v>
      </c>
      <c r="H95" s="16">
        <f t="shared" ref="H95:H106" si="40">ROUND(G95*0.2409,2)</f>
        <v>96.84</v>
      </c>
      <c r="I95" s="17">
        <f t="shared" ref="I95:I106" si="41">H95+G95</f>
        <v>498.84000000000003</v>
      </c>
    </row>
    <row r="96" spans="1:9" x14ac:dyDescent="0.25">
      <c r="A96" s="216" t="s">
        <v>632</v>
      </c>
      <c r="B96" s="794">
        <v>158</v>
      </c>
      <c r="C96" s="128">
        <f t="shared" si="29"/>
        <v>1</v>
      </c>
      <c r="D96" s="16">
        <v>600</v>
      </c>
      <c r="E96" s="16">
        <f t="shared" si="38"/>
        <v>600</v>
      </c>
      <c r="F96" s="129">
        <v>0.3</v>
      </c>
      <c r="G96" s="16">
        <f t="shared" si="39"/>
        <v>180</v>
      </c>
      <c r="H96" s="16">
        <f t="shared" si="40"/>
        <v>43.36</v>
      </c>
      <c r="I96" s="17">
        <f t="shared" si="41"/>
        <v>223.36</v>
      </c>
    </row>
    <row r="97" spans="1:9" x14ac:dyDescent="0.25">
      <c r="A97" s="216" t="s">
        <v>517</v>
      </c>
      <c r="B97" s="794">
        <v>94</v>
      </c>
      <c r="C97" s="128">
        <f t="shared" si="29"/>
        <v>0.59493670886075944</v>
      </c>
      <c r="D97" s="16">
        <v>600</v>
      </c>
      <c r="E97" s="16">
        <f t="shared" si="38"/>
        <v>356.96202531645565</v>
      </c>
      <c r="F97" s="129">
        <v>0.3</v>
      </c>
      <c r="G97" s="16">
        <f t="shared" si="39"/>
        <v>107.09</v>
      </c>
      <c r="H97" s="16">
        <f t="shared" si="40"/>
        <v>25.8</v>
      </c>
      <c r="I97" s="17">
        <f t="shared" si="41"/>
        <v>132.89000000000001</v>
      </c>
    </row>
    <row r="98" spans="1:9" x14ac:dyDescent="0.25">
      <c r="A98" s="216" t="s">
        <v>633</v>
      </c>
      <c r="B98" s="794">
        <v>158</v>
      </c>
      <c r="C98" s="128">
        <f t="shared" si="29"/>
        <v>1</v>
      </c>
      <c r="D98" s="16">
        <v>850</v>
      </c>
      <c r="E98" s="16">
        <f t="shared" si="38"/>
        <v>850</v>
      </c>
      <c r="F98" s="129">
        <v>0.3</v>
      </c>
      <c r="G98" s="16">
        <f t="shared" si="39"/>
        <v>255</v>
      </c>
      <c r="H98" s="16">
        <f t="shared" si="40"/>
        <v>61.43</v>
      </c>
      <c r="I98" s="17">
        <f t="shared" si="41"/>
        <v>316.43</v>
      </c>
    </row>
    <row r="99" spans="1:9" x14ac:dyDescent="0.25">
      <c r="A99" s="216" t="s">
        <v>634</v>
      </c>
      <c r="B99" s="794">
        <v>158</v>
      </c>
      <c r="C99" s="128">
        <f t="shared" si="29"/>
        <v>1</v>
      </c>
      <c r="D99" s="16">
        <v>650</v>
      </c>
      <c r="E99" s="16">
        <f t="shared" si="38"/>
        <v>650</v>
      </c>
      <c r="F99" s="129">
        <v>0.3</v>
      </c>
      <c r="G99" s="16">
        <f t="shared" si="39"/>
        <v>195</v>
      </c>
      <c r="H99" s="16">
        <f t="shared" si="40"/>
        <v>46.98</v>
      </c>
      <c r="I99" s="17">
        <f t="shared" si="41"/>
        <v>241.98</v>
      </c>
    </row>
    <row r="100" spans="1:9" x14ac:dyDescent="0.25">
      <c r="A100" s="216" t="s">
        <v>634</v>
      </c>
      <c r="B100" s="794">
        <v>158</v>
      </c>
      <c r="C100" s="128">
        <f t="shared" si="29"/>
        <v>1</v>
      </c>
      <c r="D100" s="16">
        <v>650</v>
      </c>
      <c r="E100" s="16">
        <f t="shared" si="38"/>
        <v>650</v>
      </c>
      <c r="F100" s="129">
        <v>0.3</v>
      </c>
      <c r="G100" s="16">
        <f t="shared" si="39"/>
        <v>195</v>
      </c>
      <c r="H100" s="16">
        <f t="shared" si="40"/>
        <v>46.98</v>
      </c>
      <c r="I100" s="17">
        <f t="shared" si="41"/>
        <v>241.98</v>
      </c>
    </row>
    <row r="101" spans="1:9" x14ac:dyDescent="0.25">
      <c r="A101" s="216" t="s">
        <v>76</v>
      </c>
      <c r="B101" s="794">
        <v>158</v>
      </c>
      <c r="C101" s="128">
        <f t="shared" si="29"/>
        <v>1</v>
      </c>
      <c r="D101" s="16">
        <v>535</v>
      </c>
      <c r="E101" s="16">
        <f t="shared" si="38"/>
        <v>535</v>
      </c>
      <c r="F101" s="129">
        <v>0.3</v>
      </c>
      <c r="G101" s="16">
        <f t="shared" si="39"/>
        <v>160.5</v>
      </c>
      <c r="H101" s="16">
        <f t="shared" si="40"/>
        <v>38.659999999999997</v>
      </c>
      <c r="I101" s="17">
        <f t="shared" si="41"/>
        <v>199.16</v>
      </c>
    </row>
    <row r="102" spans="1:9" x14ac:dyDescent="0.25">
      <c r="A102" s="216" t="s">
        <v>76</v>
      </c>
      <c r="B102" s="794">
        <v>158</v>
      </c>
      <c r="C102" s="128">
        <f t="shared" si="29"/>
        <v>1</v>
      </c>
      <c r="D102" s="16">
        <v>535</v>
      </c>
      <c r="E102" s="16">
        <f t="shared" si="38"/>
        <v>535</v>
      </c>
      <c r="F102" s="129">
        <v>0.3</v>
      </c>
      <c r="G102" s="16">
        <f t="shared" si="39"/>
        <v>160.5</v>
      </c>
      <c r="H102" s="16">
        <f t="shared" si="40"/>
        <v>38.659999999999997</v>
      </c>
      <c r="I102" s="17">
        <f t="shared" si="41"/>
        <v>199.16</v>
      </c>
    </row>
    <row r="103" spans="1:9" x14ac:dyDescent="0.25">
      <c r="A103" s="216" t="s">
        <v>76</v>
      </c>
      <c r="B103" s="794">
        <v>158</v>
      </c>
      <c r="C103" s="128">
        <f t="shared" si="29"/>
        <v>1</v>
      </c>
      <c r="D103" s="16">
        <v>535</v>
      </c>
      <c r="E103" s="16">
        <f t="shared" si="38"/>
        <v>535</v>
      </c>
      <c r="F103" s="129">
        <v>0.3</v>
      </c>
      <c r="G103" s="16">
        <f t="shared" si="39"/>
        <v>160.5</v>
      </c>
      <c r="H103" s="16">
        <f t="shared" si="40"/>
        <v>38.659999999999997</v>
      </c>
      <c r="I103" s="17">
        <f t="shared" si="41"/>
        <v>199.16</v>
      </c>
    </row>
    <row r="104" spans="1:9" x14ac:dyDescent="0.25">
      <c r="A104" s="216" t="s">
        <v>76</v>
      </c>
      <c r="B104" s="794">
        <v>158</v>
      </c>
      <c r="C104" s="128">
        <f t="shared" si="29"/>
        <v>1</v>
      </c>
      <c r="D104" s="16">
        <v>535</v>
      </c>
      <c r="E104" s="16">
        <f t="shared" si="38"/>
        <v>535</v>
      </c>
      <c r="F104" s="129">
        <v>0.3</v>
      </c>
      <c r="G104" s="16">
        <f t="shared" si="39"/>
        <v>160.5</v>
      </c>
      <c r="H104" s="16">
        <f t="shared" si="40"/>
        <v>38.659999999999997</v>
      </c>
      <c r="I104" s="17">
        <f t="shared" si="41"/>
        <v>199.16</v>
      </c>
    </row>
    <row r="105" spans="1:9" x14ac:dyDescent="0.25">
      <c r="A105" s="216" t="s">
        <v>76</v>
      </c>
      <c r="B105" s="794">
        <v>158</v>
      </c>
      <c r="C105" s="128">
        <f t="shared" si="29"/>
        <v>1</v>
      </c>
      <c r="D105" s="16">
        <v>535</v>
      </c>
      <c r="E105" s="16">
        <f t="shared" si="38"/>
        <v>535</v>
      </c>
      <c r="F105" s="129">
        <v>0.3</v>
      </c>
      <c r="G105" s="16">
        <f t="shared" si="39"/>
        <v>160.5</v>
      </c>
      <c r="H105" s="16">
        <f t="shared" si="40"/>
        <v>38.659999999999997</v>
      </c>
      <c r="I105" s="17">
        <f t="shared" si="41"/>
        <v>199.16</v>
      </c>
    </row>
    <row r="106" spans="1:9" x14ac:dyDescent="0.25">
      <c r="A106" s="216" t="s">
        <v>76</v>
      </c>
      <c r="B106" s="794">
        <v>158</v>
      </c>
      <c r="C106" s="128">
        <f t="shared" si="29"/>
        <v>1</v>
      </c>
      <c r="D106" s="16">
        <v>535</v>
      </c>
      <c r="E106" s="16">
        <f t="shared" si="38"/>
        <v>535</v>
      </c>
      <c r="F106" s="129">
        <v>0.3</v>
      </c>
      <c r="G106" s="16">
        <f t="shared" si="39"/>
        <v>160.5</v>
      </c>
      <c r="H106" s="16">
        <f t="shared" si="40"/>
        <v>38.659999999999997</v>
      </c>
      <c r="I106" s="17">
        <f t="shared" si="41"/>
        <v>199.16</v>
      </c>
    </row>
    <row r="107" spans="1:9" x14ac:dyDescent="0.25">
      <c r="A107" s="707" t="s">
        <v>635</v>
      </c>
      <c r="B107" s="490">
        <f t="shared" ref="B107:C107" si="42">B108</f>
        <v>2449</v>
      </c>
      <c r="C107" s="12">
        <f t="shared" si="42"/>
        <v>15.499999999999998</v>
      </c>
      <c r="D107" s="12"/>
      <c r="E107" s="12"/>
      <c r="F107" s="12"/>
      <c r="G107" s="12">
        <f>G108</f>
        <v>4649.0999999999995</v>
      </c>
      <c r="H107" s="12">
        <f>H108</f>
        <v>1119.9699999999998</v>
      </c>
      <c r="I107" s="13">
        <f t="shared" ref="I107" si="43">I108</f>
        <v>5769.07</v>
      </c>
    </row>
    <row r="108" spans="1:9" ht="33" x14ac:dyDescent="0.25">
      <c r="A108" s="951" t="s">
        <v>7</v>
      </c>
      <c r="B108" s="713">
        <f t="shared" ref="B108:C108" si="44">SUM(B109:B125)</f>
        <v>2449</v>
      </c>
      <c r="C108" s="67">
        <f t="shared" si="44"/>
        <v>15.499999999999998</v>
      </c>
      <c r="D108" s="67"/>
      <c r="E108" s="67"/>
      <c r="F108" s="67"/>
      <c r="G108" s="67">
        <f>SUM(G109:G125)</f>
        <v>4649.0999999999995</v>
      </c>
      <c r="H108" s="67">
        <f t="shared" ref="H108:I108" si="45">SUM(H109:H125)</f>
        <v>1119.9699999999998</v>
      </c>
      <c r="I108" s="140">
        <f t="shared" si="45"/>
        <v>5769.07</v>
      </c>
    </row>
    <row r="109" spans="1:9" x14ac:dyDescent="0.25">
      <c r="A109" s="216" t="s">
        <v>636</v>
      </c>
      <c r="B109" s="794">
        <v>158</v>
      </c>
      <c r="C109" s="128">
        <f t="shared" si="29"/>
        <v>1</v>
      </c>
      <c r="D109" s="16">
        <v>1800</v>
      </c>
      <c r="E109" s="16">
        <f t="shared" ref="E109:E125" si="46">D109*C109</f>
        <v>1800</v>
      </c>
      <c r="F109" s="129">
        <v>0.3</v>
      </c>
      <c r="G109" s="16">
        <f>ROUND(F109*E109,2)</f>
        <v>540</v>
      </c>
      <c r="H109" s="16">
        <f t="shared" ref="H109:H125" si="47">ROUND(G109*0.2409,2)</f>
        <v>130.09</v>
      </c>
      <c r="I109" s="17">
        <f t="shared" ref="I109:I125" si="48">H109+G109</f>
        <v>670.09</v>
      </c>
    </row>
    <row r="110" spans="1:9" x14ac:dyDescent="0.25">
      <c r="A110" s="216" t="s">
        <v>637</v>
      </c>
      <c r="B110" s="794">
        <v>158</v>
      </c>
      <c r="C110" s="128">
        <f t="shared" si="29"/>
        <v>1</v>
      </c>
      <c r="D110" s="16">
        <v>1150</v>
      </c>
      <c r="E110" s="16">
        <f t="shared" si="46"/>
        <v>1150</v>
      </c>
      <c r="F110" s="129">
        <v>0.3</v>
      </c>
      <c r="G110" s="16">
        <f t="shared" ref="G110:G125" si="49">ROUND(F110*E110,2)</f>
        <v>345</v>
      </c>
      <c r="H110" s="16">
        <f t="shared" si="47"/>
        <v>83.11</v>
      </c>
      <c r="I110" s="17">
        <f t="shared" si="48"/>
        <v>428.11</v>
      </c>
    </row>
    <row r="111" spans="1:9" x14ac:dyDescent="0.25">
      <c r="A111" s="216" t="s">
        <v>510</v>
      </c>
      <c r="B111" s="794">
        <v>118</v>
      </c>
      <c r="C111" s="128">
        <f t="shared" si="29"/>
        <v>0.74683544303797467</v>
      </c>
      <c r="D111" s="16">
        <v>988</v>
      </c>
      <c r="E111" s="16">
        <f t="shared" si="46"/>
        <v>737.87341772151899</v>
      </c>
      <c r="F111" s="129">
        <v>0.3</v>
      </c>
      <c r="G111" s="16">
        <f t="shared" si="49"/>
        <v>221.36</v>
      </c>
      <c r="H111" s="16">
        <f t="shared" si="47"/>
        <v>53.33</v>
      </c>
      <c r="I111" s="17">
        <f t="shared" si="48"/>
        <v>274.69</v>
      </c>
    </row>
    <row r="112" spans="1:9" x14ac:dyDescent="0.25">
      <c r="A112" s="216" t="s">
        <v>638</v>
      </c>
      <c r="B112" s="794">
        <v>158</v>
      </c>
      <c r="C112" s="128">
        <f t="shared" si="29"/>
        <v>1</v>
      </c>
      <c r="D112" s="16">
        <v>890</v>
      </c>
      <c r="E112" s="16">
        <f t="shared" si="46"/>
        <v>890</v>
      </c>
      <c r="F112" s="129">
        <v>0.3</v>
      </c>
      <c r="G112" s="16">
        <f t="shared" si="49"/>
        <v>267</v>
      </c>
      <c r="H112" s="16">
        <f t="shared" si="47"/>
        <v>64.319999999999993</v>
      </c>
      <c r="I112" s="17">
        <f t="shared" si="48"/>
        <v>331.32</v>
      </c>
    </row>
    <row r="113" spans="1:9" x14ac:dyDescent="0.25">
      <c r="A113" s="216" t="s">
        <v>639</v>
      </c>
      <c r="B113" s="794">
        <v>135</v>
      </c>
      <c r="C113" s="128">
        <f t="shared" si="29"/>
        <v>0.85443037974683544</v>
      </c>
      <c r="D113" s="16">
        <v>1040</v>
      </c>
      <c r="E113" s="16">
        <f t="shared" si="46"/>
        <v>888.60759493670889</v>
      </c>
      <c r="F113" s="129">
        <v>0.3</v>
      </c>
      <c r="G113" s="16">
        <f t="shared" si="49"/>
        <v>266.58</v>
      </c>
      <c r="H113" s="16">
        <f t="shared" si="47"/>
        <v>64.22</v>
      </c>
      <c r="I113" s="17">
        <f t="shared" si="48"/>
        <v>330.79999999999995</v>
      </c>
    </row>
    <row r="114" spans="1:9" x14ac:dyDescent="0.25">
      <c r="A114" s="216" t="s">
        <v>640</v>
      </c>
      <c r="B114" s="794">
        <v>158</v>
      </c>
      <c r="C114" s="128">
        <f t="shared" si="29"/>
        <v>1</v>
      </c>
      <c r="D114" s="16">
        <v>786</v>
      </c>
      <c r="E114" s="16">
        <f t="shared" si="46"/>
        <v>786</v>
      </c>
      <c r="F114" s="129">
        <v>0.3</v>
      </c>
      <c r="G114" s="16">
        <f t="shared" si="49"/>
        <v>235.8</v>
      </c>
      <c r="H114" s="16">
        <f t="shared" si="47"/>
        <v>56.8</v>
      </c>
      <c r="I114" s="17">
        <f t="shared" si="48"/>
        <v>292.60000000000002</v>
      </c>
    </row>
    <row r="115" spans="1:9" x14ac:dyDescent="0.25">
      <c r="A115" s="216" t="s">
        <v>640</v>
      </c>
      <c r="B115" s="794">
        <v>135</v>
      </c>
      <c r="C115" s="128">
        <f t="shared" si="29"/>
        <v>0.85443037974683544</v>
      </c>
      <c r="D115" s="16">
        <v>786</v>
      </c>
      <c r="E115" s="16">
        <f t="shared" si="46"/>
        <v>671.58227848101262</v>
      </c>
      <c r="F115" s="129">
        <v>0.3</v>
      </c>
      <c r="G115" s="16">
        <f t="shared" si="49"/>
        <v>201.47</v>
      </c>
      <c r="H115" s="16">
        <f t="shared" si="47"/>
        <v>48.53</v>
      </c>
      <c r="I115" s="17">
        <f t="shared" si="48"/>
        <v>250</v>
      </c>
    </row>
    <row r="116" spans="1:9" x14ac:dyDescent="0.25">
      <c r="A116" s="216" t="s">
        <v>640</v>
      </c>
      <c r="B116" s="794">
        <v>158</v>
      </c>
      <c r="C116" s="128">
        <f t="shared" si="29"/>
        <v>1</v>
      </c>
      <c r="D116" s="16">
        <v>786</v>
      </c>
      <c r="E116" s="16">
        <f t="shared" si="46"/>
        <v>786</v>
      </c>
      <c r="F116" s="129">
        <v>0.3</v>
      </c>
      <c r="G116" s="16">
        <f t="shared" si="49"/>
        <v>235.8</v>
      </c>
      <c r="H116" s="16">
        <f t="shared" si="47"/>
        <v>56.8</v>
      </c>
      <c r="I116" s="17">
        <f t="shared" si="48"/>
        <v>292.60000000000002</v>
      </c>
    </row>
    <row r="117" spans="1:9" x14ac:dyDescent="0.25">
      <c r="A117" s="216" t="s">
        <v>641</v>
      </c>
      <c r="B117" s="794">
        <v>71</v>
      </c>
      <c r="C117" s="128">
        <f t="shared" si="29"/>
        <v>0.44936708860759494</v>
      </c>
      <c r="D117" s="16">
        <v>786</v>
      </c>
      <c r="E117" s="16">
        <f t="shared" si="46"/>
        <v>353.20253164556965</v>
      </c>
      <c r="F117" s="129">
        <v>0.3</v>
      </c>
      <c r="G117" s="16">
        <f t="shared" si="49"/>
        <v>105.96</v>
      </c>
      <c r="H117" s="16">
        <f t="shared" si="47"/>
        <v>25.53</v>
      </c>
      <c r="I117" s="17">
        <f t="shared" si="48"/>
        <v>131.49</v>
      </c>
    </row>
    <row r="118" spans="1:9" x14ac:dyDescent="0.25">
      <c r="A118" s="216" t="s">
        <v>642</v>
      </c>
      <c r="B118" s="794">
        <v>110</v>
      </c>
      <c r="C118" s="128">
        <f t="shared" si="29"/>
        <v>0.69620253164556967</v>
      </c>
      <c r="D118" s="16">
        <v>1340</v>
      </c>
      <c r="E118" s="16">
        <f t="shared" si="46"/>
        <v>932.91139240506334</v>
      </c>
      <c r="F118" s="129">
        <v>0.3</v>
      </c>
      <c r="G118" s="16">
        <f t="shared" si="49"/>
        <v>279.87</v>
      </c>
      <c r="H118" s="16">
        <f t="shared" si="47"/>
        <v>67.42</v>
      </c>
      <c r="I118" s="17">
        <f t="shared" si="48"/>
        <v>347.29</v>
      </c>
    </row>
    <row r="119" spans="1:9" x14ac:dyDescent="0.25">
      <c r="A119" s="216" t="s">
        <v>643</v>
      </c>
      <c r="B119" s="794">
        <v>158</v>
      </c>
      <c r="C119" s="128">
        <f t="shared" si="29"/>
        <v>1</v>
      </c>
      <c r="D119" s="16">
        <v>1020</v>
      </c>
      <c r="E119" s="16">
        <f t="shared" si="46"/>
        <v>1020</v>
      </c>
      <c r="F119" s="129">
        <v>0.3</v>
      </c>
      <c r="G119" s="16">
        <f t="shared" si="49"/>
        <v>306</v>
      </c>
      <c r="H119" s="16">
        <f t="shared" si="47"/>
        <v>73.72</v>
      </c>
      <c r="I119" s="17">
        <f t="shared" si="48"/>
        <v>379.72</v>
      </c>
    </row>
    <row r="120" spans="1:9" x14ac:dyDescent="0.25">
      <c r="A120" s="216" t="s">
        <v>644</v>
      </c>
      <c r="B120" s="794">
        <v>158</v>
      </c>
      <c r="C120" s="128">
        <f t="shared" si="29"/>
        <v>1</v>
      </c>
      <c r="D120" s="16">
        <v>1040</v>
      </c>
      <c r="E120" s="16">
        <f t="shared" si="46"/>
        <v>1040</v>
      </c>
      <c r="F120" s="129">
        <v>0.3</v>
      </c>
      <c r="G120" s="16">
        <f t="shared" si="49"/>
        <v>312</v>
      </c>
      <c r="H120" s="16">
        <f t="shared" si="47"/>
        <v>75.16</v>
      </c>
      <c r="I120" s="17">
        <f t="shared" si="48"/>
        <v>387.15999999999997</v>
      </c>
    </row>
    <row r="121" spans="1:9" x14ac:dyDescent="0.25">
      <c r="A121" s="216" t="s">
        <v>645</v>
      </c>
      <c r="B121" s="794">
        <v>158</v>
      </c>
      <c r="C121" s="128">
        <f t="shared" si="29"/>
        <v>1</v>
      </c>
      <c r="D121" s="16">
        <v>1040</v>
      </c>
      <c r="E121" s="16">
        <f t="shared" si="46"/>
        <v>1040</v>
      </c>
      <c r="F121" s="129">
        <v>0.3</v>
      </c>
      <c r="G121" s="16">
        <f t="shared" si="49"/>
        <v>312</v>
      </c>
      <c r="H121" s="16">
        <f t="shared" si="47"/>
        <v>75.16</v>
      </c>
      <c r="I121" s="17">
        <f t="shared" si="48"/>
        <v>387.15999999999997</v>
      </c>
    </row>
    <row r="122" spans="1:9" x14ac:dyDescent="0.25">
      <c r="A122" s="216" t="s">
        <v>646</v>
      </c>
      <c r="B122" s="794">
        <v>158</v>
      </c>
      <c r="C122" s="128">
        <f t="shared" si="29"/>
        <v>1</v>
      </c>
      <c r="D122" s="16">
        <v>840</v>
      </c>
      <c r="E122" s="16">
        <f t="shared" si="46"/>
        <v>840</v>
      </c>
      <c r="F122" s="129">
        <v>0.3</v>
      </c>
      <c r="G122" s="16">
        <f t="shared" si="49"/>
        <v>252</v>
      </c>
      <c r="H122" s="16">
        <f t="shared" si="47"/>
        <v>60.71</v>
      </c>
      <c r="I122" s="17">
        <f t="shared" si="48"/>
        <v>312.70999999999998</v>
      </c>
    </row>
    <row r="123" spans="1:9" x14ac:dyDescent="0.25">
      <c r="A123" s="216" t="s">
        <v>647</v>
      </c>
      <c r="B123" s="794">
        <v>150</v>
      </c>
      <c r="C123" s="128">
        <f t="shared" si="29"/>
        <v>0.94936708860759489</v>
      </c>
      <c r="D123" s="16">
        <v>720</v>
      </c>
      <c r="E123" s="16">
        <f t="shared" si="46"/>
        <v>683.54430379746827</v>
      </c>
      <c r="F123" s="129">
        <v>0.3</v>
      </c>
      <c r="G123" s="16">
        <f t="shared" si="49"/>
        <v>205.06</v>
      </c>
      <c r="H123" s="16">
        <f t="shared" si="47"/>
        <v>49.4</v>
      </c>
      <c r="I123" s="17">
        <f t="shared" si="48"/>
        <v>254.46</v>
      </c>
    </row>
    <row r="124" spans="1:9" x14ac:dyDescent="0.25">
      <c r="A124" s="216" t="s">
        <v>648</v>
      </c>
      <c r="B124" s="794">
        <v>158</v>
      </c>
      <c r="C124" s="128">
        <f t="shared" si="29"/>
        <v>1</v>
      </c>
      <c r="D124" s="16">
        <v>890</v>
      </c>
      <c r="E124" s="16">
        <f t="shared" si="46"/>
        <v>890</v>
      </c>
      <c r="F124" s="129">
        <v>0.3</v>
      </c>
      <c r="G124" s="16">
        <f t="shared" si="49"/>
        <v>267</v>
      </c>
      <c r="H124" s="16">
        <f t="shared" si="47"/>
        <v>64.319999999999993</v>
      </c>
      <c r="I124" s="17">
        <f t="shared" si="48"/>
        <v>331.32</v>
      </c>
    </row>
    <row r="125" spans="1:9" x14ac:dyDescent="0.25">
      <c r="A125" s="216" t="s">
        <v>649</v>
      </c>
      <c r="B125" s="794">
        <v>150</v>
      </c>
      <c r="C125" s="128">
        <f t="shared" si="29"/>
        <v>0.94936708860759489</v>
      </c>
      <c r="D125" s="16">
        <v>1040</v>
      </c>
      <c r="E125" s="16">
        <f t="shared" si="46"/>
        <v>987.34177215189868</v>
      </c>
      <c r="F125" s="129">
        <v>0.3</v>
      </c>
      <c r="G125" s="16">
        <f t="shared" si="49"/>
        <v>296.2</v>
      </c>
      <c r="H125" s="16">
        <f t="shared" si="47"/>
        <v>71.349999999999994</v>
      </c>
      <c r="I125" s="17">
        <f t="shared" si="48"/>
        <v>367.54999999999995</v>
      </c>
    </row>
    <row r="126" spans="1:9" x14ac:dyDescent="0.25">
      <c r="A126" s="707" t="s">
        <v>100</v>
      </c>
      <c r="B126" s="490">
        <f t="shared" ref="B126:C126" si="50">B127+B138</f>
        <v>2044</v>
      </c>
      <c r="C126" s="12">
        <f t="shared" si="50"/>
        <v>12.936708860759495</v>
      </c>
      <c r="D126" s="12"/>
      <c r="E126" s="12"/>
      <c r="F126" s="12"/>
      <c r="G126" s="12">
        <f>G127+G138</f>
        <v>2778.25</v>
      </c>
      <c r="H126" s="12">
        <f>H127+H138</f>
        <v>669.26</v>
      </c>
      <c r="I126" s="13">
        <f t="shared" ref="I126" si="51">I127+I138</f>
        <v>3447.5099999999998</v>
      </c>
    </row>
    <row r="127" spans="1:9" ht="49.5" x14ac:dyDescent="0.25">
      <c r="A127" s="951" t="s">
        <v>8</v>
      </c>
      <c r="B127" s="713">
        <f t="shared" ref="B127:C127" si="52">SUM(B128:B137)</f>
        <v>1358</v>
      </c>
      <c r="C127" s="67">
        <f t="shared" si="52"/>
        <v>8.5949367088607609</v>
      </c>
      <c r="D127" s="67"/>
      <c r="E127" s="67"/>
      <c r="F127" s="67"/>
      <c r="G127" s="67">
        <f>SUM(G128:G137)</f>
        <v>2026.6899999999998</v>
      </c>
      <c r="H127" s="67">
        <f>SUM(H128:H137)</f>
        <v>488.21000000000004</v>
      </c>
      <c r="I127" s="140">
        <f>SUM(I128:I137)</f>
        <v>2514.8999999999996</v>
      </c>
    </row>
    <row r="128" spans="1:9" x14ac:dyDescent="0.25">
      <c r="A128" s="216" t="s">
        <v>650</v>
      </c>
      <c r="B128" s="794">
        <v>88</v>
      </c>
      <c r="C128" s="128">
        <f t="shared" ref="C128:C143" si="53">B128/158</f>
        <v>0.55696202531645567</v>
      </c>
      <c r="D128" s="16">
        <v>786</v>
      </c>
      <c r="E128" s="16">
        <f t="shared" ref="E128:E143" si="54">D128*C128</f>
        <v>437.77215189873414</v>
      </c>
      <c r="F128" s="129">
        <v>0.3</v>
      </c>
      <c r="G128" s="16">
        <f>ROUND(F128*E128,2)</f>
        <v>131.33000000000001</v>
      </c>
      <c r="H128" s="16">
        <f t="shared" ref="H128:H143" si="55">ROUND(G128*0.2409,2)</f>
        <v>31.64</v>
      </c>
      <c r="I128" s="17">
        <f t="shared" ref="I128:I143" si="56">H128+G128</f>
        <v>162.97000000000003</v>
      </c>
    </row>
    <row r="129" spans="1:9" x14ac:dyDescent="0.25">
      <c r="A129" s="216" t="s">
        <v>650</v>
      </c>
      <c r="B129" s="794">
        <v>156</v>
      </c>
      <c r="C129" s="128">
        <f t="shared" si="53"/>
        <v>0.98734177215189878</v>
      </c>
      <c r="D129" s="16">
        <v>786</v>
      </c>
      <c r="E129" s="16">
        <f t="shared" si="54"/>
        <v>776.05063291139243</v>
      </c>
      <c r="F129" s="129">
        <v>0.3</v>
      </c>
      <c r="G129" s="16">
        <f t="shared" ref="G129:G143" si="57">ROUND(F129*E129,2)</f>
        <v>232.82</v>
      </c>
      <c r="H129" s="16">
        <f t="shared" si="55"/>
        <v>56.09</v>
      </c>
      <c r="I129" s="17">
        <f t="shared" si="56"/>
        <v>288.90999999999997</v>
      </c>
    </row>
    <row r="130" spans="1:9" x14ac:dyDescent="0.25">
      <c r="A130" s="216" t="s">
        <v>650</v>
      </c>
      <c r="B130" s="794">
        <v>116</v>
      </c>
      <c r="C130" s="128">
        <f t="shared" si="53"/>
        <v>0.73417721518987344</v>
      </c>
      <c r="D130" s="16">
        <v>786</v>
      </c>
      <c r="E130" s="16">
        <f t="shared" si="54"/>
        <v>577.0632911392405</v>
      </c>
      <c r="F130" s="129">
        <v>0.3</v>
      </c>
      <c r="G130" s="16">
        <f t="shared" si="57"/>
        <v>173.12</v>
      </c>
      <c r="H130" s="16">
        <f t="shared" si="55"/>
        <v>41.7</v>
      </c>
      <c r="I130" s="17">
        <f t="shared" si="56"/>
        <v>214.82</v>
      </c>
    </row>
    <row r="131" spans="1:9" x14ac:dyDescent="0.25">
      <c r="A131" s="216" t="s">
        <v>612</v>
      </c>
      <c r="B131" s="794">
        <v>136</v>
      </c>
      <c r="C131" s="128">
        <f t="shared" si="53"/>
        <v>0.86075949367088611</v>
      </c>
      <c r="D131" s="16">
        <v>786</v>
      </c>
      <c r="E131" s="16">
        <f t="shared" si="54"/>
        <v>676.55696202531647</v>
      </c>
      <c r="F131" s="129">
        <v>0.3</v>
      </c>
      <c r="G131" s="16">
        <f t="shared" si="57"/>
        <v>202.97</v>
      </c>
      <c r="H131" s="16">
        <f t="shared" si="55"/>
        <v>48.9</v>
      </c>
      <c r="I131" s="17">
        <f t="shared" si="56"/>
        <v>251.87</v>
      </c>
    </row>
    <row r="132" spans="1:9" x14ac:dyDescent="0.25">
      <c r="A132" s="216" t="s">
        <v>612</v>
      </c>
      <c r="B132" s="794">
        <v>158</v>
      </c>
      <c r="C132" s="128">
        <f t="shared" si="53"/>
        <v>1</v>
      </c>
      <c r="D132" s="16">
        <v>786</v>
      </c>
      <c r="E132" s="16">
        <f t="shared" si="54"/>
        <v>786</v>
      </c>
      <c r="F132" s="129">
        <v>0.3</v>
      </c>
      <c r="G132" s="16">
        <f t="shared" si="57"/>
        <v>235.8</v>
      </c>
      <c r="H132" s="16">
        <f t="shared" si="55"/>
        <v>56.8</v>
      </c>
      <c r="I132" s="17">
        <f t="shared" si="56"/>
        <v>292.60000000000002</v>
      </c>
    </row>
    <row r="133" spans="1:9" x14ac:dyDescent="0.25">
      <c r="A133" s="216" t="s">
        <v>650</v>
      </c>
      <c r="B133" s="794">
        <v>158</v>
      </c>
      <c r="C133" s="128">
        <f t="shared" si="53"/>
        <v>1</v>
      </c>
      <c r="D133" s="16">
        <v>786</v>
      </c>
      <c r="E133" s="16">
        <f t="shared" si="54"/>
        <v>786</v>
      </c>
      <c r="F133" s="129">
        <v>0.3</v>
      </c>
      <c r="G133" s="16">
        <f t="shared" si="57"/>
        <v>235.8</v>
      </c>
      <c r="H133" s="16">
        <f t="shared" si="55"/>
        <v>56.8</v>
      </c>
      <c r="I133" s="17">
        <f t="shared" si="56"/>
        <v>292.60000000000002</v>
      </c>
    </row>
    <row r="134" spans="1:9" x14ac:dyDescent="0.25">
      <c r="A134" s="216" t="s">
        <v>650</v>
      </c>
      <c r="B134" s="794">
        <v>72</v>
      </c>
      <c r="C134" s="128">
        <f t="shared" si="53"/>
        <v>0.45569620253164556</v>
      </c>
      <c r="D134" s="16">
        <v>786</v>
      </c>
      <c r="E134" s="16">
        <f t="shared" si="54"/>
        <v>358.17721518987338</v>
      </c>
      <c r="F134" s="129">
        <v>0.3</v>
      </c>
      <c r="G134" s="16">
        <f t="shared" si="57"/>
        <v>107.45</v>
      </c>
      <c r="H134" s="16">
        <f t="shared" si="55"/>
        <v>25.88</v>
      </c>
      <c r="I134" s="17">
        <f t="shared" si="56"/>
        <v>133.33000000000001</v>
      </c>
    </row>
    <row r="135" spans="1:9" x14ac:dyDescent="0.25">
      <c r="A135" s="216" t="s">
        <v>650</v>
      </c>
      <c r="B135" s="794">
        <v>158</v>
      </c>
      <c r="C135" s="128">
        <f t="shared" si="53"/>
        <v>1</v>
      </c>
      <c r="D135" s="16">
        <v>786</v>
      </c>
      <c r="E135" s="16">
        <f t="shared" si="54"/>
        <v>786</v>
      </c>
      <c r="F135" s="129">
        <v>0.3</v>
      </c>
      <c r="G135" s="16">
        <f t="shared" si="57"/>
        <v>235.8</v>
      </c>
      <c r="H135" s="16">
        <f t="shared" si="55"/>
        <v>56.8</v>
      </c>
      <c r="I135" s="17">
        <f t="shared" si="56"/>
        <v>292.60000000000002</v>
      </c>
    </row>
    <row r="136" spans="1:9" x14ac:dyDescent="0.25">
      <c r="A136" s="216" t="s">
        <v>612</v>
      </c>
      <c r="B136" s="794">
        <v>158</v>
      </c>
      <c r="C136" s="128">
        <f t="shared" si="53"/>
        <v>1</v>
      </c>
      <c r="D136" s="16">
        <v>786</v>
      </c>
      <c r="E136" s="16">
        <f t="shared" si="54"/>
        <v>786</v>
      </c>
      <c r="F136" s="129">
        <v>0.3</v>
      </c>
      <c r="G136" s="16">
        <f t="shared" si="57"/>
        <v>235.8</v>
      </c>
      <c r="H136" s="16">
        <f t="shared" si="55"/>
        <v>56.8</v>
      </c>
      <c r="I136" s="17">
        <f t="shared" si="56"/>
        <v>292.60000000000002</v>
      </c>
    </row>
    <row r="137" spans="1:9" x14ac:dyDescent="0.25">
      <c r="A137" s="216" t="s">
        <v>612</v>
      </c>
      <c r="B137" s="794">
        <v>158</v>
      </c>
      <c r="C137" s="128">
        <f t="shared" si="53"/>
        <v>1</v>
      </c>
      <c r="D137" s="16">
        <v>786</v>
      </c>
      <c r="E137" s="16">
        <f t="shared" si="54"/>
        <v>786</v>
      </c>
      <c r="F137" s="129">
        <v>0.3</v>
      </c>
      <c r="G137" s="16">
        <f t="shared" si="57"/>
        <v>235.8</v>
      </c>
      <c r="H137" s="16">
        <f t="shared" si="55"/>
        <v>56.8</v>
      </c>
      <c r="I137" s="17">
        <f t="shared" si="56"/>
        <v>292.60000000000002</v>
      </c>
    </row>
    <row r="138" spans="1:9" ht="49.5" x14ac:dyDescent="0.25">
      <c r="A138" s="951" t="s">
        <v>9</v>
      </c>
      <c r="B138" s="713">
        <f t="shared" ref="B138:C138" si="58">SUM(B139:B143)</f>
        <v>686</v>
      </c>
      <c r="C138" s="67">
        <f t="shared" si="58"/>
        <v>4.3417721518987342</v>
      </c>
      <c r="D138" s="67"/>
      <c r="E138" s="67"/>
      <c r="F138" s="67"/>
      <c r="G138" s="67">
        <f>SUM(G139:G143)</f>
        <v>751.56</v>
      </c>
      <c r="H138" s="67">
        <f>SUM(H139:H143)</f>
        <v>181.05</v>
      </c>
      <c r="I138" s="140">
        <f>SUM(I139:I143)</f>
        <v>932.61000000000013</v>
      </c>
    </row>
    <row r="139" spans="1:9" x14ac:dyDescent="0.25">
      <c r="A139" s="216" t="s">
        <v>49</v>
      </c>
      <c r="B139" s="794">
        <v>158</v>
      </c>
      <c r="C139" s="128">
        <f t="shared" si="53"/>
        <v>1</v>
      </c>
      <c r="D139" s="16">
        <v>577</v>
      </c>
      <c r="E139" s="16">
        <f t="shared" si="54"/>
        <v>577</v>
      </c>
      <c r="F139" s="129">
        <v>0.3</v>
      </c>
      <c r="G139" s="16">
        <f t="shared" si="57"/>
        <v>173.1</v>
      </c>
      <c r="H139" s="16">
        <f t="shared" si="55"/>
        <v>41.7</v>
      </c>
      <c r="I139" s="17">
        <f t="shared" si="56"/>
        <v>214.8</v>
      </c>
    </row>
    <row r="140" spans="1:9" x14ac:dyDescent="0.25">
      <c r="A140" s="216" t="s">
        <v>49</v>
      </c>
      <c r="B140" s="794">
        <v>158</v>
      </c>
      <c r="C140" s="128">
        <f t="shared" si="53"/>
        <v>1</v>
      </c>
      <c r="D140" s="16">
        <v>577</v>
      </c>
      <c r="E140" s="16">
        <f t="shared" si="54"/>
        <v>577</v>
      </c>
      <c r="F140" s="129">
        <v>0.3</v>
      </c>
      <c r="G140" s="16">
        <f t="shared" si="57"/>
        <v>173.1</v>
      </c>
      <c r="H140" s="16">
        <f t="shared" si="55"/>
        <v>41.7</v>
      </c>
      <c r="I140" s="17">
        <f t="shared" si="56"/>
        <v>214.8</v>
      </c>
    </row>
    <row r="141" spans="1:9" x14ac:dyDescent="0.25">
      <c r="A141" s="216" t="s">
        <v>49</v>
      </c>
      <c r="B141" s="794">
        <v>158</v>
      </c>
      <c r="C141" s="128">
        <f t="shared" si="53"/>
        <v>1</v>
      </c>
      <c r="D141" s="16">
        <v>577</v>
      </c>
      <c r="E141" s="16">
        <f t="shared" si="54"/>
        <v>577</v>
      </c>
      <c r="F141" s="129">
        <v>0.3</v>
      </c>
      <c r="G141" s="16">
        <f t="shared" si="57"/>
        <v>173.1</v>
      </c>
      <c r="H141" s="16">
        <f t="shared" si="55"/>
        <v>41.7</v>
      </c>
      <c r="I141" s="17">
        <f t="shared" si="56"/>
        <v>214.8</v>
      </c>
    </row>
    <row r="142" spans="1:9" x14ac:dyDescent="0.25">
      <c r="A142" s="216" t="s">
        <v>49</v>
      </c>
      <c r="B142" s="794">
        <v>128</v>
      </c>
      <c r="C142" s="128">
        <f t="shared" si="53"/>
        <v>0.810126582278481</v>
      </c>
      <c r="D142" s="16">
        <v>577</v>
      </c>
      <c r="E142" s="16">
        <f t="shared" si="54"/>
        <v>467.44303797468353</v>
      </c>
      <c r="F142" s="129">
        <v>0.3</v>
      </c>
      <c r="G142" s="16">
        <f t="shared" si="57"/>
        <v>140.22999999999999</v>
      </c>
      <c r="H142" s="16">
        <f t="shared" si="55"/>
        <v>33.78</v>
      </c>
      <c r="I142" s="17">
        <f t="shared" si="56"/>
        <v>174.01</v>
      </c>
    </row>
    <row r="143" spans="1:9" x14ac:dyDescent="0.25">
      <c r="A143" s="216" t="s">
        <v>49</v>
      </c>
      <c r="B143" s="794">
        <v>84</v>
      </c>
      <c r="C143" s="128">
        <f t="shared" si="53"/>
        <v>0.53164556962025311</v>
      </c>
      <c r="D143" s="16">
        <v>577</v>
      </c>
      <c r="E143" s="16">
        <f t="shared" si="54"/>
        <v>306.75949367088606</v>
      </c>
      <c r="F143" s="129">
        <v>0.3</v>
      </c>
      <c r="G143" s="16">
        <f t="shared" si="57"/>
        <v>92.03</v>
      </c>
      <c r="H143" s="16">
        <f t="shared" si="55"/>
        <v>22.17</v>
      </c>
      <c r="I143" s="17">
        <f t="shared" si="56"/>
        <v>114.2</v>
      </c>
    </row>
    <row r="144" spans="1:9" x14ac:dyDescent="0.25">
      <c r="A144" s="707" t="s">
        <v>651</v>
      </c>
      <c r="B144" s="490">
        <f>B145+B159</f>
        <v>1812</v>
      </c>
      <c r="C144" s="12">
        <f>C145+C159</f>
        <v>11.468354430379748</v>
      </c>
      <c r="D144" s="12"/>
      <c r="E144" s="12"/>
      <c r="F144" s="12"/>
      <c r="G144" s="12">
        <f>G145+G159</f>
        <v>2385.9699999999998</v>
      </c>
      <c r="H144" s="12">
        <f>H145+H159</f>
        <v>574.79</v>
      </c>
      <c r="I144" s="13">
        <f>I145+I159</f>
        <v>2960.76</v>
      </c>
    </row>
    <row r="145" spans="1:9" ht="49.5" x14ac:dyDescent="0.25">
      <c r="A145" s="951" t="s">
        <v>8</v>
      </c>
      <c r="B145" s="713">
        <f>SUM(B146:B158)</f>
        <v>1010</v>
      </c>
      <c r="C145" s="67">
        <f>SUM(C146:C158)</f>
        <v>6.3924050632911396</v>
      </c>
      <c r="D145" s="67"/>
      <c r="E145" s="67"/>
      <c r="F145" s="67"/>
      <c r="G145" s="67">
        <f>SUM(G146:G158)</f>
        <v>1507.34</v>
      </c>
      <c r="H145" s="67">
        <f>SUM(H146:H158)</f>
        <v>363.12</v>
      </c>
      <c r="I145" s="140">
        <f>SUM(I146:I158)</f>
        <v>1870.4600000000003</v>
      </c>
    </row>
    <row r="146" spans="1:9" x14ac:dyDescent="0.25">
      <c r="A146" s="216" t="s">
        <v>612</v>
      </c>
      <c r="B146" s="794">
        <f>158-96</f>
        <v>62</v>
      </c>
      <c r="C146" s="128">
        <f t="shared" ref="C146:C158" si="59">B146/158</f>
        <v>0.39240506329113922</v>
      </c>
      <c r="D146" s="16">
        <v>786</v>
      </c>
      <c r="E146" s="16">
        <f t="shared" ref="E146:E158" si="60">D146*C146</f>
        <v>308.43037974683546</v>
      </c>
      <c r="F146" s="130">
        <v>0.3</v>
      </c>
      <c r="G146" s="16">
        <f>ROUND(F146*E146,2)</f>
        <v>92.53</v>
      </c>
      <c r="H146" s="16">
        <f t="shared" ref="H146:H158" si="61">ROUND(G146*0.2409,2)</f>
        <v>22.29</v>
      </c>
      <c r="I146" s="17">
        <f t="shared" ref="I146:I158" si="62">H146+G146</f>
        <v>114.82</v>
      </c>
    </row>
    <row r="147" spans="1:9" x14ac:dyDescent="0.25">
      <c r="A147" s="216" t="s">
        <v>612</v>
      </c>
      <c r="B147" s="794">
        <v>60</v>
      </c>
      <c r="C147" s="128">
        <f t="shared" si="59"/>
        <v>0.379746835443038</v>
      </c>
      <c r="D147" s="16">
        <v>786</v>
      </c>
      <c r="E147" s="16">
        <f t="shared" si="60"/>
        <v>298.48101265822788</v>
      </c>
      <c r="F147" s="129">
        <v>0.3</v>
      </c>
      <c r="G147" s="16">
        <f t="shared" ref="G147:G158" si="63">ROUND(F147*E147,2)</f>
        <v>89.54</v>
      </c>
      <c r="H147" s="16">
        <f t="shared" si="61"/>
        <v>21.57</v>
      </c>
      <c r="I147" s="17">
        <f t="shared" si="62"/>
        <v>111.11000000000001</v>
      </c>
    </row>
    <row r="148" spans="1:9" x14ac:dyDescent="0.25">
      <c r="A148" s="216" t="s">
        <v>612</v>
      </c>
      <c r="B148" s="794">
        <v>108</v>
      </c>
      <c r="C148" s="128">
        <f t="shared" si="59"/>
        <v>0.68354430379746833</v>
      </c>
      <c r="D148" s="16">
        <v>786</v>
      </c>
      <c r="E148" s="16">
        <f t="shared" si="60"/>
        <v>537.2658227848101</v>
      </c>
      <c r="F148" s="129">
        <v>0.3</v>
      </c>
      <c r="G148" s="16">
        <f t="shared" si="63"/>
        <v>161.18</v>
      </c>
      <c r="H148" s="16">
        <f t="shared" si="61"/>
        <v>38.83</v>
      </c>
      <c r="I148" s="17">
        <f t="shared" si="62"/>
        <v>200.01</v>
      </c>
    </row>
    <row r="149" spans="1:9" x14ac:dyDescent="0.25">
      <c r="A149" s="216" t="s">
        <v>612</v>
      </c>
      <c r="B149" s="794">
        <v>8</v>
      </c>
      <c r="C149" s="128">
        <f t="shared" si="59"/>
        <v>5.0632911392405063E-2</v>
      </c>
      <c r="D149" s="16">
        <v>786</v>
      </c>
      <c r="E149" s="16">
        <f t="shared" si="60"/>
        <v>39.797468354430379</v>
      </c>
      <c r="F149" s="129">
        <v>0.3</v>
      </c>
      <c r="G149" s="16">
        <f t="shared" si="63"/>
        <v>11.94</v>
      </c>
      <c r="H149" s="16">
        <f t="shared" si="61"/>
        <v>2.88</v>
      </c>
      <c r="I149" s="17">
        <f t="shared" si="62"/>
        <v>14.82</v>
      </c>
    </row>
    <row r="150" spans="1:9" x14ac:dyDescent="0.25">
      <c r="A150" s="216" t="s">
        <v>612</v>
      </c>
      <c r="B150" s="794">
        <f>158-88</f>
        <v>70</v>
      </c>
      <c r="C150" s="128">
        <f t="shared" si="59"/>
        <v>0.44303797468354428</v>
      </c>
      <c r="D150" s="16">
        <v>786</v>
      </c>
      <c r="E150" s="16">
        <f t="shared" si="60"/>
        <v>348.22784810126581</v>
      </c>
      <c r="F150" s="129">
        <v>0.3</v>
      </c>
      <c r="G150" s="16">
        <f t="shared" si="63"/>
        <v>104.47</v>
      </c>
      <c r="H150" s="16">
        <f t="shared" si="61"/>
        <v>25.17</v>
      </c>
      <c r="I150" s="17">
        <f t="shared" si="62"/>
        <v>129.63999999999999</v>
      </c>
    </row>
    <row r="151" spans="1:9" x14ac:dyDescent="0.25">
      <c r="A151" s="216" t="s">
        <v>612</v>
      </c>
      <c r="B151" s="794">
        <v>158</v>
      </c>
      <c r="C151" s="128">
        <f t="shared" si="59"/>
        <v>1</v>
      </c>
      <c r="D151" s="16">
        <v>786</v>
      </c>
      <c r="E151" s="16">
        <f t="shared" si="60"/>
        <v>786</v>
      </c>
      <c r="F151" s="129">
        <v>0.3</v>
      </c>
      <c r="G151" s="16">
        <f t="shared" si="63"/>
        <v>235.8</v>
      </c>
      <c r="H151" s="16">
        <f t="shared" si="61"/>
        <v>56.8</v>
      </c>
      <c r="I151" s="17">
        <f t="shared" si="62"/>
        <v>292.60000000000002</v>
      </c>
    </row>
    <row r="152" spans="1:9" x14ac:dyDescent="0.25">
      <c r="A152" s="216" t="s">
        <v>612</v>
      </c>
      <c r="B152" s="794">
        <f>158-68</f>
        <v>90</v>
      </c>
      <c r="C152" s="128">
        <f t="shared" si="59"/>
        <v>0.569620253164557</v>
      </c>
      <c r="D152" s="16">
        <v>786</v>
      </c>
      <c r="E152" s="16">
        <f t="shared" si="60"/>
        <v>447.72151898734182</v>
      </c>
      <c r="F152" s="129">
        <v>0.3</v>
      </c>
      <c r="G152" s="16">
        <f t="shared" si="63"/>
        <v>134.32</v>
      </c>
      <c r="H152" s="16">
        <f t="shared" si="61"/>
        <v>32.36</v>
      </c>
      <c r="I152" s="17">
        <f t="shared" si="62"/>
        <v>166.68</v>
      </c>
    </row>
    <row r="153" spans="1:9" x14ac:dyDescent="0.25">
      <c r="A153" s="216" t="s">
        <v>612</v>
      </c>
      <c r="B153" s="794">
        <v>16</v>
      </c>
      <c r="C153" s="128">
        <f>B153/158</f>
        <v>0.10126582278481013</v>
      </c>
      <c r="D153" s="16">
        <v>786</v>
      </c>
      <c r="E153" s="16">
        <f t="shared" si="60"/>
        <v>79.594936708860757</v>
      </c>
      <c r="F153" s="129">
        <v>0.3</v>
      </c>
      <c r="G153" s="16">
        <f t="shared" si="63"/>
        <v>23.88</v>
      </c>
      <c r="H153" s="16">
        <f t="shared" si="61"/>
        <v>5.75</v>
      </c>
      <c r="I153" s="17">
        <f t="shared" si="62"/>
        <v>29.63</v>
      </c>
    </row>
    <row r="154" spans="1:9" x14ac:dyDescent="0.25">
      <c r="A154" s="216" t="s">
        <v>612</v>
      </c>
      <c r="B154" s="794">
        <f>148-14</f>
        <v>134</v>
      </c>
      <c r="C154" s="128">
        <f t="shared" si="59"/>
        <v>0.84810126582278478</v>
      </c>
      <c r="D154" s="16">
        <v>786</v>
      </c>
      <c r="E154" s="16">
        <f t="shared" si="60"/>
        <v>666.60759493670878</v>
      </c>
      <c r="F154" s="129">
        <v>0.3</v>
      </c>
      <c r="G154" s="16">
        <f t="shared" si="63"/>
        <v>199.98</v>
      </c>
      <c r="H154" s="16">
        <f t="shared" si="61"/>
        <v>48.18</v>
      </c>
      <c r="I154" s="17">
        <f t="shared" si="62"/>
        <v>248.16</v>
      </c>
    </row>
    <row r="155" spans="1:9" x14ac:dyDescent="0.25">
      <c r="A155" s="216" t="s">
        <v>612</v>
      </c>
      <c r="B155" s="794">
        <v>86</v>
      </c>
      <c r="C155" s="128">
        <f t="shared" si="59"/>
        <v>0.54430379746835444</v>
      </c>
      <c r="D155" s="16">
        <v>786</v>
      </c>
      <c r="E155" s="16">
        <f t="shared" si="60"/>
        <v>427.82278481012662</v>
      </c>
      <c r="F155" s="129">
        <v>0.3</v>
      </c>
      <c r="G155" s="16">
        <f t="shared" si="63"/>
        <v>128.35</v>
      </c>
      <c r="H155" s="16">
        <f t="shared" si="61"/>
        <v>30.92</v>
      </c>
      <c r="I155" s="17">
        <f t="shared" si="62"/>
        <v>159.26999999999998</v>
      </c>
    </row>
    <row r="156" spans="1:9" x14ac:dyDescent="0.25">
      <c r="A156" s="216" t="s">
        <v>612</v>
      </c>
      <c r="B156" s="794">
        <f>86-8</f>
        <v>78</v>
      </c>
      <c r="C156" s="128">
        <f t="shared" si="59"/>
        <v>0.49367088607594939</v>
      </c>
      <c r="D156" s="16">
        <v>786</v>
      </c>
      <c r="E156" s="16">
        <f t="shared" si="60"/>
        <v>388.02531645569621</v>
      </c>
      <c r="F156" s="129">
        <v>0.3</v>
      </c>
      <c r="G156" s="16">
        <f t="shared" si="63"/>
        <v>116.41</v>
      </c>
      <c r="H156" s="16">
        <f t="shared" si="61"/>
        <v>28.04</v>
      </c>
      <c r="I156" s="17">
        <f t="shared" si="62"/>
        <v>144.44999999999999</v>
      </c>
    </row>
    <row r="157" spans="1:9" x14ac:dyDescent="0.25">
      <c r="A157" s="216" t="s">
        <v>612</v>
      </c>
      <c r="B157" s="794">
        <v>40</v>
      </c>
      <c r="C157" s="128">
        <f t="shared" si="59"/>
        <v>0.25316455696202533</v>
      </c>
      <c r="D157" s="16">
        <v>786</v>
      </c>
      <c r="E157" s="16">
        <f t="shared" si="60"/>
        <v>198.98734177215192</v>
      </c>
      <c r="F157" s="129">
        <v>0.3</v>
      </c>
      <c r="G157" s="16">
        <f t="shared" si="63"/>
        <v>59.7</v>
      </c>
      <c r="H157" s="16">
        <f t="shared" si="61"/>
        <v>14.38</v>
      </c>
      <c r="I157" s="17">
        <f t="shared" si="62"/>
        <v>74.08</v>
      </c>
    </row>
    <row r="158" spans="1:9" x14ac:dyDescent="0.25">
      <c r="A158" s="216" t="s">
        <v>612</v>
      </c>
      <c r="B158" s="794">
        <v>100</v>
      </c>
      <c r="C158" s="128">
        <f t="shared" si="59"/>
        <v>0.63291139240506333</v>
      </c>
      <c r="D158" s="16">
        <v>786</v>
      </c>
      <c r="E158" s="16">
        <f t="shared" si="60"/>
        <v>497.4683544303798</v>
      </c>
      <c r="F158" s="129">
        <v>0.3</v>
      </c>
      <c r="G158" s="16">
        <f t="shared" si="63"/>
        <v>149.24</v>
      </c>
      <c r="H158" s="16">
        <f t="shared" si="61"/>
        <v>35.950000000000003</v>
      </c>
      <c r="I158" s="17">
        <f t="shared" si="62"/>
        <v>185.19</v>
      </c>
    </row>
    <row r="159" spans="1:9" ht="49.5" x14ac:dyDescent="0.25">
      <c r="A159" s="951" t="s">
        <v>9</v>
      </c>
      <c r="B159" s="713">
        <f t="shared" ref="B159:C159" si="64">SUM(B160:B166)</f>
        <v>802</v>
      </c>
      <c r="C159" s="67">
        <f t="shared" si="64"/>
        <v>5.075949367088608</v>
      </c>
      <c r="D159" s="67"/>
      <c r="E159" s="67"/>
      <c r="F159" s="67"/>
      <c r="G159" s="67">
        <f>SUM(G160:G166)</f>
        <v>878.62999999999988</v>
      </c>
      <c r="H159" s="67">
        <f>SUM(H160:H166)</f>
        <v>211.67000000000002</v>
      </c>
      <c r="I159" s="140">
        <f>SUM(I160:I166)</f>
        <v>1090.3</v>
      </c>
    </row>
    <row r="160" spans="1:9" x14ac:dyDescent="0.25">
      <c r="A160" s="216" t="s">
        <v>49</v>
      </c>
      <c r="B160" s="794">
        <f>158-68</f>
        <v>90</v>
      </c>
      <c r="C160" s="128">
        <f t="shared" ref="C160:C166" si="65">B160/158</f>
        <v>0.569620253164557</v>
      </c>
      <c r="D160" s="16">
        <v>577</v>
      </c>
      <c r="E160" s="16">
        <f t="shared" ref="E160:E166" si="66">D160*C160</f>
        <v>328.6708860759494</v>
      </c>
      <c r="F160" s="129">
        <v>0.3</v>
      </c>
      <c r="G160" s="16">
        <f t="shared" ref="G160:G166" si="67">ROUND(F160*E160,2)</f>
        <v>98.6</v>
      </c>
      <c r="H160" s="16">
        <f t="shared" ref="H160:H166" si="68">ROUND(G160*0.2409,2)</f>
        <v>23.75</v>
      </c>
      <c r="I160" s="17">
        <f t="shared" ref="I160:I166" si="69">H160+G160</f>
        <v>122.35</v>
      </c>
    </row>
    <row r="161" spans="1:9" x14ac:dyDescent="0.25">
      <c r="A161" s="216" t="s">
        <v>49</v>
      </c>
      <c r="B161" s="794">
        <f>158-44</f>
        <v>114</v>
      </c>
      <c r="C161" s="128">
        <f t="shared" si="65"/>
        <v>0.72151898734177211</v>
      </c>
      <c r="D161" s="16">
        <v>577</v>
      </c>
      <c r="E161" s="16">
        <f t="shared" si="66"/>
        <v>416.31645569620252</v>
      </c>
      <c r="F161" s="129">
        <v>0.3</v>
      </c>
      <c r="G161" s="16">
        <f t="shared" si="67"/>
        <v>124.89</v>
      </c>
      <c r="H161" s="16">
        <f t="shared" si="68"/>
        <v>30.09</v>
      </c>
      <c r="I161" s="17">
        <f t="shared" si="69"/>
        <v>154.97999999999999</v>
      </c>
    </row>
    <row r="162" spans="1:9" x14ac:dyDescent="0.25">
      <c r="A162" s="216" t="s">
        <v>49</v>
      </c>
      <c r="B162" s="794">
        <v>110</v>
      </c>
      <c r="C162" s="128">
        <f t="shared" si="65"/>
        <v>0.69620253164556967</v>
      </c>
      <c r="D162" s="16">
        <v>577</v>
      </c>
      <c r="E162" s="16">
        <f t="shared" si="66"/>
        <v>401.70886075949369</v>
      </c>
      <c r="F162" s="129">
        <v>0.3</v>
      </c>
      <c r="G162" s="16">
        <f t="shared" si="67"/>
        <v>120.51</v>
      </c>
      <c r="H162" s="16">
        <f t="shared" si="68"/>
        <v>29.03</v>
      </c>
      <c r="I162" s="17">
        <f t="shared" si="69"/>
        <v>149.54000000000002</v>
      </c>
    </row>
    <row r="163" spans="1:9" x14ac:dyDescent="0.25">
      <c r="A163" s="216" t="s">
        <v>49</v>
      </c>
      <c r="B163" s="794">
        <f>158-46</f>
        <v>112</v>
      </c>
      <c r="C163" s="128">
        <f t="shared" si="65"/>
        <v>0.70886075949367089</v>
      </c>
      <c r="D163" s="16">
        <v>577</v>
      </c>
      <c r="E163" s="16">
        <f t="shared" si="66"/>
        <v>409.01265822784808</v>
      </c>
      <c r="F163" s="129">
        <v>0.3</v>
      </c>
      <c r="G163" s="16">
        <f t="shared" si="67"/>
        <v>122.7</v>
      </c>
      <c r="H163" s="16">
        <f t="shared" si="68"/>
        <v>29.56</v>
      </c>
      <c r="I163" s="17">
        <f t="shared" si="69"/>
        <v>152.26</v>
      </c>
    </row>
    <row r="164" spans="1:9" x14ac:dyDescent="0.25">
      <c r="A164" s="216" t="s">
        <v>49</v>
      </c>
      <c r="B164" s="794">
        <v>96</v>
      </c>
      <c r="C164" s="128">
        <f t="shared" si="65"/>
        <v>0.60759493670886078</v>
      </c>
      <c r="D164" s="16">
        <v>577</v>
      </c>
      <c r="E164" s="16">
        <f t="shared" si="66"/>
        <v>350.58227848101268</v>
      </c>
      <c r="F164" s="129">
        <v>0.3</v>
      </c>
      <c r="G164" s="16">
        <f t="shared" si="67"/>
        <v>105.17</v>
      </c>
      <c r="H164" s="16">
        <f t="shared" si="68"/>
        <v>25.34</v>
      </c>
      <c r="I164" s="17">
        <f t="shared" si="69"/>
        <v>130.51</v>
      </c>
    </row>
    <row r="165" spans="1:9" x14ac:dyDescent="0.25">
      <c r="A165" s="216" t="s">
        <v>49</v>
      </c>
      <c r="B165" s="794">
        <v>146</v>
      </c>
      <c r="C165" s="128">
        <f t="shared" si="65"/>
        <v>0.92405063291139244</v>
      </c>
      <c r="D165" s="16">
        <v>577</v>
      </c>
      <c r="E165" s="16">
        <f t="shared" si="66"/>
        <v>533.17721518987344</v>
      </c>
      <c r="F165" s="129">
        <v>0.3</v>
      </c>
      <c r="G165" s="16">
        <f t="shared" si="67"/>
        <v>159.94999999999999</v>
      </c>
      <c r="H165" s="16">
        <f t="shared" si="68"/>
        <v>38.53</v>
      </c>
      <c r="I165" s="17">
        <f t="shared" si="69"/>
        <v>198.48</v>
      </c>
    </row>
    <row r="166" spans="1:9" x14ac:dyDescent="0.25">
      <c r="A166" s="216" t="s">
        <v>49</v>
      </c>
      <c r="B166" s="794">
        <f>158-24</f>
        <v>134</v>
      </c>
      <c r="C166" s="128">
        <f t="shared" si="65"/>
        <v>0.84810126582278478</v>
      </c>
      <c r="D166" s="16">
        <v>577</v>
      </c>
      <c r="E166" s="16">
        <f t="shared" si="66"/>
        <v>489.35443037974682</v>
      </c>
      <c r="F166" s="129">
        <v>0.3</v>
      </c>
      <c r="G166" s="16">
        <f t="shared" si="67"/>
        <v>146.81</v>
      </c>
      <c r="H166" s="16">
        <f t="shared" si="68"/>
        <v>35.369999999999997</v>
      </c>
      <c r="I166" s="17">
        <f t="shared" si="69"/>
        <v>182.18</v>
      </c>
    </row>
    <row r="167" spans="1:9" x14ac:dyDescent="0.25">
      <c r="A167" s="707" t="s">
        <v>652</v>
      </c>
      <c r="B167" s="490">
        <f t="shared" ref="B167:C167" si="70">B168+B175</f>
        <v>206</v>
      </c>
      <c r="C167" s="12">
        <f t="shared" si="70"/>
        <v>1.3037974683544304</v>
      </c>
      <c r="D167" s="12"/>
      <c r="E167" s="12"/>
      <c r="F167" s="12"/>
      <c r="G167" s="12">
        <f>G168+G175</f>
        <v>288.39999999999998</v>
      </c>
      <c r="H167" s="12">
        <f>H168+H175</f>
        <v>69.489999999999995</v>
      </c>
      <c r="I167" s="13">
        <f>I168+I175</f>
        <v>357.88999999999993</v>
      </c>
    </row>
    <row r="168" spans="1:9" ht="49.5" x14ac:dyDescent="0.25">
      <c r="A168" s="951" t="s">
        <v>8</v>
      </c>
      <c r="B168" s="713">
        <f t="shared" ref="B168:C168" si="71">SUM(B169:B174)</f>
        <v>158</v>
      </c>
      <c r="C168" s="67">
        <f t="shared" si="71"/>
        <v>1</v>
      </c>
      <c r="D168" s="67"/>
      <c r="E168" s="67"/>
      <c r="F168" s="67"/>
      <c r="G168" s="67">
        <f>SUM(G169:G174)</f>
        <v>235.81</v>
      </c>
      <c r="H168" s="67">
        <f>SUM(H169:H174)</f>
        <v>56.82</v>
      </c>
      <c r="I168" s="140">
        <f>SUM(I169:I174)</f>
        <v>292.62999999999994</v>
      </c>
    </row>
    <row r="169" spans="1:9" x14ac:dyDescent="0.25">
      <c r="A169" s="216" t="s">
        <v>612</v>
      </c>
      <c r="B169" s="794">
        <v>38</v>
      </c>
      <c r="C169" s="128">
        <f t="shared" ref="C169:C174" si="72">B169/158</f>
        <v>0.24050632911392406</v>
      </c>
      <c r="D169" s="16">
        <v>786</v>
      </c>
      <c r="E169" s="16">
        <f t="shared" ref="E169:E174" si="73">D169*C169</f>
        <v>189.03797468354432</v>
      </c>
      <c r="F169" s="129">
        <v>0.3</v>
      </c>
      <c r="G169" s="16">
        <f>ROUND(F169*E169,2)</f>
        <v>56.71</v>
      </c>
      <c r="H169" s="16">
        <f t="shared" ref="H169:H174" si="74">ROUND(G169*0.2409,2)</f>
        <v>13.66</v>
      </c>
      <c r="I169" s="17">
        <f t="shared" ref="I169:I174" si="75">H169+G169</f>
        <v>70.37</v>
      </c>
    </row>
    <row r="170" spans="1:9" x14ac:dyDescent="0.25">
      <c r="A170" s="216" t="s">
        <v>612</v>
      </c>
      <c r="B170" s="794">
        <f>32</f>
        <v>32</v>
      </c>
      <c r="C170" s="128">
        <f t="shared" si="72"/>
        <v>0.20253164556962025</v>
      </c>
      <c r="D170" s="16">
        <v>786</v>
      </c>
      <c r="E170" s="16">
        <f t="shared" si="73"/>
        <v>159.18987341772151</v>
      </c>
      <c r="F170" s="129">
        <v>0.3</v>
      </c>
      <c r="G170" s="16">
        <f t="shared" ref="G170:G174" si="76">ROUND(F170*E170,2)</f>
        <v>47.76</v>
      </c>
      <c r="H170" s="16">
        <f t="shared" si="74"/>
        <v>11.51</v>
      </c>
      <c r="I170" s="17">
        <f t="shared" si="75"/>
        <v>59.269999999999996</v>
      </c>
    </row>
    <row r="171" spans="1:9" x14ac:dyDescent="0.25">
      <c r="A171" s="216" t="s">
        <v>612</v>
      </c>
      <c r="B171" s="794">
        <v>8</v>
      </c>
      <c r="C171" s="128">
        <f t="shared" si="72"/>
        <v>5.0632911392405063E-2</v>
      </c>
      <c r="D171" s="16">
        <v>786</v>
      </c>
      <c r="E171" s="16">
        <f t="shared" si="73"/>
        <v>39.797468354430379</v>
      </c>
      <c r="F171" s="129">
        <v>0.3</v>
      </c>
      <c r="G171" s="16">
        <f t="shared" si="76"/>
        <v>11.94</v>
      </c>
      <c r="H171" s="16">
        <f t="shared" si="74"/>
        <v>2.88</v>
      </c>
      <c r="I171" s="17">
        <f t="shared" si="75"/>
        <v>14.82</v>
      </c>
    </row>
    <row r="172" spans="1:9" x14ac:dyDescent="0.25">
      <c r="A172" s="216" t="s">
        <v>612</v>
      </c>
      <c r="B172" s="794">
        <v>40</v>
      </c>
      <c r="C172" s="128">
        <f t="shared" si="72"/>
        <v>0.25316455696202533</v>
      </c>
      <c r="D172" s="16">
        <v>786</v>
      </c>
      <c r="E172" s="16">
        <f t="shared" si="73"/>
        <v>198.98734177215192</v>
      </c>
      <c r="F172" s="129">
        <v>0.3</v>
      </c>
      <c r="G172" s="16">
        <f t="shared" si="76"/>
        <v>59.7</v>
      </c>
      <c r="H172" s="16">
        <f t="shared" si="74"/>
        <v>14.38</v>
      </c>
      <c r="I172" s="17">
        <f t="shared" si="75"/>
        <v>74.08</v>
      </c>
    </row>
    <row r="173" spans="1:9" x14ac:dyDescent="0.25">
      <c r="A173" s="216" t="s">
        <v>612</v>
      </c>
      <c r="B173" s="794">
        <v>32</v>
      </c>
      <c r="C173" s="128">
        <f t="shared" si="72"/>
        <v>0.20253164556962025</v>
      </c>
      <c r="D173" s="16">
        <v>786</v>
      </c>
      <c r="E173" s="16">
        <f t="shared" si="73"/>
        <v>159.18987341772151</v>
      </c>
      <c r="F173" s="129">
        <v>0.3</v>
      </c>
      <c r="G173" s="16">
        <f t="shared" si="76"/>
        <v>47.76</v>
      </c>
      <c r="H173" s="16">
        <f t="shared" si="74"/>
        <v>11.51</v>
      </c>
      <c r="I173" s="17">
        <f t="shared" si="75"/>
        <v>59.269999999999996</v>
      </c>
    </row>
    <row r="174" spans="1:9" x14ac:dyDescent="0.25">
      <c r="A174" s="216" t="s">
        <v>612</v>
      </c>
      <c r="B174" s="794">
        <v>8</v>
      </c>
      <c r="C174" s="128">
        <f t="shared" si="72"/>
        <v>5.0632911392405063E-2</v>
      </c>
      <c r="D174" s="16">
        <v>786</v>
      </c>
      <c r="E174" s="16">
        <f t="shared" si="73"/>
        <v>39.797468354430379</v>
      </c>
      <c r="F174" s="129">
        <v>0.3</v>
      </c>
      <c r="G174" s="16">
        <f t="shared" si="76"/>
        <v>11.94</v>
      </c>
      <c r="H174" s="16">
        <f t="shared" si="74"/>
        <v>2.88</v>
      </c>
      <c r="I174" s="17">
        <f t="shared" si="75"/>
        <v>14.82</v>
      </c>
    </row>
    <row r="175" spans="1:9" ht="49.5" x14ac:dyDescent="0.25">
      <c r="A175" s="951" t="s">
        <v>9</v>
      </c>
      <c r="B175" s="713">
        <f t="shared" ref="B175:C175" si="77">SUM(B176:B176)</f>
        <v>48</v>
      </c>
      <c r="C175" s="67">
        <f t="shared" si="77"/>
        <v>0.30379746835443039</v>
      </c>
      <c r="D175" s="67"/>
      <c r="E175" s="67"/>
      <c r="F175" s="67"/>
      <c r="G175" s="67">
        <f>SUM(G176:G176)</f>
        <v>52.59</v>
      </c>
      <c r="H175" s="67">
        <f>SUM(H176:H176)</f>
        <v>12.67</v>
      </c>
      <c r="I175" s="140">
        <f>SUM(I176:I176)</f>
        <v>65.260000000000005</v>
      </c>
    </row>
    <row r="176" spans="1:9" ht="17.25" thickBot="1" x14ac:dyDescent="0.3">
      <c r="A176" s="218" t="s">
        <v>49</v>
      </c>
      <c r="B176" s="952">
        <v>48</v>
      </c>
      <c r="C176" s="637">
        <f t="shared" ref="C176" si="78">B176/158</f>
        <v>0.30379746835443039</v>
      </c>
      <c r="D176" s="53">
        <v>577</v>
      </c>
      <c r="E176" s="53">
        <f t="shared" ref="E176" si="79">D176*C176</f>
        <v>175.29113924050634</v>
      </c>
      <c r="F176" s="144">
        <v>0.3</v>
      </c>
      <c r="G176" s="53">
        <f t="shared" ref="G176" si="80">ROUND(F176*E176,2)</f>
        <v>52.59</v>
      </c>
      <c r="H176" s="53">
        <f t="shared" ref="H176" si="81">ROUND(G176*0.2409,2)</f>
        <v>12.67</v>
      </c>
      <c r="I176" s="54">
        <f t="shared" ref="I176" si="82">H176+G176</f>
        <v>65.260000000000005</v>
      </c>
    </row>
  </sheetData>
  <mergeCells count="4">
    <mergeCell ref="F1:G1"/>
    <mergeCell ref="A2:G2"/>
    <mergeCell ref="B6:I6"/>
    <mergeCell ref="A6:A7"/>
  </mergeCells>
  <pageMargins left="0.31496062992125984" right="0.31496062992125984" top="0.55118110236220474" bottom="0.35433070866141736" header="0.31496062992125984" footer="0.31496062992125984"/>
  <pageSetup paperSize="9" scale="5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9" tint="0.59999389629810485"/>
  </sheetPr>
  <dimension ref="A1:J267"/>
  <sheetViews>
    <sheetView topLeftCell="A3" zoomScale="80" zoomScaleNormal="80" zoomScaleSheetLayoutView="80" workbookViewId="0">
      <selection activeCell="Q14" sqref="Q14"/>
    </sheetView>
  </sheetViews>
  <sheetFormatPr defaultRowHeight="16.5" x14ac:dyDescent="0.25"/>
  <cols>
    <col min="1" max="1" width="42.140625" style="953" customWidth="1"/>
    <col min="2" max="2" width="17.28515625" style="184" customWidth="1"/>
    <col min="3" max="3" width="19.28515625" style="184" customWidth="1"/>
    <col min="4" max="4" width="13.7109375" style="184" customWidth="1"/>
    <col min="5" max="5" width="15.42578125" style="184" customWidth="1"/>
    <col min="6" max="6" width="11.42578125" style="954" customWidth="1"/>
    <col min="7" max="7" width="11.5703125" style="184" customWidth="1"/>
    <col min="8" max="8" width="13" style="184" customWidth="1"/>
    <col min="9" max="9" width="16" style="184" customWidth="1"/>
    <col min="10" max="16384" width="9.140625" style="184"/>
  </cols>
  <sheetData>
    <row r="1" spans="1:10" x14ac:dyDescent="0.25">
      <c r="F1" s="1450"/>
      <c r="G1" s="1450"/>
    </row>
    <row r="2" spans="1:10" s="186" customFormat="1" ht="48.75" customHeight="1" x14ac:dyDescent="0.25">
      <c r="A2" s="1451" t="s">
        <v>691</v>
      </c>
      <c r="B2" s="1451"/>
      <c r="C2" s="1451"/>
      <c r="D2" s="1451"/>
      <c r="E2" s="1451"/>
      <c r="F2" s="1451"/>
      <c r="G2" s="1451"/>
    </row>
    <row r="4" spans="1:10" x14ac:dyDescent="0.25">
      <c r="A4" s="974" t="s">
        <v>2696</v>
      </c>
    </row>
    <row r="5" spans="1:10" ht="17.25" thickBot="1" x14ac:dyDescent="0.3">
      <c r="B5" s="987"/>
      <c r="C5" s="987"/>
      <c r="D5" s="987"/>
      <c r="E5" s="987"/>
      <c r="F5" s="987"/>
      <c r="G5" s="987"/>
      <c r="H5" s="987"/>
      <c r="I5" s="987"/>
    </row>
    <row r="6" spans="1:10" s="955" customFormat="1" ht="24" customHeight="1" x14ac:dyDescent="0.2">
      <c r="A6" s="1474"/>
      <c r="B6" s="1476" t="s">
        <v>11</v>
      </c>
      <c r="C6" s="1477"/>
      <c r="D6" s="1477"/>
      <c r="E6" s="1477"/>
      <c r="F6" s="1477"/>
      <c r="G6" s="1477"/>
      <c r="H6" s="1477"/>
      <c r="I6" s="1478"/>
    </row>
    <row r="7" spans="1:10" s="955" customFormat="1" ht="142.5" customHeight="1" x14ac:dyDescent="0.2">
      <c r="A7" s="1475"/>
      <c r="B7" s="857" t="s">
        <v>21</v>
      </c>
      <c r="C7" s="858" t="s">
        <v>15</v>
      </c>
      <c r="D7" s="956" t="s">
        <v>16</v>
      </c>
      <c r="E7" s="956" t="s">
        <v>13</v>
      </c>
      <c r="F7" s="957" t="s">
        <v>3</v>
      </c>
      <c r="G7" s="956" t="s">
        <v>4</v>
      </c>
      <c r="H7" s="956" t="s">
        <v>5</v>
      </c>
      <c r="I7" s="958" t="s">
        <v>6</v>
      </c>
    </row>
    <row r="8" spans="1:10" s="955" customFormat="1" ht="13.5" customHeight="1" x14ac:dyDescent="0.2">
      <c r="A8" s="959"/>
      <c r="B8" s="857">
        <v>1</v>
      </c>
      <c r="C8" s="858" t="s">
        <v>24</v>
      </c>
      <c r="D8" s="858">
        <v>3</v>
      </c>
      <c r="E8" s="858" t="s">
        <v>17</v>
      </c>
      <c r="F8" s="960">
        <v>5</v>
      </c>
      <c r="G8" s="858" t="s">
        <v>18</v>
      </c>
      <c r="H8" s="858" t="s">
        <v>19</v>
      </c>
      <c r="I8" s="859" t="s">
        <v>20</v>
      </c>
    </row>
    <row r="9" spans="1:10" s="186" customFormat="1" ht="26.25" customHeight="1" x14ac:dyDescent="0.25">
      <c r="A9" s="961" t="s">
        <v>0</v>
      </c>
      <c r="B9" s="998">
        <f>B10+B48+B97+B139+B160+B193+B253</f>
        <v>10832.755000000001</v>
      </c>
      <c r="C9" s="999">
        <f t="shared" ref="C9:I9" si="0">C10+C48+C97+C139+C160+C193+C253</f>
        <v>68.56174050632913</v>
      </c>
      <c r="D9" s="999"/>
      <c r="E9" s="999"/>
      <c r="F9" s="999"/>
      <c r="G9" s="1000">
        <f t="shared" si="0"/>
        <v>55780.250000000007</v>
      </c>
      <c r="H9" s="1000">
        <f t="shared" si="0"/>
        <v>13437.48</v>
      </c>
      <c r="I9" s="1001">
        <f t="shared" si="0"/>
        <v>69217.73</v>
      </c>
    </row>
    <row r="10" spans="1:10" s="186" customFormat="1" ht="21.75" customHeight="1" x14ac:dyDescent="0.25">
      <c r="A10" s="989" t="s">
        <v>693</v>
      </c>
      <c r="B10" s="1002">
        <f>B11+B21+B34+B42</f>
        <v>3997.0050000000001</v>
      </c>
      <c r="C10" s="865">
        <f>C11+C21+C34+C42</f>
        <v>25.297499999999999</v>
      </c>
      <c r="D10" s="865"/>
      <c r="E10" s="865"/>
      <c r="F10" s="865"/>
      <c r="G10" s="865">
        <f>G11+G21+G34+G42</f>
        <v>23442.19</v>
      </c>
      <c r="H10" s="865">
        <f>H11+H21+H34+H42</f>
        <v>5647.24</v>
      </c>
      <c r="I10" s="866">
        <f>I11+I21+I34+I42</f>
        <v>29089.43</v>
      </c>
    </row>
    <row r="11" spans="1:10" s="963" customFormat="1" ht="37.5" customHeight="1" x14ac:dyDescent="0.25">
      <c r="A11" s="962" t="s">
        <v>10</v>
      </c>
      <c r="B11" s="993">
        <f t="shared" ref="B11:I11" si="1">SUM(B12:B20)</f>
        <v>711.005</v>
      </c>
      <c r="C11" s="975">
        <f t="shared" si="1"/>
        <v>4.5000316455696208</v>
      </c>
      <c r="D11" s="976"/>
      <c r="E11" s="976"/>
      <c r="F11" s="977"/>
      <c r="G11" s="976">
        <f t="shared" si="1"/>
        <v>7656.52</v>
      </c>
      <c r="H11" s="975">
        <f t="shared" si="1"/>
        <v>1844.46</v>
      </c>
      <c r="I11" s="1003">
        <f t="shared" si="1"/>
        <v>9500.9799999999977</v>
      </c>
      <c r="J11" s="964"/>
    </row>
    <row r="12" spans="1:10" s="966" customFormat="1" ht="24" customHeight="1" x14ac:dyDescent="0.25">
      <c r="A12" s="965" t="s">
        <v>694</v>
      </c>
      <c r="B12" s="1004">
        <v>48</v>
      </c>
      <c r="C12" s="1005">
        <f t="shared" ref="C12:C20" si="2">B12/158</f>
        <v>0.30379746835443039</v>
      </c>
      <c r="D12" s="978">
        <v>10.79</v>
      </c>
      <c r="E12" s="978">
        <f>B12*D12</f>
        <v>517.91999999999996</v>
      </c>
      <c r="F12" s="1023">
        <v>1</v>
      </c>
      <c r="G12" s="978">
        <f>ROUND(E12*F12,2)</f>
        <v>517.91999999999996</v>
      </c>
      <c r="H12" s="978">
        <f t="shared" ref="H12:H20" si="3">ROUND(G12*0.2409,2)</f>
        <v>124.77</v>
      </c>
      <c r="I12" s="979">
        <f t="shared" ref="I12:I13" si="4">G12+H12</f>
        <v>642.68999999999994</v>
      </c>
      <c r="J12" s="964"/>
    </row>
    <row r="13" spans="1:10" s="966" customFormat="1" ht="24" customHeight="1" x14ac:dyDescent="0.25">
      <c r="A13" s="965" t="s">
        <v>694</v>
      </c>
      <c r="B13" s="1004">
        <v>48</v>
      </c>
      <c r="C13" s="1005">
        <f t="shared" si="2"/>
        <v>0.30379746835443039</v>
      </c>
      <c r="D13" s="978">
        <v>10.79</v>
      </c>
      <c r="E13" s="978">
        <f t="shared" ref="E13" si="5">B13*D13</f>
        <v>517.91999999999996</v>
      </c>
      <c r="F13" s="1023">
        <v>1</v>
      </c>
      <c r="G13" s="978">
        <f t="shared" ref="G13:G20" si="6">ROUND(E13*F13,2)</f>
        <v>517.91999999999996</v>
      </c>
      <c r="H13" s="978">
        <f t="shared" si="3"/>
        <v>124.77</v>
      </c>
      <c r="I13" s="979">
        <f t="shared" si="4"/>
        <v>642.68999999999994</v>
      </c>
      <c r="J13" s="964"/>
    </row>
    <row r="14" spans="1:10" s="966" customFormat="1" ht="24" customHeight="1" x14ac:dyDescent="0.25">
      <c r="A14" s="965" t="s">
        <v>694</v>
      </c>
      <c r="B14" s="1004">
        <v>88</v>
      </c>
      <c r="C14" s="1005">
        <f t="shared" si="2"/>
        <v>0.55696202531645567</v>
      </c>
      <c r="D14" s="978">
        <v>10.79</v>
      </c>
      <c r="E14" s="978">
        <f>B14*D14</f>
        <v>949.52</v>
      </c>
      <c r="F14" s="1023">
        <v>1</v>
      </c>
      <c r="G14" s="978">
        <f t="shared" si="6"/>
        <v>949.52</v>
      </c>
      <c r="H14" s="978">
        <f t="shared" si="3"/>
        <v>228.74</v>
      </c>
      <c r="I14" s="979">
        <f>G14+H14</f>
        <v>1178.26</v>
      </c>
      <c r="J14" s="964"/>
    </row>
    <row r="15" spans="1:10" s="966" customFormat="1" ht="24" customHeight="1" x14ac:dyDescent="0.25">
      <c r="A15" s="965" t="s">
        <v>694</v>
      </c>
      <c r="B15" s="1004">
        <v>120</v>
      </c>
      <c r="C15" s="1005">
        <f t="shared" si="2"/>
        <v>0.759493670886076</v>
      </c>
      <c r="D15" s="978">
        <v>10.79</v>
      </c>
      <c r="E15" s="978">
        <f t="shared" ref="E15:E19" si="7">B15*D15</f>
        <v>1294.8</v>
      </c>
      <c r="F15" s="1023">
        <v>1</v>
      </c>
      <c r="G15" s="978">
        <f t="shared" si="6"/>
        <v>1294.8</v>
      </c>
      <c r="H15" s="978">
        <f t="shared" si="3"/>
        <v>311.92</v>
      </c>
      <c r="I15" s="979">
        <f t="shared" ref="I15:I20" si="8">G15+H15</f>
        <v>1606.72</v>
      </c>
      <c r="J15" s="964"/>
    </row>
    <row r="16" spans="1:10" s="966" customFormat="1" ht="24" customHeight="1" x14ac:dyDescent="0.25">
      <c r="A16" s="965" t="s">
        <v>694</v>
      </c>
      <c r="B16" s="1004">
        <v>72</v>
      </c>
      <c r="C16" s="1005">
        <f t="shared" si="2"/>
        <v>0.45569620253164556</v>
      </c>
      <c r="D16" s="978">
        <v>10.79</v>
      </c>
      <c r="E16" s="978">
        <f t="shared" si="7"/>
        <v>776.87999999999988</v>
      </c>
      <c r="F16" s="1023">
        <v>1</v>
      </c>
      <c r="G16" s="978">
        <f t="shared" si="6"/>
        <v>776.88</v>
      </c>
      <c r="H16" s="978">
        <f t="shared" si="3"/>
        <v>187.15</v>
      </c>
      <c r="I16" s="979">
        <f t="shared" si="8"/>
        <v>964.03</v>
      </c>
      <c r="J16" s="964"/>
    </row>
    <row r="17" spans="1:10" s="966" customFormat="1" ht="24" customHeight="1" x14ac:dyDescent="0.25">
      <c r="A17" s="965" t="s">
        <v>694</v>
      </c>
      <c r="B17" s="1004">
        <v>16</v>
      </c>
      <c r="C17" s="1005">
        <f t="shared" si="2"/>
        <v>0.10126582278481013</v>
      </c>
      <c r="D17" s="978">
        <v>10.79</v>
      </c>
      <c r="E17" s="978">
        <f t="shared" si="7"/>
        <v>172.64</v>
      </c>
      <c r="F17" s="1023">
        <v>1</v>
      </c>
      <c r="G17" s="978">
        <f t="shared" si="6"/>
        <v>172.64</v>
      </c>
      <c r="H17" s="978">
        <f t="shared" si="3"/>
        <v>41.59</v>
      </c>
      <c r="I17" s="979">
        <f t="shared" si="8"/>
        <v>214.23</v>
      </c>
      <c r="J17" s="964"/>
    </row>
    <row r="18" spans="1:10" s="966" customFormat="1" ht="24.75" customHeight="1" x14ac:dyDescent="0.25">
      <c r="A18" s="965" t="s">
        <v>695</v>
      </c>
      <c r="B18" s="1004">
        <v>144</v>
      </c>
      <c r="C18" s="1005">
        <f t="shared" si="2"/>
        <v>0.91139240506329111</v>
      </c>
      <c r="D18" s="978">
        <v>10.79</v>
      </c>
      <c r="E18" s="978">
        <f>B18*D18</f>
        <v>1553.7599999999998</v>
      </c>
      <c r="F18" s="1023">
        <v>1</v>
      </c>
      <c r="G18" s="978">
        <f t="shared" si="6"/>
        <v>1553.76</v>
      </c>
      <c r="H18" s="978">
        <f t="shared" si="3"/>
        <v>374.3</v>
      </c>
      <c r="I18" s="979">
        <f t="shared" si="8"/>
        <v>1928.06</v>
      </c>
      <c r="J18" s="964"/>
    </row>
    <row r="19" spans="1:10" s="966" customFormat="1" ht="24.75" customHeight="1" x14ac:dyDescent="0.25">
      <c r="A19" s="965" t="s">
        <v>695</v>
      </c>
      <c r="B19" s="1004">
        <v>48</v>
      </c>
      <c r="C19" s="1005">
        <f t="shared" si="2"/>
        <v>0.30379746835443039</v>
      </c>
      <c r="D19" s="978">
        <v>8.8800000000000008</v>
      </c>
      <c r="E19" s="978">
        <f t="shared" si="7"/>
        <v>426.24</v>
      </c>
      <c r="F19" s="1023">
        <v>1</v>
      </c>
      <c r="G19" s="978">
        <f t="shared" si="6"/>
        <v>426.24</v>
      </c>
      <c r="H19" s="978">
        <f t="shared" si="3"/>
        <v>102.68</v>
      </c>
      <c r="I19" s="979">
        <f t="shared" si="8"/>
        <v>528.92000000000007</v>
      </c>
      <c r="J19" s="964"/>
    </row>
    <row r="20" spans="1:10" s="966" customFormat="1" ht="24.75" customHeight="1" x14ac:dyDescent="0.25">
      <c r="A20" s="965" t="s">
        <v>696</v>
      </c>
      <c r="B20" s="1004">
        <v>127.005</v>
      </c>
      <c r="C20" s="1005">
        <f t="shared" si="2"/>
        <v>0.80382911392405065</v>
      </c>
      <c r="D20" s="978">
        <v>11.391999999999999</v>
      </c>
      <c r="E20" s="978">
        <f>B20*D20</f>
        <v>1446.8409599999998</v>
      </c>
      <c r="F20" s="1023">
        <v>1</v>
      </c>
      <c r="G20" s="978">
        <f t="shared" si="6"/>
        <v>1446.84</v>
      </c>
      <c r="H20" s="978">
        <f t="shared" si="3"/>
        <v>348.54</v>
      </c>
      <c r="I20" s="979">
        <f t="shared" si="8"/>
        <v>1795.3799999999999</v>
      </c>
    </row>
    <row r="21" spans="1:10" s="963" customFormat="1" ht="49.5" customHeight="1" x14ac:dyDescent="0.2">
      <c r="A21" s="962" t="s">
        <v>8</v>
      </c>
      <c r="B21" s="993">
        <f t="shared" ref="B21:I21" si="9">SUM(B22:B33)</f>
        <v>1644</v>
      </c>
      <c r="C21" s="975">
        <f t="shared" si="9"/>
        <v>10.405063291139239</v>
      </c>
      <c r="D21" s="976"/>
      <c r="E21" s="976"/>
      <c r="F21" s="1024"/>
      <c r="G21" s="976">
        <f t="shared" si="9"/>
        <v>9815.130000000001</v>
      </c>
      <c r="H21" s="976">
        <f t="shared" si="9"/>
        <v>2364.4700000000003</v>
      </c>
      <c r="I21" s="1006">
        <f t="shared" si="9"/>
        <v>12179.600000000002</v>
      </c>
    </row>
    <row r="22" spans="1:10" s="966" customFormat="1" ht="20.25" customHeight="1" x14ac:dyDescent="0.25">
      <c r="A22" s="965" t="s">
        <v>697</v>
      </c>
      <c r="B22" s="1004">
        <v>156</v>
      </c>
      <c r="C22" s="1005">
        <f>B22/158</f>
        <v>0.98734177215189878</v>
      </c>
      <c r="D22" s="978">
        <v>5.93</v>
      </c>
      <c r="E22" s="978">
        <f>(B22*D22)</f>
        <v>925.07999999999993</v>
      </c>
      <c r="F22" s="1023">
        <v>1</v>
      </c>
      <c r="G22" s="978">
        <f t="shared" ref="G22:G33" si="10">ROUND(E22*F22,2)</f>
        <v>925.08</v>
      </c>
      <c r="H22" s="978">
        <f t="shared" ref="H22:H33" si="11">ROUND(G22*0.2409,2)</f>
        <v>222.85</v>
      </c>
      <c r="I22" s="979">
        <f t="shared" ref="I22:I33" si="12">G22+H22</f>
        <v>1147.93</v>
      </c>
    </row>
    <row r="23" spans="1:10" s="966" customFormat="1" ht="20.25" customHeight="1" x14ac:dyDescent="0.25">
      <c r="A23" s="965" t="s">
        <v>697</v>
      </c>
      <c r="B23" s="1004">
        <v>84</v>
      </c>
      <c r="C23" s="1005">
        <f>B23/158</f>
        <v>0.53164556962025311</v>
      </c>
      <c r="D23" s="978">
        <v>5.93</v>
      </c>
      <c r="E23" s="978">
        <f t="shared" ref="E23:E41" si="13">(B23*D23)</f>
        <v>498.12</v>
      </c>
      <c r="F23" s="1023">
        <v>1</v>
      </c>
      <c r="G23" s="978">
        <f t="shared" si="10"/>
        <v>498.12</v>
      </c>
      <c r="H23" s="978">
        <f t="shared" si="11"/>
        <v>120</v>
      </c>
      <c r="I23" s="979">
        <f t="shared" si="12"/>
        <v>618.12</v>
      </c>
    </row>
    <row r="24" spans="1:10" s="966" customFormat="1" ht="20.25" customHeight="1" x14ac:dyDescent="0.25">
      <c r="A24" s="965" t="s">
        <v>697</v>
      </c>
      <c r="B24" s="1004">
        <v>120</v>
      </c>
      <c r="C24" s="1005">
        <f t="shared" ref="C24:C33" si="14">B24/158</f>
        <v>0.759493670886076</v>
      </c>
      <c r="D24" s="978">
        <v>5.93</v>
      </c>
      <c r="E24" s="978">
        <f t="shared" si="13"/>
        <v>711.59999999999991</v>
      </c>
      <c r="F24" s="1023">
        <v>1</v>
      </c>
      <c r="G24" s="978">
        <f t="shared" si="10"/>
        <v>711.6</v>
      </c>
      <c r="H24" s="978">
        <f t="shared" si="11"/>
        <v>171.42</v>
      </c>
      <c r="I24" s="979">
        <f t="shared" si="12"/>
        <v>883.02</v>
      </c>
    </row>
    <row r="25" spans="1:10" s="966" customFormat="1" ht="20.25" customHeight="1" x14ac:dyDescent="0.25">
      <c r="A25" s="965" t="s">
        <v>697</v>
      </c>
      <c r="B25" s="1004">
        <v>164</v>
      </c>
      <c r="C25" s="1005">
        <f t="shared" si="14"/>
        <v>1.0379746835443038</v>
      </c>
      <c r="D25" s="978">
        <v>5.93</v>
      </c>
      <c r="E25" s="978">
        <f t="shared" si="13"/>
        <v>972.52</v>
      </c>
      <c r="F25" s="1023">
        <v>1</v>
      </c>
      <c r="G25" s="978">
        <f t="shared" si="10"/>
        <v>972.52</v>
      </c>
      <c r="H25" s="978">
        <f t="shared" si="11"/>
        <v>234.28</v>
      </c>
      <c r="I25" s="979">
        <f t="shared" si="12"/>
        <v>1206.8</v>
      </c>
    </row>
    <row r="26" spans="1:10" s="966" customFormat="1" ht="20.25" customHeight="1" x14ac:dyDescent="0.25">
      <c r="A26" s="965" t="s">
        <v>697</v>
      </c>
      <c r="B26" s="1004">
        <v>144</v>
      </c>
      <c r="C26" s="1005">
        <f t="shared" si="14"/>
        <v>0.91139240506329111</v>
      </c>
      <c r="D26" s="978">
        <v>5.93</v>
      </c>
      <c r="E26" s="978">
        <f t="shared" si="13"/>
        <v>853.92</v>
      </c>
      <c r="F26" s="1023">
        <v>1</v>
      </c>
      <c r="G26" s="978">
        <f t="shared" si="10"/>
        <v>853.92</v>
      </c>
      <c r="H26" s="978">
        <f t="shared" si="11"/>
        <v>205.71</v>
      </c>
      <c r="I26" s="979">
        <f t="shared" si="12"/>
        <v>1059.6299999999999</v>
      </c>
    </row>
    <row r="27" spans="1:10" s="966" customFormat="1" ht="20.25" customHeight="1" x14ac:dyDescent="0.25">
      <c r="A27" s="965" t="s">
        <v>697</v>
      </c>
      <c r="B27" s="1004">
        <v>96</v>
      </c>
      <c r="C27" s="1005">
        <f t="shared" si="14"/>
        <v>0.60759493670886078</v>
      </c>
      <c r="D27" s="978">
        <v>5.93</v>
      </c>
      <c r="E27" s="978">
        <f t="shared" si="13"/>
        <v>569.28</v>
      </c>
      <c r="F27" s="1023">
        <v>1</v>
      </c>
      <c r="G27" s="978">
        <f t="shared" si="10"/>
        <v>569.28</v>
      </c>
      <c r="H27" s="978">
        <f t="shared" si="11"/>
        <v>137.13999999999999</v>
      </c>
      <c r="I27" s="979">
        <f t="shared" si="12"/>
        <v>706.42</v>
      </c>
    </row>
    <row r="28" spans="1:10" s="966" customFormat="1" ht="20.25" customHeight="1" x14ac:dyDescent="0.25">
      <c r="A28" s="965" t="s">
        <v>697</v>
      </c>
      <c r="B28" s="1004">
        <v>88</v>
      </c>
      <c r="C28" s="1005">
        <f t="shared" si="14"/>
        <v>0.55696202531645567</v>
      </c>
      <c r="D28" s="978">
        <v>5.93</v>
      </c>
      <c r="E28" s="978">
        <f t="shared" si="13"/>
        <v>521.83999999999992</v>
      </c>
      <c r="F28" s="1023">
        <v>1</v>
      </c>
      <c r="G28" s="978">
        <f t="shared" si="10"/>
        <v>521.84</v>
      </c>
      <c r="H28" s="978">
        <f t="shared" si="11"/>
        <v>125.71</v>
      </c>
      <c r="I28" s="979">
        <f t="shared" si="12"/>
        <v>647.55000000000007</v>
      </c>
    </row>
    <row r="29" spans="1:10" s="966" customFormat="1" ht="20.25" customHeight="1" x14ac:dyDescent="0.25">
      <c r="A29" s="965" t="s">
        <v>698</v>
      </c>
      <c r="B29" s="1004">
        <v>180</v>
      </c>
      <c r="C29" s="1005">
        <f t="shared" si="14"/>
        <v>1.139240506329114</v>
      </c>
      <c r="D29" s="978">
        <v>5.36</v>
      </c>
      <c r="E29" s="978">
        <f t="shared" si="13"/>
        <v>964.80000000000007</v>
      </c>
      <c r="F29" s="1023">
        <v>1</v>
      </c>
      <c r="G29" s="978">
        <f t="shared" si="10"/>
        <v>964.8</v>
      </c>
      <c r="H29" s="978">
        <f t="shared" si="11"/>
        <v>232.42</v>
      </c>
      <c r="I29" s="979">
        <f t="shared" si="12"/>
        <v>1197.22</v>
      </c>
    </row>
    <row r="30" spans="1:10" s="966" customFormat="1" ht="20.25" customHeight="1" x14ac:dyDescent="0.25">
      <c r="A30" s="965" t="s">
        <v>698</v>
      </c>
      <c r="B30" s="1004">
        <v>136</v>
      </c>
      <c r="C30" s="1005">
        <f t="shared" si="14"/>
        <v>0.86075949367088611</v>
      </c>
      <c r="D30" s="978">
        <v>5.78</v>
      </c>
      <c r="E30" s="978">
        <f t="shared" si="13"/>
        <v>786.08</v>
      </c>
      <c r="F30" s="1023">
        <v>1</v>
      </c>
      <c r="G30" s="978">
        <f t="shared" si="10"/>
        <v>786.08</v>
      </c>
      <c r="H30" s="978">
        <f t="shared" si="11"/>
        <v>189.37</v>
      </c>
      <c r="I30" s="979">
        <f t="shared" si="12"/>
        <v>975.45</v>
      </c>
    </row>
    <row r="31" spans="1:10" s="966" customFormat="1" ht="20.25" customHeight="1" x14ac:dyDescent="0.25">
      <c r="A31" s="965" t="s">
        <v>698</v>
      </c>
      <c r="B31" s="1004">
        <v>164</v>
      </c>
      <c r="C31" s="1005">
        <f t="shared" si="14"/>
        <v>1.0379746835443038</v>
      </c>
      <c r="D31" s="978">
        <v>5.36</v>
      </c>
      <c r="E31" s="978">
        <f t="shared" si="13"/>
        <v>879.04000000000008</v>
      </c>
      <c r="F31" s="1023">
        <v>1</v>
      </c>
      <c r="G31" s="978">
        <f t="shared" si="10"/>
        <v>879.04</v>
      </c>
      <c r="H31" s="978">
        <f t="shared" si="11"/>
        <v>211.76</v>
      </c>
      <c r="I31" s="979">
        <f t="shared" si="12"/>
        <v>1090.8</v>
      </c>
    </row>
    <row r="32" spans="1:10" s="966" customFormat="1" ht="20.25" customHeight="1" x14ac:dyDescent="0.25">
      <c r="A32" s="965" t="s">
        <v>698</v>
      </c>
      <c r="B32" s="1004">
        <v>144</v>
      </c>
      <c r="C32" s="1005">
        <f t="shared" si="14"/>
        <v>0.91139240506329111</v>
      </c>
      <c r="D32" s="978">
        <v>5.36</v>
      </c>
      <c r="E32" s="978">
        <f t="shared" si="13"/>
        <v>771.84</v>
      </c>
      <c r="F32" s="1023">
        <v>1</v>
      </c>
      <c r="G32" s="978">
        <f t="shared" si="10"/>
        <v>771.84</v>
      </c>
      <c r="H32" s="978">
        <f t="shared" si="11"/>
        <v>185.94</v>
      </c>
      <c r="I32" s="979">
        <f t="shared" si="12"/>
        <v>957.78</v>
      </c>
    </row>
    <row r="33" spans="1:9" s="966" customFormat="1" ht="20.25" customHeight="1" x14ac:dyDescent="0.25">
      <c r="A33" s="965" t="s">
        <v>699</v>
      </c>
      <c r="B33" s="1004">
        <v>168</v>
      </c>
      <c r="C33" s="1005">
        <f t="shared" si="14"/>
        <v>1.0632911392405062</v>
      </c>
      <c r="D33" s="978">
        <v>8.1012500000000003</v>
      </c>
      <c r="E33" s="978">
        <f t="shared" si="13"/>
        <v>1361.01</v>
      </c>
      <c r="F33" s="1023">
        <v>1</v>
      </c>
      <c r="G33" s="978">
        <f t="shared" si="10"/>
        <v>1361.01</v>
      </c>
      <c r="H33" s="978">
        <f t="shared" si="11"/>
        <v>327.87</v>
      </c>
      <c r="I33" s="979">
        <f t="shared" si="12"/>
        <v>1688.88</v>
      </c>
    </row>
    <row r="34" spans="1:9" s="963" customFormat="1" ht="42.75" x14ac:dyDescent="0.2">
      <c r="A34" s="962" t="s">
        <v>9</v>
      </c>
      <c r="B34" s="993">
        <f t="shared" ref="B34:C34" si="15">SUM(B35:B41)</f>
        <v>910</v>
      </c>
      <c r="C34" s="975">
        <f t="shared" si="15"/>
        <v>5.7594936708860756</v>
      </c>
      <c r="D34" s="976"/>
      <c r="E34" s="976"/>
      <c r="F34" s="1024"/>
      <c r="G34" s="976">
        <f t="shared" ref="G34:I34" si="16">SUM(G35:G41)</f>
        <v>3467.0999999999995</v>
      </c>
      <c r="H34" s="976">
        <f t="shared" si="16"/>
        <v>835.24</v>
      </c>
      <c r="I34" s="1006">
        <f t="shared" si="16"/>
        <v>4302.34</v>
      </c>
    </row>
    <row r="35" spans="1:9" s="966" customFormat="1" ht="27" customHeight="1" x14ac:dyDescent="0.25">
      <c r="A35" s="965" t="s">
        <v>700</v>
      </c>
      <c r="B35" s="1004">
        <v>140</v>
      </c>
      <c r="C35" s="1005">
        <f>B35/158</f>
        <v>0.88607594936708856</v>
      </c>
      <c r="D35" s="978">
        <v>3.81</v>
      </c>
      <c r="E35" s="978">
        <f t="shared" si="13"/>
        <v>533.4</v>
      </c>
      <c r="F35" s="1023">
        <v>1</v>
      </c>
      <c r="G35" s="978">
        <f t="shared" ref="G35:G41" si="17">ROUND(E35*F35,2)</f>
        <v>533.4</v>
      </c>
      <c r="H35" s="978">
        <f t="shared" ref="H35:H41" si="18">ROUND(G35*0.2409,2)</f>
        <v>128.5</v>
      </c>
      <c r="I35" s="979">
        <f t="shared" ref="I35:I41" si="19">G35+H35</f>
        <v>661.9</v>
      </c>
    </row>
    <row r="36" spans="1:9" s="966" customFormat="1" ht="27" customHeight="1" x14ac:dyDescent="0.25">
      <c r="A36" s="965" t="s">
        <v>700</v>
      </c>
      <c r="B36" s="1004">
        <v>148</v>
      </c>
      <c r="C36" s="1005">
        <f t="shared" ref="C36:C41" si="20">B36/158</f>
        <v>0.93670886075949367</v>
      </c>
      <c r="D36" s="978">
        <v>3.81</v>
      </c>
      <c r="E36" s="978">
        <f t="shared" si="13"/>
        <v>563.88</v>
      </c>
      <c r="F36" s="1023">
        <v>1</v>
      </c>
      <c r="G36" s="978">
        <f t="shared" si="17"/>
        <v>563.88</v>
      </c>
      <c r="H36" s="978">
        <f t="shared" si="18"/>
        <v>135.84</v>
      </c>
      <c r="I36" s="979">
        <f t="shared" si="19"/>
        <v>699.72</v>
      </c>
    </row>
    <row r="37" spans="1:9" s="966" customFormat="1" ht="27" customHeight="1" x14ac:dyDescent="0.25">
      <c r="A37" s="965" t="s">
        <v>700</v>
      </c>
      <c r="B37" s="1004">
        <v>140</v>
      </c>
      <c r="C37" s="1005">
        <f t="shared" si="20"/>
        <v>0.88607594936708856</v>
      </c>
      <c r="D37" s="978">
        <v>3.81</v>
      </c>
      <c r="E37" s="978">
        <f t="shared" si="13"/>
        <v>533.4</v>
      </c>
      <c r="F37" s="1023">
        <v>1</v>
      </c>
      <c r="G37" s="978">
        <f t="shared" si="17"/>
        <v>533.4</v>
      </c>
      <c r="H37" s="978">
        <f t="shared" si="18"/>
        <v>128.5</v>
      </c>
      <c r="I37" s="979">
        <f t="shared" si="19"/>
        <v>661.9</v>
      </c>
    </row>
    <row r="38" spans="1:9" s="966" customFormat="1" ht="27" customHeight="1" x14ac:dyDescent="0.25">
      <c r="A38" s="965" t="s">
        <v>700</v>
      </c>
      <c r="B38" s="1004">
        <v>162</v>
      </c>
      <c r="C38" s="1005">
        <f t="shared" si="20"/>
        <v>1.0253164556962024</v>
      </c>
      <c r="D38" s="978">
        <v>3.81</v>
      </c>
      <c r="E38" s="978">
        <f t="shared" si="13"/>
        <v>617.22</v>
      </c>
      <c r="F38" s="1023">
        <v>1</v>
      </c>
      <c r="G38" s="978">
        <f t="shared" si="17"/>
        <v>617.22</v>
      </c>
      <c r="H38" s="978">
        <f t="shared" si="18"/>
        <v>148.69</v>
      </c>
      <c r="I38" s="979">
        <f t="shared" si="19"/>
        <v>765.91000000000008</v>
      </c>
    </row>
    <row r="39" spans="1:9" s="966" customFormat="1" ht="27" customHeight="1" x14ac:dyDescent="0.25">
      <c r="A39" s="965" t="s">
        <v>700</v>
      </c>
      <c r="B39" s="1004">
        <v>0</v>
      </c>
      <c r="C39" s="1005">
        <f t="shared" si="20"/>
        <v>0</v>
      </c>
      <c r="D39" s="978">
        <v>0</v>
      </c>
      <c r="E39" s="978">
        <f t="shared" si="13"/>
        <v>0</v>
      </c>
      <c r="F39" s="1023">
        <v>1</v>
      </c>
      <c r="G39" s="978">
        <f t="shared" si="17"/>
        <v>0</v>
      </c>
      <c r="H39" s="978">
        <f t="shared" si="18"/>
        <v>0</v>
      </c>
      <c r="I39" s="979">
        <f t="shared" si="19"/>
        <v>0</v>
      </c>
    </row>
    <row r="40" spans="1:9" s="966" customFormat="1" ht="27" customHeight="1" x14ac:dyDescent="0.25">
      <c r="A40" s="965" t="s">
        <v>700</v>
      </c>
      <c r="B40" s="1004">
        <v>166</v>
      </c>
      <c r="C40" s="1005">
        <f t="shared" si="20"/>
        <v>1.0506329113924051</v>
      </c>
      <c r="D40" s="978">
        <v>3.81</v>
      </c>
      <c r="E40" s="978">
        <f t="shared" si="13"/>
        <v>632.46</v>
      </c>
      <c r="F40" s="1023">
        <v>1</v>
      </c>
      <c r="G40" s="978">
        <f t="shared" si="17"/>
        <v>632.46</v>
      </c>
      <c r="H40" s="978">
        <f t="shared" si="18"/>
        <v>152.36000000000001</v>
      </c>
      <c r="I40" s="979">
        <f t="shared" si="19"/>
        <v>784.82</v>
      </c>
    </row>
    <row r="41" spans="1:9" s="966" customFormat="1" ht="23.25" customHeight="1" x14ac:dyDescent="0.25">
      <c r="A41" s="965" t="s">
        <v>700</v>
      </c>
      <c r="B41" s="1004">
        <v>154</v>
      </c>
      <c r="C41" s="1005">
        <f t="shared" si="20"/>
        <v>0.97468354430379744</v>
      </c>
      <c r="D41" s="978">
        <v>3.81</v>
      </c>
      <c r="E41" s="978">
        <f t="shared" si="13"/>
        <v>586.74</v>
      </c>
      <c r="F41" s="1023">
        <v>1</v>
      </c>
      <c r="G41" s="978">
        <f t="shared" si="17"/>
        <v>586.74</v>
      </c>
      <c r="H41" s="978">
        <f t="shared" si="18"/>
        <v>141.35</v>
      </c>
      <c r="I41" s="979">
        <f t="shared" si="19"/>
        <v>728.09</v>
      </c>
    </row>
    <row r="42" spans="1:9" s="963" customFormat="1" ht="36" customHeight="1" x14ac:dyDescent="0.2">
      <c r="A42" s="962" t="s">
        <v>7</v>
      </c>
      <c r="B42" s="993">
        <f>SUM(B43:B47)</f>
        <v>732</v>
      </c>
      <c r="C42" s="975">
        <f>SUM(C43:C47)</f>
        <v>4.6329113924050631</v>
      </c>
      <c r="D42" s="976"/>
      <c r="E42" s="976"/>
      <c r="F42" s="1024"/>
      <c r="G42" s="976">
        <f>SUM(G43:G47)</f>
        <v>2503.44</v>
      </c>
      <c r="H42" s="976">
        <f>SUM(H43:H47)</f>
        <v>603.07000000000005</v>
      </c>
      <c r="I42" s="1006">
        <f>SUM(I43:I47)</f>
        <v>3106.51</v>
      </c>
    </row>
    <row r="43" spans="1:9" s="966" customFormat="1" ht="21.75" customHeight="1" x14ac:dyDescent="0.25">
      <c r="A43" s="965" t="s">
        <v>702</v>
      </c>
      <c r="B43" s="1004">
        <v>202</v>
      </c>
      <c r="C43" s="1005">
        <f t="shared" ref="C43:C47" si="21">B43/158</f>
        <v>1.2784810126582278</v>
      </c>
      <c r="D43" s="978">
        <v>3.42</v>
      </c>
      <c r="E43" s="978">
        <f t="shared" ref="E43:E47" si="22">(B43*D43)</f>
        <v>690.84</v>
      </c>
      <c r="F43" s="1023">
        <v>1</v>
      </c>
      <c r="G43" s="978">
        <f t="shared" ref="G43:G47" si="23">ROUND(E43*F43,2)</f>
        <v>690.84</v>
      </c>
      <c r="H43" s="978">
        <f t="shared" ref="H43:H47" si="24">ROUND(G43*0.2409,2)</f>
        <v>166.42</v>
      </c>
      <c r="I43" s="979">
        <f t="shared" ref="I43:I47" si="25">G43+H43</f>
        <v>857.26</v>
      </c>
    </row>
    <row r="44" spans="1:9" s="966" customFormat="1" ht="21.75" customHeight="1" x14ac:dyDescent="0.25">
      <c r="A44" s="965" t="s">
        <v>702</v>
      </c>
      <c r="B44" s="1004">
        <v>116</v>
      </c>
      <c r="C44" s="1005">
        <f t="shared" si="21"/>
        <v>0.73417721518987344</v>
      </c>
      <c r="D44" s="978">
        <v>3.42</v>
      </c>
      <c r="E44" s="978">
        <f t="shared" si="22"/>
        <v>396.71999999999997</v>
      </c>
      <c r="F44" s="1023">
        <v>1</v>
      </c>
      <c r="G44" s="978">
        <f t="shared" si="23"/>
        <v>396.72</v>
      </c>
      <c r="H44" s="978">
        <f t="shared" si="24"/>
        <v>95.57</v>
      </c>
      <c r="I44" s="979">
        <f t="shared" si="25"/>
        <v>492.29</v>
      </c>
    </row>
    <row r="45" spans="1:9" s="966" customFormat="1" ht="21.75" customHeight="1" x14ac:dyDescent="0.25">
      <c r="A45" s="965" t="s">
        <v>702</v>
      </c>
      <c r="B45" s="1004">
        <v>72</v>
      </c>
      <c r="C45" s="1005">
        <f t="shared" si="21"/>
        <v>0.45569620253164556</v>
      </c>
      <c r="D45" s="978">
        <v>3.42</v>
      </c>
      <c r="E45" s="978">
        <f t="shared" si="22"/>
        <v>246.24</v>
      </c>
      <c r="F45" s="1023">
        <v>1</v>
      </c>
      <c r="G45" s="978">
        <f t="shared" si="23"/>
        <v>246.24</v>
      </c>
      <c r="H45" s="978">
        <f t="shared" si="24"/>
        <v>59.32</v>
      </c>
      <c r="I45" s="979">
        <f t="shared" si="25"/>
        <v>305.56</v>
      </c>
    </row>
    <row r="46" spans="1:9" s="966" customFormat="1" ht="21.75" customHeight="1" x14ac:dyDescent="0.25">
      <c r="A46" s="965" t="s">
        <v>702</v>
      </c>
      <c r="B46" s="1004">
        <v>168</v>
      </c>
      <c r="C46" s="1005">
        <f t="shared" si="21"/>
        <v>1.0632911392405062</v>
      </c>
      <c r="D46" s="978">
        <v>3.42</v>
      </c>
      <c r="E46" s="978">
        <f t="shared" si="22"/>
        <v>574.55999999999995</v>
      </c>
      <c r="F46" s="1023">
        <v>1</v>
      </c>
      <c r="G46" s="978">
        <f t="shared" si="23"/>
        <v>574.55999999999995</v>
      </c>
      <c r="H46" s="978">
        <f t="shared" si="24"/>
        <v>138.41</v>
      </c>
      <c r="I46" s="979">
        <f t="shared" si="25"/>
        <v>712.96999999999991</v>
      </c>
    </row>
    <row r="47" spans="1:9" s="966" customFormat="1" ht="21.75" customHeight="1" x14ac:dyDescent="0.25">
      <c r="A47" s="965" t="s">
        <v>702</v>
      </c>
      <c r="B47" s="1004">
        <v>174</v>
      </c>
      <c r="C47" s="1005">
        <f t="shared" si="21"/>
        <v>1.1012658227848102</v>
      </c>
      <c r="D47" s="978">
        <v>3.42</v>
      </c>
      <c r="E47" s="978">
        <f t="shared" si="22"/>
        <v>595.08000000000004</v>
      </c>
      <c r="F47" s="1023">
        <v>1</v>
      </c>
      <c r="G47" s="978">
        <f t="shared" si="23"/>
        <v>595.08000000000004</v>
      </c>
      <c r="H47" s="978">
        <f t="shared" si="24"/>
        <v>143.35</v>
      </c>
      <c r="I47" s="979">
        <f t="shared" si="25"/>
        <v>738.43000000000006</v>
      </c>
    </row>
    <row r="48" spans="1:9" s="186" customFormat="1" ht="33.75" customHeight="1" x14ac:dyDescent="0.25">
      <c r="A48" s="988" t="s">
        <v>2698</v>
      </c>
      <c r="B48" s="1002">
        <f>B49+B52+B71+B86</f>
        <v>1504</v>
      </c>
      <c r="C48" s="865">
        <f>C49+C52+C71+C86</f>
        <v>9.5189873417721511</v>
      </c>
      <c r="D48" s="865"/>
      <c r="E48" s="865"/>
      <c r="F48" s="1025"/>
      <c r="G48" s="865">
        <f>G49+G52+G71+G86</f>
        <v>7472.97</v>
      </c>
      <c r="H48" s="865">
        <f>H49+H52+H71+H86</f>
        <v>1800.2299999999998</v>
      </c>
      <c r="I48" s="866">
        <f>I49+I52+I71+I86</f>
        <v>9273.1999999999989</v>
      </c>
    </row>
    <row r="49" spans="1:9" s="967" customFormat="1" ht="37.5" customHeight="1" x14ac:dyDescent="0.2">
      <c r="A49" s="962" t="s">
        <v>10</v>
      </c>
      <c r="B49" s="993">
        <f>SUM(B50:B51)</f>
        <v>108</v>
      </c>
      <c r="C49" s="975">
        <f>SUM(C50:C51)</f>
        <v>0.68354430379746844</v>
      </c>
      <c r="D49" s="975"/>
      <c r="E49" s="975"/>
      <c r="F49" s="1026"/>
      <c r="G49" s="975">
        <f>SUM(G50:G51)</f>
        <v>1114.32</v>
      </c>
      <c r="H49" s="975">
        <f>SUM(H50:H51)</f>
        <v>268.44</v>
      </c>
      <c r="I49" s="1003">
        <f>SUM(I50:I51)</f>
        <v>1382.76</v>
      </c>
    </row>
    <row r="50" spans="1:9" s="969" customFormat="1" ht="24.75" customHeight="1" x14ac:dyDescent="0.25">
      <c r="A50" s="968" t="s">
        <v>704</v>
      </c>
      <c r="B50" s="1007">
        <v>40</v>
      </c>
      <c r="C50" s="982">
        <f>B50/158</f>
        <v>0.25316455696202533</v>
      </c>
      <c r="D50" s="980">
        <f>1630.2/158</f>
        <v>10.317721518987343</v>
      </c>
      <c r="E50" s="980">
        <f>B50*D50</f>
        <v>412.70886075949369</v>
      </c>
      <c r="F50" s="1023">
        <v>1</v>
      </c>
      <c r="G50" s="978">
        <f t="shared" ref="G50" si="26">ROUND(E50*F50,2)</f>
        <v>412.71</v>
      </c>
      <c r="H50" s="978">
        <f t="shared" ref="H50" si="27">ROUND(G50*0.2409,2)</f>
        <v>99.42</v>
      </c>
      <c r="I50" s="979">
        <f t="shared" ref="I50" si="28">G50+H50</f>
        <v>512.13</v>
      </c>
    </row>
    <row r="51" spans="1:9" s="969" customFormat="1" ht="24.75" customHeight="1" x14ac:dyDescent="0.25">
      <c r="A51" s="968" t="s">
        <v>704</v>
      </c>
      <c r="B51" s="1007">
        <v>68</v>
      </c>
      <c r="C51" s="982">
        <f t="shared" ref="C51" si="29">B51/158</f>
        <v>0.43037974683544306</v>
      </c>
      <c r="D51" s="980">
        <f>1630.2/158</f>
        <v>10.317721518987343</v>
      </c>
      <c r="E51" s="980">
        <f t="shared" ref="E51" si="30">B51*D51</f>
        <v>701.60506329113934</v>
      </c>
      <c r="F51" s="1023">
        <v>1</v>
      </c>
      <c r="G51" s="978">
        <f t="shared" ref="G51" si="31">ROUND(E51*F51,2)</f>
        <v>701.61</v>
      </c>
      <c r="H51" s="978">
        <f t="shared" ref="H51" si="32">ROUND(G51*0.2409,2)</f>
        <v>169.02</v>
      </c>
      <c r="I51" s="979">
        <f t="shared" ref="I51" si="33">G51+H51</f>
        <v>870.63</v>
      </c>
    </row>
    <row r="52" spans="1:9" s="971" customFormat="1" ht="49.5" customHeight="1" x14ac:dyDescent="0.2">
      <c r="A52" s="970" t="s">
        <v>8</v>
      </c>
      <c r="B52" s="994">
        <f>SUM(B53:B70)</f>
        <v>520</v>
      </c>
      <c r="C52" s="981">
        <f>SUM(C53:C70)</f>
        <v>3.2911392405063289</v>
      </c>
      <c r="D52" s="981"/>
      <c r="E52" s="981"/>
      <c r="F52" s="1027"/>
      <c r="G52" s="981">
        <f>SUM(G53:G70)</f>
        <v>3161.4899999999993</v>
      </c>
      <c r="H52" s="981">
        <f>SUM(H53:H70)</f>
        <v>761.6099999999999</v>
      </c>
      <c r="I52" s="1008">
        <f>SUM(I53:I70)</f>
        <v>3923.1</v>
      </c>
    </row>
    <row r="53" spans="1:9" s="969" customFormat="1" ht="20.25" customHeight="1" x14ac:dyDescent="0.25">
      <c r="A53" s="968" t="s">
        <v>697</v>
      </c>
      <c r="B53" s="1007">
        <v>34</v>
      </c>
      <c r="C53" s="1005">
        <f>B53/158</f>
        <v>0.21518987341772153</v>
      </c>
      <c r="D53" s="982">
        <v>5.93</v>
      </c>
      <c r="E53" s="978">
        <f t="shared" ref="E53:E70" si="34">(B53*D53)</f>
        <v>201.62</v>
      </c>
      <c r="F53" s="1023">
        <v>1</v>
      </c>
      <c r="G53" s="978">
        <f t="shared" ref="G53:G70" si="35">ROUND(E53*F53,2)</f>
        <v>201.62</v>
      </c>
      <c r="H53" s="978">
        <f t="shared" ref="H53:H70" si="36">ROUND(G53*0.2409,2)</f>
        <v>48.57</v>
      </c>
      <c r="I53" s="979">
        <f t="shared" ref="I53:I70" si="37">G53+H53</f>
        <v>250.19</v>
      </c>
    </row>
    <row r="54" spans="1:9" s="969" customFormat="1" ht="20.25" customHeight="1" x14ac:dyDescent="0.25">
      <c r="A54" s="968" t="s">
        <v>697</v>
      </c>
      <c r="B54" s="1007">
        <v>58</v>
      </c>
      <c r="C54" s="1005">
        <f t="shared" ref="C54:C70" si="38">B54/158</f>
        <v>0.36708860759493672</v>
      </c>
      <c r="D54" s="982">
        <v>5.93</v>
      </c>
      <c r="E54" s="978">
        <f t="shared" si="34"/>
        <v>343.94</v>
      </c>
      <c r="F54" s="1023">
        <v>1</v>
      </c>
      <c r="G54" s="978">
        <f t="shared" si="35"/>
        <v>343.94</v>
      </c>
      <c r="H54" s="978">
        <f t="shared" si="36"/>
        <v>82.86</v>
      </c>
      <c r="I54" s="979">
        <f t="shared" si="37"/>
        <v>426.8</v>
      </c>
    </row>
    <row r="55" spans="1:9" s="969" customFormat="1" ht="20.25" customHeight="1" x14ac:dyDescent="0.25">
      <c r="A55" s="968" t="s">
        <v>697</v>
      </c>
      <c r="B55" s="1007">
        <v>24</v>
      </c>
      <c r="C55" s="1005">
        <f t="shared" si="38"/>
        <v>0.15189873417721519</v>
      </c>
      <c r="D55" s="982">
        <v>5.93</v>
      </c>
      <c r="E55" s="978">
        <f t="shared" si="34"/>
        <v>142.32</v>
      </c>
      <c r="F55" s="1023">
        <v>1</v>
      </c>
      <c r="G55" s="978">
        <f t="shared" si="35"/>
        <v>142.32</v>
      </c>
      <c r="H55" s="978">
        <f t="shared" si="36"/>
        <v>34.28</v>
      </c>
      <c r="I55" s="979">
        <f t="shared" si="37"/>
        <v>176.6</v>
      </c>
    </row>
    <row r="56" spans="1:9" s="969" customFormat="1" ht="20.25" customHeight="1" x14ac:dyDescent="0.25">
      <c r="A56" s="968" t="s">
        <v>698</v>
      </c>
      <c r="B56" s="1007">
        <v>48</v>
      </c>
      <c r="C56" s="1005">
        <f t="shared" si="38"/>
        <v>0.30379746835443039</v>
      </c>
      <c r="D56" s="982">
        <v>5.78</v>
      </c>
      <c r="E56" s="978">
        <f t="shared" si="34"/>
        <v>277.44</v>
      </c>
      <c r="F56" s="1023">
        <v>1</v>
      </c>
      <c r="G56" s="978">
        <f t="shared" si="35"/>
        <v>277.44</v>
      </c>
      <c r="H56" s="978">
        <f t="shared" si="36"/>
        <v>66.84</v>
      </c>
      <c r="I56" s="979">
        <f t="shared" si="37"/>
        <v>344.28</v>
      </c>
    </row>
    <row r="57" spans="1:9" s="969" customFormat="1" ht="20.25" customHeight="1" x14ac:dyDescent="0.25">
      <c r="A57" s="968" t="s">
        <v>699</v>
      </c>
      <c r="B57" s="1007">
        <v>8</v>
      </c>
      <c r="C57" s="1005">
        <f t="shared" si="38"/>
        <v>5.0632911392405063E-2</v>
      </c>
      <c r="D57" s="982">
        <f>ROUND(1260/158,4)</f>
        <v>7.9747000000000003</v>
      </c>
      <c r="E57" s="978">
        <f t="shared" si="34"/>
        <v>63.797600000000003</v>
      </c>
      <c r="F57" s="1023">
        <v>1</v>
      </c>
      <c r="G57" s="978">
        <f t="shared" si="35"/>
        <v>63.8</v>
      </c>
      <c r="H57" s="978">
        <f t="shared" si="36"/>
        <v>15.37</v>
      </c>
      <c r="I57" s="979">
        <f t="shared" si="37"/>
        <v>79.17</v>
      </c>
    </row>
    <row r="58" spans="1:9" s="969" customFormat="1" ht="20.25" customHeight="1" x14ac:dyDescent="0.25">
      <c r="A58" s="968" t="s">
        <v>699</v>
      </c>
      <c r="B58" s="1007">
        <v>72</v>
      </c>
      <c r="C58" s="1005">
        <f t="shared" si="38"/>
        <v>0.45569620253164556</v>
      </c>
      <c r="D58" s="982">
        <f>1280/158</f>
        <v>8.1012658227848107</v>
      </c>
      <c r="E58" s="978">
        <f t="shared" si="34"/>
        <v>583.29113924050637</v>
      </c>
      <c r="F58" s="1023">
        <v>1</v>
      </c>
      <c r="G58" s="978">
        <f t="shared" si="35"/>
        <v>583.29</v>
      </c>
      <c r="H58" s="978">
        <f t="shared" si="36"/>
        <v>140.51</v>
      </c>
      <c r="I58" s="979">
        <f t="shared" si="37"/>
        <v>723.8</v>
      </c>
    </row>
    <row r="59" spans="1:9" s="969" customFormat="1" ht="20.25" customHeight="1" x14ac:dyDescent="0.25">
      <c r="A59" s="968" t="s">
        <v>698</v>
      </c>
      <c r="B59" s="1007">
        <v>58</v>
      </c>
      <c r="C59" s="1005">
        <f t="shared" si="38"/>
        <v>0.36708860759493672</v>
      </c>
      <c r="D59" s="982">
        <v>5.36</v>
      </c>
      <c r="E59" s="978">
        <f t="shared" si="34"/>
        <v>310.88</v>
      </c>
      <c r="F59" s="1023">
        <v>1</v>
      </c>
      <c r="G59" s="978">
        <f t="shared" si="35"/>
        <v>310.88</v>
      </c>
      <c r="H59" s="978">
        <f t="shared" si="36"/>
        <v>74.89</v>
      </c>
      <c r="I59" s="979">
        <f t="shared" si="37"/>
        <v>385.77</v>
      </c>
    </row>
    <row r="60" spans="1:9" s="969" customFormat="1" ht="20.25" customHeight="1" x14ac:dyDescent="0.25">
      <c r="A60" s="968" t="s">
        <v>697</v>
      </c>
      <c r="B60" s="1007">
        <v>20</v>
      </c>
      <c r="C60" s="1005">
        <f t="shared" si="38"/>
        <v>0.12658227848101267</v>
      </c>
      <c r="D60" s="980">
        <v>5.93</v>
      </c>
      <c r="E60" s="978">
        <f t="shared" si="34"/>
        <v>118.6</v>
      </c>
      <c r="F60" s="1023">
        <v>1</v>
      </c>
      <c r="G60" s="978">
        <f t="shared" si="35"/>
        <v>118.6</v>
      </c>
      <c r="H60" s="978">
        <f t="shared" si="36"/>
        <v>28.57</v>
      </c>
      <c r="I60" s="979">
        <f t="shared" si="37"/>
        <v>147.16999999999999</v>
      </c>
    </row>
    <row r="61" spans="1:9" s="969" customFormat="1" ht="20.25" customHeight="1" x14ac:dyDescent="0.25">
      <c r="A61" s="968" t="s">
        <v>698</v>
      </c>
      <c r="B61" s="1007">
        <v>10</v>
      </c>
      <c r="C61" s="1005">
        <f t="shared" si="38"/>
        <v>6.3291139240506333E-2</v>
      </c>
      <c r="D61" s="980">
        <v>5.9</v>
      </c>
      <c r="E61" s="978">
        <f t="shared" si="34"/>
        <v>59</v>
      </c>
      <c r="F61" s="1023">
        <v>1</v>
      </c>
      <c r="G61" s="978">
        <f t="shared" si="35"/>
        <v>59</v>
      </c>
      <c r="H61" s="978">
        <f t="shared" si="36"/>
        <v>14.21</v>
      </c>
      <c r="I61" s="979">
        <f t="shared" si="37"/>
        <v>73.210000000000008</v>
      </c>
    </row>
    <row r="62" spans="1:9" s="969" customFormat="1" ht="20.25" customHeight="1" x14ac:dyDescent="0.25">
      <c r="A62" s="968" t="s">
        <v>697</v>
      </c>
      <c r="B62" s="1007">
        <v>10</v>
      </c>
      <c r="C62" s="1005">
        <f t="shared" si="38"/>
        <v>6.3291139240506333E-2</v>
      </c>
      <c r="D62" s="980">
        <v>5.93</v>
      </c>
      <c r="E62" s="978">
        <f t="shared" si="34"/>
        <v>59.3</v>
      </c>
      <c r="F62" s="1023">
        <v>1</v>
      </c>
      <c r="G62" s="978">
        <f t="shared" si="35"/>
        <v>59.3</v>
      </c>
      <c r="H62" s="978">
        <f t="shared" si="36"/>
        <v>14.29</v>
      </c>
      <c r="I62" s="979">
        <f t="shared" si="37"/>
        <v>73.59</v>
      </c>
    </row>
    <row r="63" spans="1:9" s="969" customFormat="1" ht="20.25" customHeight="1" x14ac:dyDescent="0.25">
      <c r="A63" s="968" t="s">
        <v>698</v>
      </c>
      <c r="B63" s="1007">
        <v>24</v>
      </c>
      <c r="C63" s="1005">
        <f t="shared" si="38"/>
        <v>0.15189873417721519</v>
      </c>
      <c r="D63" s="980">
        <v>5.9</v>
      </c>
      <c r="E63" s="978">
        <f t="shared" si="34"/>
        <v>141.60000000000002</v>
      </c>
      <c r="F63" s="1023">
        <v>1</v>
      </c>
      <c r="G63" s="978">
        <f t="shared" si="35"/>
        <v>141.6</v>
      </c>
      <c r="H63" s="978">
        <f t="shared" si="36"/>
        <v>34.11</v>
      </c>
      <c r="I63" s="979">
        <f t="shared" si="37"/>
        <v>175.70999999999998</v>
      </c>
    </row>
    <row r="64" spans="1:9" s="969" customFormat="1" ht="20.25" customHeight="1" x14ac:dyDescent="0.25">
      <c r="A64" s="968" t="s">
        <v>698</v>
      </c>
      <c r="B64" s="1007">
        <v>42</v>
      </c>
      <c r="C64" s="1005">
        <f t="shared" si="38"/>
        <v>0.26582278481012656</v>
      </c>
      <c r="D64" s="980">
        <v>5.36</v>
      </c>
      <c r="E64" s="978">
        <f t="shared" si="34"/>
        <v>225.12</v>
      </c>
      <c r="F64" s="1023">
        <v>1</v>
      </c>
      <c r="G64" s="978">
        <f t="shared" si="35"/>
        <v>225.12</v>
      </c>
      <c r="H64" s="978">
        <f t="shared" si="36"/>
        <v>54.23</v>
      </c>
      <c r="I64" s="979">
        <f t="shared" si="37"/>
        <v>279.35000000000002</v>
      </c>
    </row>
    <row r="65" spans="1:9" s="969" customFormat="1" ht="20.25" customHeight="1" x14ac:dyDescent="0.25">
      <c r="A65" s="968" t="s">
        <v>698</v>
      </c>
      <c r="B65" s="1007">
        <v>24</v>
      </c>
      <c r="C65" s="1005">
        <f t="shared" si="38"/>
        <v>0.15189873417721519</v>
      </c>
      <c r="D65" s="980">
        <v>5.78</v>
      </c>
      <c r="E65" s="978">
        <f t="shared" si="34"/>
        <v>138.72</v>
      </c>
      <c r="F65" s="1023">
        <v>1</v>
      </c>
      <c r="G65" s="978">
        <f t="shared" si="35"/>
        <v>138.72</v>
      </c>
      <c r="H65" s="978">
        <f t="shared" si="36"/>
        <v>33.42</v>
      </c>
      <c r="I65" s="979">
        <f t="shared" si="37"/>
        <v>172.14</v>
      </c>
    </row>
    <row r="66" spans="1:9" s="969" customFormat="1" ht="20.25" customHeight="1" x14ac:dyDescent="0.25">
      <c r="A66" s="968" t="s">
        <v>698</v>
      </c>
      <c r="B66" s="1007">
        <v>24</v>
      </c>
      <c r="C66" s="1005">
        <f t="shared" si="38"/>
        <v>0.15189873417721519</v>
      </c>
      <c r="D66" s="980">
        <v>5.36</v>
      </c>
      <c r="E66" s="978">
        <f t="shared" si="34"/>
        <v>128.64000000000001</v>
      </c>
      <c r="F66" s="1023">
        <v>1</v>
      </c>
      <c r="G66" s="978">
        <f t="shared" si="35"/>
        <v>128.63999999999999</v>
      </c>
      <c r="H66" s="978">
        <f t="shared" si="36"/>
        <v>30.99</v>
      </c>
      <c r="I66" s="979">
        <f t="shared" si="37"/>
        <v>159.63</v>
      </c>
    </row>
    <row r="67" spans="1:9" s="969" customFormat="1" ht="20.25" customHeight="1" x14ac:dyDescent="0.25">
      <c r="A67" s="968" t="s">
        <v>697</v>
      </c>
      <c r="B67" s="1007">
        <v>10</v>
      </c>
      <c r="C67" s="1005">
        <f t="shared" si="38"/>
        <v>6.3291139240506333E-2</v>
      </c>
      <c r="D67" s="980">
        <v>5.93</v>
      </c>
      <c r="E67" s="978">
        <f t="shared" si="34"/>
        <v>59.3</v>
      </c>
      <c r="F67" s="1023">
        <v>1</v>
      </c>
      <c r="G67" s="978">
        <f t="shared" si="35"/>
        <v>59.3</v>
      </c>
      <c r="H67" s="978">
        <f t="shared" si="36"/>
        <v>14.29</v>
      </c>
      <c r="I67" s="979">
        <f t="shared" si="37"/>
        <v>73.59</v>
      </c>
    </row>
    <row r="68" spans="1:9" s="969" customFormat="1" ht="20.25" customHeight="1" x14ac:dyDescent="0.25">
      <c r="A68" s="968" t="s">
        <v>698</v>
      </c>
      <c r="B68" s="1007">
        <v>10</v>
      </c>
      <c r="C68" s="1005">
        <f t="shared" si="38"/>
        <v>6.3291139240506333E-2</v>
      </c>
      <c r="D68" s="980">
        <v>5.36</v>
      </c>
      <c r="E68" s="978">
        <f t="shared" si="34"/>
        <v>53.6</v>
      </c>
      <c r="F68" s="1023">
        <v>1</v>
      </c>
      <c r="G68" s="978">
        <f t="shared" si="35"/>
        <v>53.6</v>
      </c>
      <c r="H68" s="978">
        <f t="shared" si="36"/>
        <v>12.91</v>
      </c>
      <c r="I68" s="979">
        <f t="shared" si="37"/>
        <v>66.510000000000005</v>
      </c>
    </row>
    <row r="69" spans="1:9" s="969" customFormat="1" ht="20.25" customHeight="1" x14ac:dyDescent="0.25">
      <c r="A69" s="968" t="s">
        <v>698</v>
      </c>
      <c r="B69" s="1007">
        <v>20</v>
      </c>
      <c r="C69" s="1005">
        <f t="shared" si="38"/>
        <v>0.12658227848101267</v>
      </c>
      <c r="D69" s="980">
        <v>5.78</v>
      </c>
      <c r="E69" s="978">
        <f t="shared" si="34"/>
        <v>115.60000000000001</v>
      </c>
      <c r="F69" s="1023">
        <v>1</v>
      </c>
      <c r="G69" s="978">
        <f t="shared" si="35"/>
        <v>115.6</v>
      </c>
      <c r="H69" s="978">
        <f t="shared" si="36"/>
        <v>27.85</v>
      </c>
      <c r="I69" s="979">
        <f t="shared" si="37"/>
        <v>143.44999999999999</v>
      </c>
    </row>
    <row r="70" spans="1:9" s="969" customFormat="1" ht="20.25" customHeight="1" x14ac:dyDescent="0.25">
      <c r="A70" s="968" t="s">
        <v>698</v>
      </c>
      <c r="B70" s="1007">
        <v>24</v>
      </c>
      <c r="C70" s="1005">
        <f t="shared" si="38"/>
        <v>0.15189873417721519</v>
      </c>
      <c r="D70" s="980">
        <v>5.78</v>
      </c>
      <c r="E70" s="978">
        <f t="shared" si="34"/>
        <v>138.72</v>
      </c>
      <c r="F70" s="1023">
        <v>1</v>
      </c>
      <c r="G70" s="978">
        <f t="shared" si="35"/>
        <v>138.72</v>
      </c>
      <c r="H70" s="978">
        <f t="shared" si="36"/>
        <v>33.42</v>
      </c>
      <c r="I70" s="979">
        <f t="shared" si="37"/>
        <v>172.14</v>
      </c>
    </row>
    <row r="71" spans="1:9" s="971" customFormat="1" ht="49.5" customHeight="1" x14ac:dyDescent="0.2">
      <c r="A71" s="970" t="s">
        <v>9</v>
      </c>
      <c r="B71" s="994">
        <f>SUM(B72:B85)</f>
        <v>516</v>
      </c>
      <c r="C71" s="981">
        <f>SUM(C72:C85)</f>
        <v>3.2658227848101258</v>
      </c>
      <c r="D71" s="981"/>
      <c r="E71" s="981"/>
      <c r="F71" s="1027"/>
      <c r="G71" s="981">
        <f>SUM(G72:G85)</f>
        <v>1965.9600000000005</v>
      </c>
      <c r="H71" s="981">
        <f>SUM(H72:H85)</f>
        <v>473.59999999999991</v>
      </c>
      <c r="I71" s="1008">
        <f>SUM(I72:I85)</f>
        <v>2439.56</v>
      </c>
    </row>
    <row r="72" spans="1:9" s="969" customFormat="1" ht="27" customHeight="1" x14ac:dyDescent="0.25">
      <c r="A72" s="968" t="s">
        <v>700</v>
      </c>
      <c r="B72" s="1007">
        <v>12</v>
      </c>
      <c r="C72" s="1005">
        <f>B72/158</f>
        <v>7.5949367088607597E-2</v>
      </c>
      <c r="D72" s="980">
        <v>3.81</v>
      </c>
      <c r="E72" s="978">
        <f t="shared" ref="E72:E85" si="39">(B72*D72)</f>
        <v>45.72</v>
      </c>
      <c r="F72" s="1023">
        <v>1</v>
      </c>
      <c r="G72" s="978">
        <f t="shared" ref="G72:G85" si="40">ROUND(E72*F72,2)</f>
        <v>45.72</v>
      </c>
      <c r="H72" s="978">
        <f t="shared" ref="H72:H85" si="41">ROUND(G72*0.2409,2)</f>
        <v>11.01</v>
      </c>
      <c r="I72" s="979">
        <f t="shared" ref="I72:I85" si="42">G72+H72</f>
        <v>56.73</v>
      </c>
    </row>
    <row r="73" spans="1:9" s="969" customFormat="1" ht="27" customHeight="1" x14ac:dyDescent="0.25">
      <c r="A73" s="968" t="s">
        <v>700</v>
      </c>
      <c r="B73" s="1007">
        <v>72</v>
      </c>
      <c r="C73" s="1005">
        <f t="shared" ref="C73:C85" si="43">B73/158</f>
        <v>0.45569620253164556</v>
      </c>
      <c r="D73" s="980">
        <v>3.81</v>
      </c>
      <c r="E73" s="978">
        <f t="shared" si="39"/>
        <v>274.32</v>
      </c>
      <c r="F73" s="1023">
        <v>1</v>
      </c>
      <c r="G73" s="978">
        <f t="shared" si="40"/>
        <v>274.32</v>
      </c>
      <c r="H73" s="978">
        <f t="shared" si="41"/>
        <v>66.08</v>
      </c>
      <c r="I73" s="979">
        <f t="shared" si="42"/>
        <v>340.4</v>
      </c>
    </row>
    <row r="74" spans="1:9" s="969" customFormat="1" ht="27" customHeight="1" x14ac:dyDescent="0.25">
      <c r="A74" s="968" t="s">
        <v>700</v>
      </c>
      <c r="B74" s="1007">
        <v>24</v>
      </c>
      <c r="C74" s="1005">
        <f t="shared" si="43"/>
        <v>0.15189873417721519</v>
      </c>
      <c r="D74" s="980">
        <v>3.81</v>
      </c>
      <c r="E74" s="978">
        <f t="shared" si="39"/>
        <v>91.44</v>
      </c>
      <c r="F74" s="1023">
        <v>1</v>
      </c>
      <c r="G74" s="978">
        <f t="shared" si="40"/>
        <v>91.44</v>
      </c>
      <c r="H74" s="978">
        <f t="shared" si="41"/>
        <v>22.03</v>
      </c>
      <c r="I74" s="979">
        <f t="shared" si="42"/>
        <v>113.47</v>
      </c>
    </row>
    <row r="75" spans="1:9" s="969" customFormat="1" ht="27" customHeight="1" x14ac:dyDescent="0.25">
      <c r="A75" s="968" t="s">
        <v>700</v>
      </c>
      <c r="B75" s="1007">
        <v>72</v>
      </c>
      <c r="C75" s="1005">
        <f t="shared" si="43"/>
        <v>0.45569620253164556</v>
      </c>
      <c r="D75" s="980">
        <v>3.81</v>
      </c>
      <c r="E75" s="978">
        <f t="shared" si="39"/>
        <v>274.32</v>
      </c>
      <c r="F75" s="1023">
        <v>1</v>
      </c>
      <c r="G75" s="978">
        <f t="shared" si="40"/>
        <v>274.32</v>
      </c>
      <c r="H75" s="978">
        <f t="shared" si="41"/>
        <v>66.08</v>
      </c>
      <c r="I75" s="979">
        <f t="shared" si="42"/>
        <v>340.4</v>
      </c>
    </row>
    <row r="76" spans="1:9" s="969" customFormat="1" ht="27" customHeight="1" x14ac:dyDescent="0.25">
      <c r="A76" s="968" t="s">
        <v>700</v>
      </c>
      <c r="B76" s="1007">
        <v>24</v>
      </c>
      <c r="C76" s="1005">
        <f t="shared" si="43"/>
        <v>0.15189873417721519</v>
      </c>
      <c r="D76" s="980">
        <v>3.81</v>
      </c>
      <c r="E76" s="978">
        <f t="shared" si="39"/>
        <v>91.44</v>
      </c>
      <c r="F76" s="1023">
        <v>1</v>
      </c>
      <c r="G76" s="978">
        <f t="shared" si="40"/>
        <v>91.44</v>
      </c>
      <c r="H76" s="978">
        <f t="shared" si="41"/>
        <v>22.03</v>
      </c>
      <c r="I76" s="979">
        <f t="shared" si="42"/>
        <v>113.47</v>
      </c>
    </row>
    <row r="77" spans="1:9" s="969" customFormat="1" ht="23.25" customHeight="1" x14ac:dyDescent="0.25">
      <c r="A77" s="968" t="s">
        <v>700</v>
      </c>
      <c r="B77" s="1007">
        <v>60</v>
      </c>
      <c r="C77" s="1005">
        <f t="shared" si="43"/>
        <v>0.379746835443038</v>
      </c>
      <c r="D77" s="980">
        <v>3.81</v>
      </c>
      <c r="E77" s="978">
        <f t="shared" si="39"/>
        <v>228.6</v>
      </c>
      <c r="F77" s="1023">
        <v>1</v>
      </c>
      <c r="G77" s="978">
        <f t="shared" si="40"/>
        <v>228.6</v>
      </c>
      <c r="H77" s="978">
        <f t="shared" si="41"/>
        <v>55.07</v>
      </c>
      <c r="I77" s="979">
        <f t="shared" si="42"/>
        <v>283.67</v>
      </c>
    </row>
    <row r="78" spans="1:9" s="969" customFormat="1" ht="23.25" customHeight="1" x14ac:dyDescent="0.25">
      <c r="A78" s="968" t="s">
        <v>700</v>
      </c>
      <c r="B78" s="1007">
        <v>72</v>
      </c>
      <c r="C78" s="1005">
        <f t="shared" si="43"/>
        <v>0.45569620253164556</v>
      </c>
      <c r="D78" s="980">
        <v>3.81</v>
      </c>
      <c r="E78" s="978">
        <f t="shared" si="39"/>
        <v>274.32</v>
      </c>
      <c r="F78" s="1023">
        <v>1</v>
      </c>
      <c r="G78" s="978">
        <f t="shared" si="40"/>
        <v>274.32</v>
      </c>
      <c r="H78" s="978">
        <f t="shared" si="41"/>
        <v>66.08</v>
      </c>
      <c r="I78" s="979">
        <f t="shared" si="42"/>
        <v>340.4</v>
      </c>
    </row>
    <row r="79" spans="1:9" s="969" customFormat="1" ht="23.25" customHeight="1" x14ac:dyDescent="0.25">
      <c r="A79" s="968" t="s">
        <v>700</v>
      </c>
      <c r="B79" s="1007">
        <v>24</v>
      </c>
      <c r="C79" s="1005">
        <f t="shared" si="43"/>
        <v>0.15189873417721519</v>
      </c>
      <c r="D79" s="980">
        <v>3.81</v>
      </c>
      <c r="E79" s="978">
        <f t="shared" si="39"/>
        <v>91.44</v>
      </c>
      <c r="F79" s="1023">
        <v>1</v>
      </c>
      <c r="G79" s="978">
        <f t="shared" si="40"/>
        <v>91.44</v>
      </c>
      <c r="H79" s="978">
        <f t="shared" si="41"/>
        <v>22.03</v>
      </c>
      <c r="I79" s="979">
        <f t="shared" si="42"/>
        <v>113.47</v>
      </c>
    </row>
    <row r="80" spans="1:9" s="969" customFormat="1" ht="23.25" customHeight="1" x14ac:dyDescent="0.25">
      <c r="A80" s="968" t="s">
        <v>700</v>
      </c>
      <c r="B80" s="1007">
        <v>24</v>
      </c>
      <c r="C80" s="1005">
        <f t="shared" si="43"/>
        <v>0.15189873417721519</v>
      </c>
      <c r="D80" s="980">
        <v>3.81</v>
      </c>
      <c r="E80" s="978">
        <f t="shared" si="39"/>
        <v>91.44</v>
      </c>
      <c r="F80" s="1023">
        <v>1</v>
      </c>
      <c r="G80" s="978">
        <f t="shared" si="40"/>
        <v>91.44</v>
      </c>
      <c r="H80" s="978">
        <f t="shared" si="41"/>
        <v>22.03</v>
      </c>
      <c r="I80" s="979">
        <f t="shared" si="42"/>
        <v>113.47</v>
      </c>
    </row>
    <row r="81" spans="1:9" s="969" customFormat="1" ht="23.25" customHeight="1" x14ac:dyDescent="0.25">
      <c r="A81" s="968" t="s">
        <v>700</v>
      </c>
      <c r="B81" s="1007">
        <v>24</v>
      </c>
      <c r="C81" s="1005">
        <f t="shared" si="43"/>
        <v>0.15189873417721519</v>
      </c>
      <c r="D81" s="980">
        <v>3.81</v>
      </c>
      <c r="E81" s="978">
        <f t="shared" si="39"/>
        <v>91.44</v>
      </c>
      <c r="F81" s="1023">
        <v>1</v>
      </c>
      <c r="G81" s="978">
        <f t="shared" si="40"/>
        <v>91.44</v>
      </c>
      <c r="H81" s="978">
        <f t="shared" si="41"/>
        <v>22.03</v>
      </c>
      <c r="I81" s="979">
        <f t="shared" si="42"/>
        <v>113.47</v>
      </c>
    </row>
    <row r="82" spans="1:9" s="969" customFormat="1" ht="23.25" customHeight="1" x14ac:dyDescent="0.25">
      <c r="A82" s="968" t="s">
        <v>700</v>
      </c>
      <c r="B82" s="1007">
        <v>24</v>
      </c>
      <c r="C82" s="1005">
        <f t="shared" si="43"/>
        <v>0.15189873417721519</v>
      </c>
      <c r="D82" s="980">
        <v>3.81</v>
      </c>
      <c r="E82" s="978">
        <f t="shared" si="39"/>
        <v>91.44</v>
      </c>
      <c r="F82" s="1023">
        <v>1</v>
      </c>
      <c r="G82" s="978">
        <f t="shared" si="40"/>
        <v>91.44</v>
      </c>
      <c r="H82" s="978">
        <f t="shared" si="41"/>
        <v>22.03</v>
      </c>
      <c r="I82" s="979">
        <f t="shared" si="42"/>
        <v>113.47</v>
      </c>
    </row>
    <row r="83" spans="1:9" s="969" customFormat="1" ht="23.25" customHeight="1" x14ac:dyDescent="0.25">
      <c r="A83" s="968" t="s">
        <v>700</v>
      </c>
      <c r="B83" s="1007">
        <v>12</v>
      </c>
      <c r="C83" s="1005">
        <f t="shared" si="43"/>
        <v>7.5949367088607597E-2</v>
      </c>
      <c r="D83" s="980">
        <v>3.81</v>
      </c>
      <c r="E83" s="978">
        <f t="shared" si="39"/>
        <v>45.72</v>
      </c>
      <c r="F83" s="1023">
        <v>1</v>
      </c>
      <c r="G83" s="978">
        <f t="shared" si="40"/>
        <v>45.72</v>
      </c>
      <c r="H83" s="978">
        <f t="shared" si="41"/>
        <v>11.01</v>
      </c>
      <c r="I83" s="979">
        <f t="shared" si="42"/>
        <v>56.73</v>
      </c>
    </row>
    <row r="84" spans="1:9" s="969" customFormat="1" ht="23.25" customHeight="1" x14ac:dyDescent="0.25">
      <c r="A84" s="968" t="s">
        <v>700</v>
      </c>
      <c r="B84" s="1007">
        <v>48</v>
      </c>
      <c r="C84" s="1005">
        <f t="shared" si="43"/>
        <v>0.30379746835443039</v>
      </c>
      <c r="D84" s="980">
        <v>3.81</v>
      </c>
      <c r="E84" s="978">
        <f t="shared" si="39"/>
        <v>182.88</v>
      </c>
      <c r="F84" s="1023">
        <v>1</v>
      </c>
      <c r="G84" s="978">
        <f t="shared" si="40"/>
        <v>182.88</v>
      </c>
      <c r="H84" s="978">
        <f t="shared" si="41"/>
        <v>44.06</v>
      </c>
      <c r="I84" s="979">
        <f t="shared" si="42"/>
        <v>226.94</v>
      </c>
    </row>
    <row r="85" spans="1:9" s="969" customFormat="1" ht="23.25" customHeight="1" x14ac:dyDescent="0.25">
      <c r="A85" s="968" t="s">
        <v>700</v>
      </c>
      <c r="B85" s="1007">
        <v>24</v>
      </c>
      <c r="C85" s="1005">
        <f t="shared" si="43"/>
        <v>0.15189873417721519</v>
      </c>
      <c r="D85" s="980">
        <v>3.81</v>
      </c>
      <c r="E85" s="978">
        <f t="shared" si="39"/>
        <v>91.44</v>
      </c>
      <c r="F85" s="1023">
        <v>1</v>
      </c>
      <c r="G85" s="978">
        <f t="shared" si="40"/>
        <v>91.44</v>
      </c>
      <c r="H85" s="978">
        <f t="shared" si="41"/>
        <v>22.03</v>
      </c>
      <c r="I85" s="979">
        <f t="shared" si="42"/>
        <v>113.47</v>
      </c>
    </row>
    <row r="86" spans="1:9" s="971" customFormat="1" ht="36" customHeight="1" x14ac:dyDescent="0.2">
      <c r="A86" s="970" t="s">
        <v>7</v>
      </c>
      <c r="B86" s="994">
        <f>SUM(B87:B96)</f>
        <v>360</v>
      </c>
      <c r="C86" s="981">
        <f>SUM(C87:C96)</f>
        <v>2.2784810126582276</v>
      </c>
      <c r="D86" s="981"/>
      <c r="E86" s="981"/>
      <c r="F86" s="1027"/>
      <c r="G86" s="981">
        <f>SUM(G87:G96)</f>
        <v>1231.2</v>
      </c>
      <c r="H86" s="981">
        <f>SUM(H87:H96)</f>
        <v>296.58</v>
      </c>
      <c r="I86" s="1008">
        <f>SUM(I87:I96)</f>
        <v>1527.7799999999995</v>
      </c>
    </row>
    <row r="87" spans="1:9" s="969" customFormat="1" ht="21.75" customHeight="1" x14ac:dyDescent="0.25">
      <c r="A87" s="968" t="s">
        <v>702</v>
      </c>
      <c r="B87" s="1007">
        <v>48</v>
      </c>
      <c r="C87" s="1005">
        <f t="shared" ref="C87:C96" si="44">B87/158</f>
        <v>0.30379746835443039</v>
      </c>
      <c r="D87" s="980">
        <v>3.42</v>
      </c>
      <c r="E87" s="978">
        <f t="shared" ref="E87:E96" si="45">(B87*D87)</f>
        <v>164.16</v>
      </c>
      <c r="F87" s="1023">
        <v>1</v>
      </c>
      <c r="G87" s="978">
        <f t="shared" ref="G87:G96" si="46">ROUND(E87*F87,2)</f>
        <v>164.16</v>
      </c>
      <c r="H87" s="978">
        <f t="shared" ref="H87:H96" si="47">ROUND(G87*0.2409,2)</f>
        <v>39.549999999999997</v>
      </c>
      <c r="I87" s="979">
        <f t="shared" ref="I87:I96" si="48">G87+H87</f>
        <v>203.70999999999998</v>
      </c>
    </row>
    <row r="88" spans="1:9" s="969" customFormat="1" ht="21.75" customHeight="1" x14ac:dyDescent="0.25">
      <c r="A88" s="968" t="s">
        <v>702</v>
      </c>
      <c r="B88" s="1007">
        <v>96</v>
      </c>
      <c r="C88" s="1005">
        <f t="shared" si="44"/>
        <v>0.60759493670886078</v>
      </c>
      <c r="D88" s="980">
        <v>3.42</v>
      </c>
      <c r="E88" s="978">
        <f t="shared" si="45"/>
        <v>328.32</v>
      </c>
      <c r="F88" s="1023">
        <v>1</v>
      </c>
      <c r="G88" s="978">
        <f t="shared" si="46"/>
        <v>328.32</v>
      </c>
      <c r="H88" s="978">
        <f t="shared" si="47"/>
        <v>79.09</v>
      </c>
      <c r="I88" s="979">
        <f t="shared" si="48"/>
        <v>407.40999999999997</v>
      </c>
    </row>
    <row r="89" spans="1:9" s="969" customFormat="1" ht="21.75" customHeight="1" x14ac:dyDescent="0.25">
      <c r="A89" s="968" t="s">
        <v>702</v>
      </c>
      <c r="B89" s="1007">
        <v>48</v>
      </c>
      <c r="C89" s="1005">
        <f t="shared" si="44"/>
        <v>0.30379746835443039</v>
      </c>
      <c r="D89" s="980">
        <v>3.42</v>
      </c>
      <c r="E89" s="978">
        <f t="shared" si="45"/>
        <v>164.16</v>
      </c>
      <c r="F89" s="1023">
        <v>1</v>
      </c>
      <c r="G89" s="978">
        <f t="shared" si="46"/>
        <v>164.16</v>
      </c>
      <c r="H89" s="978">
        <f t="shared" si="47"/>
        <v>39.549999999999997</v>
      </c>
      <c r="I89" s="979">
        <f t="shared" si="48"/>
        <v>203.70999999999998</v>
      </c>
    </row>
    <row r="90" spans="1:9" s="969" customFormat="1" ht="21.75" customHeight="1" x14ac:dyDescent="0.25">
      <c r="A90" s="968" t="s">
        <v>702</v>
      </c>
      <c r="B90" s="1007">
        <v>24</v>
      </c>
      <c r="C90" s="1005">
        <f t="shared" si="44"/>
        <v>0.15189873417721519</v>
      </c>
      <c r="D90" s="980">
        <v>3.42</v>
      </c>
      <c r="E90" s="978">
        <f t="shared" si="45"/>
        <v>82.08</v>
      </c>
      <c r="F90" s="1023">
        <v>1</v>
      </c>
      <c r="G90" s="978">
        <f t="shared" si="46"/>
        <v>82.08</v>
      </c>
      <c r="H90" s="978">
        <f t="shared" si="47"/>
        <v>19.77</v>
      </c>
      <c r="I90" s="979">
        <f t="shared" si="48"/>
        <v>101.85</v>
      </c>
    </row>
    <row r="91" spans="1:9" s="969" customFormat="1" ht="21.75" customHeight="1" x14ac:dyDescent="0.25">
      <c r="A91" s="968" t="s">
        <v>702</v>
      </c>
      <c r="B91" s="1007">
        <v>24</v>
      </c>
      <c r="C91" s="1005">
        <f t="shared" si="44"/>
        <v>0.15189873417721519</v>
      </c>
      <c r="D91" s="980">
        <v>3.42</v>
      </c>
      <c r="E91" s="978">
        <f t="shared" si="45"/>
        <v>82.08</v>
      </c>
      <c r="F91" s="1023">
        <v>1</v>
      </c>
      <c r="G91" s="978">
        <f t="shared" si="46"/>
        <v>82.08</v>
      </c>
      <c r="H91" s="978">
        <f t="shared" si="47"/>
        <v>19.77</v>
      </c>
      <c r="I91" s="979">
        <f t="shared" si="48"/>
        <v>101.85</v>
      </c>
    </row>
    <row r="92" spans="1:9" s="969" customFormat="1" ht="21.75" customHeight="1" x14ac:dyDescent="0.25">
      <c r="A92" s="968" t="s">
        <v>702</v>
      </c>
      <c r="B92" s="1007">
        <v>24</v>
      </c>
      <c r="C92" s="1005">
        <f t="shared" si="44"/>
        <v>0.15189873417721519</v>
      </c>
      <c r="D92" s="980">
        <v>3.42</v>
      </c>
      <c r="E92" s="978">
        <f t="shared" si="45"/>
        <v>82.08</v>
      </c>
      <c r="F92" s="1023">
        <v>1</v>
      </c>
      <c r="G92" s="978">
        <f t="shared" si="46"/>
        <v>82.08</v>
      </c>
      <c r="H92" s="978">
        <f t="shared" si="47"/>
        <v>19.77</v>
      </c>
      <c r="I92" s="979">
        <f t="shared" si="48"/>
        <v>101.85</v>
      </c>
    </row>
    <row r="93" spans="1:9" s="969" customFormat="1" ht="21.75" customHeight="1" x14ac:dyDescent="0.25">
      <c r="A93" s="968" t="s">
        <v>702</v>
      </c>
      <c r="B93" s="1007">
        <v>24</v>
      </c>
      <c r="C93" s="1005">
        <f t="shared" si="44"/>
        <v>0.15189873417721519</v>
      </c>
      <c r="D93" s="980">
        <v>3.42</v>
      </c>
      <c r="E93" s="978">
        <f t="shared" si="45"/>
        <v>82.08</v>
      </c>
      <c r="F93" s="1023">
        <v>1</v>
      </c>
      <c r="G93" s="978">
        <f t="shared" si="46"/>
        <v>82.08</v>
      </c>
      <c r="H93" s="978">
        <f t="shared" si="47"/>
        <v>19.77</v>
      </c>
      <c r="I93" s="979">
        <f t="shared" si="48"/>
        <v>101.85</v>
      </c>
    </row>
    <row r="94" spans="1:9" s="969" customFormat="1" ht="21.75" customHeight="1" x14ac:dyDescent="0.25">
      <c r="A94" s="968" t="s">
        <v>702</v>
      </c>
      <c r="B94" s="1007">
        <v>24</v>
      </c>
      <c r="C94" s="1005">
        <f t="shared" si="44"/>
        <v>0.15189873417721519</v>
      </c>
      <c r="D94" s="980">
        <v>3.42</v>
      </c>
      <c r="E94" s="978">
        <f t="shared" si="45"/>
        <v>82.08</v>
      </c>
      <c r="F94" s="1023">
        <v>1</v>
      </c>
      <c r="G94" s="978">
        <f t="shared" si="46"/>
        <v>82.08</v>
      </c>
      <c r="H94" s="978">
        <f t="shared" si="47"/>
        <v>19.77</v>
      </c>
      <c r="I94" s="979">
        <f t="shared" si="48"/>
        <v>101.85</v>
      </c>
    </row>
    <row r="95" spans="1:9" s="969" customFormat="1" ht="21.75" customHeight="1" x14ac:dyDescent="0.25">
      <c r="A95" s="968" t="s">
        <v>702</v>
      </c>
      <c r="B95" s="1007">
        <v>24</v>
      </c>
      <c r="C95" s="1005">
        <f t="shared" si="44"/>
        <v>0.15189873417721519</v>
      </c>
      <c r="D95" s="980">
        <v>3.42</v>
      </c>
      <c r="E95" s="978">
        <f t="shared" si="45"/>
        <v>82.08</v>
      </c>
      <c r="F95" s="1023">
        <v>1</v>
      </c>
      <c r="G95" s="978">
        <f t="shared" si="46"/>
        <v>82.08</v>
      </c>
      <c r="H95" s="978">
        <f t="shared" si="47"/>
        <v>19.77</v>
      </c>
      <c r="I95" s="979">
        <f t="shared" si="48"/>
        <v>101.85</v>
      </c>
    </row>
    <row r="96" spans="1:9" s="969" customFormat="1" ht="21.75" customHeight="1" x14ac:dyDescent="0.25">
      <c r="A96" s="968" t="s">
        <v>702</v>
      </c>
      <c r="B96" s="1007">
        <v>24</v>
      </c>
      <c r="C96" s="1005">
        <f t="shared" si="44"/>
        <v>0.15189873417721519</v>
      </c>
      <c r="D96" s="980">
        <v>3.42</v>
      </c>
      <c r="E96" s="978">
        <f t="shared" si="45"/>
        <v>82.08</v>
      </c>
      <c r="F96" s="1023">
        <v>1</v>
      </c>
      <c r="G96" s="978">
        <f t="shared" si="46"/>
        <v>82.08</v>
      </c>
      <c r="H96" s="978">
        <f t="shared" si="47"/>
        <v>19.77</v>
      </c>
      <c r="I96" s="979">
        <f t="shared" si="48"/>
        <v>101.85</v>
      </c>
    </row>
    <row r="97" spans="1:9" s="186" customFormat="1" ht="40.5" customHeight="1" x14ac:dyDescent="0.25">
      <c r="A97" s="988" t="s">
        <v>2697</v>
      </c>
      <c r="B97" s="1002">
        <f>B98+B104</f>
        <v>280.75</v>
      </c>
      <c r="C97" s="865">
        <f t="shared" ref="C97:I97" si="49">C98+C104</f>
        <v>1.776898734177216</v>
      </c>
      <c r="D97" s="865"/>
      <c r="E97" s="865"/>
      <c r="F97" s="1025"/>
      <c r="G97" s="865">
        <f t="shared" si="49"/>
        <v>1978.4900000000002</v>
      </c>
      <c r="H97" s="865">
        <f t="shared" si="49"/>
        <v>476.63999999999993</v>
      </c>
      <c r="I97" s="866">
        <f t="shared" si="49"/>
        <v>2455.1299999999997</v>
      </c>
    </row>
    <row r="98" spans="1:9" s="967" customFormat="1" ht="37.5" customHeight="1" x14ac:dyDescent="0.2">
      <c r="A98" s="962" t="s">
        <v>10</v>
      </c>
      <c r="B98" s="993">
        <f>SUM(B99:B103)</f>
        <v>15.25</v>
      </c>
      <c r="C98" s="975">
        <f>SUM(C99:C103)</f>
        <v>9.6518987341772167E-2</v>
      </c>
      <c r="D98" s="975"/>
      <c r="E98" s="975"/>
      <c r="F98" s="1026"/>
      <c r="G98" s="975">
        <f>SUM(G99:G103)</f>
        <v>150.77999999999997</v>
      </c>
      <c r="H98" s="975">
        <f>SUM(H99:H103)</f>
        <v>36.32</v>
      </c>
      <c r="I98" s="1003">
        <f>SUM(I99:I103)</f>
        <v>187.10000000000002</v>
      </c>
    </row>
    <row r="99" spans="1:9" s="972" customFormat="1" ht="21.75" customHeight="1" x14ac:dyDescent="0.25">
      <c r="A99" s="965" t="s">
        <v>704</v>
      </c>
      <c r="B99" s="1004">
        <v>7.5</v>
      </c>
      <c r="C99" s="1005">
        <f>B99/158</f>
        <v>4.746835443037975E-2</v>
      </c>
      <c r="D99" s="978">
        <f>1630.2/158</f>
        <v>10.317721518987343</v>
      </c>
      <c r="E99" s="978">
        <f t="shared" ref="E99:E103" si="50">(B99*D99)</f>
        <v>77.382911392405063</v>
      </c>
      <c r="F99" s="1023">
        <v>1</v>
      </c>
      <c r="G99" s="978">
        <f t="shared" ref="G99:G103" si="51">ROUND(E99*F99,2)</f>
        <v>77.38</v>
      </c>
      <c r="H99" s="978">
        <f t="shared" ref="H99:H103" si="52">ROUND(G99*0.2409,2)</f>
        <v>18.64</v>
      </c>
      <c r="I99" s="979">
        <f t="shared" ref="I99:I103" si="53">G99+H99</f>
        <v>96.02</v>
      </c>
    </row>
    <row r="100" spans="1:9" s="972" customFormat="1" ht="21.75" customHeight="1" x14ac:dyDescent="0.25">
      <c r="A100" s="965" t="s">
        <v>704</v>
      </c>
      <c r="B100" s="1004">
        <v>0.5</v>
      </c>
      <c r="C100" s="1005">
        <f t="shared" ref="C100:C103" si="54">B100/158</f>
        <v>3.1645569620253164E-3</v>
      </c>
      <c r="D100" s="978">
        <f>1482/158</f>
        <v>9.3797468354430382</v>
      </c>
      <c r="E100" s="978">
        <f t="shared" si="50"/>
        <v>4.6898734177215191</v>
      </c>
      <c r="F100" s="1023">
        <v>1</v>
      </c>
      <c r="G100" s="978">
        <f t="shared" si="51"/>
        <v>4.6900000000000004</v>
      </c>
      <c r="H100" s="978">
        <f t="shared" si="52"/>
        <v>1.1299999999999999</v>
      </c>
      <c r="I100" s="979">
        <f t="shared" si="53"/>
        <v>5.82</v>
      </c>
    </row>
    <row r="101" spans="1:9" s="972" customFormat="1" ht="21.75" customHeight="1" x14ac:dyDescent="0.25">
      <c r="A101" s="965" t="s">
        <v>704</v>
      </c>
      <c r="B101" s="1004">
        <v>0.5</v>
      </c>
      <c r="C101" s="1005">
        <f t="shared" si="54"/>
        <v>3.1645569620253164E-3</v>
      </c>
      <c r="D101" s="978">
        <f t="shared" ref="D101:D102" si="55">1630.2/158</f>
        <v>10.317721518987343</v>
      </c>
      <c r="E101" s="978">
        <f t="shared" si="50"/>
        <v>5.1588607594936713</v>
      </c>
      <c r="F101" s="1023">
        <v>1</v>
      </c>
      <c r="G101" s="978">
        <f t="shared" si="51"/>
        <v>5.16</v>
      </c>
      <c r="H101" s="978">
        <f t="shared" si="52"/>
        <v>1.24</v>
      </c>
      <c r="I101" s="979">
        <f t="shared" si="53"/>
        <v>6.4</v>
      </c>
    </row>
    <row r="102" spans="1:9" s="972" customFormat="1" ht="21.75" customHeight="1" x14ac:dyDescent="0.25">
      <c r="A102" s="965" t="s">
        <v>704</v>
      </c>
      <c r="B102" s="1004">
        <v>0.25</v>
      </c>
      <c r="C102" s="1005">
        <f t="shared" si="54"/>
        <v>1.5822784810126582E-3</v>
      </c>
      <c r="D102" s="978">
        <f t="shared" si="55"/>
        <v>10.317721518987343</v>
      </c>
      <c r="E102" s="978">
        <f t="shared" si="50"/>
        <v>2.5794303797468356</v>
      </c>
      <c r="F102" s="1023">
        <v>1</v>
      </c>
      <c r="G102" s="978">
        <f t="shared" si="51"/>
        <v>2.58</v>
      </c>
      <c r="H102" s="978">
        <f t="shared" si="52"/>
        <v>0.62</v>
      </c>
      <c r="I102" s="979">
        <f t="shared" si="53"/>
        <v>3.2</v>
      </c>
    </row>
    <row r="103" spans="1:9" s="972" customFormat="1" ht="21.75" customHeight="1" x14ac:dyDescent="0.25">
      <c r="A103" s="965" t="s">
        <v>704</v>
      </c>
      <c r="B103" s="1004">
        <v>6.5</v>
      </c>
      <c r="C103" s="1005">
        <f t="shared" si="54"/>
        <v>4.1139240506329111E-2</v>
      </c>
      <c r="D103" s="978">
        <f>1482/158</f>
        <v>9.3797468354430382</v>
      </c>
      <c r="E103" s="978">
        <f t="shared" si="50"/>
        <v>60.968354430379748</v>
      </c>
      <c r="F103" s="1023">
        <v>1</v>
      </c>
      <c r="G103" s="978">
        <f t="shared" si="51"/>
        <v>60.97</v>
      </c>
      <c r="H103" s="978">
        <f t="shared" si="52"/>
        <v>14.69</v>
      </c>
      <c r="I103" s="979">
        <f t="shared" si="53"/>
        <v>75.66</v>
      </c>
    </row>
    <row r="104" spans="1:9" s="967" customFormat="1" ht="49.5" customHeight="1" x14ac:dyDescent="0.2">
      <c r="A104" s="962" t="s">
        <v>8</v>
      </c>
      <c r="B104" s="993">
        <f>SUM(B105:B138)</f>
        <v>265.5</v>
      </c>
      <c r="C104" s="975">
        <f>SUM(C105:C138)</f>
        <v>1.6803797468354438</v>
      </c>
      <c r="D104" s="975"/>
      <c r="E104" s="975"/>
      <c r="F104" s="1026"/>
      <c r="G104" s="975">
        <f>SUM(G105:G138)</f>
        <v>1827.7100000000003</v>
      </c>
      <c r="H104" s="975">
        <f>SUM(H105:H138)</f>
        <v>440.31999999999994</v>
      </c>
      <c r="I104" s="1003">
        <f>SUM(I105:I138)</f>
        <v>2268.0299999999997</v>
      </c>
    </row>
    <row r="105" spans="1:9" s="972" customFormat="1" ht="20.25" customHeight="1" x14ac:dyDescent="0.25">
      <c r="A105" s="965" t="s">
        <v>699</v>
      </c>
      <c r="B105" s="1004">
        <v>17.75</v>
      </c>
      <c r="C105" s="1005">
        <f t="shared" ref="C105:C138" si="56">B105/158</f>
        <v>0.11234177215189874</v>
      </c>
      <c r="D105" s="978">
        <f>1450/158</f>
        <v>9.1772151898734169</v>
      </c>
      <c r="E105" s="978">
        <f>ROUND(B105*D105,2)</f>
        <v>162.9</v>
      </c>
      <c r="F105" s="1023">
        <v>1</v>
      </c>
      <c r="G105" s="978">
        <f t="shared" ref="G105:G138" si="57">ROUND(E105*F105,2)</f>
        <v>162.9</v>
      </c>
      <c r="H105" s="978">
        <f t="shared" ref="H105:H138" si="58">ROUND(G105*0.2409,2)</f>
        <v>39.24</v>
      </c>
      <c r="I105" s="979">
        <f t="shared" ref="I105:I138" si="59">G105+H105</f>
        <v>202.14000000000001</v>
      </c>
    </row>
    <row r="106" spans="1:9" s="972" customFormat="1" ht="20.25" customHeight="1" x14ac:dyDescent="0.25">
      <c r="A106" s="965" t="s">
        <v>699</v>
      </c>
      <c r="B106" s="1004">
        <v>17.25</v>
      </c>
      <c r="C106" s="1005">
        <f t="shared" si="56"/>
        <v>0.10917721518987342</v>
      </c>
      <c r="D106" s="978">
        <f>1360/158</f>
        <v>8.6075949367088604</v>
      </c>
      <c r="E106" s="978">
        <f t="shared" ref="E106:E138" si="60">ROUND(B106*D106,2)</f>
        <v>148.47999999999999</v>
      </c>
      <c r="F106" s="1023">
        <v>1</v>
      </c>
      <c r="G106" s="978">
        <f t="shared" si="57"/>
        <v>148.47999999999999</v>
      </c>
      <c r="H106" s="978">
        <f t="shared" si="58"/>
        <v>35.770000000000003</v>
      </c>
      <c r="I106" s="979">
        <f t="shared" si="59"/>
        <v>184.25</v>
      </c>
    </row>
    <row r="107" spans="1:9" s="972" customFormat="1" ht="20.25" customHeight="1" x14ac:dyDescent="0.25">
      <c r="A107" s="965" t="s">
        <v>699</v>
      </c>
      <c r="B107" s="1004">
        <v>11</v>
      </c>
      <c r="C107" s="1005">
        <f t="shared" si="56"/>
        <v>6.9620253164556958E-2</v>
      </c>
      <c r="D107" s="978">
        <f>1450/158</f>
        <v>9.1772151898734169</v>
      </c>
      <c r="E107" s="978">
        <f t="shared" si="60"/>
        <v>100.95</v>
      </c>
      <c r="F107" s="1023">
        <v>1</v>
      </c>
      <c r="G107" s="978">
        <f t="shared" si="57"/>
        <v>100.95</v>
      </c>
      <c r="H107" s="978">
        <f t="shared" si="58"/>
        <v>24.32</v>
      </c>
      <c r="I107" s="979">
        <f t="shared" si="59"/>
        <v>125.27000000000001</v>
      </c>
    </row>
    <row r="108" spans="1:9" s="972" customFormat="1" ht="20.25" customHeight="1" x14ac:dyDescent="0.25">
      <c r="A108" s="965" t="s">
        <v>697</v>
      </c>
      <c r="B108" s="1004">
        <v>12</v>
      </c>
      <c r="C108" s="1005">
        <f t="shared" si="56"/>
        <v>7.5949367088607597E-2</v>
      </c>
      <c r="D108" s="978">
        <v>5.93</v>
      </c>
      <c r="E108" s="978">
        <f t="shared" si="60"/>
        <v>71.16</v>
      </c>
      <c r="F108" s="1023">
        <v>1</v>
      </c>
      <c r="G108" s="978">
        <f t="shared" si="57"/>
        <v>71.16</v>
      </c>
      <c r="H108" s="978">
        <f t="shared" si="58"/>
        <v>17.14</v>
      </c>
      <c r="I108" s="979">
        <f t="shared" si="59"/>
        <v>88.3</v>
      </c>
    </row>
    <row r="109" spans="1:9" s="972" customFormat="1" ht="20.25" customHeight="1" x14ac:dyDescent="0.25">
      <c r="A109" s="965" t="s">
        <v>698</v>
      </c>
      <c r="B109" s="1004">
        <v>12.75</v>
      </c>
      <c r="C109" s="1005">
        <f t="shared" si="56"/>
        <v>8.0696202531645569E-2</v>
      </c>
      <c r="D109" s="978">
        <v>6.26</v>
      </c>
      <c r="E109" s="978">
        <f t="shared" si="60"/>
        <v>79.819999999999993</v>
      </c>
      <c r="F109" s="1023">
        <v>1</v>
      </c>
      <c r="G109" s="978">
        <f t="shared" si="57"/>
        <v>79.819999999999993</v>
      </c>
      <c r="H109" s="978">
        <f t="shared" si="58"/>
        <v>19.23</v>
      </c>
      <c r="I109" s="979">
        <f t="shared" si="59"/>
        <v>99.05</v>
      </c>
    </row>
    <row r="110" spans="1:9" s="972" customFormat="1" ht="20.25" customHeight="1" x14ac:dyDescent="0.25">
      <c r="A110" s="965" t="s">
        <v>699</v>
      </c>
      <c r="B110" s="1004">
        <v>1.5</v>
      </c>
      <c r="C110" s="1005">
        <f t="shared" si="56"/>
        <v>9.4936708860759497E-3</v>
      </c>
      <c r="D110" s="978">
        <f>1260/158</f>
        <v>7.9746835443037973</v>
      </c>
      <c r="E110" s="978">
        <f t="shared" si="60"/>
        <v>11.96</v>
      </c>
      <c r="F110" s="1023">
        <v>1</v>
      </c>
      <c r="G110" s="978">
        <f t="shared" si="57"/>
        <v>11.96</v>
      </c>
      <c r="H110" s="978">
        <f t="shared" si="58"/>
        <v>2.88</v>
      </c>
      <c r="I110" s="979">
        <f t="shared" si="59"/>
        <v>14.84</v>
      </c>
    </row>
    <row r="111" spans="1:9" s="972" customFormat="1" ht="20.25" customHeight="1" x14ac:dyDescent="0.25">
      <c r="A111" s="965" t="s">
        <v>699</v>
      </c>
      <c r="B111" s="1004">
        <v>20.25</v>
      </c>
      <c r="C111" s="1005">
        <f t="shared" si="56"/>
        <v>0.12816455696202531</v>
      </c>
      <c r="D111" s="978">
        <f>1360/158</f>
        <v>8.6075949367088604</v>
      </c>
      <c r="E111" s="978">
        <f t="shared" si="60"/>
        <v>174.3</v>
      </c>
      <c r="F111" s="1023">
        <v>1</v>
      </c>
      <c r="G111" s="978">
        <f t="shared" si="57"/>
        <v>174.3</v>
      </c>
      <c r="H111" s="978">
        <f t="shared" si="58"/>
        <v>41.99</v>
      </c>
      <c r="I111" s="979">
        <f t="shared" si="59"/>
        <v>216.29000000000002</v>
      </c>
    </row>
    <row r="112" spans="1:9" s="972" customFormat="1" ht="20.25" customHeight="1" x14ac:dyDescent="0.25">
      <c r="A112" s="965" t="s">
        <v>699</v>
      </c>
      <c r="B112" s="1004">
        <v>14.25</v>
      </c>
      <c r="C112" s="1005">
        <f t="shared" si="56"/>
        <v>9.0189873417721514E-2</v>
      </c>
      <c r="D112" s="978">
        <f>1260/158</f>
        <v>7.9746835443037973</v>
      </c>
      <c r="E112" s="978">
        <f t="shared" si="60"/>
        <v>113.64</v>
      </c>
      <c r="F112" s="1023">
        <v>1</v>
      </c>
      <c r="G112" s="978">
        <f t="shared" si="57"/>
        <v>113.64</v>
      </c>
      <c r="H112" s="978">
        <f t="shared" si="58"/>
        <v>27.38</v>
      </c>
      <c r="I112" s="979">
        <f t="shared" si="59"/>
        <v>141.02000000000001</v>
      </c>
    </row>
    <row r="113" spans="1:9" s="972" customFormat="1" ht="20.25" customHeight="1" x14ac:dyDescent="0.25">
      <c r="A113" s="965" t="s">
        <v>697</v>
      </c>
      <c r="B113" s="1004">
        <v>2</v>
      </c>
      <c r="C113" s="1005">
        <f t="shared" si="56"/>
        <v>1.2658227848101266E-2</v>
      </c>
      <c r="D113" s="978">
        <v>5.93</v>
      </c>
      <c r="E113" s="978">
        <f t="shared" si="60"/>
        <v>11.86</v>
      </c>
      <c r="F113" s="1023">
        <v>1</v>
      </c>
      <c r="G113" s="978">
        <f t="shared" si="57"/>
        <v>11.86</v>
      </c>
      <c r="H113" s="978">
        <f t="shared" si="58"/>
        <v>2.86</v>
      </c>
      <c r="I113" s="979">
        <f t="shared" si="59"/>
        <v>14.719999999999999</v>
      </c>
    </row>
    <row r="114" spans="1:9" s="972" customFormat="1" ht="20.25" customHeight="1" x14ac:dyDescent="0.25">
      <c r="A114" s="965" t="s">
        <v>697</v>
      </c>
      <c r="B114" s="1004">
        <v>1.25</v>
      </c>
      <c r="C114" s="1005">
        <f t="shared" si="56"/>
        <v>7.9113924050632917E-3</v>
      </c>
      <c r="D114" s="978">
        <v>5.93</v>
      </c>
      <c r="E114" s="978">
        <f t="shared" si="60"/>
        <v>7.41</v>
      </c>
      <c r="F114" s="1023">
        <v>1</v>
      </c>
      <c r="G114" s="978">
        <f t="shared" si="57"/>
        <v>7.41</v>
      </c>
      <c r="H114" s="978">
        <f t="shared" si="58"/>
        <v>1.79</v>
      </c>
      <c r="I114" s="979">
        <f t="shared" si="59"/>
        <v>9.1999999999999993</v>
      </c>
    </row>
    <row r="115" spans="1:9" s="972" customFormat="1" ht="20.25" customHeight="1" x14ac:dyDescent="0.25">
      <c r="A115" s="965" t="s">
        <v>697</v>
      </c>
      <c r="B115" s="1004">
        <v>2</v>
      </c>
      <c r="C115" s="1005">
        <f t="shared" si="56"/>
        <v>1.2658227848101266E-2</v>
      </c>
      <c r="D115" s="978">
        <v>5.93</v>
      </c>
      <c r="E115" s="978">
        <f t="shared" si="60"/>
        <v>11.86</v>
      </c>
      <c r="F115" s="1023">
        <v>1</v>
      </c>
      <c r="G115" s="978">
        <f t="shared" si="57"/>
        <v>11.86</v>
      </c>
      <c r="H115" s="978">
        <f t="shared" si="58"/>
        <v>2.86</v>
      </c>
      <c r="I115" s="979">
        <f t="shared" si="59"/>
        <v>14.719999999999999</v>
      </c>
    </row>
    <row r="116" spans="1:9" s="972" customFormat="1" ht="20.25" customHeight="1" x14ac:dyDescent="0.25">
      <c r="A116" s="965" t="s">
        <v>697</v>
      </c>
      <c r="B116" s="1004">
        <v>1</v>
      </c>
      <c r="C116" s="1005">
        <f t="shared" si="56"/>
        <v>6.3291139240506328E-3</v>
      </c>
      <c r="D116" s="978">
        <v>5.93</v>
      </c>
      <c r="E116" s="978">
        <f t="shared" si="60"/>
        <v>5.93</v>
      </c>
      <c r="F116" s="1023">
        <v>1</v>
      </c>
      <c r="G116" s="978">
        <f t="shared" si="57"/>
        <v>5.93</v>
      </c>
      <c r="H116" s="978">
        <f t="shared" si="58"/>
        <v>1.43</v>
      </c>
      <c r="I116" s="979">
        <f t="shared" si="59"/>
        <v>7.3599999999999994</v>
      </c>
    </row>
    <row r="117" spans="1:9" s="972" customFormat="1" ht="20.25" customHeight="1" x14ac:dyDescent="0.25">
      <c r="A117" s="965" t="s">
        <v>697</v>
      </c>
      <c r="B117" s="1004">
        <v>0.5</v>
      </c>
      <c r="C117" s="1005">
        <f t="shared" si="56"/>
        <v>3.1645569620253164E-3</v>
      </c>
      <c r="D117" s="978">
        <v>5.93</v>
      </c>
      <c r="E117" s="978">
        <f t="shared" si="60"/>
        <v>2.97</v>
      </c>
      <c r="F117" s="1023">
        <v>1</v>
      </c>
      <c r="G117" s="978">
        <f t="shared" si="57"/>
        <v>2.97</v>
      </c>
      <c r="H117" s="978">
        <f t="shared" si="58"/>
        <v>0.72</v>
      </c>
      <c r="I117" s="979">
        <f t="shared" si="59"/>
        <v>3.6900000000000004</v>
      </c>
    </row>
    <row r="118" spans="1:9" s="972" customFormat="1" ht="20.25" customHeight="1" x14ac:dyDescent="0.25">
      <c r="A118" s="965" t="s">
        <v>699</v>
      </c>
      <c r="B118" s="1004">
        <v>20.75</v>
      </c>
      <c r="C118" s="1005">
        <f t="shared" si="56"/>
        <v>0.13132911392405064</v>
      </c>
      <c r="D118" s="978">
        <f>1280/158</f>
        <v>8.1012658227848107</v>
      </c>
      <c r="E118" s="978">
        <f t="shared" si="60"/>
        <v>168.1</v>
      </c>
      <c r="F118" s="1023">
        <v>1</v>
      </c>
      <c r="G118" s="978">
        <f t="shared" si="57"/>
        <v>168.1</v>
      </c>
      <c r="H118" s="978">
        <f t="shared" si="58"/>
        <v>40.5</v>
      </c>
      <c r="I118" s="979">
        <f t="shared" si="59"/>
        <v>208.6</v>
      </c>
    </row>
    <row r="119" spans="1:9" s="972" customFormat="1" ht="20.25" customHeight="1" x14ac:dyDescent="0.25">
      <c r="A119" s="965" t="s">
        <v>697</v>
      </c>
      <c r="B119" s="1004">
        <v>5.25</v>
      </c>
      <c r="C119" s="1005">
        <f t="shared" si="56"/>
        <v>3.3227848101265819E-2</v>
      </c>
      <c r="D119" s="978">
        <v>6.26</v>
      </c>
      <c r="E119" s="978">
        <f t="shared" si="60"/>
        <v>32.869999999999997</v>
      </c>
      <c r="F119" s="1023">
        <v>1</v>
      </c>
      <c r="G119" s="978">
        <f t="shared" si="57"/>
        <v>32.869999999999997</v>
      </c>
      <c r="H119" s="978">
        <f t="shared" si="58"/>
        <v>7.92</v>
      </c>
      <c r="I119" s="979">
        <f t="shared" si="59"/>
        <v>40.79</v>
      </c>
    </row>
    <row r="120" spans="1:9" s="972" customFormat="1" ht="20.25" customHeight="1" x14ac:dyDescent="0.25">
      <c r="A120" s="965" t="s">
        <v>698</v>
      </c>
      <c r="B120" s="1004">
        <v>26.25</v>
      </c>
      <c r="C120" s="1005">
        <f t="shared" si="56"/>
        <v>0.16613924050632911</v>
      </c>
      <c r="D120" s="978">
        <f>1045/158</f>
        <v>6.6139240506329111</v>
      </c>
      <c r="E120" s="978">
        <f t="shared" si="60"/>
        <v>173.62</v>
      </c>
      <c r="F120" s="1023">
        <v>1</v>
      </c>
      <c r="G120" s="978">
        <f t="shared" si="57"/>
        <v>173.62</v>
      </c>
      <c r="H120" s="978">
        <f t="shared" si="58"/>
        <v>41.83</v>
      </c>
      <c r="I120" s="979">
        <f t="shared" si="59"/>
        <v>215.45</v>
      </c>
    </row>
    <row r="121" spans="1:9" s="972" customFormat="1" ht="20.25" customHeight="1" x14ac:dyDescent="0.25">
      <c r="A121" s="965" t="s">
        <v>698</v>
      </c>
      <c r="B121" s="1004">
        <v>53</v>
      </c>
      <c r="C121" s="1005">
        <f t="shared" si="56"/>
        <v>0.33544303797468356</v>
      </c>
      <c r="D121" s="978">
        <v>5.36</v>
      </c>
      <c r="E121" s="978">
        <f t="shared" si="60"/>
        <v>284.08</v>
      </c>
      <c r="F121" s="1023">
        <v>1</v>
      </c>
      <c r="G121" s="978">
        <f t="shared" si="57"/>
        <v>284.08</v>
      </c>
      <c r="H121" s="978">
        <f t="shared" si="58"/>
        <v>68.430000000000007</v>
      </c>
      <c r="I121" s="979">
        <f t="shared" si="59"/>
        <v>352.51</v>
      </c>
    </row>
    <row r="122" spans="1:9" s="972" customFormat="1" ht="20.25" customHeight="1" x14ac:dyDescent="0.25">
      <c r="A122" s="965" t="s">
        <v>698</v>
      </c>
      <c r="B122" s="1004">
        <v>8</v>
      </c>
      <c r="C122" s="1005">
        <f t="shared" si="56"/>
        <v>5.0632911392405063E-2</v>
      </c>
      <c r="D122" s="978">
        <v>5.36</v>
      </c>
      <c r="E122" s="978">
        <f t="shared" si="60"/>
        <v>42.88</v>
      </c>
      <c r="F122" s="1023">
        <v>1</v>
      </c>
      <c r="G122" s="978">
        <f t="shared" si="57"/>
        <v>42.88</v>
      </c>
      <c r="H122" s="978">
        <f t="shared" si="58"/>
        <v>10.33</v>
      </c>
      <c r="I122" s="979">
        <f t="shared" si="59"/>
        <v>53.21</v>
      </c>
    </row>
    <row r="123" spans="1:9" s="972" customFormat="1" ht="20.25" customHeight="1" x14ac:dyDescent="0.25">
      <c r="A123" s="965" t="s">
        <v>698</v>
      </c>
      <c r="B123" s="1004">
        <v>16.25</v>
      </c>
      <c r="C123" s="1005">
        <f t="shared" si="56"/>
        <v>0.10284810126582279</v>
      </c>
      <c r="D123" s="978">
        <v>5.9</v>
      </c>
      <c r="E123" s="978">
        <f t="shared" si="60"/>
        <v>95.88</v>
      </c>
      <c r="F123" s="1023">
        <v>1</v>
      </c>
      <c r="G123" s="978">
        <f t="shared" si="57"/>
        <v>95.88</v>
      </c>
      <c r="H123" s="978">
        <f t="shared" si="58"/>
        <v>23.1</v>
      </c>
      <c r="I123" s="979">
        <f t="shared" si="59"/>
        <v>118.97999999999999</v>
      </c>
    </row>
    <row r="124" spans="1:9" s="972" customFormat="1" ht="20.25" customHeight="1" x14ac:dyDescent="0.25">
      <c r="A124" s="965" t="s">
        <v>698</v>
      </c>
      <c r="B124" s="1004">
        <v>1.75</v>
      </c>
      <c r="C124" s="1005">
        <f t="shared" si="56"/>
        <v>1.1075949367088608E-2</v>
      </c>
      <c r="D124" s="978">
        <v>5.36</v>
      </c>
      <c r="E124" s="978">
        <f t="shared" si="60"/>
        <v>9.3800000000000008</v>
      </c>
      <c r="F124" s="1023">
        <v>1</v>
      </c>
      <c r="G124" s="978">
        <f t="shared" si="57"/>
        <v>9.3800000000000008</v>
      </c>
      <c r="H124" s="978">
        <f t="shared" si="58"/>
        <v>2.2599999999999998</v>
      </c>
      <c r="I124" s="979">
        <f t="shared" si="59"/>
        <v>11.64</v>
      </c>
    </row>
    <row r="125" spans="1:9" s="972" customFormat="1" ht="20.25" customHeight="1" x14ac:dyDescent="0.25">
      <c r="A125" s="965" t="s">
        <v>698</v>
      </c>
      <c r="B125" s="1004">
        <v>2</v>
      </c>
      <c r="C125" s="1005">
        <f t="shared" si="56"/>
        <v>1.2658227848101266E-2</v>
      </c>
      <c r="D125" s="978">
        <v>5.78</v>
      </c>
      <c r="E125" s="978">
        <f t="shared" si="60"/>
        <v>11.56</v>
      </c>
      <c r="F125" s="1023">
        <v>1</v>
      </c>
      <c r="G125" s="978">
        <f t="shared" si="57"/>
        <v>11.56</v>
      </c>
      <c r="H125" s="978">
        <f t="shared" si="58"/>
        <v>2.78</v>
      </c>
      <c r="I125" s="979">
        <f t="shared" si="59"/>
        <v>14.34</v>
      </c>
    </row>
    <row r="126" spans="1:9" s="972" customFormat="1" ht="20.25" customHeight="1" x14ac:dyDescent="0.25">
      <c r="A126" s="965" t="s">
        <v>698</v>
      </c>
      <c r="B126" s="1004">
        <v>0.5</v>
      </c>
      <c r="C126" s="1005">
        <f t="shared" si="56"/>
        <v>3.1645569620253164E-3</v>
      </c>
      <c r="D126" s="978">
        <v>5.36</v>
      </c>
      <c r="E126" s="978">
        <f t="shared" si="60"/>
        <v>2.68</v>
      </c>
      <c r="F126" s="1023">
        <v>1</v>
      </c>
      <c r="G126" s="978">
        <f t="shared" si="57"/>
        <v>2.68</v>
      </c>
      <c r="H126" s="978">
        <f t="shared" si="58"/>
        <v>0.65</v>
      </c>
      <c r="I126" s="979">
        <f t="shared" si="59"/>
        <v>3.33</v>
      </c>
    </row>
    <row r="127" spans="1:9" s="972" customFormat="1" ht="20.25" customHeight="1" x14ac:dyDescent="0.25">
      <c r="A127" s="965" t="s">
        <v>698</v>
      </c>
      <c r="B127" s="1004">
        <v>0.25</v>
      </c>
      <c r="C127" s="1005">
        <f t="shared" si="56"/>
        <v>1.5822784810126582E-3</v>
      </c>
      <c r="D127" s="978">
        <v>5.36</v>
      </c>
      <c r="E127" s="978">
        <f t="shared" si="60"/>
        <v>1.34</v>
      </c>
      <c r="F127" s="1023">
        <v>1</v>
      </c>
      <c r="G127" s="978">
        <f t="shared" si="57"/>
        <v>1.34</v>
      </c>
      <c r="H127" s="978">
        <f t="shared" si="58"/>
        <v>0.32</v>
      </c>
      <c r="I127" s="979">
        <f t="shared" si="59"/>
        <v>1.6600000000000001</v>
      </c>
    </row>
    <row r="128" spans="1:9" s="972" customFormat="1" ht="20.25" customHeight="1" x14ac:dyDescent="0.25">
      <c r="A128" s="965" t="s">
        <v>698</v>
      </c>
      <c r="B128" s="1004">
        <v>1.5</v>
      </c>
      <c r="C128" s="1005">
        <f t="shared" si="56"/>
        <v>9.4936708860759497E-3</v>
      </c>
      <c r="D128" s="978">
        <v>5.36</v>
      </c>
      <c r="E128" s="978">
        <f t="shared" si="60"/>
        <v>8.0399999999999991</v>
      </c>
      <c r="F128" s="1023">
        <v>1</v>
      </c>
      <c r="G128" s="978">
        <f t="shared" si="57"/>
        <v>8.0399999999999991</v>
      </c>
      <c r="H128" s="978">
        <f t="shared" si="58"/>
        <v>1.94</v>
      </c>
      <c r="I128" s="979">
        <f t="shared" si="59"/>
        <v>9.9799999999999986</v>
      </c>
    </row>
    <row r="129" spans="1:9" s="972" customFormat="1" ht="20.25" customHeight="1" x14ac:dyDescent="0.25">
      <c r="A129" s="965" t="s">
        <v>698</v>
      </c>
      <c r="B129" s="1004">
        <v>1.5</v>
      </c>
      <c r="C129" s="1005">
        <f t="shared" si="56"/>
        <v>9.4936708860759497E-3</v>
      </c>
      <c r="D129" s="978">
        <v>5.78</v>
      </c>
      <c r="E129" s="978">
        <f t="shared" si="60"/>
        <v>8.67</v>
      </c>
      <c r="F129" s="1023">
        <v>1</v>
      </c>
      <c r="G129" s="978">
        <f t="shared" si="57"/>
        <v>8.67</v>
      </c>
      <c r="H129" s="978">
        <f t="shared" si="58"/>
        <v>2.09</v>
      </c>
      <c r="I129" s="979">
        <f t="shared" si="59"/>
        <v>10.76</v>
      </c>
    </row>
    <row r="130" spans="1:9" s="972" customFormat="1" ht="20.25" customHeight="1" x14ac:dyDescent="0.25">
      <c r="A130" s="965" t="s">
        <v>698</v>
      </c>
      <c r="B130" s="1004">
        <v>0.5</v>
      </c>
      <c r="C130" s="1005">
        <f t="shared" si="56"/>
        <v>3.1645569620253164E-3</v>
      </c>
      <c r="D130" s="978">
        <v>5.36</v>
      </c>
      <c r="E130" s="978">
        <f t="shared" si="60"/>
        <v>2.68</v>
      </c>
      <c r="F130" s="1023">
        <v>1</v>
      </c>
      <c r="G130" s="978">
        <f t="shared" si="57"/>
        <v>2.68</v>
      </c>
      <c r="H130" s="978">
        <f t="shared" si="58"/>
        <v>0.65</v>
      </c>
      <c r="I130" s="979">
        <f t="shared" si="59"/>
        <v>3.33</v>
      </c>
    </row>
    <row r="131" spans="1:9" s="972" customFormat="1" ht="20.25" customHeight="1" x14ac:dyDescent="0.25">
      <c r="A131" s="965" t="s">
        <v>698</v>
      </c>
      <c r="B131" s="1004">
        <v>2.75</v>
      </c>
      <c r="C131" s="1005">
        <f t="shared" si="56"/>
        <v>1.740506329113924E-2</v>
      </c>
      <c r="D131" s="978">
        <v>5.78</v>
      </c>
      <c r="E131" s="978">
        <f t="shared" si="60"/>
        <v>15.9</v>
      </c>
      <c r="F131" s="1023">
        <v>1</v>
      </c>
      <c r="G131" s="978">
        <f t="shared" si="57"/>
        <v>15.9</v>
      </c>
      <c r="H131" s="978">
        <f t="shared" si="58"/>
        <v>3.83</v>
      </c>
      <c r="I131" s="979">
        <f t="shared" si="59"/>
        <v>19.73</v>
      </c>
    </row>
    <row r="132" spans="1:9" s="972" customFormat="1" ht="20.25" customHeight="1" x14ac:dyDescent="0.25">
      <c r="A132" s="965" t="s">
        <v>697</v>
      </c>
      <c r="B132" s="1004">
        <v>1</v>
      </c>
      <c r="C132" s="1005">
        <f t="shared" si="56"/>
        <v>6.3291139240506328E-3</v>
      </c>
      <c r="D132" s="978">
        <v>5.93</v>
      </c>
      <c r="E132" s="978">
        <f t="shared" si="60"/>
        <v>5.93</v>
      </c>
      <c r="F132" s="1023">
        <v>1</v>
      </c>
      <c r="G132" s="978">
        <f t="shared" si="57"/>
        <v>5.93</v>
      </c>
      <c r="H132" s="978">
        <f t="shared" si="58"/>
        <v>1.43</v>
      </c>
      <c r="I132" s="979">
        <f t="shared" si="59"/>
        <v>7.3599999999999994</v>
      </c>
    </row>
    <row r="133" spans="1:9" s="972" customFormat="1" ht="20.25" customHeight="1" x14ac:dyDescent="0.25">
      <c r="A133" s="965" t="s">
        <v>697</v>
      </c>
      <c r="B133" s="1004">
        <v>0.75</v>
      </c>
      <c r="C133" s="1005">
        <f t="shared" si="56"/>
        <v>4.7468354430379748E-3</v>
      </c>
      <c r="D133" s="978">
        <v>5.93</v>
      </c>
      <c r="E133" s="978">
        <f t="shared" si="60"/>
        <v>4.45</v>
      </c>
      <c r="F133" s="1023">
        <v>1</v>
      </c>
      <c r="G133" s="978">
        <f t="shared" si="57"/>
        <v>4.45</v>
      </c>
      <c r="H133" s="978">
        <f t="shared" si="58"/>
        <v>1.07</v>
      </c>
      <c r="I133" s="979">
        <f t="shared" si="59"/>
        <v>5.5200000000000005</v>
      </c>
    </row>
    <row r="134" spans="1:9" s="972" customFormat="1" ht="20.25" customHeight="1" x14ac:dyDescent="0.25">
      <c r="A134" s="965" t="s">
        <v>698</v>
      </c>
      <c r="B134" s="1004">
        <v>0.25</v>
      </c>
      <c r="C134" s="1005">
        <f t="shared" si="56"/>
        <v>1.5822784810126582E-3</v>
      </c>
      <c r="D134" s="978">
        <v>5.36</v>
      </c>
      <c r="E134" s="978">
        <f t="shared" si="60"/>
        <v>1.34</v>
      </c>
      <c r="F134" s="1023">
        <v>1</v>
      </c>
      <c r="G134" s="978">
        <f t="shared" si="57"/>
        <v>1.34</v>
      </c>
      <c r="H134" s="978">
        <f t="shared" si="58"/>
        <v>0.32</v>
      </c>
      <c r="I134" s="979">
        <f t="shared" si="59"/>
        <v>1.6600000000000001</v>
      </c>
    </row>
    <row r="135" spans="1:9" s="972" customFormat="1" ht="20.25" customHeight="1" x14ac:dyDescent="0.25">
      <c r="A135" s="965" t="s">
        <v>697</v>
      </c>
      <c r="B135" s="1004">
        <v>0.5</v>
      </c>
      <c r="C135" s="1005">
        <f t="shared" si="56"/>
        <v>3.1645569620253164E-3</v>
      </c>
      <c r="D135" s="978">
        <v>5.93</v>
      </c>
      <c r="E135" s="978">
        <f t="shared" si="60"/>
        <v>2.97</v>
      </c>
      <c r="F135" s="1023">
        <v>1</v>
      </c>
      <c r="G135" s="978">
        <f t="shared" si="57"/>
        <v>2.97</v>
      </c>
      <c r="H135" s="978">
        <f t="shared" si="58"/>
        <v>0.72</v>
      </c>
      <c r="I135" s="979">
        <f t="shared" si="59"/>
        <v>3.6900000000000004</v>
      </c>
    </row>
    <row r="136" spans="1:9" s="972" customFormat="1" ht="20.25" customHeight="1" x14ac:dyDescent="0.25">
      <c r="A136" s="965" t="s">
        <v>698</v>
      </c>
      <c r="B136" s="1004">
        <v>3</v>
      </c>
      <c r="C136" s="1005">
        <f t="shared" si="56"/>
        <v>1.8987341772151899E-2</v>
      </c>
      <c r="D136" s="978">
        <v>5.36</v>
      </c>
      <c r="E136" s="978">
        <f t="shared" si="60"/>
        <v>16.079999999999998</v>
      </c>
      <c r="F136" s="1023">
        <v>1</v>
      </c>
      <c r="G136" s="978">
        <f t="shared" si="57"/>
        <v>16.079999999999998</v>
      </c>
      <c r="H136" s="978">
        <f t="shared" si="58"/>
        <v>3.87</v>
      </c>
      <c r="I136" s="979">
        <f t="shared" si="59"/>
        <v>19.95</v>
      </c>
    </row>
    <row r="137" spans="1:9" s="972" customFormat="1" ht="20.25" customHeight="1" x14ac:dyDescent="0.25">
      <c r="A137" s="965" t="s">
        <v>698</v>
      </c>
      <c r="B137" s="1004">
        <v>0.25</v>
      </c>
      <c r="C137" s="1005">
        <f t="shared" si="56"/>
        <v>1.5822784810126582E-3</v>
      </c>
      <c r="D137" s="978">
        <v>5.36</v>
      </c>
      <c r="E137" s="978">
        <f t="shared" si="60"/>
        <v>1.34</v>
      </c>
      <c r="F137" s="1023">
        <v>1</v>
      </c>
      <c r="G137" s="978">
        <f t="shared" si="57"/>
        <v>1.34</v>
      </c>
      <c r="H137" s="978">
        <f t="shared" si="58"/>
        <v>0.32</v>
      </c>
      <c r="I137" s="979">
        <f t="shared" si="59"/>
        <v>1.6600000000000001</v>
      </c>
    </row>
    <row r="138" spans="1:9" s="972" customFormat="1" ht="20.25" customHeight="1" x14ac:dyDescent="0.25">
      <c r="A138" s="965" t="s">
        <v>698</v>
      </c>
      <c r="B138" s="1004">
        <v>6</v>
      </c>
      <c r="C138" s="1005">
        <f t="shared" si="56"/>
        <v>3.7974683544303799E-2</v>
      </c>
      <c r="D138" s="978">
        <v>5.78</v>
      </c>
      <c r="E138" s="978">
        <f t="shared" si="60"/>
        <v>34.68</v>
      </c>
      <c r="F138" s="1023">
        <v>1</v>
      </c>
      <c r="G138" s="978">
        <f t="shared" si="57"/>
        <v>34.68</v>
      </c>
      <c r="H138" s="978">
        <f t="shared" si="58"/>
        <v>8.35</v>
      </c>
      <c r="I138" s="979">
        <f t="shared" si="59"/>
        <v>43.03</v>
      </c>
    </row>
    <row r="139" spans="1:9" s="186" customFormat="1" ht="35.25" customHeight="1" x14ac:dyDescent="0.25">
      <c r="A139" s="988" t="s">
        <v>708</v>
      </c>
      <c r="B139" s="1002">
        <f>B140+B143+B151+B156</f>
        <v>222</v>
      </c>
      <c r="C139" s="865">
        <f>C140+C143+C151+C156</f>
        <v>1.4050632911392407</v>
      </c>
      <c r="D139" s="865"/>
      <c r="E139" s="865"/>
      <c r="F139" s="1025"/>
      <c r="G139" s="990">
        <f>G140+G143+G151+G156</f>
        <v>1204.8</v>
      </c>
      <c r="H139" s="990">
        <f>H140+H143+H151+H156</f>
        <v>290.24999999999994</v>
      </c>
      <c r="I139" s="1009">
        <f>I140+I143+I151+I156</f>
        <v>1495.05</v>
      </c>
    </row>
    <row r="140" spans="1:9" s="967" customFormat="1" ht="37.5" customHeight="1" x14ac:dyDescent="0.2">
      <c r="A140" s="962" t="s">
        <v>10</v>
      </c>
      <c r="B140" s="993">
        <f>SUM(B141:B142)</f>
        <v>15</v>
      </c>
      <c r="C140" s="975">
        <f t="shared" ref="C140:I140" si="61">SUM(C141:C142)</f>
        <v>9.4936708860759486E-2</v>
      </c>
      <c r="D140" s="975"/>
      <c r="E140" s="976"/>
      <c r="F140" s="1026"/>
      <c r="G140" s="976">
        <f t="shared" si="61"/>
        <v>166.59</v>
      </c>
      <c r="H140" s="976">
        <f t="shared" si="61"/>
        <v>40.130000000000003</v>
      </c>
      <c r="I140" s="1006">
        <f t="shared" si="61"/>
        <v>206.72</v>
      </c>
    </row>
    <row r="141" spans="1:9" s="967" customFormat="1" ht="19.5" customHeight="1" x14ac:dyDescent="0.25">
      <c r="A141" s="973" t="s">
        <v>704</v>
      </c>
      <c r="B141" s="1007">
        <v>4</v>
      </c>
      <c r="C141" s="1005">
        <f>B141/158</f>
        <v>2.5316455696202531E-2</v>
      </c>
      <c r="D141" s="982">
        <f>1630.2/158</f>
        <v>10.317721518987343</v>
      </c>
      <c r="E141" s="978">
        <f>ROUND(B141*D141,2)</f>
        <v>41.27</v>
      </c>
      <c r="F141" s="1023">
        <v>1</v>
      </c>
      <c r="G141" s="978">
        <f t="shared" ref="G141:G142" si="62">ROUND(E141*F141,2)</f>
        <v>41.27</v>
      </c>
      <c r="H141" s="978">
        <f t="shared" ref="H141:H142" si="63">ROUND(G141*0.2409,2)</f>
        <v>9.94</v>
      </c>
      <c r="I141" s="979">
        <f t="shared" ref="I141:I142" si="64">G141+H141</f>
        <v>51.21</v>
      </c>
    </row>
    <row r="142" spans="1:9" s="969" customFormat="1" ht="24.75" customHeight="1" x14ac:dyDescent="0.25">
      <c r="A142" s="968" t="s">
        <v>696</v>
      </c>
      <c r="B142" s="1007">
        <v>11</v>
      </c>
      <c r="C142" s="1005">
        <f>B142/158</f>
        <v>6.9620253164556958E-2</v>
      </c>
      <c r="D142" s="982">
        <f>1800/158</f>
        <v>11.39240506329114</v>
      </c>
      <c r="E142" s="978">
        <f>ROUND(B142*D142,2)</f>
        <v>125.32</v>
      </c>
      <c r="F142" s="1023">
        <v>1</v>
      </c>
      <c r="G142" s="978">
        <f t="shared" si="62"/>
        <v>125.32</v>
      </c>
      <c r="H142" s="978">
        <f t="shared" si="63"/>
        <v>30.19</v>
      </c>
      <c r="I142" s="979">
        <f t="shared" si="64"/>
        <v>155.51</v>
      </c>
    </row>
    <row r="143" spans="1:9" s="971" customFormat="1" ht="49.5" customHeight="1" x14ac:dyDescent="0.2">
      <c r="A143" s="970" t="s">
        <v>8</v>
      </c>
      <c r="B143" s="994">
        <f>SUM(B144:B150)</f>
        <v>93</v>
      </c>
      <c r="C143" s="981">
        <f>SUM(C144:C150)</f>
        <v>0.58860759493670889</v>
      </c>
      <c r="D143" s="981"/>
      <c r="E143" s="981"/>
      <c r="F143" s="1027"/>
      <c r="G143" s="981">
        <f>SUM(G144:G150)</f>
        <v>617.52</v>
      </c>
      <c r="H143" s="981">
        <f>SUM(H144:H150)</f>
        <v>148.76</v>
      </c>
      <c r="I143" s="1008">
        <f>SUM(I144:I150)</f>
        <v>766.28</v>
      </c>
    </row>
    <row r="144" spans="1:9" s="969" customFormat="1" ht="20.25" customHeight="1" x14ac:dyDescent="0.25">
      <c r="A144" s="995" t="s">
        <v>2693</v>
      </c>
      <c r="B144" s="1007">
        <v>4</v>
      </c>
      <c r="C144" s="1005">
        <f>B144/158</f>
        <v>2.5316455696202531E-2</v>
      </c>
      <c r="D144" s="982">
        <v>6.26</v>
      </c>
      <c r="E144" s="978">
        <f t="shared" ref="E144:E150" si="65">ROUND(B144*D144,2)</f>
        <v>25.04</v>
      </c>
      <c r="F144" s="1023">
        <v>1</v>
      </c>
      <c r="G144" s="978">
        <f t="shared" ref="G144:G150" si="66">ROUND(E144*F144,2)</f>
        <v>25.04</v>
      </c>
      <c r="H144" s="978">
        <f t="shared" ref="H144:H150" si="67">ROUND(G144*0.2409,2)</f>
        <v>6.03</v>
      </c>
      <c r="I144" s="979">
        <f t="shared" ref="I144:I150" si="68">G144+H144</f>
        <v>31.07</v>
      </c>
    </row>
    <row r="145" spans="1:9" s="969" customFormat="1" ht="20.25" customHeight="1" x14ac:dyDescent="0.25">
      <c r="A145" s="995" t="s">
        <v>2694</v>
      </c>
      <c r="B145" s="1007">
        <v>7.5</v>
      </c>
      <c r="C145" s="1005">
        <f t="shared" ref="C145:C150" si="69">B145/158</f>
        <v>4.746835443037975E-2</v>
      </c>
      <c r="D145" s="982">
        <v>5.93</v>
      </c>
      <c r="E145" s="978">
        <f t="shared" si="65"/>
        <v>44.48</v>
      </c>
      <c r="F145" s="1023">
        <v>1</v>
      </c>
      <c r="G145" s="978">
        <f t="shared" si="66"/>
        <v>44.48</v>
      </c>
      <c r="H145" s="978">
        <f t="shared" si="67"/>
        <v>10.72</v>
      </c>
      <c r="I145" s="979">
        <f t="shared" si="68"/>
        <v>55.199999999999996</v>
      </c>
    </row>
    <row r="146" spans="1:9" s="969" customFormat="1" ht="20.25" customHeight="1" x14ac:dyDescent="0.25">
      <c r="A146" s="995" t="s">
        <v>2694</v>
      </c>
      <c r="B146" s="1007">
        <v>24</v>
      </c>
      <c r="C146" s="1005">
        <f t="shared" si="69"/>
        <v>0.15189873417721519</v>
      </c>
      <c r="D146" s="982">
        <v>5.93</v>
      </c>
      <c r="E146" s="978">
        <f t="shared" si="65"/>
        <v>142.32</v>
      </c>
      <c r="F146" s="1023">
        <v>1</v>
      </c>
      <c r="G146" s="978">
        <f t="shared" si="66"/>
        <v>142.32</v>
      </c>
      <c r="H146" s="978">
        <f t="shared" si="67"/>
        <v>34.28</v>
      </c>
      <c r="I146" s="979">
        <f t="shared" si="68"/>
        <v>176.6</v>
      </c>
    </row>
    <row r="147" spans="1:9" s="969" customFormat="1" ht="20.25" customHeight="1" x14ac:dyDescent="0.25">
      <c r="A147" s="995" t="s">
        <v>2694</v>
      </c>
      <c r="B147" s="1007">
        <v>20</v>
      </c>
      <c r="C147" s="1005">
        <f t="shared" si="69"/>
        <v>0.12658227848101267</v>
      </c>
      <c r="D147" s="982">
        <v>5.93</v>
      </c>
      <c r="E147" s="978">
        <f t="shared" si="65"/>
        <v>118.6</v>
      </c>
      <c r="F147" s="1023">
        <v>1</v>
      </c>
      <c r="G147" s="978">
        <f t="shared" si="66"/>
        <v>118.6</v>
      </c>
      <c r="H147" s="978">
        <f t="shared" si="67"/>
        <v>28.57</v>
      </c>
      <c r="I147" s="979">
        <f t="shared" si="68"/>
        <v>147.16999999999999</v>
      </c>
    </row>
    <row r="148" spans="1:9" s="969" customFormat="1" ht="20.25" customHeight="1" x14ac:dyDescent="0.25">
      <c r="A148" s="996" t="s">
        <v>2693</v>
      </c>
      <c r="B148" s="1007">
        <v>15.5</v>
      </c>
      <c r="C148" s="1005">
        <f t="shared" si="69"/>
        <v>9.8101265822784806E-2</v>
      </c>
      <c r="D148" s="982">
        <v>5.9</v>
      </c>
      <c r="E148" s="978">
        <f t="shared" si="65"/>
        <v>91.45</v>
      </c>
      <c r="F148" s="1023">
        <v>1</v>
      </c>
      <c r="G148" s="978">
        <f t="shared" si="66"/>
        <v>91.45</v>
      </c>
      <c r="H148" s="978">
        <f t="shared" si="67"/>
        <v>22.03</v>
      </c>
      <c r="I148" s="979">
        <f t="shared" si="68"/>
        <v>113.48</v>
      </c>
    </row>
    <row r="149" spans="1:9" s="969" customFormat="1" ht="20.25" customHeight="1" x14ac:dyDescent="0.25">
      <c r="A149" s="995" t="s">
        <v>2695</v>
      </c>
      <c r="B149" s="1007">
        <v>11</v>
      </c>
      <c r="C149" s="1005">
        <f t="shared" si="69"/>
        <v>6.9620253164556958E-2</v>
      </c>
      <c r="D149" s="982">
        <f>1450/158</f>
        <v>9.1772151898734169</v>
      </c>
      <c r="E149" s="978">
        <f t="shared" si="65"/>
        <v>100.95</v>
      </c>
      <c r="F149" s="1023">
        <v>1</v>
      </c>
      <c r="G149" s="978">
        <f t="shared" si="66"/>
        <v>100.95</v>
      </c>
      <c r="H149" s="978">
        <f t="shared" si="67"/>
        <v>24.32</v>
      </c>
      <c r="I149" s="979">
        <f t="shared" si="68"/>
        <v>125.27000000000001</v>
      </c>
    </row>
    <row r="150" spans="1:9" s="969" customFormat="1" ht="17.25" customHeight="1" x14ac:dyDescent="0.25">
      <c r="A150" s="995" t="s">
        <v>2695</v>
      </c>
      <c r="B150" s="1007">
        <v>11</v>
      </c>
      <c r="C150" s="1005">
        <f t="shared" si="69"/>
        <v>6.9620253164556958E-2</v>
      </c>
      <c r="D150" s="982">
        <f>1360/158</f>
        <v>8.6075949367088604</v>
      </c>
      <c r="E150" s="978">
        <f t="shared" si="65"/>
        <v>94.68</v>
      </c>
      <c r="F150" s="1023">
        <v>1</v>
      </c>
      <c r="G150" s="978">
        <f t="shared" si="66"/>
        <v>94.68</v>
      </c>
      <c r="H150" s="978">
        <f t="shared" si="67"/>
        <v>22.81</v>
      </c>
      <c r="I150" s="979">
        <f t="shared" si="68"/>
        <v>117.49000000000001</v>
      </c>
    </row>
    <row r="151" spans="1:9" s="971" customFormat="1" ht="57" customHeight="1" x14ac:dyDescent="0.2">
      <c r="A151" s="970" t="s">
        <v>9</v>
      </c>
      <c r="B151" s="994">
        <f t="shared" ref="B151:C151" si="70">SUM(B152:B155)</f>
        <v>79</v>
      </c>
      <c r="C151" s="981">
        <f t="shared" si="70"/>
        <v>0.50000000000000011</v>
      </c>
      <c r="D151" s="981"/>
      <c r="E151" s="981"/>
      <c r="F151" s="1027"/>
      <c r="G151" s="981">
        <f>SUM(G152:G155)</f>
        <v>300.99</v>
      </c>
      <c r="H151" s="981">
        <f>SUM(H152:H155)</f>
        <v>72.52</v>
      </c>
      <c r="I151" s="1008">
        <f>SUM(I152:I155)</f>
        <v>373.51</v>
      </c>
    </row>
    <row r="152" spans="1:9" s="969" customFormat="1" ht="27" customHeight="1" x14ac:dyDescent="0.25">
      <c r="A152" s="968" t="s">
        <v>700</v>
      </c>
      <c r="B152" s="1007">
        <v>20</v>
      </c>
      <c r="C152" s="1005">
        <f>B152/158</f>
        <v>0.12658227848101267</v>
      </c>
      <c r="D152" s="982">
        <v>3.81</v>
      </c>
      <c r="E152" s="978">
        <f t="shared" ref="E152:E159" si="71">ROUND(B152*D152,2)</f>
        <v>76.2</v>
      </c>
      <c r="F152" s="1023">
        <v>1</v>
      </c>
      <c r="G152" s="978">
        <f t="shared" ref="G152:G155" si="72">ROUND(E152*F152,2)</f>
        <v>76.2</v>
      </c>
      <c r="H152" s="978">
        <f t="shared" ref="H152:H155" si="73">ROUND(G152*0.2409,2)</f>
        <v>18.36</v>
      </c>
      <c r="I152" s="979">
        <f t="shared" ref="I152:I155" si="74">G152+H152</f>
        <v>94.56</v>
      </c>
    </row>
    <row r="153" spans="1:9" s="969" customFormat="1" ht="27" customHeight="1" x14ac:dyDescent="0.25">
      <c r="A153" s="968" t="s">
        <v>700</v>
      </c>
      <c r="B153" s="1007">
        <v>24</v>
      </c>
      <c r="C153" s="1005">
        <f t="shared" ref="C153:C155" si="75">B153/158</f>
        <v>0.15189873417721519</v>
      </c>
      <c r="D153" s="982">
        <v>3.81</v>
      </c>
      <c r="E153" s="978">
        <f t="shared" si="71"/>
        <v>91.44</v>
      </c>
      <c r="F153" s="1023">
        <v>1</v>
      </c>
      <c r="G153" s="978">
        <f t="shared" si="72"/>
        <v>91.44</v>
      </c>
      <c r="H153" s="978">
        <f t="shared" si="73"/>
        <v>22.03</v>
      </c>
      <c r="I153" s="979">
        <f t="shared" si="74"/>
        <v>113.47</v>
      </c>
    </row>
    <row r="154" spans="1:9" s="969" customFormat="1" ht="27" customHeight="1" x14ac:dyDescent="0.25">
      <c r="A154" s="968" t="s">
        <v>700</v>
      </c>
      <c r="B154" s="1007">
        <v>24</v>
      </c>
      <c r="C154" s="1005">
        <f t="shared" si="75"/>
        <v>0.15189873417721519</v>
      </c>
      <c r="D154" s="982">
        <v>3.81</v>
      </c>
      <c r="E154" s="978">
        <f t="shared" si="71"/>
        <v>91.44</v>
      </c>
      <c r="F154" s="1023">
        <v>1</v>
      </c>
      <c r="G154" s="978">
        <f t="shared" si="72"/>
        <v>91.44</v>
      </c>
      <c r="H154" s="978">
        <f t="shared" si="73"/>
        <v>22.03</v>
      </c>
      <c r="I154" s="979">
        <f t="shared" si="74"/>
        <v>113.47</v>
      </c>
    </row>
    <row r="155" spans="1:9" s="969" customFormat="1" ht="27" customHeight="1" x14ac:dyDescent="0.25">
      <c r="A155" s="968" t="s">
        <v>700</v>
      </c>
      <c r="B155" s="1007">
        <v>11</v>
      </c>
      <c r="C155" s="1005">
        <f t="shared" si="75"/>
        <v>6.9620253164556958E-2</v>
      </c>
      <c r="D155" s="982">
        <v>3.81</v>
      </c>
      <c r="E155" s="978">
        <f t="shared" si="71"/>
        <v>41.91</v>
      </c>
      <c r="F155" s="1023">
        <v>1</v>
      </c>
      <c r="G155" s="978">
        <f t="shared" si="72"/>
        <v>41.91</v>
      </c>
      <c r="H155" s="978">
        <f t="shared" si="73"/>
        <v>10.1</v>
      </c>
      <c r="I155" s="979">
        <f t="shared" si="74"/>
        <v>52.01</v>
      </c>
    </row>
    <row r="156" spans="1:9" s="971" customFormat="1" ht="36" customHeight="1" x14ac:dyDescent="0.2">
      <c r="A156" s="970" t="s">
        <v>7</v>
      </c>
      <c r="B156" s="994">
        <f t="shared" ref="B156:C156" si="76">SUM(B157:B159)</f>
        <v>35</v>
      </c>
      <c r="C156" s="981">
        <f t="shared" si="76"/>
        <v>0.22151898734177217</v>
      </c>
      <c r="D156" s="981"/>
      <c r="E156" s="981"/>
      <c r="F156" s="1027"/>
      <c r="G156" s="981">
        <f>SUM(G157:G159)</f>
        <v>119.7</v>
      </c>
      <c r="H156" s="981">
        <f>SUM(H157:H159)</f>
        <v>28.84</v>
      </c>
      <c r="I156" s="1008">
        <f>SUM(I157:I159)</f>
        <v>148.54000000000002</v>
      </c>
    </row>
    <row r="157" spans="1:9" s="969" customFormat="1" ht="21.75" customHeight="1" x14ac:dyDescent="0.25">
      <c r="A157" s="968" t="s">
        <v>702</v>
      </c>
      <c r="B157" s="1007">
        <v>7.5</v>
      </c>
      <c r="C157" s="1005">
        <f>B157/158</f>
        <v>4.746835443037975E-2</v>
      </c>
      <c r="D157" s="982">
        <v>3.42</v>
      </c>
      <c r="E157" s="978">
        <f t="shared" si="71"/>
        <v>25.65</v>
      </c>
      <c r="F157" s="1023">
        <v>1</v>
      </c>
      <c r="G157" s="978">
        <f t="shared" ref="G157:G159" si="77">ROUND(E157*F157,2)</f>
        <v>25.65</v>
      </c>
      <c r="H157" s="978">
        <f t="shared" ref="H157:H159" si="78">ROUND(G157*0.2409,2)</f>
        <v>6.18</v>
      </c>
      <c r="I157" s="979">
        <f t="shared" ref="I157:I159" si="79">G157+H157</f>
        <v>31.83</v>
      </c>
    </row>
    <row r="158" spans="1:9" s="969" customFormat="1" ht="21.75" customHeight="1" x14ac:dyDescent="0.25">
      <c r="A158" s="968" t="s">
        <v>702</v>
      </c>
      <c r="B158" s="1007">
        <v>7.5</v>
      </c>
      <c r="C158" s="1005">
        <f t="shared" ref="C158:C159" si="80">B158/158</f>
        <v>4.746835443037975E-2</v>
      </c>
      <c r="D158" s="982">
        <v>3.42</v>
      </c>
      <c r="E158" s="978">
        <f t="shared" si="71"/>
        <v>25.65</v>
      </c>
      <c r="F158" s="1023">
        <v>1</v>
      </c>
      <c r="G158" s="978">
        <f t="shared" si="77"/>
        <v>25.65</v>
      </c>
      <c r="H158" s="978">
        <f t="shared" si="78"/>
        <v>6.18</v>
      </c>
      <c r="I158" s="979">
        <f t="shared" si="79"/>
        <v>31.83</v>
      </c>
    </row>
    <row r="159" spans="1:9" s="969" customFormat="1" ht="21.75" customHeight="1" x14ac:dyDescent="0.25">
      <c r="A159" s="968" t="s">
        <v>702</v>
      </c>
      <c r="B159" s="1007">
        <v>20</v>
      </c>
      <c r="C159" s="1005">
        <f t="shared" si="80"/>
        <v>0.12658227848101267</v>
      </c>
      <c r="D159" s="980">
        <v>3.42</v>
      </c>
      <c r="E159" s="978">
        <f t="shared" si="71"/>
        <v>68.400000000000006</v>
      </c>
      <c r="F159" s="1023">
        <v>1</v>
      </c>
      <c r="G159" s="978">
        <f t="shared" si="77"/>
        <v>68.400000000000006</v>
      </c>
      <c r="H159" s="978">
        <f t="shared" si="78"/>
        <v>16.48</v>
      </c>
      <c r="I159" s="979">
        <f t="shared" si="79"/>
        <v>84.88000000000001</v>
      </c>
    </row>
    <row r="160" spans="1:9" s="186" customFormat="1" ht="36" customHeight="1" x14ac:dyDescent="0.25">
      <c r="A160" s="988" t="s">
        <v>709</v>
      </c>
      <c r="B160" s="1002">
        <f>B161+B165+B175+B182</f>
        <v>1047</v>
      </c>
      <c r="C160" s="865">
        <f t="shared" ref="C160:I160" si="81">C161+C165+C175+C182</f>
        <v>6.6265822784810133</v>
      </c>
      <c r="D160" s="990"/>
      <c r="E160" s="990"/>
      <c r="F160" s="1025"/>
      <c r="G160" s="990">
        <f t="shared" si="81"/>
        <v>5175.1500000000005</v>
      </c>
      <c r="H160" s="990">
        <f t="shared" si="81"/>
        <v>1246.68</v>
      </c>
      <c r="I160" s="1009">
        <f t="shared" si="81"/>
        <v>6421.83</v>
      </c>
    </row>
    <row r="161" spans="1:9" s="967" customFormat="1" ht="37.5" customHeight="1" x14ac:dyDescent="0.2">
      <c r="A161" s="962" t="s">
        <v>10</v>
      </c>
      <c r="B161" s="993">
        <f t="shared" ref="B161:C161" si="82">SUM(B162:B164)</f>
        <v>50</v>
      </c>
      <c r="C161" s="975">
        <f t="shared" si="82"/>
        <v>0.31645569620253167</v>
      </c>
      <c r="D161" s="975"/>
      <c r="E161" s="975"/>
      <c r="F161" s="1026"/>
      <c r="G161" s="975">
        <f>SUM(G162:G164)</f>
        <v>553.51</v>
      </c>
      <c r="H161" s="975">
        <f>SUM(H162:H164)</f>
        <v>133.32999999999998</v>
      </c>
      <c r="I161" s="1003">
        <f>SUM(I162:I164)</f>
        <v>686.83999999999992</v>
      </c>
    </row>
    <row r="162" spans="1:9" s="969" customFormat="1" ht="24.75" customHeight="1" x14ac:dyDescent="0.25">
      <c r="A162" s="968" t="s">
        <v>696</v>
      </c>
      <c r="B162" s="1007">
        <v>23</v>
      </c>
      <c r="C162" s="982">
        <f>B162/158</f>
        <v>0.14556962025316456</v>
      </c>
      <c r="D162" s="980">
        <f>1800/158</f>
        <v>11.39240506329114</v>
      </c>
      <c r="E162" s="978">
        <f t="shared" ref="E162:E164" si="83">ROUND(B162*D162,2)</f>
        <v>262.02999999999997</v>
      </c>
      <c r="F162" s="1023">
        <v>1</v>
      </c>
      <c r="G162" s="978">
        <f t="shared" ref="G162:G164" si="84">ROUND(E162*F162,2)</f>
        <v>262.02999999999997</v>
      </c>
      <c r="H162" s="978">
        <f t="shared" ref="H162:H164" si="85">ROUND(G162*0.2409,2)</f>
        <v>63.12</v>
      </c>
      <c r="I162" s="979">
        <f t="shared" ref="I162:I164" si="86">G162+H162</f>
        <v>325.14999999999998</v>
      </c>
    </row>
    <row r="163" spans="1:9" s="969" customFormat="1" ht="24.75" customHeight="1" x14ac:dyDescent="0.25">
      <c r="A163" s="968" t="s">
        <v>696</v>
      </c>
      <c r="B163" s="1007">
        <v>12</v>
      </c>
      <c r="C163" s="982">
        <f>B163/158</f>
        <v>7.5949367088607597E-2</v>
      </c>
      <c r="D163" s="980">
        <f>1800/158</f>
        <v>11.39240506329114</v>
      </c>
      <c r="E163" s="978">
        <f t="shared" si="83"/>
        <v>136.71</v>
      </c>
      <c r="F163" s="1023">
        <v>1</v>
      </c>
      <c r="G163" s="978">
        <f t="shared" si="84"/>
        <v>136.71</v>
      </c>
      <c r="H163" s="978">
        <f t="shared" si="85"/>
        <v>32.93</v>
      </c>
      <c r="I163" s="979">
        <f t="shared" si="86"/>
        <v>169.64000000000001</v>
      </c>
    </row>
    <row r="164" spans="1:9" s="969" customFormat="1" ht="24.75" customHeight="1" x14ac:dyDescent="0.25">
      <c r="A164" s="968" t="s">
        <v>704</v>
      </c>
      <c r="B164" s="1007">
        <v>15</v>
      </c>
      <c r="C164" s="982">
        <f>B164/158</f>
        <v>9.49367088607595E-2</v>
      </c>
      <c r="D164" s="980">
        <f>1630.2/158</f>
        <v>10.317721518987343</v>
      </c>
      <c r="E164" s="978">
        <f t="shared" si="83"/>
        <v>154.77000000000001</v>
      </c>
      <c r="F164" s="1023">
        <v>1</v>
      </c>
      <c r="G164" s="978">
        <f t="shared" si="84"/>
        <v>154.77000000000001</v>
      </c>
      <c r="H164" s="978">
        <f t="shared" si="85"/>
        <v>37.28</v>
      </c>
      <c r="I164" s="979">
        <f t="shared" si="86"/>
        <v>192.05</v>
      </c>
    </row>
    <row r="165" spans="1:9" s="971" customFormat="1" ht="49.5" customHeight="1" x14ac:dyDescent="0.2">
      <c r="A165" s="970" t="s">
        <v>8</v>
      </c>
      <c r="B165" s="994">
        <f>SUM(B166:B174)</f>
        <v>334</v>
      </c>
      <c r="C165" s="981">
        <f>SUM(C166:C174)</f>
        <v>2.113924050632912</v>
      </c>
      <c r="D165" s="981"/>
      <c r="E165" s="981"/>
      <c r="F165" s="1027"/>
      <c r="G165" s="981">
        <f>SUM(G166:G174)</f>
        <v>2195.79</v>
      </c>
      <c r="H165" s="981">
        <f>SUM(H166:H174)</f>
        <v>528.95000000000005</v>
      </c>
      <c r="I165" s="1008">
        <f>SUM(I166:I174)</f>
        <v>2724.74</v>
      </c>
    </row>
    <row r="166" spans="1:9" s="969" customFormat="1" ht="20.25" customHeight="1" x14ac:dyDescent="0.25">
      <c r="A166" s="968" t="s">
        <v>697</v>
      </c>
      <c r="B166" s="1007">
        <v>48</v>
      </c>
      <c r="C166" s="1005">
        <f>B166/158</f>
        <v>0.30379746835443039</v>
      </c>
      <c r="D166" s="982">
        <v>5.93</v>
      </c>
      <c r="E166" s="978">
        <f t="shared" ref="E166:E174" si="87">ROUND(B166*D166,2)</f>
        <v>284.64</v>
      </c>
      <c r="F166" s="1023">
        <v>1</v>
      </c>
      <c r="G166" s="978">
        <f t="shared" ref="G166:G174" si="88">ROUND(E166*F166,2)</f>
        <v>284.64</v>
      </c>
      <c r="H166" s="978">
        <f t="shared" ref="H166:H174" si="89">ROUND(G166*0.2409,2)</f>
        <v>68.569999999999993</v>
      </c>
      <c r="I166" s="979">
        <f t="shared" ref="I166:I174" si="90">G166+H166</f>
        <v>353.21</v>
      </c>
    </row>
    <row r="167" spans="1:9" s="969" customFormat="1" ht="20.25" customHeight="1" x14ac:dyDescent="0.25">
      <c r="A167" s="968" t="s">
        <v>698</v>
      </c>
      <c r="B167" s="1007">
        <v>48</v>
      </c>
      <c r="C167" s="1005">
        <f t="shared" ref="C167:C174" si="91">B167/158</f>
        <v>0.30379746835443039</v>
      </c>
      <c r="D167" s="982">
        <v>5.36</v>
      </c>
      <c r="E167" s="978">
        <f t="shared" si="87"/>
        <v>257.27999999999997</v>
      </c>
      <c r="F167" s="1023">
        <v>1</v>
      </c>
      <c r="G167" s="978">
        <f t="shared" si="88"/>
        <v>257.27999999999997</v>
      </c>
      <c r="H167" s="978">
        <f t="shared" si="89"/>
        <v>61.98</v>
      </c>
      <c r="I167" s="979">
        <f t="shared" si="90"/>
        <v>319.26</v>
      </c>
    </row>
    <row r="168" spans="1:9" s="969" customFormat="1" ht="20.25" customHeight="1" x14ac:dyDescent="0.25">
      <c r="A168" s="968" t="s">
        <v>697</v>
      </c>
      <c r="B168" s="1007">
        <v>32</v>
      </c>
      <c r="C168" s="1005">
        <f t="shared" si="91"/>
        <v>0.20253164556962025</v>
      </c>
      <c r="D168" s="982">
        <v>5.93</v>
      </c>
      <c r="E168" s="978">
        <f t="shared" si="87"/>
        <v>189.76</v>
      </c>
      <c r="F168" s="1023">
        <v>1</v>
      </c>
      <c r="G168" s="978">
        <f t="shared" si="88"/>
        <v>189.76</v>
      </c>
      <c r="H168" s="978">
        <f t="shared" si="89"/>
        <v>45.71</v>
      </c>
      <c r="I168" s="979">
        <f t="shared" si="90"/>
        <v>235.47</v>
      </c>
    </row>
    <row r="169" spans="1:9" s="969" customFormat="1" ht="20.25" customHeight="1" x14ac:dyDescent="0.25">
      <c r="A169" s="968" t="s">
        <v>697</v>
      </c>
      <c r="B169" s="1007">
        <v>32</v>
      </c>
      <c r="C169" s="1005">
        <f t="shared" si="91"/>
        <v>0.20253164556962025</v>
      </c>
      <c r="D169" s="982">
        <v>5.93</v>
      </c>
      <c r="E169" s="978">
        <f t="shared" si="87"/>
        <v>189.76</v>
      </c>
      <c r="F169" s="1023">
        <v>1</v>
      </c>
      <c r="G169" s="978">
        <f t="shared" si="88"/>
        <v>189.76</v>
      </c>
      <c r="H169" s="978">
        <f t="shared" si="89"/>
        <v>45.71</v>
      </c>
      <c r="I169" s="979">
        <f t="shared" si="90"/>
        <v>235.47</v>
      </c>
    </row>
    <row r="170" spans="1:9" s="969" customFormat="1" ht="20.25" customHeight="1" x14ac:dyDescent="0.25">
      <c r="A170" s="968" t="s">
        <v>698</v>
      </c>
      <c r="B170" s="1007">
        <v>8</v>
      </c>
      <c r="C170" s="1005">
        <f t="shared" si="91"/>
        <v>5.0632911392405063E-2</v>
      </c>
      <c r="D170" s="982">
        <v>5.9</v>
      </c>
      <c r="E170" s="978">
        <f t="shared" si="87"/>
        <v>47.2</v>
      </c>
      <c r="F170" s="1023">
        <v>1</v>
      </c>
      <c r="G170" s="978">
        <f t="shared" si="88"/>
        <v>47.2</v>
      </c>
      <c r="H170" s="978">
        <f t="shared" si="89"/>
        <v>11.37</v>
      </c>
      <c r="I170" s="979">
        <f t="shared" si="90"/>
        <v>58.57</v>
      </c>
    </row>
    <row r="171" spans="1:9" s="969" customFormat="1" ht="20.25" customHeight="1" x14ac:dyDescent="0.25">
      <c r="A171" s="968" t="s">
        <v>698</v>
      </c>
      <c r="B171" s="1007">
        <v>8</v>
      </c>
      <c r="C171" s="1005">
        <f t="shared" si="91"/>
        <v>5.0632911392405063E-2</v>
      </c>
      <c r="D171" s="982">
        <v>5.78</v>
      </c>
      <c r="E171" s="978">
        <f t="shared" si="87"/>
        <v>46.24</v>
      </c>
      <c r="F171" s="1023">
        <v>1</v>
      </c>
      <c r="G171" s="978">
        <f t="shared" si="88"/>
        <v>46.24</v>
      </c>
      <c r="H171" s="978">
        <f t="shared" si="89"/>
        <v>11.14</v>
      </c>
      <c r="I171" s="979">
        <f t="shared" si="90"/>
        <v>57.38</v>
      </c>
    </row>
    <row r="172" spans="1:9" s="969" customFormat="1" ht="20.25" customHeight="1" x14ac:dyDescent="0.25">
      <c r="A172" s="968" t="s">
        <v>699</v>
      </c>
      <c r="B172" s="1007">
        <v>43</v>
      </c>
      <c r="C172" s="1005">
        <f t="shared" si="91"/>
        <v>0.27215189873417722</v>
      </c>
      <c r="D172" s="982">
        <f>1360/158</f>
        <v>8.6075949367088604</v>
      </c>
      <c r="E172" s="978">
        <f t="shared" si="87"/>
        <v>370.13</v>
      </c>
      <c r="F172" s="1023">
        <v>1</v>
      </c>
      <c r="G172" s="978">
        <f t="shared" si="88"/>
        <v>370.13</v>
      </c>
      <c r="H172" s="978">
        <f t="shared" si="89"/>
        <v>89.16</v>
      </c>
      <c r="I172" s="979">
        <f t="shared" si="90"/>
        <v>459.28999999999996</v>
      </c>
    </row>
    <row r="173" spans="1:9" s="969" customFormat="1" ht="20.25" customHeight="1" x14ac:dyDescent="0.25">
      <c r="A173" s="968" t="s">
        <v>699</v>
      </c>
      <c r="B173" s="1007">
        <v>43</v>
      </c>
      <c r="C173" s="1005">
        <f t="shared" si="91"/>
        <v>0.27215189873417722</v>
      </c>
      <c r="D173" s="982">
        <f>1450/158</f>
        <v>9.1772151898734169</v>
      </c>
      <c r="E173" s="978">
        <f t="shared" si="87"/>
        <v>394.62</v>
      </c>
      <c r="F173" s="1023">
        <v>1</v>
      </c>
      <c r="G173" s="978">
        <f t="shared" si="88"/>
        <v>394.62</v>
      </c>
      <c r="H173" s="978">
        <f t="shared" si="89"/>
        <v>95.06</v>
      </c>
      <c r="I173" s="979">
        <f t="shared" si="90"/>
        <v>489.68</v>
      </c>
    </row>
    <row r="174" spans="1:9" s="969" customFormat="1" ht="20.25" customHeight="1" x14ac:dyDescent="0.25">
      <c r="A174" s="968" t="s">
        <v>698</v>
      </c>
      <c r="B174" s="1007">
        <v>72</v>
      </c>
      <c r="C174" s="1005">
        <f t="shared" si="91"/>
        <v>0.45569620253164556</v>
      </c>
      <c r="D174" s="982">
        <v>5.78</v>
      </c>
      <c r="E174" s="978">
        <f t="shared" si="87"/>
        <v>416.16</v>
      </c>
      <c r="F174" s="1023">
        <v>1</v>
      </c>
      <c r="G174" s="978">
        <f t="shared" si="88"/>
        <v>416.16</v>
      </c>
      <c r="H174" s="978">
        <f t="shared" si="89"/>
        <v>100.25</v>
      </c>
      <c r="I174" s="979">
        <f t="shared" si="90"/>
        <v>516.41000000000008</v>
      </c>
    </row>
    <row r="175" spans="1:9" s="971" customFormat="1" ht="51" customHeight="1" x14ac:dyDescent="0.2">
      <c r="A175" s="970" t="s">
        <v>9</v>
      </c>
      <c r="B175" s="994">
        <f>SUM(B176:B181)</f>
        <v>284</v>
      </c>
      <c r="C175" s="981">
        <f>SUM(C176:C181)</f>
        <v>1.7974683544303798</v>
      </c>
      <c r="D175" s="981"/>
      <c r="E175" s="981"/>
      <c r="F175" s="1027"/>
      <c r="G175" s="981">
        <f>SUM(G176:G181)</f>
        <v>1082.04</v>
      </c>
      <c r="H175" s="981">
        <f>SUM(H176:H181)</f>
        <v>260.67</v>
      </c>
      <c r="I175" s="1008">
        <f>SUM(I176:I181)</f>
        <v>1342.71</v>
      </c>
    </row>
    <row r="176" spans="1:9" s="969" customFormat="1" ht="27" customHeight="1" x14ac:dyDescent="0.25">
      <c r="A176" s="968" t="s">
        <v>700</v>
      </c>
      <c r="B176" s="1007">
        <v>24</v>
      </c>
      <c r="C176" s="1005">
        <f>B176/158</f>
        <v>0.15189873417721519</v>
      </c>
      <c r="D176" s="982">
        <v>3.81</v>
      </c>
      <c r="E176" s="978">
        <f t="shared" ref="E176:E181" si="92">ROUND(B176*D176,2)</f>
        <v>91.44</v>
      </c>
      <c r="F176" s="1023">
        <v>1</v>
      </c>
      <c r="G176" s="978">
        <f t="shared" ref="G176:G181" si="93">ROUND(E176*F176,2)</f>
        <v>91.44</v>
      </c>
      <c r="H176" s="978">
        <f t="shared" ref="H176:H181" si="94">ROUND(G176*0.2409,2)</f>
        <v>22.03</v>
      </c>
      <c r="I176" s="979">
        <f t="shared" ref="I176:I181" si="95">G176+H176</f>
        <v>113.47</v>
      </c>
    </row>
    <row r="177" spans="1:9" s="969" customFormat="1" ht="27" customHeight="1" x14ac:dyDescent="0.25">
      <c r="A177" s="968" t="s">
        <v>700</v>
      </c>
      <c r="B177" s="1007">
        <v>16</v>
      </c>
      <c r="C177" s="1005">
        <f t="shared" ref="C177:C181" si="96">B177/158</f>
        <v>0.10126582278481013</v>
      </c>
      <c r="D177" s="982">
        <v>3.81</v>
      </c>
      <c r="E177" s="978">
        <f t="shared" si="92"/>
        <v>60.96</v>
      </c>
      <c r="F177" s="1023">
        <v>1</v>
      </c>
      <c r="G177" s="978">
        <f t="shared" si="93"/>
        <v>60.96</v>
      </c>
      <c r="H177" s="978">
        <f t="shared" si="94"/>
        <v>14.69</v>
      </c>
      <c r="I177" s="979">
        <f t="shared" si="95"/>
        <v>75.650000000000006</v>
      </c>
    </row>
    <row r="178" spans="1:9" s="969" customFormat="1" ht="27" customHeight="1" x14ac:dyDescent="0.25">
      <c r="A178" s="968" t="s">
        <v>700</v>
      </c>
      <c r="B178" s="1007">
        <v>48</v>
      </c>
      <c r="C178" s="1005">
        <f t="shared" si="96"/>
        <v>0.30379746835443039</v>
      </c>
      <c r="D178" s="982">
        <v>3.81</v>
      </c>
      <c r="E178" s="978">
        <f t="shared" si="92"/>
        <v>182.88</v>
      </c>
      <c r="F178" s="1023">
        <v>1</v>
      </c>
      <c r="G178" s="978">
        <f t="shared" si="93"/>
        <v>182.88</v>
      </c>
      <c r="H178" s="978">
        <f t="shared" si="94"/>
        <v>44.06</v>
      </c>
      <c r="I178" s="979">
        <f t="shared" si="95"/>
        <v>226.94</v>
      </c>
    </row>
    <row r="179" spans="1:9" s="969" customFormat="1" ht="27" customHeight="1" x14ac:dyDescent="0.25">
      <c r="A179" s="968" t="s">
        <v>700</v>
      </c>
      <c r="B179" s="1007">
        <v>60</v>
      </c>
      <c r="C179" s="1005">
        <f t="shared" si="96"/>
        <v>0.379746835443038</v>
      </c>
      <c r="D179" s="982">
        <v>3.81</v>
      </c>
      <c r="E179" s="978">
        <f t="shared" si="92"/>
        <v>228.6</v>
      </c>
      <c r="F179" s="1023">
        <v>1</v>
      </c>
      <c r="G179" s="978">
        <f t="shared" si="93"/>
        <v>228.6</v>
      </c>
      <c r="H179" s="978">
        <f t="shared" si="94"/>
        <v>55.07</v>
      </c>
      <c r="I179" s="979">
        <f t="shared" si="95"/>
        <v>283.67</v>
      </c>
    </row>
    <row r="180" spans="1:9" s="969" customFormat="1" ht="27" customHeight="1" x14ac:dyDescent="0.25">
      <c r="A180" s="968" t="s">
        <v>700</v>
      </c>
      <c r="B180" s="1007">
        <v>64</v>
      </c>
      <c r="C180" s="1005">
        <f t="shared" si="96"/>
        <v>0.4050632911392405</v>
      </c>
      <c r="D180" s="982">
        <v>3.81</v>
      </c>
      <c r="E180" s="978">
        <f t="shared" si="92"/>
        <v>243.84</v>
      </c>
      <c r="F180" s="1023">
        <v>1</v>
      </c>
      <c r="G180" s="978">
        <f t="shared" si="93"/>
        <v>243.84</v>
      </c>
      <c r="H180" s="978">
        <f t="shared" si="94"/>
        <v>58.74</v>
      </c>
      <c r="I180" s="979">
        <f t="shared" si="95"/>
        <v>302.58</v>
      </c>
    </row>
    <row r="181" spans="1:9" s="969" customFormat="1" ht="23.25" customHeight="1" x14ac:dyDescent="0.25">
      <c r="A181" s="968" t="s">
        <v>700</v>
      </c>
      <c r="B181" s="1007">
        <v>72</v>
      </c>
      <c r="C181" s="1005">
        <f t="shared" si="96"/>
        <v>0.45569620253164556</v>
      </c>
      <c r="D181" s="982">
        <v>3.81</v>
      </c>
      <c r="E181" s="978">
        <f t="shared" si="92"/>
        <v>274.32</v>
      </c>
      <c r="F181" s="1023">
        <v>1</v>
      </c>
      <c r="G181" s="978">
        <f t="shared" si="93"/>
        <v>274.32</v>
      </c>
      <c r="H181" s="978">
        <f t="shared" si="94"/>
        <v>66.08</v>
      </c>
      <c r="I181" s="979">
        <f t="shared" si="95"/>
        <v>340.4</v>
      </c>
    </row>
    <row r="182" spans="1:9" s="971" customFormat="1" ht="36" customHeight="1" x14ac:dyDescent="0.2">
      <c r="A182" s="970" t="s">
        <v>7</v>
      </c>
      <c r="B182" s="994">
        <f>SUM(B183:B192)</f>
        <v>379</v>
      </c>
      <c r="C182" s="981">
        <f>SUM(C183:C192)</f>
        <v>2.3987341772151898</v>
      </c>
      <c r="D182" s="981"/>
      <c r="E182" s="981"/>
      <c r="F182" s="1027"/>
      <c r="G182" s="981">
        <f>SUM(G183:G192)</f>
        <v>1343.8100000000002</v>
      </c>
      <c r="H182" s="981">
        <f>SUM(H183:H192)</f>
        <v>323.72999999999996</v>
      </c>
      <c r="I182" s="1008">
        <f>SUM(I183:I192)</f>
        <v>1667.54</v>
      </c>
    </row>
    <row r="183" spans="1:9" s="969" customFormat="1" ht="21.75" customHeight="1" x14ac:dyDescent="0.25">
      <c r="A183" s="968" t="s">
        <v>701</v>
      </c>
      <c r="B183" s="1007">
        <v>31</v>
      </c>
      <c r="C183" s="1005">
        <f>B183/158</f>
        <v>0.19620253164556961</v>
      </c>
      <c r="D183" s="982">
        <f>760/158</f>
        <v>4.8101265822784809</v>
      </c>
      <c r="E183" s="978">
        <f t="shared" ref="E183:E192" si="97">ROUND(B183*D183,2)</f>
        <v>149.11000000000001</v>
      </c>
      <c r="F183" s="1023">
        <v>1</v>
      </c>
      <c r="G183" s="978">
        <f t="shared" ref="G183:G192" si="98">ROUND(E183*F183,2)</f>
        <v>149.11000000000001</v>
      </c>
      <c r="H183" s="978">
        <f t="shared" ref="H183:H192" si="99">ROUND(G183*0.2409,2)</f>
        <v>35.92</v>
      </c>
      <c r="I183" s="979">
        <f t="shared" ref="I183:I192" si="100">G183+H183</f>
        <v>185.03000000000003</v>
      </c>
    </row>
    <row r="184" spans="1:9" s="969" customFormat="1" ht="21.75" customHeight="1" x14ac:dyDescent="0.25">
      <c r="A184" s="968" t="s">
        <v>707</v>
      </c>
      <c r="B184" s="1007">
        <v>8</v>
      </c>
      <c r="C184" s="1005">
        <f t="shared" ref="C184:C192" si="101">B184/158</f>
        <v>5.0632911392405063E-2</v>
      </c>
      <c r="D184" s="982">
        <f>630/158</f>
        <v>3.9873417721518987</v>
      </c>
      <c r="E184" s="978">
        <f t="shared" si="97"/>
        <v>31.9</v>
      </c>
      <c r="F184" s="1023">
        <v>1</v>
      </c>
      <c r="G184" s="978">
        <f t="shared" si="98"/>
        <v>31.9</v>
      </c>
      <c r="H184" s="978">
        <f t="shared" si="99"/>
        <v>7.68</v>
      </c>
      <c r="I184" s="979">
        <f t="shared" si="100"/>
        <v>39.58</v>
      </c>
    </row>
    <row r="185" spans="1:9" s="969" customFormat="1" ht="21.75" customHeight="1" x14ac:dyDescent="0.25">
      <c r="A185" s="968" t="s">
        <v>702</v>
      </c>
      <c r="B185" s="1007">
        <v>48</v>
      </c>
      <c r="C185" s="1005">
        <f t="shared" si="101"/>
        <v>0.30379746835443039</v>
      </c>
      <c r="D185" s="982">
        <v>3.42</v>
      </c>
      <c r="E185" s="978">
        <f t="shared" si="97"/>
        <v>164.16</v>
      </c>
      <c r="F185" s="1023">
        <v>1</v>
      </c>
      <c r="G185" s="978">
        <f t="shared" si="98"/>
        <v>164.16</v>
      </c>
      <c r="H185" s="978">
        <f t="shared" si="99"/>
        <v>39.549999999999997</v>
      </c>
      <c r="I185" s="979">
        <f t="shared" si="100"/>
        <v>203.70999999999998</v>
      </c>
    </row>
    <row r="186" spans="1:9" s="969" customFormat="1" ht="21.75" customHeight="1" x14ac:dyDescent="0.25">
      <c r="A186" s="968" t="s">
        <v>702</v>
      </c>
      <c r="B186" s="1007">
        <v>48</v>
      </c>
      <c r="C186" s="1005">
        <f t="shared" si="101"/>
        <v>0.30379746835443039</v>
      </c>
      <c r="D186" s="982">
        <v>3.42</v>
      </c>
      <c r="E186" s="978">
        <f t="shared" si="97"/>
        <v>164.16</v>
      </c>
      <c r="F186" s="1023">
        <v>1</v>
      </c>
      <c r="G186" s="978">
        <f t="shared" si="98"/>
        <v>164.16</v>
      </c>
      <c r="H186" s="978">
        <f t="shared" si="99"/>
        <v>39.549999999999997</v>
      </c>
      <c r="I186" s="979">
        <f t="shared" si="100"/>
        <v>203.70999999999998</v>
      </c>
    </row>
    <row r="187" spans="1:9" s="969" customFormat="1" ht="21.75" customHeight="1" x14ac:dyDescent="0.25">
      <c r="A187" s="968" t="s">
        <v>702</v>
      </c>
      <c r="B187" s="1007">
        <v>24</v>
      </c>
      <c r="C187" s="1005">
        <f t="shared" si="101"/>
        <v>0.15189873417721519</v>
      </c>
      <c r="D187" s="982">
        <v>3.42</v>
      </c>
      <c r="E187" s="978">
        <f t="shared" si="97"/>
        <v>82.08</v>
      </c>
      <c r="F187" s="1023">
        <v>1</v>
      </c>
      <c r="G187" s="978">
        <f t="shared" si="98"/>
        <v>82.08</v>
      </c>
      <c r="H187" s="978">
        <f t="shared" si="99"/>
        <v>19.77</v>
      </c>
      <c r="I187" s="979">
        <f t="shared" si="100"/>
        <v>101.85</v>
      </c>
    </row>
    <row r="188" spans="1:9" s="969" customFormat="1" ht="21.75" customHeight="1" x14ac:dyDescent="0.25">
      <c r="A188" s="968" t="s">
        <v>702</v>
      </c>
      <c r="B188" s="1007">
        <v>36</v>
      </c>
      <c r="C188" s="1005">
        <f t="shared" si="101"/>
        <v>0.22784810126582278</v>
      </c>
      <c r="D188" s="982">
        <v>3.42</v>
      </c>
      <c r="E188" s="978">
        <f t="shared" si="97"/>
        <v>123.12</v>
      </c>
      <c r="F188" s="1023">
        <v>1</v>
      </c>
      <c r="G188" s="978">
        <f t="shared" si="98"/>
        <v>123.12</v>
      </c>
      <c r="H188" s="978">
        <f t="shared" si="99"/>
        <v>29.66</v>
      </c>
      <c r="I188" s="979">
        <f t="shared" si="100"/>
        <v>152.78</v>
      </c>
    </row>
    <row r="189" spans="1:9" s="969" customFormat="1" ht="21.75" customHeight="1" x14ac:dyDescent="0.25">
      <c r="A189" s="968" t="s">
        <v>702</v>
      </c>
      <c r="B189" s="1007">
        <v>64</v>
      </c>
      <c r="C189" s="1005">
        <f t="shared" si="101"/>
        <v>0.4050632911392405</v>
      </c>
      <c r="D189" s="982">
        <v>3.42</v>
      </c>
      <c r="E189" s="978">
        <f t="shared" si="97"/>
        <v>218.88</v>
      </c>
      <c r="F189" s="1023">
        <v>1</v>
      </c>
      <c r="G189" s="978">
        <f t="shared" si="98"/>
        <v>218.88</v>
      </c>
      <c r="H189" s="978">
        <f t="shared" si="99"/>
        <v>52.73</v>
      </c>
      <c r="I189" s="979">
        <f t="shared" si="100"/>
        <v>271.61</v>
      </c>
    </row>
    <row r="190" spans="1:9" s="969" customFormat="1" ht="21.75" customHeight="1" x14ac:dyDescent="0.25">
      <c r="A190" s="968" t="s">
        <v>702</v>
      </c>
      <c r="B190" s="1007">
        <v>48</v>
      </c>
      <c r="C190" s="1005">
        <f t="shared" si="101"/>
        <v>0.30379746835443039</v>
      </c>
      <c r="D190" s="982">
        <v>3.42</v>
      </c>
      <c r="E190" s="978">
        <f t="shared" si="97"/>
        <v>164.16</v>
      </c>
      <c r="F190" s="1023">
        <v>1</v>
      </c>
      <c r="G190" s="978">
        <f t="shared" si="98"/>
        <v>164.16</v>
      </c>
      <c r="H190" s="978">
        <f t="shared" si="99"/>
        <v>39.549999999999997</v>
      </c>
      <c r="I190" s="979">
        <f t="shared" si="100"/>
        <v>203.70999999999998</v>
      </c>
    </row>
    <row r="191" spans="1:9" s="969" customFormat="1" ht="21.75" customHeight="1" x14ac:dyDescent="0.25">
      <c r="A191" s="968" t="s">
        <v>702</v>
      </c>
      <c r="B191" s="1007">
        <v>24</v>
      </c>
      <c r="C191" s="1005">
        <f t="shared" si="101"/>
        <v>0.15189873417721519</v>
      </c>
      <c r="D191" s="982">
        <v>3.42</v>
      </c>
      <c r="E191" s="978">
        <f t="shared" si="97"/>
        <v>82.08</v>
      </c>
      <c r="F191" s="1023">
        <v>1</v>
      </c>
      <c r="G191" s="978">
        <f t="shared" si="98"/>
        <v>82.08</v>
      </c>
      <c r="H191" s="978">
        <f t="shared" si="99"/>
        <v>19.77</v>
      </c>
      <c r="I191" s="979">
        <f t="shared" si="100"/>
        <v>101.85</v>
      </c>
    </row>
    <row r="192" spans="1:9" s="969" customFormat="1" ht="21.75" customHeight="1" x14ac:dyDescent="0.25">
      <c r="A192" s="968" t="s">
        <v>702</v>
      </c>
      <c r="B192" s="1007">
        <v>48</v>
      </c>
      <c r="C192" s="1005">
        <f t="shared" si="101"/>
        <v>0.30379746835443039</v>
      </c>
      <c r="D192" s="982">
        <v>3.42</v>
      </c>
      <c r="E192" s="978">
        <f t="shared" si="97"/>
        <v>164.16</v>
      </c>
      <c r="F192" s="1023">
        <v>1</v>
      </c>
      <c r="G192" s="978">
        <f t="shared" si="98"/>
        <v>164.16</v>
      </c>
      <c r="H192" s="978">
        <f t="shared" si="99"/>
        <v>39.549999999999997</v>
      </c>
      <c r="I192" s="979">
        <f t="shared" si="100"/>
        <v>203.70999999999998</v>
      </c>
    </row>
    <row r="193" spans="1:9" s="186" customFormat="1" ht="36.75" customHeight="1" x14ac:dyDescent="0.25">
      <c r="A193" s="988" t="s">
        <v>710</v>
      </c>
      <c r="B193" s="1002">
        <f>B194+B199+B220+B231</f>
        <v>3291</v>
      </c>
      <c r="C193" s="865">
        <f t="shared" ref="C193:I193" si="102">C194+C199+C220+C231</f>
        <v>20.829113924050638</v>
      </c>
      <c r="D193" s="990"/>
      <c r="E193" s="990"/>
      <c r="F193" s="1025"/>
      <c r="G193" s="990">
        <f t="shared" si="102"/>
        <v>16100.099999999999</v>
      </c>
      <c r="H193" s="990">
        <f t="shared" si="102"/>
        <v>3878.5</v>
      </c>
      <c r="I193" s="1009">
        <f t="shared" si="102"/>
        <v>19978.599999999999</v>
      </c>
    </row>
    <row r="194" spans="1:9" s="967" customFormat="1" ht="37.5" customHeight="1" x14ac:dyDescent="0.2">
      <c r="A194" s="962" t="s">
        <v>10</v>
      </c>
      <c r="B194" s="993">
        <f t="shared" ref="B194:E194" si="103">SUM(B195:B198)</f>
        <v>320</v>
      </c>
      <c r="C194" s="975">
        <f t="shared" si="103"/>
        <v>2.0253164556962027</v>
      </c>
      <c r="D194" s="975">
        <f t="shared" si="103"/>
        <v>40.469620253164557</v>
      </c>
      <c r="E194" s="975">
        <f t="shared" si="103"/>
        <v>3133.9300000000003</v>
      </c>
      <c r="F194" s="1026" t="s">
        <v>692</v>
      </c>
      <c r="G194" s="975">
        <f>SUM(G195:G198)</f>
        <v>3133.9300000000003</v>
      </c>
      <c r="H194" s="975">
        <f>SUM(H195:H198)</f>
        <v>754.96999999999991</v>
      </c>
      <c r="I194" s="1003">
        <f>SUM(I195:I198)</f>
        <v>3888.8999999999996</v>
      </c>
    </row>
    <row r="195" spans="1:9" s="969" customFormat="1" ht="24.75" customHeight="1" x14ac:dyDescent="0.25">
      <c r="A195" s="968" t="s">
        <v>704</v>
      </c>
      <c r="B195" s="1007">
        <v>124</v>
      </c>
      <c r="C195" s="982">
        <f t="shared" ref="C195:C198" si="104">B195/158</f>
        <v>0.78481012658227844</v>
      </c>
      <c r="D195" s="980">
        <f t="shared" ref="D195" si="105">1630.2/158</f>
        <v>10.317721518987343</v>
      </c>
      <c r="E195" s="978">
        <f t="shared" ref="E195:E198" si="106">ROUND(B195*D195,2)</f>
        <v>1279.4000000000001</v>
      </c>
      <c r="F195" s="1023">
        <v>1</v>
      </c>
      <c r="G195" s="978">
        <f t="shared" ref="G195:G198" si="107">ROUND(E195*F195,2)</f>
        <v>1279.4000000000001</v>
      </c>
      <c r="H195" s="978">
        <f t="shared" ref="H195:H198" si="108">ROUND(G195*0.2409,2)</f>
        <v>308.20999999999998</v>
      </c>
      <c r="I195" s="979">
        <f t="shared" ref="I195:I198" si="109">G195+H195</f>
        <v>1587.6100000000001</v>
      </c>
    </row>
    <row r="196" spans="1:9" s="969" customFormat="1" ht="24.75" customHeight="1" x14ac:dyDescent="0.25">
      <c r="A196" s="968" t="s">
        <v>696</v>
      </c>
      <c r="B196" s="1007">
        <v>8</v>
      </c>
      <c r="C196" s="982">
        <f t="shared" si="104"/>
        <v>5.0632911392405063E-2</v>
      </c>
      <c r="D196" s="980">
        <f>1800/158</f>
        <v>11.39240506329114</v>
      </c>
      <c r="E196" s="978">
        <f t="shared" si="106"/>
        <v>91.14</v>
      </c>
      <c r="F196" s="1023">
        <v>1</v>
      </c>
      <c r="G196" s="978">
        <f t="shared" si="107"/>
        <v>91.14</v>
      </c>
      <c r="H196" s="978">
        <f t="shared" si="108"/>
        <v>21.96</v>
      </c>
      <c r="I196" s="979">
        <f t="shared" si="109"/>
        <v>113.1</v>
      </c>
    </row>
    <row r="197" spans="1:9" s="969" customFormat="1" ht="24.75" customHeight="1" x14ac:dyDescent="0.25">
      <c r="A197" s="968" t="s">
        <v>704</v>
      </c>
      <c r="B197" s="1007">
        <v>99</v>
      </c>
      <c r="C197" s="982">
        <f t="shared" si="104"/>
        <v>0.62658227848101267</v>
      </c>
      <c r="D197" s="980">
        <f>1482/158</f>
        <v>9.3797468354430382</v>
      </c>
      <c r="E197" s="978">
        <f t="shared" si="106"/>
        <v>928.59</v>
      </c>
      <c r="F197" s="1023">
        <v>1</v>
      </c>
      <c r="G197" s="978">
        <f t="shared" si="107"/>
        <v>928.59</v>
      </c>
      <c r="H197" s="978">
        <f t="shared" si="108"/>
        <v>223.7</v>
      </c>
      <c r="I197" s="979">
        <f t="shared" si="109"/>
        <v>1152.29</v>
      </c>
    </row>
    <row r="198" spans="1:9" s="969" customFormat="1" ht="24.75" customHeight="1" x14ac:dyDescent="0.25">
      <c r="A198" s="968" t="s">
        <v>704</v>
      </c>
      <c r="B198" s="1007">
        <v>89</v>
      </c>
      <c r="C198" s="982">
        <f t="shared" si="104"/>
        <v>0.56329113924050633</v>
      </c>
      <c r="D198" s="980">
        <f>1482/158</f>
        <v>9.3797468354430382</v>
      </c>
      <c r="E198" s="978">
        <f t="shared" si="106"/>
        <v>834.8</v>
      </c>
      <c r="F198" s="1023">
        <v>1</v>
      </c>
      <c r="G198" s="978">
        <f t="shared" si="107"/>
        <v>834.8</v>
      </c>
      <c r="H198" s="978">
        <f t="shared" si="108"/>
        <v>201.1</v>
      </c>
      <c r="I198" s="979">
        <f t="shared" si="109"/>
        <v>1035.8999999999999</v>
      </c>
    </row>
    <row r="199" spans="1:9" s="971" customFormat="1" ht="49.5" customHeight="1" x14ac:dyDescent="0.2">
      <c r="A199" s="970" t="s">
        <v>8</v>
      </c>
      <c r="B199" s="994">
        <f>SUM(B200:B219)</f>
        <v>918</v>
      </c>
      <c r="C199" s="981">
        <f>SUM(C200:C219)</f>
        <v>5.8101265822784844</v>
      </c>
      <c r="D199" s="981"/>
      <c r="E199" s="981"/>
      <c r="F199" s="1027"/>
      <c r="G199" s="981">
        <f>SUM(G200:G219)</f>
        <v>5598.0399999999991</v>
      </c>
      <c r="H199" s="981">
        <f>SUM(H200:H219)</f>
        <v>1348.5500000000004</v>
      </c>
      <c r="I199" s="1008">
        <f>SUM(I200:I219)</f>
        <v>6946.5899999999983</v>
      </c>
    </row>
    <row r="200" spans="1:9" s="969" customFormat="1" ht="20.25" customHeight="1" x14ac:dyDescent="0.25">
      <c r="A200" s="968" t="s">
        <v>697</v>
      </c>
      <c r="B200" s="1007">
        <v>96</v>
      </c>
      <c r="C200" s="1005">
        <f>B200/158</f>
        <v>0.60759493670886078</v>
      </c>
      <c r="D200" s="982">
        <v>5.93</v>
      </c>
      <c r="E200" s="978">
        <f t="shared" ref="E200:E219" si="110">ROUND(B200*D200,2)</f>
        <v>569.28</v>
      </c>
      <c r="F200" s="1023">
        <v>1</v>
      </c>
      <c r="G200" s="978">
        <f t="shared" ref="G200:G219" si="111">ROUND(E200*F200,2)</f>
        <v>569.28</v>
      </c>
      <c r="H200" s="978">
        <f t="shared" ref="H200:H219" si="112">ROUND(G200*0.2409,2)</f>
        <v>137.13999999999999</v>
      </c>
      <c r="I200" s="979">
        <f t="shared" ref="I200:I219" si="113">G200+H200</f>
        <v>706.42</v>
      </c>
    </row>
    <row r="201" spans="1:9" s="969" customFormat="1" ht="20.25" customHeight="1" x14ac:dyDescent="0.25">
      <c r="A201" s="968" t="s">
        <v>698</v>
      </c>
      <c r="B201" s="1007">
        <v>84</v>
      </c>
      <c r="C201" s="1005">
        <f t="shared" ref="C201:C219" si="114">B201/158</f>
        <v>0.53164556962025311</v>
      </c>
      <c r="D201" s="982">
        <v>5.78</v>
      </c>
      <c r="E201" s="978">
        <f t="shared" si="110"/>
        <v>485.52</v>
      </c>
      <c r="F201" s="1023">
        <v>1</v>
      </c>
      <c r="G201" s="978">
        <f t="shared" si="111"/>
        <v>485.52</v>
      </c>
      <c r="H201" s="978">
        <f t="shared" si="112"/>
        <v>116.96</v>
      </c>
      <c r="I201" s="979">
        <f t="shared" si="113"/>
        <v>602.48</v>
      </c>
    </row>
    <row r="202" spans="1:9" s="969" customFormat="1" ht="20.25" customHeight="1" x14ac:dyDescent="0.25">
      <c r="A202" s="968" t="s">
        <v>697</v>
      </c>
      <c r="B202" s="1007">
        <v>24</v>
      </c>
      <c r="C202" s="1005">
        <f t="shared" si="114"/>
        <v>0.15189873417721519</v>
      </c>
      <c r="D202" s="982">
        <v>5.93</v>
      </c>
      <c r="E202" s="978">
        <f t="shared" si="110"/>
        <v>142.32</v>
      </c>
      <c r="F202" s="1023">
        <v>1</v>
      </c>
      <c r="G202" s="978">
        <f t="shared" si="111"/>
        <v>142.32</v>
      </c>
      <c r="H202" s="978">
        <f t="shared" si="112"/>
        <v>34.28</v>
      </c>
      <c r="I202" s="979">
        <f t="shared" si="113"/>
        <v>176.6</v>
      </c>
    </row>
    <row r="203" spans="1:9" s="969" customFormat="1" ht="20.25" customHeight="1" x14ac:dyDescent="0.25">
      <c r="A203" s="968" t="s">
        <v>697</v>
      </c>
      <c r="B203" s="1007">
        <v>72</v>
      </c>
      <c r="C203" s="1005">
        <f t="shared" si="114"/>
        <v>0.45569620253164556</v>
      </c>
      <c r="D203" s="982">
        <v>5.93</v>
      </c>
      <c r="E203" s="978">
        <f t="shared" si="110"/>
        <v>426.96</v>
      </c>
      <c r="F203" s="1023">
        <v>1</v>
      </c>
      <c r="G203" s="978">
        <f t="shared" si="111"/>
        <v>426.96</v>
      </c>
      <c r="H203" s="978">
        <f t="shared" si="112"/>
        <v>102.85</v>
      </c>
      <c r="I203" s="979">
        <f t="shared" si="113"/>
        <v>529.80999999999995</v>
      </c>
    </row>
    <row r="204" spans="1:9" s="969" customFormat="1" ht="20.25" customHeight="1" x14ac:dyDescent="0.25">
      <c r="A204" s="968" t="s">
        <v>698</v>
      </c>
      <c r="B204" s="1007">
        <v>100</v>
      </c>
      <c r="C204" s="1005">
        <f t="shared" si="114"/>
        <v>0.63291139240506333</v>
      </c>
      <c r="D204" s="982">
        <v>6.26</v>
      </c>
      <c r="E204" s="978">
        <f t="shared" si="110"/>
        <v>626</v>
      </c>
      <c r="F204" s="1023">
        <v>1</v>
      </c>
      <c r="G204" s="978">
        <f t="shared" si="111"/>
        <v>626</v>
      </c>
      <c r="H204" s="978">
        <f t="shared" si="112"/>
        <v>150.80000000000001</v>
      </c>
      <c r="I204" s="979">
        <f t="shared" si="113"/>
        <v>776.8</v>
      </c>
    </row>
    <row r="205" spans="1:9" s="969" customFormat="1" ht="20.25" customHeight="1" x14ac:dyDescent="0.25">
      <c r="A205" s="968" t="s">
        <v>698</v>
      </c>
      <c r="B205" s="1007">
        <v>48</v>
      </c>
      <c r="C205" s="1005">
        <f t="shared" si="114"/>
        <v>0.30379746835443039</v>
      </c>
      <c r="D205" s="982">
        <v>5.78</v>
      </c>
      <c r="E205" s="978">
        <f t="shared" si="110"/>
        <v>277.44</v>
      </c>
      <c r="F205" s="1023">
        <v>1</v>
      </c>
      <c r="G205" s="978">
        <f t="shared" si="111"/>
        <v>277.44</v>
      </c>
      <c r="H205" s="978">
        <f t="shared" si="112"/>
        <v>66.84</v>
      </c>
      <c r="I205" s="979">
        <f t="shared" si="113"/>
        <v>344.28</v>
      </c>
    </row>
    <row r="206" spans="1:9" s="969" customFormat="1" ht="20.25" customHeight="1" x14ac:dyDescent="0.25">
      <c r="A206" s="968" t="s">
        <v>699</v>
      </c>
      <c r="B206" s="1007">
        <v>98</v>
      </c>
      <c r="C206" s="1005">
        <f t="shared" si="114"/>
        <v>0.620253164556962</v>
      </c>
      <c r="D206" s="982">
        <f>1260/158</f>
        <v>7.9746835443037973</v>
      </c>
      <c r="E206" s="978">
        <f t="shared" si="110"/>
        <v>781.52</v>
      </c>
      <c r="F206" s="1023">
        <v>1</v>
      </c>
      <c r="G206" s="978">
        <f t="shared" si="111"/>
        <v>781.52</v>
      </c>
      <c r="H206" s="978">
        <f t="shared" si="112"/>
        <v>188.27</v>
      </c>
      <c r="I206" s="979">
        <f t="shared" si="113"/>
        <v>969.79</v>
      </c>
    </row>
    <row r="207" spans="1:9" s="969" customFormat="1" ht="20.25" customHeight="1" x14ac:dyDescent="0.25">
      <c r="A207" s="968" t="s">
        <v>698</v>
      </c>
      <c r="B207" s="1007">
        <v>4</v>
      </c>
      <c r="C207" s="1005">
        <f t="shared" si="114"/>
        <v>2.5316455696202531E-2</v>
      </c>
      <c r="D207" s="982">
        <v>5.78</v>
      </c>
      <c r="E207" s="978">
        <f t="shared" si="110"/>
        <v>23.12</v>
      </c>
      <c r="F207" s="1023">
        <v>1</v>
      </c>
      <c r="G207" s="978">
        <f t="shared" si="111"/>
        <v>23.12</v>
      </c>
      <c r="H207" s="978">
        <f t="shared" si="112"/>
        <v>5.57</v>
      </c>
      <c r="I207" s="979">
        <f t="shared" si="113"/>
        <v>28.69</v>
      </c>
    </row>
    <row r="208" spans="1:9" s="969" customFormat="1" ht="20.25" customHeight="1" x14ac:dyDescent="0.25">
      <c r="A208" s="968" t="s">
        <v>697</v>
      </c>
      <c r="B208" s="1007">
        <v>116</v>
      </c>
      <c r="C208" s="1005">
        <f t="shared" si="114"/>
        <v>0.73417721518987344</v>
      </c>
      <c r="D208" s="980">
        <v>5.93</v>
      </c>
      <c r="E208" s="978">
        <f t="shared" si="110"/>
        <v>687.88</v>
      </c>
      <c r="F208" s="1023">
        <v>1</v>
      </c>
      <c r="G208" s="978">
        <f t="shared" si="111"/>
        <v>687.88</v>
      </c>
      <c r="H208" s="978">
        <f t="shared" si="112"/>
        <v>165.71</v>
      </c>
      <c r="I208" s="979">
        <f t="shared" si="113"/>
        <v>853.59</v>
      </c>
    </row>
    <row r="209" spans="1:9" s="969" customFormat="1" ht="20.25" customHeight="1" x14ac:dyDescent="0.25">
      <c r="A209" s="968" t="s">
        <v>698</v>
      </c>
      <c r="B209" s="1007">
        <v>12</v>
      </c>
      <c r="C209" s="1005">
        <f t="shared" si="114"/>
        <v>7.5949367088607597E-2</v>
      </c>
      <c r="D209" s="980">
        <v>5.78</v>
      </c>
      <c r="E209" s="978">
        <f t="shared" si="110"/>
        <v>69.36</v>
      </c>
      <c r="F209" s="1023">
        <v>1</v>
      </c>
      <c r="G209" s="978">
        <f t="shared" si="111"/>
        <v>69.36</v>
      </c>
      <c r="H209" s="978">
        <f t="shared" si="112"/>
        <v>16.71</v>
      </c>
      <c r="I209" s="979">
        <f t="shared" si="113"/>
        <v>86.07</v>
      </c>
    </row>
    <row r="210" spans="1:9" s="969" customFormat="1" ht="20.25" customHeight="1" x14ac:dyDescent="0.25">
      <c r="A210" s="968" t="s">
        <v>698</v>
      </c>
      <c r="B210" s="1007">
        <v>24</v>
      </c>
      <c r="C210" s="1005">
        <f t="shared" si="114"/>
        <v>0.15189873417721519</v>
      </c>
      <c r="D210" s="980">
        <v>5.9</v>
      </c>
      <c r="E210" s="978">
        <f t="shared" si="110"/>
        <v>141.6</v>
      </c>
      <c r="F210" s="1023">
        <v>1</v>
      </c>
      <c r="G210" s="978">
        <f t="shared" si="111"/>
        <v>141.6</v>
      </c>
      <c r="H210" s="978">
        <f t="shared" si="112"/>
        <v>34.11</v>
      </c>
      <c r="I210" s="979">
        <f t="shared" si="113"/>
        <v>175.70999999999998</v>
      </c>
    </row>
    <row r="211" spans="1:9" s="969" customFormat="1" ht="20.25" customHeight="1" x14ac:dyDescent="0.25">
      <c r="A211" s="968" t="s">
        <v>697</v>
      </c>
      <c r="B211" s="1007">
        <v>12</v>
      </c>
      <c r="C211" s="1005">
        <f t="shared" si="114"/>
        <v>7.5949367088607597E-2</v>
      </c>
      <c r="D211" s="980">
        <v>5.93</v>
      </c>
      <c r="E211" s="978">
        <f t="shared" si="110"/>
        <v>71.16</v>
      </c>
      <c r="F211" s="1023">
        <v>1</v>
      </c>
      <c r="G211" s="978">
        <f t="shared" si="111"/>
        <v>71.16</v>
      </c>
      <c r="H211" s="978">
        <f t="shared" si="112"/>
        <v>17.14</v>
      </c>
      <c r="I211" s="979">
        <f t="shared" si="113"/>
        <v>88.3</v>
      </c>
    </row>
    <row r="212" spans="1:9" s="969" customFormat="1" ht="20.25" customHeight="1" x14ac:dyDescent="0.25">
      <c r="A212" s="968" t="s">
        <v>697</v>
      </c>
      <c r="B212" s="1007">
        <v>12</v>
      </c>
      <c r="C212" s="1005">
        <f t="shared" si="114"/>
        <v>7.5949367088607597E-2</v>
      </c>
      <c r="D212" s="980">
        <v>5.93</v>
      </c>
      <c r="E212" s="978">
        <f t="shared" si="110"/>
        <v>71.16</v>
      </c>
      <c r="F212" s="1023">
        <v>1</v>
      </c>
      <c r="G212" s="978">
        <f t="shared" si="111"/>
        <v>71.16</v>
      </c>
      <c r="H212" s="978">
        <f t="shared" si="112"/>
        <v>17.14</v>
      </c>
      <c r="I212" s="979">
        <f t="shared" si="113"/>
        <v>88.3</v>
      </c>
    </row>
    <row r="213" spans="1:9" s="969" customFormat="1" ht="20.25" customHeight="1" x14ac:dyDescent="0.25">
      <c r="A213" s="968" t="s">
        <v>698</v>
      </c>
      <c r="B213" s="1007">
        <v>36</v>
      </c>
      <c r="C213" s="1005">
        <f t="shared" si="114"/>
        <v>0.22784810126582278</v>
      </c>
      <c r="D213" s="980">
        <v>5.9</v>
      </c>
      <c r="E213" s="978">
        <f t="shared" si="110"/>
        <v>212.4</v>
      </c>
      <c r="F213" s="1023">
        <v>1</v>
      </c>
      <c r="G213" s="978">
        <f t="shared" si="111"/>
        <v>212.4</v>
      </c>
      <c r="H213" s="978">
        <f t="shared" si="112"/>
        <v>51.17</v>
      </c>
      <c r="I213" s="979">
        <f t="shared" si="113"/>
        <v>263.57</v>
      </c>
    </row>
    <row r="214" spans="1:9" s="969" customFormat="1" ht="20.25" customHeight="1" x14ac:dyDescent="0.25">
      <c r="A214" s="968" t="s">
        <v>698</v>
      </c>
      <c r="B214" s="1007">
        <v>36</v>
      </c>
      <c r="C214" s="1005">
        <f t="shared" si="114"/>
        <v>0.22784810126582278</v>
      </c>
      <c r="D214" s="980">
        <v>6.26</v>
      </c>
      <c r="E214" s="978">
        <f t="shared" si="110"/>
        <v>225.36</v>
      </c>
      <c r="F214" s="1023">
        <v>1</v>
      </c>
      <c r="G214" s="978">
        <f t="shared" si="111"/>
        <v>225.36</v>
      </c>
      <c r="H214" s="978">
        <f t="shared" si="112"/>
        <v>54.29</v>
      </c>
      <c r="I214" s="979">
        <f t="shared" si="113"/>
        <v>279.65000000000003</v>
      </c>
    </row>
    <row r="215" spans="1:9" s="969" customFormat="1" ht="20.25" customHeight="1" x14ac:dyDescent="0.25">
      <c r="A215" s="968" t="s">
        <v>698</v>
      </c>
      <c r="B215" s="1007">
        <v>12</v>
      </c>
      <c r="C215" s="1005">
        <f t="shared" si="114"/>
        <v>7.5949367088607597E-2</v>
      </c>
      <c r="D215" s="980">
        <v>5.78</v>
      </c>
      <c r="E215" s="978">
        <f t="shared" si="110"/>
        <v>69.36</v>
      </c>
      <c r="F215" s="1023">
        <v>1</v>
      </c>
      <c r="G215" s="978">
        <f t="shared" si="111"/>
        <v>69.36</v>
      </c>
      <c r="H215" s="978">
        <f t="shared" si="112"/>
        <v>16.71</v>
      </c>
      <c r="I215" s="979">
        <f t="shared" si="113"/>
        <v>86.07</v>
      </c>
    </row>
    <row r="216" spans="1:9" s="969" customFormat="1" ht="20.25" customHeight="1" x14ac:dyDescent="0.25">
      <c r="A216" s="968" t="s">
        <v>698</v>
      </c>
      <c r="B216" s="1007">
        <v>60</v>
      </c>
      <c r="C216" s="1005">
        <f t="shared" si="114"/>
        <v>0.379746835443038</v>
      </c>
      <c r="D216" s="980">
        <v>5.36</v>
      </c>
      <c r="E216" s="978">
        <f t="shared" si="110"/>
        <v>321.60000000000002</v>
      </c>
      <c r="F216" s="1023">
        <v>1</v>
      </c>
      <c r="G216" s="978">
        <f t="shared" si="111"/>
        <v>321.60000000000002</v>
      </c>
      <c r="H216" s="978">
        <f t="shared" si="112"/>
        <v>77.47</v>
      </c>
      <c r="I216" s="979">
        <f t="shared" si="113"/>
        <v>399.07000000000005</v>
      </c>
    </row>
    <row r="217" spans="1:9" s="969" customFormat="1" ht="20.25" customHeight="1" x14ac:dyDescent="0.25">
      <c r="A217" s="968" t="s">
        <v>698</v>
      </c>
      <c r="B217" s="1007">
        <v>24</v>
      </c>
      <c r="C217" s="1005">
        <f t="shared" si="114"/>
        <v>0.15189873417721519</v>
      </c>
      <c r="D217" s="980">
        <v>5.78</v>
      </c>
      <c r="E217" s="978">
        <f t="shared" si="110"/>
        <v>138.72</v>
      </c>
      <c r="F217" s="1023">
        <v>1</v>
      </c>
      <c r="G217" s="978">
        <f t="shared" si="111"/>
        <v>138.72</v>
      </c>
      <c r="H217" s="978">
        <f t="shared" si="112"/>
        <v>33.42</v>
      </c>
      <c r="I217" s="979">
        <f t="shared" si="113"/>
        <v>172.14</v>
      </c>
    </row>
    <row r="218" spans="1:9" s="969" customFormat="1" ht="20.25" customHeight="1" x14ac:dyDescent="0.25">
      <c r="A218" s="968" t="s">
        <v>698</v>
      </c>
      <c r="B218" s="1007">
        <v>12</v>
      </c>
      <c r="C218" s="1005">
        <f t="shared" si="114"/>
        <v>7.5949367088607597E-2</v>
      </c>
      <c r="D218" s="980">
        <v>5.36</v>
      </c>
      <c r="E218" s="978">
        <f t="shared" si="110"/>
        <v>64.319999999999993</v>
      </c>
      <c r="F218" s="1023">
        <v>1</v>
      </c>
      <c r="G218" s="978">
        <f t="shared" si="111"/>
        <v>64.319999999999993</v>
      </c>
      <c r="H218" s="978">
        <f t="shared" si="112"/>
        <v>15.49</v>
      </c>
      <c r="I218" s="979">
        <f t="shared" si="113"/>
        <v>79.809999999999988</v>
      </c>
    </row>
    <row r="219" spans="1:9" s="969" customFormat="1" ht="20.25" customHeight="1" x14ac:dyDescent="0.25">
      <c r="A219" s="968" t="s">
        <v>698</v>
      </c>
      <c r="B219" s="1007">
        <v>36</v>
      </c>
      <c r="C219" s="1005">
        <f t="shared" si="114"/>
        <v>0.22784810126582278</v>
      </c>
      <c r="D219" s="980">
        <v>5.36</v>
      </c>
      <c r="E219" s="978">
        <f t="shared" si="110"/>
        <v>192.96</v>
      </c>
      <c r="F219" s="1023">
        <v>1</v>
      </c>
      <c r="G219" s="978">
        <f t="shared" si="111"/>
        <v>192.96</v>
      </c>
      <c r="H219" s="978">
        <f t="shared" si="112"/>
        <v>46.48</v>
      </c>
      <c r="I219" s="979">
        <f t="shared" si="113"/>
        <v>239.44</v>
      </c>
    </row>
    <row r="220" spans="1:9" s="971" customFormat="1" ht="57" customHeight="1" x14ac:dyDescent="0.2">
      <c r="A220" s="970" t="s">
        <v>9</v>
      </c>
      <c r="B220" s="994">
        <f t="shared" ref="B220:C220" si="115">SUM(B221:B230)</f>
        <v>512</v>
      </c>
      <c r="C220" s="981">
        <f t="shared" si="115"/>
        <v>3.2405063291139244</v>
      </c>
      <c r="D220" s="981"/>
      <c r="E220" s="981"/>
      <c r="F220" s="1027"/>
      <c r="G220" s="981">
        <f>SUM(G221:G230)</f>
        <v>1950.72</v>
      </c>
      <c r="H220" s="981">
        <f>SUM(H221:H230)</f>
        <v>469.93</v>
      </c>
      <c r="I220" s="1008">
        <f>SUM(I221:I230)</f>
        <v>2420.6499999999996</v>
      </c>
    </row>
    <row r="221" spans="1:9" s="969" customFormat="1" ht="19.5" customHeight="1" x14ac:dyDescent="0.25">
      <c r="A221" s="968" t="s">
        <v>700</v>
      </c>
      <c r="B221" s="1007">
        <v>112</v>
      </c>
      <c r="C221" s="1005">
        <f>B221/158</f>
        <v>0.70886075949367089</v>
      </c>
      <c r="D221" s="980">
        <v>3.81</v>
      </c>
      <c r="E221" s="978">
        <f t="shared" ref="E221:E230" si="116">ROUND(B221*D221,2)</f>
        <v>426.72</v>
      </c>
      <c r="F221" s="1023">
        <v>1</v>
      </c>
      <c r="G221" s="978">
        <f t="shared" ref="G221:G230" si="117">ROUND(E221*F221,2)</f>
        <v>426.72</v>
      </c>
      <c r="H221" s="978">
        <f t="shared" ref="H221:H230" si="118">ROUND(G221*0.2409,2)</f>
        <v>102.8</v>
      </c>
      <c r="I221" s="979">
        <f t="shared" ref="I221:I230" si="119">G221+H221</f>
        <v>529.52</v>
      </c>
    </row>
    <row r="222" spans="1:9" s="969" customFormat="1" ht="19.5" customHeight="1" x14ac:dyDescent="0.25">
      <c r="A222" s="968" t="s">
        <v>700</v>
      </c>
      <c r="B222" s="1007">
        <v>72</v>
      </c>
      <c r="C222" s="1005">
        <f t="shared" ref="C222:C230" si="120">B222/158</f>
        <v>0.45569620253164556</v>
      </c>
      <c r="D222" s="980">
        <v>3.81</v>
      </c>
      <c r="E222" s="978">
        <f t="shared" si="116"/>
        <v>274.32</v>
      </c>
      <c r="F222" s="1023">
        <v>1</v>
      </c>
      <c r="G222" s="978">
        <f t="shared" si="117"/>
        <v>274.32</v>
      </c>
      <c r="H222" s="978">
        <f t="shared" si="118"/>
        <v>66.08</v>
      </c>
      <c r="I222" s="979">
        <f t="shared" si="119"/>
        <v>340.4</v>
      </c>
    </row>
    <row r="223" spans="1:9" s="969" customFormat="1" ht="19.5" customHeight="1" x14ac:dyDescent="0.25">
      <c r="A223" s="968" t="s">
        <v>700</v>
      </c>
      <c r="B223" s="1007">
        <v>120</v>
      </c>
      <c r="C223" s="1005">
        <f t="shared" si="120"/>
        <v>0.759493670886076</v>
      </c>
      <c r="D223" s="980">
        <v>3.81</v>
      </c>
      <c r="E223" s="978">
        <f t="shared" si="116"/>
        <v>457.2</v>
      </c>
      <c r="F223" s="1023">
        <v>1</v>
      </c>
      <c r="G223" s="978">
        <f t="shared" si="117"/>
        <v>457.2</v>
      </c>
      <c r="H223" s="978">
        <f t="shared" si="118"/>
        <v>110.14</v>
      </c>
      <c r="I223" s="979">
        <f t="shared" si="119"/>
        <v>567.34</v>
      </c>
    </row>
    <row r="224" spans="1:9" s="969" customFormat="1" ht="19.5" customHeight="1" x14ac:dyDescent="0.25">
      <c r="A224" s="968" t="s">
        <v>700</v>
      </c>
      <c r="B224" s="1007">
        <v>8</v>
      </c>
      <c r="C224" s="1005">
        <f t="shared" si="120"/>
        <v>5.0632911392405063E-2</v>
      </c>
      <c r="D224" s="980">
        <v>3.81</v>
      </c>
      <c r="E224" s="978">
        <f t="shared" si="116"/>
        <v>30.48</v>
      </c>
      <c r="F224" s="1023">
        <v>1</v>
      </c>
      <c r="G224" s="978">
        <f t="shared" si="117"/>
        <v>30.48</v>
      </c>
      <c r="H224" s="978">
        <f t="shared" si="118"/>
        <v>7.34</v>
      </c>
      <c r="I224" s="979">
        <f t="shared" si="119"/>
        <v>37.82</v>
      </c>
    </row>
    <row r="225" spans="1:9" s="969" customFormat="1" ht="19.5" customHeight="1" x14ac:dyDescent="0.25">
      <c r="A225" s="968" t="s">
        <v>700</v>
      </c>
      <c r="B225" s="1007">
        <v>48</v>
      </c>
      <c r="C225" s="1005">
        <f t="shared" si="120"/>
        <v>0.30379746835443039</v>
      </c>
      <c r="D225" s="980">
        <v>3.81</v>
      </c>
      <c r="E225" s="978">
        <f t="shared" si="116"/>
        <v>182.88</v>
      </c>
      <c r="F225" s="1023">
        <v>1</v>
      </c>
      <c r="G225" s="978">
        <f t="shared" si="117"/>
        <v>182.88</v>
      </c>
      <c r="H225" s="978">
        <f t="shared" si="118"/>
        <v>44.06</v>
      </c>
      <c r="I225" s="979">
        <f t="shared" si="119"/>
        <v>226.94</v>
      </c>
    </row>
    <row r="226" spans="1:9" s="969" customFormat="1" ht="19.5" customHeight="1" x14ac:dyDescent="0.25">
      <c r="A226" s="968" t="s">
        <v>700</v>
      </c>
      <c r="B226" s="1007">
        <v>16</v>
      </c>
      <c r="C226" s="1005">
        <f t="shared" si="120"/>
        <v>0.10126582278481013</v>
      </c>
      <c r="D226" s="980">
        <v>3.81</v>
      </c>
      <c r="E226" s="978">
        <f t="shared" si="116"/>
        <v>60.96</v>
      </c>
      <c r="F226" s="1023">
        <v>1</v>
      </c>
      <c r="G226" s="978">
        <f t="shared" si="117"/>
        <v>60.96</v>
      </c>
      <c r="H226" s="978">
        <f t="shared" si="118"/>
        <v>14.69</v>
      </c>
      <c r="I226" s="979">
        <f t="shared" si="119"/>
        <v>75.650000000000006</v>
      </c>
    </row>
    <row r="227" spans="1:9" s="969" customFormat="1" ht="19.5" customHeight="1" x14ac:dyDescent="0.25">
      <c r="A227" s="968" t="s">
        <v>700</v>
      </c>
      <c r="B227" s="1007">
        <v>96</v>
      </c>
      <c r="C227" s="1005">
        <f t="shared" si="120"/>
        <v>0.60759493670886078</v>
      </c>
      <c r="D227" s="980">
        <v>3.81</v>
      </c>
      <c r="E227" s="978">
        <f t="shared" si="116"/>
        <v>365.76</v>
      </c>
      <c r="F227" s="1023">
        <v>1</v>
      </c>
      <c r="G227" s="978">
        <f t="shared" si="117"/>
        <v>365.76</v>
      </c>
      <c r="H227" s="978">
        <f t="shared" si="118"/>
        <v>88.11</v>
      </c>
      <c r="I227" s="979">
        <f t="shared" si="119"/>
        <v>453.87</v>
      </c>
    </row>
    <row r="228" spans="1:9" s="969" customFormat="1" ht="19.5" customHeight="1" x14ac:dyDescent="0.25">
      <c r="A228" s="968" t="s">
        <v>700</v>
      </c>
      <c r="B228" s="1007">
        <v>24</v>
      </c>
      <c r="C228" s="1005">
        <f t="shared" si="120"/>
        <v>0.15189873417721519</v>
      </c>
      <c r="D228" s="980">
        <v>3.81</v>
      </c>
      <c r="E228" s="978">
        <f t="shared" si="116"/>
        <v>91.44</v>
      </c>
      <c r="F228" s="1023">
        <v>1</v>
      </c>
      <c r="G228" s="978">
        <f t="shared" si="117"/>
        <v>91.44</v>
      </c>
      <c r="H228" s="978">
        <f t="shared" si="118"/>
        <v>22.03</v>
      </c>
      <c r="I228" s="979">
        <f t="shared" si="119"/>
        <v>113.47</v>
      </c>
    </row>
    <row r="229" spans="1:9" s="969" customFormat="1" ht="19.5" customHeight="1" x14ac:dyDescent="0.25">
      <c r="A229" s="968" t="s">
        <v>700</v>
      </c>
      <c r="B229" s="1007">
        <v>4</v>
      </c>
      <c r="C229" s="1005">
        <f t="shared" si="120"/>
        <v>2.5316455696202531E-2</v>
      </c>
      <c r="D229" s="980">
        <v>3.81</v>
      </c>
      <c r="E229" s="978">
        <f t="shared" si="116"/>
        <v>15.24</v>
      </c>
      <c r="F229" s="1023">
        <v>1</v>
      </c>
      <c r="G229" s="978">
        <f t="shared" si="117"/>
        <v>15.24</v>
      </c>
      <c r="H229" s="978">
        <f t="shared" si="118"/>
        <v>3.67</v>
      </c>
      <c r="I229" s="979">
        <f t="shared" si="119"/>
        <v>18.91</v>
      </c>
    </row>
    <row r="230" spans="1:9" s="969" customFormat="1" ht="19.5" customHeight="1" x14ac:dyDescent="0.25">
      <c r="A230" s="968" t="s">
        <v>700</v>
      </c>
      <c r="B230" s="1007">
        <v>12</v>
      </c>
      <c r="C230" s="1005">
        <f t="shared" si="120"/>
        <v>7.5949367088607597E-2</v>
      </c>
      <c r="D230" s="980">
        <v>3.81</v>
      </c>
      <c r="E230" s="978">
        <f t="shared" si="116"/>
        <v>45.72</v>
      </c>
      <c r="F230" s="1023">
        <v>1</v>
      </c>
      <c r="G230" s="978">
        <f t="shared" si="117"/>
        <v>45.72</v>
      </c>
      <c r="H230" s="978">
        <f t="shared" si="118"/>
        <v>11.01</v>
      </c>
      <c r="I230" s="979">
        <f t="shared" si="119"/>
        <v>56.73</v>
      </c>
    </row>
    <row r="231" spans="1:9" s="971" customFormat="1" ht="36" customHeight="1" x14ac:dyDescent="0.2">
      <c r="A231" s="970" t="s">
        <v>7</v>
      </c>
      <c r="B231" s="994">
        <f>SUM(B232:B252)</f>
        <v>1541</v>
      </c>
      <c r="C231" s="981">
        <f t="shared" ref="C231:I231" si="121">SUM(C232:C252)</f>
        <v>9.7531645569620284</v>
      </c>
      <c r="D231" s="984"/>
      <c r="E231" s="984"/>
      <c r="F231" s="1027"/>
      <c r="G231" s="984">
        <f t="shared" si="121"/>
        <v>5417.4099999999989</v>
      </c>
      <c r="H231" s="984">
        <f t="shared" si="121"/>
        <v>1305.05</v>
      </c>
      <c r="I231" s="1010">
        <f t="shared" si="121"/>
        <v>6722.4600000000019</v>
      </c>
    </row>
    <row r="232" spans="1:9" s="969" customFormat="1" ht="21.75" customHeight="1" x14ac:dyDescent="0.25">
      <c r="A232" s="968" t="s">
        <v>701</v>
      </c>
      <c r="B232" s="1007">
        <v>46</v>
      </c>
      <c r="C232" s="1005">
        <f>B232/158</f>
        <v>0.29113924050632911</v>
      </c>
      <c r="D232" s="980">
        <f>715/158</f>
        <v>4.5253164556962027</v>
      </c>
      <c r="E232" s="978">
        <f t="shared" ref="E232:E252" si="122">ROUND(B232*D232,2)</f>
        <v>208.16</v>
      </c>
      <c r="F232" s="1023">
        <v>1</v>
      </c>
      <c r="G232" s="978">
        <f t="shared" ref="G232:G252" si="123">ROUND(E232*F232,2)</f>
        <v>208.16</v>
      </c>
      <c r="H232" s="978">
        <f t="shared" ref="H232:H252" si="124">ROUND(G232*0.2409,2)</f>
        <v>50.15</v>
      </c>
      <c r="I232" s="979">
        <f t="shared" ref="I232:I252" si="125">G232+H232</f>
        <v>258.31</v>
      </c>
    </row>
    <row r="233" spans="1:9" s="969" customFormat="1" ht="21.75" customHeight="1" x14ac:dyDescent="0.25">
      <c r="A233" s="968" t="s">
        <v>701</v>
      </c>
      <c r="B233" s="1007">
        <v>42</v>
      </c>
      <c r="C233" s="1005">
        <f t="shared" ref="C233:C252" si="126">B233/158</f>
        <v>0.26582278481012656</v>
      </c>
      <c r="D233" s="980">
        <f>715/158</f>
        <v>4.5253164556962027</v>
      </c>
      <c r="E233" s="978">
        <f t="shared" si="122"/>
        <v>190.06</v>
      </c>
      <c r="F233" s="1023">
        <v>1</v>
      </c>
      <c r="G233" s="978">
        <f t="shared" si="123"/>
        <v>190.06</v>
      </c>
      <c r="H233" s="978">
        <f t="shared" si="124"/>
        <v>45.79</v>
      </c>
      <c r="I233" s="979">
        <f t="shared" si="125"/>
        <v>235.85</v>
      </c>
    </row>
    <row r="234" spans="1:9" s="969" customFormat="1" ht="21.75" customHeight="1" x14ac:dyDescent="0.25">
      <c r="A234" s="968" t="s">
        <v>711</v>
      </c>
      <c r="B234" s="1007">
        <v>88</v>
      </c>
      <c r="C234" s="1005">
        <f t="shared" si="126"/>
        <v>0.55696202531645567</v>
      </c>
      <c r="D234" s="980">
        <f>630/158</f>
        <v>3.9873417721518987</v>
      </c>
      <c r="E234" s="978">
        <f t="shared" si="122"/>
        <v>350.89</v>
      </c>
      <c r="F234" s="1023">
        <v>1</v>
      </c>
      <c r="G234" s="978">
        <f t="shared" si="123"/>
        <v>350.89</v>
      </c>
      <c r="H234" s="978">
        <f t="shared" si="124"/>
        <v>84.53</v>
      </c>
      <c r="I234" s="979">
        <f t="shared" si="125"/>
        <v>435.41999999999996</v>
      </c>
    </row>
    <row r="235" spans="1:9" s="969" customFormat="1" ht="21.75" customHeight="1" x14ac:dyDescent="0.25">
      <c r="A235" s="968" t="s">
        <v>702</v>
      </c>
      <c r="B235" s="1007">
        <v>72</v>
      </c>
      <c r="C235" s="1005">
        <f t="shared" si="126"/>
        <v>0.45569620253164556</v>
      </c>
      <c r="D235" s="980">
        <v>3.42</v>
      </c>
      <c r="E235" s="978">
        <f t="shared" si="122"/>
        <v>246.24</v>
      </c>
      <c r="F235" s="1023">
        <v>1</v>
      </c>
      <c r="G235" s="978">
        <f t="shared" si="123"/>
        <v>246.24</v>
      </c>
      <c r="H235" s="978">
        <f t="shared" si="124"/>
        <v>59.32</v>
      </c>
      <c r="I235" s="979">
        <f t="shared" si="125"/>
        <v>305.56</v>
      </c>
    </row>
    <row r="236" spans="1:9" s="969" customFormat="1" ht="21.75" customHeight="1" x14ac:dyDescent="0.25">
      <c r="A236" s="968" t="s">
        <v>702</v>
      </c>
      <c r="B236" s="1007">
        <v>120</v>
      </c>
      <c r="C236" s="1005">
        <f t="shared" si="126"/>
        <v>0.759493670886076</v>
      </c>
      <c r="D236" s="980">
        <v>3.42</v>
      </c>
      <c r="E236" s="978">
        <f t="shared" si="122"/>
        <v>410.4</v>
      </c>
      <c r="F236" s="1023">
        <v>1</v>
      </c>
      <c r="G236" s="978">
        <f t="shared" si="123"/>
        <v>410.4</v>
      </c>
      <c r="H236" s="978">
        <f t="shared" si="124"/>
        <v>98.87</v>
      </c>
      <c r="I236" s="979">
        <f t="shared" si="125"/>
        <v>509.27</v>
      </c>
    </row>
    <row r="237" spans="1:9" s="969" customFormat="1" ht="21.75" customHeight="1" x14ac:dyDescent="0.25">
      <c r="A237" s="968" t="s">
        <v>702</v>
      </c>
      <c r="B237" s="1007">
        <v>96</v>
      </c>
      <c r="C237" s="1005">
        <f t="shared" si="126"/>
        <v>0.60759493670886078</v>
      </c>
      <c r="D237" s="980">
        <v>3.42</v>
      </c>
      <c r="E237" s="978">
        <f t="shared" si="122"/>
        <v>328.32</v>
      </c>
      <c r="F237" s="1023">
        <v>1</v>
      </c>
      <c r="G237" s="978">
        <f t="shared" si="123"/>
        <v>328.32</v>
      </c>
      <c r="H237" s="978">
        <f t="shared" si="124"/>
        <v>79.09</v>
      </c>
      <c r="I237" s="979">
        <f t="shared" si="125"/>
        <v>407.40999999999997</v>
      </c>
    </row>
    <row r="238" spans="1:9" s="969" customFormat="1" ht="21.75" customHeight="1" x14ac:dyDescent="0.25">
      <c r="A238" s="968" t="s">
        <v>702</v>
      </c>
      <c r="B238" s="1007">
        <v>96</v>
      </c>
      <c r="C238" s="1005">
        <f t="shared" si="126"/>
        <v>0.60759493670886078</v>
      </c>
      <c r="D238" s="980">
        <v>3.42</v>
      </c>
      <c r="E238" s="978">
        <f t="shared" si="122"/>
        <v>328.32</v>
      </c>
      <c r="F238" s="1023">
        <v>1</v>
      </c>
      <c r="G238" s="978">
        <f t="shared" si="123"/>
        <v>328.32</v>
      </c>
      <c r="H238" s="978">
        <f t="shared" si="124"/>
        <v>79.09</v>
      </c>
      <c r="I238" s="979">
        <f t="shared" si="125"/>
        <v>407.40999999999997</v>
      </c>
    </row>
    <row r="239" spans="1:9" s="969" customFormat="1" ht="21.75" customHeight="1" x14ac:dyDescent="0.25">
      <c r="A239" s="968" t="s">
        <v>702</v>
      </c>
      <c r="B239" s="1007">
        <v>112</v>
      </c>
      <c r="C239" s="1005">
        <f t="shared" si="126"/>
        <v>0.70886075949367089</v>
      </c>
      <c r="D239" s="980">
        <v>3.42</v>
      </c>
      <c r="E239" s="978">
        <f t="shared" si="122"/>
        <v>383.04</v>
      </c>
      <c r="F239" s="1023">
        <v>1</v>
      </c>
      <c r="G239" s="978">
        <f t="shared" si="123"/>
        <v>383.04</v>
      </c>
      <c r="H239" s="978">
        <f t="shared" si="124"/>
        <v>92.27</v>
      </c>
      <c r="I239" s="979">
        <f t="shared" si="125"/>
        <v>475.31</v>
      </c>
    </row>
    <row r="240" spans="1:9" s="969" customFormat="1" ht="21.75" customHeight="1" x14ac:dyDescent="0.25">
      <c r="A240" s="968" t="s">
        <v>702</v>
      </c>
      <c r="B240" s="1007">
        <v>65</v>
      </c>
      <c r="C240" s="1005">
        <f t="shared" si="126"/>
        <v>0.41139240506329117</v>
      </c>
      <c r="D240" s="980">
        <v>3.42</v>
      </c>
      <c r="E240" s="978">
        <f t="shared" si="122"/>
        <v>222.3</v>
      </c>
      <c r="F240" s="1023">
        <v>1</v>
      </c>
      <c r="G240" s="978">
        <f t="shared" si="123"/>
        <v>222.3</v>
      </c>
      <c r="H240" s="978">
        <f t="shared" si="124"/>
        <v>53.55</v>
      </c>
      <c r="I240" s="979">
        <f t="shared" si="125"/>
        <v>275.85000000000002</v>
      </c>
    </row>
    <row r="241" spans="1:9" s="969" customFormat="1" ht="21.75" customHeight="1" x14ac:dyDescent="0.25">
      <c r="A241" s="968" t="s">
        <v>702</v>
      </c>
      <c r="B241" s="1007">
        <v>80</v>
      </c>
      <c r="C241" s="1005">
        <f t="shared" si="126"/>
        <v>0.50632911392405067</v>
      </c>
      <c r="D241" s="980">
        <v>3.42</v>
      </c>
      <c r="E241" s="978">
        <f t="shared" si="122"/>
        <v>273.60000000000002</v>
      </c>
      <c r="F241" s="1023">
        <v>1</v>
      </c>
      <c r="G241" s="978">
        <f t="shared" si="123"/>
        <v>273.60000000000002</v>
      </c>
      <c r="H241" s="978">
        <f t="shared" si="124"/>
        <v>65.91</v>
      </c>
      <c r="I241" s="979">
        <f t="shared" si="125"/>
        <v>339.51</v>
      </c>
    </row>
    <row r="242" spans="1:9" s="969" customFormat="1" ht="21.75" customHeight="1" x14ac:dyDescent="0.25">
      <c r="A242" s="968" t="s">
        <v>702</v>
      </c>
      <c r="B242" s="1007">
        <v>24</v>
      </c>
      <c r="C242" s="1005">
        <f t="shared" si="126"/>
        <v>0.15189873417721519</v>
      </c>
      <c r="D242" s="980">
        <v>3.42</v>
      </c>
      <c r="E242" s="978">
        <f t="shared" si="122"/>
        <v>82.08</v>
      </c>
      <c r="F242" s="1023">
        <v>1</v>
      </c>
      <c r="G242" s="978">
        <f t="shared" si="123"/>
        <v>82.08</v>
      </c>
      <c r="H242" s="978">
        <f t="shared" si="124"/>
        <v>19.77</v>
      </c>
      <c r="I242" s="979">
        <f t="shared" si="125"/>
        <v>101.85</v>
      </c>
    </row>
    <row r="243" spans="1:9" s="969" customFormat="1" ht="21.75" customHeight="1" x14ac:dyDescent="0.25">
      <c r="A243" s="968" t="s">
        <v>702</v>
      </c>
      <c r="B243" s="1007">
        <v>96</v>
      </c>
      <c r="C243" s="1005">
        <f t="shared" si="126"/>
        <v>0.60759493670886078</v>
      </c>
      <c r="D243" s="980">
        <v>3.42</v>
      </c>
      <c r="E243" s="978">
        <f t="shared" si="122"/>
        <v>328.32</v>
      </c>
      <c r="F243" s="1023">
        <v>1</v>
      </c>
      <c r="G243" s="978">
        <f t="shared" si="123"/>
        <v>328.32</v>
      </c>
      <c r="H243" s="978">
        <f t="shared" si="124"/>
        <v>79.09</v>
      </c>
      <c r="I243" s="979">
        <f t="shared" si="125"/>
        <v>407.40999999999997</v>
      </c>
    </row>
    <row r="244" spans="1:9" s="969" customFormat="1" ht="21.75" customHeight="1" x14ac:dyDescent="0.25">
      <c r="A244" s="968" t="s">
        <v>702</v>
      </c>
      <c r="B244" s="1007">
        <v>112</v>
      </c>
      <c r="C244" s="1005">
        <f t="shared" si="126"/>
        <v>0.70886075949367089</v>
      </c>
      <c r="D244" s="980">
        <v>3.42</v>
      </c>
      <c r="E244" s="978">
        <f t="shared" si="122"/>
        <v>383.04</v>
      </c>
      <c r="F244" s="1023">
        <v>1</v>
      </c>
      <c r="G244" s="978">
        <f t="shared" si="123"/>
        <v>383.04</v>
      </c>
      <c r="H244" s="978">
        <f t="shared" si="124"/>
        <v>92.27</v>
      </c>
      <c r="I244" s="979">
        <f t="shared" si="125"/>
        <v>475.31</v>
      </c>
    </row>
    <row r="245" spans="1:9" s="969" customFormat="1" ht="21.75" customHeight="1" x14ac:dyDescent="0.25">
      <c r="A245" s="968" t="s">
        <v>702</v>
      </c>
      <c r="B245" s="1007">
        <v>104</v>
      </c>
      <c r="C245" s="1005">
        <f t="shared" si="126"/>
        <v>0.65822784810126578</v>
      </c>
      <c r="D245" s="980">
        <v>3.42</v>
      </c>
      <c r="E245" s="978">
        <f t="shared" si="122"/>
        <v>355.68</v>
      </c>
      <c r="F245" s="1023">
        <v>1</v>
      </c>
      <c r="G245" s="978">
        <f t="shared" si="123"/>
        <v>355.68</v>
      </c>
      <c r="H245" s="978">
        <f t="shared" si="124"/>
        <v>85.68</v>
      </c>
      <c r="I245" s="979">
        <f t="shared" si="125"/>
        <v>441.36</v>
      </c>
    </row>
    <row r="246" spans="1:9" s="969" customFormat="1" ht="21.75" customHeight="1" x14ac:dyDescent="0.25">
      <c r="A246" s="968" t="s">
        <v>702</v>
      </c>
      <c r="B246" s="1007">
        <v>120</v>
      </c>
      <c r="C246" s="1005">
        <f t="shared" si="126"/>
        <v>0.759493670886076</v>
      </c>
      <c r="D246" s="980">
        <v>3.42</v>
      </c>
      <c r="E246" s="978">
        <f t="shared" si="122"/>
        <v>410.4</v>
      </c>
      <c r="F246" s="1023">
        <v>1</v>
      </c>
      <c r="G246" s="978">
        <f t="shared" si="123"/>
        <v>410.4</v>
      </c>
      <c r="H246" s="978">
        <f t="shared" si="124"/>
        <v>98.87</v>
      </c>
      <c r="I246" s="979">
        <f t="shared" si="125"/>
        <v>509.27</v>
      </c>
    </row>
    <row r="247" spans="1:9" s="969" customFormat="1" ht="21.75" customHeight="1" x14ac:dyDescent="0.25">
      <c r="A247" s="968" t="s">
        <v>702</v>
      </c>
      <c r="B247" s="1007">
        <v>88</v>
      </c>
      <c r="C247" s="1005">
        <f t="shared" si="126"/>
        <v>0.55696202531645567</v>
      </c>
      <c r="D247" s="980">
        <v>3.42</v>
      </c>
      <c r="E247" s="978">
        <f t="shared" si="122"/>
        <v>300.95999999999998</v>
      </c>
      <c r="F247" s="1023">
        <v>1</v>
      </c>
      <c r="G247" s="978">
        <f t="shared" si="123"/>
        <v>300.95999999999998</v>
      </c>
      <c r="H247" s="978">
        <f t="shared" si="124"/>
        <v>72.5</v>
      </c>
      <c r="I247" s="979">
        <f t="shared" si="125"/>
        <v>373.46</v>
      </c>
    </row>
    <row r="248" spans="1:9" s="969" customFormat="1" ht="21.75" customHeight="1" x14ac:dyDescent="0.25">
      <c r="A248" s="968" t="s">
        <v>702</v>
      </c>
      <c r="B248" s="1007">
        <v>72</v>
      </c>
      <c r="C248" s="1005">
        <f t="shared" si="126"/>
        <v>0.45569620253164556</v>
      </c>
      <c r="D248" s="980">
        <v>3.42</v>
      </c>
      <c r="E248" s="978">
        <f t="shared" si="122"/>
        <v>246.24</v>
      </c>
      <c r="F248" s="1023">
        <v>1</v>
      </c>
      <c r="G248" s="978">
        <f t="shared" si="123"/>
        <v>246.24</v>
      </c>
      <c r="H248" s="978">
        <f t="shared" si="124"/>
        <v>59.32</v>
      </c>
      <c r="I248" s="979">
        <f t="shared" si="125"/>
        <v>305.56</v>
      </c>
    </row>
    <row r="249" spans="1:9" s="969" customFormat="1" ht="21.75" customHeight="1" x14ac:dyDescent="0.25">
      <c r="A249" s="968" t="s">
        <v>702</v>
      </c>
      <c r="B249" s="1007">
        <v>24</v>
      </c>
      <c r="C249" s="1005">
        <f t="shared" si="126"/>
        <v>0.15189873417721519</v>
      </c>
      <c r="D249" s="980">
        <v>3.42</v>
      </c>
      <c r="E249" s="978">
        <f t="shared" si="122"/>
        <v>82.08</v>
      </c>
      <c r="F249" s="1023">
        <v>1</v>
      </c>
      <c r="G249" s="978">
        <f t="shared" si="123"/>
        <v>82.08</v>
      </c>
      <c r="H249" s="978">
        <f t="shared" si="124"/>
        <v>19.77</v>
      </c>
      <c r="I249" s="979">
        <f t="shared" si="125"/>
        <v>101.85</v>
      </c>
    </row>
    <row r="250" spans="1:9" s="969" customFormat="1" ht="21.75" customHeight="1" x14ac:dyDescent="0.25">
      <c r="A250" s="968" t="s">
        <v>702</v>
      </c>
      <c r="B250" s="1007">
        <v>48</v>
      </c>
      <c r="C250" s="1005">
        <f t="shared" si="126"/>
        <v>0.30379746835443039</v>
      </c>
      <c r="D250" s="980">
        <v>3.42</v>
      </c>
      <c r="E250" s="978">
        <f t="shared" si="122"/>
        <v>164.16</v>
      </c>
      <c r="F250" s="1023">
        <v>1</v>
      </c>
      <c r="G250" s="978">
        <f t="shared" si="123"/>
        <v>164.16</v>
      </c>
      <c r="H250" s="978">
        <f t="shared" si="124"/>
        <v>39.549999999999997</v>
      </c>
      <c r="I250" s="979">
        <f t="shared" si="125"/>
        <v>203.70999999999998</v>
      </c>
    </row>
    <row r="251" spans="1:9" s="969" customFormat="1" ht="21.75" customHeight="1" x14ac:dyDescent="0.25">
      <c r="A251" s="968" t="s">
        <v>702</v>
      </c>
      <c r="B251" s="1007">
        <v>12</v>
      </c>
      <c r="C251" s="1005">
        <f t="shared" si="126"/>
        <v>7.5949367088607597E-2</v>
      </c>
      <c r="D251" s="980">
        <v>3.42</v>
      </c>
      <c r="E251" s="978">
        <f t="shared" si="122"/>
        <v>41.04</v>
      </c>
      <c r="F251" s="1023">
        <v>1</v>
      </c>
      <c r="G251" s="978">
        <f t="shared" si="123"/>
        <v>41.04</v>
      </c>
      <c r="H251" s="978">
        <f t="shared" si="124"/>
        <v>9.89</v>
      </c>
      <c r="I251" s="979">
        <f t="shared" si="125"/>
        <v>50.93</v>
      </c>
    </row>
    <row r="252" spans="1:9" s="969" customFormat="1" ht="21.75" customHeight="1" x14ac:dyDescent="0.25">
      <c r="A252" s="968" t="s">
        <v>702</v>
      </c>
      <c r="B252" s="1007">
        <v>24</v>
      </c>
      <c r="C252" s="1005">
        <f t="shared" si="126"/>
        <v>0.15189873417721519</v>
      </c>
      <c r="D252" s="980">
        <v>3.42</v>
      </c>
      <c r="E252" s="978">
        <f t="shared" si="122"/>
        <v>82.08</v>
      </c>
      <c r="F252" s="1023">
        <v>1</v>
      </c>
      <c r="G252" s="978">
        <f t="shared" si="123"/>
        <v>82.08</v>
      </c>
      <c r="H252" s="978">
        <f t="shared" si="124"/>
        <v>19.77</v>
      </c>
      <c r="I252" s="979">
        <f t="shared" si="125"/>
        <v>101.85</v>
      </c>
    </row>
    <row r="253" spans="1:9" s="967" customFormat="1" ht="27" customHeight="1" x14ac:dyDescent="0.2">
      <c r="A253" s="992" t="s">
        <v>712</v>
      </c>
      <c r="B253" s="1011">
        <f>B254</f>
        <v>491</v>
      </c>
      <c r="C253" s="983">
        <f t="shared" ref="C253:I253" si="127">C254</f>
        <v>3.1075949367088604</v>
      </c>
      <c r="D253" s="1012"/>
      <c r="E253" s="1012"/>
      <c r="F253" s="1028"/>
      <c r="G253" s="1012">
        <f t="shared" si="127"/>
        <v>406.55</v>
      </c>
      <c r="H253" s="1012">
        <f t="shared" si="127"/>
        <v>97.94</v>
      </c>
      <c r="I253" s="1013">
        <f t="shared" si="127"/>
        <v>504.49</v>
      </c>
    </row>
    <row r="254" spans="1:9" s="967" customFormat="1" ht="37.5" customHeight="1" x14ac:dyDescent="0.2">
      <c r="A254" s="962" t="s">
        <v>7</v>
      </c>
      <c r="B254" s="1014">
        <f>SUM(B255:B262)</f>
        <v>491</v>
      </c>
      <c r="C254" s="1015">
        <f t="shared" ref="C254" si="128">SUM(C255:C262)</f>
        <v>3.1075949367088604</v>
      </c>
      <c r="D254" s="1016"/>
      <c r="E254" s="1016"/>
      <c r="F254" s="1029"/>
      <c r="G254" s="1016">
        <f t="shared" ref="G254:I254" si="129">SUM(G255:G262)</f>
        <v>406.55</v>
      </c>
      <c r="H254" s="1016">
        <f t="shared" si="129"/>
        <v>97.94</v>
      </c>
      <c r="I254" s="1017">
        <f t="shared" si="129"/>
        <v>504.49</v>
      </c>
    </row>
    <row r="255" spans="1:9" s="972" customFormat="1" ht="25.5" customHeight="1" x14ac:dyDescent="0.25">
      <c r="A255" s="968" t="s">
        <v>713</v>
      </c>
      <c r="B255" s="1007">
        <v>110</v>
      </c>
      <c r="C255" s="1005">
        <f>B255/158</f>
        <v>0.69620253164556967</v>
      </c>
      <c r="D255" s="980">
        <v>3.24</v>
      </c>
      <c r="E255" s="978">
        <f t="shared" ref="E255:E262" si="130">ROUND(B255*D255,2)</f>
        <v>356.4</v>
      </c>
      <c r="F255" s="1023">
        <v>0.3</v>
      </c>
      <c r="G255" s="978">
        <f t="shared" ref="G255:G262" si="131">ROUND(E255*F255,2)</f>
        <v>106.92</v>
      </c>
      <c r="H255" s="978">
        <f t="shared" ref="H255:H262" si="132">ROUND(G255*0.2409,2)</f>
        <v>25.76</v>
      </c>
      <c r="I255" s="979">
        <f t="shared" ref="I255:I262" si="133">G255+H255</f>
        <v>132.68</v>
      </c>
    </row>
    <row r="256" spans="1:9" s="972" customFormat="1" ht="25.5" customHeight="1" x14ac:dyDescent="0.25">
      <c r="A256" s="968" t="s">
        <v>713</v>
      </c>
      <c r="B256" s="1007">
        <v>33</v>
      </c>
      <c r="C256" s="1005">
        <f t="shared" ref="C256:C262" si="134">B256/158</f>
        <v>0.20886075949367089</v>
      </c>
      <c r="D256" s="980">
        <v>3.24</v>
      </c>
      <c r="E256" s="978">
        <f t="shared" si="130"/>
        <v>106.92</v>
      </c>
      <c r="F256" s="1023">
        <v>0.3</v>
      </c>
      <c r="G256" s="978">
        <f t="shared" si="131"/>
        <v>32.08</v>
      </c>
      <c r="H256" s="978">
        <f t="shared" si="132"/>
        <v>7.73</v>
      </c>
      <c r="I256" s="979">
        <f t="shared" si="133"/>
        <v>39.81</v>
      </c>
    </row>
    <row r="257" spans="1:9" s="972" customFormat="1" ht="25.5" customHeight="1" x14ac:dyDescent="0.25">
      <c r="A257" s="968" t="s">
        <v>713</v>
      </c>
      <c r="B257" s="1007">
        <v>55</v>
      </c>
      <c r="C257" s="1005">
        <f t="shared" si="134"/>
        <v>0.34810126582278483</v>
      </c>
      <c r="D257" s="980">
        <v>3.24</v>
      </c>
      <c r="E257" s="978">
        <f t="shared" si="130"/>
        <v>178.2</v>
      </c>
      <c r="F257" s="1023">
        <v>0.3</v>
      </c>
      <c r="G257" s="978">
        <f t="shared" si="131"/>
        <v>53.46</v>
      </c>
      <c r="H257" s="978">
        <f t="shared" si="132"/>
        <v>12.88</v>
      </c>
      <c r="I257" s="979">
        <f t="shared" si="133"/>
        <v>66.34</v>
      </c>
    </row>
    <row r="258" spans="1:9" s="972" customFormat="1" ht="25.5" customHeight="1" x14ac:dyDescent="0.25">
      <c r="A258" s="968" t="s">
        <v>713</v>
      </c>
      <c r="B258" s="1007">
        <v>44</v>
      </c>
      <c r="C258" s="1005">
        <f t="shared" si="134"/>
        <v>0.27848101265822783</v>
      </c>
      <c r="D258" s="980">
        <v>3.24</v>
      </c>
      <c r="E258" s="978">
        <f t="shared" si="130"/>
        <v>142.56</v>
      </c>
      <c r="F258" s="1023">
        <v>0.3</v>
      </c>
      <c r="G258" s="978">
        <f t="shared" si="131"/>
        <v>42.77</v>
      </c>
      <c r="H258" s="978">
        <f t="shared" si="132"/>
        <v>10.3</v>
      </c>
      <c r="I258" s="979">
        <f t="shared" si="133"/>
        <v>53.070000000000007</v>
      </c>
    </row>
    <row r="259" spans="1:9" s="972" customFormat="1" ht="25.5" customHeight="1" x14ac:dyDescent="0.25">
      <c r="A259" s="968" t="s">
        <v>713</v>
      </c>
      <c r="B259" s="1007">
        <v>44</v>
      </c>
      <c r="C259" s="1005">
        <f t="shared" si="134"/>
        <v>0.27848101265822783</v>
      </c>
      <c r="D259" s="980">
        <v>3.24</v>
      </c>
      <c r="E259" s="978">
        <f t="shared" si="130"/>
        <v>142.56</v>
      </c>
      <c r="F259" s="1023">
        <v>0.3</v>
      </c>
      <c r="G259" s="978">
        <f t="shared" si="131"/>
        <v>42.77</v>
      </c>
      <c r="H259" s="978">
        <f t="shared" si="132"/>
        <v>10.3</v>
      </c>
      <c r="I259" s="979">
        <f t="shared" si="133"/>
        <v>53.070000000000007</v>
      </c>
    </row>
    <row r="260" spans="1:9" s="972" customFormat="1" ht="25.5" customHeight="1" x14ac:dyDescent="0.25">
      <c r="A260" s="968" t="s">
        <v>714</v>
      </c>
      <c r="B260" s="1004">
        <v>158</v>
      </c>
      <c r="C260" s="1005">
        <f t="shared" si="134"/>
        <v>1</v>
      </c>
      <c r="D260" s="980">
        <f>250/158</f>
        <v>1.5822784810126582</v>
      </c>
      <c r="E260" s="978">
        <f t="shared" si="130"/>
        <v>250</v>
      </c>
      <c r="F260" s="1023">
        <v>0.3</v>
      </c>
      <c r="G260" s="978">
        <f t="shared" si="131"/>
        <v>75</v>
      </c>
      <c r="H260" s="978">
        <f t="shared" si="132"/>
        <v>18.07</v>
      </c>
      <c r="I260" s="979">
        <f t="shared" si="133"/>
        <v>93.07</v>
      </c>
    </row>
    <row r="261" spans="1:9" s="972" customFormat="1" ht="25.5" customHeight="1" x14ac:dyDescent="0.25">
      <c r="A261" s="968" t="s">
        <v>715</v>
      </c>
      <c r="B261" s="1004">
        <v>26</v>
      </c>
      <c r="C261" s="1005">
        <f t="shared" si="134"/>
        <v>0.16455696202531644</v>
      </c>
      <c r="D261" s="980">
        <f>600/158</f>
        <v>3.7974683544303796</v>
      </c>
      <c r="E261" s="978">
        <f t="shared" si="130"/>
        <v>98.73</v>
      </c>
      <c r="F261" s="1023">
        <v>0.3</v>
      </c>
      <c r="G261" s="978">
        <f t="shared" si="131"/>
        <v>29.62</v>
      </c>
      <c r="H261" s="978">
        <f t="shared" si="132"/>
        <v>7.14</v>
      </c>
      <c r="I261" s="979">
        <f t="shared" si="133"/>
        <v>36.76</v>
      </c>
    </row>
    <row r="262" spans="1:9" s="972" customFormat="1" ht="25.5" customHeight="1" thickBot="1" x14ac:dyDescent="0.3">
      <c r="A262" s="997" t="s">
        <v>715</v>
      </c>
      <c r="B262" s="1018">
        <v>21</v>
      </c>
      <c r="C262" s="1019">
        <f t="shared" si="134"/>
        <v>0.13291139240506328</v>
      </c>
      <c r="D262" s="1020">
        <f>600/158</f>
        <v>3.7974683544303796</v>
      </c>
      <c r="E262" s="1021">
        <f t="shared" si="130"/>
        <v>79.75</v>
      </c>
      <c r="F262" s="1030">
        <v>0.3</v>
      </c>
      <c r="G262" s="1021">
        <f t="shared" si="131"/>
        <v>23.93</v>
      </c>
      <c r="H262" s="1021">
        <f t="shared" si="132"/>
        <v>5.76</v>
      </c>
      <c r="I262" s="1022">
        <f t="shared" si="133"/>
        <v>29.689999999999998</v>
      </c>
    </row>
    <row r="264" spans="1:9" x14ac:dyDescent="0.25">
      <c r="A264" s="953" t="s">
        <v>394</v>
      </c>
    </row>
    <row r="265" spans="1:9" ht="18" customHeight="1" x14ac:dyDescent="0.25"/>
    <row r="266" spans="1:9" x14ac:dyDescent="0.25">
      <c r="A266" s="953" t="s">
        <v>716</v>
      </c>
    </row>
    <row r="267" spans="1:9" x14ac:dyDescent="0.25">
      <c r="A267" s="953" t="s">
        <v>717</v>
      </c>
    </row>
  </sheetData>
  <mergeCells count="4">
    <mergeCell ref="F1:G1"/>
    <mergeCell ref="A2:G2"/>
    <mergeCell ref="A6:A7"/>
    <mergeCell ref="B6:I6"/>
  </mergeCells>
  <pageMargins left="0.31496062992125984" right="0.31496062992125984" top="0.55118110236220474" bottom="0.35433070866141736" header="0.31496062992125984" footer="0.31496062992125984"/>
  <pageSetup paperSize="9" scale="5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9" tint="0.59999389629810485"/>
    <pageSetUpPr fitToPage="1"/>
  </sheetPr>
  <dimension ref="A1:I141"/>
  <sheetViews>
    <sheetView topLeftCell="A4" zoomScale="80" zoomScaleNormal="80" workbookViewId="0">
      <selection activeCell="L21" sqref="L21"/>
    </sheetView>
  </sheetViews>
  <sheetFormatPr defaultColWidth="9.140625" defaultRowHeight="16.5" x14ac:dyDescent="0.25"/>
  <cols>
    <col min="1" max="1" width="42.7109375" style="2" customWidth="1"/>
    <col min="2" max="2" width="17.28515625" style="2" customWidth="1"/>
    <col min="3" max="3" width="19.28515625" style="2" customWidth="1"/>
    <col min="4" max="4" width="13.7109375" style="2" customWidth="1"/>
    <col min="5" max="5" width="15.42578125" style="2" customWidth="1"/>
    <col min="6" max="6" width="11.42578125" style="2" customWidth="1"/>
    <col min="7" max="7" width="14.42578125" style="2" customWidth="1"/>
    <col min="8" max="8" width="12.140625" style="2" customWidth="1"/>
    <col min="9" max="9" width="14.5703125" style="2" customWidth="1"/>
    <col min="10" max="16384" width="9.140625" style="2"/>
  </cols>
  <sheetData>
    <row r="1" spans="1:9" x14ac:dyDescent="0.25">
      <c r="H1" s="1433"/>
      <c r="I1" s="1433"/>
    </row>
    <row r="2" spans="1:9" s="1" customFormat="1" ht="48.75" customHeight="1" x14ac:dyDescent="0.25">
      <c r="A2" s="1374" t="s">
        <v>691</v>
      </c>
      <c r="B2" s="1374"/>
      <c r="C2" s="1374"/>
      <c r="D2" s="1374"/>
      <c r="E2" s="1374"/>
      <c r="F2" s="1374"/>
      <c r="G2" s="1374"/>
    </row>
    <row r="4" spans="1:9" x14ac:dyDescent="0.25">
      <c r="A4" s="2" t="s">
        <v>892</v>
      </c>
    </row>
    <row r="5" spans="1:9" ht="17.25" thickBot="1" x14ac:dyDescent="0.3">
      <c r="I5" s="41"/>
    </row>
    <row r="6" spans="1:9" ht="24" customHeight="1" x14ac:dyDescent="0.25">
      <c r="A6" s="1383"/>
      <c r="B6" s="1464" t="s">
        <v>11</v>
      </c>
      <c r="C6" s="1465"/>
      <c r="D6" s="1465"/>
      <c r="E6" s="1465"/>
      <c r="F6" s="1465"/>
      <c r="G6" s="1465"/>
      <c r="H6" s="1465"/>
      <c r="I6" s="1466"/>
    </row>
    <row r="7" spans="1:9" ht="142.5" customHeight="1" x14ac:dyDescent="0.25">
      <c r="A7" s="1384"/>
      <c r="B7" s="23" t="s">
        <v>21</v>
      </c>
      <c r="C7" s="30" t="s">
        <v>15</v>
      </c>
      <c r="D7" s="24" t="s">
        <v>16</v>
      </c>
      <c r="E7" s="24" t="s">
        <v>13</v>
      </c>
      <c r="F7" s="24" t="s">
        <v>3</v>
      </c>
      <c r="G7" s="24" t="s">
        <v>4</v>
      </c>
      <c r="H7" s="24" t="s">
        <v>5</v>
      </c>
      <c r="I7" s="25" t="s">
        <v>6</v>
      </c>
    </row>
    <row r="8" spans="1:9" ht="13.5" customHeight="1" x14ac:dyDescent="0.25">
      <c r="A8" s="3"/>
      <c r="B8" s="4">
        <v>1</v>
      </c>
      <c r="C8" s="26" t="s">
        <v>24</v>
      </c>
      <c r="D8" s="5">
        <v>3</v>
      </c>
      <c r="E8" s="5" t="s">
        <v>17</v>
      </c>
      <c r="F8" s="5">
        <v>5</v>
      </c>
      <c r="G8" s="5" t="s">
        <v>18</v>
      </c>
      <c r="H8" s="5" t="s">
        <v>19</v>
      </c>
      <c r="I8" s="6" t="s">
        <v>20</v>
      </c>
    </row>
    <row r="9" spans="1:9" s="1" customFormat="1" ht="26.25" customHeight="1" x14ac:dyDescent="0.25">
      <c r="A9" s="7" t="s">
        <v>0</v>
      </c>
      <c r="B9" s="829">
        <f>B10+B27+B63+B122</f>
        <v>10916.7</v>
      </c>
      <c r="C9" s="27">
        <f>C10+C27+C63+C122</f>
        <v>69.08</v>
      </c>
      <c r="D9" s="8"/>
      <c r="E9" s="8"/>
      <c r="F9" s="8"/>
      <c r="G9" s="8">
        <f>G10+G27+G63+G122</f>
        <v>28350.489999999998</v>
      </c>
      <c r="H9" s="8">
        <f>H10+H27+H63+H122</f>
        <v>6829.5899999999992</v>
      </c>
      <c r="I9" s="9">
        <f>I10+I27+I63+I122</f>
        <v>35180.080000000002</v>
      </c>
    </row>
    <row r="10" spans="1:9" s="1" customFormat="1" ht="21.75" customHeight="1" x14ac:dyDescent="0.25">
      <c r="A10" s="219" t="s">
        <v>110</v>
      </c>
      <c r="B10" s="1034">
        <f>B11+B16+B21</f>
        <v>2181.5</v>
      </c>
      <c r="C10" s="28">
        <f>C11+C16+C21</f>
        <v>13.82</v>
      </c>
      <c r="D10" s="12"/>
      <c r="E10" s="12"/>
      <c r="F10" s="12"/>
      <c r="G10" s="12">
        <f>G11+G16+G21</f>
        <v>10887.189999999999</v>
      </c>
      <c r="H10" s="12">
        <f>H11+H16+H21</f>
        <v>2622.72</v>
      </c>
      <c r="I10" s="13">
        <f>I11+I16+I21</f>
        <v>13509.91</v>
      </c>
    </row>
    <row r="11" spans="1:9" ht="47.25" customHeight="1" x14ac:dyDescent="0.25">
      <c r="A11" s="1031" t="s">
        <v>10</v>
      </c>
      <c r="B11" s="1035">
        <f>SUM(B12:B15)</f>
        <v>693.5</v>
      </c>
      <c r="C11" s="1032">
        <f>SUM(C12:C15)</f>
        <v>4.3899999999999997</v>
      </c>
      <c r="D11" s="883"/>
      <c r="E11" s="883"/>
      <c r="F11" s="883"/>
      <c r="G11" s="883">
        <f>SUM(G12:G15)</f>
        <v>4815.54</v>
      </c>
      <c r="H11" s="883">
        <f>SUM(H12:H15)</f>
        <v>1160.06</v>
      </c>
      <c r="I11" s="1033">
        <f>SUM(I12:I15)</f>
        <v>5975.6</v>
      </c>
    </row>
    <row r="12" spans="1:9" ht="18.75" customHeight="1" x14ac:dyDescent="0.25">
      <c r="A12" s="14" t="s">
        <v>240</v>
      </c>
      <c r="B12" s="1036">
        <v>120</v>
      </c>
      <c r="C12" s="29">
        <f>ROUND(B12/158,2)</f>
        <v>0.76</v>
      </c>
      <c r="D12" s="220">
        <v>7.1150000000000002</v>
      </c>
      <c r="E12" s="16">
        <f>ROUND(B12*D12,2)</f>
        <v>853.8</v>
      </c>
      <c r="F12" s="16">
        <v>100</v>
      </c>
      <c r="G12" s="16">
        <f>ROUND(E12*F12/100,2)</f>
        <v>853.8</v>
      </c>
      <c r="H12" s="16">
        <f>ROUND(G12*0.2409,2)</f>
        <v>205.68</v>
      </c>
      <c r="I12" s="17">
        <f>G12+H12</f>
        <v>1059.48</v>
      </c>
    </row>
    <row r="13" spans="1:9" ht="19.5" customHeight="1" x14ac:dyDescent="0.25">
      <c r="A13" s="14" t="s">
        <v>240</v>
      </c>
      <c r="B13" s="1036">
        <v>216</v>
      </c>
      <c r="C13" s="29">
        <f t="shared" ref="C13:C15" si="0">ROUND(B13/158,2)</f>
        <v>1.37</v>
      </c>
      <c r="D13" s="220">
        <v>7.1150000000000002</v>
      </c>
      <c r="E13" s="16">
        <f t="shared" ref="E13:E15" si="1">ROUND(B13*D13,2)</f>
        <v>1536.84</v>
      </c>
      <c r="F13" s="16">
        <v>100</v>
      </c>
      <c r="G13" s="16">
        <f t="shared" ref="G13:G15" si="2">ROUND(E13*F13/100,2)</f>
        <v>1536.84</v>
      </c>
      <c r="H13" s="16">
        <f t="shared" ref="H13:H15" si="3">ROUND(G13*0.2409,2)</f>
        <v>370.22</v>
      </c>
      <c r="I13" s="17">
        <f t="shared" ref="I13:I14" si="4">G13+H13</f>
        <v>1907.06</v>
      </c>
    </row>
    <row r="14" spans="1:9" ht="19.5" customHeight="1" x14ac:dyDescent="0.25">
      <c r="A14" s="14" t="s">
        <v>240</v>
      </c>
      <c r="B14" s="1036">
        <v>139.5</v>
      </c>
      <c r="C14" s="29">
        <f t="shared" si="0"/>
        <v>0.88</v>
      </c>
      <c r="D14" s="220">
        <v>6.2640000000000002</v>
      </c>
      <c r="E14" s="16">
        <f t="shared" si="1"/>
        <v>873.83</v>
      </c>
      <c r="F14" s="16">
        <v>100</v>
      </c>
      <c r="G14" s="16">
        <f t="shared" si="2"/>
        <v>873.83</v>
      </c>
      <c r="H14" s="16">
        <f t="shared" si="3"/>
        <v>210.51</v>
      </c>
      <c r="I14" s="17">
        <f t="shared" si="4"/>
        <v>1084.3400000000001</v>
      </c>
    </row>
    <row r="15" spans="1:9" ht="18.75" customHeight="1" x14ac:dyDescent="0.25">
      <c r="A15" s="14" t="s">
        <v>893</v>
      </c>
      <c r="B15" s="1036">
        <v>218</v>
      </c>
      <c r="C15" s="29">
        <f t="shared" si="0"/>
        <v>1.38</v>
      </c>
      <c r="D15" s="220">
        <v>7.1150000000000002</v>
      </c>
      <c r="E15" s="16">
        <f t="shared" si="1"/>
        <v>1551.07</v>
      </c>
      <c r="F15" s="16">
        <v>100</v>
      </c>
      <c r="G15" s="16">
        <f t="shared" si="2"/>
        <v>1551.07</v>
      </c>
      <c r="H15" s="16">
        <f t="shared" si="3"/>
        <v>373.65</v>
      </c>
      <c r="I15" s="17">
        <f>G15+H15</f>
        <v>1924.7199999999998</v>
      </c>
    </row>
    <row r="16" spans="1:9" ht="49.5" customHeight="1" x14ac:dyDescent="0.25">
      <c r="A16" s="1031" t="s">
        <v>8</v>
      </c>
      <c r="B16" s="1035">
        <f>SUM(B17:B20)</f>
        <v>744</v>
      </c>
      <c r="C16" s="1032">
        <f>SUM(C17:C20)</f>
        <v>4.72</v>
      </c>
      <c r="D16" s="883"/>
      <c r="E16" s="883"/>
      <c r="F16" s="883"/>
      <c r="G16" s="883">
        <f>SUM(G17:G20)</f>
        <v>3500.53</v>
      </c>
      <c r="H16" s="883">
        <f>SUM(H17:H20)</f>
        <v>843.28</v>
      </c>
      <c r="I16" s="1033">
        <f>SUM(I17:I20)</f>
        <v>4343.8099999999995</v>
      </c>
    </row>
    <row r="17" spans="1:9" ht="18.75" customHeight="1" x14ac:dyDescent="0.25">
      <c r="A17" s="14" t="s">
        <v>894</v>
      </c>
      <c r="B17" s="1036">
        <v>192</v>
      </c>
      <c r="C17" s="29">
        <f>ROUND(B17/158,2)</f>
        <v>1.22</v>
      </c>
      <c r="D17" s="220">
        <v>4.7050000000000001</v>
      </c>
      <c r="E17" s="16">
        <f>ROUND(B17*D17,2)</f>
        <v>903.36</v>
      </c>
      <c r="F17" s="16">
        <v>100</v>
      </c>
      <c r="G17" s="16">
        <f>ROUND(E17*F17/100,2)</f>
        <v>903.36</v>
      </c>
      <c r="H17" s="16">
        <f>ROUND(G17*0.2409,2)</f>
        <v>217.62</v>
      </c>
      <c r="I17" s="17">
        <f>G17+H17</f>
        <v>1120.98</v>
      </c>
    </row>
    <row r="18" spans="1:9" ht="19.5" customHeight="1" x14ac:dyDescent="0.25">
      <c r="A18" s="14" t="s">
        <v>895</v>
      </c>
      <c r="B18" s="1036">
        <v>183</v>
      </c>
      <c r="C18" s="29">
        <f t="shared" ref="C18:C20" si="5">ROUND(B18/158,2)</f>
        <v>1.1599999999999999</v>
      </c>
      <c r="D18" s="220">
        <v>4.7050000000000001</v>
      </c>
      <c r="E18" s="16">
        <f t="shared" ref="E18:E20" si="6">ROUND(B18*D18,2)</f>
        <v>861.02</v>
      </c>
      <c r="F18" s="16">
        <v>100</v>
      </c>
      <c r="G18" s="16">
        <f t="shared" ref="G18:G20" si="7">ROUND(E18*F18/100,2)</f>
        <v>861.02</v>
      </c>
      <c r="H18" s="16">
        <f t="shared" ref="H18:H20" si="8">ROUND(G18*0.2409,2)</f>
        <v>207.42</v>
      </c>
      <c r="I18" s="17">
        <f t="shared" ref="I18:I19" si="9">G18+H18</f>
        <v>1068.44</v>
      </c>
    </row>
    <row r="19" spans="1:9" ht="19.5" customHeight="1" x14ac:dyDescent="0.25">
      <c r="A19" s="14" t="s">
        <v>895</v>
      </c>
      <c r="B19" s="1036">
        <v>192</v>
      </c>
      <c r="C19" s="29">
        <f t="shared" si="5"/>
        <v>1.22</v>
      </c>
      <c r="D19" s="220">
        <v>4.7050000000000001</v>
      </c>
      <c r="E19" s="16">
        <f t="shared" si="6"/>
        <v>903.36</v>
      </c>
      <c r="F19" s="16">
        <v>100</v>
      </c>
      <c r="G19" s="16">
        <f t="shared" si="7"/>
        <v>903.36</v>
      </c>
      <c r="H19" s="16">
        <f t="shared" si="8"/>
        <v>217.62</v>
      </c>
      <c r="I19" s="17">
        <f t="shared" si="9"/>
        <v>1120.98</v>
      </c>
    </row>
    <row r="20" spans="1:9" ht="18.75" customHeight="1" x14ac:dyDescent="0.25">
      <c r="A20" s="14" t="s">
        <v>895</v>
      </c>
      <c r="B20" s="1036">
        <v>177</v>
      </c>
      <c r="C20" s="29">
        <f t="shared" si="5"/>
        <v>1.1200000000000001</v>
      </c>
      <c r="D20" s="220">
        <v>4.7050000000000001</v>
      </c>
      <c r="E20" s="16">
        <f t="shared" si="6"/>
        <v>832.79</v>
      </c>
      <c r="F20" s="16">
        <v>100</v>
      </c>
      <c r="G20" s="16">
        <f t="shared" si="7"/>
        <v>832.79</v>
      </c>
      <c r="H20" s="16">
        <f t="shared" si="8"/>
        <v>200.62</v>
      </c>
      <c r="I20" s="17">
        <f>G20+H20</f>
        <v>1033.4099999999999</v>
      </c>
    </row>
    <row r="21" spans="1:9" ht="67.5" customHeight="1" x14ac:dyDescent="0.25">
      <c r="A21" s="1031" t="s">
        <v>9</v>
      </c>
      <c r="B21" s="1035">
        <f>SUM(B22:B26)</f>
        <v>744</v>
      </c>
      <c r="C21" s="1032">
        <f>SUM(C22:C26)</f>
        <v>4.71</v>
      </c>
      <c r="D21" s="883"/>
      <c r="E21" s="883"/>
      <c r="F21" s="883"/>
      <c r="G21" s="883">
        <f>SUM(G22:G26)</f>
        <v>2571.12</v>
      </c>
      <c r="H21" s="883">
        <f>SUM(H22:H26)</f>
        <v>619.38</v>
      </c>
      <c r="I21" s="1033">
        <f>SUM(I22:I26)</f>
        <v>3190.5</v>
      </c>
    </row>
    <row r="22" spans="1:9" ht="18.75" customHeight="1" x14ac:dyDescent="0.25">
      <c r="A22" s="14" t="s">
        <v>409</v>
      </c>
      <c r="B22" s="1036">
        <v>158</v>
      </c>
      <c r="C22" s="29">
        <f>ROUND(B22/158,2)</f>
        <v>1</v>
      </c>
      <c r="D22" s="220">
        <v>3.4529999999999998</v>
      </c>
      <c r="E22" s="16">
        <f>ROUND(B22*D22,2)</f>
        <v>545.57000000000005</v>
      </c>
      <c r="F22" s="16">
        <v>100</v>
      </c>
      <c r="G22" s="16">
        <f>ROUND(E22*F22/100,2)</f>
        <v>545.57000000000005</v>
      </c>
      <c r="H22" s="16">
        <f>ROUND(G22*0.2409,2)</f>
        <v>131.43</v>
      </c>
      <c r="I22" s="17">
        <f>G22+H22</f>
        <v>677</v>
      </c>
    </row>
    <row r="23" spans="1:9" ht="19.5" customHeight="1" x14ac:dyDescent="0.25">
      <c r="A23" s="14" t="s">
        <v>409</v>
      </c>
      <c r="B23" s="1036">
        <v>182</v>
      </c>
      <c r="C23" s="29">
        <f t="shared" ref="C23:C25" si="10">ROUND(B23/158,2)</f>
        <v>1.1499999999999999</v>
      </c>
      <c r="D23" s="220">
        <v>3.4529999999999998</v>
      </c>
      <c r="E23" s="16">
        <f t="shared" ref="E23:E26" si="11">ROUND(B23*D23,2)</f>
        <v>628.45000000000005</v>
      </c>
      <c r="F23" s="16">
        <v>100</v>
      </c>
      <c r="G23" s="16">
        <f t="shared" ref="G23:G26" si="12">ROUND(E23*F23/100,2)</f>
        <v>628.45000000000005</v>
      </c>
      <c r="H23" s="16">
        <f t="shared" ref="H23:H26" si="13">ROUND(G23*0.2409,2)</f>
        <v>151.38999999999999</v>
      </c>
      <c r="I23" s="17">
        <f t="shared" ref="I23:I24" si="14">G23+H23</f>
        <v>779.84</v>
      </c>
    </row>
    <row r="24" spans="1:9" ht="19.5" customHeight="1" x14ac:dyDescent="0.25">
      <c r="A24" s="14" t="s">
        <v>409</v>
      </c>
      <c r="B24" s="1036">
        <v>158</v>
      </c>
      <c r="C24" s="29">
        <f t="shared" si="10"/>
        <v>1</v>
      </c>
      <c r="D24" s="220">
        <v>3.4529999999999998</v>
      </c>
      <c r="E24" s="16">
        <f t="shared" si="11"/>
        <v>545.57000000000005</v>
      </c>
      <c r="F24" s="16">
        <v>100</v>
      </c>
      <c r="G24" s="16">
        <f t="shared" si="12"/>
        <v>545.57000000000005</v>
      </c>
      <c r="H24" s="16">
        <f t="shared" si="13"/>
        <v>131.43</v>
      </c>
      <c r="I24" s="17">
        <f t="shared" si="14"/>
        <v>677</v>
      </c>
    </row>
    <row r="25" spans="1:9" ht="18.75" customHeight="1" x14ac:dyDescent="0.25">
      <c r="A25" s="14" t="s">
        <v>409</v>
      </c>
      <c r="B25" s="1036">
        <v>159</v>
      </c>
      <c r="C25" s="29">
        <f t="shared" si="10"/>
        <v>1.01</v>
      </c>
      <c r="D25" s="220">
        <v>3.4529999999999998</v>
      </c>
      <c r="E25" s="16">
        <f t="shared" si="11"/>
        <v>549.03</v>
      </c>
      <c r="F25" s="16">
        <v>100</v>
      </c>
      <c r="G25" s="16">
        <f t="shared" si="12"/>
        <v>549.03</v>
      </c>
      <c r="H25" s="16">
        <f t="shared" si="13"/>
        <v>132.26</v>
      </c>
      <c r="I25" s="17">
        <f>G25+H25</f>
        <v>681.29</v>
      </c>
    </row>
    <row r="26" spans="1:9" ht="19.5" customHeight="1" x14ac:dyDescent="0.25">
      <c r="A26" s="14" t="s">
        <v>409</v>
      </c>
      <c r="B26" s="1036">
        <v>87</v>
      </c>
      <c r="C26" s="29">
        <f>ROUND(B26/158,2)</f>
        <v>0.55000000000000004</v>
      </c>
      <c r="D26" s="220">
        <v>3.4769999999999999</v>
      </c>
      <c r="E26" s="16">
        <f t="shared" si="11"/>
        <v>302.5</v>
      </c>
      <c r="F26" s="16">
        <v>100</v>
      </c>
      <c r="G26" s="16">
        <f t="shared" si="12"/>
        <v>302.5</v>
      </c>
      <c r="H26" s="16">
        <f t="shared" si="13"/>
        <v>72.87</v>
      </c>
      <c r="I26" s="17">
        <f t="shared" ref="I26" si="15">G26+H26</f>
        <v>375.37</v>
      </c>
    </row>
    <row r="27" spans="1:9" s="1" customFormat="1" ht="21.75" customHeight="1" x14ac:dyDescent="0.25">
      <c r="A27" s="219" t="s">
        <v>896</v>
      </c>
      <c r="B27" s="1034">
        <f>B28+B33+B49</f>
        <v>2690.2</v>
      </c>
      <c r="C27" s="28">
        <f>C28+C33+C49</f>
        <v>17</v>
      </c>
      <c r="D27" s="12"/>
      <c r="E27" s="12"/>
      <c r="F27" s="12"/>
      <c r="G27" s="12">
        <f>G28+G33+G49</f>
        <v>6283.82</v>
      </c>
      <c r="H27" s="12">
        <f>H28+H33+H49</f>
        <v>1513.77</v>
      </c>
      <c r="I27" s="13">
        <f>I28+I33+I49</f>
        <v>7797.59</v>
      </c>
    </row>
    <row r="28" spans="1:9" ht="54.75" customHeight="1" x14ac:dyDescent="0.25">
      <c r="A28" s="1031" t="s">
        <v>10</v>
      </c>
      <c r="B28" s="1035">
        <f>SUM(B29:B32)</f>
        <v>181.85</v>
      </c>
      <c r="C28" s="1032">
        <f>SUM(C29:C32)</f>
        <v>1.1499999999999999</v>
      </c>
      <c r="D28" s="883"/>
      <c r="E28" s="883"/>
      <c r="F28" s="883"/>
      <c r="G28" s="883">
        <f>SUM(G29:G32)</f>
        <v>928.71</v>
      </c>
      <c r="H28" s="883">
        <f>SUM(H29:H32)</f>
        <v>223.72</v>
      </c>
      <c r="I28" s="1033">
        <f>SUM(I29:I32)</f>
        <v>1152.43</v>
      </c>
    </row>
    <row r="29" spans="1:9" ht="18.75" customHeight="1" x14ac:dyDescent="0.25">
      <c r="A29" s="14" t="s">
        <v>240</v>
      </c>
      <c r="B29" s="1036">
        <v>40</v>
      </c>
      <c r="C29" s="29">
        <f>ROUND(B29/158,2)</f>
        <v>0.25</v>
      </c>
      <c r="D29" s="220">
        <v>7.5129999999999999</v>
      </c>
      <c r="E29" s="16">
        <f>ROUND(B29*D29,2)</f>
        <v>300.52</v>
      </c>
      <c r="F29" s="16">
        <v>30</v>
      </c>
      <c r="G29" s="16">
        <f>ROUND(E29*F29/100,2)</f>
        <v>90.16</v>
      </c>
      <c r="H29" s="16">
        <f>ROUND(G29*0.2409,2)</f>
        <v>21.72</v>
      </c>
      <c r="I29" s="17">
        <f>G29+H29</f>
        <v>111.88</v>
      </c>
    </row>
    <row r="30" spans="1:9" ht="19.5" customHeight="1" x14ac:dyDescent="0.25">
      <c r="A30" s="14" t="s">
        <v>210</v>
      </c>
      <c r="B30" s="1036">
        <v>80</v>
      </c>
      <c r="C30" s="29">
        <f t="shared" ref="C30:C32" si="16">ROUND(B30/158,2)</f>
        <v>0.51</v>
      </c>
      <c r="D30" s="220">
        <v>12.657999999999999</v>
      </c>
      <c r="E30" s="16">
        <f t="shared" ref="E30:E32" si="17">ROUND(B30*D30,2)</f>
        <v>1012.64</v>
      </c>
      <c r="F30" s="16">
        <v>30</v>
      </c>
      <c r="G30" s="16">
        <f t="shared" ref="G30:G32" si="18">ROUND(E30*F30/100,2)</f>
        <v>303.79000000000002</v>
      </c>
      <c r="H30" s="16">
        <f t="shared" ref="H30:H32" si="19">ROUND(G30*0.2409,2)</f>
        <v>73.180000000000007</v>
      </c>
      <c r="I30" s="17">
        <f t="shared" ref="I30:I32" si="20">G30+H30</f>
        <v>376.97</v>
      </c>
    </row>
    <row r="31" spans="1:9" ht="19.5" customHeight="1" x14ac:dyDescent="0.25">
      <c r="A31" s="14" t="s">
        <v>210</v>
      </c>
      <c r="B31" s="1036">
        <v>38</v>
      </c>
      <c r="C31" s="29">
        <f t="shared" si="16"/>
        <v>0.24</v>
      </c>
      <c r="D31" s="16">
        <v>12.657999999999999</v>
      </c>
      <c r="E31" s="16">
        <f t="shared" si="17"/>
        <v>481</v>
      </c>
      <c r="F31" s="16">
        <v>100</v>
      </c>
      <c r="G31" s="16">
        <f t="shared" si="18"/>
        <v>481</v>
      </c>
      <c r="H31" s="16">
        <f t="shared" si="19"/>
        <v>115.87</v>
      </c>
      <c r="I31" s="17">
        <f t="shared" si="20"/>
        <v>596.87</v>
      </c>
    </row>
    <row r="32" spans="1:9" ht="19.5" customHeight="1" x14ac:dyDescent="0.25">
      <c r="A32" s="14" t="s">
        <v>210</v>
      </c>
      <c r="B32" s="1036">
        <v>23.85</v>
      </c>
      <c r="C32" s="29">
        <f t="shared" si="16"/>
        <v>0.15</v>
      </c>
      <c r="D32" s="16">
        <v>7.5129999999999999</v>
      </c>
      <c r="E32" s="16">
        <f t="shared" si="17"/>
        <v>179.19</v>
      </c>
      <c r="F32" s="16">
        <v>30</v>
      </c>
      <c r="G32" s="16">
        <f t="shared" si="18"/>
        <v>53.76</v>
      </c>
      <c r="H32" s="16">
        <f t="shared" si="19"/>
        <v>12.95</v>
      </c>
      <c r="I32" s="17">
        <f t="shared" si="20"/>
        <v>66.709999999999994</v>
      </c>
    </row>
    <row r="33" spans="1:9" ht="63.75" customHeight="1" x14ac:dyDescent="0.25">
      <c r="A33" s="1031" t="s">
        <v>8</v>
      </c>
      <c r="B33" s="1035">
        <f>SUM(B34:B48)</f>
        <v>1320.85</v>
      </c>
      <c r="C33" s="1032">
        <f>SUM(C34:C48)</f>
        <v>8.35</v>
      </c>
      <c r="D33" s="883"/>
      <c r="E33" s="883"/>
      <c r="F33" s="883"/>
      <c r="G33" s="883">
        <f>SUM(G34:G48)</f>
        <v>3221.5499999999997</v>
      </c>
      <c r="H33" s="883">
        <f>SUM(H34:H48)</f>
        <v>776.08999999999992</v>
      </c>
      <c r="I33" s="1033">
        <f>SUM(I34:I48)</f>
        <v>3997.6399999999994</v>
      </c>
    </row>
    <row r="34" spans="1:9" ht="18.75" customHeight="1" x14ac:dyDescent="0.25">
      <c r="A34" s="14" t="s">
        <v>895</v>
      </c>
      <c r="B34" s="1036">
        <v>120</v>
      </c>
      <c r="C34" s="29">
        <f>ROUND(B34/158,2)</f>
        <v>0.76</v>
      </c>
      <c r="D34" s="220">
        <v>5.57</v>
      </c>
      <c r="E34" s="16">
        <f>ROUND(B34*D34,2)</f>
        <v>668.4</v>
      </c>
      <c r="F34" s="16">
        <v>30</v>
      </c>
      <c r="G34" s="16">
        <f>ROUND(E34*F34/100,2)</f>
        <v>200.52</v>
      </c>
      <c r="H34" s="16">
        <f>ROUND(G34*0.2409,2)</f>
        <v>48.31</v>
      </c>
      <c r="I34" s="17">
        <f>G34+H34</f>
        <v>248.83</v>
      </c>
    </row>
    <row r="35" spans="1:9" ht="19.5" customHeight="1" x14ac:dyDescent="0.25">
      <c r="A35" s="14" t="s">
        <v>895</v>
      </c>
      <c r="B35" s="1036">
        <v>38</v>
      </c>
      <c r="C35" s="29">
        <f t="shared" ref="C35:C62" si="21">ROUND(B35/158,2)</f>
        <v>0.24</v>
      </c>
      <c r="D35" s="220">
        <v>5.57</v>
      </c>
      <c r="E35" s="16">
        <f t="shared" ref="E35:E48" si="22">ROUND(B35*D35,2)</f>
        <v>211.66</v>
      </c>
      <c r="F35" s="16">
        <v>100</v>
      </c>
      <c r="G35" s="16">
        <f t="shared" ref="G35:G41" si="23">ROUND(E35*F35/100,2)</f>
        <v>211.66</v>
      </c>
      <c r="H35" s="16">
        <f t="shared" ref="H35:H48" si="24">ROUND(G35*0.2409,2)</f>
        <v>50.99</v>
      </c>
      <c r="I35" s="17">
        <f t="shared" ref="I35:I36" si="25">G35+H35</f>
        <v>262.64999999999998</v>
      </c>
    </row>
    <row r="36" spans="1:9" ht="19.5" customHeight="1" x14ac:dyDescent="0.25">
      <c r="A36" s="14" t="s">
        <v>895</v>
      </c>
      <c r="B36" s="1036">
        <v>163</v>
      </c>
      <c r="C36" s="29">
        <f t="shared" si="21"/>
        <v>1.03</v>
      </c>
      <c r="D36" s="220">
        <v>4.7050000000000001</v>
      </c>
      <c r="E36" s="16">
        <f t="shared" si="22"/>
        <v>766.92</v>
      </c>
      <c r="F36" s="16">
        <v>30</v>
      </c>
      <c r="G36" s="16">
        <f t="shared" si="23"/>
        <v>230.08</v>
      </c>
      <c r="H36" s="16">
        <f t="shared" si="24"/>
        <v>55.43</v>
      </c>
      <c r="I36" s="17">
        <f t="shared" si="25"/>
        <v>285.51</v>
      </c>
    </row>
    <row r="37" spans="1:9" ht="18.75" customHeight="1" x14ac:dyDescent="0.25">
      <c r="A37" s="14" t="s">
        <v>895</v>
      </c>
      <c r="B37" s="1036">
        <v>116</v>
      </c>
      <c r="C37" s="29">
        <f t="shared" si="21"/>
        <v>0.73</v>
      </c>
      <c r="D37" s="220">
        <v>4.7050000000000001</v>
      </c>
      <c r="E37" s="16">
        <f t="shared" si="22"/>
        <v>545.78</v>
      </c>
      <c r="F37" s="16">
        <v>100</v>
      </c>
      <c r="G37" s="16">
        <f t="shared" si="23"/>
        <v>545.78</v>
      </c>
      <c r="H37" s="16">
        <f t="shared" si="24"/>
        <v>131.47999999999999</v>
      </c>
      <c r="I37" s="17">
        <f>G37+H37</f>
        <v>677.26</v>
      </c>
    </row>
    <row r="38" spans="1:9" ht="19.5" customHeight="1" x14ac:dyDescent="0.25">
      <c r="A38" s="14" t="s">
        <v>895</v>
      </c>
      <c r="B38" s="1036">
        <v>20</v>
      </c>
      <c r="C38" s="29">
        <f t="shared" si="21"/>
        <v>0.13</v>
      </c>
      <c r="D38" s="220">
        <v>4.968</v>
      </c>
      <c r="E38" s="16">
        <f t="shared" si="22"/>
        <v>99.36</v>
      </c>
      <c r="F38" s="16">
        <v>100</v>
      </c>
      <c r="G38" s="16">
        <f t="shared" si="23"/>
        <v>99.36</v>
      </c>
      <c r="H38" s="16">
        <f t="shared" si="24"/>
        <v>23.94</v>
      </c>
      <c r="I38" s="17">
        <f t="shared" ref="I38:I39" si="26">G38+H38</f>
        <v>123.3</v>
      </c>
    </row>
    <row r="39" spans="1:9" ht="19.5" customHeight="1" x14ac:dyDescent="0.25">
      <c r="A39" s="14" t="s">
        <v>895</v>
      </c>
      <c r="B39" s="1036">
        <v>184</v>
      </c>
      <c r="C39" s="29">
        <f t="shared" si="21"/>
        <v>1.1599999999999999</v>
      </c>
      <c r="D39" s="220">
        <v>4.7050000000000001</v>
      </c>
      <c r="E39" s="16">
        <f t="shared" si="22"/>
        <v>865.72</v>
      </c>
      <c r="F39" s="16">
        <v>30</v>
      </c>
      <c r="G39" s="16">
        <f t="shared" si="23"/>
        <v>259.72000000000003</v>
      </c>
      <c r="H39" s="16">
        <f t="shared" si="24"/>
        <v>62.57</v>
      </c>
      <c r="I39" s="17">
        <f t="shared" si="26"/>
        <v>322.29000000000002</v>
      </c>
    </row>
    <row r="40" spans="1:9" ht="18.75" customHeight="1" x14ac:dyDescent="0.25">
      <c r="A40" s="14" t="s">
        <v>895</v>
      </c>
      <c r="B40" s="1036">
        <v>101</v>
      </c>
      <c r="C40" s="29">
        <f t="shared" si="21"/>
        <v>0.64</v>
      </c>
      <c r="D40" s="220">
        <v>4.7050000000000001</v>
      </c>
      <c r="E40" s="16">
        <f t="shared" si="22"/>
        <v>475.21</v>
      </c>
      <c r="F40" s="16">
        <v>100</v>
      </c>
      <c r="G40" s="16">
        <f t="shared" si="23"/>
        <v>475.21</v>
      </c>
      <c r="H40" s="16">
        <f t="shared" si="24"/>
        <v>114.48</v>
      </c>
      <c r="I40" s="17">
        <f>G40+H40</f>
        <v>589.68999999999994</v>
      </c>
    </row>
    <row r="41" spans="1:9" ht="18.75" customHeight="1" x14ac:dyDescent="0.25">
      <c r="A41" s="14" t="s">
        <v>895</v>
      </c>
      <c r="B41" s="1036">
        <v>150</v>
      </c>
      <c r="C41" s="29">
        <f t="shared" si="21"/>
        <v>0.95</v>
      </c>
      <c r="D41" s="220">
        <v>4.7050000000000001</v>
      </c>
      <c r="E41" s="16">
        <f t="shared" si="22"/>
        <v>705.75</v>
      </c>
      <c r="F41" s="16">
        <v>30</v>
      </c>
      <c r="G41" s="16">
        <f t="shared" si="23"/>
        <v>211.73</v>
      </c>
      <c r="H41" s="16">
        <f t="shared" si="24"/>
        <v>51.01</v>
      </c>
      <c r="I41" s="17">
        <f>G41+H41</f>
        <v>262.74</v>
      </c>
    </row>
    <row r="42" spans="1:9" ht="19.5" customHeight="1" x14ac:dyDescent="0.25">
      <c r="A42" s="14" t="s">
        <v>895</v>
      </c>
      <c r="B42" s="1036">
        <v>62</v>
      </c>
      <c r="C42" s="29">
        <f t="shared" si="21"/>
        <v>0.39</v>
      </c>
      <c r="D42" s="220">
        <v>4.7050000000000001</v>
      </c>
      <c r="E42" s="16">
        <f t="shared" si="22"/>
        <v>291.70999999999998</v>
      </c>
      <c r="F42" s="16">
        <v>100</v>
      </c>
      <c r="G42" s="16">
        <f>ROUND(E42*F42/100,2)</f>
        <v>291.70999999999998</v>
      </c>
      <c r="H42" s="16">
        <f t="shared" si="24"/>
        <v>70.27</v>
      </c>
      <c r="I42" s="17">
        <f>G42+H42</f>
        <v>361.97999999999996</v>
      </c>
    </row>
    <row r="43" spans="1:9" ht="19.5" customHeight="1" x14ac:dyDescent="0.25">
      <c r="A43" s="14" t="s">
        <v>895</v>
      </c>
      <c r="B43" s="1036">
        <v>96</v>
      </c>
      <c r="C43" s="29">
        <f t="shared" si="21"/>
        <v>0.61</v>
      </c>
      <c r="D43" s="16">
        <v>4.1479999999999997</v>
      </c>
      <c r="E43" s="16">
        <f t="shared" si="22"/>
        <v>398.21</v>
      </c>
      <c r="F43" s="16">
        <v>30</v>
      </c>
      <c r="G43" s="16">
        <f t="shared" ref="G43:G48" si="27">ROUND(E43*F43/100,2)</f>
        <v>119.46</v>
      </c>
      <c r="H43" s="16">
        <f t="shared" si="24"/>
        <v>28.78</v>
      </c>
      <c r="I43" s="17">
        <f t="shared" ref="I43:I48" si="28">G43+H43</f>
        <v>148.24</v>
      </c>
    </row>
    <row r="44" spans="1:9" ht="19.5" customHeight="1" x14ac:dyDescent="0.25">
      <c r="A44" s="14" t="s">
        <v>895</v>
      </c>
      <c r="B44" s="1036">
        <v>10</v>
      </c>
      <c r="C44" s="29">
        <f t="shared" si="21"/>
        <v>0.06</v>
      </c>
      <c r="D44" s="16">
        <v>4.1479999999999997</v>
      </c>
      <c r="E44" s="16">
        <f t="shared" si="22"/>
        <v>41.48</v>
      </c>
      <c r="F44" s="16">
        <v>100</v>
      </c>
      <c r="G44" s="16">
        <f t="shared" si="27"/>
        <v>41.48</v>
      </c>
      <c r="H44" s="16">
        <f t="shared" si="24"/>
        <v>9.99</v>
      </c>
      <c r="I44" s="17">
        <f t="shared" si="28"/>
        <v>51.47</v>
      </c>
    </row>
    <row r="45" spans="1:9" ht="19.5" customHeight="1" x14ac:dyDescent="0.25">
      <c r="A45" s="14" t="s">
        <v>895</v>
      </c>
      <c r="B45" s="1036">
        <v>116</v>
      </c>
      <c r="C45" s="29">
        <f t="shared" si="21"/>
        <v>0.73</v>
      </c>
      <c r="D45" s="16">
        <v>4.968</v>
      </c>
      <c r="E45" s="16">
        <f t="shared" si="22"/>
        <v>576.29</v>
      </c>
      <c r="F45" s="16">
        <v>30</v>
      </c>
      <c r="G45" s="16">
        <f t="shared" si="27"/>
        <v>172.89</v>
      </c>
      <c r="H45" s="16">
        <f t="shared" si="24"/>
        <v>41.65</v>
      </c>
      <c r="I45" s="17">
        <f t="shared" si="28"/>
        <v>214.54</v>
      </c>
    </row>
    <row r="46" spans="1:9" ht="19.5" customHeight="1" x14ac:dyDescent="0.25">
      <c r="A46" s="14" t="s">
        <v>895</v>
      </c>
      <c r="B46" s="1036">
        <v>42</v>
      </c>
      <c r="C46" s="29">
        <f t="shared" si="21"/>
        <v>0.27</v>
      </c>
      <c r="D46" s="16">
        <v>4.968</v>
      </c>
      <c r="E46" s="16">
        <f t="shared" si="22"/>
        <v>208.66</v>
      </c>
      <c r="F46" s="16">
        <v>100</v>
      </c>
      <c r="G46" s="16">
        <f t="shared" si="27"/>
        <v>208.66</v>
      </c>
      <c r="H46" s="16">
        <f t="shared" si="24"/>
        <v>50.27</v>
      </c>
      <c r="I46" s="17">
        <f t="shared" si="28"/>
        <v>258.93</v>
      </c>
    </row>
    <row r="47" spans="1:9" ht="19.5" customHeight="1" x14ac:dyDescent="0.25">
      <c r="A47" s="14" t="s">
        <v>895</v>
      </c>
      <c r="B47" s="1036">
        <v>23.85</v>
      </c>
      <c r="C47" s="29">
        <f t="shared" si="21"/>
        <v>0.15</v>
      </c>
      <c r="D47" s="16">
        <v>4.968</v>
      </c>
      <c r="E47" s="16">
        <f t="shared" si="22"/>
        <v>118.49</v>
      </c>
      <c r="F47" s="16">
        <v>30</v>
      </c>
      <c r="G47" s="16">
        <f t="shared" si="27"/>
        <v>35.549999999999997</v>
      </c>
      <c r="H47" s="16">
        <f t="shared" si="24"/>
        <v>8.56</v>
      </c>
      <c r="I47" s="17">
        <f t="shared" si="28"/>
        <v>44.11</v>
      </c>
    </row>
    <row r="48" spans="1:9" ht="19.5" customHeight="1" x14ac:dyDescent="0.25">
      <c r="A48" s="14" t="s">
        <v>895</v>
      </c>
      <c r="B48" s="1036">
        <v>79</v>
      </c>
      <c r="C48" s="29">
        <f t="shared" si="21"/>
        <v>0.5</v>
      </c>
      <c r="D48" s="16">
        <v>4.968</v>
      </c>
      <c r="E48" s="16">
        <f t="shared" si="22"/>
        <v>392.47</v>
      </c>
      <c r="F48" s="16">
        <v>30</v>
      </c>
      <c r="G48" s="16">
        <f t="shared" si="27"/>
        <v>117.74</v>
      </c>
      <c r="H48" s="16">
        <f t="shared" si="24"/>
        <v>28.36</v>
      </c>
      <c r="I48" s="17">
        <f t="shared" si="28"/>
        <v>146.1</v>
      </c>
    </row>
    <row r="49" spans="1:9" ht="73.5" customHeight="1" x14ac:dyDescent="0.25">
      <c r="A49" s="1031" t="s">
        <v>9</v>
      </c>
      <c r="B49" s="1035">
        <f>SUM(B50:B62)</f>
        <v>1187.5</v>
      </c>
      <c r="C49" s="1032">
        <f>SUM(C50:C62)</f>
        <v>7.5</v>
      </c>
      <c r="D49" s="883"/>
      <c r="E49" s="883"/>
      <c r="F49" s="883"/>
      <c r="G49" s="883">
        <f>SUM(G50:G62)</f>
        <v>2133.56</v>
      </c>
      <c r="H49" s="883">
        <f>SUM(H50:H62)</f>
        <v>513.96</v>
      </c>
      <c r="I49" s="1033">
        <f>SUM(I50:I62)</f>
        <v>2647.5200000000004</v>
      </c>
    </row>
    <row r="50" spans="1:9" ht="18.75" customHeight="1" x14ac:dyDescent="0.25">
      <c r="A50" s="14" t="s">
        <v>409</v>
      </c>
      <c r="B50" s="1036">
        <v>110</v>
      </c>
      <c r="C50" s="29">
        <f t="shared" si="21"/>
        <v>0.7</v>
      </c>
      <c r="D50" s="220">
        <v>3.69</v>
      </c>
      <c r="E50" s="16">
        <f>ROUND(B50*D50,2)</f>
        <v>405.9</v>
      </c>
      <c r="F50" s="16">
        <v>30</v>
      </c>
      <c r="G50" s="16">
        <f>ROUND(E50*F50/100,2)</f>
        <v>121.77</v>
      </c>
      <c r="H50" s="16">
        <f>ROUND(G50*0.2409,2)</f>
        <v>29.33</v>
      </c>
      <c r="I50" s="17">
        <f>G50+H50</f>
        <v>151.1</v>
      </c>
    </row>
    <row r="51" spans="1:9" ht="19.5" customHeight="1" x14ac:dyDescent="0.25">
      <c r="A51" s="14" t="s">
        <v>409</v>
      </c>
      <c r="B51" s="1036">
        <v>78</v>
      </c>
      <c r="C51" s="29">
        <f t="shared" si="21"/>
        <v>0.49</v>
      </c>
      <c r="D51" s="220">
        <v>3.4529999999999998</v>
      </c>
      <c r="E51" s="16">
        <f t="shared" ref="E51:E62" si="29">ROUND(B51*D51,2)</f>
        <v>269.33</v>
      </c>
      <c r="F51" s="16">
        <v>30</v>
      </c>
      <c r="G51" s="16">
        <f t="shared" ref="G51:G62" si="30">ROUND(E51*F51/100,2)</f>
        <v>80.8</v>
      </c>
      <c r="H51" s="16">
        <f t="shared" ref="H51:H62" si="31">ROUND(G51*0.2409,2)</f>
        <v>19.46</v>
      </c>
      <c r="I51" s="17">
        <f t="shared" ref="I51:I52" si="32">G51+H51</f>
        <v>100.25999999999999</v>
      </c>
    </row>
    <row r="52" spans="1:9" ht="19.5" customHeight="1" x14ac:dyDescent="0.25">
      <c r="A52" s="14" t="s">
        <v>409</v>
      </c>
      <c r="B52" s="1036">
        <v>81</v>
      </c>
      <c r="C52" s="29">
        <f t="shared" si="21"/>
        <v>0.51</v>
      </c>
      <c r="D52" s="220">
        <v>3.4769999999999999</v>
      </c>
      <c r="E52" s="16">
        <f t="shared" si="29"/>
        <v>281.64</v>
      </c>
      <c r="F52" s="16">
        <v>30</v>
      </c>
      <c r="G52" s="16">
        <f t="shared" si="30"/>
        <v>84.49</v>
      </c>
      <c r="H52" s="16">
        <f t="shared" si="31"/>
        <v>20.350000000000001</v>
      </c>
      <c r="I52" s="17">
        <f t="shared" si="32"/>
        <v>104.84</v>
      </c>
    </row>
    <row r="53" spans="1:9" ht="18.75" customHeight="1" x14ac:dyDescent="0.25">
      <c r="A53" s="14" t="s">
        <v>409</v>
      </c>
      <c r="B53" s="1036">
        <v>109</v>
      </c>
      <c r="C53" s="29">
        <f t="shared" si="21"/>
        <v>0.69</v>
      </c>
      <c r="D53" s="220">
        <v>3.4769999999999999</v>
      </c>
      <c r="E53" s="16">
        <f t="shared" si="29"/>
        <v>378.99</v>
      </c>
      <c r="F53" s="16">
        <v>30</v>
      </c>
      <c r="G53" s="16">
        <f t="shared" si="30"/>
        <v>113.7</v>
      </c>
      <c r="H53" s="16">
        <f t="shared" si="31"/>
        <v>27.39</v>
      </c>
      <c r="I53" s="17">
        <f>G53+H53</f>
        <v>141.09</v>
      </c>
    </row>
    <row r="54" spans="1:9" ht="19.5" customHeight="1" x14ac:dyDescent="0.25">
      <c r="A54" s="14" t="s">
        <v>409</v>
      </c>
      <c r="B54" s="1036">
        <v>72</v>
      </c>
      <c r="C54" s="29">
        <f t="shared" si="21"/>
        <v>0.46</v>
      </c>
      <c r="D54" s="220">
        <v>3.4769999999999999</v>
      </c>
      <c r="E54" s="16">
        <f t="shared" si="29"/>
        <v>250.34</v>
      </c>
      <c r="F54" s="16">
        <v>100</v>
      </c>
      <c r="G54" s="16">
        <f t="shared" si="30"/>
        <v>250.34</v>
      </c>
      <c r="H54" s="16">
        <f t="shared" si="31"/>
        <v>60.31</v>
      </c>
      <c r="I54" s="17">
        <f t="shared" ref="I54:I55" si="33">G54+H54</f>
        <v>310.64999999999998</v>
      </c>
    </row>
    <row r="55" spans="1:9" ht="19.5" customHeight="1" x14ac:dyDescent="0.25">
      <c r="A55" s="14" t="s">
        <v>409</v>
      </c>
      <c r="B55" s="1036">
        <v>105</v>
      </c>
      <c r="C55" s="29">
        <f t="shared" si="21"/>
        <v>0.66</v>
      </c>
      <c r="D55" s="220">
        <v>3.6709999999999998</v>
      </c>
      <c r="E55" s="16">
        <f t="shared" si="29"/>
        <v>385.46</v>
      </c>
      <c r="F55" s="16">
        <v>30</v>
      </c>
      <c r="G55" s="16">
        <f t="shared" si="30"/>
        <v>115.64</v>
      </c>
      <c r="H55" s="16">
        <f t="shared" si="31"/>
        <v>27.86</v>
      </c>
      <c r="I55" s="17">
        <f t="shared" si="33"/>
        <v>143.5</v>
      </c>
    </row>
    <row r="56" spans="1:9" ht="18.75" customHeight="1" x14ac:dyDescent="0.25">
      <c r="A56" s="14" t="s">
        <v>409</v>
      </c>
      <c r="B56" s="1036">
        <v>97</v>
      </c>
      <c r="C56" s="29">
        <f t="shared" si="21"/>
        <v>0.61</v>
      </c>
      <c r="D56" s="220">
        <v>3.6709999999999998</v>
      </c>
      <c r="E56" s="16">
        <f t="shared" si="29"/>
        <v>356.09</v>
      </c>
      <c r="F56" s="16">
        <v>100</v>
      </c>
      <c r="G56" s="16">
        <f t="shared" si="30"/>
        <v>356.09</v>
      </c>
      <c r="H56" s="16">
        <f t="shared" si="31"/>
        <v>85.78</v>
      </c>
      <c r="I56" s="17">
        <f>G56+H56</f>
        <v>441.87</v>
      </c>
    </row>
    <row r="57" spans="1:9" ht="18.75" customHeight="1" x14ac:dyDescent="0.25">
      <c r="A57" s="14" t="s">
        <v>409</v>
      </c>
      <c r="B57" s="1036">
        <v>98.5</v>
      </c>
      <c r="C57" s="29">
        <f t="shared" si="21"/>
        <v>0.62</v>
      </c>
      <c r="D57" s="220">
        <v>3.4769999999999999</v>
      </c>
      <c r="E57" s="16">
        <f t="shared" si="29"/>
        <v>342.48</v>
      </c>
      <c r="F57" s="16">
        <v>30</v>
      </c>
      <c r="G57" s="16">
        <f t="shared" si="30"/>
        <v>102.74</v>
      </c>
      <c r="H57" s="16">
        <f t="shared" si="31"/>
        <v>24.75</v>
      </c>
      <c r="I57" s="17">
        <f>G57+H57</f>
        <v>127.49</v>
      </c>
    </row>
    <row r="58" spans="1:9" ht="19.5" customHeight="1" x14ac:dyDescent="0.25">
      <c r="A58" s="14" t="s">
        <v>409</v>
      </c>
      <c r="B58" s="1036">
        <v>87</v>
      </c>
      <c r="C58" s="29">
        <f t="shared" si="21"/>
        <v>0.55000000000000004</v>
      </c>
      <c r="D58" s="16">
        <v>3.4769999999999999</v>
      </c>
      <c r="E58" s="16">
        <f t="shared" si="29"/>
        <v>302.5</v>
      </c>
      <c r="F58" s="16">
        <v>100</v>
      </c>
      <c r="G58" s="16">
        <f t="shared" si="30"/>
        <v>302.5</v>
      </c>
      <c r="H58" s="16">
        <f t="shared" si="31"/>
        <v>72.87</v>
      </c>
      <c r="I58" s="17">
        <f t="shared" ref="I58:I62" si="34">G58+H58</f>
        <v>375.37</v>
      </c>
    </row>
    <row r="59" spans="1:9" ht="19.5" customHeight="1" x14ac:dyDescent="0.25">
      <c r="A59" s="14" t="s">
        <v>409</v>
      </c>
      <c r="B59" s="1036">
        <v>108</v>
      </c>
      <c r="C59" s="29">
        <f t="shared" si="21"/>
        <v>0.68</v>
      </c>
      <c r="D59" s="16">
        <v>3.6459999999999999</v>
      </c>
      <c r="E59" s="16">
        <f t="shared" si="29"/>
        <v>393.77</v>
      </c>
      <c r="F59" s="16">
        <v>30</v>
      </c>
      <c r="G59" s="16">
        <f t="shared" si="30"/>
        <v>118.13</v>
      </c>
      <c r="H59" s="16">
        <f t="shared" si="31"/>
        <v>28.46</v>
      </c>
      <c r="I59" s="17">
        <f t="shared" si="34"/>
        <v>146.59</v>
      </c>
    </row>
    <row r="60" spans="1:9" ht="19.5" customHeight="1" x14ac:dyDescent="0.25">
      <c r="A60" s="14" t="s">
        <v>409</v>
      </c>
      <c r="B60" s="1036">
        <v>24</v>
      </c>
      <c r="C60" s="29">
        <f t="shared" si="21"/>
        <v>0.15</v>
      </c>
      <c r="D60" s="16">
        <v>3.6459999999999999</v>
      </c>
      <c r="E60" s="16">
        <f t="shared" si="29"/>
        <v>87.5</v>
      </c>
      <c r="F60" s="16">
        <v>100</v>
      </c>
      <c r="G60" s="16">
        <f t="shared" si="30"/>
        <v>87.5</v>
      </c>
      <c r="H60" s="16">
        <f t="shared" si="31"/>
        <v>21.08</v>
      </c>
      <c r="I60" s="17">
        <f t="shared" si="34"/>
        <v>108.58</v>
      </c>
    </row>
    <row r="61" spans="1:9" ht="19.5" customHeight="1" x14ac:dyDescent="0.25">
      <c r="A61" s="14" t="s">
        <v>409</v>
      </c>
      <c r="B61" s="1036">
        <v>146</v>
      </c>
      <c r="C61" s="29">
        <f t="shared" si="21"/>
        <v>0.92</v>
      </c>
      <c r="D61" s="16">
        <v>3.4529999999999998</v>
      </c>
      <c r="E61" s="16">
        <f t="shared" si="29"/>
        <v>504.14</v>
      </c>
      <c r="F61" s="16">
        <v>30</v>
      </c>
      <c r="G61" s="16">
        <f t="shared" si="30"/>
        <v>151.24</v>
      </c>
      <c r="H61" s="16">
        <f t="shared" si="31"/>
        <v>36.43</v>
      </c>
      <c r="I61" s="17">
        <f t="shared" si="34"/>
        <v>187.67000000000002</v>
      </c>
    </row>
    <row r="62" spans="1:9" ht="19.5" customHeight="1" x14ac:dyDescent="0.25">
      <c r="A62" s="14" t="s">
        <v>409</v>
      </c>
      <c r="B62" s="1036">
        <v>72</v>
      </c>
      <c r="C62" s="29">
        <f t="shared" si="21"/>
        <v>0.46</v>
      </c>
      <c r="D62" s="16">
        <v>3.4529999999999998</v>
      </c>
      <c r="E62" s="16">
        <f t="shared" si="29"/>
        <v>248.62</v>
      </c>
      <c r="F62" s="16">
        <v>100</v>
      </c>
      <c r="G62" s="16">
        <f t="shared" si="30"/>
        <v>248.62</v>
      </c>
      <c r="H62" s="16">
        <f t="shared" si="31"/>
        <v>59.89</v>
      </c>
      <c r="I62" s="17">
        <f t="shared" si="34"/>
        <v>308.51</v>
      </c>
    </row>
    <row r="63" spans="1:9" s="1" customFormat="1" ht="21.75" customHeight="1" x14ac:dyDescent="0.25">
      <c r="A63" s="219" t="s">
        <v>416</v>
      </c>
      <c r="B63" s="1034">
        <f>B64+B82+B108</f>
        <v>4981.5</v>
      </c>
      <c r="C63" s="28">
        <f>C64+C82+C108</f>
        <v>31.520000000000003</v>
      </c>
      <c r="D63" s="12"/>
      <c r="E63" s="12"/>
      <c r="F63" s="12"/>
      <c r="G63" s="12">
        <f>G64+G82+G108</f>
        <v>9285.59</v>
      </c>
      <c r="H63" s="12">
        <f>H64+H82+H108</f>
        <v>2236.8799999999997</v>
      </c>
      <c r="I63" s="13">
        <f>I64+I82+I108</f>
        <v>11522.47</v>
      </c>
    </row>
    <row r="64" spans="1:9" ht="56.25" customHeight="1" x14ac:dyDescent="0.25">
      <c r="A64" s="1031" t="s">
        <v>10</v>
      </c>
      <c r="B64" s="1035">
        <f>SUM(B65:B81)</f>
        <v>1303</v>
      </c>
      <c r="C64" s="1032">
        <f>SUM(C65:C81)</f>
        <v>8.240000000000002</v>
      </c>
      <c r="D64" s="883"/>
      <c r="E64" s="883"/>
      <c r="F64" s="883"/>
      <c r="G64" s="883">
        <f>SUM(G65:G81)</f>
        <v>3581.88</v>
      </c>
      <c r="H64" s="883">
        <f>SUM(H65:H81)</f>
        <v>862.84999999999991</v>
      </c>
      <c r="I64" s="1033">
        <f>SUM(I65:I81)</f>
        <v>4444.7300000000005</v>
      </c>
    </row>
    <row r="65" spans="1:9" ht="18.75" customHeight="1" x14ac:dyDescent="0.25">
      <c r="A65" s="14" t="s">
        <v>210</v>
      </c>
      <c r="B65" s="1036">
        <v>160</v>
      </c>
      <c r="C65" s="29">
        <f t="shared" ref="C65:C121" si="35">ROUND(B65/158,2)</f>
        <v>1.01</v>
      </c>
      <c r="D65" s="220">
        <v>7.1150000000000002</v>
      </c>
      <c r="E65" s="16">
        <f t="shared" ref="E65:E81" si="36">ROUND(B65*D65,2)</f>
        <v>1138.4000000000001</v>
      </c>
      <c r="F65" s="16">
        <v>30</v>
      </c>
      <c r="G65" s="16">
        <f t="shared" ref="G65:G81" si="37">ROUND(E65*F65/100,2)</f>
        <v>341.52</v>
      </c>
      <c r="H65" s="16">
        <f t="shared" ref="H65:H81" si="38">ROUND(G65*0.2409,2)</f>
        <v>82.27</v>
      </c>
      <c r="I65" s="17">
        <f t="shared" ref="I65:I81" si="39">G65+H65</f>
        <v>423.78999999999996</v>
      </c>
    </row>
    <row r="66" spans="1:9" ht="19.5" customHeight="1" x14ac:dyDescent="0.25">
      <c r="A66" s="14" t="s">
        <v>210</v>
      </c>
      <c r="B66" s="1036">
        <v>78</v>
      </c>
      <c r="C66" s="29">
        <f t="shared" si="35"/>
        <v>0.49</v>
      </c>
      <c r="D66" s="220">
        <v>7.1150000000000002</v>
      </c>
      <c r="E66" s="16">
        <f t="shared" si="36"/>
        <v>554.97</v>
      </c>
      <c r="F66" s="16">
        <v>30</v>
      </c>
      <c r="G66" s="16">
        <f t="shared" si="37"/>
        <v>166.49</v>
      </c>
      <c r="H66" s="16">
        <f t="shared" si="38"/>
        <v>40.11</v>
      </c>
      <c r="I66" s="17">
        <f t="shared" si="39"/>
        <v>206.60000000000002</v>
      </c>
    </row>
    <row r="67" spans="1:9" ht="19.5" customHeight="1" x14ac:dyDescent="0.25">
      <c r="A67" s="14" t="s">
        <v>210</v>
      </c>
      <c r="B67" s="1036">
        <v>48</v>
      </c>
      <c r="C67" s="29">
        <f t="shared" si="35"/>
        <v>0.3</v>
      </c>
      <c r="D67" s="220">
        <v>7.1150000000000002</v>
      </c>
      <c r="E67" s="16">
        <f t="shared" si="36"/>
        <v>341.52</v>
      </c>
      <c r="F67" s="16">
        <v>30</v>
      </c>
      <c r="G67" s="16">
        <f t="shared" si="37"/>
        <v>102.46</v>
      </c>
      <c r="H67" s="16">
        <f t="shared" si="38"/>
        <v>24.68</v>
      </c>
      <c r="I67" s="17">
        <f t="shared" si="39"/>
        <v>127.13999999999999</v>
      </c>
    </row>
    <row r="68" spans="1:9" ht="19.5" customHeight="1" x14ac:dyDescent="0.25">
      <c r="A68" s="14" t="s">
        <v>210</v>
      </c>
      <c r="B68" s="1036">
        <v>69</v>
      </c>
      <c r="C68" s="29">
        <f t="shared" si="35"/>
        <v>0.44</v>
      </c>
      <c r="D68" s="220">
        <v>6.2640000000000002</v>
      </c>
      <c r="E68" s="16">
        <f t="shared" si="36"/>
        <v>432.22</v>
      </c>
      <c r="F68" s="16">
        <v>30</v>
      </c>
      <c r="G68" s="16">
        <f t="shared" si="37"/>
        <v>129.66999999999999</v>
      </c>
      <c r="H68" s="16">
        <f t="shared" si="38"/>
        <v>31.24</v>
      </c>
      <c r="I68" s="17">
        <f t="shared" si="39"/>
        <v>160.91</v>
      </c>
    </row>
    <row r="69" spans="1:9" ht="19.5" customHeight="1" x14ac:dyDescent="0.25">
      <c r="A69" s="14" t="s">
        <v>210</v>
      </c>
      <c r="B69" s="1036">
        <v>79</v>
      </c>
      <c r="C69" s="29">
        <f t="shared" si="35"/>
        <v>0.5</v>
      </c>
      <c r="D69" s="220">
        <v>7.5129999999999999</v>
      </c>
      <c r="E69" s="16">
        <f t="shared" si="36"/>
        <v>593.53</v>
      </c>
      <c r="F69" s="16">
        <v>30</v>
      </c>
      <c r="G69" s="16">
        <f t="shared" si="37"/>
        <v>178.06</v>
      </c>
      <c r="H69" s="16">
        <f t="shared" si="38"/>
        <v>42.89</v>
      </c>
      <c r="I69" s="17">
        <f t="shared" si="39"/>
        <v>220.95</v>
      </c>
    </row>
    <row r="70" spans="1:9" ht="19.5" customHeight="1" x14ac:dyDescent="0.25">
      <c r="A70" s="14" t="s">
        <v>210</v>
      </c>
      <c r="B70" s="1036">
        <v>71</v>
      </c>
      <c r="C70" s="29">
        <f t="shared" si="35"/>
        <v>0.45</v>
      </c>
      <c r="D70" s="220">
        <v>7.5129999999999999</v>
      </c>
      <c r="E70" s="16">
        <f t="shared" si="36"/>
        <v>533.41999999999996</v>
      </c>
      <c r="F70" s="16">
        <v>30</v>
      </c>
      <c r="G70" s="16">
        <f t="shared" si="37"/>
        <v>160.03</v>
      </c>
      <c r="H70" s="16">
        <f t="shared" si="38"/>
        <v>38.549999999999997</v>
      </c>
      <c r="I70" s="17">
        <f t="shared" si="39"/>
        <v>198.57999999999998</v>
      </c>
    </row>
    <row r="71" spans="1:9" ht="19.5" customHeight="1" x14ac:dyDescent="0.25">
      <c r="A71" s="14" t="s">
        <v>210</v>
      </c>
      <c r="B71" s="1036">
        <v>8</v>
      </c>
      <c r="C71" s="29">
        <f t="shared" si="35"/>
        <v>0.05</v>
      </c>
      <c r="D71" s="220">
        <v>7.5129999999999999</v>
      </c>
      <c r="E71" s="16">
        <f t="shared" si="36"/>
        <v>60.1</v>
      </c>
      <c r="F71" s="16">
        <v>100</v>
      </c>
      <c r="G71" s="16">
        <f t="shared" si="37"/>
        <v>60.1</v>
      </c>
      <c r="H71" s="16">
        <f t="shared" si="38"/>
        <v>14.48</v>
      </c>
      <c r="I71" s="17">
        <f t="shared" si="39"/>
        <v>74.58</v>
      </c>
    </row>
    <row r="72" spans="1:9" ht="18.75" customHeight="1" x14ac:dyDescent="0.25">
      <c r="A72" s="14" t="s">
        <v>210</v>
      </c>
      <c r="B72" s="1036">
        <v>25</v>
      </c>
      <c r="C72" s="29">
        <f t="shared" si="35"/>
        <v>0.16</v>
      </c>
      <c r="D72" s="220">
        <v>7.5129999999999999</v>
      </c>
      <c r="E72" s="16">
        <f t="shared" si="36"/>
        <v>187.83</v>
      </c>
      <c r="F72" s="16">
        <v>30</v>
      </c>
      <c r="G72" s="16">
        <f t="shared" si="37"/>
        <v>56.35</v>
      </c>
      <c r="H72" s="16">
        <f t="shared" si="38"/>
        <v>13.57</v>
      </c>
      <c r="I72" s="17">
        <f t="shared" si="39"/>
        <v>69.92</v>
      </c>
    </row>
    <row r="73" spans="1:9" ht="19.5" customHeight="1" x14ac:dyDescent="0.25">
      <c r="A73" s="14" t="s">
        <v>210</v>
      </c>
      <c r="B73" s="1036">
        <v>120</v>
      </c>
      <c r="C73" s="29">
        <f t="shared" si="35"/>
        <v>0.76</v>
      </c>
      <c r="D73" s="16">
        <v>7.5129999999999999</v>
      </c>
      <c r="E73" s="16">
        <f t="shared" si="36"/>
        <v>901.56</v>
      </c>
      <c r="F73" s="16">
        <v>30</v>
      </c>
      <c r="G73" s="16">
        <f t="shared" si="37"/>
        <v>270.47000000000003</v>
      </c>
      <c r="H73" s="16">
        <f t="shared" si="38"/>
        <v>65.16</v>
      </c>
      <c r="I73" s="17">
        <f t="shared" si="39"/>
        <v>335.63</v>
      </c>
    </row>
    <row r="74" spans="1:9" x14ac:dyDescent="0.25">
      <c r="A74" s="14" t="s">
        <v>897</v>
      </c>
      <c r="B74" s="1036">
        <v>66</v>
      </c>
      <c r="C74" s="29">
        <f t="shared" si="35"/>
        <v>0.42</v>
      </c>
      <c r="D74" s="16">
        <v>8.6920000000000002</v>
      </c>
      <c r="E74" s="16">
        <f t="shared" si="36"/>
        <v>573.66999999999996</v>
      </c>
      <c r="F74" s="16">
        <v>30</v>
      </c>
      <c r="G74" s="16">
        <f t="shared" si="37"/>
        <v>172.1</v>
      </c>
      <c r="H74" s="16">
        <f t="shared" si="38"/>
        <v>41.46</v>
      </c>
      <c r="I74" s="17">
        <f t="shared" si="39"/>
        <v>213.56</v>
      </c>
    </row>
    <row r="75" spans="1:9" x14ac:dyDescent="0.25">
      <c r="A75" s="14" t="s">
        <v>897</v>
      </c>
      <c r="B75" s="1036">
        <v>24</v>
      </c>
      <c r="C75" s="29">
        <f t="shared" si="35"/>
        <v>0.15</v>
      </c>
      <c r="D75" s="16">
        <v>8.6920000000000002</v>
      </c>
      <c r="E75" s="16">
        <f t="shared" si="36"/>
        <v>208.61</v>
      </c>
      <c r="F75" s="16">
        <v>100</v>
      </c>
      <c r="G75" s="16">
        <f t="shared" si="37"/>
        <v>208.61</v>
      </c>
      <c r="H75" s="16">
        <f t="shared" si="38"/>
        <v>50.25</v>
      </c>
      <c r="I75" s="17">
        <f t="shared" si="39"/>
        <v>258.86</v>
      </c>
    </row>
    <row r="76" spans="1:9" x14ac:dyDescent="0.25">
      <c r="A76" s="14" t="s">
        <v>897</v>
      </c>
      <c r="B76" s="1036">
        <v>209</v>
      </c>
      <c r="C76" s="29">
        <f t="shared" si="35"/>
        <v>1.32</v>
      </c>
      <c r="D76" s="16">
        <v>8.6920000000000002</v>
      </c>
      <c r="E76" s="16">
        <f t="shared" si="36"/>
        <v>1816.63</v>
      </c>
      <c r="F76" s="16">
        <v>30</v>
      </c>
      <c r="G76" s="16">
        <f t="shared" si="37"/>
        <v>544.99</v>
      </c>
      <c r="H76" s="16">
        <f t="shared" si="38"/>
        <v>131.29</v>
      </c>
      <c r="I76" s="17">
        <f t="shared" si="39"/>
        <v>676.28</v>
      </c>
    </row>
    <row r="77" spans="1:9" x14ac:dyDescent="0.25">
      <c r="A77" s="14" t="s">
        <v>897</v>
      </c>
      <c r="B77" s="1036">
        <v>97</v>
      </c>
      <c r="C77" s="29">
        <f t="shared" si="35"/>
        <v>0.61</v>
      </c>
      <c r="D77" s="16">
        <v>8.6920000000000002</v>
      </c>
      <c r="E77" s="16">
        <f t="shared" si="36"/>
        <v>843.12</v>
      </c>
      <c r="F77" s="16">
        <v>30</v>
      </c>
      <c r="G77" s="16">
        <f t="shared" si="37"/>
        <v>252.94</v>
      </c>
      <c r="H77" s="16">
        <f t="shared" si="38"/>
        <v>60.93</v>
      </c>
      <c r="I77" s="17">
        <f t="shared" si="39"/>
        <v>313.87</v>
      </c>
    </row>
    <row r="78" spans="1:9" x14ac:dyDescent="0.25">
      <c r="A78" s="14" t="s">
        <v>897</v>
      </c>
      <c r="B78" s="1036">
        <v>24</v>
      </c>
      <c r="C78" s="29">
        <f t="shared" si="35"/>
        <v>0.15</v>
      </c>
      <c r="D78" s="16">
        <v>8.6920000000000002</v>
      </c>
      <c r="E78" s="16">
        <f t="shared" si="36"/>
        <v>208.61</v>
      </c>
      <c r="F78" s="16">
        <v>100</v>
      </c>
      <c r="G78" s="16">
        <f t="shared" si="37"/>
        <v>208.61</v>
      </c>
      <c r="H78" s="16">
        <f t="shared" si="38"/>
        <v>50.25</v>
      </c>
      <c r="I78" s="17">
        <f t="shared" si="39"/>
        <v>258.86</v>
      </c>
    </row>
    <row r="79" spans="1:9" x14ac:dyDescent="0.25">
      <c r="A79" s="14" t="s">
        <v>897</v>
      </c>
      <c r="B79" s="1036">
        <v>129</v>
      </c>
      <c r="C79" s="29">
        <f t="shared" si="35"/>
        <v>0.82</v>
      </c>
      <c r="D79" s="16">
        <v>8.6920000000000002</v>
      </c>
      <c r="E79" s="16">
        <f t="shared" si="36"/>
        <v>1121.27</v>
      </c>
      <c r="F79" s="16">
        <v>30</v>
      </c>
      <c r="G79" s="16">
        <f t="shared" si="37"/>
        <v>336.38</v>
      </c>
      <c r="H79" s="16">
        <f t="shared" si="38"/>
        <v>81.03</v>
      </c>
      <c r="I79" s="17">
        <f t="shared" si="39"/>
        <v>417.40999999999997</v>
      </c>
    </row>
    <row r="80" spans="1:9" x14ac:dyDescent="0.25">
      <c r="A80" s="14" t="s">
        <v>897</v>
      </c>
      <c r="B80" s="1036">
        <v>24</v>
      </c>
      <c r="C80" s="29">
        <f t="shared" si="35"/>
        <v>0.15</v>
      </c>
      <c r="D80" s="16">
        <v>8.6920000000000002</v>
      </c>
      <c r="E80" s="16">
        <f t="shared" si="36"/>
        <v>208.61</v>
      </c>
      <c r="F80" s="16">
        <v>100</v>
      </c>
      <c r="G80" s="16">
        <f t="shared" si="37"/>
        <v>208.61</v>
      </c>
      <c r="H80" s="16">
        <f t="shared" si="38"/>
        <v>50.25</v>
      </c>
      <c r="I80" s="17">
        <f t="shared" si="39"/>
        <v>258.86</v>
      </c>
    </row>
    <row r="81" spans="1:9" x14ac:dyDescent="0.25">
      <c r="A81" s="14" t="s">
        <v>898</v>
      </c>
      <c r="B81" s="1036">
        <v>72</v>
      </c>
      <c r="C81" s="29">
        <f t="shared" si="35"/>
        <v>0.46</v>
      </c>
      <c r="D81" s="16">
        <v>8.5410000000000004</v>
      </c>
      <c r="E81" s="16">
        <f t="shared" si="36"/>
        <v>614.95000000000005</v>
      </c>
      <c r="F81" s="16">
        <v>30</v>
      </c>
      <c r="G81" s="16">
        <f t="shared" si="37"/>
        <v>184.49</v>
      </c>
      <c r="H81" s="16">
        <f t="shared" si="38"/>
        <v>44.44</v>
      </c>
      <c r="I81" s="17">
        <f t="shared" si="39"/>
        <v>228.93</v>
      </c>
    </row>
    <row r="82" spans="1:9" ht="49.5" customHeight="1" x14ac:dyDescent="0.25">
      <c r="A82" s="1031" t="s">
        <v>8</v>
      </c>
      <c r="B82" s="1035">
        <f>SUM(B83:B107)</f>
        <v>2365.5</v>
      </c>
      <c r="C82" s="1032">
        <f>SUM(C83:C107)</f>
        <v>14.97</v>
      </c>
      <c r="D82" s="883"/>
      <c r="E82" s="883"/>
      <c r="F82" s="883"/>
      <c r="G82" s="883">
        <f>SUM(G83:G107)</f>
        <v>4193.33</v>
      </c>
      <c r="H82" s="883">
        <f>SUM(H83:H107)</f>
        <v>1010.18</v>
      </c>
      <c r="I82" s="1033">
        <f>SUM(I83:I107)</f>
        <v>5203.5099999999993</v>
      </c>
    </row>
    <row r="83" spans="1:9" ht="18.75" customHeight="1" x14ac:dyDescent="0.25">
      <c r="A83" s="14" t="s">
        <v>895</v>
      </c>
      <c r="B83" s="1036">
        <v>142</v>
      </c>
      <c r="C83" s="29">
        <f t="shared" si="35"/>
        <v>0.9</v>
      </c>
      <c r="D83" s="29">
        <v>5.57</v>
      </c>
      <c r="E83" s="16">
        <f>ROUND(B83*D83,2)</f>
        <v>790.94</v>
      </c>
      <c r="F83" s="16">
        <v>30</v>
      </c>
      <c r="G83" s="16">
        <f>ROUND(E83*F83/100,2)</f>
        <v>237.28</v>
      </c>
      <c r="H83" s="16">
        <f>ROUND(G83*0.2409,2)</f>
        <v>57.16</v>
      </c>
      <c r="I83" s="17">
        <f>G83+H83</f>
        <v>294.44</v>
      </c>
    </row>
    <row r="84" spans="1:9" ht="19.5" customHeight="1" x14ac:dyDescent="0.25">
      <c r="A84" s="14" t="s">
        <v>895</v>
      </c>
      <c r="B84" s="1036">
        <v>16</v>
      </c>
      <c r="C84" s="29">
        <f t="shared" si="35"/>
        <v>0.1</v>
      </c>
      <c r="D84" s="29">
        <v>5.57</v>
      </c>
      <c r="E84" s="16">
        <f t="shared" ref="E84:E107" si="40">ROUND(B84*D84,2)</f>
        <v>89.12</v>
      </c>
      <c r="F84" s="16">
        <v>100</v>
      </c>
      <c r="G84" s="16">
        <f t="shared" ref="G84:G107" si="41">ROUND(E84*F84/100,2)</f>
        <v>89.12</v>
      </c>
      <c r="H84" s="16">
        <f t="shared" ref="H84:H107" si="42">ROUND(G84*0.2409,2)</f>
        <v>21.47</v>
      </c>
      <c r="I84" s="17">
        <f t="shared" ref="I84:I85" si="43">G84+H84</f>
        <v>110.59</v>
      </c>
    </row>
    <row r="85" spans="1:9" ht="19.5" customHeight="1" x14ac:dyDescent="0.25">
      <c r="A85" s="14" t="s">
        <v>895</v>
      </c>
      <c r="B85" s="1036">
        <v>138.5</v>
      </c>
      <c r="C85" s="29">
        <f t="shared" si="35"/>
        <v>0.88</v>
      </c>
      <c r="D85" s="29">
        <v>4.968</v>
      </c>
      <c r="E85" s="16">
        <f t="shared" si="40"/>
        <v>688.07</v>
      </c>
      <c r="F85" s="16">
        <v>30</v>
      </c>
      <c r="G85" s="16">
        <f t="shared" si="41"/>
        <v>206.42</v>
      </c>
      <c r="H85" s="16">
        <f t="shared" si="42"/>
        <v>49.73</v>
      </c>
      <c r="I85" s="17">
        <f t="shared" si="43"/>
        <v>256.14999999999998</v>
      </c>
    </row>
    <row r="86" spans="1:9" ht="18.75" customHeight="1" x14ac:dyDescent="0.25">
      <c r="A86" s="14" t="s">
        <v>895</v>
      </c>
      <c r="B86" s="1036">
        <v>9.5</v>
      </c>
      <c r="C86" s="29">
        <f t="shared" si="35"/>
        <v>0.06</v>
      </c>
      <c r="D86" s="29">
        <v>4.968</v>
      </c>
      <c r="E86" s="16">
        <f t="shared" si="40"/>
        <v>47.2</v>
      </c>
      <c r="F86" s="16">
        <v>100</v>
      </c>
      <c r="G86" s="16">
        <f t="shared" si="41"/>
        <v>47.2</v>
      </c>
      <c r="H86" s="16">
        <f t="shared" si="42"/>
        <v>11.37</v>
      </c>
      <c r="I86" s="17">
        <f>G86+H86</f>
        <v>58.57</v>
      </c>
    </row>
    <row r="87" spans="1:9" ht="19.5" customHeight="1" x14ac:dyDescent="0.25">
      <c r="A87" s="14" t="s">
        <v>895</v>
      </c>
      <c r="B87" s="1036">
        <v>91</v>
      </c>
      <c r="C87" s="29">
        <f t="shared" si="35"/>
        <v>0.57999999999999996</v>
      </c>
      <c r="D87" s="29">
        <v>4.968</v>
      </c>
      <c r="E87" s="16">
        <f t="shared" si="40"/>
        <v>452.09</v>
      </c>
      <c r="F87" s="16">
        <v>30</v>
      </c>
      <c r="G87" s="16">
        <f t="shared" si="41"/>
        <v>135.63</v>
      </c>
      <c r="H87" s="16">
        <f t="shared" si="42"/>
        <v>32.67</v>
      </c>
      <c r="I87" s="17">
        <f t="shared" ref="I87:I107" si="44">G87+H87</f>
        <v>168.3</v>
      </c>
    </row>
    <row r="88" spans="1:9" ht="19.5" customHeight="1" x14ac:dyDescent="0.25">
      <c r="A88" s="14" t="s">
        <v>895</v>
      </c>
      <c r="B88" s="1036">
        <v>4</v>
      </c>
      <c r="C88" s="29">
        <f t="shared" si="35"/>
        <v>0.03</v>
      </c>
      <c r="D88" s="29">
        <v>4.968</v>
      </c>
      <c r="E88" s="16">
        <f t="shared" si="40"/>
        <v>19.87</v>
      </c>
      <c r="F88" s="16">
        <v>100</v>
      </c>
      <c r="G88" s="16">
        <f t="shared" si="41"/>
        <v>19.87</v>
      </c>
      <c r="H88" s="16">
        <f t="shared" si="42"/>
        <v>4.79</v>
      </c>
      <c r="I88" s="17">
        <f t="shared" si="44"/>
        <v>24.66</v>
      </c>
    </row>
    <row r="89" spans="1:9" ht="18.75" customHeight="1" x14ac:dyDescent="0.25">
      <c r="A89" s="14" t="s">
        <v>895</v>
      </c>
      <c r="B89" s="1036">
        <v>209</v>
      </c>
      <c r="C89" s="29">
        <f t="shared" si="35"/>
        <v>1.32</v>
      </c>
      <c r="D89" s="29">
        <v>4.7050000000000001</v>
      </c>
      <c r="E89" s="16">
        <f t="shared" si="40"/>
        <v>983.35</v>
      </c>
      <c r="F89" s="16">
        <v>30</v>
      </c>
      <c r="G89" s="16">
        <f t="shared" si="41"/>
        <v>295.01</v>
      </c>
      <c r="H89" s="16">
        <f t="shared" si="42"/>
        <v>71.069999999999993</v>
      </c>
      <c r="I89" s="17">
        <f t="shared" si="44"/>
        <v>366.08</v>
      </c>
    </row>
    <row r="90" spans="1:9" ht="18.75" customHeight="1" x14ac:dyDescent="0.25">
      <c r="A90" s="14" t="s">
        <v>895</v>
      </c>
      <c r="B90" s="1036">
        <v>144</v>
      </c>
      <c r="C90" s="29">
        <f t="shared" si="35"/>
        <v>0.91</v>
      </c>
      <c r="D90" s="29">
        <v>4.7050000000000001</v>
      </c>
      <c r="E90" s="16">
        <f t="shared" si="40"/>
        <v>677.52</v>
      </c>
      <c r="F90" s="16">
        <v>30</v>
      </c>
      <c r="G90" s="16">
        <f t="shared" si="41"/>
        <v>203.26</v>
      </c>
      <c r="H90" s="16">
        <f t="shared" si="42"/>
        <v>48.97</v>
      </c>
      <c r="I90" s="17">
        <f t="shared" si="44"/>
        <v>252.23</v>
      </c>
    </row>
    <row r="91" spans="1:9" ht="19.5" customHeight="1" x14ac:dyDescent="0.25">
      <c r="A91" s="14" t="s">
        <v>895</v>
      </c>
      <c r="B91" s="1036">
        <v>158</v>
      </c>
      <c r="C91" s="29">
        <f t="shared" si="35"/>
        <v>1</v>
      </c>
      <c r="D91" s="29">
        <v>4.7050000000000001</v>
      </c>
      <c r="E91" s="16">
        <f t="shared" si="40"/>
        <v>743.39</v>
      </c>
      <c r="F91" s="16">
        <v>30</v>
      </c>
      <c r="G91" s="16">
        <f t="shared" si="41"/>
        <v>223.02</v>
      </c>
      <c r="H91" s="16">
        <f t="shared" si="42"/>
        <v>53.73</v>
      </c>
      <c r="I91" s="17">
        <f t="shared" si="44"/>
        <v>276.75</v>
      </c>
    </row>
    <row r="92" spans="1:9" ht="19.5" customHeight="1" x14ac:dyDescent="0.25">
      <c r="A92" s="14" t="s">
        <v>895</v>
      </c>
      <c r="B92" s="1036">
        <v>177.5</v>
      </c>
      <c r="C92" s="29">
        <f t="shared" si="35"/>
        <v>1.1200000000000001</v>
      </c>
      <c r="D92" s="29">
        <v>4.7050000000000001</v>
      </c>
      <c r="E92" s="16">
        <f t="shared" si="40"/>
        <v>835.14</v>
      </c>
      <c r="F92" s="16">
        <v>30</v>
      </c>
      <c r="G92" s="16">
        <f t="shared" si="41"/>
        <v>250.54</v>
      </c>
      <c r="H92" s="16">
        <f t="shared" si="42"/>
        <v>60.36</v>
      </c>
      <c r="I92" s="17">
        <f t="shared" si="44"/>
        <v>310.89999999999998</v>
      </c>
    </row>
    <row r="93" spans="1:9" ht="18.75" customHeight="1" x14ac:dyDescent="0.25">
      <c r="A93" s="14" t="s">
        <v>895</v>
      </c>
      <c r="B93" s="1036">
        <v>24</v>
      </c>
      <c r="C93" s="29">
        <f t="shared" si="35"/>
        <v>0.15</v>
      </c>
      <c r="D93" s="29">
        <v>4.7050000000000001</v>
      </c>
      <c r="E93" s="16">
        <f t="shared" si="40"/>
        <v>112.92</v>
      </c>
      <c r="F93" s="16">
        <v>100</v>
      </c>
      <c r="G93" s="16">
        <f t="shared" si="41"/>
        <v>112.92</v>
      </c>
      <c r="H93" s="16">
        <f t="shared" si="42"/>
        <v>27.2</v>
      </c>
      <c r="I93" s="17">
        <f t="shared" si="44"/>
        <v>140.12</v>
      </c>
    </row>
    <row r="94" spans="1:9" ht="18.75" customHeight="1" x14ac:dyDescent="0.25">
      <c r="A94" s="14" t="s">
        <v>895</v>
      </c>
      <c r="B94" s="1036">
        <v>31.5</v>
      </c>
      <c r="C94" s="29">
        <f t="shared" si="35"/>
        <v>0.2</v>
      </c>
      <c r="D94" s="29">
        <v>4.7050000000000001</v>
      </c>
      <c r="E94" s="16">
        <f t="shared" si="40"/>
        <v>148.21</v>
      </c>
      <c r="F94" s="16">
        <v>30</v>
      </c>
      <c r="G94" s="16">
        <f t="shared" si="41"/>
        <v>44.46</v>
      </c>
      <c r="H94" s="16">
        <f t="shared" si="42"/>
        <v>10.71</v>
      </c>
      <c r="I94" s="17">
        <f t="shared" si="44"/>
        <v>55.17</v>
      </c>
    </row>
    <row r="95" spans="1:9" ht="18.75" customHeight="1" x14ac:dyDescent="0.25">
      <c r="A95" s="14" t="s">
        <v>895</v>
      </c>
      <c r="B95" s="1036">
        <v>120</v>
      </c>
      <c r="C95" s="29">
        <f t="shared" si="35"/>
        <v>0.76</v>
      </c>
      <c r="D95" s="29">
        <v>4.968</v>
      </c>
      <c r="E95" s="16">
        <f t="shared" si="40"/>
        <v>596.16</v>
      </c>
      <c r="F95" s="16">
        <v>30</v>
      </c>
      <c r="G95" s="16">
        <f t="shared" si="41"/>
        <v>178.85</v>
      </c>
      <c r="H95" s="16">
        <f t="shared" si="42"/>
        <v>43.08</v>
      </c>
      <c r="I95" s="17">
        <f t="shared" si="44"/>
        <v>221.93</v>
      </c>
    </row>
    <row r="96" spans="1:9" x14ac:dyDescent="0.25">
      <c r="A96" s="14" t="s">
        <v>899</v>
      </c>
      <c r="B96" s="1036">
        <v>58</v>
      </c>
      <c r="C96" s="29">
        <f t="shared" si="35"/>
        <v>0.37</v>
      </c>
      <c r="D96" s="16">
        <v>5.649</v>
      </c>
      <c r="E96" s="16">
        <f t="shared" si="40"/>
        <v>327.64</v>
      </c>
      <c r="F96" s="16">
        <v>30</v>
      </c>
      <c r="G96" s="16">
        <f t="shared" si="41"/>
        <v>98.29</v>
      </c>
      <c r="H96" s="16">
        <f t="shared" si="42"/>
        <v>23.68</v>
      </c>
      <c r="I96" s="17">
        <f t="shared" si="44"/>
        <v>121.97</v>
      </c>
    </row>
    <row r="97" spans="1:9" x14ac:dyDescent="0.25">
      <c r="A97" s="14" t="s">
        <v>899</v>
      </c>
      <c r="B97" s="1036">
        <v>133</v>
      </c>
      <c r="C97" s="29">
        <f t="shared" si="35"/>
        <v>0.84</v>
      </c>
      <c r="D97" s="16">
        <v>5.649</v>
      </c>
      <c r="E97" s="16">
        <f t="shared" si="40"/>
        <v>751.32</v>
      </c>
      <c r="F97" s="16">
        <v>30</v>
      </c>
      <c r="G97" s="16">
        <f t="shared" si="41"/>
        <v>225.4</v>
      </c>
      <c r="H97" s="16">
        <f t="shared" si="42"/>
        <v>54.3</v>
      </c>
      <c r="I97" s="17">
        <f t="shared" si="44"/>
        <v>279.7</v>
      </c>
    </row>
    <row r="98" spans="1:9" x14ac:dyDescent="0.25">
      <c r="A98" s="14" t="s">
        <v>899</v>
      </c>
      <c r="B98" s="1036">
        <v>24</v>
      </c>
      <c r="C98" s="29">
        <f t="shared" si="35"/>
        <v>0.15</v>
      </c>
      <c r="D98" s="16">
        <v>5.649</v>
      </c>
      <c r="E98" s="16">
        <f t="shared" si="40"/>
        <v>135.58000000000001</v>
      </c>
      <c r="F98" s="16">
        <v>100</v>
      </c>
      <c r="G98" s="16">
        <f t="shared" si="41"/>
        <v>135.58000000000001</v>
      </c>
      <c r="H98" s="16">
        <f t="shared" si="42"/>
        <v>32.659999999999997</v>
      </c>
      <c r="I98" s="17">
        <f t="shared" si="44"/>
        <v>168.24</v>
      </c>
    </row>
    <row r="99" spans="1:9" x14ac:dyDescent="0.25">
      <c r="A99" s="14" t="s">
        <v>899</v>
      </c>
      <c r="B99" s="1036">
        <v>176</v>
      </c>
      <c r="C99" s="29">
        <f t="shared" si="35"/>
        <v>1.1100000000000001</v>
      </c>
      <c r="D99" s="16">
        <v>5.649</v>
      </c>
      <c r="E99" s="16">
        <f t="shared" si="40"/>
        <v>994.22</v>
      </c>
      <c r="F99" s="16">
        <v>30</v>
      </c>
      <c r="G99" s="16">
        <f t="shared" si="41"/>
        <v>298.27</v>
      </c>
      <c r="H99" s="16">
        <f t="shared" si="42"/>
        <v>71.849999999999994</v>
      </c>
      <c r="I99" s="17">
        <f t="shared" si="44"/>
        <v>370.12</v>
      </c>
    </row>
    <row r="100" spans="1:9" x14ac:dyDescent="0.25">
      <c r="A100" s="14" t="s">
        <v>899</v>
      </c>
      <c r="B100" s="1036">
        <v>24</v>
      </c>
      <c r="C100" s="29">
        <f t="shared" si="35"/>
        <v>0.15</v>
      </c>
      <c r="D100" s="16">
        <v>5.649</v>
      </c>
      <c r="E100" s="16">
        <f t="shared" si="40"/>
        <v>135.58000000000001</v>
      </c>
      <c r="F100" s="16">
        <v>100</v>
      </c>
      <c r="G100" s="16">
        <f t="shared" si="41"/>
        <v>135.58000000000001</v>
      </c>
      <c r="H100" s="16">
        <f t="shared" si="42"/>
        <v>32.659999999999997</v>
      </c>
      <c r="I100" s="17">
        <f t="shared" si="44"/>
        <v>168.24</v>
      </c>
    </row>
    <row r="101" spans="1:9" x14ac:dyDescent="0.25">
      <c r="A101" s="14" t="s">
        <v>899</v>
      </c>
      <c r="B101" s="1036">
        <v>195</v>
      </c>
      <c r="C101" s="29">
        <f t="shared" si="35"/>
        <v>1.23</v>
      </c>
      <c r="D101" s="16">
        <v>5.649</v>
      </c>
      <c r="E101" s="16">
        <f t="shared" si="40"/>
        <v>1101.56</v>
      </c>
      <c r="F101" s="16">
        <v>30</v>
      </c>
      <c r="G101" s="16">
        <f t="shared" si="41"/>
        <v>330.47</v>
      </c>
      <c r="H101" s="16">
        <f t="shared" si="42"/>
        <v>79.61</v>
      </c>
      <c r="I101" s="17">
        <f t="shared" si="44"/>
        <v>410.08000000000004</v>
      </c>
    </row>
    <row r="102" spans="1:9" x14ac:dyDescent="0.25">
      <c r="A102" s="14" t="s">
        <v>899</v>
      </c>
      <c r="B102" s="1036">
        <v>12</v>
      </c>
      <c r="C102" s="29">
        <f t="shared" si="35"/>
        <v>0.08</v>
      </c>
      <c r="D102" s="16">
        <v>5.649</v>
      </c>
      <c r="E102" s="16">
        <f t="shared" si="40"/>
        <v>67.790000000000006</v>
      </c>
      <c r="F102" s="16">
        <v>100</v>
      </c>
      <c r="G102" s="16">
        <f t="shared" si="41"/>
        <v>67.790000000000006</v>
      </c>
      <c r="H102" s="16">
        <f t="shared" si="42"/>
        <v>16.329999999999998</v>
      </c>
      <c r="I102" s="17">
        <f t="shared" si="44"/>
        <v>84.12</v>
      </c>
    </row>
    <row r="103" spans="1:9" x14ac:dyDescent="0.25">
      <c r="A103" s="14" t="s">
        <v>899</v>
      </c>
      <c r="B103" s="1036">
        <v>162</v>
      </c>
      <c r="C103" s="29">
        <f t="shared" si="35"/>
        <v>1.03</v>
      </c>
      <c r="D103" s="16">
        <v>5.649</v>
      </c>
      <c r="E103" s="16">
        <f t="shared" si="40"/>
        <v>915.14</v>
      </c>
      <c r="F103" s="16">
        <v>30</v>
      </c>
      <c r="G103" s="16">
        <f t="shared" si="41"/>
        <v>274.54000000000002</v>
      </c>
      <c r="H103" s="16">
        <f t="shared" si="42"/>
        <v>66.14</v>
      </c>
      <c r="I103" s="17">
        <f t="shared" si="44"/>
        <v>340.68</v>
      </c>
    </row>
    <row r="104" spans="1:9" x14ac:dyDescent="0.25">
      <c r="A104" s="14" t="s">
        <v>899</v>
      </c>
      <c r="B104" s="1036">
        <v>12</v>
      </c>
      <c r="C104" s="29">
        <f t="shared" si="35"/>
        <v>0.08</v>
      </c>
      <c r="D104" s="16">
        <v>5.649</v>
      </c>
      <c r="E104" s="16">
        <f t="shared" si="40"/>
        <v>67.790000000000006</v>
      </c>
      <c r="F104" s="16">
        <v>100</v>
      </c>
      <c r="G104" s="16">
        <f t="shared" si="41"/>
        <v>67.790000000000006</v>
      </c>
      <c r="H104" s="16">
        <f t="shared" si="42"/>
        <v>16.329999999999998</v>
      </c>
      <c r="I104" s="17">
        <f t="shared" si="44"/>
        <v>84.12</v>
      </c>
    </row>
    <row r="105" spans="1:9" x14ac:dyDescent="0.25">
      <c r="A105" s="14" t="s">
        <v>900</v>
      </c>
      <c r="B105" s="1036">
        <v>109</v>
      </c>
      <c r="C105" s="29">
        <f t="shared" si="35"/>
        <v>0.69</v>
      </c>
      <c r="D105" s="16">
        <v>5.649</v>
      </c>
      <c r="E105" s="16">
        <f t="shared" si="40"/>
        <v>615.74</v>
      </c>
      <c r="F105" s="16">
        <v>30</v>
      </c>
      <c r="G105" s="16">
        <f t="shared" si="41"/>
        <v>184.72</v>
      </c>
      <c r="H105" s="16">
        <f t="shared" si="42"/>
        <v>44.5</v>
      </c>
      <c r="I105" s="17">
        <f t="shared" si="44"/>
        <v>229.22</v>
      </c>
    </row>
    <row r="106" spans="1:9" x14ac:dyDescent="0.25">
      <c r="A106" s="14" t="s">
        <v>900</v>
      </c>
      <c r="B106" s="1036">
        <v>87.5</v>
      </c>
      <c r="C106" s="29">
        <f t="shared" si="35"/>
        <v>0.55000000000000004</v>
      </c>
      <c r="D106" s="16">
        <v>5.649</v>
      </c>
      <c r="E106" s="16">
        <f t="shared" si="40"/>
        <v>494.29</v>
      </c>
      <c r="F106" s="16">
        <v>30</v>
      </c>
      <c r="G106" s="16">
        <f t="shared" si="41"/>
        <v>148.29</v>
      </c>
      <c r="H106" s="16">
        <f t="shared" si="42"/>
        <v>35.72</v>
      </c>
      <c r="I106" s="17">
        <f t="shared" si="44"/>
        <v>184.01</v>
      </c>
    </row>
    <row r="107" spans="1:9" x14ac:dyDescent="0.25">
      <c r="A107" s="14" t="s">
        <v>900</v>
      </c>
      <c r="B107" s="1036">
        <v>108</v>
      </c>
      <c r="C107" s="29">
        <f t="shared" si="35"/>
        <v>0.68</v>
      </c>
      <c r="D107" s="16">
        <v>5.649</v>
      </c>
      <c r="E107" s="16">
        <f t="shared" si="40"/>
        <v>610.09</v>
      </c>
      <c r="F107" s="16">
        <v>30</v>
      </c>
      <c r="G107" s="16">
        <f t="shared" si="41"/>
        <v>183.03</v>
      </c>
      <c r="H107" s="16">
        <f t="shared" si="42"/>
        <v>44.09</v>
      </c>
      <c r="I107" s="17">
        <f t="shared" si="44"/>
        <v>227.12</v>
      </c>
    </row>
    <row r="108" spans="1:9" ht="68.25" customHeight="1" x14ac:dyDescent="0.25">
      <c r="A108" s="1031" t="s">
        <v>9</v>
      </c>
      <c r="B108" s="1035">
        <f>SUM(B109:B121)</f>
        <v>1313</v>
      </c>
      <c r="C108" s="1032">
        <f>SUM(C109:C121)</f>
        <v>8.31</v>
      </c>
      <c r="D108" s="883"/>
      <c r="E108" s="883"/>
      <c r="F108" s="883"/>
      <c r="G108" s="883">
        <f>SUM(G109:G121)</f>
        <v>1510.38</v>
      </c>
      <c r="H108" s="883">
        <f>SUM(H109:H121)</f>
        <v>363.84999999999997</v>
      </c>
      <c r="I108" s="1033">
        <f>SUM(I109:I121)</f>
        <v>1874.23</v>
      </c>
    </row>
    <row r="109" spans="1:9" ht="18.75" customHeight="1" x14ac:dyDescent="0.25">
      <c r="A109" s="14" t="s">
        <v>409</v>
      </c>
      <c r="B109" s="1036">
        <v>139</v>
      </c>
      <c r="C109" s="29">
        <f t="shared" si="35"/>
        <v>0.88</v>
      </c>
      <c r="D109" s="220">
        <v>3.69</v>
      </c>
      <c r="E109" s="16">
        <f>ROUND(B109*D109,2)</f>
        <v>512.91</v>
      </c>
      <c r="F109" s="16">
        <v>30</v>
      </c>
      <c r="G109" s="16">
        <f>ROUND(E109*F109/100,2)</f>
        <v>153.87</v>
      </c>
      <c r="H109" s="16">
        <f>ROUND(G109*0.2409,2)</f>
        <v>37.07</v>
      </c>
      <c r="I109" s="17">
        <f>G109+H109</f>
        <v>190.94</v>
      </c>
    </row>
    <row r="110" spans="1:9" ht="19.5" customHeight="1" x14ac:dyDescent="0.25">
      <c r="A110" s="14" t="s">
        <v>409</v>
      </c>
      <c r="B110" s="1036">
        <v>4</v>
      </c>
      <c r="C110" s="29">
        <f t="shared" si="35"/>
        <v>0.03</v>
      </c>
      <c r="D110" s="220">
        <v>3.69</v>
      </c>
      <c r="E110" s="16">
        <f t="shared" ref="E110:E121" si="45">ROUND(B110*D110,2)</f>
        <v>14.76</v>
      </c>
      <c r="F110" s="16">
        <v>100</v>
      </c>
      <c r="G110" s="16">
        <f t="shared" ref="G110:G121" si="46">ROUND(E110*F110/100,2)</f>
        <v>14.76</v>
      </c>
      <c r="H110" s="16">
        <f t="shared" ref="H110:H121" si="47">ROUND(G110*0.2409,2)</f>
        <v>3.56</v>
      </c>
      <c r="I110" s="17">
        <f t="shared" ref="I110:I121" si="48">G110+H110</f>
        <v>18.32</v>
      </c>
    </row>
    <row r="111" spans="1:9" ht="19.5" customHeight="1" x14ac:dyDescent="0.25">
      <c r="A111" s="14" t="s">
        <v>409</v>
      </c>
      <c r="B111" s="1036">
        <v>158</v>
      </c>
      <c r="C111" s="29">
        <f t="shared" si="35"/>
        <v>1</v>
      </c>
      <c r="D111" s="220">
        <v>3.6459999999999999</v>
      </c>
      <c r="E111" s="16">
        <f t="shared" si="45"/>
        <v>576.07000000000005</v>
      </c>
      <c r="F111" s="16">
        <v>30</v>
      </c>
      <c r="G111" s="16">
        <f t="shared" si="46"/>
        <v>172.82</v>
      </c>
      <c r="H111" s="16">
        <f t="shared" si="47"/>
        <v>41.63</v>
      </c>
      <c r="I111" s="17">
        <f t="shared" si="48"/>
        <v>214.45</v>
      </c>
    </row>
    <row r="112" spans="1:9" ht="18.75" customHeight="1" x14ac:dyDescent="0.25">
      <c r="A112" s="14" t="s">
        <v>409</v>
      </c>
      <c r="B112" s="1036">
        <v>184</v>
      </c>
      <c r="C112" s="29">
        <f t="shared" si="35"/>
        <v>1.1599999999999999</v>
      </c>
      <c r="D112" s="220">
        <v>3.4529999999999998</v>
      </c>
      <c r="E112" s="16">
        <f t="shared" si="45"/>
        <v>635.35</v>
      </c>
      <c r="F112" s="16">
        <v>30</v>
      </c>
      <c r="G112" s="16">
        <f t="shared" si="46"/>
        <v>190.61</v>
      </c>
      <c r="H112" s="16">
        <f t="shared" si="47"/>
        <v>45.92</v>
      </c>
      <c r="I112" s="17">
        <f t="shared" si="48"/>
        <v>236.53000000000003</v>
      </c>
    </row>
    <row r="113" spans="1:9" ht="19.5" customHeight="1" x14ac:dyDescent="0.25">
      <c r="A113" s="14" t="s">
        <v>409</v>
      </c>
      <c r="B113" s="1036">
        <v>12</v>
      </c>
      <c r="C113" s="29">
        <f t="shared" si="35"/>
        <v>0.08</v>
      </c>
      <c r="D113" s="220">
        <v>3.4529999999999998</v>
      </c>
      <c r="E113" s="16">
        <f t="shared" si="45"/>
        <v>41.44</v>
      </c>
      <c r="F113" s="16">
        <v>100</v>
      </c>
      <c r="G113" s="16">
        <f t="shared" si="46"/>
        <v>41.44</v>
      </c>
      <c r="H113" s="16">
        <f t="shared" si="47"/>
        <v>9.98</v>
      </c>
      <c r="I113" s="17">
        <f t="shared" si="48"/>
        <v>51.42</v>
      </c>
    </row>
    <row r="114" spans="1:9" ht="19.5" customHeight="1" x14ac:dyDescent="0.25">
      <c r="A114" s="14" t="s">
        <v>409</v>
      </c>
      <c r="B114" s="1036">
        <v>148.5</v>
      </c>
      <c r="C114" s="29">
        <f t="shared" si="35"/>
        <v>0.94</v>
      </c>
      <c r="D114" s="220">
        <v>3.6459999999999999</v>
      </c>
      <c r="E114" s="16">
        <f t="shared" si="45"/>
        <v>541.42999999999995</v>
      </c>
      <c r="F114" s="16">
        <v>30</v>
      </c>
      <c r="G114" s="16">
        <f t="shared" si="46"/>
        <v>162.43</v>
      </c>
      <c r="H114" s="16">
        <f t="shared" si="47"/>
        <v>39.130000000000003</v>
      </c>
      <c r="I114" s="17">
        <f t="shared" si="48"/>
        <v>201.56</v>
      </c>
    </row>
    <row r="115" spans="1:9" ht="18.75" customHeight="1" x14ac:dyDescent="0.25">
      <c r="A115" s="14" t="s">
        <v>409</v>
      </c>
      <c r="B115" s="1036">
        <v>9.5</v>
      </c>
      <c r="C115" s="29">
        <f t="shared" si="35"/>
        <v>0.06</v>
      </c>
      <c r="D115" s="220">
        <v>3.6459999999999999</v>
      </c>
      <c r="E115" s="16">
        <f t="shared" si="45"/>
        <v>34.64</v>
      </c>
      <c r="F115" s="16">
        <v>100</v>
      </c>
      <c r="G115" s="16">
        <f t="shared" si="46"/>
        <v>34.64</v>
      </c>
      <c r="H115" s="16">
        <f t="shared" si="47"/>
        <v>8.34</v>
      </c>
      <c r="I115" s="17">
        <f t="shared" si="48"/>
        <v>42.980000000000004</v>
      </c>
    </row>
    <row r="116" spans="1:9" ht="18.75" customHeight="1" x14ac:dyDescent="0.25">
      <c r="A116" s="14" t="s">
        <v>409</v>
      </c>
      <c r="B116" s="1036">
        <v>138</v>
      </c>
      <c r="C116" s="29">
        <f t="shared" si="35"/>
        <v>0.87</v>
      </c>
      <c r="D116" s="16">
        <v>3.4529999999999998</v>
      </c>
      <c r="E116" s="16">
        <f t="shared" si="45"/>
        <v>476.51</v>
      </c>
      <c r="F116" s="16">
        <v>30</v>
      </c>
      <c r="G116" s="16">
        <f t="shared" si="46"/>
        <v>142.94999999999999</v>
      </c>
      <c r="H116" s="16">
        <f t="shared" si="47"/>
        <v>34.44</v>
      </c>
      <c r="I116" s="17">
        <f t="shared" si="48"/>
        <v>177.39</v>
      </c>
    </row>
    <row r="117" spans="1:9" x14ac:dyDescent="0.25">
      <c r="A117" s="14" t="s">
        <v>409</v>
      </c>
      <c r="B117" s="1036">
        <v>129</v>
      </c>
      <c r="C117" s="29">
        <f t="shared" si="35"/>
        <v>0.82</v>
      </c>
      <c r="D117" s="16">
        <v>3.4529999999999998</v>
      </c>
      <c r="E117" s="16">
        <f t="shared" si="45"/>
        <v>445.44</v>
      </c>
      <c r="F117" s="16">
        <v>30</v>
      </c>
      <c r="G117" s="16">
        <f t="shared" si="46"/>
        <v>133.63</v>
      </c>
      <c r="H117" s="16">
        <f t="shared" si="47"/>
        <v>32.19</v>
      </c>
      <c r="I117" s="17">
        <f t="shared" si="48"/>
        <v>165.82</v>
      </c>
    </row>
    <row r="118" spans="1:9" x14ac:dyDescent="0.25">
      <c r="A118" s="14" t="s">
        <v>409</v>
      </c>
      <c r="B118" s="1036">
        <v>159</v>
      </c>
      <c r="C118" s="29">
        <f t="shared" si="35"/>
        <v>1.01</v>
      </c>
      <c r="D118" s="16">
        <v>3.4529999999999998</v>
      </c>
      <c r="E118" s="16">
        <f t="shared" si="45"/>
        <v>549.03</v>
      </c>
      <c r="F118" s="16">
        <v>30</v>
      </c>
      <c r="G118" s="16">
        <f t="shared" si="46"/>
        <v>164.71</v>
      </c>
      <c r="H118" s="16">
        <f t="shared" si="47"/>
        <v>39.68</v>
      </c>
      <c r="I118" s="17">
        <f t="shared" si="48"/>
        <v>204.39000000000001</v>
      </c>
    </row>
    <row r="119" spans="1:9" x14ac:dyDescent="0.25">
      <c r="A119" s="14" t="s">
        <v>409</v>
      </c>
      <c r="B119" s="1036">
        <v>24</v>
      </c>
      <c r="C119" s="29">
        <f t="shared" si="35"/>
        <v>0.15</v>
      </c>
      <c r="D119" s="16">
        <v>3.4529999999999998</v>
      </c>
      <c r="E119" s="16">
        <f t="shared" si="45"/>
        <v>82.87</v>
      </c>
      <c r="F119" s="16">
        <v>100</v>
      </c>
      <c r="G119" s="16">
        <f t="shared" si="46"/>
        <v>82.87</v>
      </c>
      <c r="H119" s="16">
        <f t="shared" si="47"/>
        <v>19.96</v>
      </c>
      <c r="I119" s="17">
        <f t="shared" si="48"/>
        <v>102.83000000000001</v>
      </c>
    </row>
    <row r="120" spans="1:9" x14ac:dyDescent="0.25">
      <c r="A120" s="14" t="s">
        <v>409</v>
      </c>
      <c r="B120" s="1036">
        <v>184</v>
      </c>
      <c r="C120" s="29">
        <f t="shared" si="35"/>
        <v>1.1599999999999999</v>
      </c>
      <c r="D120" s="16">
        <v>3.4529999999999998</v>
      </c>
      <c r="E120" s="16">
        <f t="shared" si="45"/>
        <v>635.35</v>
      </c>
      <c r="F120" s="16">
        <v>30</v>
      </c>
      <c r="G120" s="16">
        <f t="shared" si="46"/>
        <v>190.61</v>
      </c>
      <c r="H120" s="16">
        <f t="shared" si="47"/>
        <v>45.92</v>
      </c>
      <c r="I120" s="17">
        <f t="shared" si="48"/>
        <v>236.53000000000003</v>
      </c>
    </row>
    <row r="121" spans="1:9" x14ac:dyDescent="0.25">
      <c r="A121" s="14" t="s">
        <v>409</v>
      </c>
      <c r="B121" s="1036">
        <v>24</v>
      </c>
      <c r="C121" s="29">
        <f t="shared" si="35"/>
        <v>0.15</v>
      </c>
      <c r="D121" s="16">
        <v>3.4769999999999999</v>
      </c>
      <c r="E121" s="16">
        <f t="shared" si="45"/>
        <v>83.45</v>
      </c>
      <c r="F121" s="16">
        <v>30</v>
      </c>
      <c r="G121" s="16">
        <f t="shared" si="46"/>
        <v>25.04</v>
      </c>
      <c r="H121" s="16">
        <f t="shared" si="47"/>
        <v>6.03</v>
      </c>
      <c r="I121" s="17">
        <f t="shared" si="48"/>
        <v>31.07</v>
      </c>
    </row>
    <row r="122" spans="1:9" s="1" customFormat="1" ht="21.75" customHeight="1" x14ac:dyDescent="0.25">
      <c r="A122" s="219" t="s">
        <v>901</v>
      </c>
      <c r="B122" s="1034">
        <f>B123+B125+B128+B130</f>
        <v>1063.5</v>
      </c>
      <c r="C122" s="28">
        <f>C123+C125+C128+C130</f>
        <v>6.74</v>
      </c>
      <c r="D122" s="12"/>
      <c r="E122" s="12"/>
      <c r="F122" s="12"/>
      <c r="G122" s="12">
        <f>G123+G125+G128+G130</f>
        <v>1893.8899999999999</v>
      </c>
      <c r="H122" s="12">
        <f>H123+H125+H128+H130</f>
        <v>456.22</v>
      </c>
      <c r="I122" s="13">
        <f>I123+I125+I128+I130</f>
        <v>2350.1099999999997</v>
      </c>
    </row>
    <row r="123" spans="1:9" ht="48.75" customHeight="1" x14ac:dyDescent="0.25">
      <c r="A123" s="1031" t="s">
        <v>10</v>
      </c>
      <c r="B123" s="1035">
        <f>SUM(B124:B124)</f>
        <v>118.5</v>
      </c>
      <c r="C123" s="1032">
        <f>SUM(C124:C124)</f>
        <v>0.75</v>
      </c>
      <c r="D123" s="883"/>
      <c r="E123" s="883"/>
      <c r="F123" s="883"/>
      <c r="G123" s="883">
        <f>SUM(G124:G124)</f>
        <v>371.25</v>
      </c>
      <c r="H123" s="883">
        <f>SUM(H124:H124)</f>
        <v>89.43</v>
      </c>
      <c r="I123" s="1033">
        <f>SUM(I124:I124)</f>
        <v>460.68</v>
      </c>
    </row>
    <row r="124" spans="1:9" ht="18.75" customHeight="1" x14ac:dyDescent="0.25">
      <c r="A124" s="14" t="s">
        <v>902</v>
      </c>
      <c r="B124" s="1036">
        <v>118.5</v>
      </c>
      <c r="C124" s="29">
        <f t="shared" ref="C124" si="49">ROUND(B124/158,2)</f>
        <v>0.75</v>
      </c>
      <c r="D124" s="220">
        <v>10.443</v>
      </c>
      <c r="E124" s="16">
        <f>ROUND(B124*D124,2)</f>
        <v>1237.5</v>
      </c>
      <c r="F124" s="16">
        <v>30</v>
      </c>
      <c r="G124" s="16">
        <f>ROUND(E124*F124/100,2)</f>
        <v>371.25</v>
      </c>
      <c r="H124" s="16">
        <f>ROUND(G124*0.2409,2)</f>
        <v>89.43</v>
      </c>
      <c r="I124" s="17">
        <f>G124+H124</f>
        <v>460.68</v>
      </c>
    </row>
    <row r="125" spans="1:9" s="186" customFormat="1" ht="49.5" customHeight="1" x14ac:dyDescent="0.25">
      <c r="A125" s="1031" t="s">
        <v>8</v>
      </c>
      <c r="B125" s="1035">
        <f>SUM(B126:B127)</f>
        <v>301</v>
      </c>
      <c r="C125" s="1032">
        <f>SUM(C126:C127)</f>
        <v>1.9100000000000001</v>
      </c>
      <c r="D125" s="883"/>
      <c r="E125" s="883"/>
      <c r="F125" s="883"/>
      <c r="G125" s="883">
        <f>SUM(G126:G127)</f>
        <v>615.17000000000007</v>
      </c>
      <c r="H125" s="883">
        <f>SUM(H126:H127)</f>
        <v>148.19</v>
      </c>
      <c r="I125" s="1033">
        <f>SUM(I126:I127)</f>
        <v>763.36</v>
      </c>
    </row>
    <row r="126" spans="1:9" ht="18.75" customHeight="1" x14ac:dyDescent="0.25">
      <c r="A126" s="14" t="s">
        <v>903</v>
      </c>
      <c r="B126" s="1036">
        <v>143</v>
      </c>
      <c r="C126" s="29">
        <f t="shared" ref="C126:C127" si="50">ROUND(B126/158,2)</f>
        <v>0.91</v>
      </c>
      <c r="D126" s="220">
        <v>7.032</v>
      </c>
      <c r="E126" s="16">
        <f>ROUND(B126*D126,2)</f>
        <v>1005.58</v>
      </c>
      <c r="F126" s="16">
        <v>30</v>
      </c>
      <c r="G126" s="16">
        <f>ROUND(E126*F126/100,2)</f>
        <v>301.67</v>
      </c>
      <c r="H126" s="16">
        <f>ROUND(G126*0.2409,2)</f>
        <v>72.67</v>
      </c>
      <c r="I126" s="17">
        <f>G126+H126</f>
        <v>374.34000000000003</v>
      </c>
    </row>
    <row r="127" spans="1:9" ht="19.5" customHeight="1" x14ac:dyDescent="0.25">
      <c r="A127" s="14" t="s">
        <v>904</v>
      </c>
      <c r="B127" s="1036">
        <v>158</v>
      </c>
      <c r="C127" s="29">
        <f t="shared" si="50"/>
        <v>1</v>
      </c>
      <c r="D127" s="220">
        <v>6.6139999999999999</v>
      </c>
      <c r="E127" s="16">
        <f t="shared" ref="E127" si="51">ROUND(B127*D127,2)</f>
        <v>1045.01</v>
      </c>
      <c r="F127" s="16">
        <v>30</v>
      </c>
      <c r="G127" s="16">
        <f t="shared" ref="G127" si="52">ROUND(E127*F127/100,2)</f>
        <v>313.5</v>
      </c>
      <c r="H127" s="16">
        <f t="shared" ref="H127" si="53">ROUND(G127*0.2409,2)</f>
        <v>75.52</v>
      </c>
      <c r="I127" s="17">
        <f t="shared" ref="I127" si="54">G127+H127</f>
        <v>389.02</v>
      </c>
    </row>
    <row r="128" spans="1:9" ht="70.5" customHeight="1" x14ac:dyDescent="0.25">
      <c r="A128" s="1031" t="s">
        <v>9</v>
      </c>
      <c r="B128" s="1035">
        <f>SUM(B129:B129)</f>
        <v>12</v>
      </c>
      <c r="C128" s="1032">
        <f>SUM(C129:C129)</f>
        <v>0.08</v>
      </c>
      <c r="D128" s="883"/>
      <c r="E128" s="883"/>
      <c r="F128" s="883"/>
      <c r="G128" s="883">
        <f>SUM(G129:G129)</f>
        <v>13.13</v>
      </c>
      <c r="H128" s="883">
        <f>SUM(H129:H129)</f>
        <v>3.16</v>
      </c>
      <c r="I128" s="1033">
        <f>SUM(I129:I129)</f>
        <v>16.29</v>
      </c>
    </row>
    <row r="129" spans="1:9" ht="18.75" customHeight="1" x14ac:dyDescent="0.25">
      <c r="A129" s="14" t="s">
        <v>905</v>
      </c>
      <c r="B129" s="1036">
        <v>12</v>
      </c>
      <c r="C129" s="29">
        <f t="shared" ref="C129" si="55">ROUND(B129/158,2)</f>
        <v>0.08</v>
      </c>
      <c r="D129" s="220">
        <v>3.6459999999999999</v>
      </c>
      <c r="E129" s="16">
        <f>ROUND(B129*D129,2)</f>
        <v>43.75</v>
      </c>
      <c r="F129" s="16">
        <v>30</v>
      </c>
      <c r="G129" s="16">
        <f>ROUND(E129*F129/100,2)</f>
        <v>13.13</v>
      </c>
      <c r="H129" s="16">
        <f>ROUND(G129*0.2409,2)</f>
        <v>3.16</v>
      </c>
      <c r="I129" s="17">
        <f>G129+H129</f>
        <v>16.29</v>
      </c>
    </row>
    <row r="130" spans="1:9" ht="36" customHeight="1" x14ac:dyDescent="0.25">
      <c r="A130" s="1031" t="s">
        <v>7</v>
      </c>
      <c r="B130" s="1035">
        <f>SUM(B131:B135)</f>
        <v>632</v>
      </c>
      <c r="C130" s="1032">
        <f>SUM(C131:C135)</f>
        <v>4</v>
      </c>
      <c r="D130" s="883"/>
      <c r="E130" s="883"/>
      <c r="F130" s="883"/>
      <c r="G130" s="883">
        <f>SUM(G131:G135)</f>
        <v>894.33999999999992</v>
      </c>
      <c r="H130" s="883">
        <f>SUM(H131:H135)</f>
        <v>215.44</v>
      </c>
      <c r="I130" s="1033">
        <f>SUM(I131:I135)</f>
        <v>1109.7799999999997</v>
      </c>
    </row>
    <row r="131" spans="1:9" ht="18.75" customHeight="1" x14ac:dyDescent="0.25">
      <c r="A131" s="14" t="s">
        <v>906</v>
      </c>
      <c r="B131" s="1036">
        <v>158</v>
      </c>
      <c r="C131" s="29">
        <f t="shared" ref="C131:C135" si="56">ROUND(B131/158,2)</f>
        <v>1</v>
      </c>
      <c r="D131" s="220">
        <v>6.6139999999999999</v>
      </c>
      <c r="E131" s="16">
        <f>ROUND(B131*D131,2)</f>
        <v>1045.01</v>
      </c>
      <c r="F131" s="16">
        <v>30</v>
      </c>
      <c r="G131" s="16">
        <f>ROUND(E131*F131/100,2)</f>
        <v>313.5</v>
      </c>
      <c r="H131" s="16">
        <f>ROUND(G131*0.2409,2)</f>
        <v>75.52</v>
      </c>
      <c r="I131" s="17">
        <f>G131+H131</f>
        <v>389.02</v>
      </c>
    </row>
    <row r="132" spans="1:9" ht="19.5" customHeight="1" x14ac:dyDescent="0.25">
      <c r="A132" s="14" t="s">
        <v>907</v>
      </c>
      <c r="B132" s="1036">
        <v>158</v>
      </c>
      <c r="C132" s="29">
        <f t="shared" si="56"/>
        <v>1</v>
      </c>
      <c r="D132" s="220">
        <v>6.266</v>
      </c>
      <c r="E132" s="16">
        <f t="shared" ref="E132:E135" si="57">ROUND(B132*D132,2)</f>
        <v>990.03</v>
      </c>
      <c r="F132" s="16">
        <v>30</v>
      </c>
      <c r="G132" s="16">
        <f t="shared" ref="G132:G135" si="58">ROUND(E132*F132/100,2)</f>
        <v>297.01</v>
      </c>
      <c r="H132" s="16">
        <f t="shared" ref="H132:H135" si="59">ROUND(G132*0.2409,2)</f>
        <v>71.55</v>
      </c>
      <c r="I132" s="17">
        <f t="shared" ref="I132:I135" si="60">G132+H132</f>
        <v>368.56</v>
      </c>
    </row>
    <row r="133" spans="1:9" ht="19.5" customHeight="1" x14ac:dyDescent="0.25">
      <c r="A133" s="14" t="s">
        <v>908</v>
      </c>
      <c r="B133" s="1036">
        <v>158</v>
      </c>
      <c r="C133" s="29">
        <f t="shared" si="56"/>
        <v>1</v>
      </c>
      <c r="D133" s="220">
        <v>2.9940000000000002</v>
      </c>
      <c r="E133" s="16">
        <f t="shared" si="57"/>
        <v>473.05</v>
      </c>
      <c r="F133" s="16">
        <v>30</v>
      </c>
      <c r="G133" s="16">
        <f t="shared" si="58"/>
        <v>141.91999999999999</v>
      </c>
      <c r="H133" s="16">
        <f t="shared" si="59"/>
        <v>34.19</v>
      </c>
      <c r="I133" s="17">
        <f t="shared" si="60"/>
        <v>176.10999999999999</v>
      </c>
    </row>
    <row r="134" spans="1:9" ht="19.5" customHeight="1" x14ac:dyDescent="0.25">
      <c r="A134" s="14" t="s">
        <v>908</v>
      </c>
      <c r="B134" s="1036">
        <v>120</v>
      </c>
      <c r="C134" s="29">
        <f t="shared" si="56"/>
        <v>0.76</v>
      </c>
      <c r="D134" s="220">
        <v>2.9940000000000002</v>
      </c>
      <c r="E134" s="16">
        <f t="shared" si="57"/>
        <v>359.28</v>
      </c>
      <c r="F134" s="16">
        <v>30</v>
      </c>
      <c r="G134" s="16">
        <f t="shared" si="58"/>
        <v>107.78</v>
      </c>
      <c r="H134" s="16">
        <f t="shared" si="59"/>
        <v>25.96</v>
      </c>
      <c r="I134" s="17">
        <f t="shared" si="60"/>
        <v>133.74</v>
      </c>
    </row>
    <row r="135" spans="1:9" ht="19.5" customHeight="1" x14ac:dyDescent="0.25">
      <c r="A135" s="14" t="s">
        <v>908</v>
      </c>
      <c r="B135" s="1036">
        <v>38</v>
      </c>
      <c r="C135" s="29">
        <f t="shared" si="56"/>
        <v>0.24</v>
      </c>
      <c r="D135" s="220">
        <v>2.9940000000000002</v>
      </c>
      <c r="E135" s="16">
        <f t="shared" si="57"/>
        <v>113.77</v>
      </c>
      <c r="F135" s="16">
        <v>30</v>
      </c>
      <c r="G135" s="16">
        <f t="shared" si="58"/>
        <v>34.130000000000003</v>
      </c>
      <c r="H135" s="16">
        <f t="shared" si="59"/>
        <v>8.2200000000000006</v>
      </c>
      <c r="I135" s="17">
        <f t="shared" si="60"/>
        <v>42.35</v>
      </c>
    </row>
    <row r="138" spans="1:9" x14ac:dyDescent="0.25">
      <c r="A138" s="2" t="s">
        <v>394</v>
      </c>
    </row>
    <row r="139" spans="1:9" ht="18" customHeight="1" x14ac:dyDescent="0.25"/>
    <row r="140" spans="1:9" ht="17.25" x14ac:dyDescent="0.3">
      <c r="A140" s="2" t="s">
        <v>909</v>
      </c>
    </row>
    <row r="141" spans="1:9" ht="17.25" x14ac:dyDescent="0.3">
      <c r="A141" s="2" t="s">
        <v>910</v>
      </c>
    </row>
  </sheetData>
  <mergeCells count="4">
    <mergeCell ref="H1:I1"/>
    <mergeCell ref="A2:G2"/>
    <mergeCell ref="A6:A7"/>
    <mergeCell ref="B6:I6"/>
  </mergeCells>
  <pageMargins left="0.7" right="0.7" top="0.75" bottom="0.75" header="0.3" footer="0.3"/>
  <pageSetup paperSize="9" scale="82" fitToHeight="0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59999389629810485"/>
  </sheetPr>
  <dimension ref="A1:I34"/>
  <sheetViews>
    <sheetView zoomScale="70" zoomScaleNormal="70" workbookViewId="0">
      <selection activeCell="V21" sqref="V21"/>
    </sheetView>
  </sheetViews>
  <sheetFormatPr defaultRowHeight="15" x14ac:dyDescent="0.25"/>
  <cols>
    <col min="1" max="1" width="42.140625" customWidth="1"/>
    <col min="2" max="2" width="19.7109375" customWidth="1"/>
    <col min="4" max="4" width="16.28515625" customWidth="1"/>
    <col min="5" max="5" width="17.28515625" customWidth="1"/>
    <col min="7" max="7" width="17.42578125" customWidth="1"/>
    <col min="8" max="8" width="22.140625" customWidth="1"/>
    <col min="9" max="9" width="35.5703125" customWidth="1"/>
  </cols>
  <sheetData>
    <row r="1" spans="1:9" x14ac:dyDescent="0.25">
      <c r="I1" s="405" t="s">
        <v>2370</v>
      </c>
    </row>
    <row r="2" spans="1:9" x14ac:dyDescent="0.25">
      <c r="I2" s="405" t="s">
        <v>2371</v>
      </c>
    </row>
    <row r="5" spans="1:9" ht="15.75" thickBot="1" x14ac:dyDescent="0.3"/>
    <row r="6" spans="1:9" ht="19.5" thickBot="1" x14ac:dyDescent="0.3">
      <c r="A6" s="1391" t="s">
        <v>2372</v>
      </c>
      <c r="B6" s="1391"/>
      <c r="C6" s="1391"/>
      <c r="D6" s="1391"/>
      <c r="E6" s="1391"/>
      <c r="F6" s="406"/>
      <c r="G6" s="407"/>
      <c r="H6" s="408">
        <v>1</v>
      </c>
      <c r="I6" s="409"/>
    </row>
    <row r="7" spans="1:9" ht="19.5" thickBot="1" x14ac:dyDescent="0.3">
      <c r="A7" s="1391"/>
      <c r="B7" s="1391"/>
      <c r="C7" s="1391"/>
      <c r="D7" s="1391"/>
      <c r="E7" s="1391"/>
      <c r="F7" s="406"/>
      <c r="G7" s="407" t="s">
        <v>2373</v>
      </c>
      <c r="H7" s="410" t="s">
        <v>2374</v>
      </c>
      <c r="I7" s="409"/>
    </row>
    <row r="8" spans="1:9" ht="15.75" thickBot="1" x14ac:dyDescent="0.3">
      <c r="A8" s="411"/>
      <c r="B8" s="412"/>
      <c r="C8" s="412"/>
      <c r="D8" s="412"/>
      <c r="E8" s="412"/>
      <c r="F8" s="406"/>
      <c r="G8" s="412"/>
      <c r="H8" s="412"/>
      <c r="I8" s="409"/>
    </row>
    <row r="9" spans="1:9" ht="71.25" x14ac:dyDescent="0.25">
      <c r="A9" s="413" t="s">
        <v>2243</v>
      </c>
      <c r="B9" s="413" t="s">
        <v>1586</v>
      </c>
      <c r="C9" s="413" t="s">
        <v>2245</v>
      </c>
      <c r="D9" s="413" t="s">
        <v>2375</v>
      </c>
      <c r="E9" s="413" t="s">
        <v>2376</v>
      </c>
      <c r="F9" s="414" t="s">
        <v>2377</v>
      </c>
      <c r="G9" s="413" t="s">
        <v>2378</v>
      </c>
      <c r="H9" s="415" t="s">
        <v>2379</v>
      </c>
      <c r="I9" s="416" t="s">
        <v>2380</v>
      </c>
    </row>
    <row r="10" spans="1:9" ht="15.75" x14ac:dyDescent="0.25">
      <c r="A10" s="417" t="s">
        <v>2348</v>
      </c>
      <c r="B10" s="417" t="s">
        <v>1323</v>
      </c>
      <c r="C10" s="418" t="s">
        <v>2355</v>
      </c>
      <c r="D10" s="417" t="s">
        <v>2381</v>
      </c>
      <c r="E10" s="417" t="s">
        <v>2382</v>
      </c>
      <c r="F10" s="419">
        <v>1516.5</v>
      </c>
      <c r="G10" s="420" t="s">
        <v>2350</v>
      </c>
      <c r="H10" s="421">
        <f>ROUND(F10*0.042*$H$6,2)</f>
        <v>63.69</v>
      </c>
      <c r="I10" s="422" t="s">
        <v>2383</v>
      </c>
    </row>
    <row r="11" spans="1:9" ht="15.75" x14ac:dyDescent="0.25">
      <c r="A11" s="417" t="s">
        <v>2348</v>
      </c>
      <c r="B11" s="417" t="s">
        <v>1323</v>
      </c>
      <c r="C11" s="418" t="s">
        <v>2352</v>
      </c>
      <c r="D11" s="417" t="s">
        <v>2384</v>
      </c>
      <c r="E11" s="417" t="s">
        <v>2385</v>
      </c>
      <c r="F11" s="419">
        <v>12630.300000000003</v>
      </c>
      <c r="G11" s="420" t="s">
        <v>2350</v>
      </c>
      <c r="H11" s="421">
        <f t="shared" ref="H11:H19" si="0">ROUND(F11*0.042*$H$6,2)</f>
        <v>530.47</v>
      </c>
      <c r="I11" s="422" t="s">
        <v>2386</v>
      </c>
    </row>
    <row r="12" spans="1:9" ht="15.75" x14ac:dyDescent="0.25">
      <c r="A12" s="417" t="s">
        <v>2348</v>
      </c>
      <c r="B12" s="417" t="s">
        <v>1323</v>
      </c>
      <c r="C12" s="418" t="s">
        <v>2363</v>
      </c>
      <c r="D12" s="417" t="s">
        <v>2387</v>
      </c>
      <c r="E12" s="417" t="s">
        <v>2388</v>
      </c>
      <c r="F12" s="419">
        <v>9945.6000000000022</v>
      </c>
      <c r="G12" s="420" t="s">
        <v>2350</v>
      </c>
      <c r="H12" s="421">
        <f t="shared" si="0"/>
        <v>417.72</v>
      </c>
      <c r="I12" s="422" t="s">
        <v>2389</v>
      </c>
    </row>
    <row r="13" spans="1:9" ht="15.75" x14ac:dyDescent="0.25">
      <c r="A13" s="417" t="s">
        <v>2348</v>
      </c>
      <c r="B13" s="417" t="s">
        <v>1323</v>
      </c>
      <c r="C13" s="418" t="s">
        <v>2357</v>
      </c>
      <c r="D13" s="417" t="s">
        <v>2390</v>
      </c>
      <c r="E13" s="417" t="s">
        <v>2391</v>
      </c>
      <c r="F13" s="419">
        <v>1516.5</v>
      </c>
      <c r="G13" s="420" t="s">
        <v>2350</v>
      </c>
      <c r="H13" s="421">
        <f t="shared" si="0"/>
        <v>63.69</v>
      </c>
      <c r="I13" s="422" t="s">
        <v>2383</v>
      </c>
    </row>
    <row r="14" spans="1:9" ht="15.75" x14ac:dyDescent="0.25">
      <c r="A14" s="417" t="s">
        <v>2348</v>
      </c>
      <c r="B14" s="417" t="s">
        <v>1323</v>
      </c>
      <c r="C14" s="418" t="s">
        <v>2361</v>
      </c>
      <c r="D14" s="417" t="s">
        <v>2392</v>
      </c>
      <c r="E14" s="417" t="s">
        <v>2393</v>
      </c>
      <c r="F14" s="419">
        <v>1516.5</v>
      </c>
      <c r="G14" s="420" t="s">
        <v>2350</v>
      </c>
      <c r="H14" s="421">
        <f t="shared" si="0"/>
        <v>63.69</v>
      </c>
      <c r="I14" s="422" t="s">
        <v>2383</v>
      </c>
    </row>
    <row r="15" spans="1:9" ht="15.75" x14ac:dyDescent="0.25">
      <c r="A15" s="417" t="s">
        <v>2348</v>
      </c>
      <c r="B15" s="417" t="s">
        <v>1323</v>
      </c>
      <c r="C15" s="418" t="s">
        <v>2353</v>
      </c>
      <c r="D15" s="417" t="s">
        <v>2394</v>
      </c>
      <c r="E15" s="417" t="s">
        <v>2395</v>
      </c>
      <c r="F15" s="419">
        <v>1011</v>
      </c>
      <c r="G15" s="420" t="s">
        <v>2350</v>
      </c>
      <c r="H15" s="421">
        <f t="shared" si="0"/>
        <v>42.46</v>
      </c>
      <c r="I15" s="422" t="s">
        <v>2396</v>
      </c>
    </row>
    <row r="16" spans="1:9" ht="15.75" x14ac:dyDescent="0.25">
      <c r="A16" s="417" t="s">
        <v>2348</v>
      </c>
      <c r="B16" s="417" t="s">
        <v>1323</v>
      </c>
      <c r="C16" s="418" t="s">
        <v>2359</v>
      </c>
      <c r="D16" s="417" t="s">
        <v>2397</v>
      </c>
      <c r="E16" s="417" t="s">
        <v>2398</v>
      </c>
      <c r="F16" s="419">
        <v>1011</v>
      </c>
      <c r="G16" s="420" t="s">
        <v>2350</v>
      </c>
      <c r="H16" s="421">
        <f t="shared" si="0"/>
        <v>42.46</v>
      </c>
      <c r="I16" s="422" t="s">
        <v>2396</v>
      </c>
    </row>
    <row r="17" spans="1:9" ht="15.75" x14ac:dyDescent="0.25">
      <c r="A17" s="417" t="s">
        <v>2348</v>
      </c>
      <c r="B17" s="417" t="s">
        <v>1323</v>
      </c>
      <c r="C17" s="418" t="s">
        <v>2365</v>
      </c>
      <c r="D17" s="417" t="s">
        <v>2399</v>
      </c>
      <c r="E17" s="417" t="s">
        <v>2400</v>
      </c>
      <c r="F17" s="419">
        <v>2759.7</v>
      </c>
      <c r="G17" s="420" t="s">
        <v>2350</v>
      </c>
      <c r="H17" s="421">
        <f t="shared" si="0"/>
        <v>115.91</v>
      </c>
      <c r="I17" s="422" t="s">
        <v>2401</v>
      </c>
    </row>
    <row r="18" spans="1:9" ht="15.75" x14ac:dyDescent="0.25">
      <c r="A18" s="417" t="s">
        <v>2348</v>
      </c>
      <c r="B18" s="417" t="s">
        <v>1323</v>
      </c>
      <c r="C18" s="418" t="s">
        <v>2358</v>
      </c>
      <c r="D18" s="417" t="s">
        <v>2402</v>
      </c>
      <c r="E18" s="417" t="s">
        <v>2403</v>
      </c>
      <c r="F18" s="419">
        <v>2022</v>
      </c>
      <c r="G18" s="420" t="s">
        <v>2350</v>
      </c>
      <c r="H18" s="421">
        <f t="shared" si="0"/>
        <v>84.92</v>
      </c>
      <c r="I18" s="422" t="s">
        <v>2404</v>
      </c>
    </row>
    <row r="19" spans="1:9" ht="15.75" x14ac:dyDescent="0.25">
      <c r="A19" s="417" t="s">
        <v>2348</v>
      </c>
      <c r="B19" s="417" t="s">
        <v>1323</v>
      </c>
      <c r="C19" s="418" t="s">
        <v>2364</v>
      </c>
      <c r="D19" s="417" t="s">
        <v>2405</v>
      </c>
      <c r="E19" s="417" t="s">
        <v>2406</v>
      </c>
      <c r="F19" s="419">
        <v>505.5</v>
      </c>
      <c r="G19" s="420" t="s">
        <v>2350</v>
      </c>
      <c r="H19" s="421">
        <f t="shared" si="0"/>
        <v>21.23</v>
      </c>
      <c r="I19" s="422" t="s">
        <v>2407</v>
      </c>
    </row>
    <row r="20" spans="1:9" ht="16.5" thickBot="1" x14ac:dyDescent="0.3">
      <c r="A20" s="423"/>
      <c r="B20" s="424"/>
      <c r="C20" s="424"/>
      <c r="D20" s="425"/>
      <c r="E20" s="425" t="s">
        <v>0</v>
      </c>
      <c r="F20" s="426"/>
      <c r="G20" s="427"/>
      <c r="H20" s="428">
        <f>SUM(H10:H19)</f>
        <v>1446.2400000000005</v>
      </c>
      <c r="I20" s="429"/>
    </row>
    <row r="23" spans="1:9" ht="15.75" thickBot="1" x14ac:dyDescent="0.3">
      <c r="A23" s="1392" t="s">
        <v>2408</v>
      </c>
      <c r="B23" s="1392"/>
      <c r="C23" s="1392"/>
      <c r="D23" s="1392"/>
      <c r="E23" s="1392"/>
      <c r="F23" s="1392"/>
      <c r="G23" s="430"/>
      <c r="H23" s="430"/>
      <c r="I23" s="431"/>
    </row>
    <row r="24" spans="1:9" ht="19.5" customHeight="1" thickBot="1" x14ac:dyDescent="0.3">
      <c r="A24" s="1392"/>
      <c r="B24" s="1392"/>
      <c r="C24" s="1392"/>
      <c r="D24" s="1392"/>
      <c r="E24" s="1392"/>
      <c r="F24" s="1392"/>
      <c r="G24" s="432"/>
      <c r="H24" s="408">
        <v>1</v>
      </c>
      <c r="I24" s="433"/>
    </row>
    <row r="25" spans="1:9" ht="19.5" thickBot="1" x14ac:dyDescent="0.3">
      <c r="A25" s="1392"/>
      <c r="B25" s="1392"/>
      <c r="C25" s="1392"/>
      <c r="D25" s="1392"/>
      <c r="E25" s="1392"/>
      <c r="F25" s="1392"/>
      <c r="G25" s="432" t="s">
        <v>2373</v>
      </c>
      <c r="H25" s="410" t="s">
        <v>2374</v>
      </c>
      <c r="I25" s="433"/>
    </row>
    <row r="26" spans="1:9" ht="15.75" thickBot="1" x14ac:dyDescent="0.3">
      <c r="A26" s="434"/>
      <c r="B26" s="430"/>
      <c r="C26" s="435"/>
      <c r="D26" s="435"/>
      <c r="E26" s="435"/>
      <c r="F26" s="430"/>
      <c r="G26" s="430"/>
      <c r="H26" s="430"/>
      <c r="I26" s="433"/>
    </row>
    <row r="27" spans="1:9" ht="71.25" x14ac:dyDescent="0.25">
      <c r="A27" s="436" t="s">
        <v>2243</v>
      </c>
      <c r="B27" s="436" t="s">
        <v>1586</v>
      </c>
      <c r="C27" s="436" t="s">
        <v>2245</v>
      </c>
      <c r="D27" s="436" t="s">
        <v>2375</v>
      </c>
      <c r="E27" s="436" t="s">
        <v>2376</v>
      </c>
      <c r="F27" s="437" t="s">
        <v>2377</v>
      </c>
      <c r="G27" s="436" t="s">
        <v>2378</v>
      </c>
      <c r="H27" s="438" t="s">
        <v>2379</v>
      </c>
      <c r="I27" s="439" t="s">
        <v>2380</v>
      </c>
    </row>
    <row r="28" spans="1:9" ht="15.75" x14ac:dyDescent="0.25">
      <c r="A28" s="440" t="s">
        <v>2348</v>
      </c>
      <c r="B28" s="440" t="s">
        <v>1323</v>
      </c>
      <c r="C28" s="441" t="s">
        <v>2356</v>
      </c>
      <c r="D28" s="440" t="s">
        <v>2409</v>
      </c>
      <c r="E28" s="440" t="s">
        <v>2410</v>
      </c>
      <c r="F28" s="442">
        <v>15084.799999999996</v>
      </c>
      <c r="G28" s="443" t="s">
        <v>2350</v>
      </c>
      <c r="H28" s="444">
        <f>ROUND(F28*0.042*$H$24,2)</f>
        <v>633.55999999999995</v>
      </c>
      <c r="I28" s="445" t="s">
        <v>2411</v>
      </c>
    </row>
    <row r="29" spans="1:9" ht="15.75" x14ac:dyDescent="0.25">
      <c r="A29" s="440" t="s">
        <v>2348</v>
      </c>
      <c r="B29" s="440" t="s">
        <v>1323</v>
      </c>
      <c r="C29" s="441" t="s">
        <v>2351</v>
      </c>
      <c r="D29" s="440" t="s">
        <v>2412</v>
      </c>
      <c r="E29" s="440" t="s">
        <v>2413</v>
      </c>
      <c r="F29" s="442">
        <v>16970.399999999994</v>
      </c>
      <c r="G29" s="443" t="s">
        <v>2350</v>
      </c>
      <c r="H29" s="444">
        <f t="shared" ref="H29:H33" si="1">ROUND(F29*0.042*$H$24,2)</f>
        <v>712.76</v>
      </c>
      <c r="I29" s="445" t="s">
        <v>2414</v>
      </c>
    </row>
    <row r="30" spans="1:9" ht="15.75" x14ac:dyDescent="0.25">
      <c r="A30" s="440" t="s">
        <v>2348</v>
      </c>
      <c r="B30" s="440" t="s">
        <v>1323</v>
      </c>
      <c r="C30" s="441" t="s">
        <v>2349</v>
      </c>
      <c r="D30" s="440" t="s">
        <v>2415</v>
      </c>
      <c r="E30" s="440" t="s">
        <v>2416</v>
      </c>
      <c r="F30" s="442">
        <v>15084.799999999996</v>
      </c>
      <c r="G30" s="443" t="s">
        <v>2350</v>
      </c>
      <c r="H30" s="444">
        <f t="shared" si="1"/>
        <v>633.55999999999995</v>
      </c>
      <c r="I30" s="445" t="s">
        <v>2411</v>
      </c>
    </row>
    <row r="31" spans="1:9" ht="15.75" x14ac:dyDescent="0.25">
      <c r="A31" s="440" t="s">
        <v>2348</v>
      </c>
      <c r="B31" s="440" t="s">
        <v>1323</v>
      </c>
      <c r="C31" s="441" t="s">
        <v>2354</v>
      </c>
      <c r="D31" s="440" t="s">
        <v>2417</v>
      </c>
      <c r="E31" s="440" t="s">
        <v>2418</v>
      </c>
      <c r="F31" s="442">
        <v>9428</v>
      </c>
      <c r="G31" s="443" t="s">
        <v>2350</v>
      </c>
      <c r="H31" s="444">
        <f t="shared" si="1"/>
        <v>395.98</v>
      </c>
      <c r="I31" s="445" t="s">
        <v>2419</v>
      </c>
    </row>
    <row r="32" spans="1:9" ht="15.75" x14ac:dyDescent="0.25">
      <c r="A32" s="440" t="s">
        <v>2348</v>
      </c>
      <c r="B32" s="440" t="s">
        <v>1323</v>
      </c>
      <c r="C32" s="441" t="s">
        <v>2362</v>
      </c>
      <c r="D32" s="440" t="s">
        <v>2420</v>
      </c>
      <c r="E32" s="440" t="s">
        <v>2421</v>
      </c>
      <c r="F32" s="442">
        <v>15556.199999999995</v>
      </c>
      <c r="G32" s="443" t="s">
        <v>2350</v>
      </c>
      <c r="H32" s="444">
        <f t="shared" si="1"/>
        <v>653.36</v>
      </c>
      <c r="I32" s="445" t="s">
        <v>2422</v>
      </c>
    </row>
    <row r="33" spans="1:9" ht="15.75" x14ac:dyDescent="0.25">
      <c r="A33" s="440" t="s">
        <v>2348</v>
      </c>
      <c r="B33" s="440" t="s">
        <v>1323</v>
      </c>
      <c r="C33" s="441" t="s">
        <v>2360</v>
      </c>
      <c r="D33" s="440" t="s">
        <v>2423</v>
      </c>
      <c r="E33" s="440" t="s">
        <v>2424</v>
      </c>
      <c r="F33" s="442">
        <v>15556.199999999995</v>
      </c>
      <c r="G33" s="443" t="s">
        <v>2350</v>
      </c>
      <c r="H33" s="444">
        <f t="shared" si="1"/>
        <v>653.36</v>
      </c>
      <c r="I33" s="445" t="s">
        <v>2422</v>
      </c>
    </row>
    <row r="34" spans="1:9" ht="16.5" thickBot="1" x14ac:dyDescent="0.3">
      <c r="A34" s="446"/>
      <c r="B34" s="447"/>
      <c r="C34" s="447"/>
      <c r="D34" s="448"/>
      <c r="E34" s="448" t="s">
        <v>0</v>
      </c>
      <c r="F34" s="449"/>
      <c r="G34" s="449"/>
      <c r="H34" s="450">
        <f>SUM(H28:H33)</f>
        <v>3682.58</v>
      </c>
      <c r="I34" s="451"/>
    </row>
  </sheetData>
  <mergeCells count="2">
    <mergeCell ref="A6:E7"/>
    <mergeCell ref="A23:F25"/>
  </mergeCells>
  <conditionalFormatting sqref="C28:C33">
    <cfRule type="duplicateValues" dxfId="0" priority="1"/>
  </conditionalFormatting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9" tint="0.59999389629810485"/>
  </sheetPr>
  <dimension ref="A1:I64"/>
  <sheetViews>
    <sheetView topLeftCell="A15" zoomScale="80" zoomScaleNormal="80" zoomScaleSheetLayoutView="80" workbookViewId="0">
      <selection activeCell="O12" sqref="O12"/>
    </sheetView>
  </sheetViews>
  <sheetFormatPr defaultColWidth="9.140625" defaultRowHeight="16.5" x14ac:dyDescent="0.25"/>
  <cols>
    <col min="1" max="1" width="42.7109375" style="2" customWidth="1"/>
    <col min="2" max="2" width="17.28515625" style="2" customWidth="1"/>
    <col min="3" max="3" width="19.28515625" style="2" customWidth="1"/>
    <col min="4" max="4" width="13.7109375" style="2" customWidth="1"/>
    <col min="5" max="5" width="15.42578125" style="2" customWidth="1"/>
    <col min="6" max="6" width="11.42578125" style="2" customWidth="1"/>
    <col min="7" max="7" width="11.5703125" style="2" customWidth="1"/>
    <col min="8" max="8" width="12.140625" style="2" customWidth="1"/>
    <col min="9" max="9" width="13.7109375" style="2" customWidth="1"/>
    <col min="10" max="16384" width="9.140625" style="2"/>
  </cols>
  <sheetData>
    <row r="1" spans="1:9" x14ac:dyDescent="0.25">
      <c r="F1" s="1433"/>
      <c r="G1" s="1433"/>
    </row>
    <row r="2" spans="1:9" s="1" customFormat="1" ht="48.75" customHeight="1" x14ac:dyDescent="0.25">
      <c r="A2" s="1374" t="s">
        <v>691</v>
      </c>
      <c r="B2" s="1374"/>
      <c r="C2" s="1374"/>
      <c r="D2" s="1374"/>
      <c r="E2" s="1374"/>
      <c r="F2" s="1374"/>
      <c r="G2" s="1374"/>
    </row>
    <row r="4" spans="1:9" x14ac:dyDescent="0.25">
      <c r="A4" s="2" t="s">
        <v>1928</v>
      </c>
    </row>
    <row r="5" spans="1:9" ht="17.25" thickBot="1" x14ac:dyDescent="0.3"/>
    <row r="6" spans="1:9" ht="24" customHeight="1" x14ac:dyDescent="0.25">
      <c r="A6" s="1428"/>
      <c r="B6" s="1430" t="s">
        <v>11</v>
      </c>
      <c r="C6" s="1431"/>
      <c r="D6" s="1431"/>
      <c r="E6" s="1431"/>
      <c r="F6" s="1431"/>
      <c r="G6" s="1431"/>
      <c r="H6" s="1431"/>
      <c r="I6" s="1432"/>
    </row>
    <row r="7" spans="1:9" ht="142.5" customHeight="1" x14ac:dyDescent="0.25">
      <c r="A7" s="1429"/>
      <c r="B7" s="23" t="s">
        <v>21</v>
      </c>
      <c r="C7" s="166" t="s">
        <v>15</v>
      </c>
      <c r="D7" s="24" t="s">
        <v>16</v>
      </c>
      <c r="E7" s="24" t="s">
        <v>13</v>
      </c>
      <c r="F7" s="24" t="s">
        <v>3</v>
      </c>
      <c r="G7" s="24" t="s">
        <v>4</v>
      </c>
      <c r="H7" s="24" t="s">
        <v>5</v>
      </c>
      <c r="I7" s="25" t="s">
        <v>6</v>
      </c>
    </row>
    <row r="8" spans="1:9" ht="13.5" customHeight="1" x14ac:dyDescent="0.25">
      <c r="A8" s="915"/>
      <c r="B8" s="4">
        <v>1</v>
      </c>
      <c r="C8" s="5" t="s">
        <v>24</v>
      </c>
      <c r="D8" s="5">
        <v>3</v>
      </c>
      <c r="E8" s="5" t="s">
        <v>17</v>
      </c>
      <c r="F8" s="5">
        <v>5</v>
      </c>
      <c r="G8" s="5" t="s">
        <v>18</v>
      </c>
      <c r="H8" s="5" t="s">
        <v>19</v>
      </c>
      <c r="I8" s="6" t="s">
        <v>20</v>
      </c>
    </row>
    <row r="9" spans="1:9" s="1" customFormat="1" ht="26.25" customHeight="1" x14ac:dyDescent="0.25">
      <c r="A9" s="213" t="s">
        <v>0</v>
      </c>
      <c r="B9" s="489">
        <f>B10+B30</f>
        <v>3856</v>
      </c>
      <c r="C9" s="8">
        <f t="shared" ref="C9:I9" si="0">C10+C30</f>
        <v>24.405063291139236</v>
      </c>
      <c r="D9" s="8"/>
      <c r="E9" s="8"/>
      <c r="F9" s="8"/>
      <c r="G9" s="8">
        <f t="shared" si="0"/>
        <v>23255.179999999997</v>
      </c>
      <c r="H9" s="8">
        <f t="shared" si="0"/>
        <v>5602.17</v>
      </c>
      <c r="I9" s="9">
        <f t="shared" si="0"/>
        <v>28857.350000000002</v>
      </c>
    </row>
    <row r="10" spans="1:9" s="1" customFormat="1" ht="21.75" customHeight="1" x14ac:dyDescent="0.25">
      <c r="A10" s="215" t="s">
        <v>1929</v>
      </c>
      <c r="B10" s="490">
        <f>B11+B15+B22+B28</f>
        <v>880</v>
      </c>
      <c r="C10" s="12">
        <f t="shared" ref="C10:I10" si="1">C11+C15+C22+C28</f>
        <v>5.5696202531645564</v>
      </c>
      <c r="D10" s="52"/>
      <c r="E10" s="52"/>
      <c r="F10" s="52"/>
      <c r="G10" s="52">
        <f t="shared" si="1"/>
        <v>4376.9399999999996</v>
      </c>
      <c r="H10" s="52">
        <f t="shared" si="1"/>
        <v>1054.4000000000001</v>
      </c>
      <c r="I10" s="789">
        <f t="shared" si="1"/>
        <v>5431.34</v>
      </c>
    </row>
    <row r="11" spans="1:9" ht="57" customHeight="1" x14ac:dyDescent="0.25">
      <c r="A11" s="1037" t="s">
        <v>10</v>
      </c>
      <c r="B11" s="878">
        <f>SUM(B12:B14)</f>
        <v>93</v>
      </c>
      <c r="C11" s="883">
        <f t="shared" ref="C11:I11" si="2">SUM(C12:C14)</f>
        <v>0.58860759493670889</v>
      </c>
      <c r="D11" s="867"/>
      <c r="E11" s="867"/>
      <c r="F11" s="867"/>
      <c r="G11" s="867">
        <f t="shared" si="2"/>
        <v>765.19</v>
      </c>
      <c r="H11" s="867">
        <f t="shared" si="2"/>
        <v>184.32999999999998</v>
      </c>
      <c r="I11" s="868">
        <f t="shared" si="2"/>
        <v>949.52</v>
      </c>
    </row>
    <row r="12" spans="1:9" ht="18.75" customHeight="1" x14ac:dyDescent="0.25">
      <c r="A12" s="216" t="s">
        <v>1789</v>
      </c>
      <c r="B12" s="491">
        <v>23</v>
      </c>
      <c r="C12" s="16">
        <f>B12/158</f>
        <v>0.14556962025316456</v>
      </c>
      <c r="D12" s="16">
        <v>1500</v>
      </c>
      <c r="E12" s="16">
        <f>C12*D12</f>
        <v>218.35443037974684</v>
      </c>
      <c r="F12" s="129">
        <v>1</v>
      </c>
      <c r="G12" s="16">
        <f>ROUND(E12*F12,2)</f>
        <v>218.35</v>
      </c>
      <c r="H12" s="16">
        <f>ROUND(G12*0.2409,2)</f>
        <v>52.6</v>
      </c>
      <c r="I12" s="17">
        <f>G12+H12</f>
        <v>270.95</v>
      </c>
    </row>
    <row r="13" spans="1:9" ht="19.5" customHeight="1" x14ac:dyDescent="0.25">
      <c r="A13" s="216" t="s">
        <v>1930</v>
      </c>
      <c r="B13" s="491">
        <v>24</v>
      </c>
      <c r="C13" s="16">
        <f>B13/158</f>
        <v>0.15189873417721519</v>
      </c>
      <c r="D13" s="16">
        <v>1300</v>
      </c>
      <c r="E13" s="16">
        <f t="shared" ref="E13:E58" si="3">C13*D13</f>
        <v>197.46835443037975</v>
      </c>
      <c r="F13" s="129">
        <v>1</v>
      </c>
      <c r="G13" s="16">
        <f t="shared" ref="G13:G58" si="4">ROUND(E13*F13,2)</f>
        <v>197.47</v>
      </c>
      <c r="H13" s="16">
        <f t="shared" ref="H13:H58" si="5">ROUND(G13*0.2409,2)</f>
        <v>47.57</v>
      </c>
      <c r="I13" s="17">
        <f>G13+H13</f>
        <v>245.04</v>
      </c>
    </row>
    <row r="14" spans="1:9" ht="19.5" customHeight="1" x14ac:dyDescent="0.25">
      <c r="A14" s="216" t="s">
        <v>1930</v>
      </c>
      <c r="B14" s="491">
        <v>46</v>
      </c>
      <c r="C14" s="16">
        <f>B14/158</f>
        <v>0.29113924050632911</v>
      </c>
      <c r="D14" s="16">
        <v>1200</v>
      </c>
      <c r="E14" s="16">
        <f t="shared" si="3"/>
        <v>349.36708860759495</v>
      </c>
      <c r="F14" s="129">
        <v>1</v>
      </c>
      <c r="G14" s="16">
        <f t="shared" si="4"/>
        <v>349.37</v>
      </c>
      <c r="H14" s="16">
        <f t="shared" si="5"/>
        <v>84.16</v>
      </c>
      <c r="I14" s="17">
        <f>G14+H14</f>
        <v>433.53</v>
      </c>
    </row>
    <row r="15" spans="1:9" ht="68.25" customHeight="1" x14ac:dyDescent="0.25">
      <c r="A15" s="1037" t="s">
        <v>8</v>
      </c>
      <c r="B15" s="878">
        <f>SUM(B16:B21)</f>
        <v>413</v>
      </c>
      <c r="C15" s="883">
        <f t="shared" ref="C15:I15" si="6">SUM(C16:C21)</f>
        <v>2.6139240506329116</v>
      </c>
      <c r="D15" s="867"/>
      <c r="E15" s="867"/>
      <c r="F15" s="1040"/>
      <c r="G15" s="867">
        <f t="shared" si="6"/>
        <v>2177.6</v>
      </c>
      <c r="H15" s="867">
        <f t="shared" si="6"/>
        <v>524.57999999999993</v>
      </c>
      <c r="I15" s="868">
        <f t="shared" si="6"/>
        <v>2702.1800000000003</v>
      </c>
    </row>
    <row r="16" spans="1:9" x14ac:dyDescent="0.25">
      <c r="A16" s="216" t="s">
        <v>612</v>
      </c>
      <c r="B16" s="491">
        <v>62</v>
      </c>
      <c r="C16" s="16">
        <f t="shared" ref="C16:C21" si="7">B16/158</f>
        <v>0.39240506329113922</v>
      </c>
      <c r="D16" s="16">
        <v>1000</v>
      </c>
      <c r="E16" s="16">
        <f t="shared" si="3"/>
        <v>392.40506329113924</v>
      </c>
      <c r="F16" s="129">
        <v>1</v>
      </c>
      <c r="G16" s="16">
        <f t="shared" si="4"/>
        <v>392.41</v>
      </c>
      <c r="H16" s="16">
        <f t="shared" si="5"/>
        <v>94.53</v>
      </c>
      <c r="I16" s="17">
        <f>G16+H16</f>
        <v>486.94000000000005</v>
      </c>
    </row>
    <row r="17" spans="1:9" x14ac:dyDescent="0.25">
      <c r="A17" s="216" t="s">
        <v>612</v>
      </c>
      <c r="B17" s="491">
        <v>72</v>
      </c>
      <c r="C17" s="16">
        <f t="shared" si="7"/>
        <v>0.45569620253164556</v>
      </c>
      <c r="D17" s="16">
        <v>820</v>
      </c>
      <c r="E17" s="16">
        <f t="shared" si="3"/>
        <v>373.67088607594934</v>
      </c>
      <c r="F17" s="129">
        <v>1</v>
      </c>
      <c r="G17" s="16">
        <f t="shared" si="4"/>
        <v>373.67</v>
      </c>
      <c r="H17" s="16">
        <f t="shared" si="5"/>
        <v>90.02</v>
      </c>
      <c r="I17" s="17">
        <f t="shared" ref="I17:I21" si="8">G17+H17</f>
        <v>463.69</v>
      </c>
    </row>
    <row r="18" spans="1:9" x14ac:dyDescent="0.25">
      <c r="A18" s="216" t="s">
        <v>612</v>
      </c>
      <c r="B18" s="491">
        <v>63</v>
      </c>
      <c r="C18" s="16">
        <f t="shared" si="7"/>
        <v>0.39873417721518989</v>
      </c>
      <c r="D18" s="16">
        <v>820</v>
      </c>
      <c r="E18" s="16">
        <f t="shared" si="3"/>
        <v>326.96202531645571</v>
      </c>
      <c r="F18" s="129">
        <v>1</v>
      </c>
      <c r="G18" s="16">
        <f t="shared" si="4"/>
        <v>326.95999999999998</v>
      </c>
      <c r="H18" s="16">
        <f t="shared" si="5"/>
        <v>78.760000000000005</v>
      </c>
      <c r="I18" s="17">
        <f t="shared" si="8"/>
        <v>405.71999999999997</v>
      </c>
    </row>
    <row r="19" spans="1:9" x14ac:dyDescent="0.25">
      <c r="A19" s="216" t="s">
        <v>612</v>
      </c>
      <c r="B19" s="491">
        <v>96</v>
      </c>
      <c r="C19" s="16">
        <f t="shared" si="7"/>
        <v>0.60759493670886078</v>
      </c>
      <c r="D19" s="16">
        <v>820</v>
      </c>
      <c r="E19" s="16">
        <f t="shared" si="3"/>
        <v>498.22784810126586</v>
      </c>
      <c r="F19" s="129">
        <v>1</v>
      </c>
      <c r="G19" s="16">
        <f t="shared" si="4"/>
        <v>498.23</v>
      </c>
      <c r="H19" s="16">
        <f t="shared" si="5"/>
        <v>120.02</v>
      </c>
      <c r="I19" s="17">
        <f t="shared" si="8"/>
        <v>618.25</v>
      </c>
    </row>
    <row r="20" spans="1:9" x14ac:dyDescent="0.25">
      <c r="A20" s="216" t="s">
        <v>612</v>
      </c>
      <c r="B20" s="491">
        <v>24</v>
      </c>
      <c r="C20" s="16">
        <f t="shared" si="7"/>
        <v>0.15189873417721519</v>
      </c>
      <c r="D20" s="16">
        <v>820</v>
      </c>
      <c r="E20" s="16">
        <f t="shared" si="3"/>
        <v>124.55696202531647</v>
      </c>
      <c r="F20" s="129">
        <v>1</v>
      </c>
      <c r="G20" s="16">
        <f t="shared" si="4"/>
        <v>124.56</v>
      </c>
      <c r="H20" s="16">
        <f t="shared" si="5"/>
        <v>30.01</v>
      </c>
      <c r="I20" s="17">
        <f t="shared" si="8"/>
        <v>154.57</v>
      </c>
    </row>
    <row r="21" spans="1:9" x14ac:dyDescent="0.25">
      <c r="A21" s="216" t="s">
        <v>612</v>
      </c>
      <c r="B21" s="491">
        <v>96</v>
      </c>
      <c r="C21" s="16">
        <f t="shared" si="7"/>
        <v>0.60759493670886078</v>
      </c>
      <c r="D21" s="16">
        <v>760</v>
      </c>
      <c r="E21" s="16">
        <f t="shared" si="3"/>
        <v>461.77215189873419</v>
      </c>
      <c r="F21" s="129">
        <v>1</v>
      </c>
      <c r="G21" s="16">
        <f t="shared" si="4"/>
        <v>461.77</v>
      </c>
      <c r="H21" s="16">
        <f t="shared" si="5"/>
        <v>111.24</v>
      </c>
      <c r="I21" s="17">
        <f t="shared" si="8"/>
        <v>573.01</v>
      </c>
    </row>
    <row r="22" spans="1:9" ht="63.75" customHeight="1" x14ac:dyDescent="0.25">
      <c r="A22" s="1037" t="s">
        <v>9</v>
      </c>
      <c r="B22" s="878">
        <f>SUM(B23:B27)</f>
        <v>351</v>
      </c>
      <c r="C22" s="883">
        <f t="shared" ref="C22:I22" si="9">SUM(C23:C27)</f>
        <v>2.221518987341772</v>
      </c>
      <c r="D22" s="867"/>
      <c r="E22" s="867"/>
      <c r="F22" s="1040"/>
      <c r="G22" s="867">
        <f t="shared" si="9"/>
        <v>1343.17</v>
      </c>
      <c r="H22" s="867">
        <f t="shared" si="9"/>
        <v>323.57000000000005</v>
      </c>
      <c r="I22" s="868">
        <f t="shared" si="9"/>
        <v>1666.7400000000002</v>
      </c>
    </row>
    <row r="23" spans="1:9" x14ac:dyDescent="0.25">
      <c r="A23" s="216" t="s">
        <v>49</v>
      </c>
      <c r="B23" s="491">
        <v>96</v>
      </c>
      <c r="C23" s="16">
        <f>B23/158</f>
        <v>0.60759493670886078</v>
      </c>
      <c r="D23" s="16">
        <v>620</v>
      </c>
      <c r="E23" s="16">
        <f t="shared" si="3"/>
        <v>376.70886075949369</v>
      </c>
      <c r="F23" s="129">
        <v>1</v>
      </c>
      <c r="G23" s="16">
        <f t="shared" si="4"/>
        <v>376.71</v>
      </c>
      <c r="H23" s="16">
        <f t="shared" si="5"/>
        <v>90.75</v>
      </c>
      <c r="I23" s="17">
        <f>G23+H23</f>
        <v>467.46</v>
      </c>
    </row>
    <row r="24" spans="1:9" x14ac:dyDescent="0.25">
      <c r="A24" s="216" t="s">
        <v>49</v>
      </c>
      <c r="B24" s="491">
        <v>72</v>
      </c>
      <c r="C24" s="16">
        <f t="shared" ref="C24:C27" si="10">B24/158</f>
        <v>0.45569620253164556</v>
      </c>
      <c r="D24" s="16">
        <v>580</v>
      </c>
      <c r="E24" s="16">
        <f t="shared" si="3"/>
        <v>264.30379746835445</v>
      </c>
      <c r="F24" s="129">
        <v>1</v>
      </c>
      <c r="G24" s="16">
        <f t="shared" si="4"/>
        <v>264.3</v>
      </c>
      <c r="H24" s="16">
        <f t="shared" si="5"/>
        <v>63.67</v>
      </c>
      <c r="I24" s="17">
        <f t="shared" ref="I24:I27" si="11">G24+H24</f>
        <v>327.97</v>
      </c>
    </row>
    <row r="25" spans="1:9" x14ac:dyDescent="0.25">
      <c r="A25" s="216" t="s">
        <v>49</v>
      </c>
      <c r="B25" s="491">
        <v>24</v>
      </c>
      <c r="C25" s="16">
        <f t="shared" si="10"/>
        <v>0.15189873417721519</v>
      </c>
      <c r="D25" s="16">
        <v>620</v>
      </c>
      <c r="E25" s="16">
        <f t="shared" si="3"/>
        <v>94.177215189873422</v>
      </c>
      <c r="F25" s="129">
        <v>1</v>
      </c>
      <c r="G25" s="16">
        <f t="shared" si="4"/>
        <v>94.18</v>
      </c>
      <c r="H25" s="16">
        <f t="shared" si="5"/>
        <v>22.69</v>
      </c>
      <c r="I25" s="17">
        <f t="shared" si="11"/>
        <v>116.87</v>
      </c>
    </row>
    <row r="26" spans="1:9" x14ac:dyDescent="0.25">
      <c r="A26" s="216" t="s">
        <v>49</v>
      </c>
      <c r="B26" s="491">
        <v>63</v>
      </c>
      <c r="C26" s="16">
        <f t="shared" si="10"/>
        <v>0.39873417721518989</v>
      </c>
      <c r="D26" s="16">
        <v>580</v>
      </c>
      <c r="E26" s="16">
        <f t="shared" si="3"/>
        <v>231.26582278481013</v>
      </c>
      <c r="F26" s="129">
        <v>1</v>
      </c>
      <c r="G26" s="16">
        <f t="shared" si="4"/>
        <v>231.27</v>
      </c>
      <c r="H26" s="16">
        <f t="shared" si="5"/>
        <v>55.71</v>
      </c>
      <c r="I26" s="17">
        <f t="shared" si="11"/>
        <v>286.98</v>
      </c>
    </row>
    <row r="27" spans="1:9" x14ac:dyDescent="0.25">
      <c r="A27" s="216" t="s">
        <v>49</v>
      </c>
      <c r="B27" s="491">
        <v>96</v>
      </c>
      <c r="C27" s="16">
        <f t="shared" si="10"/>
        <v>0.60759493670886078</v>
      </c>
      <c r="D27" s="16">
        <v>620</v>
      </c>
      <c r="E27" s="16">
        <f t="shared" si="3"/>
        <v>376.70886075949369</v>
      </c>
      <c r="F27" s="129">
        <v>1</v>
      </c>
      <c r="G27" s="16">
        <f t="shared" si="4"/>
        <v>376.71</v>
      </c>
      <c r="H27" s="16">
        <f t="shared" si="5"/>
        <v>90.75</v>
      </c>
      <c r="I27" s="17">
        <f t="shared" si="11"/>
        <v>467.46</v>
      </c>
    </row>
    <row r="28" spans="1:9" ht="36" customHeight="1" x14ac:dyDescent="0.25">
      <c r="A28" s="1037" t="s">
        <v>7</v>
      </c>
      <c r="B28" s="878">
        <f>B29</f>
        <v>23</v>
      </c>
      <c r="C28" s="883">
        <f t="shared" ref="C28:I28" si="12">C29</f>
        <v>0.14556962025316456</v>
      </c>
      <c r="D28" s="867"/>
      <c r="E28" s="867"/>
      <c r="F28" s="1040"/>
      <c r="G28" s="867">
        <f t="shared" si="12"/>
        <v>90.98</v>
      </c>
      <c r="H28" s="867">
        <f t="shared" si="12"/>
        <v>21.92</v>
      </c>
      <c r="I28" s="868">
        <f t="shared" si="12"/>
        <v>112.9</v>
      </c>
    </row>
    <row r="29" spans="1:9" x14ac:dyDescent="0.25">
      <c r="A29" s="216" t="s">
        <v>63</v>
      </c>
      <c r="B29" s="491">
        <v>23</v>
      </c>
      <c r="C29" s="16">
        <f>B29/158</f>
        <v>0.14556962025316456</v>
      </c>
      <c r="D29" s="16">
        <v>625</v>
      </c>
      <c r="E29" s="16">
        <f t="shared" si="3"/>
        <v>90.981012658227854</v>
      </c>
      <c r="F29" s="129">
        <v>1</v>
      </c>
      <c r="G29" s="16">
        <f t="shared" si="4"/>
        <v>90.98</v>
      </c>
      <c r="H29" s="16">
        <f t="shared" si="5"/>
        <v>21.92</v>
      </c>
      <c r="I29" s="17">
        <f>G29+H29</f>
        <v>112.9</v>
      </c>
    </row>
    <row r="30" spans="1:9" s="1" customFormat="1" ht="24" customHeight="1" x14ac:dyDescent="0.25">
      <c r="A30" s="707" t="s">
        <v>110</v>
      </c>
      <c r="B30" s="490">
        <f>B31+B46+B52</f>
        <v>2976</v>
      </c>
      <c r="C30" s="12">
        <f t="shared" ref="C30:I30" si="13">C31+C46+C52</f>
        <v>18.835443037974681</v>
      </c>
      <c r="D30" s="12"/>
      <c r="E30" s="12"/>
      <c r="F30" s="125"/>
      <c r="G30" s="12">
        <f t="shared" si="13"/>
        <v>18878.239999999998</v>
      </c>
      <c r="H30" s="12">
        <f t="shared" si="13"/>
        <v>4547.7700000000004</v>
      </c>
      <c r="I30" s="13">
        <f t="shared" si="13"/>
        <v>23426.010000000002</v>
      </c>
    </row>
    <row r="31" spans="1:9" ht="57.75" customHeight="1" x14ac:dyDescent="0.25">
      <c r="A31" s="1037" t="s">
        <v>10</v>
      </c>
      <c r="B31" s="878">
        <f>SUM(B32:B45)</f>
        <v>1488</v>
      </c>
      <c r="C31" s="883">
        <f t="shared" ref="C31:I31" si="14">SUM(C32:C45)</f>
        <v>9.4177215189873404</v>
      </c>
      <c r="D31" s="883"/>
      <c r="E31" s="883"/>
      <c r="F31" s="1040"/>
      <c r="G31" s="883">
        <f t="shared" si="14"/>
        <v>12097.48</v>
      </c>
      <c r="H31" s="883">
        <f t="shared" si="14"/>
        <v>2914.28</v>
      </c>
      <c r="I31" s="1033">
        <f t="shared" si="14"/>
        <v>15011.760000000002</v>
      </c>
    </row>
    <row r="32" spans="1:9" ht="18.75" customHeight="1" x14ac:dyDescent="0.25">
      <c r="A32" s="216" t="s">
        <v>1290</v>
      </c>
      <c r="B32" s="491">
        <v>72</v>
      </c>
      <c r="C32" s="16">
        <f>B32/158</f>
        <v>0.45569620253164556</v>
      </c>
      <c r="D32" s="16">
        <v>1300</v>
      </c>
      <c r="E32" s="16">
        <f t="shared" si="3"/>
        <v>592.40506329113919</v>
      </c>
      <c r="F32" s="129">
        <v>1</v>
      </c>
      <c r="G32" s="16">
        <f t="shared" si="4"/>
        <v>592.41</v>
      </c>
      <c r="H32" s="16">
        <f t="shared" si="5"/>
        <v>142.71</v>
      </c>
      <c r="I32" s="17">
        <f>G32+H32</f>
        <v>735.12</v>
      </c>
    </row>
    <row r="33" spans="1:9" ht="18.75" customHeight="1" x14ac:dyDescent="0.25">
      <c r="A33" s="216" t="s">
        <v>1291</v>
      </c>
      <c r="B33" s="491">
        <v>96</v>
      </c>
      <c r="C33" s="16">
        <f t="shared" ref="C33:C45" si="15">B33/158</f>
        <v>0.60759493670886078</v>
      </c>
      <c r="D33" s="16">
        <v>1300</v>
      </c>
      <c r="E33" s="16">
        <f t="shared" si="3"/>
        <v>789.87341772151899</v>
      </c>
      <c r="F33" s="129">
        <v>1</v>
      </c>
      <c r="G33" s="16">
        <f t="shared" si="4"/>
        <v>789.87</v>
      </c>
      <c r="H33" s="16">
        <f t="shared" si="5"/>
        <v>190.28</v>
      </c>
      <c r="I33" s="17">
        <f t="shared" ref="I33:I45" si="16">G33+H33</f>
        <v>980.15</v>
      </c>
    </row>
    <row r="34" spans="1:9" ht="18.75" customHeight="1" x14ac:dyDescent="0.25">
      <c r="A34" s="216" t="s">
        <v>1931</v>
      </c>
      <c r="B34" s="491">
        <v>190</v>
      </c>
      <c r="C34" s="16">
        <f t="shared" si="15"/>
        <v>1.2025316455696202</v>
      </c>
      <c r="D34" s="16">
        <v>1200</v>
      </c>
      <c r="E34" s="16">
        <f t="shared" si="3"/>
        <v>1443.0379746835442</v>
      </c>
      <c r="F34" s="129">
        <v>1</v>
      </c>
      <c r="G34" s="16">
        <f t="shared" si="4"/>
        <v>1443.04</v>
      </c>
      <c r="H34" s="16">
        <f t="shared" si="5"/>
        <v>347.63</v>
      </c>
      <c r="I34" s="17">
        <f t="shared" si="16"/>
        <v>1790.67</v>
      </c>
    </row>
    <row r="35" spans="1:9" ht="18.75" customHeight="1" x14ac:dyDescent="0.25">
      <c r="A35" s="216" t="s">
        <v>1290</v>
      </c>
      <c r="B35" s="491">
        <v>156</v>
      </c>
      <c r="C35" s="16">
        <f t="shared" si="15"/>
        <v>0.98734177215189878</v>
      </c>
      <c r="D35" s="16">
        <v>1300</v>
      </c>
      <c r="E35" s="16">
        <f t="shared" si="3"/>
        <v>1283.5443037974685</v>
      </c>
      <c r="F35" s="129">
        <v>1</v>
      </c>
      <c r="G35" s="16">
        <f t="shared" si="4"/>
        <v>1283.54</v>
      </c>
      <c r="H35" s="16">
        <f t="shared" si="5"/>
        <v>309.2</v>
      </c>
      <c r="I35" s="17">
        <f t="shared" si="16"/>
        <v>1592.74</v>
      </c>
    </row>
    <row r="36" spans="1:9" ht="18.75" customHeight="1" x14ac:dyDescent="0.25">
      <c r="A36" s="216" t="s">
        <v>1291</v>
      </c>
      <c r="B36" s="491">
        <v>48</v>
      </c>
      <c r="C36" s="16">
        <f t="shared" si="15"/>
        <v>0.30379746835443039</v>
      </c>
      <c r="D36" s="16">
        <v>1300</v>
      </c>
      <c r="E36" s="16">
        <f t="shared" si="3"/>
        <v>394.9367088607595</v>
      </c>
      <c r="F36" s="129">
        <v>1</v>
      </c>
      <c r="G36" s="16">
        <f t="shared" si="4"/>
        <v>394.94</v>
      </c>
      <c r="H36" s="16">
        <f t="shared" si="5"/>
        <v>95.14</v>
      </c>
      <c r="I36" s="17">
        <f t="shared" si="16"/>
        <v>490.08</v>
      </c>
    </row>
    <row r="37" spans="1:9" ht="18.75" customHeight="1" x14ac:dyDescent="0.25">
      <c r="A37" s="216" t="s">
        <v>1291</v>
      </c>
      <c r="B37" s="491">
        <v>182</v>
      </c>
      <c r="C37" s="16">
        <f t="shared" si="15"/>
        <v>1.1518987341772151</v>
      </c>
      <c r="D37" s="16">
        <v>1300</v>
      </c>
      <c r="E37" s="16">
        <f t="shared" si="3"/>
        <v>1497.4683544303796</v>
      </c>
      <c r="F37" s="129">
        <v>1</v>
      </c>
      <c r="G37" s="16">
        <f t="shared" si="4"/>
        <v>1497.47</v>
      </c>
      <c r="H37" s="16">
        <f t="shared" si="5"/>
        <v>360.74</v>
      </c>
      <c r="I37" s="17">
        <f t="shared" si="16"/>
        <v>1858.21</v>
      </c>
    </row>
    <row r="38" spans="1:9" ht="18.75" customHeight="1" x14ac:dyDescent="0.25">
      <c r="A38" s="216" t="s">
        <v>1932</v>
      </c>
      <c r="B38" s="491">
        <v>56</v>
      </c>
      <c r="C38" s="16">
        <f t="shared" si="15"/>
        <v>0.35443037974683544</v>
      </c>
      <c r="D38" s="16">
        <v>1300</v>
      </c>
      <c r="E38" s="16">
        <f t="shared" si="3"/>
        <v>460.75949367088606</v>
      </c>
      <c r="F38" s="129">
        <v>1</v>
      </c>
      <c r="G38" s="16">
        <f t="shared" si="4"/>
        <v>460.76</v>
      </c>
      <c r="H38" s="16">
        <f t="shared" si="5"/>
        <v>111</v>
      </c>
      <c r="I38" s="17">
        <f t="shared" si="16"/>
        <v>571.76</v>
      </c>
    </row>
    <row r="39" spans="1:9" ht="18.75" customHeight="1" x14ac:dyDescent="0.25">
      <c r="A39" s="216" t="s">
        <v>1932</v>
      </c>
      <c r="B39" s="491">
        <v>48</v>
      </c>
      <c r="C39" s="16">
        <f t="shared" si="15"/>
        <v>0.30379746835443039</v>
      </c>
      <c r="D39" s="16">
        <v>1300</v>
      </c>
      <c r="E39" s="16">
        <f t="shared" si="3"/>
        <v>394.9367088607595</v>
      </c>
      <c r="F39" s="129">
        <v>1</v>
      </c>
      <c r="G39" s="16">
        <f t="shared" si="4"/>
        <v>394.94</v>
      </c>
      <c r="H39" s="16">
        <f t="shared" si="5"/>
        <v>95.14</v>
      </c>
      <c r="I39" s="17">
        <f t="shared" si="16"/>
        <v>490.08</v>
      </c>
    </row>
    <row r="40" spans="1:9" ht="18.75" customHeight="1" x14ac:dyDescent="0.25">
      <c r="A40" s="216" t="s">
        <v>1932</v>
      </c>
      <c r="B40" s="491">
        <v>120</v>
      </c>
      <c r="C40" s="16">
        <f t="shared" si="15"/>
        <v>0.759493670886076</v>
      </c>
      <c r="D40" s="16">
        <v>1300</v>
      </c>
      <c r="E40" s="16">
        <f t="shared" si="3"/>
        <v>987.34177215189879</v>
      </c>
      <c r="F40" s="129">
        <v>1</v>
      </c>
      <c r="G40" s="16">
        <f t="shared" si="4"/>
        <v>987.34</v>
      </c>
      <c r="H40" s="16">
        <f t="shared" si="5"/>
        <v>237.85</v>
      </c>
      <c r="I40" s="17">
        <f t="shared" si="16"/>
        <v>1225.19</v>
      </c>
    </row>
    <row r="41" spans="1:9" ht="18.75" customHeight="1" x14ac:dyDescent="0.25">
      <c r="A41" s="216" t="s">
        <v>1933</v>
      </c>
      <c r="B41" s="491">
        <v>48</v>
      </c>
      <c r="C41" s="16">
        <f t="shared" si="15"/>
        <v>0.30379746835443039</v>
      </c>
      <c r="D41" s="16">
        <v>1300</v>
      </c>
      <c r="E41" s="16">
        <f t="shared" si="3"/>
        <v>394.9367088607595</v>
      </c>
      <c r="F41" s="129">
        <v>1</v>
      </c>
      <c r="G41" s="16">
        <f t="shared" si="4"/>
        <v>394.94</v>
      </c>
      <c r="H41" s="16">
        <f t="shared" si="5"/>
        <v>95.14</v>
      </c>
      <c r="I41" s="17">
        <f t="shared" si="16"/>
        <v>490.08</v>
      </c>
    </row>
    <row r="42" spans="1:9" ht="18.75" customHeight="1" x14ac:dyDescent="0.25">
      <c r="A42" s="216" t="s">
        <v>1933</v>
      </c>
      <c r="B42" s="491">
        <v>144</v>
      </c>
      <c r="C42" s="16">
        <f t="shared" si="15"/>
        <v>0.91139240506329111</v>
      </c>
      <c r="D42" s="16">
        <v>1300</v>
      </c>
      <c r="E42" s="16">
        <f t="shared" si="3"/>
        <v>1184.8101265822784</v>
      </c>
      <c r="F42" s="129">
        <v>1</v>
      </c>
      <c r="G42" s="16">
        <f t="shared" si="4"/>
        <v>1184.81</v>
      </c>
      <c r="H42" s="16">
        <f t="shared" si="5"/>
        <v>285.42</v>
      </c>
      <c r="I42" s="17">
        <f t="shared" si="16"/>
        <v>1470.23</v>
      </c>
    </row>
    <row r="43" spans="1:9" ht="18.75" customHeight="1" x14ac:dyDescent="0.25">
      <c r="A43" s="216" t="s">
        <v>1930</v>
      </c>
      <c r="B43" s="491">
        <v>158</v>
      </c>
      <c r="C43" s="16">
        <f t="shared" si="15"/>
        <v>1</v>
      </c>
      <c r="D43" s="16">
        <v>1300</v>
      </c>
      <c r="E43" s="16">
        <f t="shared" si="3"/>
        <v>1300</v>
      </c>
      <c r="F43" s="129">
        <v>1</v>
      </c>
      <c r="G43" s="16">
        <f t="shared" si="4"/>
        <v>1300</v>
      </c>
      <c r="H43" s="16">
        <f t="shared" si="5"/>
        <v>313.17</v>
      </c>
      <c r="I43" s="17">
        <f t="shared" si="16"/>
        <v>1613.17</v>
      </c>
    </row>
    <row r="44" spans="1:9" ht="18.75" customHeight="1" x14ac:dyDescent="0.25">
      <c r="A44" s="216" t="s">
        <v>1930</v>
      </c>
      <c r="B44" s="491">
        <v>40</v>
      </c>
      <c r="C44" s="16">
        <f t="shared" si="15"/>
        <v>0.25316455696202533</v>
      </c>
      <c r="D44" s="16">
        <v>1200</v>
      </c>
      <c r="E44" s="16">
        <f t="shared" si="3"/>
        <v>303.79746835443041</v>
      </c>
      <c r="F44" s="129">
        <v>1</v>
      </c>
      <c r="G44" s="16">
        <f t="shared" si="4"/>
        <v>303.8</v>
      </c>
      <c r="H44" s="16">
        <f t="shared" si="5"/>
        <v>73.19</v>
      </c>
      <c r="I44" s="17">
        <f t="shared" si="16"/>
        <v>376.99</v>
      </c>
    </row>
    <row r="45" spans="1:9" ht="19.5" customHeight="1" x14ac:dyDescent="0.25">
      <c r="A45" s="216" t="s">
        <v>1930</v>
      </c>
      <c r="B45" s="491">
        <v>130</v>
      </c>
      <c r="C45" s="16">
        <f t="shared" si="15"/>
        <v>0.82278481012658233</v>
      </c>
      <c r="D45" s="16">
        <v>1300</v>
      </c>
      <c r="E45" s="16">
        <f t="shared" si="3"/>
        <v>1069.620253164557</v>
      </c>
      <c r="F45" s="129">
        <v>1</v>
      </c>
      <c r="G45" s="16">
        <f t="shared" si="4"/>
        <v>1069.6199999999999</v>
      </c>
      <c r="H45" s="16">
        <f t="shared" si="5"/>
        <v>257.67</v>
      </c>
      <c r="I45" s="17">
        <f t="shared" si="16"/>
        <v>1327.29</v>
      </c>
    </row>
    <row r="46" spans="1:9" ht="49.5" customHeight="1" x14ac:dyDescent="0.25">
      <c r="A46" s="1037" t="s">
        <v>8</v>
      </c>
      <c r="B46" s="878">
        <f>SUM(B47:B51)</f>
        <v>744</v>
      </c>
      <c r="C46" s="883">
        <f t="shared" ref="C46:I46" si="17">SUM(C47:C51)</f>
        <v>4.7088607594936702</v>
      </c>
      <c r="D46" s="883"/>
      <c r="E46" s="883"/>
      <c r="F46" s="1040"/>
      <c r="G46" s="883">
        <f t="shared" si="17"/>
        <v>3861.27</v>
      </c>
      <c r="H46" s="883">
        <f t="shared" si="17"/>
        <v>930.19</v>
      </c>
      <c r="I46" s="1033">
        <f t="shared" si="17"/>
        <v>4791.4599999999991</v>
      </c>
    </row>
    <row r="47" spans="1:9" x14ac:dyDescent="0.25">
      <c r="A47" s="216" t="s">
        <v>611</v>
      </c>
      <c r="B47" s="491">
        <v>120</v>
      </c>
      <c r="C47" s="16">
        <f>B47/158</f>
        <v>0.759493670886076</v>
      </c>
      <c r="D47" s="16">
        <v>820</v>
      </c>
      <c r="E47" s="16">
        <f t="shared" si="3"/>
        <v>622.78481012658233</v>
      </c>
      <c r="F47" s="129">
        <v>1</v>
      </c>
      <c r="G47" s="16">
        <f t="shared" si="4"/>
        <v>622.78</v>
      </c>
      <c r="H47" s="16">
        <f t="shared" si="5"/>
        <v>150.03</v>
      </c>
      <c r="I47" s="17">
        <f>G47+H47</f>
        <v>772.81</v>
      </c>
    </row>
    <row r="48" spans="1:9" x14ac:dyDescent="0.25">
      <c r="A48" s="216" t="s">
        <v>612</v>
      </c>
      <c r="B48" s="491">
        <v>192</v>
      </c>
      <c r="C48" s="16">
        <f t="shared" ref="C48:C51" si="18">B48/158</f>
        <v>1.2151898734177216</v>
      </c>
      <c r="D48" s="16">
        <v>820</v>
      </c>
      <c r="E48" s="16">
        <f t="shared" si="3"/>
        <v>996.45569620253173</v>
      </c>
      <c r="F48" s="129">
        <v>1</v>
      </c>
      <c r="G48" s="16">
        <f t="shared" si="4"/>
        <v>996.46</v>
      </c>
      <c r="H48" s="16">
        <f t="shared" si="5"/>
        <v>240.05</v>
      </c>
      <c r="I48" s="17">
        <f t="shared" ref="I48:I51" si="19">G48+H48</f>
        <v>1236.51</v>
      </c>
    </row>
    <row r="49" spans="1:9" x14ac:dyDescent="0.25">
      <c r="A49" s="216" t="s">
        <v>611</v>
      </c>
      <c r="B49" s="491">
        <v>188</v>
      </c>
      <c r="C49" s="16">
        <f t="shared" si="18"/>
        <v>1.1898734177215189</v>
      </c>
      <c r="D49" s="16">
        <v>820</v>
      </c>
      <c r="E49" s="16">
        <f t="shared" si="3"/>
        <v>975.69620253164544</v>
      </c>
      <c r="F49" s="129">
        <v>1</v>
      </c>
      <c r="G49" s="16">
        <f t="shared" si="4"/>
        <v>975.7</v>
      </c>
      <c r="H49" s="16">
        <f t="shared" si="5"/>
        <v>235.05</v>
      </c>
      <c r="I49" s="17">
        <f t="shared" si="19"/>
        <v>1210.75</v>
      </c>
    </row>
    <row r="50" spans="1:9" x14ac:dyDescent="0.25">
      <c r="A50" s="216" t="s">
        <v>611</v>
      </c>
      <c r="B50" s="491">
        <v>172</v>
      </c>
      <c r="C50" s="16">
        <f t="shared" si="18"/>
        <v>1.0886075949367089</v>
      </c>
      <c r="D50" s="16">
        <v>820</v>
      </c>
      <c r="E50" s="16">
        <f t="shared" si="3"/>
        <v>892.65822784810132</v>
      </c>
      <c r="F50" s="129">
        <v>1</v>
      </c>
      <c r="G50" s="16">
        <f t="shared" si="4"/>
        <v>892.66</v>
      </c>
      <c r="H50" s="16">
        <f t="shared" si="5"/>
        <v>215.04</v>
      </c>
      <c r="I50" s="17">
        <f t="shared" si="19"/>
        <v>1107.7</v>
      </c>
    </row>
    <row r="51" spans="1:9" x14ac:dyDescent="0.25">
      <c r="A51" s="216" t="s">
        <v>611</v>
      </c>
      <c r="B51" s="491">
        <v>72</v>
      </c>
      <c r="C51" s="16">
        <f t="shared" si="18"/>
        <v>0.45569620253164556</v>
      </c>
      <c r="D51" s="16">
        <v>820</v>
      </c>
      <c r="E51" s="16">
        <f t="shared" si="3"/>
        <v>373.67088607594934</v>
      </c>
      <c r="F51" s="129">
        <v>1</v>
      </c>
      <c r="G51" s="16">
        <f t="shared" si="4"/>
        <v>373.67</v>
      </c>
      <c r="H51" s="16">
        <f t="shared" si="5"/>
        <v>90.02</v>
      </c>
      <c r="I51" s="17">
        <f t="shared" si="19"/>
        <v>463.69</v>
      </c>
    </row>
    <row r="52" spans="1:9" ht="70.5" customHeight="1" x14ac:dyDescent="0.25">
      <c r="A52" s="1037" t="s">
        <v>9</v>
      </c>
      <c r="B52" s="878">
        <f>SUM(B53:B58)</f>
        <v>744</v>
      </c>
      <c r="C52" s="883">
        <f t="shared" ref="C52:I52" si="20">SUM(C53:C58)</f>
        <v>4.7088607594936702</v>
      </c>
      <c r="D52" s="883"/>
      <c r="E52" s="883"/>
      <c r="F52" s="1040"/>
      <c r="G52" s="883">
        <f t="shared" si="20"/>
        <v>2919.49</v>
      </c>
      <c r="H52" s="883">
        <f t="shared" si="20"/>
        <v>703.30000000000007</v>
      </c>
      <c r="I52" s="1033">
        <f t="shared" si="20"/>
        <v>3622.7899999999995</v>
      </c>
    </row>
    <row r="53" spans="1:9" x14ac:dyDescent="0.25">
      <c r="A53" s="216" t="s">
        <v>48</v>
      </c>
      <c r="B53" s="491">
        <v>176</v>
      </c>
      <c r="C53" s="16">
        <f>B53/158</f>
        <v>1.1139240506329113</v>
      </c>
      <c r="D53" s="16">
        <v>620</v>
      </c>
      <c r="E53" s="16">
        <f t="shared" si="3"/>
        <v>690.63291139240505</v>
      </c>
      <c r="F53" s="129">
        <v>1</v>
      </c>
      <c r="G53" s="16">
        <f t="shared" si="4"/>
        <v>690.63</v>
      </c>
      <c r="H53" s="16">
        <f t="shared" si="5"/>
        <v>166.37</v>
      </c>
      <c r="I53" s="17">
        <f>G53+H53</f>
        <v>857</v>
      </c>
    </row>
    <row r="54" spans="1:9" x14ac:dyDescent="0.25">
      <c r="A54" s="216" t="s">
        <v>48</v>
      </c>
      <c r="B54" s="491">
        <v>176</v>
      </c>
      <c r="C54" s="16">
        <f t="shared" ref="C54:C58" si="21">B54/158</f>
        <v>1.1139240506329113</v>
      </c>
      <c r="D54" s="16">
        <v>620</v>
      </c>
      <c r="E54" s="16">
        <f t="shared" si="3"/>
        <v>690.63291139240505</v>
      </c>
      <c r="F54" s="129">
        <v>1</v>
      </c>
      <c r="G54" s="16">
        <f t="shared" si="4"/>
        <v>690.63</v>
      </c>
      <c r="H54" s="16">
        <f t="shared" si="5"/>
        <v>166.37</v>
      </c>
      <c r="I54" s="17">
        <f t="shared" ref="I54:I58" si="22">G54+H54</f>
        <v>857</v>
      </c>
    </row>
    <row r="55" spans="1:9" x14ac:dyDescent="0.25">
      <c r="A55" s="216" t="s">
        <v>48</v>
      </c>
      <c r="B55" s="491">
        <v>150</v>
      </c>
      <c r="C55" s="16">
        <f t="shared" si="21"/>
        <v>0.94936708860759489</v>
      </c>
      <c r="D55" s="16">
        <v>620</v>
      </c>
      <c r="E55" s="16">
        <f t="shared" si="3"/>
        <v>588.60759493670878</v>
      </c>
      <c r="F55" s="129">
        <v>1</v>
      </c>
      <c r="G55" s="16">
        <f t="shared" si="4"/>
        <v>588.61</v>
      </c>
      <c r="H55" s="16">
        <f t="shared" si="5"/>
        <v>141.80000000000001</v>
      </c>
      <c r="I55" s="17">
        <f t="shared" si="22"/>
        <v>730.41000000000008</v>
      </c>
    </row>
    <row r="56" spans="1:9" x14ac:dyDescent="0.25">
      <c r="A56" s="216" t="s">
        <v>48</v>
      </c>
      <c r="B56" s="491">
        <v>170</v>
      </c>
      <c r="C56" s="16">
        <f t="shared" si="21"/>
        <v>1.0759493670886076</v>
      </c>
      <c r="D56" s="16">
        <v>620</v>
      </c>
      <c r="E56" s="16">
        <f t="shared" si="3"/>
        <v>667.08860759493666</v>
      </c>
      <c r="F56" s="129">
        <v>1</v>
      </c>
      <c r="G56" s="16">
        <f t="shared" si="4"/>
        <v>667.09</v>
      </c>
      <c r="H56" s="16">
        <f t="shared" si="5"/>
        <v>160.69999999999999</v>
      </c>
      <c r="I56" s="17">
        <f t="shared" si="22"/>
        <v>827.79</v>
      </c>
    </row>
    <row r="57" spans="1:9" x14ac:dyDescent="0.25">
      <c r="A57" s="216" t="s">
        <v>49</v>
      </c>
      <c r="B57" s="491">
        <v>24</v>
      </c>
      <c r="C57" s="16">
        <f t="shared" si="21"/>
        <v>0.15189873417721519</v>
      </c>
      <c r="D57" s="16">
        <v>620</v>
      </c>
      <c r="E57" s="16">
        <f t="shared" si="3"/>
        <v>94.177215189873422</v>
      </c>
      <c r="F57" s="129">
        <v>1</v>
      </c>
      <c r="G57" s="16">
        <f t="shared" si="4"/>
        <v>94.18</v>
      </c>
      <c r="H57" s="16">
        <f t="shared" si="5"/>
        <v>22.69</v>
      </c>
      <c r="I57" s="17">
        <f t="shared" si="22"/>
        <v>116.87</v>
      </c>
    </row>
    <row r="58" spans="1:9" ht="17.25" thickBot="1" x14ac:dyDescent="0.3">
      <c r="A58" s="218" t="s">
        <v>49</v>
      </c>
      <c r="B58" s="496">
        <v>48</v>
      </c>
      <c r="C58" s="53">
        <f t="shared" si="21"/>
        <v>0.30379746835443039</v>
      </c>
      <c r="D58" s="53">
        <v>620</v>
      </c>
      <c r="E58" s="53">
        <f t="shared" si="3"/>
        <v>188.35443037974684</v>
      </c>
      <c r="F58" s="144">
        <v>1</v>
      </c>
      <c r="G58" s="53">
        <f t="shared" si="4"/>
        <v>188.35</v>
      </c>
      <c r="H58" s="53">
        <f t="shared" si="5"/>
        <v>45.37</v>
      </c>
      <c r="I58" s="54">
        <f t="shared" si="22"/>
        <v>233.72</v>
      </c>
    </row>
    <row r="61" spans="1:9" x14ac:dyDescent="0.25">
      <c r="A61" s="2" t="s">
        <v>394</v>
      </c>
    </row>
    <row r="62" spans="1:9" ht="18" customHeight="1" x14ac:dyDescent="0.25"/>
    <row r="63" spans="1:9" x14ac:dyDescent="0.25">
      <c r="A63" s="2" t="s">
        <v>1934</v>
      </c>
    </row>
    <row r="64" spans="1:9" x14ac:dyDescent="0.25">
      <c r="A64" s="2" t="s">
        <v>1935</v>
      </c>
    </row>
  </sheetData>
  <mergeCells count="4">
    <mergeCell ref="F1:G1"/>
    <mergeCell ref="A2:G2"/>
    <mergeCell ref="A6:A7"/>
    <mergeCell ref="B6:I6"/>
  </mergeCells>
  <pageMargins left="0.31496062992125984" right="0.31496062992125984" top="0.55118110236220474" bottom="0.35433070866141736" header="0.31496062992125984" footer="0.31496062992125984"/>
  <pageSetup paperSize="9" scale="5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9" tint="0.59999389629810485"/>
    <pageSetUpPr fitToPage="1"/>
  </sheetPr>
  <dimension ref="A1:I197"/>
  <sheetViews>
    <sheetView zoomScale="80" zoomScaleNormal="80" zoomScaleSheetLayoutView="80" workbookViewId="0">
      <selection activeCell="K23" sqref="K23"/>
    </sheetView>
  </sheetViews>
  <sheetFormatPr defaultRowHeight="16.5" x14ac:dyDescent="0.25"/>
  <cols>
    <col min="1" max="1" width="55.7109375" style="2" customWidth="1"/>
    <col min="2" max="2" width="17.28515625" style="2" customWidth="1"/>
    <col min="3" max="3" width="19.28515625" style="2" customWidth="1"/>
    <col min="4" max="4" width="15.140625" style="2" customWidth="1"/>
    <col min="5" max="5" width="15.42578125" style="2" customWidth="1"/>
    <col min="6" max="6" width="11.42578125" style="2" customWidth="1"/>
    <col min="7" max="7" width="13.140625" style="2" customWidth="1"/>
    <col min="8" max="8" width="13" style="2" customWidth="1"/>
    <col min="9" max="9" width="16.85546875" style="2" customWidth="1"/>
    <col min="10" max="16384" width="9.140625" style="2"/>
  </cols>
  <sheetData>
    <row r="1" spans="1:9" x14ac:dyDescent="0.25">
      <c r="F1" s="1433" t="s">
        <v>12</v>
      </c>
      <c r="G1" s="1433"/>
    </row>
    <row r="2" spans="1:9" s="1" customFormat="1" ht="48.75" customHeight="1" x14ac:dyDescent="0.25">
      <c r="A2" s="1374" t="s">
        <v>691</v>
      </c>
      <c r="B2" s="1374"/>
      <c r="C2" s="1374"/>
      <c r="D2" s="1374"/>
      <c r="E2" s="1374"/>
      <c r="F2" s="1374"/>
      <c r="G2" s="1374"/>
    </row>
    <row r="4" spans="1:9" x14ac:dyDescent="0.25">
      <c r="A4" s="186" t="s">
        <v>1356</v>
      </c>
    </row>
    <row r="5" spans="1:9" ht="17.25" thickBot="1" x14ac:dyDescent="0.3"/>
    <row r="6" spans="1:9" ht="24" customHeight="1" x14ac:dyDescent="0.25">
      <c r="A6" s="1428"/>
      <c r="B6" s="1430" t="s">
        <v>11</v>
      </c>
      <c r="C6" s="1431"/>
      <c r="D6" s="1431"/>
      <c r="E6" s="1431"/>
      <c r="F6" s="1431"/>
      <c r="G6" s="1431"/>
      <c r="H6" s="1431"/>
      <c r="I6" s="1432"/>
    </row>
    <row r="7" spans="1:9" ht="142.5" customHeight="1" x14ac:dyDescent="0.25">
      <c r="A7" s="1429"/>
      <c r="B7" s="23" t="s">
        <v>21</v>
      </c>
      <c r="C7" s="166" t="s">
        <v>15</v>
      </c>
      <c r="D7" s="24" t="s">
        <v>16</v>
      </c>
      <c r="E7" s="24" t="s">
        <v>13</v>
      </c>
      <c r="F7" s="24" t="s">
        <v>3</v>
      </c>
      <c r="G7" s="24" t="s">
        <v>4</v>
      </c>
      <c r="H7" s="24" t="s">
        <v>5</v>
      </c>
      <c r="I7" s="25" t="s">
        <v>6</v>
      </c>
    </row>
    <row r="8" spans="1:9" ht="13.5" customHeight="1" x14ac:dyDescent="0.25">
      <c r="A8" s="915"/>
      <c r="B8" s="4">
        <v>1</v>
      </c>
      <c r="C8" s="5" t="s">
        <v>24</v>
      </c>
      <c r="D8" s="5">
        <v>3</v>
      </c>
      <c r="E8" s="5" t="s">
        <v>17</v>
      </c>
      <c r="F8" s="5">
        <v>5</v>
      </c>
      <c r="G8" s="5" t="s">
        <v>18</v>
      </c>
      <c r="H8" s="5" t="s">
        <v>19</v>
      </c>
      <c r="I8" s="6" t="s">
        <v>20</v>
      </c>
    </row>
    <row r="9" spans="1:9" s="1" customFormat="1" ht="21" customHeight="1" x14ac:dyDescent="0.25">
      <c r="A9" s="213" t="s">
        <v>0</v>
      </c>
      <c r="B9" s="829">
        <f>B10+B95+B126+B154+B178+B186+B189</f>
        <v>15616</v>
      </c>
      <c r="C9" s="122">
        <f t="shared" ref="C9:I9" si="0">C10+C95+C126+C154+C178+C186+C189</f>
        <v>98.834180000000003</v>
      </c>
      <c r="D9" s="214"/>
      <c r="E9" s="214"/>
      <c r="F9" s="214"/>
      <c r="G9" s="8">
        <f t="shared" si="0"/>
        <v>101471.53999999998</v>
      </c>
      <c r="H9" s="8">
        <f t="shared" si="0"/>
        <v>24444.460000000006</v>
      </c>
      <c r="I9" s="9">
        <f t="shared" si="0"/>
        <v>125916</v>
      </c>
    </row>
    <row r="10" spans="1:9" s="1" customFormat="1" ht="21.75" customHeight="1" x14ac:dyDescent="0.25">
      <c r="A10" s="1045" t="s">
        <v>693</v>
      </c>
      <c r="B10" s="1044">
        <f>B11+B74+B86+B91</f>
        <v>6909</v>
      </c>
      <c r="C10" s="869">
        <f t="shared" ref="C10:I10" si="1">C11+C74+C86+C91</f>
        <v>43.737215999999997</v>
      </c>
      <c r="D10" s="1038"/>
      <c r="E10" s="1038"/>
      <c r="F10" s="1038"/>
      <c r="G10" s="1038">
        <f t="shared" si="1"/>
        <v>59634.549999999996</v>
      </c>
      <c r="H10" s="1038">
        <f t="shared" si="1"/>
        <v>14365.930000000004</v>
      </c>
      <c r="I10" s="1047">
        <f t="shared" si="1"/>
        <v>74000.479999999981</v>
      </c>
    </row>
    <row r="11" spans="1:9" ht="36.75" customHeight="1" x14ac:dyDescent="0.25">
      <c r="A11" s="1037" t="s">
        <v>10</v>
      </c>
      <c r="B11" s="1042">
        <f>SUM(B12:B73)</f>
        <v>4721</v>
      </c>
      <c r="C11" s="1048">
        <f t="shared" ref="C11:I11" si="2">SUM(C12:C73)</f>
        <v>29.893671999999999</v>
      </c>
      <c r="D11" s="867"/>
      <c r="E11" s="867"/>
      <c r="F11" s="867"/>
      <c r="G11" s="867">
        <f t="shared" si="2"/>
        <v>47651.229999999996</v>
      </c>
      <c r="H11" s="867">
        <f t="shared" si="2"/>
        <v>11479.160000000003</v>
      </c>
      <c r="I11" s="868">
        <f t="shared" si="2"/>
        <v>59130.389999999985</v>
      </c>
    </row>
    <row r="12" spans="1:9" x14ac:dyDescent="0.25">
      <c r="A12" s="216" t="s">
        <v>26</v>
      </c>
      <c r="B12" s="658">
        <v>128</v>
      </c>
      <c r="C12" s="128">
        <f>ROUND(B12/158,2)</f>
        <v>0.81</v>
      </c>
      <c r="D12" s="16">
        <v>13</v>
      </c>
      <c r="E12" s="16">
        <f>B12*D12</f>
        <v>1664</v>
      </c>
      <c r="F12" s="129">
        <v>1</v>
      </c>
      <c r="G12" s="16">
        <f>ROUND(E12*F12,2)</f>
        <v>1664</v>
      </c>
      <c r="H12" s="16">
        <f>ROUND(G12*0.2409,2)</f>
        <v>400.86</v>
      </c>
      <c r="I12" s="17">
        <f>G12+H12</f>
        <v>2064.86</v>
      </c>
    </row>
    <row r="13" spans="1:9" x14ac:dyDescent="0.25">
      <c r="A13" s="216" t="s">
        <v>26</v>
      </c>
      <c r="B13" s="658">
        <v>12</v>
      </c>
      <c r="C13" s="128">
        <f t="shared" ref="C13:C73" si="3">ROUND(B13/158,2)</f>
        <v>0.08</v>
      </c>
      <c r="D13" s="16">
        <v>9</v>
      </c>
      <c r="E13" s="16">
        <f t="shared" ref="E13:E76" si="4">B13*D13</f>
        <v>108</v>
      </c>
      <c r="F13" s="129">
        <v>1</v>
      </c>
      <c r="G13" s="16">
        <f t="shared" ref="G13:G73" si="5">ROUND(E13*F13,2)</f>
        <v>108</v>
      </c>
      <c r="H13" s="16">
        <f t="shared" ref="H13:H73" si="6">ROUND(G13*0.2409,2)</f>
        <v>26.02</v>
      </c>
      <c r="I13" s="17">
        <f t="shared" ref="I13:I73" si="7">G13+H13</f>
        <v>134.02000000000001</v>
      </c>
    </row>
    <row r="14" spans="1:9" x14ac:dyDescent="0.25">
      <c r="A14" s="216" t="s">
        <v>1357</v>
      </c>
      <c r="B14" s="658">
        <v>93</v>
      </c>
      <c r="C14" s="128">
        <f t="shared" si="3"/>
        <v>0.59</v>
      </c>
      <c r="D14" s="66">
        <v>9.9</v>
      </c>
      <c r="E14" s="16">
        <f t="shared" si="4"/>
        <v>920.7</v>
      </c>
      <c r="F14" s="129">
        <v>1</v>
      </c>
      <c r="G14" s="16">
        <f t="shared" si="5"/>
        <v>920.7</v>
      </c>
      <c r="H14" s="16">
        <f t="shared" si="6"/>
        <v>221.8</v>
      </c>
      <c r="I14" s="17">
        <f t="shared" si="7"/>
        <v>1142.5</v>
      </c>
    </row>
    <row r="15" spans="1:9" x14ac:dyDescent="0.25">
      <c r="A15" s="216" t="s">
        <v>1357</v>
      </c>
      <c r="B15" s="658">
        <v>88</v>
      </c>
      <c r="C15" s="128">
        <f t="shared" si="3"/>
        <v>0.56000000000000005</v>
      </c>
      <c r="D15" s="66">
        <v>9.9</v>
      </c>
      <c r="E15" s="16">
        <f t="shared" si="4"/>
        <v>871.2</v>
      </c>
      <c r="F15" s="129">
        <v>1</v>
      </c>
      <c r="G15" s="16">
        <f t="shared" si="5"/>
        <v>871.2</v>
      </c>
      <c r="H15" s="16">
        <f t="shared" si="6"/>
        <v>209.87</v>
      </c>
      <c r="I15" s="17">
        <f t="shared" si="7"/>
        <v>1081.0700000000002</v>
      </c>
    </row>
    <row r="16" spans="1:9" x14ac:dyDescent="0.25">
      <c r="A16" s="69" t="s">
        <v>1357</v>
      </c>
      <c r="B16" s="656">
        <v>28</v>
      </c>
      <c r="C16" s="641">
        <f>ROUND(B16/158,6)</f>
        <v>0.17721500000000001</v>
      </c>
      <c r="D16" s="66">
        <v>1235</v>
      </c>
      <c r="E16" s="16">
        <f>C16*D16</f>
        <v>218.86052500000002</v>
      </c>
      <c r="F16" s="130">
        <v>1</v>
      </c>
      <c r="G16" s="66">
        <f t="shared" si="5"/>
        <v>218.86</v>
      </c>
      <c r="H16" s="66">
        <f t="shared" si="6"/>
        <v>52.72</v>
      </c>
      <c r="I16" s="70">
        <f t="shared" si="7"/>
        <v>271.58000000000004</v>
      </c>
    </row>
    <row r="17" spans="1:9" x14ac:dyDescent="0.25">
      <c r="A17" s="69" t="s">
        <v>26</v>
      </c>
      <c r="B17" s="656">
        <v>158</v>
      </c>
      <c r="C17" s="641">
        <f t="shared" si="3"/>
        <v>1</v>
      </c>
      <c r="D17" s="66">
        <v>1500</v>
      </c>
      <c r="E17" s="16">
        <f>C17*D17</f>
        <v>1500</v>
      </c>
      <c r="F17" s="130">
        <v>1</v>
      </c>
      <c r="G17" s="66">
        <f t="shared" si="5"/>
        <v>1500</v>
      </c>
      <c r="H17" s="66">
        <f t="shared" si="6"/>
        <v>361.35</v>
      </c>
      <c r="I17" s="70">
        <f t="shared" si="7"/>
        <v>1861.35</v>
      </c>
    </row>
    <row r="18" spans="1:9" x14ac:dyDescent="0.25">
      <c r="A18" s="69" t="s">
        <v>1358</v>
      </c>
      <c r="B18" s="656">
        <v>112</v>
      </c>
      <c r="C18" s="641">
        <f>ROUND(B18/158,6)</f>
        <v>0.70886099999999996</v>
      </c>
      <c r="D18" s="66">
        <v>2300</v>
      </c>
      <c r="E18" s="16">
        <f t="shared" ref="E18:E21" si="8">C18*D18</f>
        <v>1630.3802999999998</v>
      </c>
      <c r="F18" s="130">
        <v>1</v>
      </c>
      <c r="G18" s="66">
        <f t="shared" si="5"/>
        <v>1630.38</v>
      </c>
      <c r="H18" s="66">
        <f t="shared" si="6"/>
        <v>392.76</v>
      </c>
      <c r="I18" s="70">
        <f t="shared" si="7"/>
        <v>2023.14</v>
      </c>
    </row>
    <row r="19" spans="1:9" x14ac:dyDescent="0.25">
      <c r="A19" s="69" t="s">
        <v>654</v>
      </c>
      <c r="B19" s="656">
        <v>112</v>
      </c>
      <c r="C19" s="641">
        <f>ROUND(B19/158,6)</f>
        <v>0.70886099999999996</v>
      </c>
      <c r="D19" s="66">
        <v>2000</v>
      </c>
      <c r="E19" s="16">
        <f t="shared" si="8"/>
        <v>1417.722</v>
      </c>
      <c r="F19" s="130">
        <v>1</v>
      </c>
      <c r="G19" s="66">
        <f t="shared" si="5"/>
        <v>1417.72</v>
      </c>
      <c r="H19" s="66">
        <f t="shared" si="6"/>
        <v>341.53</v>
      </c>
      <c r="I19" s="70">
        <f t="shared" si="7"/>
        <v>1759.25</v>
      </c>
    </row>
    <row r="20" spans="1:9" x14ac:dyDescent="0.25">
      <c r="A20" s="69" t="s">
        <v>1357</v>
      </c>
      <c r="B20" s="656">
        <v>64</v>
      </c>
      <c r="C20" s="641">
        <f t="shared" si="3"/>
        <v>0.41</v>
      </c>
      <c r="D20" s="66">
        <v>9</v>
      </c>
      <c r="E20" s="16">
        <f t="shared" si="4"/>
        <v>576</v>
      </c>
      <c r="F20" s="130">
        <v>1</v>
      </c>
      <c r="G20" s="66">
        <f t="shared" si="5"/>
        <v>576</v>
      </c>
      <c r="H20" s="66">
        <f t="shared" si="6"/>
        <v>138.76</v>
      </c>
      <c r="I20" s="70">
        <f t="shared" si="7"/>
        <v>714.76</v>
      </c>
    </row>
    <row r="21" spans="1:9" x14ac:dyDescent="0.25">
      <c r="A21" s="69" t="s">
        <v>654</v>
      </c>
      <c r="B21" s="656">
        <v>126</v>
      </c>
      <c r="C21" s="641">
        <f>ROUND(B21/158,6)</f>
        <v>0.79746799999999995</v>
      </c>
      <c r="D21" s="66">
        <v>2000</v>
      </c>
      <c r="E21" s="16">
        <f t="shared" si="8"/>
        <v>1594.9359999999999</v>
      </c>
      <c r="F21" s="130">
        <v>1</v>
      </c>
      <c r="G21" s="66">
        <f t="shared" si="5"/>
        <v>1594.94</v>
      </c>
      <c r="H21" s="66">
        <f t="shared" si="6"/>
        <v>384.22</v>
      </c>
      <c r="I21" s="70">
        <f t="shared" si="7"/>
        <v>1979.16</v>
      </c>
    </row>
    <row r="22" spans="1:9" x14ac:dyDescent="0.25">
      <c r="A22" s="69" t="s">
        <v>1359</v>
      </c>
      <c r="B22" s="656">
        <v>26</v>
      </c>
      <c r="C22" s="641">
        <f t="shared" si="3"/>
        <v>0.16</v>
      </c>
      <c r="D22" s="66">
        <v>10</v>
      </c>
      <c r="E22" s="16">
        <f t="shared" si="4"/>
        <v>260</v>
      </c>
      <c r="F22" s="130">
        <v>1</v>
      </c>
      <c r="G22" s="66">
        <f t="shared" si="5"/>
        <v>260</v>
      </c>
      <c r="H22" s="66">
        <f t="shared" si="6"/>
        <v>62.63</v>
      </c>
      <c r="I22" s="70">
        <f t="shared" si="7"/>
        <v>322.63</v>
      </c>
    </row>
    <row r="23" spans="1:9" x14ac:dyDescent="0.25">
      <c r="A23" s="69" t="s">
        <v>1359</v>
      </c>
      <c r="B23" s="656">
        <v>62</v>
      </c>
      <c r="C23" s="641">
        <f t="shared" si="3"/>
        <v>0.39</v>
      </c>
      <c r="D23" s="66">
        <v>7.12</v>
      </c>
      <c r="E23" s="16">
        <f t="shared" si="4"/>
        <v>441.44</v>
      </c>
      <c r="F23" s="130">
        <v>1</v>
      </c>
      <c r="G23" s="66">
        <f t="shared" si="5"/>
        <v>441.44</v>
      </c>
      <c r="H23" s="66">
        <f t="shared" si="6"/>
        <v>106.34</v>
      </c>
      <c r="I23" s="70">
        <f t="shared" si="7"/>
        <v>547.78</v>
      </c>
    </row>
    <row r="24" spans="1:9" x14ac:dyDescent="0.25">
      <c r="A24" s="69" t="s">
        <v>1359</v>
      </c>
      <c r="B24" s="656">
        <v>128</v>
      </c>
      <c r="C24" s="641">
        <f t="shared" si="3"/>
        <v>0.81</v>
      </c>
      <c r="D24" s="66">
        <v>10</v>
      </c>
      <c r="E24" s="16">
        <f t="shared" si="4"/>
        <v>1280</v>
      </c>
      <c r="F24" s="130">
        <v>1</v>
      </c>
      <c r="G24" s="66">
        <f t="shared" si="5"/>
        <v>1280</v>
      </c>
      <c r="H24" s="66">
        <f t="shared" si="6"/>
        <v>308.35000000000002</v>
      </c>
      <c r="I24" s="70">
        <f t="shared" si="7"/>
        <v>1588.35</v>
      </c>
    </row>
    <row r="25" spans="1:9" x14ac:dyDescent="0.25">
      <c r="A25" s="69" t="s">
        <v>1359</v>
      </c>
      <c r="B25" s="656">
        <v>48</v>
      </c>
      <c r="C25" s="641">
        <f t="shared" si="3"/>
        <v>0.3</v>
      </c>
      <c r="D25" s="66">
        <v>10</v>
      </c>
      <c r="E25" s="16">
        <f t="shared" si="4"/>
        <v>480</v>
      </c>
      <c r="F25" s="130">
        <v>1</v>
      </c>
      <c r="G25" s="66">
        <f t="shared" si="5"/>
        <v>480</v>
      </c>
      <c r="H25" s="66">
        <f t="shared" si="6"/>
        <v>115.63</v>
      </c>
      <c r="I25" s="70">
        <f t="shared" si="7"/>
        <v>595.63</v>
      </c>
    </row>
    <row r="26" spans="1:9" x14ac:dyDescent="0.25">
      <c r="A26" s="69" t="s">
        <v>1359</v>
      </c>
      <c r="B26" s="656">
        <v>120</v>
      </c>
      <c r="C26" s="641">
        <f t="shared" si="3"/>
        <v>0.76</v>
      </c>
      <c r="D26" s="66">
        <v>10</v>
      </c>
      <c r="E26" s="16">
        <f t="shared" si="4"/>
        <v>1200</v>
      </c>
      <c r="F26" s="130">
        <v>1</v>
      </c>
      <c r="G26" s="66">
        <f t="shared" si="5"/>
        <v>1200</v>
      </c>
      <c r="H26" s="66">
        <f t="shared" si="6"/>
        <v>289.08</v>
      </c>
      <c r="I26" s="70">
        <f t="shared" si="7"/>
        <v>1489.08</v>
      </c>
    </row>
    <row r="27" spans="1:9" x14ac:dyDescent="0.25">
      <c r="A27" s="69" t="s">
        <v>1359</v>
      </c>
      <c r="B27" s="656">
        <v>56</v>
      </c>
      <c r="C27" s="641">
        <f t="shared" si="3"/>
        <v>0.35</v>
      </c>
      <c r="D27" s="66">
        <v>10</v>
      </c>
      <c r="E27" s="16">
        <f t="shared" si="4"/>
        <v>560</v>
      </c>
      <c r="F27" s="130">
        <v>1</v>
      </c>
      <c r="G27" s="66">
        <f t="shared" si="5"/>
        <v>560</v>
      </c>
      <c r="H27" s="66">
        <f t="shared" si="6"/>
        <v>134.9</v>
      </c>
      <c r="I27" s="70">
        <f t="shared" si="7"/>
        <v>694.9</v>
      </c>
    </row>
    <row r="28" spans="1:9" x14ac:dyDescent="0.25">
      <c r="A28" s="69" t="s">
        <v>1360</v>
      </c>
      <c r="B28" s="656">
        <v>72</v>
      </c>
      <c r="C28" s="641">
        <f t="shared" si="3"/>
        <v>0.46</v>
      </c>
      <c r="D28" s="66">
        <v>9</v>
      </c>
      <c r="E28" s="16">
        <f t="shared" si="4"/>
        <v>648</v>
      </c>
      <c r="F28" s="130">
        <v>1</v>
      </c>
      <c r="G28" s="66">
        <f t="shared" si="5"/>
        <v>648</v>
      </c>
      <c r="H28" s="66">
        <f t="shared" si="6"/>
        <v>156.1</v>
      </c>
      <c r="I28" s="70">
        <f t="shared" si="7"/>
        <v>804.1</v>
      </c>
    </row>
    <row r="29" spans="1:9" x14ac:dyDescent="0.25">
      <c r="A29" s="69" t="s">
        <v>1360</v>
      </c>
      <c r="B29" s="656">
        <v>48</v>
      </c>
      <c r="C29" s="641">
        <f t="shared" si="3"/>
        <v>0.3</v>
      </c>
      <c r="D29" s="66">
        <v>9</v>
      </c>
      <c r="E29" s="16">
        <f t="shared" si="4"/>
        <v>432</v>
      </c>
      <c r="F29" s="130">
        <v>1</v>
      </c>
      <c r="G29" s="66">
        <f t="shared" si="5"/>
        <v>432</v>
      </c>
      <c r="H29" s="66">
        <f t="shared" si="6"/>
        <v>104.07</v>
      </c>
      <c r="I29" s="70">
        <f t="shared" si="7"/>
        <v>536.06999999999994</v>
      </c>
    </row>
    <row r="30" spans="1:9" x14ac:dyDescent="0.25">
      <c r="A30" s="69" t="s">
        <v>1360</v>
      </c>
      <c r="B30" s="656">
        <v>24</v>
      </c>
      <c r="C30" s="641">
        <f t="shared" si="3"/>
        <v>0.15</v>
      </c>
      <c r="D30" s="66">
        <v>9</v>
      </c>
      <c r="E30" s="16">
        <f t="shared" si="4"/>
        <v>216</v>
      </c>
      <c r="F30" s="130">
        <v>1</v>
      </c>
      <c r="G30" s="66">
        <f t="shared" si="5"/>
        <v>216</v>
      </c>
      <c r="H30" s="66">
        <f t="shared" si="6"/>
        <v>52.03</v>
      </c>
      <c r="I30" s="70">
        <f t="shared" si="7"/>
        <v>268.02999999999997</v>
      </c>
    </row>
    <row r="31" spans="1:9" x14ac:dyDescent="0.25">
      <c r="A31" s="69" t="s">
        <v>1361</v>
      </c>
      <c r="B31" s="656">
        <v>128</v>
      </c>
      <c r="C31" s="641">
        <f>ROUND(B31/158,6)</f>
        <v>0.81012700000000004</v>
      </c>
      <c r="D31" s="66">
        <v>2000</v>
      </c>
      <c r="E31" s="16">
        <f t="shared" ref="E31:E34" si="9">C31*D31</f>
        <v>1620.2540000000001</v>
      </c>
      <c r="F31" s="130">
        <v>1</v>
      </c>
      <c r="G31" s="66">
        <f>ROUND(E31*F31,2)</f>
        <v>1620.25</v>
      </c>
      <c r="H31" s="66">
        <f t="shared" si="6"/>
        <v>390.32</v>
      </c>
      <c r="I31" s="70">
        <f t="shared" si="7"/>
        <v>2010.57</v>
      </c>
    </row>
    <row r="32" spans="1:9" x14ac:dyDescent="0.25">
      <c r="A32" s="69" t="s">
        <v>1361</v>
      </c>
      <c r="B32" s="656">
        <v>144</v>
      </c>
      <c r="C32" s="641">
        <f>ROUND(B32/158,6)</f>
        <v>0.91139199999999998</v>
      </c>
      <c r="D32" s="66">
        <v>2000</v>
      </c>
      <c r="E32" s="16">
        <f t="shared" si="9"/>
        <v>1822.7839999999999</v>
      </c>
      <c r="F32" s="130">
        <v>1</v>
      </c>
      <c r="G32" s="66">
        <f t="shared" si="5"/>
        <v>1822.78</v>
      </c>
      <c r="H32" s="66">
        <f t="shared" si="6"/>
        <v>439.11</v>
      </c>
      <c r="I32" s="70">
        <f t="shared" si="7"/>
        <v>2261.89</v>
      </c>
    </row>
    <row r="33" spans="1:9" x14ac:dyDescent="0.25">
      <c r="A33" s="69" t="s">
        <v>1357</v>
      </c>
      <c r="B33" s="656">
        <v>32</v>
      </c>
      <c r="C33" s="641">
        <f>ROUND(B33/158,6)</f>
        <v>0.20253199999999999</v>
      </c>
      <c r="D33" s="66">
        <v>1235</v>
      </c>
      <c r="E33" s="16">
        <f t="shared" si="9"/>
        <v>250.12701999999999</v>
      </c>
      <c r="F33" s="130">
        <v>1</v>
      </c>
      <c r="G33" s="66">
        <f t="shared" si="5"/>
        <v>250.13</v>
      </c>
      <c r="H33" s="66">
        <f t="shared" si="6"/>
        <v>60.26</v>
      </c>
      <c r="I33" s="70">
        <f t="shared" si="7"/>
        <v>310.39</v>
      </c>
    </row>
    <row r="34" spans="1:9" x14ac:dyDescent="0.25">
      <c r="A34" s="216" t="s">
        <v>1357</v>
      </c>
      <c r="B34" s="658">
        <v>158</v>
      </c>
      <c r="C34" s="128">
        <f>ROUND(B34/158,6)</f>
        <v>1</v>
      </c>
      <c r="D34" s="66">
        <v>1482</v>
      </c>
      <c r="E34" s="16">
        <f t="shared" si="9"/>
        <v>1482</v>
      </c>
      <c r="F34" s="129">
        <v>1</v>
      </c>
      <c r="G34" s="16">
        <f t="shared" si="5"/>
        <v>1482</v>
      </c>
      <c r="H34" s="16">
        <f t="shared" si="6"/>
        <v>357.01</v>
      </c>
      <c r="I34" s="17">
        <f t="shared" si="7"/>
        <v>1839.01</v>
      </c>
    </row>
    <row r="35" spans="1:9" x14ac:dyDescent="0.25">
      <c r="A35" s="216" t="s">
        <v>1362</v>
      </c>
      <c r="B35" s="658">
        <v>80</v>
      </c>
      <c r="C35" s="128">
        <f t="shared" si="3"/>
        <v>0.51</v>
      </c>
      <c r="D35" s="66">
        <v>12</v>
      </c>
      <c r="E35" s="16">
        <f t="shared" si="4"/>
        <v>960</v>
      </c>
      <c r="F35" s="129">
        <v>1</v>
      </c>
      <c r="G35" s="16">
        <f t="shared" si="5"/>
        <v>960</v>
      </c>
      <c r="H35" s="16">
        <f t="shared" si="6"/>
        <v>231.26</v>
      </c>
      <c r="I35" s="17">
        <f t="shared" si="7"/>
        <v>1191.26</v>
      </c>
    </row>
    <row r="36" spans="1:9" x14ac:dyDescent="0.25">
      <c r="A36" s="216" t="s">
        <v>1362</v>
      </c>
      <c r="B36" s="658">
        <v>32</v>
      </c>
      <c r="C36" s="128">
        <f t="shared" si="3"/>
        <v>0.2</v>
      </c>
      <c r="D36" s="66">
        <v>12</v>
      </c>
      <c r="E36" s="16">
        <f t="shared" si="4"/>
        <v>384</v>
      </c>
      <c r="F36" s="129">
        <v>1</v>
      </c>
      <c r="G36" s="16">
        <f t="shared" si="5"/>
        <v>384</v>
      </c>
      <c r="H36" s="16">
        <f t="shared" si="6"/>
        <v>92.51</v>
      </c>
      <c r="I36" s="17">
        <f t="shared" si="7"/>
        <v>476.51</v>
      </c>
    </row>
    <row r="37" spans="1:9" x14ac:dyDescent="0.25">
      <c r="A37" s="216" t="s">
        <v>1362</v>
      </c>
      <c r="B37" s="658">
        <v>32</v>
      </c>
      <c r="C37" s="128">
        <f t="shared" si="3"/>
        <v>0.2</v>
      </c>
      <c r="D37" s="66">
        <v>12</v>
      </c>
      <c r="E37" s="16">
        <f t="shared" si="4"/>
        <v>384</v>
      </c>
      <c r="F37" s="129">
        <v>1</v>
      </c>
      <c r="G37" s="16">
        <f t="shared" si="5"/>
        <v>384</v>
      </c>
      <c r="H37" s="16">
        <f t="shared" si="6"/>
        <v>92.51</v>
      </c>
      <c r="I37" s="17">
        <f t="shared" si="7"/>
        <v>476.51</v>
      </c>
    </row>
    <row r="38" spans="1:9" x14ac:dyDescent="0.25">
      <c r="A38" s="216" t="s">
        <v>1363</v>
      </c>
      <c r="B38" s="658">
        <v>88</v>
      </c>
      <c r="C38" s="128">
        <f t="shared" si="3"/>
        <v>0.56000000000000005</v>
      </c>
      <c r="D38" s="66">
        <v>9</v>
      </c>
      <c r="E38" s="16">
        <f t="shared" si="4"/>
        <v>792</v>
      </c>
      <c r="F38" s="129">
        <v>1</v>
      </c>
      <c r="G38" s="16">
        <f t="shared" si="5"/>
        <v>792</v>
      </c>
      <c r="H38" s="16">
        <f t="shared" si="6"/>
        <v>190.79</v>
      </c>
      <c r="I38" s="17">
        <f t="shared" si="7"/>
        <v>982.79</v>
      </c>
    </row>
    <row r="39" spans="1:9" x14ac:dyDescent="0.25">
      <c r="A39" s="216" t="s">
        <v>1363</v>
      </c>
      <c r="B39" s="658">
        <v>88</v>
      </c>
      <c r="C39" s="128">
        <f t="shared" si="3"/>
        <v>0.56000000000000005</v>
      </c>
      <c r="D39" s="66">
        <v>9</v>
      </c>
      <c r="E39" s="16">
        <f t="shared" si="4"/>
        <v>792</v>
      </c>
      <c r="F39" s="129">
        <v>1</v>
      </c>
      <c r="G39" s="16">
        <f t="shared" si="5"/>
        <v>792</v>
      </c>
      <c r="H39" s="16">
        <f t="shared" si="6"/>
        <v>190.79</v>
      </c>
      <c r="I39" s="17">
        <f t="shared" si="7"/>
        <v>982.79</v>
      </c>
    </row>
    <row r="40" spans="1:9" x14ac:dyDescent="0.25">
      <c r="A40" s="216" t="s">
        <v>1363</v>
      </c>
      <c r="B40" s="658">
        <v>72</v>
      </c>
      <c r="C40" s="128">
        <f t="shared" si="3"/>
        <v>0.46</v>
      </c>
      <c r="D40" s="66">
        <v>9</v>
      </c>
      <c r="E40" s="16">
        <f t="shared" si="4"/>
        <v>648</v>
      </c>
      <c r="F40" s="129">
        <v>1</v>
      </c>
      <c r="G40" s="16">
        <f t="shared" si="5"/>
        <v>648</v>
      </c>
      <c r="H40" s="16">
        <f t="shared" si="6"/>
        <v>156.1</v>
      </c>
      <c r="I40" s="17">
        <f t="shared" si="7"/>
        <v>804.1</v>
      </c>
    </row>
    <row r="41" spans="1:9" x14ac:dyDescent="0.25">
      <c r="A41" s="216" t="s">
        <v>1363</v>
      </c>
      <c r="B41" s="658">
        <v>72</v>
      </c>
      <c r="C41" s="128">
        <f t="shared" si="3"/>
        <v>0.46</v>
      </c>
      <c r="D41" s="66">
        <v>9</v>
      </c>
      <c r="E41" s="16">
        <f t="shared" si="4"/>
        <v>648</v>
      </c>
      <c r="F41" s="129">
        <v>1</v>
      </c>
      <c r="G41" s="16">
        <f t="shared" si="5"/>
        <v>648</v>
      </c>
      <c r="H41" s="16">
        <f t="shared" si="6"/>
        <v>156.1</v>
      </c>
      <c r="I41" s="17">
        <f t="shared" si="7"/>
        <v>804.1</v>
      </c>
    </row>
    <row r="42" spans="1:9" x14ac:dyDescent="0.25">
      <c r="A42" s="69" t="s">
        <v>1363</v>
      </c>
      <c r="B42" s="656">
        <v>32</v>
      </c>
      <c r="C42" s="641">
        <f t="shared" si="3"/>
        <v>0.2</v>
      </c>
      <c r="D42" s="66">
        <v>9</v>
      </c>
      <c r="E42" s="16">
        <f t="shared" si="4"/>
        <v>288</v>
      </c>
      <c r="F42" s="130">
        <v>1</v>
      </c>
      <c r="G42" s="66">
        <f t="shared" si="5"/>
        <v>288</v>
      </c>
      <c r="H42" s="66">
        <f t="shared" si="6"/>
        <v>69.38</v>
      </c>
      <c r="I42" s="70">
        <f t="shared" si="7"/>
        <v>357.38</v>
      </c>
    </row>
    <row r="43" spans="1:9" x14ac:dyDescent="0.25">
      <c r="A43" s="69" t="s">
        <v>1364</v>
      </c>
      <c r="B43" s="656">
        <v>66</v>
      </c>
      <c r="C43" s="641">
        <f>ROUND(B43/158,6)</f>
        <v>0.41772199999999998</v>
      </c>
      <c r="D43" s="66">
        <v>2000</v>
      </c>
      <c r="E43" s="16">
        <f t="shared" ref="E43" si="10">C43*D43</f>
        <v>835.44399999999996</v>
      </c>
      <c r="F43" s="130">
        <v>1</v>
      </c>
      <c r="G43" s="66">
        <f t="shared" si="5"/>
        <v>835.44</v>
      </c>
      <c r="H43" s="66">
        <f t="shared" si="6"/>
        <v>201.26</v>
      </c>
      <c r="I43" s="70">
        <f t="shared" si="7"/>
        <v>1036.7</v>
      </c>
    </row>
    <row r="44" spans="1:9" x14ac:dyDescent="0.25">
      <c r="A44" s="69" t="s">
        <v>1365</v>
      </c>
      <c r="B44" s="656">
        <v>22</v>
      </c>
      <c r="C44" s="641">
        <f t="shared" si="3"/>
        <v>0.14000000000000001</v>
      </c>
      <c r="D44" s="66">
        <v>10</v>
      </c>
      <c r="E44" s="16">
        <f t="shared" si="4"/>
        <v>220</v>
      </c>
      <c r="F44" s="130">
        <v>1</v>
      </c>
      <c r="G44" s="66">
        <f t="shared" si="5"/>
        <v>220</v>
      </c>
      <c r="H44" s="66">
        <f t="shared" si="6"/>
        <v>53</v>
      </c>
      <c r="I44" s="70">
        <f t="shared" si="7"/>
        <v>273</v>
      </c>
    </row>
    <row r="45" spans="1:9" x14ac:dyDescent="0.25">
      <c r="A45" s="69" t="s">
        <v>1365</v>
      </c>
      <c r="B45" s="656">
        <v>38</v>
      </c>
      <c r="C45" s="641">
        <f t="shared" si="3"/>
        <v>0.24</v>
      </c>
      <c r="D45" s="66">
        <v>7.12</v>
      </c>
      <c r="E45" s="16">
        <f t="shared" si="4"/>
        <v>270.56</v>
      </c>
      <c r="F45" s="130">
        <v>1</v>
      </c>
      <c r="G45" s="66">
        <f t="shared" si="5"/>
        <v>270.56</v>
      </c>
      <c r="H45" s="66">
        <f t="shared" si="6"/>
        <v>65.180000000000007</v>
      </c>
      <c r="I45" s="70">
        <f t="shared" si="7"/>
        <v>335.74</v>
      </c>
    </row>
    <row r="46" spans="1:9" x14ac:dyDescent="0.25">
      <c r="A46" s="69" t="s">
        <v>1364</v>
      </c>
      <c r="B46" s="656">
        <v>120</v>
      </c>
      <c r="C46" s="641">
        <f>ROUND(B46/158,6)</f>
        <v>0.759494</v>
      </c>
      <c r="D46" s="66">
        <v>2000</v>
      </c>
      <c r="E46" s="16">
        <f t="shared" ref="E46" si="11">C46*D46</f>
        <v>1518.9880000000001</v>
      </c>
      <c r="F46" s="130">
        <v>1</v>
      </c>
      <c r="G46" s="66">
        <f t="shared" si="5"/>
        <v>1518.99</v>
      </c>
      <c r="H46" s="66">
        <f t="shared" si="6"/>
        <v>365.92</v>
      </c>
      <c r="I46" s="70">
        <f t="shared" si="7"/>
        <v>1884.91</v>
      </c>
    </row>
    <row r="47" spans="1:9" x14ac:dyDescent="0.25">
      <c r="A47" s="69" t="s">
        <v>1365</v>
      </c>
      <c r="B47" s="656">
        <v>38</v>
      </c>
      <c r="C47" s="641">
        <f t="shared" si="3"/>
        <v>0.24</v>
      </c>
      <c r="D47" s="66">
        <v>10</v>
      </c>
      <c r="E47" s="16">
        <f t="shared" si="4"/>
        <v>380</v>
      </c>
      <c r="F47" s="130">
        <v>1</v>
      </c>
      <c r="G47" s="66">
        <f t="shared" si="5"/>
        <v>380</v>
      </c>
      <c r="H47" s="66">
        <f t="shared" si="6"/>
        <v>91.54</v>
      </c>
      <c r="I47" s="70">
        <f t="shared" si="7"/>
        <v>471.54</v>
      </c>
    </row>
    <row r="48" spans="1:9" x14ac:dyDescent="0.25">
      <c r="A48" s="69" t="s">
        <v>1365</v>
      </c>
      <c r="B48" s="656">
        <v>50</v>
      </c>
      <c r="C48" s="641">
        <f t="shared" si="3"/>
        <v>0.32</v>
      </c>
      <c r="D48" s="66">
        <v>7.12</v>
      </c>
      <c r="E48" s="16">
        <f t="shared" si="4"/>
        <v>356</v>
      </c>
      <c r="F48" s="130">
        <v>1</v>
      </c>
      <c r="G48" s="66">
        <f t="shared" si="5"/>
        <v>356</v>
      </c>
      <c r="H48" s="66">
        <f t="shared" si="6"/>
        <v>85.76</v>
      </c>
      <c r="I48" s="70">
        <f t="shared" si="7"/>
        <v>441.76</v>
      </c>
    </row>
    <row r="49" spans="1:9" x14ac:dyDescent="0.25">
      <c r="A49" s="69" t="s">
        <v>1365</v>
      </c>
      <c r="B49" s="656">
        <v>72</v>
      </c>
      <c r="C49" s="641">
        <f t="shared" si="3"/>
        <v>0.46</v>
      </c>
      <c r="D49" s="66">
        <v>10</v>
      </c>
      <c r="E49" s="16">
        <f t="shared" si="4"/>
        <v>720</v>
      </c>
      <c r="F49" s="130">
        <v>1</v>
      </c>
      <c r="G49" s="66">
        <f t="shared" si="5"/>
        <v>720</v>
      </c>
      <c r="H49" s="66">
        <f t="shared" si="6"/>
        <v>173.45</v>
      </c>
      <c r="I49" s="70">
        <f t="shared" si="7"/>
        <v>893.45</v>
      </c>
    </row>
    <row r="50" spans="1:9" x14ac:dyDescent="0.25">
      <c r="A50" s="69" t="s">
        <v>1365</v>
      </c>
      <c r="B50" s="656">
        <v>104</v>
      </c>
      <c r="C50" s="641">
        <f t="shared" si="3"/>
        <v>0.66</v>
      </c>
      <c r="D50" s="66">
        <v>10</v>
      </c>
      <c r="E50" s="16">
        <f t="shared" si="4"/>
        <v>1040</v>
      </c>
      <c r="F50" s="130">
        <v>1</v>
      </c>
      <c r="G50" s="66">
        <f t="shared" si="5"/>
        <v>1040</v>
      </c>
      <c r="H50" s="66">
        <f t="shared" si="6"/>
        <v>250.54</v>
      </c>
      <c r="I50" s="70">
        <f t="shared" si="7"/>
        <v>1290.54</v>
      </c>
    </row>
    <row r="51" spans="1:9" x14ac:dyDescent="0.25">
      <c r="A51" s="69" t="s">
        <v>1365</v>
      </c>
      <c r="B51" s="656">
        <v>56</v>
      </c>
      <c r="C51" s="641">
        <f t="shared" si="3"/>
        <v>0.35</v>
      </c>
      <c r="D51" s="66">
        <v>10</v>
      </c>
      <c r="E51" s="16">
        <f t="shared" si="4"/>
        <v>560</v>
      </c>
      <c r="F51" s="130">
        <v>1</v>
      </c>
      <c r="G51" s="66">
        <f t="shared" si="5"/>
        <v>560</v>
      </c>
      <c r="H51" s="66">
        <f t="shared" si="6"/>
        <v>134.9</v>
      </c>
      <c r="I51" s="70">
        <f t="shared" si="7"/>
        <v>694.9</v>
      </c>
    </row>
    <row r="52" spans="1:9" x14ac:dyDescent="0.25">
      <c r="A52" s="69" t="s">
        <v>1366</v>
      </c>
      <c r="B52" s="656">
        <v>100</v>
      </c>
      <c r="C52" s="641">
        <f t="shared" si="3"/>
        <v>0.63</v>
      </c>
      <c r="D52" s="66">
        <v>9</v>
      </c>
      <c r="E52" s="16">
        <f t="shared" si="4"/>
        <v>900</v>
      </c>
      <c r="F52" s="130">
        <v>1</v>
      </c>
      <c r="G52" s="66">
        <f t="shared" si="5"/>
        <v>900</v>
      </c>
      <c r="H52" s="66">
        <f t="shared" si="6"/>
        <v>216.81</v>
      </c>
      <c r="I52" s="70">
        <f t="shared" si="7"/>
        <v>1116.81</v>
      </c>
    </row>
    <row r="53" spans="1:9" x14ac:dyDescent="0.25">
      <c r="A53" s="69" t="s">
        <v>1366</v>
      </c>
      <c r="B53" s="656">
        <v>72</v>
      </c>
      <c r="C53" s="641">
        <f t="shared" si="3"/>
        <v>0.46</v>
      </c>
      <c r="D53" s="66">
        <v>9</v>
      </c>
      <c r="E53" s="16">
        <f t="shared" si="4"/>
        <v>648</v>
      </c>
      <c r="F53" s="130">
        <v>1</v>
      </c>
      <c r="G53" s="66">
        <f t="shared" si="5"/>
        <v>648</v>
      </c>
      <c r="H53" s="66">
        <f t="shared" si="6"/>
        <v>156.1</v>
      </c>
      <c r="I53" s="70">
        <f t="shared" si="7"/>
        <v>804.1</v>
      </c>
    </row>
    <row r="54" spans="1:9" x14ac:dyDescent="0.25">
      <c r="A54" s="69" t="s">
        <v>1366</v>
      </c>
      <c r="B54" s="656">
        <v>32</v>
      </c>
      <c r="C54" s="641">
        <f t="shared" si="3"/>
        <v>0.2</v>
      </c>
      <c r="D54" s="66">
        <v>9</v>
      </c>
      <c r="E54" s="16">
        <f t="shared" si="4"/>
        <v>288</v>
      </c>
      <c r="F54" s="130">
        <v>1</v>
      </c>
      <c r="G54" s="66">
        <f t="shared" si="5"/>
        <v>288</v>
      </c>
      <c r="H54" s="66">
        <f t="shared" si="6"/>
        <v>69.38</v>
      </c>
      <c r="I54" s="70">
        <f t="shared" si="7"/>
        <v>357.38</v>
      </c>
    </row>
    <row r="55" spans="1:9" x14ac:dyDescent="0.25">
      <c r="A55" s="69" t="s">
        <v>1367</v>
      </c>
      <c r="B55" s="656">
        <v>104</v>
      </c>
      <c r="C55" s="641">
        <f t="shared" si="3"/>
        <v>0.66</v>
      </c>
      <c r="D55" s="66">
        <v>11</v>
      </c>
      <c r="E55" s="16">
        <f t="shared" si="4"/>
        <v>1144</v>
      </c>
      <c r="F55" s="130">
        <v>1</v>
      </c>
      <c r="G55" s="66">
        <f t="shared" si="5"/>
        <v>1144</v>
      </c>
      <c r="H55" s="66">
        <f t="shared" si="6"/>
        <v>275.58999999999997</v>
      </c>
      <c r="I55" s="70">
        <f t="shared" si="7"/>
        <v>1419.59</v>
      </c>
    </row>
    <row r="56" spans="1:9" x14ac:dyDescent="0.25">
      <c r="A56" s="69" t="s">
        <v>1367</v>
      </c>
      <c r="B56" s="656">
        <v>93</v>
      </c>
      <c r="C56" s="641">
        <f t="shared" si="3"/>
        <v>0.59</v>
      </c>
      <c r="D56" s="66">
        <v>9</v>
      </c>
      <c r="E56" s="16">
        <f t="shared" si="4"/>
        <v>837</v>
      </c>
      <c r="F56" s="130">
        <v>1</v>
      </c>
      <c r="G56" s="66">
        <f t="shared" si="5"/>
        <v>837</v>
      </c>
      <c r="H56" s="66">
        <f t="shared" si="6"/>
        <v>201.63</v>
      </c>
      <c r="I56" s="70">
        <f t="shared" si="7"/>
        <v>1038.6300000000001</v>
      </c>
    </row>
    <row r="57" spans="1:9" x14ac:dyDescent="0.25">
      <c r="A57" s="69" t="s">
        <v>1367</v>
      </c>
      <c r="B57" s="656">
        <v>179</v>
      </c>
      <c r="C57" s="641">
        <f t="shared" si="3"/>
        <v>1.1299999999999999</v>
      </c>
      <c r="D57" s="66">
        <v>9</v>
      </c>
      <c r="E57" s="16">
        <f t="shared" si="4"/>
        <v>1611</v>
      </c>
      <c r="F57" s="130">
        <v>1</v>
      </c>
      <c r="G57" s="66">
        <f t="shared" si="5"/>
        <v>1611</v>
      </c>
      <c r="H57" s="66">
        <f t="shared" si="6"/>
        <v>388.09</v>
      </c>
      <c r="I57" s="70">
        <f t="shared" si="7"/>
        <v>1999.09</v>
      </c>
    </row>
    <row r="58" spans="1:9" x14ac:dyDescent="0.25">
      <c r="A58" s="69" t="s">
        <v>1367</v>
      </c>
      <c r="B58" s="656">
        <v>104</v>
      </c>
      <c r="C58" s="641">
        <f t="shared" si="3"/>
        <v>0.66</v>
      </c>
      <c r="D58" s="66">
        <v>9</v>
      </c>
      <c r="E58" s="16">
        <f t="shared" si="4"/>
        <v>936</v>
      </c>
      <c r="F58" s="130">
        <v>1</v>
      </c>
      <c r="G58" s="66">
        <f t="shared" si="5"/>
        <v>936</v>
      </c>
      <c r="H58" s="66">
        <f t="shared" si="6"/>
        <v>225.48</v>
      </c>
      <c r="I58" s="70">
        <f t="shared" si="7"/>
        <v>1161.48</v>
      </c>
    </row>
    <row r="59" spans="1:9" x14ac:dyDescent="0.25">
      <c r="A59" s="69" t="s">
        <v>1367</v>
      </c>
      <c r="B59" s="656">
        <v>72</v>
      </c>
      <c r="C59" s="641">
        <f t="shared" si="3"/>
        <v>0.46</v>
      </c>
      <c r="D59" s="66">
        <v>9</v>
      </c>
      <c r="E59" s="16">
        <f t="shared" si="4"/>
        <v>648</v>
      </c>
      <c r="F59" s="130">
        <v>1</v>
      </c>
      <c r="G59" s="66">
        <f t="shared" si="5"/>
        <v>648</v>
      </c>
      <c r="H59" s="66">
        <f t="shared" si="6"/>
        <v>156.1</v>
      </c>
      <c r="I59" s="70">
        <f t="shared" si="7"/>
        <v>804.1</v>
      </c>
    </row>
    <row r="60" spans="1:9" x14ac:dyDescent="0.25">
      <c r="A60" s="69" t="s">
        <v>1368</v>
      </c>
      <c r="B60" s="656">
        <v>68</v>
      </c>
      <c r="C60" s="641">
        <f t="shared" si="3"/>
        <v>0.43</v>
      </c>
      <c r="D60" s="66">
        <v>8</v>
      </c>
      <c r="E60" s="16">
        <f t="shared" si="4"/>
        <v>544</v>
      </c>
      <c r="F60" s="130">
        <v>1</v>
      </c>
      <c r="G60" s="66">
        <f t="shared" si="5"/>
        <v>544</v>
      </c>
      <c r="H60" s="66">
        <f t="shared" si="6"/>
        <v>131.05000000000001</v>
      </c>
      <c r="I60" s="70">
        <f t="shared" si="7"/>
        <v>675.05</v>
      </c>
    </row>
    <row r="61" spans="1:9" x14ac:dyDescent="0.25">
      <c r="A61" s="69" t="s">
        <v>1367</v>
      </c>
      <c r="B61" s="656">
        <v>84</v>
      </c>
      <c r="C61" s="641">
        <f t="shared" si="3"/>
        <v>0.53</v>
      </c>
      <c r="D61" s="66">
        <v>9</v>
      </c>
      <c r="E61" s="16">
        <f t="shared" si="4"/>
        <v>756</v>
      </c>
      <c r="F61" s="130">
        <v>1</v>
      </c>
      <c r="G61" s="66">
        <f t="shared" si="5"/>
        <v>756</v>
      </c>
      <c r="H61" s="66">
        <f t="shared" si="6"/>
        <v>182.12</v>
      </c>
      <c r="I61" s="70">
        <f t="shared" si="7"/>
        <v>938.12</v>
      </c>
    </row>
    <row r="62" spans="1:9" x14ac:dyDescent="0.25">
      <c r="A62" s="69" t="s">
        <v>1367</v>
      </c>
      <c r="B62" s="656">
        <v>40</v>
      </c>
      <c r="C62" s="641">
        <f t="shared" si="3"/>
        <v>0.25</v>
      </c>
      <c r="D62" s="66">
        <v>9</v>
      </c>
      <c r="E62" s="16">
        <f t="shared" si="4"/>
        <v>360</v>
      </c>
      <c r="F62" s="130">
        <v>1</v>
      </c>
      <c r="G62" s="66">
        <f t="shared" si="5"/>
        <v>360</v>
      </c>
      <c r="H62" s="66">
        <f t="shared" si="6"/>
        <v>86.72</v>
      </c>
      <c r="I62" s="70">
        <f t="shared" si="7"/>
        <v>446.72</v>
      </c>
    </row>
    <row r="63" spans="1:9" x14ac:dyDescent="0.25">
      <c r="A63" s="69" t="s">
        <v>1369</v>
      </c>
      <c r="B63" s="656">
        <v>158</v>
      </c>
      <c r="C63" s="641">
        <f t="shared" si="3"/>
        <v>1</v>
      </c>
      <c r="D63" s="66">
        <v>10</v>
      </c>
      <c r="E63" s="16">
        <f t="shared" si="4"/>
        <v>1580</v>
      </c>
      <c r="F63" s="130">
        <v>1</v>
      </c>
      <c r="G63" s="66">
        <f t="shared" si="5"/>
        <v>1580</v>
      </c>
      <c r="H63" s="66">
        <f t="shared" si="6"/>
        <v>380.62</v>
      </c>
      <c r="I63" s="70">
        <f t="shared" si="7"/>
        <v>1960.62</v>
      </c>
    </row>
    <row r="64" spans="1:9" x14ac:dyDescent="0.25">
      <c r="A64" s="69" t="s">
        <v>1369</v>
      </c>
      <c r="B64" s="656">
        <v>58</v>
      </c>
      <c r="C64" s="641">
        <f t="shared" si="3"/>
        <v>0.37</v>
      </c>
      <c r="D64" s="66">
        <v>7.12</v>
      </c>
      <c r="E64" s="16">
        <f t="shared" si="4"/>
        <v>412.96</v>
      </c>
      <c r="F64" s="130">
        <v>1</v>
      </c>
      <c r="G64" s="66">
        <f t="shared" si="5"/>
        <v>412.96</v>
      </c>
      <c r="H64" s="66">
        <f t="shared" si="6"/>
        <v>99.48</v>
      </c>
      <c r="I64" s="70">
        <f t="shared" si="7"/>
        <v>512.43999999999994</v>
      </c>
    </row>
    <row r="65" spans="1:9" x14ac:dyDescent="0.25">
      <c r="A65" s="69" t="s">
        <v>1369</v>
      </c>
      <c r="B65" s="656">
        <v>158</v>
      </c>
      <c r="C65" s="641">
        <f t="shared" si="3"/>
        <v>1</v>
      </c>
      <c r="D65" s="66">
        <v>10</v>
      </c>
      <c r="E65" s="16">
        <f t="shared" si="4"/>
        <v>1580</v>
      </c>
      <c r="F65" s="130">
        <v>1</v>
      </c>
      <c r="G65" s="66">
        <f t="shared" si="5"/>
        <v>1580</v>
      </c>
      <c r="H65" s="66">
        <f t="shared" si="6"/>
        <v>380.62</v>
      </c>
      <c r="I65" s="70">
        <f t="shared" si="7"/>
        <v>1960.62</v>
      </c>
    </row>
    <row r="66" spans="1:9" x14ac:dyDescent="0.25">
      <c r="A66" s="69" t="s">
        <v>1369</v>
      </c>
      <c r="B66" s="656">
        <v>74</v>
      </c>
      <c r="C66" s="641">
        <f t="shared" si="3"/>
        <v>0.47</v>
      </c>
      <c r="D66" s="66">
        <v>7.12</v>
      </c>
      <c r="E66" s="16">
        <f t="shared" si="4"/>
        <v>526.88</v>
      </c>
      <c r="F66" s="130">
        <v>1</v>
      </c>
      <c r="G66" s="66">
        <f t="shared" si="5"/>
        <v>526.88</v>
      </c>
      <c r="H66" s="66">
        <f t="shared" si="6"/>
        <v>126.93</v>
      </c>
      <c r="I66" s="70">
        <f t="shared" si="7"/>
        <v>653.80999999999995</v>
      </c>
    </row>
    <row r="67" spans="1:9" x14ac:dyDescent="0.25">
      <c r="A67" s="69" t="s">
        <v>1369</v>
      </c>
      <c r="B67" s="656">
        <v>80</v>
      </c>
      <c r="C67" s="641">
        <f t="shared" si="3"/>
        <v>0.51</v>
      </c>
      <c r="D67" s="66">
        <v>10</v>
      </c>
      <c r="E67" s="16">
        <f t="shared" si="4"/>
        <v>800</v>
      </c>
      <c r="F67" s="130">
        <v>1</v>
      </c>
      <c r="G67" s="66">
        <f t="shared" si="5"/>
        <v>800</v>
      </c>
      <c r="H67" s="66">
        <f t="shared" si="6"/>
        <v>192.72</v>
      </c>
      <c r="I67" s="70">
        <f t="shared" si="7"/>
        <v>992.72</v>
      </c>
    </row>
    <row r="68" spans="1:9" x14ac:dyDescent="0.25">
      <c r="A68" s="69" t="s">
        <v>1369</v>
      </c>
      <c r="B68" s="656">
        <v>24</v>
      </c>
      <c r="C68" s="641">
        <f t="shared" si="3"/>
        <v>0.15</v>
      </c>
      <c r="D68" s="66">
        <v>10</v>
      </c>
      <c r="E68" s="16">
        <f t="shared" si="4"/>
        <v>240</v>
      </c>
      <c r="F68" s="130">
        <v>1</v>
      </c>
      <c r="G68" s="66">
        <f t="shared" si="5"/>
        <v>240</v>
      </c>
      <c r="H68" s="66">
        <f t="shared" si="6"/>
        <v>57.82</v>
      </c>
      <c r="I68" s="70">
        <f t="shared" si="7"/>
        <v>297.82</v>
      </c>
    </row>
    <row r="69" spans="1:9" x14ac:dyDescent="0.25">
      <c r="A69" s="69" t="s">
        <v>1369</v>
      </c>
      <c r="B69" s="656">
        <v>24</v>
      </c>
      <c r="C69" s="641">
        <f t="shared" si="3"/>
        <v>0.15</v>
      </c>
      <c r="D69" s="66">
        <v>10</v>
      </c>
      <c r="E69" s="16">
        <f t="shared" si="4"/>
        <v>240</v>
      </c>
      <c r="F69" s="130">
        <v>1</v>
      </c>
      <c r="G69" s="66">
        <f t="shared" si="5"/>
        <v>240</v>
      </c>
      <c r="H69" s="66">
        <f t="shared" si="6"/>
        <v>57.82</v>
      </c>
      <c r="I69" s="70">
        <f t="shared" si="7"/>
        <v>297.82</v>
      </c>
    </row>
    <row r="70" spans="1:9" x14ac:dyDescent="0.25">
      <c r="A70" s="69" t="s">
        <v>1369</v>
      </c>
      <c r="B70" s="656">
        <v>24</v>
      </c>
      <c r="C70" s="641">
        <f t="shared" si="3"/>
        <v>0.15</v>
      </c>
      <c r="D70" s="66">
        <v>10</v>
      </c>
      <c r="E70" s="16">
        <f t="shared" si="4"/>
        <v>240</v>
      </c>
      <c r="F70" s="130">
        <v>1</v>
      </c>
      <c r="G70" s="66">
        <f t="shared" si="5"/>
        <v>240</v>
      </c>
      <c r="H70" s="66">
        <f t="shared" si="6"/>
        <v>57.82</v>
      </c>
      <c r="I70" s="70">
        <f t="shared" si="7"/>
        <v>297.82</v>
      </c>
    </row>
    <row r="71" spans="1:9" x14ac:dyDescent="0.25">
      <c r="A71" s="69" t="s">
        <v>1369</v>
      </c>
      <c r="B71" s="656">
        <v>72</v>
      </c>
      <c r="C71" s="641">
        <f t="shared" si="3"/>
        <v>0.46</v>
      </c>
      <c r="D71" s="66">
        <v>10</v>
      </c>
      <c r="E71" s="16">
        <f t="shared" si="4"/>
        <v>720</v>
      </c>
      <c r="F71" s="130">
        <v>1</v>
      </c>
      <c r="G71" s="66">
        <f t="shared" si="5"/>
        <v>720</v>
      </c>
      <c r="H71" s="66">
        <f t="shared" si="6"/>
        <v>173.45</v>
      </c>
      <c r="I71" s="70">
        <f t="shared" si="7"/>
        <v>893.45</v>
      </c>
    </row>
    <row r="72" spans="1:9" x14ac:dyDescent="0.25">
      <c r="A72" s="69" t="s">
        <v>1370</v>
      </c>
      <c r="B72" s="656">
        <v>48</v>
      </c>
      <c r="C72" s="641">
        <f t="shared" si="3"/>
        <v>0.3</v>
      </c>
      <c r="D72" s="66">
        <v>9</v>
      </c>
      <c r="E72" s="16">
        <f t="shared" si="4"/>
        <v>432</v>
      </c>
      <c r="F72" s="130">
        <v>1</v>
      </c>
      <c r="G72" s="66">
        <f t="shared" si="5"/>
        <v>432</v>
      </c>
      <c r="H72" s="66">
        <f t="shared" si="6"/>
        <v>104.07</v>
      </c>
      <c r="I72" s="70">
        <f t="shared" si="7"/>
        <v>536.06999999999994</v>
      </c>
    </row>
    <row r="73" spans="1:9" x14ac:dyDescent="0.25">
      <c r="A73" s="69" t="s">
        <v>1370</v>
      </c>
      <c r="B73" s="656">
        <v>24</v>
      </c>
      <c r="C73" s="641">
        <f t="shared" si="3"/>
        <v>0.15</v>
      </c>
      <c r="D73" s="66">
        <v>9</v>
      </c>
      <c r="E73" s="16">
        <f t="shared" si="4"/>
        <v>216</v>
      </c>
      <c r="F73" s="130">
        <v>1</v>
      </c>
      <c r="G73" s="66">
        <f t="shared" si="5"/>
        <v>216</v>
      </c>
      <c r="H73" s="66">
        <f t="shared" si="6"/>
        <v>52.03</v>
      </c>
      <c r="I73" s="70">
        <f t="shared" si="7"/>
        <v>268.02999999999997</v>
      </c>
    </row>
    <row r="74" spans="1:9" ht="64.5" customHeight="1" x14ac:dyDescent="0.25">
      <c r="A74" s="951" t="s">
        <v>8</v>
      </c>
      <c r="B74" s="1043">
        <f>SUM(B75:B85)</f>
        <v>1336</v>
      </c>
      <c r="C74" s="1049">
        <f t="shared" ref="C74:I74" si="12">SUM(C75:C85)</f>
        <v>8.4500000000000011</v>
      </c>
      <c r="D74" s="1050"/>
      <c r="E74" s="1050"/>
      <c r="F74" s="1050"/>
      <c r="G74" s="1050">
        <f t="shared" si="12"/>
        <v>7949.1399999999994</v>
      </c>
      <c r="H74" s="1050">
        <f t="shared" si="12"/>
        <v>1914.95</v>
      </c>
      <c r="I74" s="1051">
        <f t="shared" si="12"/>
        <v>9864.090000000002</v>
      </c>
    </row>
    <row r="75" spans="1:9" x14ac:dyDescent="0.25">
      <c r="A75" s="216" t="s">
        <v>510</v>
      </c>
      <c r="B75" s="658">
        <v>158</v>
      </c>
      <c r="C75" s="128">
        <f>ROUND(B75/158,6)</f>
        <v>1</v>
      </c>
      <c r="D75" s="66">
        <v>1100</v>
      </c>
      <c r="E75" s="16">
        <f t="shared" ref="E75" si="13">C75*D75</f>
        <v>1100</v>
      </c>
      <c r="F75" s="129">
        <v>1</v>
      </c>
      <c r="G75" s="16">
        <f t="shared" ref="G75:G85" si="14">ROUND(E75*F75,2)</f>
        <v>1100</v>
      </c>
      <c r="H75" s="16">
        <f t="shared" ref="H75:H85" si="15">ROUND(G75*0.2409,2)</f>
        <v>264.99</v>
      </c>
      <c r="I75" s="17">
        <f t="shared" ref="I75:I85" si="16">G75+H75</f>
        <v>1364.99</v>
      </c>
    </row>
    <row r="76" spans="1:9" x14ac:dyDescent="0.25">
      <c r="A76" s="216" t="s">
        <v>612</v>
      </c>
      <c r="B76" s="658">
        <v>144</v>
      </c>
      <c r="C76" s="128">
        <f t="shared" ref="C76:C85" si="17">ROUND(B76/158,2)</f>
        <v>0.91</v>
      </c>
      <c r="D76" s="16">
        <v>6.05</v>
      </c>
      <c r="E76" s="16">
        <f t="shared" si="4"/>
        <v>871.19999999999993</v>
      </c>
      <c r="F76" s="129">
        <v>1</v>
      </c>
      <c r="G76" s="16">
        <f t="shared" si="14"/>
        <v>871.2</v>
      </c>
      <c r="H76" s="16">
        <f t="shared" si="15"/>
        <v>209.87</v>
      </c>
      <c r="I76" s="17">
        <f t="shared" si="16"/>
        <v>1081.0700000000002</v>
      </c>
    </row>
    <row r="77" spans="1:9" x14ac:dyDescent="0.25">
      <c r="A77" s="216" t="s">
        <v>612</v>
      </c>
      <c r="B77" s="658">
        <v>144</v>
      </c>
      <c r="C77" s="128">
        <f t="shared" si="17"/>
        <v>0.91</v>
      </c>
      <c r="D77" s="16">
        <v>6.05</v>
      </c>
      <c r="E77" s="16">
        <f t="shared" ref="E77:E94" si="18">B77*D77</f>
        <v>871.19999999999993</v>
      </c>
      <c r="F77" s="129">
        <v>1</v>
      </c>
      <c r="G77" s="16">
        <f t="shared" si="14"/>
        <v>871.2</v>
      </c>
      <c r="H77" s="16">
        <f t="shared" si="15"/>
        <v>209.87</v>
      </c>
      <c r="I77" s="17">
        <f t="shared" si="16"/>
        <v>1081.0700000000002</v>
      </c>
    </row>
    <row r="78" spans="1:9" x14ac:dyDescent="0.25">
      <c r="A78" s="216" t="s">
        <v>612</v>
      </c>
      <c r="B78" s="658">
        <v>144</v>
      </c>
      <c r="C78" s="128">
        <f t="shared" si="17"/>
        <v>0.91</v>
      </c>
      <c r="D78" s="16">
        <v>6.05</v>
      </c>
      <c r="E78" s="16">
        <f t="shared" si="18"/>
        <v>871.19999999999993</v>
      </c>
      <c r="F78" s="129">
        <v>1</v>
      </c>
      <c r="G78" s="16">
        <f t="shared" si="14"/>
        <v>871.2</v>
      </c>
      <c r="H78" s="16">
        <f t="shared" si="15"/>
        <v>209.87</v>
      </c>
      <c r="I78" s="17">
        <f t="shared" si="16"/>
        <v>1081.0700000000002</v>
      </c>
    </row>
    <row r="79" spans="1:9" x14ac:dyDescent="0.25">
      <c r="A79" s="216" t="s">
        <v>612</v>
      </c>
      <c r="B79" s="658">
        <v>48</v>
      </c>
      <c r="C79" s="128">
        <f t="shared" si="17"/>
        <v>0.3</v>
      </c>
      <c r="D79" s="16">
        <v>6.05</v>
      </c>
      <c r="E79" s="16">
        <f t="shared" si="18"/>
        <v>290.39999999999998</v>
      </c>
      <c r="F79" s="129">
        <v>1</v>
      </c>
      <c r="G79" s="16">
        <f t="shared" si="14"/>
        <v>290.39999999999998</v>
      </c>
      <c r="H79" s="16">
        <f t="shared" si="15"/>
        <v>69.959999999999994</v>
      </c>
      <c r="I79" s="17">
        <f t="shared" si="16"/>
        <v>360.35999999999996</v>
      </c>
    </row>
    <row r="80" spans="1:9" x14ac:dyDescent="0.25">
      <c r="A80" s="216" t="s">
        <v>612</v>
      </c>
      <c r="B80" s="658">
        <v>120</v>
      </c>
      <c r="C80" s="128">
        <f t="shared" si="17"/>
        <v>0.76</v>
      </c>
      <c r="D80" s="16">
        <v>6.05</v>
      </c>
      <c r="E80" s="16">
        <f t="shared" si="18"/>
        <v>726</v>
      </c>
      <c r="F80" s="129">
        <v>1</v>
      </c>
      <c r="G80" s="16">
        <f t="shared" si="14"/>
        <v>726</v>
      </c>
      <c r="H80" s="16">
        <f t="shared" si="15"/>
        <v>174.89</v>
      </c>
      <c r="I80" s="17">
        <f t="shared" si="16"/>
        <v>900.89</v>
      </c>
    </row>
    <row r="81" spans="1:9" x14ac:dyDescent="0.25">
      <c r="A81" s="216" t="s">
        <v>506</v>
      </c>
      <c r="B81" s="658">
        <v>144</v>
      </c>
      <c r="C81" s="128">
        <f t="shared" si="17"/>
        <v>0.91</v>
      </c>
      <c r="D81" s="16">
        <v>6.05</v>
      </c>
      <c r="E81" s="16">
        <f t="shared" si="18"/>
        <v>871.19999999999993</v>
      </c>
      <c r="F81" s="129">
        <v>1</v>
      </c>
      <c r="G81" s="16">
        <f t="shared" si="14"/>
        <v>871.2</v>
      </c>
      <c r="H81" s="16">
        <f t="shared" si="15"/>
        <v>209.87</v>
      </c>
      <c r="I81" s="17">
        <f t="shared" si="16"/>
        <v>1081.0700000000002</v>
      </c>
    </row>
    <row r="82" spans="1:9" x14ac:dyDescent="0.25">
      <c r="A82" s="216" t="s">
        <v>612</v>
      </c>
      <c r="B82" s="658">
        <v>170</v>
      </c>
      <c r="C82" s="128">
        <f t="shared" si="17"/>
        <v>1.08</v>
      </c>
      <c r="D82" s="16">
        <v>5.41</v>
      </c>
      <c r="E82" s="16">
        <f t="shared" si="18"/>
        <v>919.7</v>
      </c>
      <c r="F82" s="129">
        <v>1</v>
      </c>
      <c r="G82" s="16">
        <f t="shared" si="14"/>
        <v>919.7</v>
      </c>
      <c r="H82" s="16">
        <f t="shared" si="15"/>
        <v>221.56</v>
      </c>
      <c r="I82" s="17">
        <f t="shared" si="16"/>
        <v>1141.26</v>
      </c>
    </row>
    <row r="83" spans="1:9" x14ac:dyDescent="0.25">
      <c r="A83" s="216" t="s">
        <v>612</v>
      </c>
      <c r="B83" s="658">
        <v>92</v>
      </c>
      <c r="C83" s="128">
        <f t="shared" si="17"/>
        <v>0.57999999999999996</v>
      </c>
      <c r="D83" s="16">
        <v>5.41</v>
      </c>
      <c r="E83" s="16">
        <f t="shared" si="18"/>
        <v>497.72</v>
      </c>
      <c r="F83" s="129">
        <v>1</v>
      </c>
      <c r="G83" s="16">
        <f t="shared" si="14"/>
        <v>497.72</v>
      </c>
      <c r="H83" s="16">
        <f t="shared" si="15"/>
        <v>119.9</v>
      </c>
      <c r="I83" s="17">
        <f t="shared" si="16"/>
        <v>617.62</v>
      </c>
    </row>
    <row r="84" spans="1:9" x14ac:dyDescent="0.25">
      <c r="A84" s="216" t="s">
        <v>612</v>
      </c>
      <c r="B84" s="658">
        <v>100</v>
      </c>
      <c r="C84" s="128">
        <f t="shared" si="17"/>
        <v>0.63</v>
      </c>
      <c r="D84" s="16">
        <v>5.41</v>
      </c>
      <c r="E84" s="16">
        <f t="shared" si="18"/>
        <v>541</v>
      </c>
      <c r="F84" s="129">
        <v>1</v>
      </c>
      <c r="G84" s="16">
        <f t="shared" si="14"/>
        <v>541</v>
      </c>
      <c r="H84" s="16">
        <f t="shared" si="15"/>
        <v>130.33000000000001</v>
      </c>
      <c r="I84" s="17">
        <f t="shared" si="16"/>
        <v>671.33</v>
      </c>
    </row>
    <row r="85" spans="1:9" x14ac:dyDescent="0.25">
      <c r="A85" s="216" t="s">
        <v>612</v>
      </c>
      <c r="B85" s="658">
        <v>72</v>
      </c>
      <c r="C85" s="128">
        <f t="shared" si="17"/>
        <v>0.46</v>
      </c>
      <c r="D85" s="16">
        <v>5.41</v>
      </c>
      <c r="E85" s="16">
        <f t="shared" si="18"/>
        <v>389.52</v>
      </c>
      <c r="F85" s="129">
        <v>1</v>
      </c>
      <c r="G85" s="16">
        <f t="shared" si="14"/>
        <v>389.52</v>
      </c>
      <c r="H85" s="16">
        <f t="shared" si="15"/>
        <v>93.84</v>
      </c>
      <c r="I85" s="17">
        <f t="shared" si="16"/>
        <v>483.36</v>
      </c>
    </row>
    <row r="86" spans="1:9" ht="49.5" x14ac:dyDescent="0.25">
      <c r="A86" s="1037" t="s">
        <v>9</v>
      </c>
      <c r="B86" s="1042">
        <f>SUM(B87:B90)</f>
        <v>592</v>
      </c>
      <c r="C86" s="1048">
        <f t="shared" ref="C86:I86" si="19">SUM(C87:C90)</f>
        <v>3.75</v>
      </c>
      <c r="D86" s="867"/>
      <c r="E86" s="867"/>
      <c r="F86" s="867"/>
      <c r="G86" s="867">
        <f t="shared" si="19"/>
        <v>2604.8000000000002</v>
      </c>
      <c r="H86" s="867">
        <f t="shared" si="19"/>
        <v>627.49</v>
      </c>
      <c r="I86" s="868">
        <f t="shared" si="19"/>
        <v>3232.29</v>
      </c>
    </row>
    <row r="87" spans="1:9" x14ac:dyDescent="0.25">
      <c r="A87" s="216" t="s">
        <v>62</v>
      </c>
      <c r="B87" s="658">
        <v>88</v>
      </c>
      <c r="C87" s="128">
        <f>ROUND(B87/158,2)</f>
        <v>0.56000000000000005</v>
      </c>
      <c r="D87" s="16">
        <v>4.4000000000000004</v>
      </c>
      <c r="E87" s="16">
        <f t="shared" si="18"/>
        <v>387.20000000000005</v>
      </c>
      <c r="F87" s="129">
        <v>1</v>
      </c>
      <c r="G87" s="16">
        <f>ROUND(E87*F87,2)</f>
        <v>387.2</v>
      </c>
      <c r="H87" s="16">
        <f>ROUND(G87*0.2409,2)</f>
        <v>93.28</v>
      </c>
      <c r="I87" s="17">
        <f>G87+H87</f>
        <v>480.48</v>
      </c>
    </row>
    <row r="88" spans="1:9" x14ac:dyDescent="0.25">
      <c r="A88" s="216" t="s">
        <v>62</v>
      </c>
      <c r="B88" s="658">
        <v>168</v>
      </c>
      <c r="C88" s="128">
        <f>ROUND(B88/158,2)</f>
        <v>1.06</v>
      </c>
      <c r="D88" s="16">
        <v>4.4000000000000004</v>
      </c>
      <c r="E88" s="16">
        <f t="shared" si="18"/>
        <v>739.2</v>
      </c>
      <c r="F88" s="129">
        <v>1</v>
      </c>
      <c r="G88" s="16">
        <f>ROUND(E88*F88,2)</f>
        <v>739.2</v>
      </c>
      <c r="H88" s="16">
        <f>ROUND(G88*0.2409,2)</f>
        <v>178.07</v>
      </c>
      <c r="I88" s="17">
        <f>G88+H88</f>
        <v>917.27</v>
      </c>
    </row>
    <row r="89" spans="1:9" x14ac:dyDescent="0.25">
      <c r="A89" s="216" t="s">
        <v>62</v>
      </c>
      <c r="B89" s="658">
        <v>192</v>
      </c>
      <c r="C89" s="128">
        <f>ROUND(B89/158,2)</f>
        <v>1.22</v>
      </c>
      <c r="D89" s="16">
        <v>4.4000000000000004</v>
      </c>
      <c r="E89" s="16">
        <f t="shared" si="18"/>
        <v>844.80000000000007</v>
      </c>
      <c r="F89" s="129">
        <v>1</v>
      </c>
      <c r="G89" s="16">
        <f>ROUND(E89*F89,2)</f>
        <v>844.8</v>
      </c>
      <c r="H89" s="16">
        <f>ROUND(G89*0.2409,2)</f>
        <v>203.51</v>
      </c>
      <c r="I89" s="17">
        <f>G89+H89</f>
        <v>1048.31</v>
      </c>
    </row>
    <row r="90" spans="1:9" x14ac:dyDescent="0.25">
      <c r="A90" s="216" t="s">
        <v>62</v>
      </c>
      <c r="B90" s="658">
        <v>144</v>
      </c>
      <c r="C90" s="128">
        <f>ROUND(B90/158,2)</f>
        <v>0.91</v>
      </c>
      <c r="D90" s="16">
        <v>4.4000000000000004</v>
      </c>
      <c r="E90" s="16">
        <f t="shared" si="18"/>
        <v>633.6</v>
      </c>
      <c r="F90" s="129">
        <v>1</v>
      </c>
      <c r="G90" s="16">
        <f>ROUND(E90*F90,2)</f>
        <v>633.6</v>
      </c>
      <c r="H90" s="16">
        <f>ROUND(G90*0.2409,2)</f>
        <v>152.63</v>
      </c>
      <c r="I90" s="17">
        <f>G90+H90</f>
        <v>786.23</v>
      </c>
    </row>
    <row r="91" spans="1:9" ht="36" customHeight="1" x14ac:dyDescent="0.25">
      <c r="A91" s="1037" t="s">
        <v>7</v>
      </c>
      <c r="B91" s="1042">
        <f>SUM(B92:B94)</f>
        <v>260</v>
      </c>
      <c r="C91" s="1048">
        <f t="shared" ref="C91:I91" si="20">SUM(C92:C94)</f>
        <v>1.6435439999999999</v>
      </c>
      <c r="D91" s="867"/>
      <c r="E91" s="867"/>
      <c r="F91" s="867"/>
      <c r="G91" s="867">
        <f t="shared" si="20"/>
        <v>1429.38</v>
      </c>
      <c r="H91" s="867">
        <f t="shared" si="20"/>
        <v>344.33000000000004</v>
      </c>
      <c r="I91" s="868">
        <f t="shared" si="20"/>
        <v>1773.71</v>
      </c>
    </row>
    <row r="92" spans="1:9" x14ac:dyDescent="0.25">
      <c r="A92" s="216" t="s">
        <v>507</v>
      </c>
      <c r="B92" s="658">
        <v>60</v>
      </c>
      <c r="C92" s="128">
        <f>ROUND(B92/158,6)</f>
        <v>0.379747</v>
      </c>
      <c r="D92" s="66">
        <v>1235</v>
      </c>
      <c r="E92" s="16">
        <f t="shared" ref="E92:E93" si="21">C92*D92</f>
        <v>468.98754500000001</v>
      </c>
      <c r="F92" s="129">
        <v>1</v>
      </c>
      <c r="G92" s="16">
        <f>ROUND(E92*F92,2)</f>
        <v>468.99</v>
      </c>
      <c r="H92" s="16">
        <f>ROUND(G92*0.2409,2)</f>
        <v>112.98</v>
      </c>
      <c r="I92" s="17">
        <f>G92+H92</f>
        <v>581.97</v>
      </c>
    </row>
    <row r="93" spans="1:9" x14ac:dyDescent="0.25">
      <c r="A93" s="216" t="s">
        <v>507</v>
      </c>
      <c r="B93" s="658">
        <v>48</v>
      </c>
      <c r="C93" s="128">
        <f>ROUND(B93/158,6)</f>
        <v>0.30379699999999998</v>
      </c>
      <c r="D93" s="66">
        <v>1235</v>
      </c>
      <c r="E93" s="16">
        <f t="shared" si="21"/>
        <v>375.18929499999996</v>
      </c>
      <c r="F93" s="129">
        <v>1</v>
      </c>
      <c r="G93" s="16">
        <f>ROUND(E93*F93,2)</f>
        <v>375.19</v>
      </c>
      <c r="H93" s="16">
        <f>ROUND(G93*0.2409,2)</f>
        <v>90.38</v>
      </c>
      <c r="I93" s="17">
        <f>G93+H93</f>
        <v>465.57</v>
      </c>
    </row>
    <row r="94" spans="1:9" x14ac:dyDescent="0.25">
      <c r="A94" s="216" t="s">
        <v>63</v>
      </c>
      <c r="B94" s="658">
        <v>152</v>
      </c>
      <c r="C94" s="128">
        <f>ROUND(B94/158,2)</f>
        <v>0.96</v>
      </c>
      <c r="D94" s="16">
        <v>3.85</v>
      </c>
      <c r="E94" s="16">
        <f t="shared" si="18"/>
        <v>585.20000000000005</v>
      </c>
      <c r="F94" s="129">
        <v>1</v>
      </c>
      <c r="G94" s="16">
        <f>ROUND(E94*F94,2)</f>
        <v>585.20000000000005</v>
      </c>
      <c r="H94" s="16">
        <f>ROUND(G94*0.2409,2)</f>
        <v>140.97</v>
      </c>
      <c r="I94" s="17">
        <f>G94+H94</f>
        <v>726.17000000000007</v>
      </c>
    </row>
    <row r="95" spans="1:9" s="1" customFormat="1" ht="24" customHeight="1" x14ac:dyDescent="0.25">
      <c r="A95" s="1045" t="s">
        <v>1371</v>
      </c>
      <c r="B95" s="1044">
        <f>B96+B110+B114</f>
        <v>2817</v>
      </c>
      <c r="C95" s="869">
        <f t="shared" ref="C95:I95" si="22">C96+C110+C114</f>
        <v>17.807089000000001</v>
      </c>
      <c r="D95" s="1038"/>
      <c r="E95" s="1038"/>
      <c r="F95" s="1038"/>
      <c r="G95" s="1038">
        <f t="shared" si="22"/>
        <v>14318.249999999996</v>
      </c>
      <c r="H95" s="1038">
        <f t="shared" si="22"/>
        <v>3449.2700000000004</v>
      </c>
      <c r="I95" s="1047">
        <f t="shared" si="22"/>
        <v>17767.52</v>
      </c>
    </row>
    <row r="96" spans="1:9" ht="49.5" x14ac:dyDescent="0.25">
      <c r="A96" s="951" t="s">
        <v>8</v>
      </c>
      <c r="B96" s="1043">
        <f>SUM(B97:B109)</f>
        <v>1600</v>
      </c>
      <c r="C96" s="1049">
        <f t="shared" ref="C96:I96" si="23">SUM(C97:C109)</f>
        <v>10.128861000000001</v>
      </c>
      <c r="D96" s="1050"/>
      <c r="E96" s="1050"/>
      <c r="F96" s="1050"/>
      <c r="G96" s="1050">
        <f t="shared" si="23"/>
        <v>9485.1499999999978</v>
      </c>
      <c r="H96" s="1050">
        <f t="shared" si="23"/>
        <v>2284.9700000000003</v>
      </c>
      <c r="I96" s="1051">
        <f t="shared" si="23"/>
        <v>11770.119999999999</v>
      </c>
    </row>
    <row r="97" spans="1:9" x14ac:dyDescent="0.25">
      <c r="A97" s="69" t="s">
        <v>510</v>
      </c>
      <c r="B97" s="656">
        <v>112</v>
      </c>
      <c r="C97" s="641">
        <f>ROUND(B97/158,6)</f>
        <v>0.70886099999999996</v>
      </c>
      <c r="D97" s="66">
        <v>1100</v>
      </c>
      <c r="E97" s="16">
        <f t="shared" ref="E97" si="24">C97*D97</f>
        <v>779.74709999999993</v>
      </c>
      <c r="F97" s="130">
        <v>1</v>
      </c>
      <c r="G97" s="66">
        <f t="shared" ref="G97:G109" si="25">ROUND(E97*F97,2)</f>
        <v>779.75</v>
      </c>
      <c r="H97" s="66">
        <f t="shared" ref="H97:H109" si="26">ROUND(G97*0.2409,2)</f>
        <v>187.84</v>
      </c>
      <c r="I97" s="70">
        <f t="shared" ref="I97:I109" si="27">G97+H97</f>
        <v>967.59</v>
      </c>
    </row>
    <row r="98" spans="1:9" x14ac:dyDescent="0.25">
      <c r="A98" s="69" t="s">
        <v>612</v>
      </c>
      <c r="B98" s="656">
        <v>144</v>
      </c>
      <c r="C98" s="641">
        <f t="shared" ref="C98:C109" si="28">ROUND(B98/158,2)</f>
        <v>0.91</v>
      </c>
      <c r="D98" s="66">
        <v>6.05</v>
      </c>
      <c r="E98" s="16">
        <f t="shared" ref="E98:E109" si="29">B98*D98</f>
        <v>871.19999999999993</v>
      </c>
      <c r="F98" s="130">
        <v>1</v>
      </c>
      <c r="G98" s="66">
        <f t="shared" si="25"/>
        <v>871.2</v>
      </c>
      <c r="H98" s="66">
        <f t="shared" si="26"/>
        <v>209.87</v>
      </c>
      <c r="I98" s="70">
        <f t="shared" si="27"/>
        <v>1081.0700000000002</v>
      </c>
    </row>
    <row r="99" spans="1:9" x14ac:dyDescent="0.25">
      <c r="A99" s="69" t="s">
        <v>612</v>
      </c>
      <c r="B99" s="656">
        <v>72</v>
      </c>
      <c r="C99" s="641">
        <f t="shared" si="28"/>
        <v>0.46</v>
      </c>
      <c r="D99" s="66">
        <v>5.5</v>
      </c>
      <c r="E99" s="16">
        <f t="shared" si="29"/>
        <v>396</v>
      </c>
      <c r="F99" s="130">
        <v>1</v>
      </c>
      <c r="G99" s="66">
        <f t="shared" si="25"/>
        <v>396</v>
      </c>
      <c r="H99" s="66">
        <f t="shared" si="26"/>
        <v>95.4</v>
      </c>
      <c r="I99" s="70">
        <f t="shared" si="27"/>
        <v>491.4</v>
      </c>
    </row>
    <row r="100" spans="1:9" x14ac:dyDescent="0.25">
      <c r="A100" s="69" t="s">
        <v>612</v>
      </c>
      <c r="B100" s="656">
        <v>204</v>
      </c>
      <c r="C100" s="641">
        <f t="shared" si="28"/>
        <v>1.29</v>
      </c>
      <c r="D100" s="66">
        <v>5.5</v>
      </c>
      <c r="E100" s="16">
        <f t="shared" si="29"/>
        <v>1122</v>
      </c>
      <c r="F100" s="130">
        <v>1</v>
      </c>
      <c r="G100" s="66">
        <f t="shared" si="25"/>
        <v>1122</v>
      </c>
      <c r="H100" s="66">
        <f t="shared" si="26"/>
        <v>270.29000000000002</v>
      </c>
      <c r="I100" s="70">
        <f t="shared" si="27"/>
        <v>1392.29</v>
      </c>
    </row>
    <row r="101" spans="1:9" x14ac:dyDescent="0.25">
      <c r="A101" s="69" t="s">
        <v>612</v>
      </c>
      <c r="B101" s="656">
        <v>112</v>
      </c>
      <c r="C101" s="641">
        <f t="shared" si="28"/>
        <v>0.71</v>
      </c>
      <c r="D101" s="66">
        <v>6.05</v>
      </c>
      <c r="E101" s="16">
        <f t="shared" si="29"/>
        <v>677.6</v>
      </c>
      <c r="F101" s="130">
        <v>1</v>
      </c>
      <c r="G101" s="66">
        <f t="shared" si="25"/>
        <v>677.6</v>
      </c>
      <c r="H101" s="66">
        <f t="shared" si="26"/>
        <v>163.22999999999999</v>
      </c>
      <c r="I101" s="70">
        <f t="shared" si="27"/>
        <v>840.83</v>
      </c>
    </row>
    <row r="102" spans="1:9" x14ac:dyDescent="0.25">
      <c r="A102" s="69" t="s">
        <v>612</v>
      </c>
      <c r="B102" s="656">
        <v>156</v>
      </c>
      <c r="C102" s="641">
        <f t="shared" si="28"/>
        <v>0.99</v>
      </c>
      <c r="D102" s="66">
        <v>6.05</v>
      </c>
      <c r="E102" s="16">
        <f t="shared" si="29"/>
        <v>943.8</v>
      </c>
      <c r="F102" s="130">
        <v>1</v>
      </c>
      <c r="G102" s="66">
        <f t="shared" si="25"/>
        <v>943.8</v>
      </c>
      <c r="H102" s="66">
        <f t="shared" si="26"/>
        <v>227.36</v>
      </c>
      <c r="I102" s="70">
        <f t="shared" si="27"/>
        <v>1171.1599999999999</v>
      </c>
    </row>
    <row r="103" spans="1:9" x14ac:dyDescent="0.25">
      <c r="A103" s="69" t="s">
        <v>612</v>
      </c>
      <c r="B103" s="656">
        <v>120</v>
      </c>
      <c r="C103" s="641">
        <f t="shared" si="28"/>
        <v>0.76</v>
      </c>
      <c r="D103" s="66">
        <v>5.5</v>
      </c>
      <c r="E103" s="16">
        <f t="shared" si="29"/>
        <v>660</v>
      </c>
      <c r="F103" s="130">
        <v>1</v>
      </c>
      <c r="G103" s="66">
        <f t="shared" si="25"/>
        <v>660</v>
      </c>
      <c r="H103" s="66">
        <f t="shared" si="26"/>
        <v>158.99</v>
      </c>
      <c r="I103" s="70">
        <f t="shared" si="27"/>
        <v>818.99</v>
      </c>
    </row>
    <row r="104" spans="1:9" x14ac:dyDescent="0.25">
      <c r="A104" s="69" t="s">
        <v>506</v>
      </c>
      <c r="B104" s="656">
        <v>72</v>
      </c>
      <c r="C104" s="641">
        <f t="shared" si="28"/>
        <v>0.46</v>
      </c>
      <c r="D104" s="66">
        <v>5.5</v>
      </c>
      <c r="E104" s="16">
        <f t="shared" si="29"/>
        <v>396</v>
      </c>
      <c r="F104" s="130">
        <v>1</v>
      </c>
      <c r="G104" s="66">
        <f t="shared" si="25"/>
        <v>396</v>
      </c>
      <c r="H104" s="66">
        <f t="shared" si="26"/>
        <v>95.4</v>
      </c>
      <c r="I104" s="70">
        <f t="shared" si="27"/>
        <v>491.4</v>
      </c>
    </row>
    <row r="105" spans="1:9" x14ac:dyDescent="0.25">
      <c r="A105" s="69" t="s">
        <v>612</v>
      </c>
      <c r="B105" s="656">
        <v>192</v>
      </c>
      <c r="C105" s="641">
        <f t="shared" si="28"/>
        <v>1.22</v>
      </c>
      <c r="D105" s="66">
        <v>6.05</v>
      </c>
      <c r="E105" s="16">
        <f t="shared" si="29"/>
        <v>1161.5999999999999</v>
      </c>
      <c r="F105" s="130">
        <v>1</v>
      </c>
      <c r="G105" s="66">
        <f t="shared" si="25"/>
        <v>1161.5999999999999</v>
      </c>
      <c r="H105" s="66">
        <f t="shared" si="26"/>
        <v>279.83</v>
      </c>
      <c r="I105" s="70">
        <f t="shared" si="27"/>
        <v>1441.4299999999998</v>
      </c>
    </row>
    <row r="106" spans="1:9" x14ac:dyDescent="0.25">
      <c r="A106" s="69" t="s">
        <v>612</v>
      </c>
      <c r="B106" s="656">
        <v>48</v>
      </c>
      <c r="C106" s="641">
        <f t="shared" si="28"/>
        <v>0.3</v>
      </c>
      <c r="D106" s="66">
        <v>5.5</v>
      </c>
      <c r="E106" s="16">
        <f t="shared" si="29"/>
        <v>264</v>
      </c>
      <c r="F106" s="130">
        <v>1</v>
      </c>
      <c r="G106" s="66">
        <f t="shared" si="25"/>
        <v>264</v>
      </c>
      <c r="H106" s="66">
        <f t="shared" si="26"/>
        <v>63.6</v>
      </c>
      <c r="I106" s="70">
        <f t="shared" si="27"/>
        <v>327.60000000000002</v>
      </c>
    </row>
    <row r="107" spans="1:9" x14ac:dyDescent="0.25">
      <c r="A107" s="69" t="s">
        <v>612</v>
      </c>
      <c r="B107" s="656">
        <v>176</v>
      </c>
      <c r="C107" s="641">
        <f t="shared" si="28"/>
        <v>1.1100000000000001</v>
      </c>
      <c r="D107" s="66">
        <v>6.05</v>
      </c>
      <c r="E107" s="16">
        <f t="shared" si="29"/>
        <v>1064.8</v>
      </c>
      <c r="F107" s="130">
        <v>1</v>
      </c>
      <c r="G107" s="66">
        <f t="shared" si="25"/>
        <v>1064.8</v>
      </c>
      <c r="H107" s="66">
        <f t="shared" si="26"/>
        <v>256.51</v>
      </c>
      <c r="I107" s="70">
        <f t="shared" si="27"/>
        <v>1321.31</v>
      </c>
    </row>
    <row r="108" spans="1:9" x14ac:dyDescent="0.25">
      <c r="A108" s="69" t="s">
        <v>612</v>
      </c>
      <c r="B108" s="656">
        <v>168</v>
      </c>
      <c r="C108" s="641">
        <f t="shared" si="28"/>
        <v>1.06</v>
      </c>
      <c r="D108" s="66">
        <v>6.05</v>
      </c>
      <c r="E108" s="16">
        <f t="shared" si="29"/>
        <v>1016.4</v>
      </c>
      <c r="F108" s="130">
        <v>1</v>
      </c>
      <c r="G108" s="66">
        <f t="shared" si="25"/>
        <v>1016.4</v>
      </c>
      <c r="H108" s="66">
        <f t="shared" si="26"/>
        <v>244.85</v>
      </c>
      <c r="I108" s="70">
        <f t="shared" si="27"/>
        <v>1261.25</v>
      </c>
    </row>
    <row r="109" spans="1:9" x14ac:dyDescent="0.25">
      <c r="A109" s="69" t="s">
        <v>612</v>
      </c>
      <c r="B109" s="656">
        <v>24</v>
      </c>
      <c r="C109" s="641">
        <f t="shared" si="28"/>
        <v>0.15</v>
      </c>
      <c r="D109" s="66">
        <v>5.5</v>
      </c>
      <c r="E109" s="16">
        <f t="shared" si="29"/>
        <v>132</v>
      </c>
      <c r="F109" s="130">
        <v>1</v>
      </c>
      <c r="G109" s="66">
        <f t="shared" si="25"/>
        <v>132</v>
      </c>
      <c r="H109" s="66">
        <f t="shared" si="26"/>
        <v>31.8</v>
      </c>
      <c r="I109" s="70">
        <f t="shared" si="27"/>
        <v>163.80000000000001</v>
      </c>
    </row>
    <row r="110" spans="1:9" ht="60" customHeight="1" x14ac:dyDescent="0.25">
      <c r="A110" s="951" t="s">
        <v>9</v>
      </c>
      <c r="B110" s="1043">
        <f>SUM(B111:B113)</f>
        <v>349</v>
      </c>
      <c r="C110" s="1049">
        <f t="shared" ref="C110:I110" si="30">SUM(C111:C113)</f>
        <v>2.2006330000000003</v>
      </c>
      <c r="D110" s="1050"/>
      <c r="E110" s="1050"/>
      <c r="F110" s="1050"/>
      <c r="G110" s="1050">
        <f t="shared" si="30"/>
        <v>1526.7199999999998</v>
      </c>
      <c r="H110" s="1050">
        <f t="shared" si="30"/>
        <v>367.79</v>
      </c>
      <c r="I110" s="1051">
        <f t="shared" si="30"/>
        <v>1894.51</v>
      </c>
    </row>
    <row r="111" spans="1:9" x14ac:dyDescent="0.25">
      <c r="A111" s="69" t="s">
        <v>62</v>
      </c>
      <c r="B111" s="656">
        <v>87</v>
      </c>
      <c r="C111" s="641">
        <f>ROUND(B111/158,6)</f>
        <v>0.55063300000000004</v>
      </c>
      <c r="D111" s="66">
        <v>735</v>
      </c>
      <c r="E111" s="16">
        <f t="shared" ref="E111" si="31">C111*D111</f>
        <v>404.71525500000001</v>
      </c>
      <c r="F111" s="130">
        <v>1</v>
      </c>
      <c r="G111" s="66">
        <f>ROUND(E111*F111,2)</f>
        <v>404.72</v>
      </c>
      <c r="H111" s="66">
        <f>ROUND(G111*0.2409,2)</f>
        <v>97.5</v>
      </c>
      <c r="I111" s="70">
        <f>G111+H111</f>
        <v>502.22</v>
      </c>
    </row>
    <row r="112" spans="1:9" x14ac:dyDescent="0.25">
      <c r="A112" s="69" t="s">
        <v>62</v>
      </c>
      <c r="B112" s="656">
        <v>206</v>
      </c>
      <c r="C112" s="641">
        <f>ROUND(B112/158,2)</f>
        <v>1.3</v>
      </c>
      <c r="D112" s="66">
        <v>4.4000000000000004</v>
      </c>
      <c r="E112" s="16">
        <f t="shared" ref="E112:E113" si="32">B112*D112</f>
        <v>906.40000000000009</v>
      </c>
      <c r="F112" s="130">
        <v>1</v>
      </c>
      <c r="G112" s="66">
        <f>ROUND(E112*F112,2)</f>
        <v>906.4</v>
      </c>
      <c r="H112" s="66">
        <f>ROUND(G112*0.2409,2)</f>
        <v>218.35</v>
      </c>
      <c r="I112" s="70">
        <f>G112+H112</f>
        <v>1124.75</v>
      </c>
    </row>
    <row r="113" spans="1:9" x14ac:dyDescent="0.25">
      <c r="A113" s="69" t="s">
        <v>62</v>
      </c>
      <c r="B113" s="656">
        <v>56</v>
      </c>
      <c r="C113" s="641">
        <f>ROUND(B113/158,2)</f>
        <v>0.35</v>
      </c>
      <c r="D113" s="66">
        <v>3.85</v>
      </c>
      <c r="E113" s="16">
        <f t="shared" si="32"/>
        <v>215.6</v>
      </c>
      <c r="F113" s="130">
        <v>1</v>
      </c>
      <c r="G113" s="66">
        <f>ROUND(E113*F113,2)</f>
        <v>215.6</v>
      </c>
      <c r="H113" s="66">
        <f>ROUND(G113*0.2409,2)</f>
        <v>51.94</v>
      </c>
      <c r="I113" s="70">
        <f>G113+H113</f>
        <v>267.53999999999996</v>
      </c>
    </row>
    <row r="114" spans="1:9" ht="37.5" customHeight="1" x14ac:dyDescent="0.25">
      <c r="A114" s="951" t="s">
        <v>7</v>
      </c>
      <c r="B114" s="1043">
        <f>SUM(B115:B125)</f>
        <v>868</v>
      </c>
      <c r="C114" s="1049">
        <f t="shared" ref="C114:I114" si="33">SUM(C115:C125)</f>
        <v>5.477595</v>
      </c>
      <c r="D114" s="1050"/>
      <c r="E114" s="1050"/>
      <c r="F114" s="1050"/>
      <c r="G114" s="1050">
        <f t="shared" si="33"/>
        <v>3306.38</v>
      </c>
      <c r="H114" s="1050">
        <f t="shared" si="33"/>
        <v>796.51</v>
      </c>
      <c r="I114" s="1051">
        <f t="shared" si="33"/>
        <v>4102.8900000000003</v>
      </c>
    </row>
    <row r="115" spans="1:9" x14ac:dyDescent="0.25">
      <c r="A115" s="69" t="s">
        <v>63</v>
      </c>
      <c r="B115" s="656">
        <v>110</v>
      </c>
      <c r="C115" s="641">
        <f t="shared" ref="C115:C124" si="34">ROUND(B115/158,2)</f>
        <v>0.7</v>
      </c>
      <c r="D115" s="66">
        <v>3.85</v>
      </c>
      <c r="E115" s="16">
        <f t="shared" ref="E115:E124" si="35">B115*D115</f>
        <v>423.5</v>
      </c>
      <c r="F115" s="130">
        <v>1</v>
      </c>
      <c r="G115" s="66">
        <f t="shared" ref="G115:G125" si="36">ROUND(E115*F115,2)</f>
        <v>423.5</v>
      </c>
      <c r="H115" s="66">
        <f t="shared" ref="H115:H125" si="37">ROUND(G115*0.2409,2)</f>
        <v>102.02</v>
      </c>
      <c r="I115" s="70">
        <f t="shared" ref="I115:I125" si="38">G115+H115</f>
        <v>525.52</v>
      </c>
    </row>
    <row r="116" spans="1:9" x14ac:dyDescent="0.25">
      <c r="A116" s="69" t="s">
        <v>63</v>
      </c>
      <c r="B116" s="656">
        <v>48</v>
      </c>
      <c r="C116" s="641">
        <f t="shared" si="34"/>
        <v>0.3</v>
      </c>
      <c r="D116" s="66">
        <v>3.85</v>
      </c>
      <c r="E116" s="16">
        <f t="shared" si="35"/>
        <v>184.8</v>
      </c>
      <c r="F116" s="130">
        <v>1</v>
      </c>
      <c r="G116" s="66">
        <f t="shared" si="36"/>
        <v>184.8</v>
      </c>
      <c r="H116" s="66">
        <f t="shared" si="37"/>
        <v>44.52</v>
      </c>
      <c r="I116" s="70">
        <f t="shared" si="38"/>
        <v>229.32000000000002</v>
      </c>
    </row>
    <row r="117" spans="1:9" x14ac:dyDescent="0.25">
      <c r="A117" s="69" t="s">
        <v>63</v>
      </c>
      <c r="B117" s="656">
        <v>112</v>
      </c>
      <c r="C117" s="641">
        <f t="shared" si="34"/>
        <v>0.71</v>
      </c>
      <c r="D117" s="66">
        <v>3.85</v>
      </c>
      <c r="E117" s="16">
        <f t="shared" si="35"/>
        <v>431.2</v>
      </c>
      <c r="F117" s="130">
        <v>1</v>
      </c>
      <c r="G117" s="66">
        <f t="shared" si="36"/>
        <v>431.2</v>
      </c>
      <c r="H117" s="66">
        <f t="shared" si="37"/>
        <v>103.88</v>
      </c>
      <c r="I117" s="70">
        <f t="shared" si="38"/>
        <v>535.07999999999993</v>
      </c>
    </row>
    <row r="118" spans="1:9" x14ac:dyDescent="0.25">
      <c r="A118" s="69" t="s">
        <v>63</v>
      </c>
      <c r="B118" s="656">
        <v>88</v>
      </c>
      <c r="C118" s="641">
        <f t="shared" si="34"/>
        <v>0.56000000000000005</v>
      </c>
      <c r="D118" s="66">
        <v>3.85</v>
      </c>
      <c r="E118" s="16">
        <f t="shared" si="35"/>
        <v>338.8</v>
      </c>
      <c r="F118" s="130">
        <v>1</v>
      </c>
      <c r="G118" s="66">
        <f t="shared" si="36"/>
        <v>338.8</v>
      </c>
      <c r="H118" s="66">
        <f t="shared" si="37"/>
        <v>81.62</v>
      </c>
      <c r="I118" s="70">
        <f t="shared" si="38"/>
        <v>420.42</v>
      </c>
    </row>
    <row r="119" spans="1:9" x14ac:dyDescent="0.25">
      <c r="A119" s="69" t="s">
        <v>63</v>
      </c>
      <c r="B119" s="656">
        <v>86</v>
      </c>
      <c r="C119" s="641">
        <f t="shared" si="34"/>
        <v>0.54</v>
      </c>
      <c r="D119" s="66">
        <v>3.85</v>
      </c>
      <c r="E119" s="16">
        <f t="shared" si="35"/>
        <v>331.1</v>
      </c>
      <c r="F119" s="130">
        <v>1</v>
      </c>
      <c r="G119" s="66">
        <f t="shared" si="36"/>
        <v>331.1</v>
      </c>
      <c r="H119" s="66">
        <f t="shared" si="37"/>
        <v>79.760000000000005</v>
      </c>
      <c r="I119" s="70">
        <f t="shared" si="38"/>
        <v>410.86</v>
      </c>
    </row>
    <row r="120" spans="1:9" x14ac:dyDescent="0.25">
      <c r="A120" s="69" t="s">
        <v>63</v>
      </c>
      <c r="B120" s="656">
        <v>154</v>
      </c>
      <c r="C120" s="641">
        <f t="shared" si="34"/>
        <v>0.97</v>
      </c>
      <c r="D120" s="66">
        <v>3.85</v>
      </c>
      <c r="E120" s="16">
        <f t="shared" si="35"/>
        <v>592.9</v>
      </c>
      <c r="F120" s="130">
        <v>1</v>
      </c>
      <c r="G120" s="66">
        <f t="shared" si="36"/>
        <v>592.9</v>
      </c>
      <c r="H120" s="66">
        <f t="shared" si="37"/>
        <v>142.83000000000001</v>
      </c>
      <c r="I120" s="70">
        <f t="shared" si="38"/>
        <v>735.73</v>
      </c>
    </row>
    <row r="121" spans="1:9" x14ac:dyDescent="0.25">
      <c r="A121" s="69" t="s">
        <v>63</v>
      </c>
      <c r="B121" s="656">
        <v>86</v>
      </c>
      <c r="C121" s="641">
        <f t="shared" si="34"/>
        <v>0.54</v>
      </c>
      <c r="D121" s="66">
        <v>3.85</v>
      </c>
      <c r="E121" s="16">
        <f t="shared" si="35"/>
        <v>331.1</v>
      </c>
      <c r="F121" s="130">
        <v>1</v>
      </c>
      <c r="G121" s="66">
        <f t="shared" si="36"/>
        <v>331.1</v>
      </c>
      <c r="H121" s="66">
        <f t="shared" si="37"/>
        <v>79.760000000000005</v>
      </c>
      <c r="I121" s="70">
        <f t="shared" si="38"/>
        <v>410.86</v>
      </c>
    </row>
    <row r="122" spans="1:9" x14ac:dyDescent="0.25">
      <c r="A122" s="69" t="s">
        <v>63</v>
      </c>
      <c r="B122" s="656">
        <v>48</v>
      </c>
      <c r="C122" s="641">
        <f t="shared" si="34"/>
        <v>0.3</v>
      </c>
      <c r="D122" s="66">
        <v>3.85</v>
      </c>
      <c r="E122" s="16">
        <f t="shared" si="35"/>
        <v>184.8</v>
      </c>
      <c r="F122" s="130">
        <v>1</v>
      </c>
      <c r="G122" s="66">
        <f t="shared" si="36"/>
        <v>184.8</v>
      </c>
      <c r="H122" s="66">
        <f t="shared" si="37"/>
        <v>44.52</v>
      </c>
      <c r="I122" s="70">
        <f t="shared" si="38"/>
        <v>229.32000000000002</v>
      </c>
    </row>
    <row r="123" spans="1:9" x14ac:dyDescent="0.25">
      <c r="A123" s="69" t="s">
        <v>63</v>
      </c>
      <c r="B123" s="656">
        <v>16</v>
      </c>
      <c r="C123" s="641">
        <f t="shared" si="34"/>
        <v>0.1</v>
      </c>
      <c r="D123" s="66">
        <v>3.85</v>
      </c>
      <c r="E123" s="16">
        <f t="shared" si="35"/>
        <v>61.6</v>
      </c>
      <c r="F123" s="130">
        <v>1</v>
      </c>
      <c r="G123" s="66">
        <f t="shared" si="36"/>
        <v>61.6</v>
      </c>
      <c r="H123" s="66">
        <f t="shared" si="37"/>
        <v>14.84</v>
      </c>
      <c r="I123" s="70">
        <f t="shared" si="38"/>
        <v>76.44</v>
      </c>
    </row>
    <row r="124" spans="1:9" x14ac:dyDescent="0.25">
      <c r="A124" s="69" t="s">
        <v>63</v>
      </c>
      <c r="B124" s="656">
        <v>24</v>
      </c>
      <c r="C124" s="641">
        <f t="shared" si="34"/>
        <v>0.15</v>
      </c>
      <c r="D124" s="66">
        <v>3.85</v>
      </c>
      <c r="E124" s="16">
        <f t="shared" si="35"/>
        <v>92.4</v>
      </c>
      <c r="F124" s="130">
        <v>1</v>
      </c>
      <c r="G124" s="66">
        <f t="shared" si="36"/>
        <v>92.4</v>
      </c>
      <c r="H124" s="66">
        <f t="shared" si="37"/>
        <v>22.26</v>
      </c>
      <c r="I124" s="70">
        <f t="shared" si="38"/>
        <v>114.66000000000001</v>
      </c>
    </row>
    <row r="125" spans="1:9" x14ac:dyDescent="0.25">
      <c r="A125" s="69" t="s">
        <v>1323</v>
      </c>
      <c r="B125" s="656">
        <v>96</v>
      </c>
      <c r="C125" s="641">
        <f>ROUND(B125/158,6)</f>
        <v>0.607595</v>
      </c>
      <c r="D125" s="66">
        <v>550</v>
      </c>
      <c r="E125" s="16">
        <f t="shared" ref="E125" si="39">C125*D125</f>
        <v>334.17725000000002</v>
      </c>
      <c r="F125" s="130">
        <v>1</v>
      </c>
      <c r="G125" s="66">
        <f t="shared" si="36"/>
        <v>334.18</v>
      </c>
      <c r="H125" s="66">
        <f t="shared" si="37"/>
        <v>80.5</v>
      </c>
      <c r="I125" s="70">
        <f t="shared" si="38"/>
        <v>414.68</v>
      </c>
    </row>
    <row r="126" spans="1:9" s="1" customFormat="1" x14ac:dyDescent="0.25">
      <c r="A126" s="1046" t="s">
        <v>1372</v>
      </c>
      <c r="B126" s="1044">
        <f>B127+B144+B149</f>
        <v>2748</v>
      </c>
      <c r="C126" s="869">
        <f t="shared" ref="C126:I126" si="40">C127+C144+C149</f>
        <v>17.418861</v>
      </c>
      <c r="D126" s="1038"/>
      <c r="E126" s="1038"/>
      <c r="F126" s="1038"/>
      <c r="G126" s="1038">
        <f t="shared" si="40"/>
        <v>14233.37</v>
      </c>
      <c r="H126" s="1038">
        <f t="shared" si="40"/>
        <v>3428.83</v>
      </c>
      <c r="I126" s="1047">
        <f t="shared" si="40"/>
        <v>17662.2</v>
      </c>
    </row>
    <row r="127" spans="1:9" ht="49.5" x14ac:dyDescent="0.25">
      <c r="A127" s="1037" t="s">
        <v>8</v>
      </c>
      <c r="B127" s="1042">
        <f>SUM(B128:B143)</f>
        <v>1646</v>
      </c>
      <c r="C127" s="1048">
        <f t="shared" ref="C127:I127" si="41">SUM(C128:C143)</f>
        <v>10.440000000000001</v>
      </c>
      <c r="D127" s="867"/>
      <c r="E127" s="867"/>
      <c r="F127" s="867"/>
      <c r="G127" s="867">
        <f t="shared" si="41"/>
        <v>9754.8000000000011</v>
      </c>
      <c r="H127" s="867">
        <f t="shared" si="41"/>
        <v>2349.94</v>
      </c>
      <c r="I127" s="868">
        <f t="shared" si="41"/>
        <v>12104.74</v>
      </c>
    </row>
    <row r="128" spans="1:9" x14ac:dyDescent="0.25">
      <c r="A128" s="216" t="s">
        <v>510</v>
      </c>
      <c r="B128" s="658">
        <v>158</v>
      </c>
      <c r="C128" s="128">
        <f>ROUND(B128/158,6)</f>
        <v>1</v>
      </c>
      <c r="D128" s="66">
        <v>1100</v>
      </c>
      <c r="E128" s="16">
        <f t="shared" ref="E128" si="42">C128*D128</f>
        <v>1100</v>
      </c>
      <c r="F128" s="129">
        <v>1</v>
      </c>
      <c r="G128" s="16">
        <f t="shared" ref="G128:G143" si="43">ROUND(E128*F128,2)</f>
        <v>1100</v>
      </c>
      <c r="H128" s="16">
        <f t="shared" ref="H128:H143" si="44">ROUND(G128*0.2409,2)</f>
        <v>264.99</v>
      </c>
      <c r="I128" s="17">
        <f t="shared" ref="I128:I143" si="45">G128+H128</f>
        <v>1364.99</v>
      </c>
    </row>
    <row r="129" spans="1:9" x14ac:dyDescent="0.25">
      <c r="A129" s="216" t="s">
        <v>612</v>
      </c>
      <c r="B129" s="658">
        <v>144</v>
      </c>
      <c r="C129" s="128">
        <f t="shared" ref="C129:C143" si="46">ROUND(B129/158,2)</f>
        <v>0.91</v>
      </c>
      <c r="D129" s="16">
        <v>6.05</v>
      </c>
      <c r="E129" s="16">
        <f t="shared" ref="E129:E152" si="47">B129*D129</f>
        <v>871.19999999999993</v>
      </c>
      <c r="F129" s="129">
        <v>1</v>
      </c>
      <c r="G129" s="16">
        <f t="shared" si="43"/>
        <v>871.2</v>
      </c>
      <c r="H129" s="16">
        <f t="shared" si="44"/>
        <v>209.87</v>
      </c>
      <c r="I129" s="17">
        <f t="shared" si="45"/>
        <v>1081.0700000000002</v>
      </c>
    </row>
    <row r="130" spans="1:9" x14ac:dyDescent="0.25">
      <c r="A130" s="216" t="s">
        <v>612</v>
      </c>
      <c r="B130" s="658">
        <v>88</v>
      </c>
      <c r="C130" s="128">
        <f t="shared" si="46"/>
        <v>0.56000000000000005</v>
      </c>
      <c r="D130" s="16">
        <v>6.05</v>
      </c>
      <c r="E130" s="16">
        <f t="shared" si="47"/>
        <v>532.4</v>
      </c>
      <c r="F130" s="129">
        <v>1</v>
      </c>
      <c r="G130" s="16">
        <f t="shared" si="43"/>
        <v>532.4</v>
      </c>
      <c r="H130" s="16">
        <f t="shared" si="44"/>
        <v>128.26</v>
      </c>
      <c r="I130" s="17">
        <f t="shared" si="45"/>
        <v>660.66</v>
      </c>
    </row>
    <row r="131" spans="1:9" x14ac:dyDescent="0.25">
      <c r="A131" s="216" t="s">
        <v>506</v>
      </c>
      <c r="B131" s="658">
        <v>72</v>
      </c>
      <c r="C131" s="128">
        <f t="shared" si="46"/>
        <v>0.46</v>
      </c>
      <c r="D131" s="16">
        <v>6.05</v>
      </c>
      <c r="E131" s="16">
        <f t="shared" si="47"/>
        <v>435.59999999999997</v>
      </c>
      <c r="F131" s="129">
        <v>1</v>
      </c>
      <c r="G131" s="16">
        <f t="shared" si="43"/>
        <v>435.6</v>
      </c>
      <c r="H131" s="16">
        <f t="shared" si="44"/>
        <v>104.94</v>
      </c>
      <c r="I131" s="17">
        <f t="shared" si="45"/>
        <v>540.54</v>
      </c>
    </row>
    <row r="132" spans="1:9" x14ac:dyDescent="0.25">
      <c r="A132" s="216" t="s">
        <v>612</v>
      </c>
      <c r="B132" s="658">
        <v>144</v>
      </c>
      <c r="C132" s="128">
        <f t="shared" si="46"/>
        <v>0.91</v>
      </c>
      <c r="D132" s="16">
        <v>5.5</v>
      </c>
      <c r="E132" s="16">
        <f t="shared" si="47"/>
        <v>792</v>
      </c>
      <c r="F132" s="129">
        <v>1</v>
      </c>
      <c r="G132" s="16">
        <f t="shared" si="43"/>
        <v>792</v>
      </c>
      <c r="H132" s="16">
        <f t="shared" si="44"/>
        <v>190.79</v>
      </c>
      <c r="I132" s="17">
        <f t="shared" si="45"/>
        <v>982.79</v>
      </c>
    </row>
    <row r="133" spans="1:9" x14ac:dyDescent="0.25">
      <c r="A133" s="216" t="s">
        <v>612</v>
      </c>
      <c r="B133" s="658">
        <v>144</v>
      </c>
      <c r="C133" s="128">
        <f t="shared" si="46"/>
        <v>0.91</v>
      </c>
      <c r="D133" s="16">
        <v>5.5</v>
      </c>
      <c r="E133" s="16">
        <f t="shared" si="47"/>
        <v>792</v>
      </c>
      <c r="F133" s="129">
        <v>1</v>
      </c>
      <c r="G133" s="16">
        <f t="shared" si="43"/>
        <v>792</v>
      </c>
      <c r="H133" s="16">
        <f t="shared" si="44"/>
        <v>190.79</v>
      </c>
      <c r="I133" s="17">
        <f t="shared" si="45"/>
        <v>982.79</v>
      </c>
    </row>
    <row r="134" spans="1:9" x14ac:dyDescent="0.25">
      <c r="A134" s="216" t="s">
        <v>612</v>
      </c>
      <c r="B134" s="658">
        <v>120</v>
      </c>
      <c r="C134" s="128">
        <f t="shared" si="46"/>
        <v>0.76</v>
      </c>
      <c r="D134" s="16">
        <v>6.05</v>
      </c>
      <c r="E134" s="16">
        <f t="shared" si="47"/>
        <v>726</v>
      </c>
      <c r="F134" s="129">
        <v>1</v>
      </c>
      <c r="G134" s="16">
        <f t="shared" si="43"/>
        <v>726</v>
      </c>
      <c r="H134" s="16">
        <f t="shared" si="44"/>
        <v>174.89</v>
      </c>
      <c r="I134" s="17">
        <f t="shared" si="45"/>
        <v>900.89</v>
      </c>
    </row>
    <row r="135" spans="1:9" x14ac:dyDescent="0.25">
      <c r="A135" s="216" t="s">
        <v>612</v>
      </c>
      <c r="B135" s="658">
        <v>72</v>
      </c>
      <c r="C135" s="128">
        <f t="shared" si="46"/>
        <v>0.46</v>
      </c>
      <c r="D135" s="16">
        <v>6.05</v>
      </c>
      <c r="E135" s="16">
        <f t="shared" si="47"/>
        <v>435.59999999999997</v>
      </c>
      <c r="F135" s="129">
        <v>1</v>
      </c>
      <c r="G135" s="16">
        <f t="shared" si="43"/>
        <v>435.6</v>
      </c>
      <c r="H135" s="16">
        <f t="shared" si="44"/>
        <v>104.94</v>
      </c>
      <c r="I135" s="17">
        <f t="shared" si="45"/>
        <v>540.54</v>
      </c>
    </row>
    <row r="136" spans="1:9" x14ac:dyDescent="0.25">
      <c r="A136" s="216" t="s">
        <v>612</v>
      </c>
      <c r="B136" s="658">
        <v>144</v>
      </c>
      <c r="C136" s="128">
        <f t="shared" si="46"/>
        <v>0.91</v>
      </c>
      <c r="D136" s="16">
        <v>5.5</v>
      </c>
      <c r="E136" s="16">
        <f t="shared" si="47"/>
        <v>792</v>
      </c>
      <c r="F136" s="129">
        <v>1</v>
      </c>
      <c r="G136" s="16">
        <f t="shared" si="43"/>
        <v>792</v>
      </c>
      <c r="H136" s="16">
        <f t="shared" si="44"/>
        <v>190.79</v>
      </c>
      <c r="I136" s="17">
        <f t="shared" si="45"/>
        <v>982.79</v>
      </c>
    </row>
    <row r="137" spans="1:9" x14ac:dyDescent="0.25">
      <c r="A137" s="216" t="s">
        <v>612</v>
      </c>
      <c r="B137" s="658">
        <v>72</v>
      </c>
      <c r="C137" s="128">
        <f t="shared" si="46"/>
        <v>0.46</v>
      </c>
      <c r="D137" s="16">
        <v>6.05</v>
      </c>
      <c r="E137" s="16">
        <f t="shared" si="47"/>
        <v>435.59999999999997</v>
      </c>
      <c r="F137" s="129">
        <v>1</v>
      </c>
      <c r="G137" s="16">
        <f t="shared" si="43"/>
        <v>435.6</v>
      </c>
      <c r="H137" s="16">
        <f t="shared" si="44"/>
        <v>104.94</v>
      </c>
      <c r="I137" s="17">
        <f t="shared" si="45"/>
        <v>540.54</v>
      </c>
    </row>
    <row r="138" spans="1:9" x14ac:dyDescent="0.25">
      <c r="A138" s="216" t="s">
        <v>612</v>
      </c>
      <c r="B138" s="658">
        <v>72</v>
      </c>
      <c r="C138" s="128">
        <f t="shared" si="46"/>
        <v>0.46</v>
      </c>
      <c r="D138" s="16">
        <v>6.05</v>
      </c>
      <c r="E138" s="16">
        <f t="shared" si="47"/>
        <v>435.59999999999997</v>
      </c>
      <c r="F138" s="129">
        <v>1</v>
      </c>
      <c r="G138" s="16">
        <f t="shared" si="43"/>
        <v>435.6</v>
      </c>
      <c r="H138" s="16">
        <f t="shared" si="44"/>
        <v>104.94</v>
      </c>
      <c r="I138" s="17">
        <f t="shared" si="45"/>
        <v>540.54</v>
      </c>
    </row>
    <row r="139" spans="1:9" x14ac:dyDescent="0.25">
      <c r="A139" s="216" t="s">
        <v>612</v>
      </c>
      <c r="B139" s="658">
        <v>24</v>
      </c>
      <c r="C139" s="128">
        <f t="shared" si="46"/>
        <v>0.15</v>
      </c>
      <c r="D139" s="16">
        <v>6.05</v>
      </c>
      <c r="E139" s="16">
        <f t="shared" si="47"/>
        <v>145.19999999999999</v>
      </c>
      <c r="F139" s="129">
        <v>1</v>
      </c>
      <c r="G139" s="16">
        <f t="shared" si="43"/>
        <v>145.19999999999999</v>
      </c>
      <c r="H139" s="16">
        <f t="shared" si="44"/>
        <v>34.979999999999997</v>
      </c>
      <c r="I139" s="17">
        <f t="shared" si="45"/>
        <v>180.17999999999998</v>
      </c>
    </row>
    <row r="140" spans="1:9" x14ac:dyDescent="0.25">
      <c r="A140" s="216" t="s">
        <v>612</v>
      </c>
      <c r="B140" s="658">
        <v>72</v>
      </c>
      <c r="C140" s="128">
        <f t="shared" si="46"/>
        <v>0.46</v>
      </c>
      <c r="D140" s="16">
        <v>6.05</v>
      </c>
      <c r="E140" s="16">
        <f t="shared" si="47"/>
        <v>435.59999999999997</v>
      </c>
      <c r="F140" s="129">
        <v>1</v>
      </c>
      <c r="G140" s="16">
        <f t="shared" si="43"/>
        <v>435.6</v>
      </c>
      <c r="H140" s="16">
        <f t="shared" si="44"/>
        <v>104.94</v>
      </c>
      <c r="I140" s="17">
        <f t="shared" si="45"/>
        <v>540.54</v>
      </c>
    </row>
    <row r="141" spans="1:9" x14ac:dyDescent="0.25">
      <c r="A141" s="216" t="s">
        <v>612</v>
      </c>
      <c r="B141" s="658">
        <v>120</v>
      </c>
      <c r="C141" s="128">
        <f t="shared" si="46"/>
        <v>0.76</v>
      </c>
      <c r="D141" s="16">
        <v>6.05</v>
      </c>
      <c r="E141" s="16">
        <f t="shared" si="47"/>
        <v>726</v>
      </c>
      <c r="F141" s="129">
        <v>1</v>
      </c>
      <c r="G141" s="16">
        <f t="shared" si="43"/>
        <v>726</v>
      </c>
      <c r="H141" s="16">
        <f t="shared" si="44"/>
        <v>174.89</v>
      </c>
      <c r="I141" s="17">
        <f t="shared" si="45"/>
        <v>900.89</v>
      </c>
    </row>
    <row r="142" spans="1:9" x14ac:dyDescent="0.25">
      <c r="A142" s="216" t="s">
        <v>612</v>
      </c>
      <c r="B142" s="658">
        <v>72</v>
      </c>
      <c r="C142" s="128">
        <f t="shared" si="46"/>
        <v>0.46</v>
      </c>
      <c r="D142" s="16">
        <v>5.5</v>
      </c>
      <c r="E142" s="16">
        <f t="shared" si="47"/>
        <v>396</v>
      </c>
      <c r="F142" s="129">
        <v>1</v>
      </c>
      <c r="G142" s="16">
        <f t="shared" si="43"/>
        <v>396</v>
      </c>
      <c r="H142" s="16">
        <f t="shared" si="44"/>
        <v>95.4</v>
      </c>
      <c r="I142" s="17">
        <f t="shared" si="45"/>
        <v>491.4</v>
      </c>
    </row>
    <row r="143" spans="1:9" x14ac:dyDescent="0.25">
      <c r="A143" s="216" t="s">
        <v>612</v>
      </c>
      <c r="B143" s="658">
        <v>128</v>
      </c>
      <c r="C143" s="128">
        <f t="shared" si="46"/>
        <v>0.81</v>
      </c>
      <c r="D143" s="16">
        <v>5.5</v>
      </c>
      <c r="E143" s="16">
        <f t="shared" si="47"/>
        <v>704</v>
      </c>
      <c r="F143" s="129">
        <v>1</v>
      </c>
      <c r="G143" s="16">
        <f t="shared" si="43"/>
        <v>704</v>
      </c>
      <c r="H143" s="16">
        <f t="shared" si="44"/>
        <v>169.59</v>
      </c>
      <c r="I143" s="17">
        <f t="shared" si="45"/>
        <v>873.59</v>
      </c>
    </row>
    <row r="144" spans="1:9" ht="56.25" customHeight="1" x14ac:dyDescent="0.25">
      <c r="A144" s="1037" t="s">
        <v>9</v>
      </c>
      <c r="B144" s="1042">
        <f>SUM(B145:B148)</f>
        <v>504</v>
      </c>
      <c r="C144" s="1048">
        <f t="shared" ref="C144:I144" si="48">SUM(C145:C148)</f>
        <v>3.19</v>
      </c>
      <c r="D144" s="867"/>
      <c r="E144" s="867"/>
      <c r="F144" s="867"/>
      <c r="G144" s="867">
        <f t="shared" si="48"/>
        <v>2217.6</v>
      </c>
      <c r="H144" s="867">
        <f t="shared" si="48"/>
        <v>534.22</v>
      </c>
      <c r="I144" s="868">
        <f t="shared" si="48"/>
        <v>2751.8199999999997</v>
      </c>
    </row>
    <row r="145" spans="1:9" x14ac:dyDescent="0.25">
      <c r="A145" s="216" t="s">
        <v>62</v>
      </c>
      <c r="B145" s="658">
        <v>168</v>
      </c>
      <c r="C145" s="128">
        <f>ROUND(B145/158,2)</f>
        <v>1.06</v>
      </c>
      <c r="D145" s="16">
        <v>4.4000000000000004</v>
      </c>
      <c r="E145" s="16">
        <f t="shared" si="47"/>
        <v>739.2</v>
      </c>
      <c r="F145" s="129">
        <v>1</v>
      </c>
      <c r="G145" s="16">
        <f>ROUND(E145*F145,2)</f>
        <v>739.2</v>
      </c>
      <c r="H145" s="16">
        <f>ROUND(G145*0.2409,2)</f>
        <v>178.07</v>
      </c>
      <c r="I145" s="17">
        <f>G145+H145</f>
        <v>917.27</v>
      </c>
    </row>
    <row r="146" spans="1:9" x14ac:dyDescent="0.25">
      <c r="A146" s="216" t="s">
        <v>62</v>
      </c>
      <c r="B146" s="658">
        <v>152</v>
      </c>
      <c r="C146" s="128">
        <f>ROUND(B146/158,2)</f>
        <v>0.96</v>
      </c>
      <c r="D146" s="16">
        <v>4.4000000000000004</v>
      </c>
      <c r="E146" s="16">
        <f t="shared" si="47"/>
        <v>668.80000000000007</v>
      </c>
      <c r="F146" s="129">
        <v>1</v>
      </c>
      <c r="G146" s="16">
        <f>ROUND(E146*F146,2)</f>
        <v>668.8</v>
      </c>
      <c r="H146" s="16">
        <f>ROUND(G146*0.2409,2)</f>
        <v>161.11000000000001</v>
      </c>
      <c r="I146" s="17">
        <f>G146+H146</f>
        <v>829.91</v>
      </c>
    </row>
    <row r="147" spans="1:9" x14ac:dyDescent="0.25">
      <c r="A147" s="216" t="s">
        <v>62</v>
      </c>
      <c r="B147" s="658">
        <v>88</v>
      </c>
      <c r="C147" s="128">
        <f>ROUND(B147/158,2)</f>
        <v>0.56000000000000005</v>
      </c>
      <c r="D147" s="16">
        <v>4.4000000000000004</v>
      </c>
      <c r="E147" s="16">
        <f t="shared" si="47"/>
        <v>387.20000000000005</v>
      </c>
      <c r="F147" s="129">
        <v>1</v>
      </c>
      <c r="G147" s="16">
        <f>ROUND(E147*F147,2)</f>
        <v>387.2</v>
      </c>
      <c r="H147" s="16">
        <f>ROUND(G147*0.2409,2)</f>
        <v>93.28</v>
      </c>
      <c r="I147" s="17">
        <f>G147+H147</f>
        <v>480.48</v>
      </c>
    </row>
    <row r="148" spans="1:9" x14ac:dyDescent="0.25">
      <c r="A148" s="216" t="s">
        <v>62</v>
      </c>
      <c r="B148" s="658">
        <v>96</v>
      </c>
      <c r="C148" s="128">
        <f>ROUND(B148/158,2)</f>
        <v>0.61</v>
      </c>
      <c r="D148" s="16">
        <v>4.4000000000000004</v>
      </c>
      <c r="E148" s="16">
        <f t="shared" si="47"/>
        <v>422.40000000000003</v>
      </c>
      <c r="F148" s="129">
        <v>1</v>
      </c>
      <c r="G148" s="16">
        <f>ROUND(E148*F148,2)</f>
        <v>422.4</v>
      </c>
      <c r="H148" s="16">
        <f>ROUND(G148*0.2409,2)</f>
        <v>101.76</v>
      </c>
      <c r="I148" s="17">
        <f>G148+H148</f>
        <v>524.16</v>
      </c>
    </row>
    <row r="149" spans="1:9" ht="37.5" customHeight="1" x14ac:dyDescent="0.25">
      <c r="A149" s="1037" t="s">
        <v>7</v>
      </c>
      <c r="B149" s="1042">
        <f>SUM(B150:B153)</f>
        <v>598</v>
      </c>
      <c r="C149" s="1048">
        <f t="shared" ref="C149:I149" si="49">SUM(C150:C153)</f>
        <v>3.7888609999999998</v>
      </c>
      <c r="D149" s="867"/>
      <c r="E149" s="867"/>
      <c r="F149" s="867"/>
      <c r="G149" s="867">
        <f t="shared" si="49"/>
        <v>2260.9699999999998</v>
      </c>
      <c r="H149" s="867">
        <f t="shared" si="49"/>
        <v>544.66999999999996</v>
      </c>
      <c r="I149" s="868">
        <f t="shared" si="49"/>
        <v>2805.64</v>
      </c>
    </row>
    <row r="150" spans="1:9" x14ac:dyDescent="0.25">
      <c r="A150" s="216" t="s">
        <v>63</v>
      </c>
      <c r="B150" s="658">
        <v>200</v>
      </c>
      <c r="C150" s="128">
        <f t="shared" ref="C150:C152" si="50">ROUND(B150/158,2)</f>
        <v>1.27</v>
      </c>
      <c r="D150" s="16">
        <v>3.85</v>
      </c>
      <c r="E150" s="16">
        <f t="shared" si="47"/>
        <v>770</v>
      </c>
      <c r="F150" s="129">
        <v>1</v>
      </c>
      <c r="G150" s="16">
        <f t="shared" ref="G150:G153" si="51">ROUND(E150*F150,2)</f>
        <v>770</v>
      </c>
      <c r="H150" s="16">
        <f t="shared" ref="H150:H153" si="52">ROUND(G150*0.2409,2)</f>
        <v>185.49</v>
      </c>
      <c r="I150" s="17">
        <f t="shared" ref="I150:I153" si="53">G150+H150</f>
        <v>955.49</v>
      </c>
    </row>
    <row r="151" spans="1:9" x14ac:dyDescent="0.25">
      <c r="A151" s="216" t="s">
        <v>63</v>
      </c>
      <c r="B151" s="658">
        <v>128</v>
      </c>
      <c r="C151" s="128">
        <f t="shared" si="50"/>
        <v>0.81</v>
      </c>
      <c r="D151" s="16">
        <v>3.85</v>
      </c>
      <c r="E151" s="16">
        <f t="shared" si="47"/>
        <v>492.8</v>
      </c>
      <c r="F151" s="129">
        <v>1</v>
      </c>
      <c r="G151" s="16">
        <f t="shared" si="51"/>
        <v>492.8</v>
      </c>
      <c r="H151" s="16">
        <f t="shared" si="52"/>
        <v>118.72</v>
      </c>
      <c r="I151" s="17">
        <f t="shared" si="53"/>
        <v>611.52</v>
      </c>
    </row>
    <row r="152" spans="1:9" x14ac:dyDescent="0.25">
      <c r="A152" s="216" t="s">
        <v>63</v>
      </c>
      <c r="B152" s="658">
        <v>158</v>
      </c>
      <c r="C152" s="128">
        <f t="shared" si="50"/>
        <v>1</v>
      </c>
      <c r="D152" s="16">
        <v>3.85</v>
      </c>
      <c r="E152" s="16">
        <f t="shared" si="47"/>
        <v>608.30000000000007</v>
      </c>
      <c r="F152" s="129">
        <v>1</v>
      </c>
      <c r="G152" s="16">
        <f t="shared" si="51"/>
        <v>608.29999999999995</v>
      </c>
      <c r="H152" s="16">
        <f t="shared" si="52"/>
        <v>146.54</v>
      </c>
      <c r="I152" s="17">
        <f t="shared" si="53"/>
        <v>754.83999999999992</v>
      </c>
    </row>
    <row r="153" spans="1:9" x14ac:dyDescent="0.25">
      <c r="A153" s="216" t="s">
        <v>76</v>
      </c>
      <c r="B153" s="658">
        <v>112</v>
      </c>
      <c r="C153" s="128">
        <f>ROUND(B153/158,6)</f>
        <v>0.70886099999999996</v>
      </c>
      <c r="D153" s="66">
        <v>550</v>
      </c>
      <c r="E153" s="16">
        <f t="shared" ref="E153" si="54">C153*D153</f>
        <v>389.87354999999997</v>
      </c>
      <c r="F153" s="129">
        <v>1</v>
      </c>
      <c r="G153" s="16">
        <f t="shared" si="51"/>
        <v>389.87</v>
      </c>
      <c r="H153" s="16">
        <f t="shared" si="52"/>
        <v>93.92</v>
      </c>
      <c r="I153" s="17">
        <f t="shared" si="53"/>
        <v>483.79</v>
      </c>
    </row>
    <row r="154" spans="1:9" s="1" customFormat="1" x14ac:dyDescent="0.25">
      <c r="A154" s="1046" t="s">
        <v>1373</v>
      </c>
      <c r="B154" s="1044">
        <f>B155+B170+B174</f>
        <v>2080</v>
      </c>
      <c r="C154" s="869">
        <f t="shared" ref="C154:I154" si="55">C155+C170+C174</f>
        <v>13.149494000000001</v>
      </c>
      <c r="D154" s="1038"/>
      <c r="E154" s="1038"/>
      <c r="F154" s="1038"/>
      <c r="G154" s="1038">
        <f t="shared" si="55"/>
        <v>9592.720000000003</v>
      </c>
      <c r="H154" s="1038">
        <f t="shared" si="55"/>
        <v>2310.88</v>
      </c>
      <c r="I154" s="1047">
        <f t="shared" si="55"/>
        <v>11903.599999999999</v>
      </c>
    </row>
    <row r="155" spans="1:9" ht="49.5" x14ac:dyDescent="0.25">
      <c r="A155" s="1037" t="s">
        <v>8</v>
      </c>
      <c r="B155" s="1042">
        <f>SUM(B156:B169)</f>
        <v>1608</v>
      </c>
      <c r="C155" s="1048">
        <f t="shared" ref="C155:I155" si="56">SUM(C156:C169)</f>
        <v>10.169494</v>
      </c>
      <c r="D155" s="867"/>
      <c r="E155" s="867"/>
      <c r="F155" s="867"/>
      <c r="G155" s="867">
        <f t="shared" si="56"/>
        <v>7918.0800000000017</v>
      </c>
      <c r="H155" s="867">
        <f t="shared" si="56"/>
        <v>1907.4700000000003</v>
      </c>
      <c r="I155" s="868">
        <f t="shared" si="56"/>
        <v>9825.5499999999993</v>
      </c>
    </row>
    <row r="156" spans="1:9" x14ac:dyDescent="0.25">
      <c r="A156" s="216" t="s">
        <v>1374</v>
      </c>
      <c r="B156" s="658">
        <v>120</v>
      </c>
      <c r="C156" s="128">
        <f>ROUND(B156/158,6)</f>
        <v>0.759494</v>
      </c>
      <c r="D156" s="66">
        <v>1100</v>
      </c>
      <c r="E156" s="16">
        <f t="shared" ref="E156" si="57">C156*D156</f>
        <v>835.4434</v>
      </c>
      <c r="F156" s="129">
        <v>1</v>
      </c>
      <c r="G156" s="16">
        <f t="shared" ref="G156:G169" si="58">ROUND(E156*F156,2)</f>
        <v>835.44</v>
      </c>
      <c r="H156" s="16">
        <f t="shared" ref="H156:H169" si="59">ROUND(G156*0.2409,2)</f>
        <v>201.26</v>
      </c>
      <c r="I156" s="17">
        <f t="shared" ref="I156:I169" si="60">G156+H156</f>
        <v>1036.7</v>
      </c>
    </row>
    <row r="157" spans="1:9" x14ac:dyDescent="0.25">
      <c r="A157" s="216" t="s">
        <v>650</v>
      </c>
      <c r="B157" s="658">
        <v>52</v>
      </c>
      <c r="C157" s="128">
        <f t="shared" ref="C157:C169" si="61">ROUND(B157/158,2)</f>
        <v>0.33</v>
      </c>
      <c r="D157" s="16">
        <v>4.71</v>
      </c>
      <c r="E157" s="16">
        <f t="shared" ref="E157:E169" si="62">B157*D157</f>
        <v>244.92</v>
      </c>
      <c r="F157" s="129">
        <v>1</v>
      </c>
      <c r="G157" s="16">
        <f t="shared" si="58"/>
        <v>244.92</v>
      </c>
      <c r="H157" s="16">
        <f t="shared" si="59"/>
        <v>59</v>
      </c>
      <c r="I157" s="17">
        <f t="shared" si="60"/>
        <v>303.91999999999996</v>
      </c>
    </row>
    <row r="158" spans="1:9" x14ac:dyDescent="0.25">
      <c r="A158" s="216" t="s">
        <v>650</v>
      </c>
      <c r="B158" s="658">
        <v>144</v>
      </c>
      <c r="C158" s="128">
        <f t="shared" si="61"/>
        <v>0.91</v>
      </c>
      <c r="D158" s="16">
        <v>4.71</v>
      </c>
      <c r="E158" s="16">
        <f t="shared" si="62"/>
        <v>678.24</v>
      </c>
      <c r="F158" s="129">
        <v>1</v>
      </c>
      <c r="G158" s="16">
        <f t="shared" si="58"/>
        <v>678.24</v>
      </c>
      <c r="H158" s="16">
        <f t="shared" si="59"/>
        <v>163.38999999999999</v>
      </c>
      <c r="I158" s="17">
        <f t="shared" si="60"/>
        <v>841.63</v>
      </c>
    </row>
    <row r="159" spans="1:9" x14ac:dyDescent="0.25">
      <c r="A159" s="216" t="s">
        <v>650</v>
      </c>
      <c r="B159" s="658">
        <v>160</v>
      </c>
      <c r="C159" s="128">
        <f t="shared" si="61"/>
        <v>1.01</v>
      </c>
      <c r="D159" s="16">
        <v>4.71</v>
      </c>
      <c r="E159" s="16">
        <f t="shared" si="62"/>
        <v>753.6</v>
      </c>
      <c r="F159" s="129">
        <v>1</v>
      </c>
      <c r="G159" s="16">
        <f t="shared" si="58"/>
        <v>753.6</v>
      </c>
      <c r="H159" s="16">
        <f t="shared" si="59"/>
        <v>181.54</v>
      </c>
      <c r="I159" s="17">
        <f t="shared" si="60"/>
        <v>935.14</v>
      </c>
    </row>
    <row r="160" spans="1:9" x14ac:dyDescent="0.25">
      <c r="A160" s="216" t="s">
        <v>650</v>
      </c>
      <c r="B160" s="658">
        <v>96</v>
      </c>
      <c r="C160" s="128">
        <f t="shared" si="61"/>
        <v>0.61</v>
      </c>
      <c r="D160" s="16">
        <v>4.71</v>
      </c>
      <c r="E160" s="16">
        <f t="shared" si="62"/>
        <v>452.15999999999997</v>
      </c>
      <c r="F160" s="129">
        <v>1</v>
      </c>
      <c r="G160" s="16">
        <f t="shared" si="58"/>
        <v>452.16</v>
      </c>
      <c r="H160" s="16">
        <f t="shared" si="59"/>
        <v>108.93</v>
      </c>
      <c r="I160" s="17">
        <f t="shared" si="60"/>
        <v>561.09</v>
      </c>
    </row>
    <row r="161" spans="1:9" x14ac:dyDescent="0.25">
      <c r="A161" s="216" t="s">
        <v>650</v>
      </c>
      <c r="B161" s="658">
        <v>144</v>
      </c>
      <c r="C161" s="128">
        <f t="shared" si="61"/>
        <v>0.91</v>
      </c>
      <c r="D161" s="16">
        <v>4.71</v>
      </c>
      <c r="E161" s="16">
        <f t="shared" si="62"/>
        <v>678.24</v>
      </c>
      <c r="F161" s="129">
        <v>1</v>
      </c>
      <c r="G161" s="16">
        <f t="shared" si="58"/>
        <v>678.24</v>
      </c>
      <c r="H161" s="16">
        <f t="shared" si="59"/>
        <v>163.38999999999999</v>
      </c>
      <c r="I161" s="17">
        <f t="shared" si="60"/>
        <v>841.63</v>
      </c>
    </row>
    <row r="162" spans="1:9" x14ac:dyDescent="0.25">
      <c r="A162" s="216" t="s">
        <v>650</v>
      </c>
      <c r="B162" s="658">
        <v>112</v>
      </c>
      <c r="C162" s="128">
        <f t="shared" si="61"/>
        <v>0.71</v>
      </c>
      <c r="D162" s="16">
        <v>4.71</v>
      </c>
      <c r="E162" s="16">
        <f t="shared" si="62"/>
        <v>527.52</v>
      </c>
      <c r="F162" s="129">
        <v>1</v>
      </c>
      <c r="G162" s="16">
        <f t="shared" si="58"/>
        <v>527.52</v>
      </c>
      <c r="H162" s="16">
        <f t="shared" si="59"/>
        <v>127.08</v>
      </c>
      <c r="I162" s="17">
        <f t="shared" si="60"/>
        <v>654.6</v>
      </c>
    </row>
    <row r="163" spans="1:9" x14ac:dyDescent="0.25">
      <c r="A163" s="216" t="s">
        <v>650</v>
      </c>
      <c r="B163" s="658">
        <v>36</v>
      </c>
      <c r="C163" s="128">
        <f t="shared" si="61"/>
        <v>0.23</v>
      </c>
      <c r="D163" s="16">
        <v>4.71</v>
      </c>
      <c r="E163" s="16">
        <f t="shared" si="62"/>
        <v>169.56</v>
      </c>
      <c r="F163" s="129">
        <v>1</v>
      </c>
      <c r="G163" s="16">
        <f t="shared" si="58"/>
        <v>169.56</v>
      </c>
      <c r="H163" s="16">
        <f t="shared" si="59"/>
        <v>40.85</v>
      </c>
      <c r="I163" s="17">
        <f t="shared" si="60"/>
        <v>210.41</v>
      </c>
    </row>
    <row r="164" spans="1:9" x14ac:dyDescent="0.25">
      <c r="A164" s="216" t="s">
        <v>612</v>
      </c>
      <c r="B164" s="658">
        <v>120</v>
      </c>
      <c r="C164" s="128">
        <f t="shared" si="61"/>
        <v>0.76</v>
      </c>
      <c r="D164" s="16">
        <v>4.7</v>
      </c>
      <c r="E164" s="16">
        <f t="shared" si="62"/>
        <v>564</v>
      </c>
      <c r="F164" s="129">
        <v>1</v>
      </c>
      <c r="G164" s="16">
        <f t="shared" si="58"/>
        <v>564</v>
      </c>
      <c r="H164" s="16">
        <f t="shared" si="59"/>
        <v>135.87</v>
      </c>
      <c r="I164" s="17">
        <f t="shared" si="60"/>
        <v>699.87</v>
      </c>
    </row>
    <row r="165" spans="1:9" x14ac:dyDescent="0.25">
      <c r="A165" s="216" t="s">
        <v>612</v>
      </c>
      <c r="B165" s="658">
        <v>160</v>
      </c>
      <c r="C165" s="128">
        <f t="shared" si="61"/>
        <v>1.01</v>
      </c>
      <c r="D165" s="16">
        <v>5</v>
      </c>
      <c r="E165" s="16">
        <f t="shared" si="62"/>
        <v>800</v>
      </c>
      <c r="F165" s="129">
        <v>1</v>
      </c>
      <c r="G165" s="16">
        <f t="shared" si="58"/>
        <v>800</v>
      </c>
      <c r="H165" s="16">
        <f t="shared" si="59"/>
        <v>192.72</v>
      </c>
      <c r="I165" s="17">
        <f t="shared" si="60"/>
        <v>992.72</v>
      </c>
    </row>
    <row r="166" spans="1:9" x14ac:dyDescent="0.25">
      <c r="A166" s="216" t="s">
        <v>612</v>
      </c>
      <c r="B166" s="658">
        <v>112</v>
      </c>
      <c r="C166" s="128">
        <f t="shared" si="61"/>
        <v>0.71</v>
      </c>
      <c r="D166" s="16">
        <v>5</v>
      </c>
      <c r="E166" s="16">
        <f t="shared" si="62"/>
        <v>560</v>
      </c>
      <c r="F166" s="129">
        <v>1</v>
      </c>
      <c r="G166" s="16">
        <f t="shared" si="58"/>
        <v>560</v>
      </c>
      <c r="H166" s="16">
        <f t="shared" si="59"/>
        <v>134.9</v>
      </c>
      <c r="I166" s="17">
        <f t="shared" si="60"/>
        <v>694.9</v>
      </c>
    </row>
    <row r="167" spans="1:9" x14ac:dyDescent="0.25">
      <c r="A167" s="216" t="s">
        <v>612</v>
      </c>
      <c r="B167" s="658">
        <v>24</v>
      </c>
      <c r="C167" s="128">
        <f t="shared" si="61"/>
        <v>0.15</v>
      </c>
      <c r="D167" s="16">
        <v>4.7</v>
      </c>
      <c r="E167" s="16">
        <f t="shared" si="62"/>
        <v>112.80000000000001</v>
      </c>
      <c r="F167" s="129">
        <v>1</v>
      </c>
      <c r="G167" s="16">
        <f t="shared" si="58"/>
        <v>112.8</v>
      </c>
      <c r="H167" s="16">
        <f t="shared" si="59"/>
        <v>27.17</v>
      </c>
      <c r="I167" s="17">
        <f t="shared" si="60"/>
        <v>139.97</v>
      </c>
    </row>
    <row r="168" spans="1:9" x14ac:dyDescent="0.25">
      <c r="A168" s="216" t="s">
        <v>612</v>
      </c>
      <c r="B168" s="658">
        <v>160</v>
      </c>
      <c r="C168" s="128">
        <f t="shared" si="61"/>
        <v>1.01</v>
      </c>
      <c r="D168" s="16">
        <v>4.7</v>
      </c>
      <c r="E168" s="16">
        <f t="shared" si="62"/>
        <v>752</v>
      </c>
      <c r="F168" s="129">
        <v>1</v>
      </c>
      <c r="G168" s="16">
        <f t="shared" si="58"/>
        <v>752</v>
      </c>
      <c r="H168" s="16">
        <f t="shared" si="59"/>
        <v>181.16</v>
      </c>
      <c r="I168" s="17">
        <f t="shared" si="60"/>
        <v>933.16</v>
      </c>
    </row>
    <row r="169" spans="1:9" x14ac:dyDescent="0.25">
      <c r="A169" s="216" t="s">
        <v>650</v>
      </c>
      <c r="B169" s="658">
        <v>168</v>
      </c>
      <c r="C169" s="128">
        <f t="shared" si="61"/>
        <v>1.06</v>
      </c>
      <c r="D169" s="16">
        <v>4.7</v>
      </c>
      <c r="E169" s="16">
        <f t="shared" si="62"/>
        <v>789.6</v>
      </c>
      <c r="F169" s="129">
        <v>1</v>
      </c>
      <c r="G169" s="16">
        <f t="shared" si="58"/>
        <v>789.6</v>
      </c>
      <c r="H169" s="16">
        <f t="shared" si="59"/>
        <v>190.21</v>
      </c>
      <c r="I169" s="17">
        <f t="shared" si="60"/>
        <v>979.81000000000006</v>
      </c>
    </row>
    <row r="170" spans="1:9" ht="53.25" customHeight="1" x14ac:dyDescent="0.25">
      <c r="A170" s="1037" t="s">
        <v>9</v>
      </c>
      <c r="B170" s="1042">
        <f>SUM(B171:B173)</f>
        <v>208</v>
      </c>
      <c r="C170" s="1048">
        <f t="shared" ref="C170:I170" si="63">SUM(C171:C173)</f>
        <v>1.31</v>
      </c>
      <c r="D170" s="867"/>
      <c r="E170" s="867"/>
      <c r="F170" s="867"/>
      <c r="G170" s="867">
        <f t="shared" si="63"/>
        <v>761.2</v>
      </c>
      <c r="H170" s="867">
        <f t="shared" si="63"/>
        <v>183.37</v>
      </c>
      <c r="I170" s="868">
        <f t="shared" si="63"/>
        <v>944.56999999999994</v>
      </c>
    </row>
    <row r="171" spans="1:9" x14ac:dyDescent="0.25">
      <c r="A171" s="216" t="s">
        <v>62</v>
      </c>
      <c r="B171" s="658">
        <v>48</v>
      </c>
      <c r="C171" s="128">
        <f>ROUND(B171/158,2)</f>
        <v>0.3</v>
      </c>
      <c r="D171" s="16">
        <v>3.63</v>
      </c>
      <c r="E171" s="16">
        <f t="shared" ref="E171:E173" si="64">B171*D171</f>
        <v>174.24</v>
      </c>
      <c r="F171" s="129">
        <v>1</v>
      </c>
      <c r="G171" s="16">
        <f>ROUND(E171*F171,2)</f>
        <v>174.24</v>
      </c>
      <c r="H171" s="16">
        <f>ROUND(G171*0.2409,2)</f>
        <v>41.97</v>
      </c>
      <c r="I171" s="17">
        <f>G171+H171</f>
        <v>216.21</v>
      </c>
    </row>
    <row r="172" spans="1:9" x14ac:dyDescent="0.25">
      <c r="A172" s="216" t="s">
        <v>62</v>
      </c>
      <c r="B172" s="658">
        <v>8</v>
      </c>
      <c r="C172" s="128">
        <f>ROUND(B172/158,2)</f>
        <v>0.05</v>
      </c>
      <c r="D172" s="16">
        <v>4.4000000000000004</v>
      </c>
      <c r="E172" s="16">
        <f t="shared" si="64"/>
        <v>35.200000000000003</v>
      </c>
      <c r="F172" s="129">
        <v>1</v>
      </c>
      <c r="G172" s="16">
        <f>ROUND(E172*F172,2)</f>
        <v>35.200000000000003</v>
      </c>
      <c r="H172" s="16">
        <f>ROUND(G172*0.2409,2)</f>
        <v>8.48</v>
      </c>
      <c r="I172" s="17">
        <f>G172+H172</f>
        <v>43.680000000000007</v>
      </c>
    </row>
    <row r="173" spans="1:9" x14ac:dyDescent="0.25">
      <c r="A173" s="216" t="s">
        <v>62</v>
      </c>
      <c r="B173" s="658">
        <v>152</v>
      </c>
      <c r="C173" s="128">
        <f>ROUND(B173/158,2)</f>
        <v>0.96</v>
      </c>
      <c r="D173" s="16">
        <v>3.63</v>
      </c>
      <c r="E173" s="16">
        <f t="shared" si="64"/>
        <v>551.76</v>
      </c>
      <c r="F173" s="129">
        <v>1</v>
      </c>
      <c r="G173" s="16">
        <f>ROUND(E173*F173,2)</f>
        <v>551.76</v>
      </c>
      <c r="H173" s="16">
        <f>ROUND(G173*0.2409,2)</f>
        <v>132.91999999999999</v>
      </c>
      <c r="I173" s="17">
        <f>G173+H173</f>
        <v>684.68</v>
      </c>
    </row>
    <row r="174" spans="1:9" ht="37.5" customHeight="1" x14ac:dyDescent="0.25">
      <c r="A174" s="1037" t="s">
        <v>7</v>
      </c>
      <c r="B174" s="1042">
        <f>SUM(B175:B177)</f>
        <v>264</v>
      </c>
      <c r="C174" s="1048">
        <f t="shared" ref="C174:I174" si="65">SUM(C175:C177)</f>
        <v>1.67</v>
      </c>
      <c r="D174" s="867"/>
      <c r="E174" s="867"/>
      <c r="F174" s="867"/>
      <c r="G174" s="867">
        <f t="shared" si="65"/>
        <v>913.44</v>
      </c>
      <c r="H174" s="867">
        <f t="shared" si="65"/>
        <v>220.04</v>
      </c>
      <c r="I174" s="868">
        <f t="shared" si="65"/>
        <v>1133.48</v>
      </c>
    </row>
    <row r="175" spans="1:9" x14ac:dyDescent="0.25">
      <c r="A175" s="216" t="s">
        <v>63</v>
      </c>
      <c r="B175" s="658">
        <v>120</v>
      </c>
      <c r="C175" s="128">
        <f>ROUND(B175/158,2)</f>
        <v>0.76</v>
      </c>
      <c r="D175" s="16">
        <v>3.46</v>
      </c>
      <c r="E175" s="16">
        <f t="shared" ref="E175:E177" si="66">B175*D175</f>
        <v>415.2</v>
      </c>
      <c r="F175" s="129">
        <v>1</v>
      </c>
      <c r="G175" s="16">
        <f>ROUND(E175*F175,2)</f>
        <v>415.2</v>
      </c>
      <c r="H175" s="16">
        <f>ROUND(G175*0.2409,2)</f>
        <v>100.02</v>
      </c>
      <c r="I175" s="17">
        <f>G175+H175</f>
        <v>515.22</v>
      </c>
    </row>
    <row r="176" spans="1:9" x14ac:dyDescent="0.25">
      <c r="A176" s="216" t="s">
        <v>63</v>
      </c>
      <c r="B176" s="658">
        <v>24</v>
      </c>
      <c r="C176" s="128">
        <f>ROUND(B176/158,2)</f>
        <v>0.15</v>
      </c>
      <c r="D176" s="16">
        <v>3.46</v>
      </c>
      <c r="E176" s="16">
        <f t="shared" si="66"/>
        <v>83.039999999999992</v>
      </c>
      <c r="F176" s="129">
        <v>1</v>
      </c>
      <c r="G176" s="16">
        <f>ROUND(E176*F176,2)</f>
        <v>83.04</v>
      </c>
      <c r="H176" s="16">
        <f>ROUND(G176*0.2409,2)</f>
        <v>20</v>
      </c>
      <c r="I176" s="17">
        <f>G176+H176</f>
        <v>103.04</v>
      </c>
    </row>
    <row r="177" spans="1:9" x14ac:dyDescent="0.25">
      <c r="A177" s="216" t="s">
        <v>63</v>
      </c>
      <c r="B177" s="658">
        <v>120</v>
      </c>
      <c r="C177" s="128">
        <f>ROUND(B177/158,2)</f>
        <v>0.76</v>
      </c>
      <c r="D177" s="16">
        <v>3.46</v>
      </c>
      <c r="E177" s="16">
        <f t="shared" si="66"/>
        <v>415.2</v>
      </c>
      <c r="F177" s="129">
        <v>1</v>
      </c>
      <c r="G177" s="16">
        <f>ROUND(E177*F177,2)</f>
        <v>415.2</v>
      </c>
      <c r="H177" s="16">
        <f>ROUND(G177*0.2409,2)</f>
        <v>100.02</v>
      </c>
      <c r="I177" s="17">
        <f>G177+H177</f>
        <v>515.22</v>
      </c>
    </row>
    <row r="178" spans="1:9" s="1" customFormat="1" x14ac:dyDescent="0.25">
      <c r="A178" s="1046" t="s">
        <v>1375</v>
      </c>
      <c r="B178" s="1044">
        <f>B179</f>
        <v>792</v>
      </c>
      <c r="C178" s="869">
        <f t="shared" ref="C178:I178" si="67">C179</f>
        <v>5.0126590000000002</v>
      </c>
      <c r="D178" s="1038"/>
      <c r="E178" s="1038"/>
      <c r="F178" s="1038"/>
      <c r="G178" s="1038">
        <f t="shared" si="67"/>
        <v>3069.87</v>
      </c>
      <c r="H178" s="1038">
        <f t="shared" si="67"/>
        <v>739.5200000000001</v>
      </c>
      <c r="I178" s="1047">
        <f t="shared" si="67"/>
        <v>3809.39</v>
      </c>
    </row>
    <row r="179" spans="1:9" ht="37.5" customHeight="1" x14ac:dyDescent="0.25">
      <c r="A179" s="1037" t="s">
        <v>7</v>
      </c>
      <c r="B179" s="1042">
        <f>SUM(B180:B185)</f>
        <v>792</v>
      </c>
      <c r="C179" s="1048">
        <f t="shared" ref="C179:I179" si="68">SUM(C180:C185)</f>
        <v>5.0126590000000002</v>
      </c>
      <c r="D179" s="867"/>
      <c r="E179" s="867"/>
      <c r="F179" s="867"/>
      <c r="G179" s="867">
        <f t="shared" si="68"/>
        <v>3069.87</v>
      </c>
      <c r="H179" s="867">
        <f t="shared" si="68"/>
        <v>739.5200000000001</v>
      </c>
      <c r="I179" s="868">
        <f t="shared" si="68"/>
        <v>3809.39</v>
      </c>
    </row>
    <row r="180" spans="1:9" x14ac:dyDescent="0.25">
      <c r="A180" s="216" t="s">
        <v>1376</v>
      </c>
      <c r="B180" s="658">
        <v>128</v>
      </c>
      <c r="C180" s="128">
        <f t="shared" ref="C180:C185" si="69">ROUND(B180/158,6)</f>
        <v>0.81012700000000004</v>
      </c>
      <c r="D180" s="66">
        <v>2600</v>
      </c>
      <c r="E180" s="16">
        <f t="shared" ref="E180:E185" si="70">C180*D180</f>
        <v>2106.3302000000003</v>
      </c>
      <c r="F180" s="129">
        <v>0.3</v>
      </c>
      <c r="G180" s="16">
        <f t="shared" ref="G180:G185" si="71">ROUND(E180*F180,2)</f>
        <v>631.9</v>
      </c>
      <c r="H180" s="16">
        <f t="shared" ref="H180:H185" si="72">ROUND(G180*0.2409,2)</f>
        <v>152.22</v>
      </c>
      <c r="I180" s="17">
        <f t="shared" ref="I180:I185" si="73">G180+H180</f>
        <v>784.12</v>
      </c>
    </row>
    <row r="181" spans="1:9" x14ac:dyDescent="0.25">
      <c r="A181" s="216" t="s">
        <v>1376</v>
      </c>
      <c r="B181" s="658">
        <v>32</v>
      </c>
      <c r="C181" s="128">
        <f t="shared" si="69"/>
        <v>0.20253199999999999</v>
      </c>
      <c r="D181" s="66">
        <v>2600</v>
      </c>
      <c r="E181" s="16">
        <f t="shared" si="70"/>
        <v>526.58319999999992</v>
      </c>
      <c r="F181" s="129">
        <v>0.3</v>
      </c>
      <c r="G181" s="16">
        <f t="shared" si="71"/>
        <v>157.97</v>
      </c>
      <c r="H181" s="16">
        <f t="shared" si="72"/>
        <v>38.049999999999997</v>
      </c>
      <c r="I181" s="17">
        <f t="shared" si="73"/>
        <v>196.01999999999998</v>
      </c>
    </row>
    <row r="182" spans="1:9" x14ac:dyDescent="0.25">
      <c r="A182" s="216" t="s">
        <v>1377</v>
      </c>
      <c r="B182" s="658">
        <v>158</v>
      </c>
      <c r="C182" s="128">
        <f t="shared" si="69"/>
        <v>1</v>
      </c>
      <c r="D182" s="66">
        <v>2300</v>
      </c>
      <c r="E182" s="16">
        <f t="shared" si="70"/>
        <v>2300</v>
      </c>
      <c r="F182" s="129">
        <v>0.3</v>
      </c>
      <c r="G182" s="16">
        <f t="shared" si="71"/>
        <v>690</v>
      </c>
      <c r="H182" s="16">
        <f t="shared" si="72"/>
        <v>166.22</v>
      </c>
      <c r="I182" s="17">
        <f t="shared" si="73"/>
        <v>856.22</v>
      </c>
    </row>
    <row r="183" spans="1:9" x14ac:dyDescent="0.25">
      <c r="A183" s="216" t="s">
        <v>90</v>
      </c>
      <c r="B183" s="658">
        <v>158</v>
      </c>
      <c r="C183" s="128">
        <f t="shared" si="69"/>
        <v>1</v>
      </c>
      <c r="D183" s="66">
        <v>2300</v>
      </c>
      <c r="E183" s="16">
        <f t="shared" si="70"/>
        <v>2300</v>
      </c>
      <c r="F183" s="129">
        <v>0.3</v>
      </c>
      <c r="G183" s="16">
        <f t="shared" si="71"/>
        <v>690</v>
      </c>
      <c r="H183" s="16">
        <f t="shared" si="72"/>
        <v>166.22</v>
      </c>
      <c r="I183" s="17">
        <f t="shared" si="73"/>
        <v>856.22</v>
      </c>
    </row>
    <row r="184" spans="1:9" x14ac:dyDescent="0.25">
      <c r="A184" s="216" t="s">
        <v>1378</v>
      </c>
      <c r="B184" s="658">
        <v>158</v>
      </c>
      <c r="C184" s="128">
        <f t="shared" si="69"/>
        <v>1</v>
      </c>
      <c r="D184" s="66">
        <v>1700</v>
      </c>
      <c r="E184" s="16">
        <f t="shared" si="70"/>
        <v>1700</v>
      </c>
      <c r="F184" s="129">
        <v>0.3</v>
      </c>
      <c r="G184" s="16">
        <f t="shared" si="71"/>
        <v>510</v>
      </c>
      <c r="H184" s="16">
        <f t="shared" si="72"/>
        <v>122.86</v>
      </c>
      <c r="I184" s="17">
        <f t="shared" si="73"/>
        <v>632.86</v>
      </c>
    </row>
    <row r="185" spans="1:9" x14ac:dyDescent="0.25">
      <c r="A185" s="216" t="s">
        <v>648</v>
      </c>
      <c r="B185" s="658">
        <v>158</v>
      </c>
      <c r="C185" s="128">
        <f t="shared" si="69"/>
        <v>1</v>
      </c>
      <c r="D185" s="66">
        <v>1300</v>
      </c>
      <c r="E185" s="16">
        <f t="shared" si="70"/>
        <v>1300</v>
      </c>
      <c r="F185" s="129">
        <v>0.3</v>
      </c>
      <c r="G185" s="16">
        <f t="shared" si="71"/>
        <v>390</v>
      </c>
      <c r="H185" s="16">
        <f t="shared" si="72"/>
        <v>93.95</v>
      </c>
      <c r="I185" s="17">
        <f t="shared" si="73"/>
        <v>483.95</v>
      </c>
    </row>
    <row r="186" spans="1:9" s="1" customFormat="1" x14ac:dyDescent="0.25">
      <c r="A186" s="1046" t="s">
        <v>1379</v>
      </c>
      <c r="B186" s="1044">
        <f>B187</f>
        <v>112</v>
      </c>
      <c r="C186" s="869">
        <f t="shared" ref="C186:I187" si="74">C187</f>
        <v>0.70886099999999996</v>
      </c>
      <c r="D186" s="1038"/>
      <c r="E186" s="1038"/>
      <c r="F186" s="1038"/>
      <c r="G186" s="1038">
        <f t="shared" si="74"/>
        <v>382.78</v>
      </c>
      <c r="H186" s="1038">
        <f t="shared" si="74"/>
        <v>92.21</v>
      </c>
      <c r="I186" s="1047">
        <f t="shared" si="74"/>
        <v>474.98999999999995</v>
      </c>
    </row>
    <row r="187" spans="1:9" ht="33" x14ac:dyDescent="0.25">
      <c r="A187" s="1037" t="s">
        <v>10</v>
      </c>
      <c r="B187" s="1042">
        <f>B188</f>
        <v>112</v>
      </c>
      <c r="C187" s="1048">
        <f t="shared" si="74"/>
        <v>0.70886099999999996</v>
      </c>
      <c r="D187" s="867"/>
      <c r="E187" s="867"/>
      <c r="F187" s="867"/>
      <c r="G187" s="867">
        <f t="shared" si="74"/>
        <v>382.78</v>
      </c>
      <c r="H187" s="867">
        <f t="shared" si="74"/>
        <v>92.21</v>
      </c>
      <c r="I187" s="868">
        <f t="shared" si="74"/>
        <v>474.98999999999995</v>
      </c>
    </row>
    <row r="188" spans="1:9" x14ac:dyDescent="0.25">
      <c r="A188" s="216" t="s">
        <v>1380</v>
      </c>
      <c r="B188" s="658">
        <v>112</v>
      </c>
      <c r="C188" s="128">
        <f>ROUND(B188/158,6)</f>
        <v>0.70886099999999996</v>
      </c>
      <c r="D188" s="66">
        <v>1800</v>
      </c>
      <c r="E188" s="16">
        <f t="shared" ref="E188" si="75">C188*D188</f>
        <v>1275.9497999999999</v>
      </c>
      <c r="F188" s="129">
        <v>0.3</v>
      </c>
      <c r="G188" s="16">
        <f>ROUND(E188*F188,2)</f>
        <v>382.78</v>
      </c>
      <c r="H188" s="16">
        <f t="shared" ref="H188" si="76">ROUND(G188*0.2409,2)</f>
        <v>92.21</v>
      </c>
      <c r="I188" s="17">
        <f t="shared" ref="I188" si="77">G188+H188</f>
        <v>474.98999999999995</v>
      </c>
    </row>
    <row r="189" spans="1:9" s="1" customFormat="1" x14ac:dyDescent="0.25">
      <c r="A189" s="1046" t="s">
        <v>1381</v>
      </c>
      <c r="B189" s="1044">
        <f>B190</f>
        <v>158</v>
      </c>
      <c r="C189" s="869">
        <f t="shared" ref="C189:I190" si="78">C190</f>
        <v>1</v>
      </c>
      <c r="D189" s="1038"/>
      <c r="E189" s="1038"/>
      <c r="F189" s="1038"/>
      <c r="G189" s="1038">
        <f t="shared" si="78"/>
        <v>240</v>
      </c>
      <c r="H189" s="1038">
        <f t="shared" si="78"/>
        <v>57.82</v>
      </c>
      <c r="I189" s="1047">
        <f t="shared" si="78"/>
        <v>297.82</v>
      </c>
    </row>
    <row r="190" spans="1:9" ht="37.5" customHeight="1" x14ac:dyDescent="0.25">
      <c r="A190" s="1037" t="s">
        <v>7</v>
      </c>
      <c r="B190" s="1042">
        <f>B191</f>
        <v>158</v>
      </c>
      <c r="C190" s="1048">
        <f t="shared" si="78"/>
        <v>1</v>
      </c>
      <c r="D190" s="867"/>
      <c r="E190" s="867"/>
      <c r="F190" s="867"/>
      <c r="G190" s="867">
        <f t="shared" si="78"/>
        <v>240</v>
      </c>
      <c r="H190" s="867">
        <f t="shared" si="78"/>
        <v>57.82</v>
      </c>
      <c r="I190" s="868">
        <f t="shared" si="78"/>
        <v>297.82</v>
      </c>
    </row>
    <row r="191" spans="1:9" ht="17.25" thickBot="1" x14ac:dyDescent="0.3">
      <c r="A191" s="218" t="s">
        <v>1382</v>
      </c>
      <c r="B191" s="663">
        <v>158</v>
      </c>
      <c r="C191" s="637">
        <f>ROUND(B191/158,6)</f>
        <v>1</v>
      </c>
      <c r="D191" s="75">
        <v>800</v>
      </c>
      <c r="E191" s="53">
        <f t="shared" ref="E191" si="79">C191*D191</f>
        <v>800</v>
      </c>
      <c r="F191" s="144">
        <v>0.3</v>
      </c>
      <c r="G191" s="53">
        <f t="shared" ref="G191" si="80">ROUND(E191*F191,2)</f>
        <v>240</v>
      </c>
      <c r="H191" s="53">
        <f t="shared" ref="H191" si="81">ROUND(G191*0.2409,2)</f>
        <v>57.82</v>
      </c>
      <c r="I191" s="54">
        <f t="shared" ref="I191" si="82">G191+H191</f>
        <v>297.82</v>
      </c>
    </row>
    <row r="194" spans="1:1" x14ac:dyDescent="0.25">
      <c r="A194" s="2" t="s">
        <v>1383</v>
      </c>
    </row>
    <row r="195" spans="1:1" ht="18" customHeight="1" x14ac:dyDescent="0.25"/>
    <row r="196" spans="1:1" x14ac:dyDescent="0.25">
      <c r="A196" s="2" t="s">
        <v>1384</v>
      </c>
    </row>
    <row r="197" spans="1:1" x14ac:dyDescent="0.25">
      <c r="A197" s="2" t="s">
        <v>1385</v>
      </c>
    </row>
  </sheetData>
  <mergeCells count="4">
    <mergeCell ref="F1:G1"/>
    <mergeCell ref="A2:G2"/>
    <mergeCell ref="A6:A7"/>
    <mergeCell ref="B6:I6"/>
  </mergeCells>
  <pageMargins left="0.31496062992125984" right="0.31496062992125984" top="0.55118110236220474" bottom="0.35433070866141736" header="0.31496062992125984" footer="0.31496062992125984"/>
  <pageSetup paperSize="9" scale="36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9" tint="0.59999389629810485"/>
    <pageSetUpPr fitToPage="1"/>
  </sheetPr>
  <dimension ref="A1:I109"/>
  <sheetViews>
    <sheetView topLeftCell="A3" zoomScale="80" zoomScaleNormal="80" zoomScaleSheetLayoutView="80" workbookViewId="0">
      <selection activeCell="M7" sqref="M7"/>
    </sheetView>
  </sheetViews>
  <sheetFormatPr defaultRowHeight="16.5" x14ac:dyDescent="0.25"/>
  <cols>
    <col min="1" max="1" width="43.42578125" style="2" customWidth="1"/>
    <col min="2" max="2" width="17.28515625" style="2" customWidth="1"/>
    <col min="3" max="3" width="19.28515625" style="2" customWidth="1"/>
    <col min="4" max="4" width="13.7109375" style="2" customWidth="1"/>
    <col min="5" max="5" width="15.42578125" style="2" customWidth="1"/>
    <col min="6" max="6" width="11.42578125" style="2" customWidth="1"/>
    <col min="7" max="7" width="11.5703125" style="2" customWidth="1"/>
    <col min="8" max="8" width="12.140625" style="2" customWidth="1"/>
    <col min="9" max="9" width="15.85546875" style="2" customWidth="1"/>
    <col min="10" max="16384" width="9.140625" style="2"/>
  </cols>
  <sheetData>
    <row r="1" spans="1:9" x14ac:dyDescent="0.25">
      <c r="F1" s="1433"/>
      <c r="G1" s="1433"/>
    </row>
    <row r="2" spans="1:9" s="1" customFormat="1" ht="48.75" customHeight="1" x14ac:dyDescent="0.25">
      <c r="A2" s="1374" t="s">
        <v>691</v>
      </c>
      <c r="B2" s="1374"/>
      <c r="C2" s="1374"/>
      <c r="D2" s="1374"/>
      <c r="E2" s="1374"/>
      <c r="F2" s="1374"/>
      <c r="G2" s="1374"/>
    </row>
    <row r="4" spans="1:9" x14ac:dyDescent="0.25">
      <c r="A4" s="186" t="s">
        <v>718</v>
      </c>
    </row>
    <row r="5" spans="1:9" ht="17.25" thickBot="1" x14ac:dyDescent="0.3"/>
    <row r="6" spans="1:9" ht="24" customHeight="1" x14ac:dyDescent="0.25">
      <c r="A6" s="1428"/>
      <c r="B6" s="1430" t="s">
        <v>11</v>
      </c>
      <c r="C6" s="1431"/>
      <c r="D6" s="1431"/>
      <c r="E6" s="1431"/>
      <c r="F6" s="1431"/>
      <c r="G6" s="1431"/>
      <c r="H6" s="1431"/>
      <c r="I6" s="1432"/>
    </row>
    <row r="7" spans="1:9" ht="142.5" customHeight="1" x14ac:dyDescent="0.25">
      <c r="A7" s="1429"/>
      <c r="B7" s="23" t="s">
        <v>21</v>
      </c>
      <c r="C7" s="166" t="s">
        <v>15</v>
      </c>
      <c r="D7" s="24" t="s">
        <v>16</v>
      </c>
      <c r="E7" s="24" t="s">
        <v>13</v>
      </c>
      <c r="F7" s="24" t="s">
        <v>3</v>
      </c>
      <c r="G7" s="24" t="s">
        <v>4</v>
      </c>
      <c r="H7" s="24" t="s">
        <v>5</v>
      </c>
      <c r="I7" s="25" t="s">
        <v>6</v>
      </c>
    </row>
    <row r="8" spans="1:9" ht="13.5" customHeight="1" x14ac:dyDescent="0.25">
      <c r="A8" s="915"/>
      <c r="B8" s="4">
        <v>1</v>
      </c>
      <c r="C8" s="5" t="s">
        <v>24</v>
      </c>
      <c r="D8" s="5">
        <v>3</v>
      </c>
      <c r="E8" s="5" t="s">
        <v>17</v>
      </c>
      <c r="F8" s="5">
        <v>5</v>
      </c>
      <c r="G8" s="5" t="s">
        <v>18</v>
      </c>
      <c r="H8" s="5" t="s">
        <v>19</v>
      </c>
      <c r="I8" s="6" t="s">
        <v>20</v>
      </c>
    </row>
    <row r="9" spans="1:9" s="1" customFormat="1" ht="22.5" customHeight="1" x14ac:dyDescent="0.25">
      <c r="A9" s="213" t="s">
        <v>0</v>
      </c>
      <c r="B9" s="1057">
        <f>B10+B41+B47+B53+B75</f>
        <v>7580</v>
      </c>
      <c r="C9" s="1061">
        <f t="shared" ref="C9:I9" si="0">C10+C41+C47+C53+C75</f>
        <v>47.974683544303801</v>
      </c>
      <c r="D9" s="214"/>
      <c r="E9" s="214"/>
      <c r="F9" s="214"/>
      <c r="G9" s="787">
        <f t="shared" si="0"/>
        <v>30820.629999999997</v>
      </c>
      <c r="H9" s="787">
        <f t="shared" si="0"/>
        <v>7424.7199999999993</v>
      </c>
      <c r="I9" s="788">
        <f t="shared" si="0"/>
        <v>38245.35</v>
      </c>
    </row>
    <row r="10" spans="1:9" s="1" customFormat="1" ht="21.75" customHeight="1" x14ac:dyDescent="0.25">
      <c r="A10" s="1045" t="s">
        <v>110</v>
      </c>
      <c r="B10" s="1002">
        <f>B11+B27+B34+B39</f>
        <v>2964</v>
      </c>
      <c r="C10" s="865">
        <f t="shared" ref="C10:I10" si="1">C11+C27+C34+C39</f>
        <v>18.759493670886076</v>
      </c>
      <c r="D10" s="1038"/>
      <c r="E10" s="1038"/>
      <c r="F10" s="1038"/>
      <c r="G10" s="990">
        <f t="shared" si="1"/>
        <v>18546.68</v>
      </c>
      <c r="H10" s="990">
        <f t="shared" si="1"/>
        <v>4467.91</v>
      </c>
      <c r="I10" s="1009">
        <f t="shared" si="1"/>
        <v>23014.59</v>
      </c>
    </row>
    <row r="11" spans="1:9" ht="54.75" customHeight="1" x14ac:dyDescent="0.25">
      <c r="A11" s="1037" t="s">
        <v>10</v>
      </c>
      <c r="B11" s="1062">
        <f>SUM(B12:B26)</f>
        <v>1488</v>
      </c>
      <c r="C11" s="1054">
        <f t="shared" ref="C11:I11" si="2">SUM(C12:C26)</f>
        <v>9.417721518987344</v>
      </c>
      <c r="D11" s="1052"/>
      <c r="E11" s="1052"/>
      <c r="F11" s="1052"/>
      <c r="G11" s="1053">
        <f t="shared" si="2"/>
        <v>12088.58</v>
      </c>
      <c r="H11" s="1053">
        <f t="shared" si="2"/>
        <v>2912.16</v>
      </c>
      <c r="I11" s="1063">
        <f t="shared" si="2"/>
        <v>15000.74</v>
      </c>
    </row>
    <row r="12" spans="1:9" ht="18.75" customHeight="1" x14ac:dyDescent="0.25">
      <c r="A12" s="216" t="s">
        <v>719</v>
      </c>
      <c r="B12" s="940">
        <v>201</v>
      </c>
      <c r="C12" s="1060">
        <f>B12/158</f>
        <v>1.2721518987341771</v>
      </c>
      <c r="D12" s="16">
        <v>1285.5</v>
      </c>
      <c r="E12" s="16">
        <f>C12*D12</f>
        <v>1635.3512658227846</v>
      </c>
      <c r="F12" s="129">
        <v>1</v>
      </c>
      <c r="G12" s="16">
        <f>ROUND(E12*F12,2)</f>
        <v>1635.35</v>
      </c>
      <c r="H12" s="16">
        <f>ROUND(G12*0.2409,2)</f>
        <v>393.96</v>
      </c>
      <c r="I12" s="17">
        <f>G12+H12</f>
        <v>2029.31</v>
      </c>
    </row>
    <row r="13" spans="1:9" ht="18.75" customHeight="1" x14ac:dyDescent="0.25">
      <c r="A13" s="216" t="s">
        <v>719</v>
      </c>
      <c r="B13" s="940">
        <v>87</v>
      </c>
      <c r="C13" s="1060">
        <f t="shared" ref="C13:C26" si="3">B13/158</f>
        <v>0.55063291139240511</v>
      </c>
      <c r="D13" s="16">
        <v>1285.5</v>
      </c>
      <c r="E13" s="16">
        <f t="shared" ref="E13:E70" si="4">C13*D13</f>
        <v>707.83860759493678</v>
      </c>
      <c r="F13" s="129">
        <v>1</v>
      </c>
      <c r="G13" s="16">
        <f t="shared" ref="G13:G70" si="5">ROUND(E13*F13,2)</f>
        <v>707.84</v>
      </c>
      <c r="H13" s="16">
        <f t="shared" ref="H13:H70" si="6">ROUND(G13*0.2409,2)</f>
        <v>170.52</v>
      </c>
      <c r="I13" s="17">
        <f t="shared" ref="I13:I26" si="7">G13+H13</f>
        <v>878.36</v>
      </c>
    </row>
    <row r="14" spans="1:9" ht="18.75" customHeight="1" x14ac:dyDescent="0.25">
      <c r="A14" s="216" t="s">
        <v>719</v>
      </c>
      <c r="B14" s="940">
        <v>96</v>
      </c>
      <c r="C14" s="1060">
        <f t="shared" si="3"/>
        <v>0.60759493670886078</v>
      </c>
      <c r="D14" s="16">
        <v>1285.5</v>
      </c>
      <c r="E14" s="16">
        <f t="shared" si="4"/>
        <v>781.0632911392405</v>
      </c>
      <c r="F14" s="129">
        <v>1</v>
      </c>
      <c r="G14" s="16">
        <f t="shared" si="5"/>
        <v>781.06</v>
      </c>
      <c r="H14" s="16">
        <f t="shared" si="6"/>
        <v>188.16</v>
      </c>
      <c r="I14" s="17">
        <f t="shared" si="7"/>
        <v>969.21999999999991</v>
      </c>
    </row>
    <row r="15" spans="1:9" ht="18.75" customHeight="1" x14ac:dyDescent="0.25">
      <c r="A15" s="216" t="s">
        <v>720</v>
      </c>
      <c r="B15" s="940">
        <v>137</v>
      </c>
      <c r="C15" s="1060">
        <f t="shared" si="3"/>
        <v>0.86708860759493667</v>
      </c>
      <c r="D15" s="16">
        <v>1168.6400000000001</v>
      </c>
      <c r="E15" s="16">
        <f t="shared" si="4"/>
        <v>1013.3144303797469</v>
      </c>
      <c r="F15" s="129">
        <v>1</v>
      </c>
      <c r="G15" s="16">
        <f t="shared" si="5"/>
        <v>1013.31</v>
      </c>
      <c r="H15" s="16">
        <f t="shared" si="6"/>
        <v>244.11</v>
      </c>
      <c r="I15" s="17">
        <f t="shared" si="7"/>
        <v>1257.42</v>
      </c>
    </row>
    <row r="16" spans="1:9" ht="18.75" customHeight="1" x14ac:dyDescent="0.25">
      <c r="A16" s="216" t="s">
        <v>719</v>
      </c>
      <c r="B16" s="940">
        <v>120</v>
      </c>
      <c r="C16" s="1060">
        <f t="shared" si="3"/>
        <v>0.759493670886076</v>
      </c>
      <c r="D16" s="16">
        <v>1285.5</v>
      </c>
      <c r="E16" s="16">
        <f t="shared" si="4"/>
        <v>976.32911392405072</v>
      </c>
      <c r="F16" s="129">
        <v>1</v>
      </c>
      <c r="G16" s="16">
        <f t="shared" si="5"/>
        <v>976.33</v>
      </c>
      <c r="H16" s="16">
        <f t="shared" si="6"/>
        <v>235.2</v>
      </c>
      <c r="I16" s="17">
        <f t="shared" si="7"/>
        <v>1211.53</v>
      </c>
    </row>
    <row r="17" spans="1:9" ht="18.75" customHeight="1" x14ac:dyDescent="0.25">
      <c r="A17" s="216" t="s">
        <v>721</v>
      </c>
      <c r="B17" s="940">
        <v>193</v>
      </c>
      <c r="C17" s="1060">
        <f t="shared" si="3"/>
        <v>1.2215189873417722</v>
      </c>
      <c r="D17" s="16">
        <v>1285.5</v>
      </c>
      <c r="E17" s="16">
        <f t="shared" si="4"/>
        <v>1570.2626582278481</v>
      </c>
      <c r="F17" s="129">
        <v>1</v>
      </c>
      <c r="G17" s="16">
        <f t="shared" si="5"/>
        <v>1570.26</v>
      </c>
      <c r="H17" s="16">
        <f t="shared" si="6"/>
        <v>378.28</v>
      </c>
      <c r="I17" s="17">
        <f t="shared" si="7"/>
        <v>1948.54</v>
      </c>
    </row>
    <row r="18" spans="1:9" ht="18.75" customHeight="1" x14ac:dyDescent="0.25">
      <c r="A18" s="216" t="s">
        <v>719</v>
      </c>
      <c r="B18" s="940">
        <v>48</v>
      </c>
      <c r="C18" s="1060">
        <f t="shared" si="3"/>
        <v>0.30379746835443039</v>
      </c>
      <c r="D18" s="16">
        <v>1285.5</v>
      </c>
      <c r="E18" s="16">
        <f t="shared" si="4"/>
        <v>390.53164556962025</v>
      </c>
      <c r="F18" s="129">
        <v>1</v>
      </c>
      <c r="G18" s="16">
        <f t="shared" si="5"/>
        <v>390.53</v>
      </c>
      <c r="H18" s="16">
        <f t="shared" si="6"/>
        <v>94.08</v>
      </c>
      <c r="I18" s="17">
        <f t="shared" si="7"/>
        <v>484.60999999999996</v>
      </c>
    </row>
    <row r="19" spans="1:9" ht="18.75" customHeight="1" x14ac:dyDescent="0.25">
      <c r="A19" s="216" t="s">
        <v>513</v>
      </c>
      <c r="B19" s="940">
        <v>192</v>
      </c>
      <c r="C19" s="1060">
        <f t="shared" si="3"/>
        <v>1.2151898734177216</v>
      </c>
      <c r="D19" s="16">
        <v>1285.5</v>
      </c>
      <c r="E19" s="16">
        <f t="shared" si="4"/>
        <v>1562.126582278481</v>
      </c>
      <c r="F19" s="129">
        <v>1</v>
      </c>
      <c r="G19" s="16">
        <f t="shared" si="5"/>
        <v>1562.13</v>
      </c>
      <c r="H19" s="16">
        <f t="shared" si="6"/>
        <v>376.32</v>
      </c>
      <c r="I19" s="17">
        <f t="shared" si="7"/>
        <v>1938.45</v>
      </c>
    </row>
    <row r="20" spans="1:9" ht="18.75" customHeight="1" x14ac:dyDescent="0.25">
      <c r="A20" s="216" t="s">
        <v>722</v>
      </c>
      <c r="B20" s="940">
        <v>24</v>
      </c>
      <c r="C20" s="1060">
        <f t="shared" si="3"/>
        <v>0.15189873417721519</v>
      </c>
      <c r="D20" s="16">
        <v>1437.46</v>
      </c>
      <c r="E20" s="16">
        <f t="shared" si="4"/>
        <v>218.34835443037977</v>
      </c>
      <c r="F20" s="129">
        <v>1</v>
      </c>
      <c r="G20" s="16">
        <f t="shared" si="5"/>
        <v>218.35</v>
      </c>
      <c r="H20" s="16">
        <f t="shared" si="6"/>
        <v>52.6</v>
      </c>
      <c r="I20" s="17">
        <f t="shared" si="7"/>
        <v>270.95</v>
      </c>
    </row>
    <row r="21" spans="1:9" ht="18.75" customHeight="1" x14ac:dyDescent="0.25">
      <c r="A21" s="216" t="s">
        <v>722</v>
      </c>
      <c r="B21" s="940">
        <v>96</v>
      </c>
      <c r="C21" s="1060">
        <f t="shared" si="3"/>
        <v>0.60759493670886078</v>
      </c>
      <c r="D21" s="16">
        <v>1308.81</v>
      </c>
      <c r="E21" s="16">
        <f t="shared" si="4"/>
        <v>795.22632911392407</v>
      </c>
      <c r="F21" s="129">
        <v>1</v>
      </c>
      <c r="G21" s="16">
        <f t="shared" si="5"/>
        <v>795.23</v>
      </c>
      <c r="H21" s="16">
        <f t="shared" si="6"/>
        <v>191.57</v>
      </c>
      <c r="I21" s="17">
        <f t="shared" si="7"/>
        <v>986.8</v>
      </c>
    </row>
    <row r="22" spans="1:9" ht="18.75" customHeight="1" x14ac:dyDescent="0.25">
      <c r="A22" s="216" t="s">
        <v>722</v>
      </c>
      <c r="B22" s="940">
        <v>48</v>
      </c>
      <c r="C22" s="1060">
        <f t="shared" si="3"/>
        <v>0.30379746835443039</v>
      </c>
      <c r="D22" s="16">
        <v>1437.46</v>
      </c>
      <c r="E22" s="16">
        <f t="shared" si="4"/>
        <v>436.69670886075954</v>
      </c>
      <c r="F22" s="129">
        <v>1</v>
      </c>
      <c r="G22" s="16">
        <f t="shared" si="5"/>
        <v>436.7</v>
      </c>
      <c r="H22" s="16">
        <f t="shared" si="6"/>
        <v>105.2</v>
      </c>
      <c r="I22" s="17">
        <f t="shared" si="7"/>
        <v>541.9</v>
      </c>
    </row>
    <row r="23" spans="1:9" ht="18.75" customHeight="1" x14ac:dyDescent="0.25">
      <c r="A23" s="216" t="s">
        <v>723</v>
      </c>
      <c r="B23" s="940">
        <v>72</v>
      </c>
      <c r="C23" s="1060">
        <f t="shared" si="3"/>
        <v>0.45569620253164556</v>
      </c>
      <c r="D23" s="16">
        <v>1285.5</v>
      </c>
      <c r="E23" s="16">
        <f t="shared" si="4"/>
        <v>585.79746835443041</v>
      </c>
      <c r="F23" s="129">
        <v>1</v>
      </c>
      <c r="G23" s="16">
        <f t="shared" si="5"/>
        <v>585.79999999999995</v>
      </c>
      <c r="H23" s="16">
        <f t="shared" si="6"/>
        <v>141.12</v>
      </c>
      <c r="I23" s="17">
        <f t="shared" si="7"/>
        <v>726.92</v>
      </c>
    </row>
    <row r="24" spans="1:9" ht="18.75" customHeight="1" x14ac:dyDescent="0.25">
      <c r="A24" s="216" t="s">
        <v>723</v>
      </c>
      <c r="B24" s="940">
        <v>24</v>
      </c>
      <c r="C24" s="1060">
        <f t="shared" si="3"/>
        <v>0.15189873417721519</v>
      </c>
      <c r="D24" s="16">
        <v>1285.5</v>
      </c>
      <c r="E24" s="16">
        <f t="shared" si="4"/>
        <v>195.26582278481013</v>
      </c>
      <c r="F24" s="129">
        <v>1</v>
      </c>
      <c r="G24" s="16">
        <f t="shared" si="5"/>
        <v>195.27</v>
      </c>
      <c r="H24" s="16">
        <f t="shared" si="6"/>
        <v>47.04</v>
      </c>
      <c r="I24" s="17">
        <f t="shared" si="7"/>
        <v>242.31</v>
      </c>
    </row>
    <row r="25" spans="1:9" ht="18.75" customHeight="1" x14ac:dyDescent="0.25">
      <c r="A25" s="216" t="s">
        <v>721</v>
      </c>
      <c r="B25" s="940">
        <v>126</v>
      </c>
      <c r="C25" s="1060">
        <f t="shared" si="3"/>
        <v>0.79746835443037978</v>
      </c>
      <c r="D25" s="16">
        <v>1285.5</v>
      </c>
      <c r="E25" s="16">
        <f t="shared" si="4"/>
        <v>1025.1455696202531</v>
      </c>
      <c r="F25" s="129">
        <v>1</v>
      </c>
      <c r="G25" s="16">
        <f t="shared" si="5"/>
        <v>1025.1500000000001</v>
      </c>
      <c r="H25" s="16">
        <f t="shared" si="6"/>
        <v>246.96</v>
      </c>
      <c r="I25" s="17">
        <f t="shared" si="7"/>
        <v>1272.1100000000001</v>
      </c>
    </row>
    <row r="26" spans="1:9" ht="18.75" customHeight="1" x14ac:dyDescent="0.25">
      <c r="A26" s="216" t="s">
        <v>721</v>
      </c>
      <c r="B26" s="940">
        <v>24</v>
      </c>
      <c r="C26" s="1060">
        <f t="shared" si="3"/>
        <v>0.15189873417721519</v>
      </c>
      <c r="D26" s="16">
        <v>1285.5</v>
      </c>
      <c r="E26" s="16">
        <f t="shared" si="4"/>
        <v>195.26582278481013</v>
      </c>
      <c r="F26" s="129">
        <v>1</v>
      </c>
      <c r="G26" s="16">
        <f t="shared" si="5"/>
        <v>195.27</v>
      </c>
      <c r="H26" s="16">
        <f t="shared" si="6"/>
        <v>47.04</v>
      </c>
      <c r="I26" s="17">
        <f t="shared" si="7"/>
        <v>242.31</v>
      </c>
    </row>
    <row r="27" spans="1:9" ht="49.5" customHeight="1" x14ac:dyDescent="0.25">
      <c r="A27" s="1037" t="s">
        <v>8</v>
      </c>
      <c r="B27" s="1058">
        <f>SUM(B28:B33)</f>
        <v>744</v>
      </c>
      <c r="C27" s="1064">
        <f t="shared" ref="C27:I27" si="8">SUM(C28:C33)</f>
        <v>4.7088607594936702</v>
      </c>
      <c r="D27" s="867"/>
      <c r="E27" s="867"/>
      <c r="F27" s="1040"/>
      <c r="G27" s="867">
        <f t="shared" si="8"/>
        <v>3680.9300000000003</v>
      </c>
      <c r="H27" s="867">
        <f t="shared" si="8"/>
        <v>886.7299999999999</v>
      </c>
      <c r="I27" s="868">
        <f t="shared" si="8"/>
        <v>4567.66</v>
      </c>
    </row>
    <row r="28" spans="1:9" x14ac:dyDescent="0.25">
      <c r="A28" s="216" t="s">
        <v>612</v>
      </c>
      <c r="B28" s="940">
        <v>189</v>
      </c>
      <c r="C28" s="1060">
        <f t="shared" ref="C28:C33" si="9">B28/158</f>
        <v>1.1962025316455696</v>
      </c>
      <c r="D28" s="16">
        <v>786.78</v>
      </c>
      <c r="E28" s="16">
        <f t="shared" si="4"/>
        <v>941.14822784810121</v>
      </c>
      <c r="F28" s="129">
        <v>1</v>
      </c>
      <c r="G28" s="16">
        <f t="shared" si="5"/>
        <v>941.15</v>
      </c>
      <c r="H28" s="16">
        <f t="shared" si="6"/>
        <v>226.72</v>
      </c>
      <c r="I28" s="17">
        <f t="shared" ref="I28:I33" si="10">G28+H28</f>
        <v>1167.8699999999999</v>
      </c>
    </row>
    <row r="29" spans="1:9" x14ac:dyDescent="0.25">
      <c r="A29" s="216" t="s">
        <v>612</v>
      </c>
      <c r="B29" s="940">
        <v>120</v>
      </c>
      <c r="C29" s="1060">
        <f t="shared" si="9"/>
        <v>0.759493670886076</v>
      </c>
      <c r="D29" s="16">
        <v>786.78</v>
      </c>
      <c r="E29" s="16">
        <f t="shared" si="4"/>
        <v>597.5544303797468</v>
      </c>
      <c r="F29" s="129">
        <v>1</v>
      </c>
      <c r="G29" s="16">
        <f t="shared" si="5"/>
        <v>597.54999999999995</v>
      </c>
      <c r="H29" s="16">
        <f t="shared" si="6"/>
        <v>143.94999999999999</v>
      </c>
      <c r="I29" s="17">
        <f t="shared" si="10"/>
        <v>741.5</v>
      </c>
    </row>
    <row r="30" spans="1:9" x14ac:dyDescent="0.25">
      <c r="A30" s="216" t="s">
        <v>612</v>
      </c>
      <c r="B30" s="940">
        <v>144</v>
      </c>
      <c r="C30" s="1060">
        <f t="shared" si="9"/>
        <v>0.91139240506329111</v>
      </c>
      <c r="D30" s="16">
        <v>786.78</v>
      </c>
      <c r="E30" s="16">
        <f t="shared" si="4"/>
        <v>717.06531645569612</v>
      </c>
      <c r="F30" s="129">
        <v>1</v>
      </c>
      <c r="G30" s="16">
        <f t="shared" si="5"/>
        <v>717.07</v>
      </c>
      <c r="H30" s="16">
        <f t="shared" si="6"/>
        <v>172.74</v>
      </c>
      <c r="I30" s="17">
        <f t="shared" si="10"/>
        <v>889.81000000000006</v>
      </c>
    </row>
    <row r="31" spans="1:9" x14ac:dyDescent="0.25">
      <c r="A31" s="216" t="s">
        <v>612</v>
      </c>
      <c r="B31" s="940">
        <v>153</v>
      </c>
      <c r="C31" s="1060">
        <f t="shared" si="9"/>
        <v>0.96835443037974689</v>
      </c>
      <c r="D31" s="16">
        <v>786.78</v>
      </c>
      <c r="E31" s="16">
        <f t="shared" si="4"/>
        <v>761.88189873417718</v>
      </c>
      <c r="F31" s="129">
        <v>1</v>
      </c>
      <c r="G31" s="16">
        <f t="shared" si="5"/>
        <v>761.88</v>
      </c>
      <c r="H31" s="16">
        <f t="shared" si="6"/>
        <v>183.54</v>
      </c>
      <c r="I31" s="17">
        <f t="shared" si="10"/>
        <v>945.42</v>
      </c>
    </row>
    <row r="32" spans="1:9" x14ac:dyDescent="0.25">
      <c r="A32" s="216" t="s">
        <v>612</v>
      </c>
      <c r="B32" s="940">
        <v>66</v>
      </c>
      <c r="C32" s="1060">
        <f t="shared" si="9"/>
        <v>0.41772151898734178</v>
      </c>
      <c r="D32" s="16">
        <v>729.56</v>
      </c>
      <c r="E32" s="16">
        <f t="shared" si="4"/>
        <v>304.75291139240505</v>
      </c>
      <c r="F32" s="129">
        <v>1</v>
      </c>
      <c r="G32" s="16">
        <f t="shared" si="5"/>
        <v>304.75</v>
      </c>
      <c r="H32" s="16">
        <f t="shared" si="6"/>
        <v>73.41</v>
      </c>
      <c r="I32" s="17">
        <f t="shared" si="10"/>
        <v>378.15999999999997</v>
      </c>
    </row>
    <row r="33" spans="1:9" x14ac:dyDescent="0.25">
      <c r="A33" s="216" t="s">
        <v>612</v>
      </c>
      <c r="B33" s="940">
        <v>72</v>
      </c>
      <c r="C33" s="1060">
        <f t="shared" si="9"/>
        <v>0.45569620253164556</v>
      </c>
      <c r="D33" s="16">
        <v>786.78</v>
      </c>
      <c r="E33" s="16">
        <f t="shared" si="4"/>
        <v>358.53265822784806</v>
      </c>
      <c r="F33" s="129">
        <v>1</v>
      </c>
      <c r="G33" s="16">
        <f t="shared" si="5"/>
        <v>358.53</v>
      </c>
      <c r="H33" s="16">
        <f t="shared" si="6"/>
        <v>86.37</v>
      </c>
      <c r="I33" s="17">
        <f t="shared" si="10"/>
        <v>444.9</v>
      </c>
    </row>
    <row r="34" spans="1:9" ht="73.5" customHeight="1" x14ac:dyDescent="0.25">
      <c r="A34" s="1037" t="s">
        <v>9</v>
      </c>
      <c r="B34" s="1058">
        <f>SUM(B35:B38)</f>
        <v>708</v>
      </c>
      <c r="C34" s="1064">
        <f t="shared" ref="C34:I34" si="11">SUM(C35:C38)</f>
        <v>4.481012658227848</v>
      </c>
      <c r="D34" s="867"/>
      <c r="E34" s="867"/>
      <c r="F34" s="1040"/>
      <c r="G34" s="867">
        <f t="shared" si="11"/>
        <v>2690.13</v>
      </c>
      <c r="H34" s="867">
        <f t="shared" si="11"/>
        <v>648.04999999999995</v>
      </c>
      <c r="I34" s="868">
        <f t="shared" si="11"/>
        <v>3338.18</v>
      </c>
    </row>
    <row r="35" spans="1:9" x14ac:dyDescent="0.25">
      <c r="A35" s="216" t="s">
        <v>724</v>
      </c>
      <c r="B35" s="940">
        <v>144</v>
      </c>
      <c r="C35" s="1060">
        <f t="shared" ref="C35:C38" si="12">B35/158</f>
        <v>0.91139240506329111</v>
      </c>
      <c r="D35" s="16">
        <v>600.34</v>
      </c>
      <c r="E35" s="16">
        <f t="shared" si="4"/>
        <v>547.14531645569616</v>
      </c>
      <c r="F35" s="129">
        <v>1</v>
      </c>
      <c r="G35" s="16">
        <f t="shared" si="5"/>
        <v>547.15</v>
      </c>
      <c r="H35" s="16">
        <f t="shared" si="6"/>
        <v>131.81</v>
      </c>
      <c r="I35" s="17">
        <f t="shared" ref="I35:I38" si="13">G35+H35</f>
        <v>678.96</v>
      </c>
    </row>
    <row r="36" spans="1:9" x14ac:dyDescent="0.25">
      <c r="A36" s="216" t="s">
        <v>724</v>
      </c>
      <c r="B36" s="940">
        <v>172</v>
      </c>
      <c r="C36" s="1060">
        <f t="shared" si="12"/>
        <v>1.0886075949367089</v>
      </c>
      <c r="D36" s="16">
        <v>600.34</v>
      </c>
      <c r="E36" s="16">
        <f t="shared" si="4"/>
        <v>653.5346835443039</v>
      </c>
      <c r="F36" s="129">
        <v>1</v>
      </c>
      <c r="G36" s="16">
        <f t="shared" si="5"/>
        <v>653.53</v>
      </c>
      <c r="H36" s="16">
        <f t="shared" si="6"/>
        <v>157.44</v>
      </c>
      <c r="I36" s="17">
        <f t="shared" si="13"/>
        <v>810.97</v>
      </c>
    </row>
    <row r="37" spans="1:9" x14ac:dyDescent="0.25">
      <c r="A37" s="216" t="s">
        <v>724</v>
      </c>
      <c r="B37" s="940">
        <v>200</v>
      </c>
      <c r="C37" s="1060">
        <f t="shared" si="12"/>
        <v>1.2658227848101267</v>
      </c>
      <c r="D37" s="16">
        <v>600.34</v>
      </c>
      <c r="E37" s="16">
        <f t="shared" si="4"/>
        <v>759.92405063291153</v>
      </c>
      <c r="F37" s="129">
        <v>1</v>
      </c>
      <c r="G37" s="16">
        <f t="shared" si="5"/>
        <v>759.92</v>
      </c>
      <c r="H37" s="16">
        <f t="shared" si="6"/>
        <v>183.06</v>
      </c>
      <c r="I37" s="17">
        <f t="shared" si="13"/>
        <v>942.98</v>
      </c>
    </row>
    <row r="38" spans="1:9" x14ac:dyDescent="0.25">
      <c r="A38" s="216" t="s">
        <v>724</v>
      </c>
      <c r="B38" s="940">
        <v>192</v>
      </c>
      <c r="C38" s="1060">
        <f t="shared" si="12"/>
        <v>1.2151898734177216</v>
      </c>
      <c r="D38" s="16">
        <v>600.34</v>
      </c>
      <c r="E38" s="16">
        <f t="shared" si="4"/>
        <v>729.52708860759503</v>
      </c>
      <c r="F38" s="129">
        <v>1</v>
      </c>
      <c r="G38" s="16">
        <f t="shared" si="5"/>
        <v>729.53</v>
      </c>
      <c r="H38" s="16">
        <f t="shared" si="6"/>
        <v>175.74</v>
      </c>
      <c r="I38" s="17">
        <f t="shared" si="13"/>
        <v>905.27</v>
      </c>
    </row>
    <row r="39" spans="1:9" ht="36" customHeight="1" x14ac:dyDescent="0.25">
      <c r="A39" s="1037" t="s">
        <v>7</v>
      </c>
      <c r="B39" s="1058">
        <f>B40</f>
        <v>24</v>
      </c>
      <c r="C39" s="1064">
        <f t="shared" ref="C39:I39" si="14">C40</f>
        <v>0.15189873417721519</v>
      </c>
      <c r="D39" s="867"/>
      <c r="E39" s="867"/>
      <c r="F39" s="1040"/>
      <c r="G39" s="867">
        <f t="shared" si="14"/>
        <v>87.04</v>
      </c>
      <c r="H39" s="867">
        <f t="shared" si="14"/>
        <v>20.97</v>
      </c>
      <c r="I39" s="868">
        <f t="shared" si="14"/>
        <v>108.01</v>
      </c>
    </row>
    <row r="40" spans="1:9" x14ac:dyDescent="0.25">
      <c r="A40" s="216" t="s">
        <v>52</v>
      </c>
      <c r="B40" s="940">
        <v>24</v>
      </c>
      <c r="C40" s="1060">
        <f t="shared" ref="C40" si="15">B40/158</f>
        <v>0.15189873417721519</v>
      </c>
      <c r="D40" s="16">
        <v>573</v>
      </c>
      <c r="E40" s="16">
        <f t="shared" si="4"/>
        <v>87.037974683544306</v>
      </c>
      <c r="F40" s="129">
        <v>1</v>
      </c>
      <c r="G40" s="16">
        <f t="shared" si="5"/>
        <v>87.04</v>
      </c>
      <c r="H40" s="16">
        <f t="shared" si="6"/>
        <v>20.97</v>
      </c>
      <c r="I40" s="17">
        <f t="shared" ref="I40" si="16">G40+H40</f>
        <v>108.01</v>
      </c>
    </row>
    <row r="41" spans="1:9" s="1" customFormat="1" ht="24" customHeight="1" x14ac:dyDescent="0.25">
      <c r="A41" s="1045" t="s">
        <v>725</v>
      </c>
      <c r="B41" s="1002">
        <f>B42</f>
        <v>350</v>
      </c>
      <c r="C41" s="865">
        <f t="shared" ref="C41:I41" si="17">C42</f>
        <v>2.2151898734177213</v>
      </c>
      <c r="D41" s="1038"/>
      <c r="E41" s="1038"/>
      <c r="F41" s="1041"/>
      <c r="G41" s="1038">
        <f t="shared" si="17"/>
        <v>515.53000000000009</v>
      </c>
      <c r="H41" s="1038">
        <f t="shared" si="17"/>
        <v>124.19000000000001</v>
      </c>
      <c r="I41" s="1047">
        <f t="shared" si="17"/>
        <v>639.72</v>
      </c>
    </row>
    <row r="42" spans="1:9" ht="49.5" customHeight="1" x14ac:dyDescent="0.25">
      <c r="A42" s="1037" t="s">
        <v>8</v>
      </c>
      <c r="B42" s="1058">
        <f>SUM(B43:B46)</f>
        <v>350</v>
      </c>
      <c r="C42" s="1064">
        <f t="shared" ref="C42:I42" si="18">SUM(C43:C46)</f>
        <v>2.2151898734177213</v>
      </c>
      <c r="D42" s="867"/>
      <c r="E42" s="867"/>
      <c r="F42" s="1040"/>
      <c r="G42" s="867">
        <f t="shared" si="18"/>
        <v>515.53000000000009</v>
      </c>
      <c r="H42" s="867">
        <f t="shared" si="18"/>
        <v>124.19000000000001</v>
      </c>
      <c r="I42" s="868">
        <f t="shared" si="18"/>
        <v>639.72</v>
      </c>
    </row>
    <row r="43" spans="1:9" x14ac:dyDescent="0.25">
      <c r="A43" s="216" t="s">
        <v>612</v>
      </c>
      <c r="B43" s="940">
        <v>134</v>
      </c>
      <c r="C43" s="1060">
        <f t="shared" ref="C43:C46" si="19">B43/158</f>
        <v>0.84810126582278478</v>
      </c>
      <c r="D43" s="16">
        <v>786.78</v>
      </c>
      <c r="E43" s="16">
        <f t="shared" si="4"/>
        <v>667.26911392405054</v>
      </c>
      <c r="F43" s="129">
        <v>0.3</v>
      </c>
      <c r="G43" s="16">
        <f t="shared" si="5"/>
        <v>200.18</v>
      </c>
      <c r="H43" s="16">
        <f t="shared" si="6"/>
        <v>48.22</v>
      </c>
      <c r="I43" s="17">
        <f t="shared" ref="I43:I46" si="20">G43+H43</f>
        <v>248.4</v>
      </c>
    </row>
    <row r="44" spans="1:9" x14ac:dyDescent="0.25">
      <c r="A44" s="216" t="s">
        <v>726</v>
      </c>
      <c r="B44" s="940">
        <v>139</v>
      </c>
      <c r="C44" s="1060">
        <f t="shared" si="19"/>
        <v>0.879746835443038</v>
      </c>
      <c r="D44" s="16">
        <v>786.78</v>
      </c>
      <c r="E44" s="16">
        <f t="shared" si="4"/>
        <v>692.16721518987345</v>
      </c>
      <c r="F44" s="129">
        <v>0.3</v>
      </c>
      <c r="G44" s="16">
        <f t="shared" si="5"/>
        <v>207.65</v>
      </c>
      <c r="H44" s="16">
        <f t="shared" si="6"/>
        <v>50.02</v>
      </c>
      <c r="I44" s="17">
        <f t="shared" si="20"/>
        <v>257.67</v>
      </c>
    </row>
    <row r="45" spans="1:9" x14ac:dyDescent="0.25">
      <c r="A45" s="216" t="s">
        <v>726</v>
      </c>
      <c r="B45" s="940">
        <v>23</v>
      </c>
      <c r="C45" s="1060">
        <f t="shared" si="19"/>
        <v>0.14556962025316456</v>
      </c>
      <c r="D45" s="16">
        <v>786.78</v>
      </c>
      <c r="E45" s="16">
        <f t="shared" si="4"/>
        <v>114.5312658227848</v>
      </c>
      <c r="F45" s="129">
        <v>0.3</v>
      </c>
      <c r="G45" s="16">
        <f t="shared" si="5"/>
        <v>34.36</v>
      </c>
      <c r="H45" s="16">
        <f t="shared" si="6"/>
        <v>8.2799999999999994</v>
      </c>
      <c r="I45" s="17">
        <f t="shared" si="20"/>
        <v>42.64</v>
      </c>
    </row>
    <row r="46" spans="1:9" x14ac:dyDescent="0.25">
      <c r="A46" s="216" t="s">
        <v>612</v>
      </c>
      <c r="B46" s="940">
        <v>54</v>
      </c>
      <c r="C46" s="1060">
        <f t="shared" si="19"/>
        <v>0.34177215189873417</v>
      </c>
      <c r="D46" s="16">
        <v>715.25</v>
      </c>
      <c r="E46" s="16">
        <f t="shared" si="4"/>
        <v>244.45253164556962</v>
      </c>
      <c r="F46" s="129">
        <v>0.3</v>
      </c>
      <c r="G46" s="16">
        <f t="shared" si="5"/>
        <v>73.34</v>
      </c>
      <c r="H46" s="16">
        <f t="shared" si="6"/>
        <v>17.670000000000002</v>
      </c>
      <c r="I46" s="17">
        <f t="shared" si="20"/>
        <v>91.01</v>
      </c>
    </row>
    <row r="47" spans="1:9" s="1" customFormat="1" ht="24" customHeight="1" x14ac:dyDescent="0.25">
      <c r="A47" s="1045" t="s">
        <v>727</v>
      </c>
      <c r="B47" s="1002">
        <f>B48</f>
        <v>412</v>
      </c>
      <c r="C47" s="865">
        <f t="shared" ref="C47:I47" si="21">C48</f>
        <v>2.6075949367088609</v>
      </c>
      <c r="D47" s="1038"/>
      <c r="E47" s="1038"/>
      <c r="F47" s="1041"/>
      <c r="G47" s="1038">
        <f t="shared" si="21"/>
        <v>615.48</v>
      </c>
      <c r="H47" s="1038">
        <f t="shared" si="21"/>
        <v>148.28</v>
      </c>
      <c r="I47" s="1047">
        <f t="shared" si="21"/>
        <v>763.76</v>
      </c>
    </row>
    <row r="48" spans="1:9" ht="49.5" customHeight="1" x14ac:dyDescent="0.25">
      <c r="A48" s="1037" t="s">
        <v>8</v>
      </c>
      <c r="B48" s="1058">
        <f>SUM(B49:B52)</f>
        <v>412</v>
      </c>
      <c r="C48" s="1064">
        <f t="shared" ref="C48:I48" si="22">SUM(C49:C52)</f>
        <v>2.6075949367088609</v>
      </c>
      <c r="D48" s="867"/>
      <c r="E48" s="867"/>
      <c r="F48" s="1040"/>
      <c r="G48" s="867">
        <f t="shared" si="22"/>
        <v>615.48</v>
      </c>
      <c r="H48" s="867">
        <f t="shared" si="22"/>
        <v>148.28</v>
      </c>
      <c r="I48" s="868">
        <f t="shared" si="22"/>
        <v>763.76</v>
      </c>
    </row>
    <row r="49" spans="1:9" x14ac:dyDescent="0.25">
      <c r="A49" s="216" t="s">
        <v>626</v>
      </c>
      <c r="B49" s="940">
        <v>76</v>
      </c>
      <c r="C49" s="1060">
        <f t="shared" ref="C49:C52" si="23">B49/158</f>
        <v>0.48101265822784811</v>
      </c>
      <c r="D49" s="16">
        <v>786.78</v>
      </c>
      <c r="E49" s="16">
        <f t="shared" si="4"/>
        <v>378.45113924050634</v>
      </c>
      <c r="F49" s="129">
        <v>0.3</v>
      </c>
      <c r="G49" s="16">
        <f t="shared" si="5"/>
        <v>113.54</v>
      </c>
      <c r="H49" s="16">
        <f t="shared" si="6"/>
        <v>27.35</v>
      </c>
      <c r="I49" s="17">
        <f t="shared" ref="I49:I52" si="24">G49+H49</f>
        <v>140.89000000000001</v>
      </c>
    </row>
    <row r="50" spans="1:9" x14ac:dyDescent="0.25">
      <c r="A50" s="216" t="s">
        <v>626</v>
      </c>
      <c r="B50" s="940">
        <v>113</v>
      </c>
      <c r="C50" s="1060">
        <f t="shared" si="23"/>
        <v>0.71518987341772156</v>
      </c>
      <c r="D50" s="16">
        <v>786.78</v>
      </c>
      <c r="E50" s="16">
        <f t="shared" si="4"/>
        <v>562.69708860759499</v>
      </c>
      <c r="F50" s="129">
        <v>0.3</v>
      </c>
      <c r="G50" s="16">
        <f t="shared" si="5"/>
        <v>168.81</v>
      </c>
      <c r="H50" s="16">
        <f t="shared" si="6"/>
        <v>40.67</v>
      </c>
      <c r="I50" s="17">
        <f t="shared" si="24"/>
        <v>209.48000000000002</v>
      </c>
    </row>
    <row r="51" spans="1:9" x14ac:dyDescent="0.25">
      <c r="A51" s="216" t="s">
        <v>508</v>
      </c>
      <c r="B51" s="940">
        <v>114</v>
      </c>
      <c r="C51" s="1060">
        <f t="shared" si="23"/>
        <v>0.72151898734177211</v>
      </c>
      <c r="D51" s="16">
        <v>786.78</v>
      </c>
      <c r="E51" s="16">
        <f t="shared" si="4"/>
        <v>567.67670886075939</v>
      </c>
      <c r="F51" s="129">
        <v>0.3</v>
      </c>
      <c r="G51" s="16">
        <f t="shared" si="5"/>
        <v>170.3</v>
      </c>
      <c r="H51" s="16">
        <f t="shared" si="6"/>
        <v>41.03</v>
      </c>
      <c r="I51" s="17">
        <f t="shared" si="24"/>
        <v>211.33</v>
      </c>
    </row>
    <row r="52" spans="1:9" x14ac:dyDescent="0.25">
      <c r="A52" s="216" t="s">
        <v>626</v>
      </c>
      <c r="B52" s="940">
        <v>109</v>
      </c>
      <c r="C52" s="1060">
        <f t="shared" si="23"/>
        <v>0.689873417721519</v>
      </c>
      <c r="D52" s="16">
        <v>786.78</v>
      </c>
      <c r="E52" s="16">
        <f t="shared" si="4"/>
        <v>542.77860759493672</v>
      </c>
      <c r="F52" s="129">
        <v>0.3</v>
      </c>
      <c r="G52" s="16">
        <f t="shared" si="5"/>
        <v>162.83000000000001</v>
      </c>
      <c r="H52" s="16">
        <f t="shared" si="6"/>
        <v>39.229999999999997</v>
      </c>
      <c r="I52" s="17">
        <f t="shared" si="24"/>
        <v>202.06</v>
      </c>
    </row>
    <row r="53" spans="1:9" s="1" customFormat="1" ht="24" customHeight="1" x14ac:dyDescent="0.25">
      <c r="A53" s="1045" t="s">
        <v>728</v>
      </c>
      <c r="B53" s="1059">
        <f>B54</f>
        <v>2491</v>
      </c>
      <c r="C53" s="805">
        <f t="shared" ref="C53:I53" si="25">C54</f>
        <v>15.765822784810126</v>
      </c>
      <c r="D53" s="52"/>
      <c r="E53" s="52"/>
      <c r="F53" s="125"/>
      <c r="G53" s="52">
        <f t="shared" si="25"/>
        <v>4856.78</v>
      </c>
      <c r="H53" s="52">
        <f t="shared" si="25"/>
        <v>1169.99</v>
      </c>
      <c r="I53" s="789">
        <f t="shared" si="25"/>
        <v>6026.7699999999986</v>
      </c>
    </row>
    <row r="54" spans="1:9" ht="37.5" customHeight="1" x14ac:dyDescent="0.25">
      <c r="A54" s="1037" t="s">
        <v>7</v>
      </c>
      <c r="B54" s="1058">
        <f>SUM(B55:B74)</f>
        <v>2491</v>
      </c>
      <c r="C54" s="1064">
        <f t="shared" ref="C54:I54" si="26">SUM(C55:C74)</f>
        <v>15.765822784810126</v>
      </c>
      <c r="D54" s="867"/>
      <c r="E54" s="867"/>
      <c r="F54" s="1040"/>
      <c r="G54" s="867">
        <f t="shared" si="26"/>
        <v>4856.78</v>
      </c>
      <c r="H54" s="867">
        <f t="shared" si="26"/>
        <v>1169.99</v>
      </c>
      <c r="I54" s="868">
        <f t="shared" si="26"/>
        <v>6026.7699999999986</v>
      </c>
    </row>
    <row r="55" spans="1:9" ht="18.75" customHeight="1" x14ac:dyDescent="0.25">
      <c r="A55" s="216" t="s">
        <v>729</v>
      </c>
      <c r="B55" s="940">
        <v>117</v>
      </c>
      <c r="C55" s="1060">
        <f t="shared" ref="C55:C74" si="27">B55/158</f>
        <v>0.740506329113924</v>
      </c>
      <c r="D55" s="16">
        <v>1810</v>
      </c>
      <c r="E55" s="16">
        <f t="shared" si="4"/>
        <v>1340.3164556962024</v>
      </c>
      <c r="F55" s="129">
        <v>0.3</v>
      </c>
      <c r="G55" s="16">
        <f t="shared" si="5"/>
        <v>402.09</v>
      </c>
      <c r="H55" s="16">
        <f t="shared" si="6"/>
        <v>96.86</v>
      </c>
      <c r="I55" s="17">
        <f t="shared" ref="I55:I74" si="28">G55+H55</f>
        <v>498.95</v>
      </c>
    </row>
    <row r="56" spans="1:9" ht="18.75" customHeight="1" x14ac:dyDescent="0.25">
      <c r="A56" s="216" t="s">
        <v>730</v>
      </c>
      <c r="B56" s="940">
        <v>156</v>
      </c>
      <c r="C56" s="1060">
        <f t="shared" si="27"/>
        <v>0.98734177215189878</v>
      </c>
      <c r="D56" s="16">
        <v>2083</v>
      </c>
      <c r="E56" s="16">
        <f t="shared" si="4"/>
        <v>2056.6329113924053</v>
      </c>
      <c r="F56" s="129">
        <v>0.3</v>
      </c>
      <c r="G56" s="16">
        <f t="shared" si="5"/>
        <v>616.99</v>
      </c>
      <c r="H56" s="16">
        <f t="shared" si="6"/>
        <v>148.63</v>
      </c>
      <c r="I56" s="17">
        <f t="shared" si="28"/>
        <v>765.62</v>
      </c>
    </row>
    <row r="57" spans="1:9" ht="18.75" customHeight="1" x14ac:dyDescent="0.25">
      <c r="A57" s="216" t="s">
        <v>731</v>
      </c>
      <c r="B57" s="940">
        <v>156</v>
      </c>
      <c r="C57" s="1060">
        <f t="shared" si="27"/>
        <v>0.98734177215189878</v>
      </c>
      <c r="D57" s="16">
        <v>2083</v>
      </c>
      <c r="E57" s="16">
        <f t="shared" si="4"/>
        <v>2056.6329113924053</v>
      </c>
      <c r="F57" s="129">
        <v>0.3</v>
      </c>
      <c r="G57" s="16">
        <f t="shared" si="5"/>
        <v>616.99</v>
      </c>
      <c r="H57" s="16">
        <f t="shared" si="6"/>
        <v>148.63</v>
      </c>
      <c r="I57" s="17">
        <f t="shared" si="28"/>
        <v>765.62</v>
      </c>
    </row>
    <row r="58" spans="1:9" ht="18.75" customHeight="1" x14ac:dyDescent="0.25">
      <c r="A58" s="216" t="s">
        <v>90</v>
      </c>
      <c r="B58" s="940">
        <v>156</v>
      </c>
      <c r="C58" s="1060">
        <f t="shared" si="27"/>
        <v>0.98734177215189878</v>
      </c>
      <c r="D58" s="16">
        <v>1196</v>
      </c>
      <c r="E58" s="16">
        <f t="shared" si="4"/>
        <v>1180.8607594936709</v>
      </c>
      <c r="F58" s="129">
        <v>0.3</v>
      </c>
      <c r="G58" s="16">
        <f t="shared" si="5"/>
        <v>354.26</v>
      </c>
      <c r="H58" s="16">
        <f t="shared" si="6"/>
        <v>85.34</v>
      </c>
      <c r="I58" s="17">
        <f t="shared" si="28"/>
        <v>439.6</v>
      </c>
    </row>
    <row r="59" spans="1:9" ht="18.75" customHeight="1" x14ac:dyDescent="0.25">
      <c r="A59" s="216" t="s">
        <v>76</v>
      </c>
      <c r="B59" s="940">
        <v>156</v>
      </c>
      <c r="C59" s="1060">
        <f t="shared" si="27"/>
        <v>0.98734177215189878</v>
      </c>
      <c r="D59" s="16">
        <v>573</v>
      </c>
      <c r="E59" s="16">
        <f t="shared" si="4"/>
        <v>565.74683544303798</v>
      </c>
      <c r="F59" s="129">
        <v>0.3</v>
      </c>
      <c r="G59" s="16">
        <f t="shared" si="5"/>
        <v>169.72</v>
      </c>
      <c r="H59" s="16">
        <f t="shared" si="6"/>
        <v>40.89</v>
      </c>
      <c r="I59" s="17">
        <f t="shared" si="28"/>
        <v>210.61</v>
      </c>
    </row>
    <row r="60" spans="1:9" ht="18.75" customHeight="1" x14ac:dyDescent="0.25">
      <c r="A60" s="216" t="s">
        <v>76</v>
      </c>
      <c r="B60" s="940">
        <v>72</v>
      </c>
      <c r="C60" s="1060">
        <f t="shared" si="27"/>
        <v>0.45569620253164556</v>
      </c>
      <c r="D60" s="16">
        <v>573</v>
      </c>
      <c r="E60" s="16">
        <f t="shared" si="4"/>
        <v>261.11392405063293</v>
      </c>
      <c r="F60" s="129">
        <v>0.3</v>
      </c>
      <c r="G60" s="16">
        <f t="shared" si="5"/>
        <v>78.33</v>
      </c>
      <c r="H60" s="16">
        <f t="shared" si="6"/>
        <v>18.87</v>
      </c>
      <c r="I60" s="17">
        <f t="shared" si="28"/>
        <v>97.2</v>
      </c>
    </row>
    <row r="61" spans="1:9" ht="18.75" customHeight="1" x14ac:dyDescent="0.25">
      <c r="A61" s="216" t="s">
        <v>76</v>
      </c>
      <c r="B61" s="940">
        <v>156</v>
      </c>
      <c r="C61" s="1060">
        <f t="shared" si="27"/>
        <v>0.98734177215189878</v>
      </c>
      <c r="D61" s="16">
        <v>573</v>
      </c>
      <c r="E61" s="16">
        <f t="shared" si="4"/>
        <v>565.74683544303798</v>
      </c>
      <c r="F61" s="129">
        <v>0.3</v>
      </c>
      <c r="G61" s="16">
        <f t="shared" si="5"/>
        <v>169.72</v>
      </c>
      <c r="H61" s="16">
        <f t="shared" si="6"/>
        <v>40.89</v>
      </c>
      <c r="I61" s="17">
        <f t="shared" si="28"/>
        <v>210.61</v>
      </c>
    </row>
    <row r="62" spans="1:9" ht="18.75" customHeight="1" x14ac:dyDescent="0.25">
      <c r="A62" s="216" t="s">
        <v>76</v>
      </c>
      <c r="B62" s="940">
        <v>121</v>
      </c>
      <c r="C62" s="1060">
        <f t="shared" si="27"/>
        <v>0.76582278481012656</v>
      </c>
      <c r="D62" s="16">
        <v>573</v>
      </c>
      <c r="E62" s="16">
        <f t="shared" si="4"/>
        <v>438.81645569620252</v>
      </c>
      <c r="F62" s="129">
        <v>0.3</v>
      </c>
      <c r="G62" s="16">
        <f t="shared" si="5"/>
        <v>131.63999999999999</v>
      </c>
      <c r="H62" s="16">
        <f t="shared" si="6"/>
        <v>31.71</v>
      </c>
      <c r="I62" s="17">
        <f t="shared" si="28"/>
        <v>163.35</v>
      </c>
    </row>
    <row r="63" spans="1:9" ht="18.75" customHeight="1" x14ac:dyDescent="0.25">
      <c r="A63" s="216" t="s">
        <v>732</v>
      </c>
      <c r="B63" s="940">
        <v>88</v>
      </c>
      <c r="C63" s="1060">
        <f t="shared" si="27"/>
        <v>0.55696202531645567</v>
      </c>
      <c r="D63" s="16">
        <v>710</v>
      </c>
      <c r="E63" s="16">
        <f t="shared" si="4"/>
        <v>395.44303797468353</v>
      </c>
      <c r="F63" s="129">
        <v>0.3</v>
      </c>
      <c r="G63" s="16">
        <f t="shared" si="5"/>
        <v>118.63</v>
      </c>
      <c r="H63" s="16">
        <f t="shared" si="6"/>
        <v>28.58</v>
      </c>
      <c r="I63" s="17">
        <f t="shared" si="28"/>
        <v>147.20999999999998</v>
      </c>
    </row>
    <row r="64" spans="1:9" ht="18.75" customHeight="1" x14ac:dyDescent="0.25">
      <c r="A64" s="216" t="s">
        <v>732</v>
      </c>
      <c r="B64" s="940">
        <v>156</v>
      </c>
      <c r="C64" s="1060">
        <f t="shared" si="27"/>
        <v>0.98734177215189878</v>
      </c>
      <c r="D64" s="16">
        <v>710</v>
      </c>
      <c r="E64" s="16">
        <f t="shared" si="4"/>
        <v>701.01265822784808</v>
      </c>
      <c r="F64" s="129">
        <v>0.3</v>
      </c>
      <c r="G64" s="16">
        <f t="shared" si="5"/>
        <v>210.3</v>
      </c>
      <c r="H64" s="16">
        <f t="shared" si="6"/>
        <v>50.66</v>
      </c>
      <c r="I64" s="17">
        <f t="shared" si="28"/>
        <v>260.96000000000004</v>
      </c>
    </row>
    <row r="65" spans="1:9" ht="18.75" customHeight="1" x14ac:dyDescent="0.25">
      <c r="A65" s="216" t="s">
        <v>732</v>
      </c>
      <c r="B65" s="940">
        <v>64</v>
      </c>
      <c r="C65" s="1060">
        <f t="shared" si="27"/>
        <v>0.4050632911392405</v>
      </c>
      <c r="D65" s="16">
        <v>710</v>
      </c>
      <c r="E65" s="16">
        <f t="shared" si="4"/>
        <v>287.59493670886076</v>
      </c>
      <c r="F65" s="129">
        <v>0.3</v>
      </c>
      <c r="G65" s="16">
        <f t="shared" si="5"/>
        <v>86.28</v>
      </c>
      <c r="H65" s="16">
        <f t="shared" si="6"/>
        <v>20.78</v>
      </c>
      <c r="I65" s="17">
        <f t="shared" si="28"/>
        <v>107.06</v>
      </c>
    </row>
    <row r="66" spans="1:9" ht="18.75" customHeight="1" x14ac:dyDescent="0.25">
      <c r="A66" s="216" t="s">
        <v>732</v>
      </c>
      <c r="B66" s="940">
        <v>156</v>
      </c>
      <c r="C66" s="1060">
        <f t="shared" si="27"/>
        <v>0.98734177215189878</v>
      </c>
      <c r="D66" s="16">
        <v>710</v>
      </c>
      <c r="E66" s="16">
        <f t="shared" si="4"/>
        <v>701.01265822784808</v>
      </c>
      <c r="F66" s="129">
        <v>0.3</v>
      </c>
      <c r="G66" s="16">
        <f t="shared" si="5"/>
        <v>210.3</v>
      </c>
      <c r="H66" s="16">
        <f t="shared" si="6"/>
        <v>50.66</v>
      </c>
      <c r="I66" s="17">
        <f t="shared" si="28"/>
        <v>260.96000000000004</v>
      </c>
    </row>
    <row r="67" spans="1:9" ht="18.75" customHeight="1" x14ac:dyDescent="0.25">
      <c r="A67" s="216" t="s">
        <v>732</v>
      </c>
      <c r="B67" s="940">
        <v>148</v>
      </c>
      <c r="C67" s="1060">
        <f t="shared" si="27"/>
        <v>0.93670886075949367</v>
      </c>
      <c r="D67" s="16">
        <v>710</v>
      </c>
      <c r="E67" s="16">
        <f t="shared" si="4"/>
        <v>665.0632911392405</v>
      </c>
      <c r="F67" s="129">
        <v>0.3</v>
      </c>
      <c r="G67" s="16">
        <f t="shared" si="5"/>
        <v>199.52</v>
      </c>
      <c r="H67" s="16">
        <f t="shared" si="6"/>
        <v>48.06</v>
      </c>
      <c r="I67" s="17">
        <f t="shared" si="28"/>
        <v>247.58</v>
      </c>
    </row>
    <row r="68" spans="1:9" ht="18.75" customHeight="1" x14ac:dyDescent="0.25">
      <c r="A68" s="216" t="s">
        <v>201</v>
      </c>
      <c r="B68" s="940">
        <v>156</v>
      </c>
      <c r="C68" s="1060">
        <f t="shared" si="27"/>
        <v>0.98734177215189878</v>
      </c>
      <c r="D68" s="16">
        <v>759</v>
      </c>
      <c r="E68" s="16">
        <f t="shared" si="4"/>
        <v>749.39240506329122</v>
      </c>
      <c r="F68" s="129">
        <v>0.3</v>
      </c>
      <c r="G68" s="16">
        <f t="shared" si="5"/>
        <v>224.82</v>
      </c>
      <c r="H68" s="16">
        <f t="shared" si="6"/>
        <v>54.16</v>
      </c>
      <c r="I68" s="17">
        <f t="shared" si="28"/>
        <v>278.98</v>
      </c>
    </row>
    <row r="69" spans="1:9" ht="18.75" customHeight="1" x14ac:dyDescent="0.25">
      <c r="A69" s="216" t="s">
        <v>733</v>
      </c>
      <c r="B69" s="940">
        <v>84</v>
      </c>
      <c r="C69" s="1060">
        <f t="shared" si="27"/>
        <v>0.53164556962025311</v>
      </c>
      <c r="D69" s="16">
        <v>1493</v>
      </c>
      <c r="E69" s="16">
        <f t="shared" si="4"/>
        <v>793.74683544303787</v>
      </c>
      <c r="F69" s="129">
        <v>0.3</v>
      </c>
      <c r="G69" s="16">
        <f t="shared" si="5"/>
        <v>238.12</v>
      </c>
      <c r="H69" s="16">
        <f t="shared" si="6"/>
        <v>57.36</v>
      </c>
      <c r="I69" s="17">
        <f t="shared" si="28"/>
        <v>295.48</v>
      </c>
    </row>
    <row r="70" spans="1:9" ht="18.75" customHeight="1" x14ac:dyDescent="0.25">
      <c r="A70" s="216" t="s">
        <v>94</v>
      </c>
      <c r="B70" s="940">
        <v>156</v>
      </c>
      <c r="C70" s="1060">
        <f t="shared" si="27"/>
        <v>0.98734177215189878</v>
      </c>
      <c r="D70" s="16">
        <v>930</v>
      </c>
      <c r="E70" s="16">
        <f t="shared" si="4"/>
        <v>918.22784810126586</v>
      </c>
      <c r="F70" s="129">
        <v>0.3</v>
      </c>
      <c r="G70" s="16">
        <f t="shared" si="5"/>
        <v>275.47000000000003</v>
      </c>
      <c r="H70" s="16">
        <f t="shared" si="6"/>
        <v>66.36</v>
      </c>
      <c r="I70" s="17">
        <f t="shared" si="28"/>
        <v>341.83000000000004</v>
      </c>
    </row>
    <row r="71" spans="1:9" ht="18.75" customHeight="1" x14ac:dyDescent="0.25">
      <c r="A71" s="216" t="s">
        <v>734</v>
      </c>
      <c r="B71" s="940">
        <v>60</v>
      </c>
      <c r="C71" s="1060">
        <f t="shared" si="27"/>
        <v>0.379746835443038</v>
      </c>
      <c r="D71" s="16">
        <v>1167</v>
      </c>
      <c r="E71" s="16">
        <f t="shared" ref="E71:E104" si="29">C71*D71</f>
        <v>443.16455696202536</v>
      </c>
      <c r="F71" s="129">
        <v>0.3</v>
      </c>
      <c r="G71" s="16">
        <f t="shared" ref="G71:G104" si="30">ROUND(E71*F71,2)</f>
        <v>132.94999999999999</v>
      </c>
      <c r="H71" s="16">
        <f t="shared" ref="H71:H104" si="31">ROUND(G71*0.2409,2)</f>
        <v>32.03</v>
      </c>
      <c r="I71" s="17">
        <f t="shared" si="28"/>
        <v>164.98</v>
      </c>
    </row>
    <row r="72" spans="1:9" ht="18.75" customHeight="1" x14ac:dyDescent="0.25">
      <c r="A72" s="216" t="s">
        <v>735</v>
      </c>
      <c r="B72" s="940">
        <v>120</v>
      </c>
      <c r="C72" s="1060">
        <f t="shared" si="27"/>
        <v>0.759493670886076</v>
      </c>
      <c r="D72" s="16">
        <v>1076</v>
      </c>
      <c r="E72" s="16">
        <f t="shared" si="29"/>
        <v>817.21518987341778</v>
      </c>
      <c r="F72" s="129">
        <v>0.3</v>
      </c>
      <c r="G72" s="16">
        <f t="shared" si="30"/>
        <v>245.16</v>
      </c>
      <c r="H72" s="16">
        <f t="shared" si="31"/>
        <v>59.06</v>
      </c>
      <c r="I72" s="17">
        <f t="shared" si="28"/>
        <v>304.22000000000003</v>
      </c>
    </row>
    <row r="73" spans="1:9" ht="18.75" customHeight="1" x14ac:dyDescent="0.25">
      <c r="A73" s="216" t="s">
        <v>736</v>
      </c>
      <c r="B73" s="940">
        <v>117</v>
      </c>
      <c r="C73" s="1060">
        <f t="shared" si="27"/>
        <v>0.740506329113924</v>
      </c>
      <c r="D73" s="16">
        <v>1202</v>
      </c>
      <c r="E73" s="16">
        <f t="shared" si="29"/>
        <v>890.08860759493666</v>
      </c>
      <c r="F73" s="129">
        <v>0.3</v>
      </c>
      <c r="G73" s="16">
        <f t="shared" si="30"/>
        <v>267.02999999999997</v>
      </c>
      <c r="H73" s="16">
        <f t="shared" si="31"/>
        <v>64.33</v>
      </c>
      <c r="I73" s="17">
        <f t="shared" si="28"/>
        <v>331.35999999999996</v>
      </c>
    </row>
    <row r="74" spans="1:9" ht="18.75" customHeight="1" x14ac:dyDescent="0.25">
      <c r="A74" s="216" t="s">
        <v>737</v>
      </c>
      <c r="B74" s="940">
        <v>96</v>
      </c>
      <c r="C74" s="1060">
        <f t="shared" si="27"/>
        <v>0.60759493670886078</v>
      </c>
      <c r="D74" s="16">
        <v>595</v>
      </c>
      <c r="E74" s="16">
        <f t="shared" si="29"/>
        <v>361.51898734177217</v>
      </c>
      <c r="F74" s="129">
        <v>0.3</v>
      </c>
      <c r="G74" s="16">
        <f t="shared" si="30"/>
        <v>108.46</v>
      </c>
      <c r="H74" s="16">
        <f t="shared" si="31"/>
        <v>26.13</v>
      </c>
      <c r="I74" s="17">
        <f t="shared" si="28"/>
        <v>134.59</v>
      </c>
    </row>
    <row r="75" spans="1:9" ht="19.5" customHeight="1" x14ac:dyDescent="0.25">
      <c r="A75" s="1045" t="s">
        <v>738</v>
      </c>
      <c r="B75" s="1002">
        <f>B76+B81+B90+B98</f>
        <v>1363</v>
      </c>
      <c r="C75" s="865">
        <f t="shared" ref="C75:I75" si="32">C76+C81+C90+C98</f>
        <v>8.6265822784810133</v>
      </c>
      <c r="D75" s="990"/>
      <c r="E75" s="990"/>
      <c r="F75" s="1067"/>
      <c r="G75" s="990">
        <f t="shared" si="32"/>
        <v>6286.16</v>
      </c>
      <c r="H75" s="990">
        <f t="shared" si="32"/>
        <v>1514.3500000000001</v>
      </c>
      <c r="I75" s="1009">
        <f t="shared" si="32"/>
        <v>7800.51</v>
      </c>
    </row>
    <row r="76" spans="1:9" ht="49.5" customHeight="1" x14ac:dyDescent="0.25">
      <c r="A76" s="1037" t="s">
        <v>10</v>
      </c>
      <c r="B76" s="1058">
        <f>SUM(B77:B80)</f>
        <v>132</v>
      </c>
      <c r="C76" s="1064">
        <f t="shared" ref="C76:I76" si="33">SUM(C77:C80)</f>
        <v>0.83544303797468356</v>
      </c>
      <c r="D76" s="867"/>
      <c r="E76" s="867"/>
      <c r="F76" s="1040"/>
      <c r="G76" s="867">
        <f t="shared" si="33"/>
        <v>981.82999999999993</v>
      </c>
      <c r="H76" s="867">
        <f t="shared" si="33"/>
        <v>236.52</v>
      </c>
      <c r="I76" s="868">
        <f t="shared" si="33"/>
        <v>1218.3499999999999</v>
      </c>
    </row>
    <row r="77" spans="1:9" ht="19.5" customHeight="1" x14ac:dyDescent="0.25">
      <c r="A77" s="216" t="s">
        <v>721</v>
      </c>
      <c r="B77" s="940">
        <v>18</v>
      </c>
      <c r="C77" s="1060">
        <f t="shared" ref="C77:C80" si="34">B77/158</f>
        <v>0.11392405063291139</v>
      </c>
      <c r="D77" s="16">
        <v>1285.5</v>
      </c>
      <c r="E77" s="16">
        <f t="shared" si="29"/>
        <v>146.4493670886076</v>
      </c>
      <c r="F77" s="129">
        <v>1</v>
      </c>
      <c r="G77" s="16">
        <f t="shared" si="30"/>
        <v>146.44999999999999</v>
      </c>
      <c r="H77" s="16">
        <f t="shared" si="31"/>
        <v>35.28</v>
      </c>
      <c r="I77" s="17">
        <f t="shared" ref="I77:I80" si="35">G77+H77</f>
        <v>181.73</v>
      </c>
    </row>
    <row r="78" spans="1:9" ht="19.5" customHeight="1" x14ac:dyDescent="0.25">
      <c r="A78" s="216" t="s">
        <v>721</v>
      </c>
      <c r="B78" s="940">
        <v>100</v>
      </c>
      <c r="C78" s="1060">
        <f t="shared" si="34"/>
        <v>0.63291139240506333</v>
      </c>
      <c r="D78" s="16">
        <v>1168.6400000000001</v>
      </c>
      <c r="E78" s="16">
        <f t="shared" si="29"/>
        <v>739.64556962025324</v>
      </c>
      <c r="F78" s="129">
        <v>1</v>
      </c>
      <c r="G78" s="16">
        <f t="shared" si="30"/>
        <v>739.65</v>
      </c>
      <c r="H78" s="16">
        <f t="shared" si="31"/>
        <v>178.18</v>
      </c>
      <c r="I78" s="17">
        <f t="shared" si="35"/>
        <v>917.82999999999993</v>
      </c>
    </row>
    <row r="79" spans="1:9" ht="19.5" customHeight="1" x14ac:dyDescent="0.25">
      <c r="A79" s="216" t="s">
        <v>629</v>
      </c>
      <c r="B79" s="940">
        <v>13</v>
      </c>
      <c r="C79" s="1060">
        <f t="shared" si="34"/>
        <v>8.2278481012658222E-2</v>
      </c>
      <c r="D79" s="16">
        <v>1064.58</v>
      </c>
      <c r="E79" s="16">
        <f t="shared" si="29"/>
        <v>87.59202531645569</v>
      </c>
      <c r="F79" s="129">
        <v>1</v>
      </c>
      <c r="G79" s="16">
        <f t="shared" si="30"/>
        <v>87.59</v>
      </c>
      <c r="H79" s="16">
        <f t="shared" si="31"/>
        <v>21.1</v>
      </c>
      <c r="I79" s="17">
        <f t="shared" si="35"/>
        <v>108.69</v>
      </c>
    </row>
    <row r="80" spans="1:9" ht="19.5" customHeight="1" x14ac:dyDescent="0.25">
      <c r="A80" s="216" t="s">
        <v>26</v>
      </c>
      <c r="B80" s="940">
        <v>1</v>
      </c>
      <c r="C80" s="1060">
        <f t="shared" si="34"/>
        <v>6.3291139240506328E-3</v>
      </c>
      <c r="D80" s="16">
        <v>1285.5</v>
      </c>
      <c r="E80" s="16">
        <f t="shared" si="29"/>
        <v>8.136075949367088</v>
      </c>
      <c r="F80" s="129">
        <v>1</v>
      </c>
      <c r="G80" s="16">
        <f t="shared" si="30"/>
        <v>8.14</v>
      </c>
      <c r="H80" s="16">
        <f t="shared" si="31"/>
        <v>1.96</v>
      </c>
      <c r="I80" s="17">
        <f t="shared" si="35"/>
        <v>10.100000000000001</v>
      </c>
    </row>
    <row r="81" spans="1:9" ht="72" customHeight="1" x14ac:dyDescent="0.25">
      <c r="A81" s="1037" t="s">
        <v>8</v>
      </c>
      <c r="B81" s="1058">
        <f>SUM(B82:B89)</f>
        <v>585</v>
      </c>
      <c r="C81" s="1064">
        <f t="shared" ref="C81:I81" si="36">SUM(C82:C89)</f>
        <v>3.7025316455696204</v>
      </c>
      <c r="D81" s="867"/>
      <c r="E81" s="867"/>
      <c r="F81" s="1040"/>
      <c r="G81" s="867">
        <f t="shared" si="36"/>
        <v>2931.3199999999997</v>
      </c>
      <c r="H81" s="867">
        <f t="shared" si="36"/>
        <v>706.17000000000007</v>
      </c>
      <c r="I81" s="868">
        <f t="shared" si="36"/>
        <v>3637.4900000000002</v>
      </c>
    </row>
    <row r="82" spans="1:9" ht="19.5" customHeight="1" x14ac:dyDescent="0.25">
      <c r="A82" s="216" t="s">
        <v>510</v>
      </c>
      <c r="B82" s="940">
        <v>30</v>
      </c>
      <c r="C82" s="1060">
        <f t="shared" ref="C82:C89" si="37">B82/158</f>
        <v>0.189873417721519</v>
      </c>
      <c r="D82" s="16">
        <v>900</v>
      </c>
      <c r="E82" s="16">
        <f t="shared" si="29"/>
        <v>170.8860759493671</v>
      </c>
      <c r="F82" s="129">
        <v>1</v>
      </c>
      <c r="G82" s="16">
        <f t="shared" si="30"/>
        <v>170.89</v>
      </c>
      <c r="H82" s="16">
        <f t="shared" si="31"/>
        <v>41.17</v>
      </c>
      <c r="I82" s="17">
        <f t="shared" ref="I82:I89" si="38">G82+H82</f>
        <v>212.06</v>
      </c>
    </row>
    <row r="83" spans="1:9" ht="19.5" customHeight="1" x14ac:dyDescent="0.25">
      <c r="A83" s="216" t="s">
        <v>612</v>
      </c>
      <c r="B83" s="940">
        <v>87</v>
      </c>
      <c r="C83" s="1060">
        <f t="shared" si="37"/>
        <v>0.55063291139240511</v>
      </c>
      <c r="D83" s="16">
        <v>786.78</v>
      </c>
      <c r="E83" s="16">
        <f t="shared" si="29"/>
        <v>433.22696202531648</v>
      </c>
      <c r="F83" s="129">
        <v>1</v>
      </c>
      <c r="G83" s="16">
        <f t="shared" si="30"/>
        <v>433.23</v>
      </c>
      <c r="H83" s="16">
        <f t="shared" si="31"/>
        <v>104.37</v>
      </c>
      <c r="I83" s="17">
        <f t="shared" si="38"/>
        <v>537.6</v>
      </c>
    </row>
    <row r="84" spans="1:9" ht="19.5" customHeight="1" x14ac:dyDescent="0.25">
      <c r="A84" s="216" t="s">
        <v>612</v>
      </c>
      <c r="B84" s="940">
        <v>87</v>
      </c>
      <c r="C84" s="1060">
        <f t="shared" si="37"/>
        <v>0.55063291139240511</v>
      </c>
      <c r="D84" s="16">
        <v>786.78</v>
      </c>
      <c r="E84" s="16">
        <f t="shared" si="29"/>
        <v>433.22696202531648</v>
      </c>
      <c r="F84" s="129">
        <v>1</v>
      </c>
      <c r="G84" s="16">
        <f t="shared" si="30"/>
        <v>433.23</v>
      </c>
      <c r="H84" s="16">
        <f t="shared" si="31"/>
        <v>104.37</v>
      </c>
      <c r="I84" s="17">
        <f t="shared" si="38"/>
        <v>537.6</v>
      </c>
    </row>
    <row r="85" spans="1:9" ht="19.5" customHeight="1" x14ac:dyDescent="0.25">
      <c r="A85" s="216" t="s">
        <v>612</v>
      </c>
      <c r="B85" s="940">
        <v>24</v>
      </c>
      <c r="C85" s="1060">
        <f t="shared" si="37"/>
        <v>0.15189873417721519</v>
      </c>
      <c r="D85" s="16">
        <v>786.78</v>
      </c>
      <c r="E85" s="16">
        <f t="shared" si="29"/>
        <v>119.51088607594937</v>
      </c>
      <c r="F85" s="129">
        <v>1</v>
      </c>
      <c r="G85" s="16">
        <f t="shared" si="30"/>
        <v>119.51</v>
      </c>
      <c r="H85" s="16">
        <f t="shared" si="31"/>
        <v>28.79</v>
      </c>
      <c r="I85" s="17">
        <f t="shared" si="38"/>
        <v>148.30000000000001</v>
      </c>
    </row>
    <row r="86" spans="1:9" ht="19.5" customHeight="1" x14ac:dyDescent="0.25">
      <c r="A86" s="216" t="s">
        <v>612</v>
      </c>
      <c r="B86" s="940">
        <v>75</v>
      </c>
      <c r="C86" s="1060">
        <f t="shared" si="37"/>
        <v>0.47468354430379744</v>
      </c>
      <c r="D86" s="16">
        <v>786.78</v>
      </c>
      <c r="E86" s="16">
        <f t="shared" si="29"/>
        <v>373.47151898734177</v>
      </c>
      <c r="F86" s="129">
        <v>1</v>
      </c>
      <c r="G86" s="16">
        <f t="shared" si="30"/>
        <v>373.47</v>
      </c>
      <c r="H86" s="16">
        <f t="shared" si="31"/>
        <v>89.97</v>
      </c>
      <c r="I86" s="17">
        <f t="shared" si="38"/>
        <v>463.44000000000005</v>
      </c>
    </row>
    <row r="87" spans="1:9" ht="19.5" customHeight="1" x14ac:dyDescent="0.25">
      <c r="A87" s="216" t="s">
        <v>612</v>
      </c>
      <c r="B87" s="940">
        <v>72</v>
      </c>
      <c r="C87" s="1060">
        <f t="shared" si="37"/>
        <v>0.45569620253164556</v>
      </c>
      <c r="D87" s="16">
        <v>786.78</v>
      </c>
      <c r="E87" s="16">
        <f t="shared" si="29"/>
        <v>358.53265822784806</v>
      </c>
      <c r="F87" s="129">
        <v>1</v>
      </c>
      <c r="G87" s="16">
        <f t="shared" si="30"/>
        <v>358.53</v>
      </c>
      <c r="H87" s="16">
        <f t="shared" si="31"/>
        <v>86.37</v>
      </c>
      <c r="I87" s="17">
        <f t="shared" si="38"/>
        <v>444.9</v>
      </c>
    </row>
    <row r="88" spans="1:9" ht="19.5" customHeight="1" x14ac:dyDescent="0.25">
      <c r="A88" s="216" t="s">
        <v>612</v>
      </c>
      <c r="B88" s="940">
        <v>9</v>
      </c>
      <c r="C88" s="1060">
        <f t="shared" si="37"/>
        <v>5.6962025316455694E-2</v>
      </c>
      <c r="D88" s="16">
        <v>729.56</v>
      </c>
      <c r="E88" s="16">
        <f t="shared" si="29"/>
        <v>41.557215189873411</v>
      </c>
      <c r="F88" s="129">
        <v>1</v>
      </c>
      <c r="G88" s="16">
        <f t="shared" si="30"/>
        <v>41.56</v>
      </c>
      <c r="H88" s="16">
        <f t="shared" si="31"/>
        <v>10.01</v>
      </c>
      <c r="I88" s="17">
        <f t="shared" si="38"/>
        <v>51.57</v>
      </c>
    </row>
    <row r="89" spans="1:9" ht="19.5" customHeight="1" x14ac:dyDescent="0.25">
      <c r="A89" s="216" t="s">
        <v>612</v>
      </c>
      <c r="B89" s="940">
        <v>201</v>
      </c>
      <c r="C89" s="1060">
        <f t="shared" si="37"/>
        <v>1.2721518987341771</v>
      </c>
      <c r="D89" s="16">
        <v>786.78</v>
      </c>
      <c r="E89" s="16">
        <f t="shared" si="29"/>
        <v>1000.9036708860758</v>
      </c>
      <c r="F89" s="129">
        <v>1</v>
      </c>
      <c r="G89" s="16">
        <f t="shared" si="30"/>
        <v>1000.9</v>
      </c>
      <c r="H89" s="16">
        <f t="shared" si="31"/>
        <v>241.12</v>
      </c>
      <c r="I89" s="17">
        <f t="shared" si="38"/>
        <v>1242.02</v>
      </c>
    </row>
    <row r="90" spans="1:9" ht="50.25" customHeight="1" x14ac:dyDescent="0.25">
      <c r="A90" s="1037" t="s">
        <v>9</v>
      </c>
      <c r="B90" s="1058">
        <f>SUM(B91:B97)</f>
        <v>366</v>
      </c>
      <c r="C90" s="1064">
        <f t="shared" ref="C90:I90" si="39">SUM(C91:C97)</f>
        <v>2.3164556962025316</v>
      </c>
      <c r="D90" s="867"/>
      <c r="E90" s="867"/>
      <c r="F90" s="1040"/>
      <c r="G90" s="867">
        <f t="shared" si="39"/>
        <v>1390.6699999999996</v>
      </c>
      <c r="H90" s="867">
        <f t="shared" si="39"/>
        <v>335.02000000000004</v>
      </c>
      <c r="I90" s="868">
        <f t="shared" si="39"/>
        <v>1725.6899999999998</v>
      </c>
    </row>
    <row r="91" spans="1:9" ht="19.5" customHeight="1" x14ac:dyDescent="0.25">
      <c r="A91" s="216" t="s">
        <v>724</v>
      </c>
      <c r="B91" s="940">
        <v>11</v>
      </c>
      <c r="C91" s="1060">
        <f t="shared" ref="C91:C97" si="40">B91/158</f>
        <v>6.9620253164556958E-2</v>
      </c>
      <c r="D91" s="16">
        <v>600.34</v>
      </c>
      <c r="E91" s="16">
        <f t="shared" si="29"/>
        <v>41.795822784810127</v>
      </c>
      <c r="F91" s="129">
        <v>1</v>
      </c>
      <c r="G91" s="16">
        <f t="shared" si="30"/>
        <v>41.8</v>
      </c>
      <c r="H91" s="16">
        <f t="shared" si="31"/>
        <v>10.07</v>
      </c>
      <c r="I91" s="17">
        <f t="shared" ref="I91:I97" si="41">G91+H91</f>
        <v>51.87</v>
      </c>
    </row>
    <row r="92" spans="1:9" ht="19.5" customHeight="1" x14ac:dyDescent="0.25">
      <c r="A92" s="216" t="s">
        <v>724</v>
      </c>
      <c r="B92" s="940">
        <v>160</v>
      </c>
      <c r="C92" s="1060">
        <f t="shared" si="40"/>
        <v>1.0126582278481013</v>
      </c>
      <c r="D92" s="16">
        <v>600.34</v>
      </c>
      <c r="E92" s="16">
        <f t="shared" si="29"/>
        <v>607.93924050632916</v>
      </c>
      <c r="F92" s="129">
        <v>1</v>
      </c>
      <c r="G92" s="16">
        <f t="shared" si="30"/>
        <v>607.94000000000005</v>
      </c>
      <c r="H92" s="16">
        <f t="shared" si="31"/>
        <v>146.44999999999999</v>
      </c>
      <c r="I92" s="17">
        <f t="shared" si="41"/>
        <v>754.3900000000001</v>
      </c>
    </row>
    <row r="93" spans="1:9" ht="19.5" customHeight="1" x14ac:dyDescent="0.25">
      <c r="A93" s="216" t="s">
        <v>724</v>
      </c>
      <c r="B93" s="940">
        <v>51</v>
      </c>
      <c r="C93" s="1060">
        <f t="shared" si="40"/>
        <v>0.32278481012658228</v>
      </c>
      <c r="D93" s="16">
        <v>600.34</v>
      </c>
      <c r="E93" s="16">
        <f t="shared" si="29"/>
        <v>193.78063291139242</v>
      </c>
      <c r="F93" s="129">
        <v>1</v>
      </c>
      <c r="G93" s="16">
        <f t="shared" si="30"/>
        <v>193.78</v>
      </c>
      <c r="H93" s="16">
        <f t="shared" si="31"/>
        <v>46.68</v>
      </c>
      <c r="I93" s="17">
        <f t="shared" si="41"/>
        <v>240.46</v>
      </c>
    </row>
    <row r="94" spans="1:9" ht="19.5" customHeight="1" x14ac:dyDescent="0.25">
      <c r="A94" s="216" t="s">
        <v>724</v>
      </c>
      <c r="B94" s="940">
        <v>72</v>
      </c>
      <c r="C94" s="1060">
        <f t="shared" si="40"/>
        <v>0.45569620253164556</v>
      </c>
      <c r="D94" s="16">
        <v>600.34</v>
      </c>
      <c r="E94" s="16">
        <f t="shared" si="29"/>
        <v>273.57265822784808</v>
      </c>
      <c r="F94" s="129">
        <v>1</v>
      </c>
      <c r="G94" s="16">
        <f t="shared" si="30"/>
        <v>273.57</v>
      </c>
      <c r="H94" s="16">
        <f t="shared" si="31"/>
        <v>65.900000000000006</v>
      </c>
      <c r="I94" s="17">
        <f t="shared" si="41"/>
        <v>339.47</v>
      </c>
    </row>
    <row r="95" spans="1:9" ht="19.5" customHeight="1" x14ac:dyDescent="0.25">
      <c r="A95" s="216" t="s">
        <v>724</v>
      </c>
      <c r="B95" s="940">
        <v>48</v>
      </c>
      <c r="C95" s="1060">
        <f t="shared" si="40"/>
        <v>0.30379746835443039</v>
      </c>
      <c r="D95" s="16">
        <v>600.34</v>
      </c>
      <c r="E95" s="16">
        <f t="shared" si="29"/>
        <v>182.38177215189876</v>
      </c>
      <c r="F95" s="129">
        <v>1</v>
      </c>
      <c r="G95" s="16">
        <f t="shared" si="30"/>
        <v>182.38</v>
      </c>
      <c r="H95" s="16">
        <f t="shared" si="31"/>
        <v>43.94</v>
      </c>
      <c r="I95" s="17">
        <f t="shared" si="41"/>
        <v>226.32</v>
      </c>
    </row>
    <row r="96" spans="1:9" ht="19.5" customHeight="1" x14ac:dyDescent="0.25">
      <c r="A96" s="216" t="s">
        <v>724</v>
      </c>
      <c r="B96" s="940">
        <v>12</v>
      </c>
      <c r="C96" s="1060">
        <f t="shared" si="40"/>
        <v>7.5949367088607597E-2</v>
      </c>
      <c r="D96" s="16">
        <v>600.34</v>
      </c>
      <c r="E96" s="16">
        <f t="shared" si="29"/>
        <v>45.59544303797469</v>
      </c>
      <c r="F96" s="129">
        <v>1</v>
      </c>
      <c r="G96" s="16">
        <f t="shared" si="30"/>
        <v>45.6</v>
      </c>
      <c r="H96" s="16">
        <f t="shared" si="31"/>
        <v>10.99</v>
      </c>
      <c r="I96" s="17">
        <f t="shared" si="41"/>
        <v>56.59</v>
      </c>
    </row>
    <row r="97" spans="1:9" ht="19.5" customHeight="1" x14ac:dyDescent="0.25">
      <c r="A97" s="216" t="s">
        <v>724</v>
      </c>
      <c r="B97" s="940">
        <v>12</v>
      </c>
      <c r="C97" s="1060">
        <f t="shared" si="40"/>
        <v>7.5949367088607597E-2</v>
      </c>
      <c r="D97" s="16">
        <v>600.34</v>
      </c>
      <c r="E97" s="16">
        <f t="shared" si="29"/>
        <v>45.59544303797469</v>
      </c>
      <c r="F97" s="129">
        <v>1</v>
      </c>
      <c r="G97" s="16">
        <f t="shared" si="30"/>
        <v>45.6</v>
      </c>
      <c r="H97" s="16">
        <f t="shared" si="31"/>
        <v>10.99</v>
      </c>
      <c r="I97" s="17">
        <f t="shared" si="41"/>
        <v>56.59</v>
      </c>
    </row>
    <row r="98" spans="1:9" ht="33.75" customHeight="1" x14ac:dyDescent="0.25">
      <c r="A98" s="1037" t="s">
        <v>7</v>
      </c>
      <c r="B98" s="1058">
        <f>SUM(B99:B104)</f>
        <v>280</v>
      </c>
      <c r="C98" s="1064">
        <f t="shared" ref="C98:I98" si="42">SUM(C99:C104)</f>
        <v>1.7721518987341771</v>
      </c>
      <c r="D98" s="867"/>
      <c r="E98" s="867"/>
      <c r="F98" s="1040"/>
      <c r="G98" s="867">
        <f t="shared" si="42"/>
        <v>982.34</v>
      </c>
      <c r="H98" s="867">
        <f t="shared" si="42"/>
        <v>236.64000000000001</v>
      </c>
      <c r="I98" s="868">
        <f t="shared" si="42"/>
        <v>1218.98</v>
      </c>
    </row>
    <row r="99" spans="1:9" ht="19.5" customHeight="1" x14ac:dyDescent="0.25">
      <c r="A99" s="216" t="s">
        <v>52</v>
      </c>
      <c r="B99" s="940">
        <v>72</v>
      </c>
      <c r="C99" s="1060">
        <f t="shared" ref="C99:C104" si="43">B99/158</f>
        <v>0.45569620253164556</v>
      </c>
      <c r="D99" s="16">
        <v>545.76</v>
      </c>
      <c r="E99" s="16">
        <f t="shared" si="29"/>
        <v>248.70075949367089</v>
      </c>
      <c r="F99" s="129">
        <v>1</v>
      </c>
      <c r="G99" s="16">
        <f t="shared" si="30"/>
        <v>248.7</v>
      </c>
      <c r="H99" s="16">
        <f t="shared" si="31"/>
        <v>59.91</v>
      </c>
      <c r="I99" s="17">
        <f t="shared" ref="I99:I104" si="44">G99+H99</f>
        <v>308.61</v>
      </c>
    </row>
    <row r="100" spans="1:9" ht="19.5" customHeight="1" x14ac:dyDescent="0.25">
      <c r="A100" s="216" t="s">
        <v>52</v>
      </c>
      <c r="B100" s="940">
        <v>48</v>
      </c>
      <c r="C100" s="1060">
        <f t="shared" si="43"/>
        <v>0.30379746835443039</v>
      </c>
      <c r="D100" s="16">
        <v>545.76</v>
      </c>
      <c r="E100" s="16">
        <f t="shared" si="29"/>
        <v>165.80050632911392</v>
      </c>
      <c r="F100" s="129">
        <v>1</v>
      </c>
      <c r="G100" s="16">
        <f t="shared" si="30"/>
        <v>165.8</v>
      </c>
      <c r="H100" s="16">
        <f t="shared" si="31"/>
        <v>39.94</v>
      </c>
      <c r="I100" s="17">
        <f t="shared" si="44"/>
        <v>205.74</v>
      </c>
    </row>
    <row r="101" spans="1:9" ht="19.5" customHeight="1" x14ac:dyDescent="0.25">
      <c r="A101" s="216" t="s">
        <v>52</v>
      </c>
      <c r="B101" s="940">
        <v>72</v>
      </c>
      <c r="C101" s="1060">
        <f t="shared" si="43"/>
        <v>0.45569620253164556</v>
      </c>
      <c r="D101" s="16">
        <v>545.76</v>
      </c>
      <c r="E101" s="16">
        <f t="shared" si="29"/>
        <v>248.70075949367089</v>
      </c>
      <c r="F101" s="129">
        <v>1</v>
      </c>
      <c r="G101" s="16">
        <f t="shared" si="30"/>
        <v>248.7</v>
      </c>
      <c r="H101" s="16">
        <f t="shared" si="31"/>
        <v>59.91</v>
      </c>
      <c r="I101" s="17">
        <f t="shared" si="44"/>
        <v>308.61</v>
      </c>
    </row>
    <row r="102" spans="1:9" ht="19.5" customHeight="1" x14ac:dyDescent="0.25">
      <c r="A102" s="48" t="s">
        <v>76</v>
      </c>
      <c r="B102" s="940">
        <v>56</v>
      </c>
      <c r="C102" s="1060">
        <f t="shared" si="43"/>
        <v>0.35443037974683544</v>
      </c>
      <c r="D102" s="16">
        <v>573</v>
      </c>
      <c r="E102" s="16">
        <f t="shared" si="29"/>
        <v>203.08860759493672</v>
      </c>
      <c r="F102" s="129">
        <v>1</v>
      </c>
      <c r="G102" s="16">
        <f t="shared" si="30"/>
        <v>203.09</v>
      </c>
      <c r="H102" s="16">
        <f t="shared" si="31"/>
        <v>48.92</v>
      </c>
      <c r="I102" s="17">
        <f t="shared" si="44"/>
        <v>252.01</v>
      </c>
    </row>
    <row r="103" spans="1:9" ht="19.5" customHeight="1" x14ac:dyDescent="0.25">
      <c r="A103" s="48" t="s">
        <v>76</v>
      </c>
      <c r="B103" s="940">
        <v>8</v>
      </c>
      <c r="C103" s="1060">
        <f t="shared" si="43"/>
        <v>5.0632911392405063E-2</v>
      </c>
      <c r="D103" s="16">
        <v>573</v>
      </c>
      <c r="E103" s="16">
        <f t="shared" si="29"/>
        <v>29.0126582278481</v>
      </c>
      <c r="F103" s="129">
        <v>1</v>
      </c>
      <c r="G103" s="16">
        <f t="shared" si="30"/>
        <v>29.01</v>
      </c>
      <c r="H103" s="16">
        <f t="shared" si="31"/>
        <v>6.99</v>
      </c>
      <c r="I103" s="17">
        <f t="shared" si="44"/>
        <v>36</v>
      </c>
    </row>
    <row r="104" spans="1:9" ht="19.5" customHeight="1" thickBot="1" x14ac:dyDescent="0.3">
      <c r="A104" s="56" t="s">
        <v>76</v>
      </c>
      <c r="B104" s="1065">
        <v>24</v>
      </c>
      <c r="C104" s="1066">
        <f t="shared" si="43"/>
        <v>0.15189873417721519</v>
      </c>
      <c r="D104" s="53">
        <v>573</v>
      </c>
      <c r="E104" s="53">
        <f t="shared" si="29"/>
        <v>87.037974683544306</v>
      </c>
      <c r="F104" s="144">
        <v>1</v>
      </c>
      <c r="G104" s="53">
        <f t="shared" si="30"/>
        <v>87.04</v>
      </c>
      <c r="H104" s="53">
        <f t="shared" si="31"/>
        <v>20.97</v>
      </c>
      <c r="I104" s="54">
        <f t="shared" si="44"/>
        <v>108.01</v>
      </c>
    </row>
    <row r="106" spans="1:9" x14ac:dyDescent="0.25">
      <c r="A106" s="2" t="s">
        <v>739</v>
      </c>
    </row>
    <row r="107" spans="1:9" x14ac:dyDescent="0.25">
      <c r="A107" s="2" t="s">
        <v>740</v>
      </c>
      <c r="B107" s="2" t="s">
        <v>741</v>
      </c>
    </row>
    <row r="108" spans="1:9" x14ac:dyDescent="0.25">
      <c r="A108" s="2" t="s">
        <v>742</v>
      </c>
    </row>
    <row r="109" spans="1:9" x14ac:dyDescent="0.25">
      <c r="A109" s="2" t="s">
        <v>743</v>
      </c>
    </row>
  </sheetData>
  <mergeCells count="4">
    <mergeCell ref="F1:G1"/>
    <mergeCell ref="A2:G2"/>
    <mergeCell ref="A6:A7"/>
    <mergeCell ref="B6:I6"/>
  </mergeCells>
  <pageMargins left="0.31496062992125984" right="0.31496062992125984" top="0.55118110236220474" bottom="0.35433070866141736" header="0.31496062992125984" footer="0.31496062992125984"/>
  <pageSetup paperSize="8" scale="52" fitToHeight="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9" tint="0.59999389629810485"/>
  </sheetPr>
  <dimension ref="A1:I138"/>
  <sheetViews>
    <sheetView zoomScale="80" zoomScaleNormal="80" zoomScaleSheetLayoutView="80" workbookViewId="0">
      <selection activeCell="N21" sqref="N21"/>
    </sheetView>
  </sheetViews>
  <sheetFormatPr defaultRowHeight="16.5" x14ac:dyDescent="0.25"/>
  <cols>
    <col min="1" max="1" width="35.5703125" style="165" customWidth="1"/>
    <col min="2" max="2" width="17.28515625" style="2" customWidth="1"/>
    <col min="3" max="3" width="19.28515625" style="2" customWidth="1"/>
    <col min="4" max="4" width="13.7109375" style="2" customWidth="1"/>
    <col min="5" max="5" width="15.42578125" style="2" customWidth="1"/>
    <col min="6" max="6" width="11.85546875" style="2" customWidth="1"/>
    <col min="7" max="7" width="13.140625" style="2" customWidth="1"/>
    <col min="8" max="9" width="13.7109375" style="2" customWidth="1"/>
    <col min="10" max="16384" width="9.140625" style="2"/>
  </cols>
  <sheetData>
    <row r="1" spans="1:9" x14ac:dyDescent="0.25">
      <c r="F1" s="1433"/>
      <c r="G1" s="1433"/>
    </row>
    <row r="2" spans="1:9" s="1" customFormat="1" ht="48.75" customHeight="1" x14ac:dyDescent="0.25">
      <c r="A2" s="1374" t="s">
        <v>691</v>
      </c>
      <c r="B2" s="1374"/>
      <c r="C2" s="1374"/>
      <c r="D2" s="1374"/>
      <c r="E2" s="1374"/>
      <c r="F2" s="1374"/>
      <c r="G2" s="1374"/>
      <c r="H2" s="1374"/>
      <c r="I2" s="1374"/>
    </row>
    <row r="4" spans="1:9" x14ac:dyDescent="0.25">
      <c r="A4" s="1068" t="s">
        <v>653</v>
      </c>
    </row>
    <row r="5" spans="1:9" ht="17.25" customHeight="1" thickBot="1" x14ac:dyDescent="0.3"/>
    <row r="6" spans="1:9" ht="20.25" customHeight="1" x14ac:dyDescent="0.25">
      <c r="A6" s="1428"/>
      <c r="B6" s="1430" t="s">
        <v>11</v>
      </c>
      <c r="C6" s="1431"/>
      <c r="D6" s="1431"/>
      <c r="E6" s="1431"/>
      <c r="F6" s="1431"/>
      <c r="G6" s="1431"/>
      <c r="H6" s="1431"/>
      <c r="I6" s="1432"/>
    </row>
    <row r="7" spans="1:9" ht="146.25" customHeight="1" x14ac:dyDescent="0.25">
      <c r="A7" s="1429"/>
      <c r="B7" s="23" t="s">
        <v>21</v>
      </c>
      <c r="C7" s="166" t="s">
        <v>15</v>
      </c>
      <c r="D7" s="24" t="s">
        <v>16</v>
      </c>
      <c r="E7" s="24" t="s">
        <v>13</v>
      </c>
      <c r="F7" s="24" t="s">
        <v>3</v>
      </c>
      <c r="G7" s="24" t="s">
        <v>4</v>
      </c>
      <c r="H7" s="24" t="s">
        <v>5</v>
      </c>
      <c r="I7" s="25" t="s">
        <v>6</v>
      </c>
    </row>
    <row r="8" spans="1:9" ht="13.5" customHeight="1" x14ac:dyDescent="0.25">
      <c r="A8" s="915"/>
      <c r="B8" s="4">
        <v>1</v>
      </c>
      <c r="C8" s="5" t="s">
        <v>24</v>
      </c>
      <c r="D8" s="5">
        <v>3</v>
      </c>
      <c r="E8" s="5" t="s">
        <v>17</v>
      </c>
      <c r="F8" s="5">
        <v>5</v>
      </c>
      <c r="G8" s="5" t="s">
        <v>18</v>
      </c>
      <c r="H8" s="5" t="s">
        <v>19</v>
      </c>
      <c r="I8" s="6" t="s">
        <v>20</v>
      </c>
    </row>
    <row r="9" spans="1:9" s="167" customFormat="1" ht="22.5" customHeight="1" x14ac:dyDescent="0.3">
      <c r="A9" s="1076" t="s">
        <v>0</v>
      </c>
      <c r="B9" s="1072">
        <f>B10+B63+B86+B113+B116</f>
        <v>9653</v>
      </c>
      <c r="C9" s="1082">
        <f t="shared" ref="C9:I9" si="0">C10+C63+C86+C113+C116</f>
        <v>61.094936708860764</v>
      </c>
      <c r="D9" s="1083"/>
      <c r="E9" s="1083"/>
      <c r="F9" s="1083"/>
      <c r="G9" s="1084">
        <f t="shared" si="0"/>
        <v>43423.85</v>
      </c>
      <c r="H9" s="1084">
        <f t="shared" si="0"/>
        <v>10460.799999999999</v>
      </c>
      <c r="I9" s="1085">
        <f t="shared" si="0"/>
        <v>53884.650000000009</v>
      </c>
    </row>
    <row r="10" spans="1:9" s="168" customFormat="1" ht="15.75" customHeight="1" x14ac:dyDescent="0.25">
      <c r="A10" s="1077" t="s">
        <v>110</v>
      </c>
      <c r="B10" s="1073">
        <f>B11+B47+B58</f>
        <v>5208</v>
      </c>
      <c r="C10" s="1086">
        <f>C11+C47+C58</f>
        <v>32.962025316455694</v>
      </c>
      <c r="D10" s="1087"/>
      <c r="E10" s="1087"/>
      <c r="F10" s="1087"/>
      <c r="G10" s="1087">
        <f>G11+G47+G58</f>
        <v>32539.789999999997</v>
      </c>
      <c r="H10" s="1087">
        <f>H11+H47+H58</f>
        <v>7838.8499999999995</v>
      </c>
      <c r="I10" s="1088">
        <f>I11+I47+I58</f>
        <v>40378.639999999999</v>
      </c>
    </row>
    <row r="11" spans="1:9" ht="45" customHeight="1" x14ac:dyDescent="0.25">
      <c r="A11" s="1078" t="s">
        <v>10</v>
      </c>
      <c r="B11" s="1035">
        <f>SUM(B12:B46)</f>
        <v>2976</v>
      </c>
      <c r="C11" s="1089">
        <f>SUM(C12:C46)</f>
        <v>18.835443037974684</v>
      </c>
      <c r="D11" s="1090"/>
      <c r="E11" s="1090"/>
      <c r="F11" s="1090"/>
      <c r="G11" s="1090">
        <f>SUM(G12:G46)</f>
        <v>22648.899999999998</v>
      </c>
      <c r="H11" s="1090">
        <f>SUM(H12:H46)</f>
        <v>5456.1399999999994</v>
      </c>
      <c r="I11" s="1091">
        <f>SUM(I12:I46)</f>
        <v>28105.039999999997</v>
      </c>
    </row>
    <row r="12" spans="1:9" ht="18" customHeight="1" x14ac:dyDescent="0.25">
      <c r="A12" s="1079" t="s">
        <v>654</v>
      </c>
      <c r="B12" s="1074">
        <v>137</v>
      </c>
      <c r="C12" s="1069">
        <f>B12/158</f>
        <v>0.86708860759493667</v>
      </c>
      <c r="D12" s="225">
        <v>1187</v>
      </c>
      <c r="E12" s="225">
        <f>C12*D12</f>
        <v>1029.2341772151899</v>
      </c>
      <c r="F12" s="1070">
        <v>1</v>
      </c>
      <c r="G12" s="1069">
        <f>ROUND(E12*F12,2)</f>
        <v>1029.23</v>
      </c>
      <c r="H12" s="225">
        <f>ROUND(G12*0.2409,2)</f>
        <v>247.94</v>
      </c>
      <c r="I12" s="1071">
        <f>G12+H12</f>
        <v>1277.17</v>
      </c>
    </row>
    <row r="13" spans="1:9" ht="18" customHeight="1" x14ac:dyDescent="0.25">
      <c r="A13" s="1079" t="s">
        <v>654</v>
      </c>
      <c r="B13" s="1074">
        <v>152</v>
      </c>
      <c r="C13" s="1069">
        <f t="shared" ref="C13:C62" si="1">B13/158</f>
        <v>0.96202531645569622</v>
      </c>
      <c r="D13" s="225">
        <v>1187</v>
      </c>
      <c r="E13" s="225">
        <f t="shared" ref="E13:E65" si="2">C13*D13</f>
        <v>1141.9240506329113</v>
      </c>
      <c r="F13" s="1070">
        <v>1</v>
      </c>
      <c r="G13" s="1069">
        <f t="shared" ref="G13:G65" si="3">ROUND(E13*F13,2)</f>
        <v>1141.92</v>
      </c>
      <c r="H13" s="225">
        <f t="shared" ref="H13:H65" si="4">ROUND(G13*0.2409,2)</f>
        <v>275.08999999999997</v>
      </c>
      <c r="I13" s="1071">
        <f t="shared" ref="I13:I65" si="5">G13+H13</f>
        <v>1417.01</v>
      </c>
    </row>
    <row r="14" spans="1:9" ht="18" customHeight="1" x14ac:dyDescent="0.25">
      <c r="A14" s="1079" t="s">
        <v>654</v>
      </c>
      <c r="B14" s="1074">
        <v>75</v>
      </c>
      <c r="C14" s="1069">
        <f t="shared" si="1"/>
        <v>0.47468354430379744</v>
      </c>
      <c r="D14" s="225">
        <v>1187</v>
      </c>
      <c r="E14" s="225">
        <f t="shared" si="2"/>
        <v>563.44936708860757</v>
      </c>
      <c r="F14" s="1070">
        <v>1</v>
      </c>
      <c r="G14" s="1069">
        <f t="shared" si="3"/>
        <v>563.45000000000005</v>
      </c>
      <c r="H14" s="225">
        <f t="shared" si="4"/>
        <v>135.74</v>
      </c>
      <c r="I14" s="1071">
        <f t="shared" si="5"/>
        <v>699.19</v>
      </c>
    </row>
    <row r="15" spans="1:9" ht="18" customHeight="1" x14ac:dyDescent="0.25">
      <c r="A15" s="1079" t="s">
        <v>654</v>
      </c>
      <c r="B15" s="1074">
        <v>24</v>
      </c>
      <c r="C15" s="1069">
        <f t="shared" si="1"/>
        <v>0.15189873417721519</v>
      </c>
      <c r="D15" s="225">
        <v>1187</v>
      </c>
      <c r="E15" s="225">
        <f t="shared" si="2"/>
        <v>180.30379746835445</v>
      </c>
      <c r="F15" s="1070">
        <v>1</v>
      </c>
      <c r="G15" s="1069">
        <f t="shared" si="3"/>
        <v>180.3</v>
      </c>
      <c r="H15" s="225">
        <f t="shared" si="4"/>
        <v>43.43</v>
      </c>
      <c r="I15" s="1071">
        <f t="shared" si="5"/>
        <v>223.73000000000002</v>
      </c>
    </row>
    <row r="16" spans="1:9" ht="18" customHeight="1" x14ac:dyDescent="0.25">
      <c r="A16" s="1079" t="s">
        <v>654</v>
      </c>
      <c r="B16" s="1074">
        <v>69</v>
      </c>
      <c r="C16" s="1069">
        <f t="shared" si="1"/>
        <v>0.43670886075949367</v>
      </c>
      <c r="D16" s="225">
        <v>1187</v>
      </c>
      <c r="E16" s="225">
        <f t="shared" si="2"/>
        <v>518.37341772151899</v>
      </c>
      <c r="F16" s="1070">
        <v>1</v>
      </c>
      <c r="G16" s="1069">
        <f t="shared" si="3"/>
        <v>518.37</v>
      </c>
      <c r="H16" s="225">
        <f t="shared" si="4"/>
        <v>124.88</v>
      </c>
      <c r="I16" s="1071">
        <f t="shared" si="5"/>
        <v>643.25</v>
      </c>
    </row>
    <row r="17" spans="1:9" ht="18" customHeight="1" x14ac:dyDescent="0.25">
      <c r="A17" s="1079" t="s">
        <v>654</v>
      </c>
      <c r="B17" s="1074">
        <v>24</v>
      </c>
      <c r="C17" s="1069">
        <f t="shared" si="1"/>
        <v>0.15189873417721519</v>
      </c>
      <c r="D17" s="225">
        <v>1187</v>
      </c>
      <c r="E17" s="225">
        <f t="shared" si="2"/>
        <v>180.30379746835445</v>
      </c>
      <c r="F17" s="1070">
        <v>1</v>
      </c>
      <c r="G17" s="1069">
        <f t="shared" si="3"/>
        <v>180.3</v>
      </c>
      <c r="H17" s="225">
        <f t="shared" si="4"/>
        <v>43.43</v>
      </c>
      <c r="I17" s="1071">
        <f t="shared" si="5"/>
        <v>223.73000000000002</v>
      </c>
    </row>
    <row r="18" spans="1:9" ht="18" customHeight="1" x14ac:dyDescent="0.25">
      <c r="A18" s="1079" t="s">
        <v>654</v>
      </c>
      <c r="B18" s="1074">
        <v>144</v>
      </c>
      <c r="C18" s="1069">
        <f t="shared" si="1"/>
        <v>0.91139240506329111</v>
      </c>
      <c r="D18" s="225">
        <v>1187</v>
      </c>
      <c r="E18" s="225">
        <f t="shared" si="2"/>
        <v>1081.8227848101264</v>
      </c>
      <c r="F18" s="1070">
        <v>1</v>
      </c>
      <c r="G18" s="1069">
        <f t="shared" si="3"/>
        <v>1081.82</v>
      </c>
      <c r="H18" s="225">
        <f t="shared" si="4"/>
        <v>260.61</v>
      </c>
      <c r="I18" s="1071">
        <f t="shared" si="5"/>
        <v>1342.4299999999998</v>
      </c>
    </row>
    <row r="19" spans="1:9" ht="18" customHeight="1" x14ac:dyDescent="0.25">
      <c r="A19" s="1079" t="s">
        <v>654</v>
      </c>
      <c r="B19" s="1074">
        <v>101</v>
      </c>
      <c r="C19" s="1069">
        <f t="shared" si="1"/>
        <v>0.63924050632911389</v>
      </c>
      <c r="D19" s="225">
        <v>1187</v>
      </c>
      <c r="E19" s="225">
        <f t="shared" si="2"/>
        <v>758.77848101265818</v>
      </c>
      <c r="F19" s="1070">
        <v>1</v>
      </c>
      <c r="G19" s="1069">
        <f t="shared" si="3"/>
        <v>758.78</v>
      </c>
      <c r="H19" s="225">
        <f t="shared" si="4"/>
        <v>182.79</v>
      </c>
      <c r="I19" s="1071">
        <f t="shared" si="5"/>
        <v>941.56999999999994</v>
      </c>
    </row>
    <row r="20" spans="1:9" ht="18" customHeight="1" x14ac:dyDescent="0.25">
      <c r="A20" s="1079" t="s">
        <v>654</v>
      </c>
      <c r="B20" s="1074">
        <v>3</v>
      </c>
      <c r="C20" s="1069">
        <f t="shared" si="1"/>
        <v>1.8987341772151899E-2</v>
      </c>
      <c r="D20" s="225">
        <v>1187</v>
      </c>
      <c r="E20" s="225">
        <f t="shared" si="2"/>
        <v>22.537974683544306</v>
      </c>
      <c r="F20" s="1070">
        <v>1</v>
      </c>
      <c r="G20" s="1069">
        <f t="shared" si="3"/>
        <v>22.54</v>
      </c>
      <c r="H20" s="225">
        <f t="shared" si="4"/>
        <v>5.43</v>
      </c>
      <c r="I20" s="1071">
        <f t="shared" si="5"/>
        <v>27.97</v>
      </c>
    </row>
    <row r="21" spans="1:9" ht="18" customHeight="1" x14ac:dyDescent="0.25">
      <c r="A21" s="1079" t="s">
        <v>654</v>
      </c>
      <c r="B21" s="1074">
        <v>15</v>
      </c>
      <c r="C21" s="1069">
        <f t="shared" si="1"/>
        <v>9.49367088607595E-2</v>
      </c>
      <c r="D21" s="225">
        <v>1187</v>
      </c>
      <c r="E21" s="225">
        <f t="shared" si="2"/>
        <v>112.68987341772153</v>
      </c>
      <c r="F21" s="1070">
        <v>1</v>
      </c>
      <c r="G21" s="1069">
        <f t="shared" si="3"/>
        <v>112.69</v>
      </c>
      <c r="H21" s="225">
        <f t="shared" si="4"/>
        <v>27.15</v>
      </c>
      <c r="I21" s="1071">
        <f t="shared" si="5"/>
        <v>139.84</v>
      </c>
    </row>
    <row r="22" spans="1:9" ht="18" customHeight="1" x14ac:dyDescent="0.25">
      <c r="A22" s="1079" t="s">
        <v>522</v>
      </c>
      <c r="B22" s="1074">
        <v>160</v>
      </c>
      <c r="C22" s="1069">
        <f t="shared" si="1"/>
        <v>1.0126582278481013</v>
      </c>
      <c r="D22" s="225">
        <v>1265</v>
      </c>
      <c r="E22" s="225">
        <f t="shared" si="2"/>
        <v>1281.0126582278481</v>
      </c>
      <c r="F22" s="1070">
        <v>1</v>
      </c>
      <c r="G22" s="1069">
        <f t="shared" si="3"/>
        <v>1281.01</v>
      </c>
      <c r="H22" s="225">
        <f t="shared" si="4"/>
        <v>308.60000000000002</v>
      </c>
      <c r="I22" s="1071">
        <f t="shared" si="5"/>
        <v>1589.6100000000001</v>
      </c>
    </row>
    <row r="23" spans="1:9" ht="18" customHeight="1" x14ac:dyDescent="0.25">
      <c r="A23" s="1079" t="s">
        <v>522</v>
      </c>
      <c r="B23" s="1074">
        <v>64</v>
      </c>
      <c r="C23" s="1069">
        <f t="shared" si="1"/>
        <v>0.4050632911392405</v>
      </c>
      <c r="D23" s="225">
        <v>1265</v>
      </c>
      <c r="E23" s="225">
        <f t="shared" si="2"/>
        <v>512.40506329113919</v>
      </c>
      <c r="F23" s="1070">
        <v>1</v>
      </c>
      <c r="G23" s="1069">
        <f t="shared" si="3"/>
        <v>512.41</v>
      </c>
      <c r="H23" s="225">
        <f t="shared" si="4"/>
        <v>123.44</v>
      </c>
      <c r="I23" s="1071">
        <f t="shared" si="5"/>
        <v>635.84999999999991</v>
      </c>
    </row>
    <row r="24" spans="1:9" ht="18" customHeight="1" x14ac:dyDescent="0.25">
      <c r="A24" s="1079" t="s">
        <v>522</v>
      </c>
      <c r="B24" s="1074">
        <v>40</v>
      </c>
      <c r="C24" s="1069">
        <f t="shared" si="1"/>
        <v>0.25316455696202533</v>
      </c>
      <c r="D24" s="225">
        <v>1265</v>
      </c>
      <c r="E24" s="225">
        <f t="shared" si="2"/>
        <v>320.25316455696202</v>
      </c>
      <c r="F24" s="1070">
        <v>1</v>
      </c>
      <c r="G24" s="1069">
        <f t="shared" si="3"/>
        <v>320.25</v>
      </c>
      <c r="H24" s="225">
        <f t="shared" si="4"/>
        <v>77.150000000000006</v>
      </c>
      <c r="I24" s="1071">
        <f t="shared" si="5"/>
        <v>397.4</v>
      </c>
    </row>
    <row r="25" spans="1:9" ht="18" customHeight="1" x14ac:dyDescent="0.25">
      <c r="A25" s="1079" t="s">
        <v>522</v>
      </c>
      <c r="B25" s="1074">
        <v>264</v>
      </c>
      <c r="C25" s="1069">
        <f t="shared" si="1"/>
        <v>1.6708860759493671</v>
      </c>
      <c r="D25" s="225">
        <v>1265</v>
      </c>
      <c r="E25" s="225">
        <f t="shared" si="2"/>
        <v>2113.6708860759495</v>
      </c>
      <c r="F25" s="1070">
        <v>1</v>
      </c>
      <c r="G25" s="1069">
        <f t="shared" si="3"/>
        <v>2113.67</v>
      </c>
      <c r="H25" s="225">
        <f t="shared" si="4"/>
        <v>509.18</v>
      </c>
      <c r="I25" s="1071">
        <f t="shared" si="5"/>
        <v>2622.85</v>
      </c>
    </row>
    <row r="26" spans="1:9" ht="18" customHeight="1" x14ac:dyDescent="0.25">
      <c r="A26" s="1079" t="s">
        <v>522</v>
      </c>
      <c r="B26" s="1074">
        <v>216</v>
      </c>
      <c r="C26" s="1069">
        <f t="shared" si="1"/>
        <v>1.3670886075949367</v>
      </c>
      <c r="D26" s="225">
        <v>1265</v>
      </c>
      <c r="E26" s="225">
        <f t="shared" si="2"/>
        <v>1729.367088607595</v>
      </c>
      <c r="F26" s="1070">
        <v>1</v>
      </c>
      <c r="G26" s="1069">
        <f t="shared" si="3"/>
        <v>1729.37</v>
      </c>
      <c r="H26" s="225">
        <f t="shared" si="4"/>
        <v>416.61</v>
      </c>
      <c r="I26" s="1071">
        <f t="shared" si="5"/>
        <v>2145.98</v>
      </c>
    </row>
    <row r="27" spans="1:9" ht="18" hidden="1" customHeight="1" x14ac:dyDescent="0.25">
      <c r="A27" s="1079" t="s">
        <v>522</v>
      </c>
      <c r="B27" s="1074"/>
      <c r="C27" s="1069">
        <f t="shared" si="1"/>
        <v>0</v>
      </c>
      <c r="D27" s="225"/>
      <c r="E27" s="225">
        <f t="shared" si="2"/>
        <v>0</v>
      </c>
      <c r="F27" s="1070">
        <v>1</v>
      </c>
      <c r="G27" s="1069">
        <f t="shared" si="3"/>
        <v>0</v>
      </c>
      <c r="H27" s="225">
        <f t="shared" si="4"/>
        <v>0</v>
      </c>
      <c r="I27" s="1071">
        <f t="shared" si="5"/>
        <v>0</v>
      </c>
    </row>
    <row r="28" spans="1:9" ht="18" hidden="1" customHeight="1" x14ac:dyDescent="0.25">
      <c r="A28" s="1079" t="s">
        <v>522</v>
      </c>
      <c r="B28" s="1074"/>
      <c r="C28" s="1069">
        <f t="shared" si="1"/>
        <v>0</v>
      </c>
      <c r="D28" s="225"/>
      <c r="E28" s="225">
        <f t="shared" si="2"/>
        <v>0</v>
      </c>
      <c r="F28" s="1070">
        <v>1</v>
      </c>
      <c r="G28" s="1069">
        <f t="shared" si="3"/>
        <v>0</v>
      </c>
      <c r="H28" s="225">
        <f t="shared" si="4"/>
        <v>0</v>
      </c>
      <c r="I28" s="1071">
        <f t="shared" si="5"/>
        <v>0</v>
      </c>
    </row>
    <row r="29" spans="1:9" ht="18" hidden="1" customHeight="1" x14ac:dyDescent="0.25">
      <c r="A29" s="1079" t="s">
        <v>522</v>
      </c>
      <c r="B29" s="1074"/>
      <c r="C29" s="1069">
        <f t="shared" si="1"/>
        <v>0</v>
      </c>
      <c r="D29" s="225"/>
      <c r="E29" s="225">
        <f t="shared" si="2"/>
        <v>0</v>
      </c>
      <c r="F29" s="1070">
        <v>1</v>
      </c>
      <c r="G29" s="1069">
        <f t="shared" si="3"/>
        <v>0</v>
      </c>
      <c r="H29" s="225">
        <f t="shared" si="4"/>
        <v>0</v>
      </c>
      <c r="I29" s="1071">
        <f t="shared" si="5"/>
        <v>0</v>
      </c>
    </row>
    <row r="30" spans="1:9" ht="18" hidden="1" customHeight="1" x14ac:dyDescent="0.25">
      <c r="A30" s="1079" t="s">
        <v>522</v>
      </c>
      <c r="B30" s="1074"/>
      <c r="C30" s="1069">
        <f t="shared" si="1"/>
        <v>0</v>
      </c>
      <c r="D30" s="225"/>
      <c r="E30" s="225">
        <f t="shared" si="2"/>
        <v>0</v>
      </c>
      <c r="F30" s="1070">
        <v>1</v>
      </c>
      <c r="G30" s="1069">
        <f t="shared" si="3"/>
        <v>0</v>
      </c>
      <c r="H30" s="225">
        <f t="shared" si="4"/>
        <v>0</v>
      </c>
      <c r="I30" s="1071">
        <f t="shared" si="5"/>
        <v>0</v>
      </c>
    </row>
    <row r="31" spans="1:9" ht="18" customHeight="1" x14ac:dyDescent="0.25">
      <c r="A31" s="1079" t="s">
        <v>655</v>
      </c>
      <c r="B31" s="1074">
        <v>112</v>
      </c>
      <c r="C31" s="1069">
        <f t="shared" si="1"/>
        <v>0.70886075949367089</v>
      </c>
      <c r="D31" s="225">
        <v>1265</v>
      </c>
      <c r="E31" s="225">
        <f t="shared" si="2"/>
        <v>896.70886075949363</v>
      </c>
      <c r="F31" s="1070">
        <v>1</v>
      </c>
      <c r="G31" s="1069">
        <f t="shared" si="3"/>
        <v>896.71</v>
      </c>
      <c r="H31" s="225">
        <f t="shared" si="4"/>
        <v>216.02</v>
      </c>
      <c r="I31" s="1071">
        <f t="shared" si="5"/>
        <v>1112.73</v>
      </c>
    </row>
    <row r="32" spans="1:9" ht="18" customHeight="1" x14ac:dyDescent="0.25">
      <c r="A32" s="1079" t="s">
        <v>655</v>
      </c>
      <c r="B32" s="1074">
        <v>168</v>
      </c>
      <c r="C32" s="1069">
        <f t="shared" si="1"/>
        <v>1.0632911392405062</v>
      </c>
      <c r="D32" s="225">
        <v>1265</v>
      </c>
      <c r="E32" s="225">
        <f t="shared" si="2"/>
        <v>1345.0632911392404</v>
      </c>
      <c r="F32" s="1070">
        <v>1</v>
      </c>
      <c r="G32" s="1069">
        <f t="shared" si="3"/>
        <v>1345.06</v>
      </c>
      <c r="H32" s="225">
        <f t="shared" si="4"/>
        <v>324.02</v>
      </c>
      <c r="I32" s="1071">
        <f t="shared" si="5"/>
        <v>1669.08</v>
      </c>
    </row>
    <row r="33" spans="1:9" ht="18" customHeight="1" x14ac:dyDescent="0.25">
      <c r="A33" s="1079" t="s">
        <v>655</v>
      </c>
      <c r="B33" s="1074">
        <v>192</v>
      </c>
      <c r="C33" s="1069">
        <f t="shared" si="1"/>
        <v>1.2151898734177216</v>
      </c>
      <c r="D33" s="225">
        <v>1265</v>
      </c>
      <c r="E33" s="225">
        <f t="shared" si="2"/>
        <v>1537.2151898734178</v>
      </c>
      <c r="F33" s="1070">
        <v>1</v>
      </c>
      <c r="G33" s="1069">
        <f t="shared" si="3"/>
        <v>1537.22</v>
      </c>
      <c r="H33" s="225">
        <f t="shared" si="4"/>
        <v>370.32</v>
      </c>
      <c r="I33" s="1071">
        <f t="shared" si="5"/>
        <v>1907.54</v>
      </c>
    </row>
    <row r="34" spans="1:9" ht="18" customHeight="1" x14ac:dyDescent="0.25">
      <c r="A34" s="1079" t="s">
        <v>655</v>
      </c>
      <c r="B34" s="1074">
        <v>176</v>
      </c>
      <c r="C34" s="1069">
        <f t="shared" si="1"/>
        <v>1.1139240506329113</v>
      </c>
      <c r="D34" s="225">
        <v>1080</v>
      </c>
      <c r="E34" s="225">
        <f t="shared" si="2"/>
        <v>1203.0379746835442</v>
      </c>
      <c r="F34" s="1070">
        <v>1</v>
      </c>
      <c r="G34" s="1069">
        <f t="shared" si="3"/>
        <v>1203.04</v>
      </c>
      <c r="H34" s="225">
        <f t="shared" si="4"/>
        <v>289.81</v>
      </c>
      <c r="I34" s="1071">
        <f t="shared" si="5"/>
        <v>1492.85</v>
      </c>
    </row>
    <row r="35" spans="1:9" ht="18" customHeight="1" x14ac:dyDescent="0.25">
      <c r="A35" s="1079" t="s">
        <v>655</v>
      </c>
      <c r="B35" s="1074">
        <v>96</v>
      </c>
      <c r="C35" s="1069">
        <f t="shared" si="1"/>
        <v>0.60759493670886078</v>
      </c>
      <c r="D35" s="225">
        <v>1265</v>
      </c>
      <c r="E35" s="225">
        <f t="shared" si="2"/>
        <v>768.60759493670889</v>
      </c>
      <c r="F35" s="1070">
        <v>1</v>
      </c>
      <c r="G35" s="1069">
        <f t="shared" si="3"/>
        <v>768.61</v>
      </c>
      <c r="H35" s="225">
        <f t="shared" si="4"/>
        <v>185.16</v>
      </c>
      <c r="I35" s="1071">
        <f t="shared" si="5"/>
        <v>953.77</v>
      </c>
    </row>
    <row r="36" spans="1:9" ht="18" hidden="1" customHeight="1" x14ac:dyDescent="0.25">
      <c r="A36" s="1079" t="s">
        <v>655</v>
      </c>
      <c r="B36" s="1074"/>
      <c r="C36" s="1069">
        <f t="shared" si="1"/>
        <v>0</v>
      </c>
      <c r="D36" s="225"/>
      <c r="E36" s="225">
        <f t="shared" si="2"/>
        <v>0</v>
      </c>
      <c r="F36" s="1070">
        <v>1</v>
      </c>
      <c r="G36" s="1069">
        <f t="shared" si="3"/>
        <v>0</v>
      </c>
      <c r="H36" s="225">
        <f t="shared" si="4"/>
        <v>0</v>
      </c>
      <c r="I36" s="1071">
        <f t="shared" si="5"/>
        <v>0</v>
      </c>
    </row>
    <row r="37" spans="1:9" ht="18" hidden="1" customHeight="1" x14ac:dyDescent="0.25">
      <c r="A37" s="1079" t="s">
        <v>655</v>
      </c>
      <c r="B37" s="1074"/>
      <c r="C37" s="1069">
        <f t="shared" si="1"/>
        <v>0</v>
      </c>
      <c r="D37" s="225"/>
      <c r="E37" s="225">
        <f t="shared" si="2"/>
        <v>0</v>
      </c>
      <c r="F37" s="1070">
        <v>1</v>
      </c>
      <c r="G37" s="1069">
        <f t="shared" si="3"/>
        <v>0</v>
      </c>
      <c r="H37" s="225">
        <f t="shared" si="4"/>
        <v>0</v>
      </c>
      <c r="I37" s="1071">
        <f t="shared" si="5"/>
        <v>0</v>
      </c>
    </row>
    <row r="38" spans="1:9" ht="18" hidden="1" customHeight="1" x14ac:dyDescent="0.25">
      <c r="A38" s="1079" t="s">
        <v>655</v>
      </c>
      <c r="B38" s="1074"/>
      <c r="C38" s="1069">
        <f t="shared" si="1"/>
        <v>0</v>
      </c>
      <c r="D38" s="225"/>
      <c r="E38" s="225">
        <f t="shared" si="2"/>
        <v>0</v>
      </c>
      <c r="F38" s="1070">
        <v>1</v>
      </c>
      <c r="G38" s="1069">
        <f t="shared" si="3"/>
        <v>0</v>
      </c>
      <c r="H38" s="225">
        <f t="shared" si="4"/>
        <v>0</v>
      </c>
      <c r="I38" s="1071">
        <f t="shared" si="5"/>
        <v>0</v>
      </c>
    </row>
    <row r="39" spans="1:9" ht="18" hidden="1" customHeight="1" x14ac:dyDescent="0.25">
      <c r="A39" s="1079" t="s">
        <v>655</v>
      </c>
      <c r="B39" s="1074"/>
      <c r="C39" s="1069">
        <f t="shared" si="1"/>
        <v>0</v>
      </c>
      <c r="D39" s="225"/>
      <c r="E39" s="225">
        <f t="shared" si="2"/>
        <v>0</v>
      </c>
      <c r="F39" s="1070">
        <v>1</v>
      </c>
      <c r="G39" s="1069">
        <f t="shared" si="3"/>
        <v>0</v>
      </c>
      <c r="H39" s="225">
        <f t="shared" si="4"/>
        <v>0</v>
      </c>
      <c r="I39" s="1071">
        <f t="shared" si="5"/>
        <v>0</v>
      </c>
    </row>
    <row r="40" spans="1:9" ht="18" customHeight="1" x14ac:dyDescent="0.25">
      <c r="A40" s="1079" t="s">
        <v>656</v>
      </c>
      <c r="B40" s="1074">
        <v>112</v>
      </c>
      <c r="C40" s="1069">
        <f t="shared" si="1"/>
        <v>0.70886075949367089</v>
      </c>
      <c r="D40" s="225">
        <v>1187</v>
      </c>
      <c r="E40" s="225">
        <f t="shared" si="2"/>
        <v>841.41772151898738</v>
      </c>
      <c r="F40" s="1070">
        <v>1</v>
      </c>
      <c r="G40" s="1069">
        <f t="shared" si="3"/>
        <v>841.42</v>
      </c>
      <c r="H40" s="225">
        <f t="shared" si="4"/>
        <v>202.7</v>
      </c>
      <c r="I40" s="1071">
        <f t="shared" si="5"/>
        <v>1044.1199999999999</v>
      </c>
    </row>
    <row r="41" spans="1:9" ht="18" customHeight="1" x14ac:dyDescent="0.25">
      <c r="A41" s="1079" t="s">
        <v>656</v>
      </c>
      <c r="B41" s="1074">
        <v>64</v>
      </c>
      <c r="C41" s="1069">
        <f t="shared" si="1"/>
        <v>0.4050632911392405</v>
      </c>
      <c r="D41" s="225">
        <v>1187</v>
      </c>
      <c r="E41" s="225">
        <f t="shared" si="2"/>
        <v>480.81012658227849</v>
      </c>
      <c r="F41" s="1070">
        <v>1</v>
      </c>
      <c r="G41" s="1069">
        <f t="shared" si="3"/>
        <v>480.81</v>
      </c>
      <c r="H41" s="225">
        <f t="shared" si="4"/>
        <v>115.83</v>
      </c>
      <c r="I41" s="1071">
        <f t="shared" si="5"/>
        <v>596.64</v>
      </c>
    </row>
    <row r="42" spans="1:9" ht="18" customHeight="1" x14ac:dyDescent="0.25">
      <c r="A42" s="1079" t="s">
        <v>656</v>
      </c>
      <c r="B42" s="1074">
        <v>50</v>
      </c>
      <c r="C42" s="1069">
        <f t="shared" si="1"/>
        <v>0.31645569620253167</v>
      </c>
      <c r="D42" s="225">
        <v>1187</v>
      </c>
      <c r="E42" s="225">
        <f t="shared" si="2"/>
        <v>375.63291139240511</v>
      </c>
      <c r="F42" s="1070">
        <v>1</v>
      </c>
      <c r="G42" s="1069">
        <f t="shared" si="3"/>
        <v>375.63</v>
      </c>
      <c r="H42" s="225">
        <f t="shared" si="4"/>
        <v>90.49</v>
      </c>
      <c r="I42" s="1071">
        <f t="shared" si="5"/>
        <v>466.12</v>
      </c>
    </row>
    <row r="43" spans="1:9" ht="18" customHeight="1" x14ac:dyDescent="0.25">
      <c r="A43" s="1079" t="s">
        <v>656</v>
      </c>
      <c r="B43" s="1074">
        <v>80</v>
      </c>
      <c r="C43" s="1069">
        <f t="shared" si="1"/>
        <v>0.50632911392405067</v>
      </c>
      <c r="D43" s="225">
        <v>1187</v>
      </c>
      <c r="E43" s="225">
        <f t="shared" si="2"/>
        <v>601.01265822784819</v>
      </c>
      <c r="F43" s="1070">
        <v>1</v>
      </c>
      <c r="G43" s="1069">
        <f t="shared" si="3"/>
        <v>601.01</v>
      </c>
      <c r="H43" s="225">
        <f t="shared" si="4"/>
        <v>144.78</v>
      </c>
      <c r="I43" s="1071">
        <f t="shared" si="5"/>
        <v>745.79</v>
      </c>
    </row>
    <row r="44" spans="1:9" ht="18" customHeight="1" x14ac:dyDescent="0.25">
      <c r="A44" s="1079" t="s">
        <v>656</v>
      </c>
      <c r="B44" s="1074">
        <v>264</v>
      </c>
      <c r="C44" s="1069">
        <f t="shared" si="1"/>
        <v>1.6708860759493671</v>
      </c>
      <c r="D44" s="225">
        <v>1045</v>
      </c>
      <c r="E44" s="225">
        <f t="shared" si="2"/>
        <v>1746.0759493670887</v>
      </c>
      <c r="F44" s="1070">
        <v>1</v>
      </c>
      <c r="G44" s="1069">
        <f t="shared" si="3"/>
        <v>1746.08</v>
      </c>
      <c r="H44" s="225">
        <f t="shared" si="4"/>
        <v>420.63</v>
      </c>
      <c r="I44" s="1071">
        <f t="shared" si="5"/>
        <v>2166.71</v>
      </c>
    </row>
    <row r="45" spans="1:9" ht="18" customHeight="1" x14ac:dyDescent="0.25">
      <c r="A45" s="1079" t="s">
        <v>656</v>
      </c>
      <c r="B45" s="1074">
        <v>106</v>
      </c>
      <c r="C45" s="1069">
        <f t="shared" si="1"/>
        <v>0.67088607594936711</v>
      </c>
      <c r="D45" s="225">
        <v>1187</v>
      </c>
      <c r="E45" s="225">
        <f t="shared" si="2"/>
        <v>796.34177215189879</v>
      </c>
      <c r="F45" s="1070">
        <v>1</v>
      </c>
      <c r="G45" s="1069">
        <f t="shared" si="3"/>
        <v>796.34</v>
      </c>
      <c r="H45" s="225">
        <f t="shared" si="4"/>
        <v>191.84</v>
      </c>
      <c r="I45" s="1071">
        <f t="shared" si="5"/>
        <v>988.18000000000006</v>
      </c>
    </row>
    <row r="46" spans="1:9" ht="18" customHeight="1" x14ac:dyDescent="0.25">
      <c r="A46" s="1079" t="s">
        <v>656</v>
      </c>
      <c r="B46" s="1074">
        <v>68</v>
      </c>
      <c r="C46" s="1069">
        <f t="shared" si="1"/>
        <v>0.43037974683544306</v>
      </c>
      <c r="D46" s="225">
        <v>1187</v>
      </c>
      <c r="E46" s="225">
        <f t="shared" si="2"/>
        <v>510.86075949367091</v>
      </c>
      <c r="F46" s="1070">
        <v>1</v>
      </c>
      <c r="G46" s="1069">
        <f t="shared" si="3"/>
        <v>510.86</v>
      </c>
      <c r="H46" s="225">
        <f t="shared" si="4"/>
        <v>123.07</v>
      </c>
      <c r="I46" s="1071">
        <f t="shared" si="5"/>
        <v>633.93000000000006</v>
      </c>
    </row>
    <row r="47" spans="1:9" ht="60" customHeight="1" x14ac:dyDescent="0.25">
      <c r="A47" s="1078" t="s">
        <v>8</v>
      </c>
      <c r="B47" s="1035">
        <f>SUM(B48:B57)</f>
        <v>1488</v>
      </c>
      <c r="C47" s="1089">
        <f>SUM(C48:C57)</f>
        <v>9.4177215189873404</v>
      </c>
      <c r="D47" s="1090"/>
      <c r="E47" s="1090"/>
      <c r="F47" s="1090"/>
      <c r="G47" s="1090">
        <f>SUM(G48:G57)</f>
        <v>7272.91</v>
      </c>
      <c r="H47" s="1090">
        <f>SUM(H48:H57)</f>
        <v>1752.04</v>
      </c>
      <c r="I47" s="1091">
        <f>SUM(I48:I57)</f>
        <v>9024.9500000000007</v>
      </c>
    </row>
    <row r="48" spans="1:9" ht="18" customHeight="1" x14ac:dyDescent="0.25">
      <c r="A48" s="1079" t="s">
        <v>505</v>
      </c>
      <c r="B48" s="1074">
        <v>136</v>
      </c>
      <c r="C48" s="1069">
        <f t="shared" si="1"/>
        <v>0.86075949367088611</v>
      </c>
      <c r="D48" s="225">
        <v>785</v>
      </c>
      <c r="E48" s="225">
        <f t="shared" si="2"/>
        <v>675.69620253164555</v>
      </c>
      <c r="F48" s="1070">
        <v>1</v>
      </c>
      <c r="G48" s="1069">
        <f t="shared" si="3"/>
        <v>675.7</v>
      </c>
      <c r="H48" s="225">
        <f t="shared" si="4"/>
        <v>162.78</v>
      </c>
      <c r="I48" s="1071">
        <f t="shared" si="5"/>
        <v>838.48</v>
      </c>
    </row>
    <row r="49" spans="1:9" ht="18" customHeight="1" x14ac:dyDescent="0.25">
      <c r="A49" s="1079" t="s">
        <v>505</v>
      </c>
      <c r="B49" s="1074">
        <v>224</v>
      </c>
      <c r="C49" s="1069">
        <f t="shared" si="1"/>
        <v>1.4177215189873418</v>
      </c>
      <c r="D49" s="225">
        <v>785</v>
      </c>
      <c r="E49" s="225">
        <f t="shared" si="2"/>
        <v>1112.9113924050632</v>
      </c>
      <c r="F49" s="1070">
        <v>1</v>
      </c>
      <c r="G49" s="1069">
        <f t="shared" si="3"/>
        <v>1112.9100000000001</v>
      </c>
      <c r="H49" s="225">
        <f t="shared" si="4"/>
        <v>268.10000000000002</v>
      </c>
      <c r="I49" s="1071">
        <f t="shared" si="5"/>
        <v>1381.0100000000002</v>
      </c>
    </row>
    <row r="50" spans="1:9" ht="18" customHeight="1" x14ac:dyDescent="0.25">
      <c r="A50" s="1079" t="s">
        <v>505</v>
      </c>
      <c r="B50" s="1074">
        <v>96</v>
      </c>
      <c r="C50" s="1069">
        <f t="shared" si="1"/>
        <v>0.60759493670886078</v>
      </c>
      <c r="D50" s="225">
        <v>785</v>
      </c>
      <c r="E50" s="225">
        <f t="shared" si="2"/>
        <v>476.96202531645571</v>
      </c>
      <c r="F50" s="1070">
        <v>1</v>
      </c>
      <c r="G50" s="1069">
        <f t="shared" si="3"/>
        <v>476.96</v>
      </c>
      <c r="H50" s="225">
        <f t="shared" si="4"/>
        <v>114.9</v>
      </c>
      <c r="I50" s="1071">
        <f t="shared" si="5"/>
        <v>591.86</v>
      </c>
    </row>
    <row r="51" spans="1:9" ht="18" customHeight="1" x14ac:dyDescent="0.25">
      <c r="A51" s="1079" t="s">
        <v>505</v>
      </c>
      <c r="B51" s="1074">
        <v>232</v>
      </c>
      <c r="C51" s="1069">
        <f t="shared" si="1"/>
        <v>1.4683544303797469</v>
      </c>
      <c r="D51" s="225">
        <v>805</v>
      </c>
      <c r="E51" s="225">
        <f t="shared" si="2"/>
        <v>1182.0253164556962</v>
      </c>
      <c r="F51" s="1070">
        <v>1</v>
      </c>
      <c r="G51" s="1069">
        <f t="shared" si="3"/>
        <v>1182.03</v>
      </c>
      <c r="H51" s="225">
        <f t="shared" si="4"/>
        <v>284.75</v>
      </c>
      <c r="I51" s="1071">
        <f t="shared" si="5"/>
        <v>1466.78</v>
      </c>
    </row>
    <row r="52" spans="1:9" ht="18" customHeight="1" x14ac:dyDescent="0.25">
      <c r="A52" s="1079" t="s">
        <v>505</v>
      </c>
      <c r="B52" s="1074">
        <v>184</v>
      </c>
      <c r="C52" s="1069">
        <f t="shared" si="1"/>
        <v>1.1645569620253164</v>
      </c>
      <c r="D52" s="225">
        <v>785</v>
      </c>
      <c r="E52" s="225">
        <f t="shared" si="2"/>
        <v>914.17721518987344</v>
      </c>
      <c r="F52" s="1070">
        <v>1</v>
      </c>
      <c r="G52" s="1069">
        <f t="shared" si="3"/>
        <v>914.18</v>
      </c>
      <c r="H52" s="225">
        <f t="shared" si="4"/>
        <v>220.23</v>
      </c>
      <c r="I52" s="1071">
        <f t="shared" si="5"/>
        <v>1134.4099999999999</v>
      </c>
    </row>
    <row r="53" spans="1:9" ht="18" customHeight="1" x14ac:dyDescent="0.25">
      <c r="A53" s="1079" t="s">
        <v>505</v>
      </c>
      <c r="B53" s="1074">
        <v>96</v>
      </c>
      <c r="C53" s="1069">
        <f t="shared" si="1"/>
        <v>0.60759493670886078</v>
      </c>
      <c r="D53" s="225">
        <v>726</v>
      </c>
      <c r="E53" s="225">
        <f t="shared" si="2"/>
        <v>441.11392405063293</v>
      </c>
      <c r="F53" s="1070">
        <v>1</v>
      </c>
      <c r="G53" s="1069">
        <f t="shared" si="3"/>
        <v>441.11</v>
      </c>
      <c r="H53" s="225">
        <f t="shared" si="4"/>
        <v>106.26</v>
      </c>
      <c r="I53" s="1071">
        <f t="shared" si="5"/>
        <v>547.37</v>
      </c>
    </row>
    <row r="54" spans="1:9" ht="18" customHeight="1" x14ac:dyDescent="0.25">
      <c r="A54" s="1079" t="s">
        <v>505</v>
      </c>
      <c r="B54" s="1074">
        <v>168</v>
      </c>
      <c r="C54" s="1069">
        <f t="shared" si="1"/>
        <v>1.0632911392405062</v>
      </c>
      <c r="D54" s="225">
        <v>785</v>
      </c>
      <c r="E54" s="225">
        <f t="shared" si="2"/>
        <v>834.68354430379736</v>
      </c>
      <c r="F54" s="1070">
        <v>1</v>
      </c>
      <c r="G54" s="1069">
        <f t="shared" si="3"/>
        <v>834.68</v>
      </c>
      <c r="H54" s="225">
        <f t="shared" si="4"/>
        <v>201.07</v>
      </c>
      <c r="I54" s="1071">
        <f t="shared" si="5"/>
        <v>1035.75</v>
      </c>
    </row>
    <row r="55" spans="1:9" ht="18" customHeight="1" x14ac:dyDescent="0.25">
      <c r="A55" s="1079" t="s">
        <v>505</v>
      </c>
      <c r="B55" s="1074">
        <v>48</v>
      </c>
      <c r="C55" s="1069">
        <f t="shared" si="1"/>
        <v>0.30379746835443039</v>
      </c>
      <c r="D55" s="225">
        <v>785</v>
      </c>
      <c r="E55" s="225">
        <f t="shared" si="2"/>
        <v>238.48101265822785</v>
      </c>
      <c r="F55" s="1070">
        <v>1</v>
      </c>
      <c r="G55" s="1069">
        <f t="shared" si="3"/>
        <v>238.48</v>
      </c>
      <c r="H55" s="225">
        <f t="shared" si="4"/>
        <v>57.45</v>
      </c>
      <c r="I55" s="1071">
        <f t="shared" si="5"/>
        <v>295.93</v>
      </c>
    </row>
    <row r="56" spans="1:9" ht="18" customHeight="1" x14ac:dyDescent="0.25">
      <c r="A56" s="1079" t="s">
        <v>505</v>
      </c>
      <c r="B56" s="1074">
        <v>96</v>
      </c>
      <c r="C56" s="1069">
        <f t="shared" si="1"/>
        <v>0.60759493670886078</v>
      </c>
      <c r="D56" s="225">
        <v>726</v>
      </c>
      <c r="E56" s="225">
        <f t="shared" si="2"/>
        <v>441.11392405063293</v>
      </c>
      <c r="F56" s="1070">
        <v>1</v>
      </c>
      <c r="G56" s="1069">
        <f t="shared" si="3"/>
        <v>441.11</v>
      </c>
      <c r="H56" s="225">
        <f t="shared" si="4"/>
        <v>106.26</v>
      </c>
      <c r="I56" s="1071">
        <f t="shared" si="5"/>
        <v>547.37</v>
      </c>
    </row>
    <row r="57" spans="1:9" ht="18" customHeight="1" x14ac:dyDescent="0.25">
      <c r="A57" s="1079" t="s">
        <v>505</v>
      </c>
      <c r="B57" s="1074">
        <v>208</v>
      </c>
      <c r="C57" s="1069">
        <f t="shared" si="1"/>
        <v>1.3164556962025316</v>
      </c>
      <c r="D57" s="225">
        <v>726</v>
      </c>
      <c r="E57" s="225">
        <f t="shared" si="2"/>
        <v>955.74683544303787</v>
      </c>
      <c r="F57" s="1070">
        <v>1</v>
      </c>
      <c r="G57" s="1069">
        <f t="shared" si="3"/>
        <v>955.75</v>
      </c>
      <c r="H57" s="225">
        <f t="shared" si="4"/>
        <v>230.24</v>
      </c>
      <c r="I57" s="1071">
        <f t="shared" si="5"/>
        <v>1185.99</v>
      </c>
    </row>
    <row r="58" spans="1:9" ht="57" customHeight="1" x14ac:dyDescent="0.25">
      <c r="A58" s="1078" t="s">
        <v>9</v>
      </c>
      <c r="B58" s="1035">
        <f>SUM(B59:B62)</f>
        <v>744</v>
      </c>
      <c r="C58" s="1089">
        <f>SUM(C59:C62)</f>
        <v>4.7088607594936711</v>
      </c>
      <c r="D58" s="1090"/>
      <c r="E58" s="1090"/>
      <c r="F58" s="1090"/>
      <c r="G58" s="1090">
        <f>SUM(G59:G62)</f>
        <v>2617.98</v>
      </c>
      <c r="H58" s="1090">
        <f>SUM(H59:H62)</f>
        <v>630.67000000000007</v>
      </c>
      <c r="I58" s="1091">
        <f>SUM(I59:I62)</f>
        <v>3248.65</v>
      </c>
    </row>
    <row r="59" spans="1:9" ht="18" customHeight="1" x14ac:dyDescent="0.25">
      <c r="A59" s="1079" t="s">
        <v>49</v>
      </c>
      <c r="B59" s="1074">
        <v>192</v>
      </c>
      <c r="C59" s="1069">
        <f t="shared" si="1"/>
        <v>1.2151898734177216</v>
      </c>
      <c r="D59" s="225">
        <v>576</v>
      </c>
      <c r="E59" s="225">
        <f t="shared" si="2"/>
        <v>699.94936708860757</v>
      </c>
      <c r="F59" s="1070">
        <v>1</v>
      </c>
      <c r="G59" s="1069">
        <f t="shared" si="3"/>
        <v>699.95</v>
      </c>
      <c r="H59" s="225">
        <f t="shared" si="4"/>
        <v>168.62</v>
      </c>
      <c r="I59" s="1071">
        <f t="shared" si="5"/>
        <v>868.57</v>
      </c>
    </row>
    <row r="60" spans="1:9" ht="18" customHeight="1" x14ac:dyDescent="0.25">
      <c r="A60" s="1079" t="s">
        <v>49</v>
      </c>
      <c r="B60" s="1074">
        <v>216</v>
      </c>
      <c r="C60" s="1069">
        <f t="shared" si="1"/>
        <v>1.3670886075949367</v>
      </c>
      <c r="D60" s="225">
        <v>576</v>
      </c>
      <c r="E60" s="225">
        <f t="shared" si="2"/>
        <v>787.44303797468353</v>
      </c>
      <c r="F60" s="1070">
        <v>1</v>
      </c>
      <c r="G60" s="1069">
        <f t="shared" si="3"/>
        <v>787.44</v>
      </c>
      <c r="H60" s="225">
        <f t="shared" si="4"/>
        <v>189.69</v>
      </c>
      <c r="I60" s="1071">
        <f t="shared" si="5"/>
        <v>977.13000000000011</v>
      </c>
    </row>
    <row r="61" spans="1:9" ht="18" customHeight="1" x14ac:dyDescent="0.25">
      <c r="A61" s="1079" t="s">
        <v>49</v>
      </c>
      <c r="B61" s="1074">
        <v>152</v>
      </c>
      <c r="C61" s="1069">
        <f t="shared" si="1"/>
        <v>0.96202531645569622</v>
      </c>
      <c r="D61" s="225">
        <v>576</v>
      </c>
      <c r="E61" s="225">
        <f t="shared" si="2"/>
        <v>554.12658227848101</v>
      </c>
      <c r="F61" s="1070">
        <v>1</v>
      </c>
      <c r="G61" s="1069">
        <f t="shared" si="3"/>
        <v>554.13</v>
      </c>
      <c r="H61" s="225">
        <f t="shared" si="4"/>
        <v>133.49</v>
      </c>
      <c r="I61" s="1071">
        <f t="shared" si="5"/>
        <v>687.62</v>
      </c>
    </row>
    <row r="62" spans="1:9" ht="18" customHeight="1" x14ac:dyDescent="0.25">
      <c r="A62" s="1079" t="s">
        <v>49</v>
      </c>
      <c r="B62" s="1074">
        <v>184</v>
      </c>
      <c r="C62" s="1069">
        <f t="shared" si="1"/>
        <v>1.1645569620253164</v>
      </c>
      <c r="D62" s="225">
        <v>495</v>
      </c>
      <c r="E62" s="225">
        <f t="shared" si="2"/>
        <v>576.45569620253161</v>
      </c>
      <c r="F62" s="1070">
        <v>1</v>
      </c>
      <c r="G62" s="1069">
        <f t="shared" si="3"/>
        <v>576.46</v>
      </c>
      <c r="H62" s="225">
        <f t="shared" si="4"/>
        <v>138.87</v>
      </c>
      <c r="I62" s="1071">
        <f t="shared" si="5"/>
        <v>715.33</v>
      </c>
    </row>
    <row r="63" spans="1:9" s="168" customFormat="1" ht="21.75" customHeight="1" x14ac:dyDescent="0.25">
      <c r="A63" s="1077" t="s">
        <v>657</v>
      </c>
      <c r="B63" s="1073">
        <f>B64+B69+B80</f>
        <v>1149</v>
      </c>
      <c r="C63" s="1086">
        <f t="shared" ref="C63:I63" si="6">C64+C69+C80</f>
        <v>7.2721518987341769</v>
      </c>
      <c r="D63" s="1087"/>
      <c r="E63" s="1087"/>
      <c r="F63" s="1087"/>
      <c r="G63" s="1087">
        <f t="shared" si="6"/>
        <v>5335.63</v>
      </c>
      <c r="H63" s="1087">
        <f t="shared" si="6"/>
        <v>1285.3400000000001</v>
      </c>
      <c r="I63" s="1088">
        <f t="shared" si="6"/>
        <v>6620.97</v>
      </c>
    </row>
    <row r="64" spans="1:9" ht="45" customHeight="1" x14ac:dyDescent="0.25">
      <c r="A64" s="1078" t="s">
        <v>10</v>
      </c>
      <c r="B64" s="1035">
        <f>SUM(B65:B68)</f>
        <v>171</v>
      </c>
      <c r="C64" s="1089">
        <f>SUM(C65:C68)</f>
        <v>1.0822784810126582</v>
      </c>
      <c r="D64" s="1090"/>
      <c r="E64" s="1090"/>
      <c r="F64" s="1090"/>
      <c r="G64" s="1090">
        <f>SUM(G65:G68)</f>
        <v>1303.43</v>
      </c>
      <c r="H64" s="1090">
        <f>SUM(H65:H68)</f>
        <v>314.00000000000006</v>
      </c>
      <c r="I64" s="1091">
        <f>SUM(I65:I68)</f>
        <v>1617.43</v>
      </c>
    </row>
    <row r="65" spans="1:9" ht="18" customHeight="1" x14ac:dyDescent="0.25">
      <c r="A65" s="1079" t="s">
        <v>654</v>
      </c>
      <c r="B65" s="1074">
        <v>55</v>
      </c>
      <c r="C65" s="1069">
        <f>B65/158</f>
        <v>0.34810126582278483</v>
      </c>
      <c r="D65" s="225">
        <v>1187</v>
      </c>
      <c r="E65" s="225">
        <f t="shared" si="2"/>
        <v>413.19620253164561</v>
      </c>
      <c r="F65" s="1070">
        <v>1</v>
      </c>
      <c r="G65" s="1069">
        <f t="shared" si="3"/>
        <v>413.2</v>
      </c>
      <c r="H65" s="225">
        <f t="shared" si="4"/>
        <v>99.54</v>
      </c>
      <c r="I65" s="1071">
        <f t="shared" si="5"/>
        <v>512.74</v>
      </c>
    </row>
    <row r="66" spans="1:9" ht="18" customHeight="1" x14ac:dyDescent="0.25">
      <c r="A66" s="1079" t="s">
        <v>654</v>
      </c>
      <c r="B66" s="1074">
        <v>23</v>
      </c>
      <c r="C66" s="1069">
        <f t="shared" ref="C66:C85" si="7">B66/158</f>
        <v>0.14556962025316456</v>
      </c>
      <c r="D66" s="225">
        <v>1187</v>
      </c>
      <c r="E66" s="225">
        <f t="shared" ref="E66:E85" si="8">C66*D66</f>
        <v>172.79113924050634</v>
      </c>
      <c r="F66" s="1070">
        <v>1</v>
      </c>
      <c r="G66" s="1069">
        <f t="shared" ref="G66:G85" si="9">ROUND(E66*F66,2)</f>
        <v>172.79</v>
      </c>
      <c r="H66" s="225">
        <f t="shared" ref="H66:H85" si="10">ROUND(G66*0.2409,2)</f>
        <v>41.63</v>
      </c>
      <c r="I66" s="1071">
        <f t="shared" ref="I66:I85" si="11">G66+H66</f>
        <v>214.42</v>
      </c>
    </row>
    <row r="67" spans="1:9" ht="23.25" customHeight="1" x14ac:dyDescent="0.25">
      <c r="A67" s="1079" t="s">
        <v>654</v>
      </c>
      <c r="B67" s="1074">
        <v>55</v>
      </c>
      <c r="C67" s="1069">
        <f t="shared" si="7"/>
        <v>0.34810126582278483</v>
      </c>
      <c r="D67" s="225">
        <v>1187</v>
      </c>
      <c r="E67" s="225">
        <f t="shared" si="8"/>
        <v>413.19620253164561</v>
      </c>
      <c r="F67" s="1070">
        <v>1</v>
      </c>
      <c r="G67" s="1069">
        <f t="shared" si="9"/>
        <v>413.2</v>
      </c>
      <c r="H67" s="225">
        <f t="shared" si="10"/>
        <v>99.54</v>
      </c>
      <c r="I67" s="1071">
        <f t="shared" si="11"/>
        <v>512.74</v>
      </c>
    </row>
    <row r="68" spans="1:9" ht="18" customHeight="1" x14ac:dyDescent="0.25">
      <c r="A68" s="1079" t="s">
        <v>655</v>
      </c>
      <c r="B68" s="1074">
        <v>38</v>
      </c>
      <c r="C68" s="1069">
        <f t="shared" si="7"/>
        <v>0.24050632911392406</v>
      </c>
      <c r="D68" s="225">
        <v>1265</v>
      </c>
      <c r="E68" s="225">
        <f t="shared" si="8"/>
        <v>304.24050632911394</v>
      </c>
      <c r="F68" s="1070">
        <v>1</v>
      </c>
      <c r="G68" s="1069">
        <f t="shared" si="9"/>
        <v>304.24</v>
      </c>
      <c r="H68" s="225">
        <f t="shared" si="10"/>
        <v>73.290000000000006</v>
      </c>
      <c r="I68" s="1071">
        <f t="shared" si="11"/>
        <v>377.53000000000003</v>
      </c>
    </row>
    <row r="69" spans="1:9" ht="55.5" customHeight="1" x14ac:dyDescent="0.25">
      <c r="A69" s="1078" t="s">
        <v>8</v>
      </c>
      <c r="B69" s="1035">
        <f>SUM(B70:B79)</f>
        <v>500</v>
      </c>
      <c r="C69" s="1089">
        <f>SUM(C70:C79)</f>
        <v>3.164556962025316</v>
      </c>
      <c r="D69" s="1090"/>
      <c r="E69" s="1090"/>
      <c r="F69" s="1090"/>
      <c r="G69" s="1090">
        <f>SUM(G70:G79)</f>
        <v>2515.11</v>
      </c>
      <c r="H69" s="1090">
        <f>SUM(H70:H79)</f>
        <v>605.88</v>
      </c>
      <c r="I69" s="1091">
        <f>SUM(I70:I79)</f>
        <v>3120.99</v>
      </c>
    </row>
    <row r="70" spans="1:9" ht="18" customHeight="1" x14ac:dyDescent="0.25">
      <c r="A70" s="1079" t="s">
        <v>505</v>
      </c>
      <c r="B70" s="1074">
        <v>22</v>
      </c>
      <c r="C70" s="1069">
        <f t="shared" si="7"/>
        <v>0.13924050632911392</v>
      </c>
      <c r="D70" s="225">
        <v>985</v>
      </c>
      <c r="E70" s="225">
        <f t="shared" si="8"/>
        <v>137.15189873417719</v>
      </c>
      <c r="F70" s="1070">
        <v>1</v>
      </c>
      <c r="G70" s="1069">
        <f t="shared" si="9"/>
        <v>137.15</v>
      </c>
      <c r="H70" s="225">
        <f t="shared" si="10"/>
        <v>33.04</v>
      </c>
      <c r="I70" s="1071">
        <f t="shared" si="11"/>
        <v>170.19</v>
      </c>
    </row>
    <row r="71" spans="1:9" ht="18" customHeight="1" x14ac:dyDescent="0.25">
      <c r="A71" s="1079" t="s">
        <v>505</v>
      </c>
      <c r="B71" s="1074">
        <v>48</v>
      </c>
      <c r="C71" s="1069">
        <f t="shared" si="7"/>
        <v>0.30379746835443039</v>
      </c>
      <c r="D71" s="225">
        <v>805</v>
      </c>
      <c r="E71" s="225">
        <f t="shared" si="8"/>
        <v>244.55696202531647</v>
      </c>
      <c r="F71" s="1070">
        <v>1</v>
      </c>
      <c r="G71" s="1069">
        <f t="shared" si="9"/>
        <v>244.56</v>
      </c>
      <c r="H71" s="225">
        <f t="shared" si="10"/>
        <v>58.91</v>
      </c>
      <c r="I71" s="1071">
        <f t="shared" si="11"/>
        <v>303.47000000000003</v>
      </c>
    </row>
    <row r="72" spans="1:9" ht="18" customHeight="1" x14ac:dyDescent="0.25">
      <c r="A72" s="1079" t="s">
        <v>505</v>
      </c>
      <c r="B72" s="1074">
        <f>78+16</f>
        <v>94</v>
      </c>
      <c r="C72" s="1069">
        <f t="shared" si="7"/>
        <v>0.59493670886075944</v>
      </c>
      <c r="D72" s="225">
        <v>805</v>
      </c>
      <c r="E72" s="225">
        <f t="shared" si="8"/>
        <v>478.92405063291136</v>
      </c>
      <c r="F72" s="1070">
        <v>1</v>
      </c>
      <c r="G72" s="1069">
        <f t="shared" si="9"/>
        <v>478.92</v>
      </c>
      <c r="H72" s="225">
        <f t="shared" si="10"/>
        <v>115.37</v>
      </c>
      <c r="I72" s="1071">
        <f t="shared" si="11"/>
        <v>594.29</v>
      </c>
    </row>
    <row r="73" spans="1:9" ht="18" customHeight="1" x14ac:dyDescent="0.25">
      <c r="A73" s="1079" t="s">
        <v>505</v>
      </c>
      <c r="B73" s="1074">
        <v>96</v>
      </c>
      <c r="C73" s="1069">
        <f t="shared" si="7"/>
        <v>0.60759493670886078</v>
      </c>
      <c r="D73" s="225">
        <v>785</v>
      </c>
      <c r="E73" s="225">
        <f t="shared" si="8"/>
        <v>476.96202531645571</v>
      </c>
      <c r="F73" s="1070">
        <v>1</v>
      </c>
      <c r="G73" s="1069">
        <f t="shared" si="9"/>
        <v>476.96</v>
      </c>
      <c r="H73" s="225">
        <f t="shared" si="10"/>
        <v>114.9</v>
      </c>
      <c r="I73" s="1071">
        <f t="shared" si="11"/>
        <v>591.86</v>
      </c>
    </row>
    <row r="74" spans="1:9" ht="18" customHeight="1" x14ac:dyDescent="0.25">
      <c r="A74" s="1079" t="s">
        <v>505</v>
      </c>
      <c r="B74" s="1074">
        <v>96</v>
      </c>
      <c r="C74" s="1069">
        <f t="shared" si="7"/>
        <v>0.60759493670886078</v>
      </c>
      <c r="D74" s="225">
        <v>785</v>
      </c>
      <c r="E74" s="225">
        <f t="shared" si="8"/>
        <v>476.96202531645571</v>
      </c>
      <c r="F74" s="1070">
        <v>1</v>
      </c>
      <c r="G74" s="1069">
        <f t="shared" si="9"/>
        <v>476.96</v>
      </c>
      <c r="H74" s="225">
        <f t="shared" si="10"/>
        <v>114.9</v>
      </c>
      <c r="I74" s="1071">
        <f t="shared" si="11"/>
        <v>591.86</v>
      </c>
    </row>
    <row r="75" spans="1:9" ht="18" customHeight="1" x14ac:dyDescent="0.25">
      <c r="A75" s="1079" t="s">
        <v>505</v>
      </c>
      <c r="B75" s="1074">
        <v>48</v>
      </c>
      <c r="C75" s="1069">
        <f t="shared" si="7"/>
        <v>0.30379746835443039</v>
      </c>
      <c r="D75" s="225">
        <v>785</v>
      </c>
      <c r="E75" s="225">
        <f t="shared" si="8"/>
        <v>238.48101265822785</v>
      </c>
      <c r="F75" s="1070">
        <v>1</v>
      </c>
      <c r="G75" s="1069">
        <f t="shared" si="9"/>
        <v>238.48</v>
      </c>
      <c r="H75" s="225">
        <f t="shared" si="10"/>
        <v>57.45</v>
      </c>
      <c r="I75" s="1071">
        <f t="shared" si="11"/>
        <v>295.93</v>
      </c>
    </row>
    <row r="76" spans="1:9" ht="18" customHeight="1" x14ac:dyDescent="0.25">
      <c r="A76" s="1079" t="s">
        <v>505</v>
      </c>
      <c r="B76" s="1074">
        <v>24</v>
      </c>
      <c r="C76" s="1069">
        <f t="shared" si="7"/>
        <v>0.15189873417721519</v>
      </c>
      <c r="D76" s="225">
        <v>726</v>
      </c>
      <c r="E76" s="225">
        <f t="shared" si="8"/>
        <v>110.27848101265823</v>
      </c>
      <c r="F76" s="1070">
        <v>1</v>
      </c>
      <c r="G76" s="1069">
        <f t="shared" si="9"/>
        <v>110.28</v>
      </c>
      <c r="H76" s="225">
        <f t="shared" si="10"/>
        <v>26.57</v>
      </c>
      <c r="I76" s="1071">
        <f t="shared" si="11"/>
        <v>136.85</v>
      </c>
    </row>
    <row r="77" spans="1:9" ht="18" customHeight="1" x14ac:dyDescent="0.25">
      <c r="A77" s="1079" t="s">
        <v>505</v>
      </c>
      <c r="B77" s="1074">
        <v>24</v>
      </c>
      <c r="C77" s="1069">
        <f t="shared" si="7"/>
        <v>0.15189873417721519</v>
      </c>
      <c r="D77" s="225">
        <v>746</v>
      </c>
      <c r="E77" s="225">
        <f t="shared" si="8"/>
        <v>113.31645569620254</v>
      </c>
      <c r="F77" s="1070">
        <v>1</v>
      </c>
      <c r="G77" s="1069">
        <f t="shared" si="9"/>
        <v>113.32</v>
      </c>
      <c r="H77" s="225">
        <f t="shared" si="10"/>
        <v>27.3</v>
      </c>
      <c r="I77" s="1071">
        <f t="shared" si="11"/>
        <v>140.62</v>
      </c>
    </row>
    <row r="78" spans="1:9" ht="18" customHeight="1" x14ac:dyDescent="0.25">
      <c r="A78" s="1079" t="s">
        <v>505</v>
      </c>
      <c r="B78" s="1074">
        <v>24</v>
      </c>
      <c r="C78" s="1069">
        <f t="shared" si="7"/>
        <v>0.15189873417721519</v>
      </c>
      <c r="D78" s="225">
        <v>785</v>
      </c>
      <c r="E78" s="225">
        <f t="shared" si="8"/>
        <v>119.24050632911393</v>
      </c>
      <c r="F78" s="1070">
        <v>1</v>
      </c>
      <c r="G78" s="1069">
        <f t="shared" si="9"/>
        <v>119.24</v>
      </c>
      <c r="H78" s="225">
        <f t="shared" si="10"/>
        <v>28.72</v>
      </c>
      <c r="I78" s="1071">
        <f t="shared" si="11"/>
        <v>147.95999999999998</v>
      </c>
    </row>
    <row r="79" spans="1:9" ht="18" customHeight="1" x14ac:dyDescent="0.25">
      <c r="A79" s="1079" t="s">
        <v>505</v>
      </c>
      <c r="B79" s="1074">
        <v>24</v>
      </c>
      <c r="C79" s="1069">
        <f t="shared" si="7"/>
        <v>0.15189873417721519</v>
      </c>
      <c r="D79" s="225">
        <v>785</v>
      </c>
      <c r="E79" s="225">
        <f t="shared" si="8"/>
        <v>119.24050632911393</v>
      </c>
      <c r="F79" s="1070">
        <v>1</v>
      </c>
      <c r="G79" s="1069">
        <f t="shared" si="9"/>
        <v>119.24</v>
      </c>
      <c r="H79" s="225">
        <f t="shared" si="10"/>
        <v>28.72</v>
      </c>
      <c r="I79" s="1071">
        <f t="shared" si="11"/>
        <v>147.95999999999998</v>
      </c>
    </row>
    <row r="80" spans="1:9" ht="57" customHeight="1" x14ac:dyDescent="0.25">
      <c r="A80" s="1078" t="s">
        <v>9</v>
      </c>
      <c r="B80" s="1035">
        <f>SUM(B81:B85)</f>
        <v>478</v>
      </c>
      <c r="C80" s="1089">
        <f>SUM(C81:C85)</f>
        <v>3.0253164556962027</v>
      </c>
      <c r="D80" s="1090"/>
      <c r="E80" s="1090"/>
      <c r="F80" s="1090"/>
      <c r="G80" s="1090">
        <f>SUM(G81:G85)</f>
        <v>1517.09</v>
      </c>
      <c r="H80" s="1090">
        <f>SUM(H81:H85)</f>
        <v>365.46</v>
      </c>
      <c r="I80" s="1091">
        <f>SUM(I81:I85)</f>
        <v>1882.55</v>
      </c>
    </row>
    <row r="81" spans="1:9" ht="18" customHeight="1" x14ac:dyDescent="0.25">
      <c r="A81" s="1079" t="s">
        <v>49</v>
      </c>
      <c r="B81" s="1074">
        <f>78+24</f>
        <v>102</v>
      </c>
      <c r="C81" s="1069">
        <f t="shared" si="7"/>
        <v>0.64556962025316456</v>
      </c>
      <c r="D81" s="225">
        <v>430</v>
      </c>
      <c r="E81" s="225">
        <f t="shared" si="8"/>
        <v>277.59493670886076</v>
      </c>
      <c r="F81" s="1070">
        <v>1</v>
      </c>
      <c r="G81" s="1069">
        <f t="shared" si="9"/>
        <v>277.58999999999997</v>
      </c>
      <c r="H81" s="225">
        <f t="shared" si="10"/>
        <v>66.87</v>
      </c>
      <c r="I81" s="1071">
        <f t="shared" si="11"/>
        <v>344.46</v>
      </c>
    </row>
    <row r="82" spans="1:9" ht="18" customHeight="1" x14ac:dyDescent="0.25">
      <c r="A82" s="1079" t="s">
        <v>49</v>
      </c>
      <c r="B82" s="1074">
        <v>120</v>
      </c>
      <c r="C82" s="1069">
        <f t="shared" si="7"/>
        <v>0.759493670886076</v>
      </c>
      <c r="D82" s="225">
        <v>576</v>
      </c>
      <c r="E82" s="225">
        <f t="shared" si="8"/>
        <v>437.4683544303798</v>
      </c>
      <c r="F82" s="1070">
        <v>1</v>
      </c>
      <c r="G82" s="1069">
        <f t="shared" si="9"/>
        <v>437.47</v>
      </c>
      <c r="H82" s="225">
        <f t="shared" si="10"/>
        <v>105.39</v>
      </c>
      <c r="I82" s="1071">
        <f t="shared" si="11"/>
        <v>542.86</v>
      </c>
    </row>
    <row r="83" spans="1:9" ht="18" customHeight="1" x14ac:dyDescent="0.25">
      <c r="A83" s="1079" t="s">
        <v>49</v>
      </c>
      <c r="B83" s="1074">
        <v>96</v>
      </c>
      <c r="C83" s="1069">
        <f t="shared" si="7"/>
        <v>0.60759493670886078</v>
      </c>
      <c r="D83" s="225">
        <v>495</v>
      </c>
      <c r="E83" s="225">
        <f t="shared" si="8"/>
        <v>300.75949367088606</v>
      </c>
      <c r="F83" s="1070">
        <v>1</v>
      </c>
      <c r="G83" s="1069">
        <f t="shared" si="9"/>
        <v>300.76</v>
      </c>
      <c r="H83" s="225">
        <f t="shared" si="10"/>
        <v>72.45</v>
      </c>
      <c r="I83" s="1071">
        <f t="shared" si="11"/>
        <v>373.21</v>
      </c>
    </row>
    <row r="84" spans="1:9" ht="18" customHeight="1" x14ac:dyDescent="0.25">
      <c r="A84" s="1079" t="s">
        <v>49</v>
      </c>
      <c r="B84" s="1074">
        <v>136</v>
      </c>
      <c r="C84" s="1069">
        <f t="shared" si="7"/>
        <v>0.86075949367088611</v>
      </c>
      <c r="D84" s="225">
        <v>495</v>
      </c>
      <c r="E84" s="225">
        <f t="shared" si="8"/>
        <v>426.07594936708864</v>
      </c>
      <c r="F84" s="1070">
        <v>1</v>
      </c>
      <c r="G84" s="1069">
        <f t="shared" si="9"/>
        <v>426.08</v>
      </c>
      <c r="H84" s="225">
        <f t="shared" si="10"/>
        <v>102.64</v>
      </c>
      <c r="I84" s="1071">
        <f t="shared" si="11"/>
        <v>528.72</v>
      </c>
    </row>
    <row r="85" spans="1:9" ht="18" customHeight="1" x14ac:dyDescent="0.25">
      <c r="A85" s="1079" t="s">
        <v>49</v>
      </c>
      <c r="B85" s="1074">
        <v>24</v>
      </c>
      <c r="C85" s="1069">
        <f t="shared" si="7"/>
        <v>0.15189873417721519</v>
      </c>
      <c r="D85" s="225">
        <v>495</v>
      </c>
      <c r="E85" s="225">
        <f t="shared" si="8"/>
        <v>75.189873417721515</v>
      </c>
      <c r="F85" s="1070">
        <v>1</v>
      </c>
      <c r="G85" s="1069">
        <f t="shared" si="9"/>
        <v>75.19</v>
      </c>
      <c r="H85" s="225">
        <f t="shared" si="10"/>
        <v>18.11</v>
      </c>
      <c r="I85" s="1071">
        <f t="shared" si="11"/>
        <v>93.3</v>
      </c>
    </row>
    <row r="86" spans="1:9" s="168" customFormat="1" ht="21.75" customHeight="1" x14ac:dyDescent="0.25">
      <c r="A86" s="1077" t="s">
        <v>659</v>
      </c>
      <c r="B86" s="1073">
        <f>B87+B100+B111</f>
        <v>1876</v>
      </c>
      <c r="C86" s="1086">
        <f t="shared" ref="C86:I86" si="12">C87+C100+C111</f>
        <v>11.873417721518987</v>
      </c>
      <c r="D86" s="1087"/>
      <c r="E86" s="1087"/>
      <c r="F86" s="1087"/>
      <c r="G86" s="1087">
        <f t="shared" si="12"/>
        <v>2281.7499999999995</v>
      </c>
      <c r="H86" s="1087">
        <f t="shared" si="12"/>
        <v>549.66000000000008</v>
      </c>
      <c r="I86" s="1088">
        <f t="shared" si="12"/>
        <v>2831.41</v>
      </c>
    </row>
    <row r="87" spans="1:9" ht="56.25" customHeight="1" x14ac:dyDescent="0.25">
      <c r="A87" s="1078" t="s">
        <v>8</v>
      </c>
      <c r="B87" s="1035">
        <f>SUM(B88:B99)</f>
        <v>872</v>
      </c>
      <c r="C87" s="1089">
        <f t="shared" ref="C87:I87" si="13">SUM(C88:C99)</f>
        <v>5.518987341772152</v>
      </c>
      <c r="D87" s="1090"/>
      <c r="E87" s="1090"/>
      <c r="F87" s="1090"/>
      <c r="G87" s="1090">
        <f t="shared" si="13"/>
        <v>1310.8399999999997</v>
      </c>
      <c r="H87" s="1090">
        <f t="shared" si="13"/>
        <v>315.78000000000003</v>
      </c>
      <c r="I87" s="1091">
        <f t="shared" si="13"/>
        <v>1626.62</v>
      </c>
    </row>
    <row r="88" spans="1:9" ht="18" customHeight="1" x14ac:dyDescent="0.25">
      <c r="A88" s="1079" t="s">
        <v>505</v>
      </c>
      <c r="B88" s="1074">
        <v>136</v>
      </c>
      <c r="C88" s="1069">
        <f t="shared" ref="C88:C112" si="14">B88/158</f>
        <v>0.86075949367088611</v>
      </c>
      <c r="D88" s="225">
        <v>905</v>
      </c>
      <c r="E88" s="225">
        <f t="shared" ref="E88:E115" si="15">C88*D88</f>
        <v>778.98734177215192</v>
      </c>
      <c r="F88" s="1070">
        <v>0.3</v>
      </c>
      <c r="G88" s="1069">
        <f t="shared" ref="G88:G115" si="16">ROUND(E88*F88,2)</f>
        <v>233.7</v>
      </c>
      <c r="H88" s="225">
        <f t="shared" ref="H88:H115" si="17">ROUND(G88*0.2409,2)</f>
        <v>56.3</v>
      </c>
      <c r="I88" s="1071">
        <f t="shared" ref="I88:I115" si="18">G88+H88</f>
        <v>290</v>
      </c>
    </row>
    <row r="89" spans="1:9" ht="18" customHeight="1" x14ac:dyDescent="0.25">
      <c r="A89" s="1079" t="s">
        <v>505</v>
      </c>
      <c r="B89" s="1074">
        <f>24*3</f>
        <v>72</v>
      </c>
      <c r="C89" s="1069">
        <f t="shared" si="14"/>
        <v>0.45569620253164556</v>
      </c>
      <c r="D89" s="225">
        <v>785</v>
      </c>
      <c r="E89" s="225">
        <f t="shared" si="15"/>
        <v>357.72151898734177</v>
      </c>
      <c r="F89" s="1070">
        <v>0.3</v>
      </c>
      <c r="G89" s="1069">
        <f t="shared" si="16"/>
        <v>107.32</v>
      </c>
      <c r="H89" s="225">
        <f t="shared" si="17"/>
        <v>25.85</v>
      </c>
      <c r="I89" s="1071">
        <f t="shared" si="18"/>
        <v>133.16999999999999</v>
      </c>
    </row>
    <row r="90" spans="1:9" ht="18" customHeight="1" x14ac:dyDescent="0.25">
      <c r="A90" s="1079" t="s">
        <v>505</v>
      </c>
      <c r="B90" s="1074">
        <v>48</v>
      </c>
      <c r="C90" s="1069">
        <f t="shared" si="14"/>
        <v>0.30379746835443039</v>
      </c>
      <c r="D90" s="225">
        <v>785</v>
      </c>
      <c r="E90" s="225">
        <f t="shared" si="15"/>
        <v>238.48101265822785</v>
      </c>
      <c r="F90" s="1070">
        <v>0.3</v>
      </c>
      <c r="G90" s="1069">
        <f t="shared" si="16"/>
        <v>71.540000000000006</v>
      </c>
      <c r="H90" s="225">
        <f t="shared" si="17"/>
        <v>17.23</v>
      </c>
      <c r="I90" s="1071">
        <f t="shared" si="18"/>
        <v>88.77000000000001</v>
      </c>
    </row>
    <row r="91" spans="1:9" ht="18" customHeight="1" x14ac:dyDescent="0.25">
      <c r="A91" s="1079" t="s">
        <v>505</v>
      </c>
      <c r="B91" s="1074">
        <v>24</v>
      </c>
      <c r="C91" s="1069">
        <f t="shared" si="14"/>
        <v>0.15189873417721519</v>
      </c>
      <c r="D91" s="225">
        <v>785</v>
      </c>
      <c r="E91" s="225">
        <f t="shared" si="15"/>
        <v>119.24050632911393</v>
      </c>
      <c r="F91" s="1070">
        <v>0.3</v>
      </c>
      <c r="G91" s="1069">
        <f t="shared" si="16"/>
        <v>35.770000000000003</v>
      </c>
      <c r="H91" s="225">
        <f t="shared" si="17"/>
        <v>8.6199999999999992</v>
      </c>
      <c r="I91" s="1071">
        <f t="shared" si="18"/>
        <v>44.39</v>
      </c>
    </row>
    <row r="92" spans="1:9" ht="18" customHeight="1" x14ac:dyDescent="0.25">
      <c r="A92" s="1079" t="s">
        <v>505</v>
      </c>
      <c r="B92" s="1074">
        <v>24</v>
      </c>
      <c r="C92" s="1069">
        <f t="shared" si="14"/>
        <v>0.15189873417721519</v>
      </c>
      <c r="D92" s="225">
        <v>805</v>
      </c>
      <c r="E92" s="225">
        <f t="shared" si="15"/>
        <v>122.27848101265823</v>
      </c>
      <c r="F92" s="1070">
        <v>0.3</v>
      </c>
      <c r="G92" s="1069">
        <f t="shared" si="16"/>
        <v>36.68</v>
      </c>
      <c r="H92" s="225">
        <f t="shared" si="17"/>
        <v>8.84</v>
      </c>
      <c r="I92" s="1071">
        <f t="shared" si="18"/>
        <v>45.519999999999996</v>
      </c>
    </row>
    <row r="93" spans="1:9" ht="18" customHeight="1" x14ac:dyDescent="0.25">
      <c r="A93" s="1079" t="s">
        <v>505</v>
      </c>
      <c r="B93" s="1074">
        <f>24*6+12</f>
        <v>156</v>
      </c>
      <c r="C93" s="1069">
        <f t="shared" si="14"/>
        <v>0.98734177215189878</v>
      </c>
      <c r="D93" s="225">
        <v>726</v>
      </c>
      <c r="E93" s="225">
        <f t="shared" si="15"/>
        <v>716.81012658227849</v>
      </c>
      <c r="F93" s="1070">
        <v>0.3</v>
      </c>
      <c r="G93" s="1069">
        <f t="shared" si="16"/>
        <v>215.04</v>
      </c>
      <c r="H93" s="225">
        <f t="shared" si="17"/>
        <v>51.8</v>
      </c>
      <c r="I93" s="1071">
        <f t="shared" si="18"/>
        <v>266.83999999999997</v>
      </c>
    </row>
    <row r="94" spans="1:9" ht="18" customHeight="1" x14ac:dyDescent="0.25">
      <c r="A94" s="1079" t="s">
        <v>505</v>
      </c>
      <c r="B94" s="1074">
        <f>5*24+16</f>
        <v>136</v>
      </c>
      <c r="C94" s="1069">
        <f t="shared" si="14"/>
        <v>0.86075949367088611</v>
      </c>
      <c r="D94" s="225">
        <v>805</v>
      </c>
      <c r="E94" s="225">
        <f t="shared" si="15"/>
        <v>692.91139240506334</v>
      </c>
      <c r="F94" s="1070">
        <v>0.3</v>
      </c>
      <c r="G94" s="1069">
        <f t="shared" si="16"/>
        <v>207.87</v>
      </c>
      <c r="H94" s="225">
        <f t="shared" si="17"/>
        <v>50.08</v>
      </c>
      <c r="I94" s="1071">
        <f t="shared" si="18"/>
        <v>257.95</v>
      </c>
    </row>
    <row r="95" spans="1:9" ht="18" customHeight="1" x14ac:dyDescent="0.25">
      <c r="A95" s="1079" t="s">
        <v>505</v>
      </c>
      <c r="B95" s="1074">
        <v>24</v>
      </c>
      <c r="C95" s="1069">
        <f t="shared" si="14"/>
        <v>0.15189873417721519</v>
      </c>
      <c r="D95" s="225">
        <v>805</v>
      </c>
      <c r="E95" s="225">
        <f t="shared" si="15"/>
        <v>122.27848101265823</v>
      </c>
      <c r="F95" s="1070">
        <v>0.3</v>
      </c>
      <c r="G95" s="1069">
        <f t="shared" si="16"/>
        <v>36.68</v>
      </c>
      <c r="H95" s="225">
        <f t="shared" si="17"/>
        <v>8.84</v>
      </c>
      <c r="I95" s="1071">
        <f t="shared" si="18"/>
        <v>45.519999999999996</v>
      </c>
    </row>
    <row r="96" spans="1:9" ht="18" customHeight="1" x14ac:dyDescent="0.25">
      <c r="A96" s="1079" t="s">
        <v>505</v>
      </c>
      <c r="B96" s="1074">
        <f>24*3</f>
        <v>72</v>
      </c>
      <c r="C96" s="1069">
        <f t="shared" si="14"/>
        <v>0.45569620253164556</v>
      </c>
      <c r="D96" s="225">
        <v>785</v>
      </c>
      <c r="E96" s="225">
        <f t="shared" si="15"/>
        <v>357.72151898734177</v>
      </c>
      <c r="F96" s="1070">
        <v>0.3</v>
      </c>
      <c r="G96" s="1069">
        <f t="shared" si="16"/>
        <v>107.32</v>
      </c>
      <c r="H96" s="225">
        <f t="shared" si="17"/>
        <v>25.85</v>
      </c>
      <c r="I96" s="1071">
        <f t="shared" si="18"/>
        <v>133.16999999999999</v>
      </c>
    </row>
    <row r="97" spans="1:9" ht="18" customHeight="1" x14ac:dyDescent="0.25">
      <c r="A97" s="1079" t="s">
        <v>505</v>
      </c>
      <c r="B97" s="1074">
        <f>24*4</f>
        <v>96</v>
      </c>
      <c r="C97" s="1069">
        <f t="shared" si="14"/>
        <v>0.60759493670886078</v>
      </c>
      <c r="D97" s="225">
        <v>726</v>
      </c>
      <c r="E97" s="225">
        <f t="shared" si="15"/>
        <v>441.11392405063293</v>
      </c>
      <c r="F97" s="1070">
        <v>0.3</v>
      </c>
      <c r="G97" s="1069">
        <f t="shared" si="16"/>
        <v>132.33000000000001</v>
      </c>
      <c r="H97" s="225">
        <f t="shared" si="17"/>
        <v>31.88</v>
      </c>
      <c r="I97" s="1071">
        <f t="shared" si="18"/>
        <v>164.21</v>
      </c>
    </row>
    <row r="98" spans="1:9" ht="18" customHeight="1" x14ac:dyDescent="0.25">
      <c r="A98" s="1079" t="s">
        <v>505</v>
      </c>
      <c r="B98" s="1074">
        <v>12</v>
      </c>
      <c r="C98" s="1069">
        <f t="shared" si="14"/>
        <v>7.5949367088607597E-2</v>
      </c>
      <c r="D98" s="225">
        <v>726</v>
      </c>
      <c r="E98" s="225">
        <f t="shared" si="15"/>
        <v>55.139240506329116</v>
      </c>
      <c r="F98" s="1070">
        <v>0.3</v>
      </c>
      <c r="G98" s="1069">
        <f t="shared" si="16"/>
        <v>16.54</v>
      </c>
      <c r="H98" s="225">
        <f t="shared" si="17"/>
        <v>3.98</v>
      </c>
      <c r="I98" s="1071">
        <f t="shared" si="18"/>
        <v>20.52</v>
      </c>
    </row>
    <row r="99" spans="1:9" ht="18" customHeight="1" x14ac:dyDescent="0.25">
      <c r="A99" s="1079" t="s">
        <v>505</v>
      </c>
      <c r="B99" s="1074">
        <f>48+24</f>
        <v>72</v>
      </c>
      <c r="C99" s="1069">
        <f t="shared" si="14"/>
        <v>0.45569620253164556</v>
      </c>
      <c r="D99" s="225">
        <v>805</v>
      </c>
      <c r="E99" s="225">
        <f t="shared" si="15"/>
        <v>366.8354430379747</v>
      </c>
      <c r="F99" s="1070">
        <v>0.3</v>
      </c>
      <c r="G99" s="1069">
        <f t="shared" si="16"/>
        <v>110.05</v>
      </c>
      <c r="H99" s="225">
        <f t="shared" si="17"/>
        <v>26.51</v>
      </c>
      <c r="I99" s="1071">
        <f t="shared" si="18"/>
        <v>136.56</v>
      </c>
    </row>
    <row r="100" spans="1:9" ht="57" customHeight="1" x14ac:dyDescent="0.25">
      <c r="A100" s="1078" t="s">
        <v>9</v>
      </c>
      <c r="B100" s="1035">
        <f>SUM(B101:B110)</f>
        <v>846</v>
      </c>
      <c r="C100" s="1089">
        <f t="shared" ref="C100:I100" si="19">SUM(C101:C110)</f>
        <v>5.3544303797468347</v>
      </c>
      <c r="D100" s="1090"/>
      <c r="E100" s="1090"/>
      <c r="F100" s="1090"/>
      <c r="G100" s="1090">
        <f t="shared" si="19"/>
        <v>789.41</v>
      </c>
      <c r="H100" s="1090">
        <f t="shared" si="19"/>
        <v>190.16</v>
      </c>
      <c r="I100" s="1091">
        <f t="shared" si="19"/>
        <v>979.57</v>
      </c>
    </row>
    <row r="101" spans="1:9" ht="18" customHeight="1" x14ac:dyDescent="0.25">
      <c r="A101" s="1079" t="s">
        <v>49</v>
      </c>
      <c r="B101" s="1074">
        <f>4*24</f>
        <v>96</v>
      </c>
      <c r="C101" s="1069">
        <f t="shared" si="14"/>
        <v>0.60759493670886078</v>
      </c>
      <c r="D101" s="225">
        <v>576</v>
      </c>
      <c r="E101" s="225">
        <f t="shared" si="15"/>
        <v>349.97468354430379</v>
      </c>
      <c r="F101" s="1070">
        <v>0.3</v>
      </c>
      <c r="G101" s="1069">
        <f t="shared" si="16"/>
        <v>104.99</v>
      </c>
      <c r="H101" s="225">
        <f t="shared" si="17"/>
        <v>25.29</v>
      </c>
      <c r="I101" s="1071">
        <f t="shared" si="18"/>
        <v>130.28</v>
      </c>
    </row>
    <row r="102" spans="1:9" ht="18" customHeight="1" x14ac:dyDescent="0.25">
      <c r="A102" s="1079" t="s">
        <v>49</v>
      </c>
      <c r="B102" s="1074">
        <v>24</v>
      </c>
      <c r="C102" s="1069">
        <f t="shared" si="14"/>
        <v>0.15189873417721519</v>
      </c>
      <c r="D102" s="225">
        <v>495</v>
      </c>
      <c r="E102" s="225">
        <f t="shared" si="15"/>
        <v>75.189873417721515</v>
      </c>
      <c r="F102" s="1070">
        <v>0.3</v>
      </c>
      <c r="G102" s="1069">
        <f t="shared" si="16"/>
        <v>22.56</v>
      </c>
      <c r="H102" s="225">
        <f t="shared" si="17"/>
        <v>5.43</v>
      </c>
      <c r="I102" s="1071">
        <f t="shared" si="18"/>
        <v>27.99</v>
      </c>
    </row>
    <row r="103" spans="1:9" ht="18" customHeight="1" x14ac:dyDescent="0.25">
      <c r="A103" s="1079" t="s">
        <v>49</v>
      </c>
      <c r="B103" s="1074">
        <f>3*24</f>
        <v>72</v>
      </c>
      <c r="C103" s="1069">
        <f t="shared" si="14"/>
        <v>0.45569620253164556</v>
      </c>
      <c r="D103" s="225">
        <v>495</v>
      </c>
      <c r="E103" s="225">
        <f t="shared" si="15"/>
        <v>225.56962025316454</v>
      </c>
      <c r="F103" s="1070">
        <v>0.3</v>
      </c>
      <c r="G103" s="1069">
        <f t="shared" si="16"/>
        <v>67.67</v>
      </c>
      <c r="H103" s="225">
        <f t="shared" si="17"/>
        <v>16.3</v>
      </c>
      <c r="I103" s="1071">
        <f t="shared" si="18"/>
        <v>83.97</v>
      </c>
    </row>
    <row r="104" spans="1:9" ht="18" customHeight="1" x14ac:dyDescent="0.25">
      <c r="A104" s="1079" t="s">
        <v>49</v>
      </c>
      <c r="B104" s="1074">
        <f>3*24+12</f>
        <v>84</v>
      </c>
      <c r="C104" s="1069">
        <f t="shared" si="14"/>
        <v>0.53164556962025311</v>
      </c>
      <c r="D104" s="225">
        <v>495</v>
      </c>
      <c r="E104" s="225">
        <f t="shared" si="15"/>
        <v>263.1645569620253</v>
      </c>
      <c r="F104" s="1070">
        <v>0.3</v>
      </c>
      <c r="G104" s="1069">
        <f t="shared" si="16"/>
        <v>78.95</v>
      </c>
      <c r="H104" s="225">
        <f t="shared" si="17"/>
        <v>19.02</v>
      </c>
      <c r="I104" s="1071">
        <f t="shared" si="18"/>
        <v>97.97</v>
      </c>
    </row>
    <row r="105" spans="1:9" ht="18" customHeight="1" x14ac:dyDescent="0.25">
      <c r="A105" s="1079" t="s">
        <v>49</v>
      </c>
      <c r="B105" s="1074">
        <f>6*24+16</f>
        <v>160</v>
      </c>
      <c r="C105" s="1069">
        <f t="shared" si="14"/>
        <v>1.0126582278481013</v>
      </c>
      <c r="D105" s="225">
        <v>495</v>
      </c>
      <c r="E105" s="225">
        <f t="shared" si="15"/>
        <v>501.26582278481015</v>
      </c>
      <c r="F105" s="1070">
        <v>0.3</v>
      </c>
      <c r="G105" s="1069">
        <f t="shared" si="16"/>
        <v>150.38</v>
      </c>
      <c r="H105" s="225">
        <f t="shared" si="17"/>
        <v>36.229999999999997</v>
      </c>
      <c r="I105" s="1071">
        <f t="shared" si="18"/>
        <v>186.60999999999999</v>
      </c>
    </row>
    <row r="106" spans="1:9" ht="18" customHeight="1" x14ac:dyDescent="0.25">
      <c r="A106" s="1079" t="s">
        <v>49</v>
      </c>
      <c r="B106" s="1074">
        <f>4*24+4</f>
        <v>100</v>
      </c>
      <c r="C106" s="1069">
        <f t="shared" si="14"/>
        <v>0.63291139240506333</v>
      </c>
      <c r="D106" s="225">
        <v>495</v>
      </c>
      <c r="E106" s="225">
        <f t="shared" si="15"/>
        <v>313.29113924050637</v>
      </c>
      <c r="F106" s="1070">
        <v>0.3</v>
      </c>
      <c r="G106" s="1069">
        <f t="shared" si="16"/>
        <v>93.99</v>
      </c>
      <c r="H106" s="225">
        <f t="shared" si="17"/>
        <v>22.64</v>
      </c>
      <c r="I106" s="1071">
        <f t="shared" si="18"/>
        <v>116.63</v>
      </c>
    </row>
    <row r="107" spans="1:9" ht="18" customHeight="1" x14ac:dyDescent="0.25">
      <c r="A107" s="1079" t="s">
        <v>49</v>
      </c>
      <c r="B107" s="1074">
        <f>6*24</f>
        <v>144</v>
      </c>
      <c r="C107" s="1069">
        <f t="shared" si="14"/>
        <v>0.91139240506329111</v>
      </c>
      <c r="D107" s="225">
        <v>495</v>
      </c>
      <c r="E107" s="225">
        <f t="shared" si="15"/>
        <v>451.13924050632909</v>
      </c>
      <c r="F107" s="1070">
        <v>0.3</v>
      </c>
      <c r="G107" s="1069">
        <f t="shared" si="16"/>
        <v>135.34</v>
      </c>
      <c r="H107" s="225">
        <f t="shared" si="17"/>
        <v>32.6</v>
      </c>
      <c r="I107" s="1071">
        <f t="shared" si="18"/>
        <v>167.94</v>
      </c>
    </row>
    <row r="108" spans="1:9" ht="18" customHeight="1" x14ac:dyDescent="0.25">
      <c r="A108" s="1079" t="s">
        <v>49</v>
      </c>
      <c r="B108" s="1074">
        <v>40</v>
      </c>
      <c r="C108" s="1069">
        <f t="shared" si="14"/>
        <v>0.25316455696202533</v>
      </c>
      <c r="D108" s="225">
        <v>430</v>
      </c>
      <c r="E108" s="225">
        <f t="shared" si="15"/>
        <v>108.8607594936709</v>
      </c>
      <c r="F108" s="1070">
        <v>0.3</v>
      </c>
      <c r="G108" s="1069">
        <f t="shared" si="16"/>
        <v>32.659999999999997</v>
      </c>
      <c r="H108" s="225">
        <f t="shared" si="17"/>
        <v>7.87</v>
      </c>
      <c r="I108" s="1071">
        <f t="shared" si="18"/>
        <v>40.529999999999994</v>
      </c>
    </row>
    <row r="109" spans="1:9" ht="18" customHeight="1" x14ac:dyDescent="0.25">
      <c r="A109" s="1079" t="s">
        <v>49</v>
      </c>
      <c r="B109" s="1074">
        <v>24</v>
      </c>
      <c r="C109" s="1069">
        <f t="shared" si="14"/>
        <v>0.15189873417721519</v>
      </c>
      <c r="D109" s="225">
        <v>430</v>
      </c>
      <c r="E109" s="225">
        <f t="shared" si="15"/>
        <v>65.316455696202539</v>
      </c>
      <c r="F109" s="1070">
        <v>0.3</v>
      </c>
      <c r="G109" s="1069">
        <f t="shared" si="16"/>
        <v>19.59</v>
      </c>
      <c r="H109" s="225">
        <f t="shared" si="17"/>
        <v>4.72</v>
      </c>
      <c r="I109" s="1071">
        <f t="shared" si="18"/>
        <v>24.31</v>
      </c>
    </row>
    <row r="110" spans="1:9" ht="18" customHeight="1" x14ac:dyDescent="0.25">
      <c r="A110" s="1079" t="s">
        <v>49</v>
      </c>
      <c r="B110" s="1074">
        <f>88+14</f>
        <v>102</v>
      </c>
      <c r="C110" s="1069">
        <f t="shared" si="14"/>
        <v>0.64556962025316456</v>
      </c>
      <c r="D110" s="225">
        <v>430</v>
      </c>
      <c r="E110" s="225">
        <f t="shared" si="15"/>
        <v>277.59493670886076</v>
      </c>
      <c r="F110" s="1070">
        <v>0.3</v>
      </c>
      <c r="G110" s="1069">
        <f t="shared" si="16"/>
        <v>83.28</v>
      </c>
      <c r="H110" s="225">
        <f t="shared" si="17"/>
        <v>20.059999999999999</v>
      </c>
      <c r="I110" s="1071">
        <f t="shared" si="18"/>
        <v>103.34</v>
      </c>
    </row>
    <row r="111" spans="1:9" ht="31.5" customHeight="1" x14ac:dyDescent="0.25">
      <c r="A111" s="1078" t="s">
        <v>7</v>
      </c>
      <c r="B111" s="1035">
        <f>SUM(B112:B112)</f>
        <v>158</v>
      </c>
      <c r="C111" s="1089">
        <f t="shared" ref="C111:I111" si="20">SUM(C112:C112)</f>
        <v>1</v>
      </c>
      <c r="D111" s="1090"/>
      <c r="E111" s="1090"/>
      <c r="F111" s="1090"/>
      <c r="G111" s="1090">
        <f t="shared" si="20"/>
        <v>181.5</v>
      </c>
      <c r="H111" s="1090">
        <f t="shared" si="20"/>
        <v>43.72</v>
      </c>
      <c r="I111" s="1091">
        <f t="shared" si="20"/>
        <v>225.22</v>
      </c>
    </row>
    <row r="112" spans="1:9" ht="18" customHeight="1" x14ac:dyDescent="0.25">
      <c r="A112" s="1079" t="s">
        <v>658</v>
      </c>
      <c r="B112" s="1074">
        <v>158</v>
      </c>
      <c r="C112" s="1069">
        <f t="shared" si="14"/>
        <v>1</v>
      </c>
      <c r="D112" s="225">
        <v>605</v>
      </c>
      <c r="E112" s="225">
        <f t="shared" si="15"/>
        <v>605</v>
      </c>
      <c r="F112" s="1070">
        <v>0.3</v>
      </c>
      <c r="G112" s="1069">
        <f t="shared" si="16"/>
        <v>181.5</v>
      </c>
      <c r="H112" s="225">
        <f t="shared" si="17"/>
        <v>43.72</v>
      </c>
      <c r="I112" s="1071">
        <f t="shared" si="18"/>
        <v>225.22</v>
      </c>
    </row>
    <row r="113" spans="1:9" s="168" customFormat="1" ht="21.75" customHeight="1" x14ac:dyDescent="0.25">
      <c r="A113" s="1077" t="s">
        <v>660</v>
      </c>
      <c r="B113" s="1073">
        <f>B114</f>
        <v>156</v>
      </c>
      <c r="C113" s="1086">
        <f t="shared" ref="C113:I113" si="21">C114</f>
        <v>0.98734177215189878</v>
      </c>
      <c r="D113" s="1087"/>
      <c r="E113" s="1087"/>
      <c r="F113" s="1087"/>
      <c r="G113" s="1087">
        <f t="shared" si="21"/>
        <v>281.98</v>
      </c>
      <c r="H113" s="1087">
        <f t="shared" si="21"/>
        <v>67.930000000000007</v>
      </c>
      <c r="I113" s="1088">
        <f t="shared" si="21"/>
        <v>349.91</v>
      </c>
    </row>
    <row r="114" spans="1:9" ht="60" customHeight="1" x14ac:dyDescent="0.25">
      <c r="A114" s="1078" t="s">
        <v>9</v>
      </c>
      <c r="B114" s="1035">
        <f>SUM(B115:B115)</f>
        <v>156</v>
      </c>
      <c r="C114" s="1089">
        <f t="shared" ref="C114:I114" si="22">SUM(C115:C115)</f>
        <v>0.98734177215189878</v>
      </c>
      <c r="D114" s="1090"/>
      <c r="E114" s="1090"/>
      <c r="F114" s="1090"/>
      <c r="G114" s="1090">
        <f t="shared" si="22"/>
        <v>281.98</v>
      </c>
      <c r="H114" s="1090">
        <f t="shared" si="22"/>
        <v>67.930000000000007</v>
      </c>
      <c r="I114" s="1091">
        <f t="shared" si="22"/>
        <v>349.91</v>
      </c>
    </row>
    <row r="115" spans="1:9" ht="18" customHeight="1" x14ac:dyDescent="0.25">
      <c r="A115" s="1079" t="s">
        <v>505</v>
      </c>
      <c r="B115" s="1074">
        <v>156</v>
      </c>
      <c r="C115" s="1069">
        <f t="shared" ref="C115" si="23">B115/158</f>
        <v>0.98734177215189878</v>
      </c>
      <c r="D115" s="225">
        <v>952</v>
      </c>
      <c r="E115" s="225">
        <f t="shared" si="15"/>
        <v>939.94936708860769</v>
      </c>
      <c r="F115" s="1070">
        <v>0.3</v>
      </c>
      <c r="G115" s="1069">
        <f t="shared" si="16"/>
        <v>281.98</v>
      </c>
      <c r="H115" s="225">
        <f t="shared" si="17"/>
        <v>67.930000000000007</v>
      </c>
      <c r="I115" s="1071">
        <f t="shared" si="18"/>
        <v>349.91</v>
      </c>
    </row>
    <row r="116" spans="1:9" s="168" customFormat="1" ht="26.25" customHeight="1" x14ac:dyDescent="0.25">
      <c r="A116" s="1077" t="s">
        <v>662</v>
      </c>
      <c r="B116" s="1073">
        <f>B117+B121+B123</f>
        <v>1264</v>
      </c>
      <c r="C116" s="1086">
        <f t="shared" ref="C116:I116" si="24">C117+C121+C123</f>
        <v>8</v>
      </c>
      <c r="D116" s="1087"/>
      <c r="E116" s="1087"/>
      <c r="F116" s="1087"/>
      <c r="G116" s="1087">
        <f t="shared" si="24"/>
        <v>2984.7</v>
      </c>
      <c r="H116" s="1087">
        <f t="shared" si="24"/>
        <v>719.02</v>
      </c>
      <c r="I116" s="1088">
        <f t="shared" si="24"/>
        <v>3703.7200000000003</v>
      </c>
    </row>
    <row r="117" spans="1:9" ht="48.75" customHeight="1" x14ac:dyDescent="0.25">
      <c r="A117" s="1078" t="s">
        <v>10</v>
      </c>
      <c r="B117" s="1035">
        <f>SUM(B118:B120)</f>
        <v>474</v>
      </c>
      <c r="C117" s="1089">
        <f t="shared" ref="C117:I117" si="25">SUM(C118:C120)</f>
        <v>3</v>
      </c>
      <c r="D117" s="1090"/>
      <c r="E117" s="1090"/>
      <c r="F117" s="1090"/>
      <c r="G117" s="1090">
        <f t="shared" si="25"/>
        <v>1115.0999999999999</v>
      </c>
      <c r="H117" s="1090">
        <f t="shared" si="25"/>
        <v>268.62</v>
      </c>
      <c r="I117" s="1091">
        <f t="shared" si="25"/>
        <v>1383.72</v>
      </c>
    </row>
    <row r="118" spans="1:9" ht="18" customHeight="1" x14ac:dyDescent="0.25">
      <c r="A118" s="1079" t="s">
        <v>44</v>
      </c>
      <c r="B118" s="1074">
        <v>158</v>
      </c>
      <c r="C118" s="1069">
        <f t="shared" ref="C118:C129" si="26">B118/158</f>
        <v>1</v>
      </c>
      <c r="D118" s="225">
        <v>1187</v>
      </c>
      <c r="E118" s="225">
        <f t="shared" ref="E118:E122" si="27">C118*D118</f>
        <v>1187</v>
      </c>
      <c r="F118" s="1070">
        <v>0.3</v>
      </c>
      <c r="G118" s="1069">
        <f t="shared" ref="G118:G122" si="28">ROUND(E118*F118,2)</f>
        <v>356.1</v>
      </c>
      <c r="H118" s="225">
        <f t="shared" ref="H118:H122" si="29">ROUND(G118*0.2409,2)</f>
        <v>85.78</v>
      </c>
      <c r="I118" s="1071">
        <f t="shared" ref="I118:I122" si="30">G118+H118</f>
        <v>441.88</v>
      </c>
    </row>
    <row r="119" spans="1:9" ht="18" customHeight="1" x14ac:dyDescent="0.25">
      <c r="A119" s="1079" t="s">
        <v>44</v>
      </c>
      <c r="B119" s="1074">
        <v>158</v>
      </c>
      <c r="C119" s="1069">
        <f t="shared" si="26"/>
        <v>1</v>
      </c>
      <c r="D119" s="225">
        <v>1265</v>
      </c>
      <c r="E119" s="225">
        <f t="shared" si="27"/>
        <v>1265</v>
      </c>
      <c r="F119" s="1070">
        <v>0.3</v>
      </c>
      <c r="G119" s="1069">
        <f t="shared" si="28"/>
        <v>379.5</v>
      </c>
      <c r="H119" s="225">
        <f t="shared" si="29"/>
        <v>91.42</v>
      </c>
      <c r="I119" s="1071">
        <f t="shared" si="30"/>
        <v>470.92</v>
      </c>
    </row>
    <row r="120" spans="1:9" ht="15" customHeight="1" x14ac:dyDescent="0.25">
      <c r="A120" s="1079" t="s">
        <v>44</v>
      </c>
      <c r="B120" s="1074">
        <v>158</v>
      </c>
      <c r="C120" s="1069">
        <f t="shared" si="26"/>
        <v>1</v>
      </c>
      <c r="D120" s="225">
        <v>1265</v>
      </c>
      <c r="E120" s="225">
        <f t="shared" si="27"/>
        <v>1265</v>
      </c>
      <c r="F120" s="1070">
        <v>0.3</v>
      </c>
      <c r="G120" s="1069">
        <f t="shared" si="28"/>
        <v>379.5</v>
      </c>
      <c r="H120" s="225">
        <f t="shared" si="29"/>
        <v>91.42</v>
      </c>
      <c r="I120" s="1071">
        <f t="shared" si="30"/>
        <v>470.92</v>
      </c>
    </row>
    <row r="121" spans="1:9" ht="61.5" customHeight="1" x14ac:dyDescent="0.25">
      <c r="A121" s="1078" t="s">
        <v>8</v>
      </c>
      <c r="B121" s="1035">
        <f>SUM(B122:B122)</f>
        <v>158</v>
      </c>
      <c r="C121" s="1089">
        <f t="shared" ref="C121:I121" si="31">SUM(C122:C122)</f>
        <v>1</v>
      </c>
      <c r="D121" s="1090"/>
      <c r="E121" s="1090"/>
      <c r="F121" s="1090"/>
      <c r="G121" s="1090">
        <f t="shared" si="31"/>
        <v>369.6</v>
      </c>
      <c r="H121" s="1090">
        <f t="shared" si="31"/>
        <v>89.04</v>
      </c>
      <c r="I121" s="1091">
        <f t="shared" si="31"/>
        <v>458.64000000000004</v>
      </c>
    </row>
    <row r="122" spans="1:9" ht="22.5" customHeight="1" x14ac:dyDescent="0.25">
      <c r="A122" s="1079" t="s">
        <v>505</v>
      </c>
      <c r="B122" s="1074">
        <v>158</v>
      </c>
      <c r="C122" s="1069">
        <f t="shared" si="26"/>
        <v>1</v>
      </c>
      <c r="D122" s="225">
        <v>1232</v>
      </c>
      <c r="E122" s="225">
        <f t="shared" si="27"/>
        <v>1232</v>
      </c>
      <c r="F122" s="1070">
        <v>0.3</v>
      </c>
      <c r="G122" s="1069">
        <f t="shared" si="28"/>
        <v>369.6</v>
      </c>
      <c r="H122" s="225">
        <f t="shared" si="29"/>
        <v>89.04</v>
      </c>
      <c r="I122" s="1071">
        <f t="shared" si="30"/>
        <v>458.64000000000004</v>
      </c>
    </row>
    <row r="123" spans="1:9" ht="33" customHeight="1" x14ac:dyDescent="0.25">
      <c r="A123" s="1078" t="s">
        <v>7</v>
      </c>
      <c r="B123" s="1035">
        <f>SUM(B124:B129)</f>
        <v>632</v>
      </c>
      <c r="C123" s="1089">
        <f t="shared" ref="C123:I123" si="32">SUM(C124:C129)</f>
        <v>4</v>
      </c>
      <c r="D123" s="1090"/>
      <c r="E123" s="1090"/>
      <c r="F123" s="1090"/>
      <c r="G123" s="1090">
        <f t="shared" si="32"/>
        <v>1500</v>
      </c>
      <c r="H123" s="1090">
        <f t="shared" si="32"/>
        <v>361.36</v>
      </c>
      <c r="I123" s="1091">
        <f t="shared" si="32"/>
        <v>1861.36</v>
      </c>
    </row>
    <row r="124" spans="1:9" ht="18" customHeight="1" x14ac:dyDescent="0.25">
      <c r="A124" s="1079" t="s">
        <v>663</v>
      </c>
      <c r="B124" s="1074">
        <v>158</v>
      </c>
      <c r="C124" s="1069">
        <f t="shared" si="26"/>
        <v>1</v>
      </c>
      <c r="D124" s="225">
        <v>750</v>
      </c>
      <c r="E124" s="225">
        <f t="shared" ref="E124:E127" si="33">C124*D124</f>
        <v>750</v>
      </c>
      <c r="F124" s="1070">
        <v>0.3</v>
      </c>
      <c r="G124" s="1069">
        <f t="shared" ref="G124:G132" si="34">ROUND(E124*F124,2)</f>
        <v>225</v>
      </c>
      <c r="H124" s="225">
        <f t="shared" ref="H124:H132" si="35">ROUND(G124*0.2409,2)</f>
        <v>54.2</v>
      </c>
      <c r="I124" s="1071">
        <f t="shared" ref="I124:I132" si="36">G124+H124</f>
        <v>279.2</v>
      </c>
    </row>
    <row r="125" spans="1:9" ht="18" customHeight="1" x14ac:dyDescent="0.25">
      <c r="A125" s="1079" t="s">
        <v>631</v>
      </c>
      <c r="B125" s="1074">
        <v>158</v>
      </c>
      <c r="C125" s="1069">
        <f t="shared" si="26"/>
        <v>1</v>
      </c>
      <c r="D125" s="225">
        <v>1500</v>
      </c>
      <c r="E125" s="225">
        <f t="shared" si="33"/>
        <v>1500</v>
      </c>
      <c r="F125" s="1070">
        <v>0.3</v>
      </c>
      <c r="G125" s="1069">
        <f t="shared" si="34"/>
        <v>450</v>
      </c>
      <c r="H125" s="225">
        <f t="shared" si="35"/>
        <v>108.41</v>
      </c>
      <c r="I125" s="1071">
        <f t="shared" si="36"/>
        <v>558.41</v>
      </c>
    </row>
    <row r="126" spans="1:9" ht="18" customHeight="1" x14ac:dyDescent="0.25">
      <c r="A126" s="1079" t="s">
        <v>664</v>
      </c>
      <c r="B126" s="1074">
        <v>158</v>
      </c>
      <c r="C126" s="1069">
        <f t="shared" si="26"/>
        <v>1</v>
      </c>
      <c r="D126" s="225">
        <v>1100</v>
      </c>
      <c r="E126" s="225">
        <f t="shared" si="33"/>
        <v>1100</v>
      </c>
      <c r="F126" s="1070">
        <v>0.3</v>
      </c>
      <c r="G126" s="1069">
        <f t="shared" si="34"/>
        <v>330</v>
      </c>
      <c r="H126" s="225">
        <f t="shared" si="35"/>
        <v>79.5</v>
      </c>
      <c r="I126" s="1071">
        <f t="shared" si="36"/>
        <v>409.5</v>
      </c>
    </row>
    <row r="127" spans="1:9" ht="18" customHeight="1" thickBot="1" x14ac:dyDescent="0.3">
      <c r="A127" s="1080" t="s">
        <v>665</v>
      </c>
      <c r="B127" s="1092">
        <v>158</v>
      </c>
      <c r="C127" s="1093">
        <f t="shared" si="26"/>
        <v>1</v>
      </c>
      <c r="D127" s="1094">
        <v>1650</v>
      </c>
      <c r="E127" s="1094">
        <f t="shared" si="33"/>
        <v>1650</v>
      </c>
      <c r="F127" s="1095">
        <v>0.3</v>
      </c>
      <c r="G127" s="1093">
        <f t="shared" si="34"/>
        <v>495</v>
      </c>
      <c r="H127" s="1094">
        <f t="shared" si="35"/>
        <v>119.25</v>
      </c>
      <c r="I127" s="1096">
        <f t="shared" si="36"/>
        <v>614.25</v>
      </c>
    </row>
    <row r="128" spans="1:9" ht="18" hidden="1" customHeight="1" x14ac:dyDescent="0.25">
      <c r="A128" s="1075"/>
      <c r="B128" s="898"/>
      <c r="C128" s="1081">
        <f t="shared" si="26"/>
        <v>0</v>
      </c>
      <c r="D128" s="155"/>
      <c r="E128" s="155">
        <f t="shared" ref="E128:E129" si="37">C128*D128</f>
        <v>0</v>
      </c>
      <c r="F128" s="155"/>
      <c r="G128" s="1081">
        <f t="shared" si="34"/>
        <v>0</v>
      </c>
      <c r="H128" s="155">
        <f t="shared" si="35"/>
        <v>0</v>
      </c>
      <c r="I128" s="823">
        <f t="shared" si="36"/>
        <v>0</v>
      </c>
    </row>
    <row r="129" spans="1:9" ht="18" hidden="1" customHeight="1" x14ac:dyDescent="0.25">
      <c r="A129" s="169"/>
      <c r="B129" s="15"/>
      <c r="C129" s="128">
        <f t="shared" si="26"/>
        <v>0</v>
      </c>
      <c r="D129" s="16"/>
      <c r="E129" s="16">
        <f t="shared" si="37"/>
        <v>0</v>
      </c>
      <c r="F129" s="16"/>
      <c r="G129" s="128">
        <f t="shared" si="34"/>
        <v>0</v>
      </c>
      <c r="H129" s="16">
        <f t="shared" si="35"/>
        <v>0</v>
      </c>
      <c r="I129" s="17">
        <f t="shared" si="36"/>
        <v>0</v>
      </c>
    </row>
    <row r="130" spans="1:9" ht="17.25" hidden="1" x14ac:dyDescent="0.25">
      <c r="A130" s="172" t="s">
        <v>14</v>
      </c>
      <c r="B130" s="15"/>
      <c r="C130" s="44"/>
      <c r="D130" s="16"/>
      <c r="E130" s="16"/>
      <c r="F130" s="16"/>
      <c r="G130" s="128">
        <f t="shared" si="34"/>
        <v>0</v>
      </c>
      <c r="H130" s="16">
        <f t="shared" si="35"/>
        <v>0</v>
      </c>
      <c r="I130" s="17">
        <f t="shared" si="36"/>
        <v>0</v>
      </c>
    </row>
    <row r="131" spans="1:9" hidden="1" x14ac:dyDescent="0.25">
      <c r="A131" s="173" t="s">
        <v>23</v>
      </c>
      <c r="B131" s="35">
        <v>175</v>
      </c>
      <c r="C131" s="174">
        <f>B131/159</f>
        <v>1.10062893081761</v>
      </c>
      <c r="D131" s="32">
        <v>669</v>
      </c>
      <c r="E131" s="32">
        <f>D131*C131</f>
        <v>736.32075471698113</v>
      </c>
      <c r="F131" s="33">
        <v>1</v>
      </c>
      <c r="G131" s="128">
        <f t="shared" si="34"/>
        <v>736.32</v>
      </c>
      <c r="H131" s="16">
        <f t="shared" si="35"/>
        <v>177.38</v>
      </c>
      <c r="I131" s="17">
        <f t="shared" si="36"/>
        <v>913.7</v>
      </c>
    </row>
    <row r="132" spans="1:9" ht="17.25" hidden="1" thickBot="1" x14ac:dyDescent="0.3">
      <c r="A132" s="173" t="s">
        <v>25</v>
      </c>
      <c r="B132" s="19"/>
      <c r="C132" s="36"/>
      <c r="D132" s="20"/>
      <c r="E132" s="20"/>
      <c r="F132" s="21"/>
      <c r="G132" s="128">
        <f t="shared" si="34"/>
        <v>0</v>
      </c>
      <c r="H132" s="16">
        <f t="shared" si="35"/>
        <v>0</v>
      </c>
      <c r="I132" s="17">
        <f t="shared" si="36"/>
        <v>0</v>
      </c>
    </row>
    <row r="135" spans="1:9" x14ac:dyDescent="0.25">
      <c r="A135" s="165" t="s">
        <v>394</v>
      </c>
    </row>
    <row r="136" spans="1:9" ht="8.25" customHeight="1" x14ac:dyDescent="0.25"/>
    <row r="137" spans="1:9" x14ac:dyDescent="0.25">
      <c r="A137" s="165" t="s">
        <v>666</v>
      </c>
    </row>
    <row r="138" spans="1:9" x14ac:dyDescent="0.25">
      <c r="A138" s="165" t="s">
        <v>667</v>
      </c>
    </row>
  </sheetData>
  <mergeCells count="4">
    <mergeCell ref="F1:G1"/>
    <mergeCell ref="A6:A7"/>
    <mergeCell ref="B6:I6"/>
    <mergeCell ref="A2:I2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95" orientation="landscape" r:id="rId1"/>
  <headerFooter>
    <oddFooter>&amp;CDOKUMENTS PARAKSTĪTS AR DROŠU ELEKTRONISKO PARAKSTU UN SATUR LAIKA ZĪMOGU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9" tint="0.59999389629810485"/>
    <pageSetUpPr fitToPage="1"/>
  </sheetPr>
  <dimension ref="A1:K184"/>
  <sheetViews>
    <sheetView zoomScale="80" zoomScaleNormal="80" zoomScaleSheetLayoutView="80" workbookViewId="0">
      <selection activeCell="K11" sqref="K11"/>
    </sheetView>
  </sheetViews>
  <sheetFormatPr defaultRowHeight="16.5" x14ac:dyDescent="0.25"/>
  <cols>
    <col min="1" max="1" width="42.7109375" style="2" customWidth="1"/>
    <col min="2" max="2" width="17.28515625" style="2" customWidth="1"/>
    <col min="3" max="3" width="19.28515625" style="2" customWidth="1"/>
    <col min="4" max="4" width="13.7109375" style="2" customWidth="1"/>
    <col min="5" max="5" width="15.42578125" style="2" customWidth="1"/>
    <col min="6" max="6" width="11.42578125" style="2" customWidth="1"/>
    <col min="7" max="7" width="13.5703125" style="2" customWidth="1"/>
    <col min="8" max="8" width="14.140625" style="2" customWidth="1"/>
    <col min="9" max="9" width="14.42578125" style="2" customWidth="1"/>
    <col min="10" max="10" width="9.140625" style="2"/>
    <col min="11" max="11" width="10.85546875" style="2" bestFit="1" customWidth="1"/>
    <col min="12" max="16384" width="9.140625" style="2"/>
  </cols>
  <sheetData>
    <row r="1" spans="1:9" x14ac:dyDescent="0.25">
      <c r="F1" s="1433" t="s">
        <v>12</v>
      </c>
      <c r="G1" s="1433"/>
    </row>
    <row r="2" spans="1:9" s="1" customFormat="1" ht="48.75" customHeight="1" x14ac:dyDescent="0.25">
      <c r="A2" s="1374" t="s">
        <v>2442</v>
      </c>
      <c r="B2" s="1374"/>
      <c r="C2" s="1374"/>
      <c r="D2" s="1374"/>
      <c r="E2" s="1374"/>
      <c r="F2" s="1374"/>
      <c r="G2" s="1374"/>
    </row>
    <row r="4" spans="1:9" ht="20.25" x14ac:dyDescent="0.3">
      <c r="A4" s="2" t="s">
        <v>874</v>
      </c>
    </row>
    <row r="5" spans="1:9" ht="17.25" thickBot="1" x14ac:dyDescent="0.3"/>
    <row r="6" spans="1:9" ht="24" customHeight="1" x14ac:dyDescent="0.25">
      <c r="A6" s="1428"/>
      <c r="B6" s="1430" t="s">
        <v>11</v>
      </c>
      <c r="C6" s="1431"/>
      <c r="D6" s="1431"/>
      <c r="E6" s="1431"/>
      <c r="F6" s="1431"/>
      <c r="G6" s="1431"/>
      <c r="H6" s="1431"/>
      <c r="I6" s="1432"/>
    </row>
    <row r="7" spans="1:9" ht="142.5" customHeight="1" x14ac:dyDescent="0.25">
      <c r="A7" s="1429"/>
      <c r="B7" s="23" t="s">
        <v>21</v>
      </c>
      <c r="C7" s="166" t="s">
        <v>15</v>
      </c>
      <c r="D7" s="24" t="s">
        <v>16</v>
      </c>
      <c r="E7" s="24" t="s">
        <v>13</v>
      </c>
      <c r="F7" s="24" t="s">
        <v>3</v>
      </c>
      <c r="G7" s="24" t="s">
        <v>4</v>
      </c>
      <c r="H7" s="24" t="s">
        <v>5</v>
      </c>
      <c r="I7" s="25" t="s">
        <v>6</v>
      </c>
    </row>
    <row r="8" spans="1:9" ht="13.5" customHeight="1" x14ac:dyDescent="0.25">
      <c r="A8" s="915"/>
      <c r="B8" s="4">
        <v>1</v>
      </c>
      <c r="C8" s="5" t="s">
        <v>24</v>
      </c>
      <c r="D8" s="5">
        <v>3</v>
      </c>
      <c r="E8" s="5" t="s">
        <v>17</v>
      </c>
      <c r="F8" s="5">
        <v>5</v>
      </c>
      <c r="G8" s="5" t="s">
        <v>18</v>
      </c>
      <c r="H8" s="5" t="s">
        <v>19</v>
      </c>
      <c r="I8" s="6" t="s">
        <v>20</v>
      </c>
    </row>
    <row r="9" spans="1:9" s="1" customFormat="1" ht="26.25" customHeight="1" x14ac:dyDescent="0.25">
      <c r="A9" s="213" t="s">
        <v>0</v>
      </c>
      <c r="B9" s="829">
        <f>B10+B69+B87+B123+B131+B150+B164</f>
        <v>12659.5</v>
      </c>
      <c r="C9" s="122">
        <f t="shared" ref="C9:I9" si="0">C10+C69+C87+C123+C131+C150+C164</f>
        <v>80.12341772151899</v>
      </c>
      <c r="D9" s="214"/>
      <c r="E9" s="214"/>
      <c r="F9" s="214"/>
      <c r="G9" s="8">
        <f t="shared" si="0"/>
        <v>62538.600000000006</v>
      </c>
      <c r="H9" s="8">
        <f t="shared" si="0"/>
        <v>15065.590000000004</v>
      </c>
      <c r="I9" s="9">
        <f t="shared" si="0"/>
        <v>77604.189999999988</v>
      </c>
    </row>
    <row r="10" spans="1:9" s="1" customFormat="1" ht="18" customHeight="1" x14ac:dyDescent="0.25">
      <c r="A10" s="707" t="s">
        <v>546</v>
      </c>
      <c r="B10" s="653">
        <f>B11+B47+B57+B63</f>
        <v>6550</v>
      </c>
      <c r="C10" s="124">
        <f t="shared" ref="C10:I10" si="1">C11+C47+C57+C63</f>
        <v>41.455696202531655</v>
      </c>
      <c r="D10" s="52"/>
      <c r="E10" s="52"/>
      <c r="F10" s="52"/>
      <c r="G10" s="52">
        <f t="shared" si="1"/>
        <v>37874.639999999999</v>
      </c>
      <c r="H10" s="52">
        <f t="shared" si="1"/>
        <v>9124.0300000000007</v>
      </c>
      <c r="I10" s="789">
        <f t="shared" si="1"/>
        <v>46998.67</v>
      </c>
    </row>
    <row r="11" spans="1:9" ht="55.5" customHeight="1" x14ac:dyDescent="0.25">
      <c r="A11" s="1037" t="s">
        <v>10</v>
      </c>
      <c r="B11" s="1042">
        <f>SUM(B12:B46)</f>
        <v>3594</v>
      </c>
      <c r="C11" s="1048">
        <f t="shared" ref="C11:I11" si="2">SUM(C12:C46)</f>
        <v>22.746835443037977</v>
      </c>
      <c r="D11" s="867"/>
      <c r="E11" s="867"/>
      <c r="F11" s="867"/>
      <c r="G11" s="867">
        <f t="shared" si="2"/>
        <v>25898.399999999998</v>
      </c>
      <c r="H11" s="867">
        <f t="shared" si="2"/>
        <v>6238.9500000000007</v>
      </c>
      <c r="I11" s="868">
        <f t="shared" si="2"/>
        <v>32137.35</v>
      </c>
    </row>
    <row r="12" spans="1:9" ht="18.75" customHeight="1" x14ac:dyDescent="0.25">
      <c r="A12" s="216" t="s">
        <v>210</v>
      </c>
      <c r="B12" s="658">
        <v>24</v>
      </c>
      <c r="C12" s="128">
        <f>B12/158</f>
        <v>0.15189873417721519</v>
      </c>
      <c r="D12" s="16">
        <v>1137.5999999999999</v>
      </c>
      <c r="E12" s="16">
        <f>C12*D12</f>
        <v>172.79999999999998</v>
      </c>
      <c r="F12" s="129">
        <v>1</v>
      </c>
      <c r="G12" s="16">
        <f>ROUND(E12*F12,2)</f>
        <v>172.8</v>
      </c>
      <c r="H12" s="16">
        <f>ROUND(G12*0.2409,2)</f>
        <v>41.63</v>
      </c>
      <c r="I12" s="17">
        <f>SUM(G12:H12)</f>
        <v>214.43</v>
      </c>
    </row>
    <row r="13" spans="1:9" ht="18.75" customHeight="1" x14ac:dyDescent="0.25">
      <c r="A13" s="216" t="s">
        <v>210</v>
      </c>
      <c r="B13" s="658">
        <v>52</v>
      </c>
      <c r="C13" s="128">
        <f t="shared" ref="C13:C71" si="3">B13/158</f>
        <v>0.32911392405063289</v>
      </c>
      <c r="D13" s="16">
        <v>1137.5999999999999</v>
      </c>
      <c r="E13" s="16">
        <f t="shared" ref="E13:E71" si="4">C13*D13</f>
        <v>374.39999999999992</v>
      </c>
      <c r="F13" s="129">
        <v>1</v>
      </c>
      <c r="G13" s="16">
        <f t="shared" ref="G13:G71" si="5">ROUND(E13*F13,2)</f>
        <v>374.4</v>
      </c>
      <c r="H13" s="16">
        <f t="shared" ref="H13:H71" si="6">ROUND(G13*0.2409,2)</f>
        <v>90.19</v>
      </c>
      <c r="I13" s="17">
        <f t="shared" ref="I13:I71" si="7">SUM(G13:H13)</f>
        <v>464.59</v>
      </c>
    </row>
    <row r="14" spans="1:9" ht="18.75" customHeight="1" x14ac:dyDescent="0.25">
      <c r="A14" s="216" t="s">
        <v>210</v>
      </c>
      <c r="B14" s="658">
        <v>79</v>
      </c>
      <c r="C14" s="128">
        <f t="shared" si="3"/>
        <v>0.5</v>
      </c>
      <c r="D14" s="16">
        <v>1137.5999999999999</v>
      </c>
      <c r="E14" s="16">
        <f t="shared" si="4"/>
        <v>568.79999999999995</v>
      </c>
      <c r="F14" s="129">
        <v>1</v>
      </c>
      <c r="G14" s="16">
        <f t="shared" si="5"/>
        <v>568.79999999999995</v>
      </c>
      <c r="H14" s="16">
        <f t="shared" si="6"/>
        <v>137.02000000000001</v>
      </c>
      <c r="I14" s="17">
        <f t="shared" si="7"/>
        <v>705.81999999999994</v>
      </c>
    </row>
    <row r="15" spans="1:9" ht="18.75" customHeight="1" x14ac:dyDescent="0.25">
      <c r="A15" s="216" t="s">
        <v>210</v>
      </c>
      <c r="B15" s="658">
        <v>224</v>
      </c>
      <c r="C15" s="128">
        <f t="shared" si="3"/>
        <v>1.4177215189873418</v>
      </c>
      <c r="D15" s="16">
        <v>1137.5999999999999</v>
      </c>
      <c r="E15" s="16">
        <f t="shared" si="4"/>
        <v>1612.8</v>
      </c>
      <c r="F15" s="129">
        <v>1</v>
      </c>
      <c r="G15" s="16">
        <f t="shared" si="5"/>
        <v>1612.8</v>
      </c>
      <c r="H15" s="16">
        <f t="shared" si="6"/>
        <v>388.52</v>
      </c>
      <c r="I15" s="17">
        <f t="shared" si="7"/>
        <v>2001.32</v>
      </c>
    </row>
    <row r="16" spans="1:9" ht="18.75" customHeight="1" x14ac:dyDescent="0.25">
      <c r="A16" s="216" t="s">
        <v>210</v>
      </c>
      <c r="B16" s="658">
        <v>12</v>
      </c>
      <c r="C16" s="128">
        <f t="shared" si="3"/>
        <v>7.5949367088607597E-2</v>
      </c>
      <c r="D16" s="16">
        <v>1137.5999999999999</v>
      </c>
      <c r="E16" s="16">
        <f t="shared" si="4"/>
        <v>86.399999999999991</v>
      </c>
      <c r="F16" s="129">
        <v>1</v>
      </c>
      <c r="G16" s="16">
        <f t="shared" si="5"/>
        <v>86.4</v>
      </c>
      <c r="H16" s="16">
        <f t="shared" si="6"/>
        <v>20.81</v>
      </c>
      <c r="I16" s="17">
        <f t="shared" si="7"/>
        <v>107.21000000000001</v>
      </c>
    </row>
    <row r="17" spans="1:9" ht="18.75" customHeight="1" x14ac:dyDescent="0.25">
      <c r="A17" s="216" t="s">
        <v>210</v>
      </c>
      <c r="B17" s="658">
        <v>6</v>
      </c>
      <c r="C17" s="128">
        <f t="shared" si="3"/>
        <v>3.7974683544303799E-2</v>
      </c>
      <c r="D17" s="16">
        <v>1137.5999999999999</v>
      </c>
      <c r="E17" s="16">
        <f t="shared" si="4"/>
        <v>43.199999999999996</v>
      </c>
      <c r="F17" s="129">
        <v>1</v>
      </c>
      <c r="G17" s="16">
        <f t="shared" si="5"/>
        <v>43.2</v>
      </c>
      <c r="H17" s="16">
        <f t="shared" si="6"/>
        <v>10.41</v>
      </c>
      <c r="I17" s="17">
        <f t="shared" si="7"/>
        <v>53.61</v>
      </c>
    </row>
    <row r="18" spans="1:9" ht="18.75" customHeight="1" x14ac:dyDescent="0.25">
      <c r="A18" s="216" t="s">
        <v>210</v>
      </c>
      <c r="B18" s="658">
        <v>34</v>
      </c>
      <c r="C18" s="128">
        <f t="shared" si="3"/>
        <v>0.21518987341772153</v>
      </c>
      <c r="D18" s="16">
        <v>1137.5999999999999</v>
      </c>
      <c r="E18" s="16">
        <f t="shared" si="4"/>
        <v>244.79999999999998</v>
      </c>
      <c r="F18" s="129">
        <v>1</v>
      </c>
      <c r="G18" s="16">
        <f t="shared" si="5"/>
        <v>244.8</v>
      </c>
      <c r="H18" s="16">
        <f t="shared" si="6"/>
        <v>58.97</v>
      </c>
      <c r="I18" s="17">
        <f t="shared" si="7"/>
        <v>303.77</v>
      </c>
    </row>
    <row r="19" spans="1:9" ht="18.75" customHeight="1" x14ac:dyDescent="0.25">
      <c r="A19" s="216" t="s">
        <v>210</v>
      </c>
      <c r="B19" s="658">
        <v>73</v>
      </c>
      <c r="C19" s="128">
        <f t="shared" si="3"/>
        <v>0.46202531645569622</v>
      </c>
      <c r="D19" s="16">
        <v>1137.5999999999999</v>
      </c>
      <c r="E19" s="16">
        <f t="shared" si="4"/>
        <v>525.6</v>
      </c>
      <c r="F19" s="129">
        <v>1</v>
      </c>
      <c r="G19" s="16">
        <f t="shared" si="5"/>
        <v>525.6</v>
      </c>
      <c r="H19" s="16">
        <f t="shared" si="6"/>
        <v>126.62</v>
      </c>
      <c r="I19" s="17">
        <f t="shared" si="7"/>
        <v>652.22</v>
      </c>
    </row>
    <row r="20" spans="1:9" ht="18.75" customHeight="1" x14ac:dyDescent="0.25">
      <c r="A20" s="216" t="s">
        <v>210</v>
      </c>
      <c r="B20" s="658">
        <v>84</v>
      </c>
      <c r="C20" s="128">
        <f t="shared" si="3"/>
        <v>0.53164556962025311</v>
      </c>
      <c r="D20" s="16">
        <v>1137.5999999999999</v>
      </c>
      <c r="E20" s="16">
        <f t="shared" si="4"/>
        <v>604.79999999999984</v>
      </c>
      <c r="F20" s="129">
        <v>1</v>
      </c>
      <c r="G20" s="16">
        <f t="shared" si="5"/>
        <v>604.79999999999995</v>
      </c>
      <c r="H20" s="16">
        <f t="shared" si="6"/>
        <v>145.69999999999999</v>
      </c>
      <c r="I20" s="17">
        <f t="shared" si="7"/>
        <v>750.5</v>
      </c>
    </row>
    <row r="21" spans="1:9" ht="18.75" customHeight="1" x14ac:dyDescent="0.25">
      <c r="A21" s="216" t="s">
        <v>210</v>
      </c>
      <c r="B21" s="658">
        <v>104</v>
      </c>
      <c r="C21" s="128">
        <f t="shared" si="3"/>
        <v>0.65822784810126578</v>
      </c>
      <c r="D21" s="16">
        <v>1137.5999999999999</v>
      </c>
      <c r="E21" s="16">
        <f t="shared" si="4"/>
        <v>748.79999999999984</v>
      </c>
      <c r="F21" s="129">
        <v>1</v>
      </c>
      <c r="G21" s="16">
        <f t="shared" si="5"/>
        <v>748.8</v>
      </c>
      <c r="H21" s="16">
        <f t="shared" si="6"/>
        <v>180.39</v>
      </c>
      <c r="I21" s="17">
        <f t="shared" si="7"/>
        <v>929.18999999999994</v>
      </c>
    </row>
    <row r="22" spans="1:9" ht="18.75" customHeight="1" x14ac:dyDescent="0.25">
      <c r="A22" s="216" t="s">
        <v>210</v>
      </c>
      <c r="B22" s="658">
        <v>57</v>
      </c>
      <c r="C22" s="128">
        <f t="shared" si="3"/>
        <v>0.36075949367088606</v>
      </c>
      <c r="D22" s="16">
        <v>1137.5999999999999</v>
      </c>
      <c r="E22" s="16">
        <f t="shared" si="4"/>
        <v>410.39999999999992</v>
      </c>
      <c r="F22" s="129">
        <v>1</v>
      </c>
      <c r="G22" s="16">
        <f t="shared" si="5"/>
        <v>410.4</v>
      </c>
      <c r="H22" s="16">
        <f t="shared" si="6"/>
        <v>98.87</v>
      </c>
      <c r="I22" s="17">
        <f t="shared" si="7"/>
        <v>509.27</v>
      </c>
    </row>
    <row r="23" spans="1:9" ht="18.75" customHeight="1" x14ac:dyDescent="0.25">
      <c r="A23" s="216" t="s">
        <v>210</v>
      </c>
      <c r="B23" s="658">
        <v>18</v>
      </c>
      <c r="C23" s="128">
        <f t="shared" si="3"/>
        <v>0.11392405063291139</v>
      </c>
      <c r="D23" s="16">
        <v>1137.5999999999999</v>
      </c>
      <c r="E23" s="16">
        <f t="shared" si="4"/>
        <v>129.6</v>
      </c>
      <c r="F23" s="129">
        <v>1</v>
      </c>
      <c r="G23" s="16">
        <f t="shared" si="5"/>
        <v>129.6</v>
      </c>
      <c r="H23" s="16">
        <f t="shared" si="6"/>
        <v>31.22</v>
      </c>
      <c r="I23" s="17">
        <f t="shared" si="7"/>
        <v>160.82</v>
      </c>
    </row>
    <row r="24" spans="1:9" ht="18.75" customHeight="1" x14ac:dyDescent="0.25">
      <c r="A24" s="216" t="s">
        <v>210</v>
      </c>
      <c r="B24" s="658">
        <v>140</v>
      </c>
      <c r="C24" s="128">
        <f t="shared" si="3"/>
        <v>0.88607594936708856</v>
      </c>
      <c r="D24" s="16">
        <v>1137.5999999999999</v>
      </c>
      <c r="E24" s="16">
        <f t="shared" si="4"/>
        <v>1007.9999999999999</v>
      </c>
      <c r="F24" s="129">
        <v>1</v>
      </c>
      <c r="G24" s="16">
        <f t="shared" si="5"/>
        <v>1008</v>
      </c>
      <c r="H24" s="16">
        <f t="shared" si="6"/>
        <v>242.83</v>
      </c>
      <c r="I24" s="17">
        <f t="shared" si="7"/>
        <v>1250.83</v>
      </c>
    </row>
    <row r="25" spans="1:9" ht="18.75" customHeight="1" x14ac:dyDescent="0.25">
      <c r="A25" s="216" t="s">
        <v>210</v>
      </c>
      <c r="B25" s="658">
        <v>192</v>
      </c>
      <c r="C25" s="128">
        <f t="shared" si="3"/>
        <v>1.2151898734177216</v>
      </c>
      <c r="D25" s="16">
        <v>1137.5999999999999</v>
      </c>
      <c r="E25" s="16">
        <f t="shared" si="4"/>
        <v>1382.3999999999999</v>
      </c>
      <c r="F25" s="129">
        <v>1</v>
      </c>
      <c r="G25" s="16">
        <f t="shared" si="5"/>
        <v>1382.4</v>
      </c>
      <c r="H25" s="16">
        <f t="shared" si="6"/>
        <v>333.02</v>
      </c>
      <c r="I25" s="17">
        <f t="shared" si="7"/>
        <v>1715.42</v>
      </c>
    </row>
    <row r="26" spans="1:9" ht="18.75" customHeight="1" x14ac:dyDescent="0.25">
      <c r="A26" s="216" t="s">
        <v>210</v>
      </c>
      <c r="B26" s="658">
        <v>48</v>
      </c>
      <c r="C26" s="128">
        <f t="shared" si="3"/>
        <v>0.30379746835443039</v>
      </c>
      <c r="D26" s="16">
        <v>1137.5999999999999</v>
      </c>
      <c r="E26" s="16">
        <f t="shared" si="4"/>
        <v>345.59999999999997</v>
      </c>
      <c r="F26" s="129">
        <v>1</v>
      </c>
      <c r="G26" s="16">
        <f t="shared" si="5"/>
        <v>345.6</v>
      </c>
      <c r="H26" s="16">
        <f t="shared" si="6"/>
        <v>83.26</v>
      </c>
      <c r="I26" s="17">
        <f t="shared" si="7"/>
        <v>428.86</v>
      </c>
    </row>
    <row r="27" spans="1:9" ht="18.75" customHeight="1" x14ac:dyDescent="0.25">
      <c r="A27" s="216" t="s">
        <v>210</v>
      </c>
      <c r="B27" s="658">
        <v>144</v>
      </c>
      <c r="C27" s="128">
        <f t="shared" si="3"/>
        <v>0.91139240506329111</v>
      </c>
      <c r="D27" s="16">
        <v>1137.5999999999999</v>
      </c>
      <c r="E27" s="16">
        <f t="shared" si="4"/>
        <v>1036.8</v>
      </c>
      <c r="F27" s="129">
        <v>1</v>
      </c>
      <c r="G27" s="16">
        <f t="shared" si="5"/>
        <v>1036.8</v>
      </c>
      <c r="H27" s="16">
        <f t="shared" si="6"/>
        <v>249.77</v>
      </c>
      <c r="I27" s="17">
        <f t="shared" si="7"/>
        <v>1286.57</v>
      </c>
    </row>
    <row r="28" spans="1:9" ht="18.75" customHeight="1" x14ac:dyDescent="0.25">
      <c r="A28" s="216" t="s">
        <v>210</v>
      </c>
      <c r="B28" s="658">
        <v>99</v>
      </c>
      <c r="C28" s="128">
        <f t="shared" si="3"/>
        <v>0.62658227848101267</v>
      </c>
      <c r="D28" s="16">
        <v>1137.5999999999999</v>
      </c>
      <c r="E28" s="16">
        <f t="shared" si="4"/>
        <v>712.8</v>
      </c>
      <c r="F28" s="129">
        <v>1</v>
      </c>
      <c r="G28" s="16">
        <f t="shared" si="5"/>
        <v>712.8</v>
      </c>
      <c r="H28" s="16">
        <f t="shared" si="6"/>
        <v>171.71</v>
      </c>
      <c r="I28" s="17">
        <f t="shared" si="7"/>
        <v>884.51</v>
      </c>
    </row>
    <row r="29" spans="1:9" ht="18.75" customHeight="1" x14ac:dyDescent="0.25">
      <c r="A29" s="216" t="s">
        <v>210</v>
      </c>
      <c r="B29" s="658">
        <v>14</v>
      </c>
      <c r="C29" s="128">
        <f t="shared" si="3"/>
        <v>8.8607594936708861E-2</v>
      </c>
      <c r="D29" s="16">
        <v>1137.5999999999999</v>
      </c>
      <c r="E29" s="16">
        <f t="shared" si="4"/>
        <v>100.8</v>
      </c>
      <c r="F29" s="129">
        <v>1</v>
      </c>
      <c r="G29" s="16">
        <f t="shared" si="5"/>
        <v>100.8</v>
      </c>
      <c r="H29" s="16">
        <f t="shared" si="6"/>
        <v>24.28</v>
      </c>
      <c r="I29" s="17">
        <f t="shared" si="7"/>
        <v>125.08</v>
      </c>
    </row>
    <row r="30" spans="1:9" ht="18.75" customHeight="1" x14ac:dyDescent="0.25">
      <c r="A30" s="216" t="s">
        <v>210</v>
      </c>
      <c r="B30" s="658">
        <v>70</v>
      </c>
      <c r="C30" s="128">
        <f t="shared" si="3"/>
        <v>0.44303797468354428</v>
      </c>
      <c r="D30" s="16">
        <v>1137.5999999999999</v>
      </c>
      <c r="E30" s="16">
        <f t="shared" si="4"/>
        <v>503.99999999999994</v>
      </c>
      <c r="F30" s="129">
        <v>1</v>
      </c>
      <c r="G30" s="16">
        <f t="shared" si="5"/>
        <v>504</v>
      </c>
      <c r="H30" s="16">
        <f t="shared" si="6"/>
        <v>121.41</v>
      </c>
      <c r="I30" s="17">
        <f t="shared" si="7"/>
        <v>625.41</v>
      </c>
    </row>
    <row r="31" spans="1:9" ht="18.75" customHeight="1" x14ac:dyDescent="0.25">
      <c r="A31" s="216" t="s">
        <v>210</v>
      </c>
      <c r="B31" s="658">
        <v>66</v>
      </c>
      <c r="C31" s="128">
        <f t="shared" si="3"/>
        <v>0.41772151898734178</v>
      </c>
      <c r="D31" s="16">
        <v>1137.5999999999999</v>
      </c>
      <c r="E31" s="16">
        <f t="shared" si="4"/>
        <v>475.2</v>
      </c>
      <c r="F31" s="129">
        <v>1</v>
      </c>
      <c r="G31" s="16">
        <f t="shared" si="5"/>
        <v>475.2</v>
      </c>
      <c r="H31" s="16">
        <f t="shared" si="6"/>
        <v>114.48</v>
      </c>
      <c r="I31" s="17">
        <f t="shared" si="7"/>
        <v>589.67999999999995</v>
      </c>
    </row>
    <row r="32" spans="1:9" ht="18.75" customHeight="1" x14ac:dyDescent="0.25">
      <c r="A32" s="216" t="s">
        <v>210</v>
      </c>
      <c r="B32" s="658">
        <v>136</v>
      </c>
      <c r="C32" s="128">
        <f t="shared" si="3"/>
        <v>0.86075949367088611</v>
      </c>
      <c r="D32" s="16">
        <v>1137.5999999999999</v>
      </c>
      <c r="E32" s="16">
        <f t="shared" si="4"/>
        <v>979.19999999999993</v>
      </c>
      <c r="F32" s="129">
        <v>1</v>
      </c>
      <c r="G32" s="16">
        <f t="shared" si="5"/>
        <v>979.2</v>
      </c>
      <c r="H32" s="16">
        <f t="shared" si="6"/>
        <v>235.89</v>
      </c>
      <c r="I32" s="17">
        <f t="shared" si="7"/>
        <v>1215.0900000000001</v>
      </c>
    </row>
    <row r="33" spans="1:9" ht="18.75" customHeight="1" x14ac:dyDescent="0.25">
      <c r="A33" s="216" t="s">
        <v>210</v>
      </c>
      <c r="B33" s="658">
        <v>36</v>
      </c>
      <c r="C33" s="128">
        <f t="shared" si="3"/>
        <v>0.22784810126582278</v>
      </c>
      <c r="D33" s="16">
        <v>1137.5999999999999</v>
      </c>
      <c r="E33" s="16">
        <f t="shared" si="4"/>
        <v>259.2</v>
      </c>
      <c r="F33" s="129">
        <v>1</v>
      </c>
      <c r="G33" s="16">
        <f t="shared" si="5"/>
        <v>259.2</v>
      </c>
      <c r="H33" s="16">
        <f t="shared" si="6"/>
        <v>62.44</v>
      </c>
      <c r="I33" s="17">
        <f t="shared" si="7"/>
        <v>321.64</v>
      </c>
    </row>
    <row r="34" spans="1:9" ht="18.75" customHeight="1" x14ac:dyDescent="0.25">
      <c r="A34" s="216" t="s">
        <v>210</v>
      </c>
      <c r="B34" s="658">
        <v>212</v>
      </c>
      <c r="C34" s="128">
        <f t="shared" si="3"/>
        <v>1.3417721518987342</v>
      </c>
      <c r="D34" s="16">
        <v>1137.5999999999999</v>
      </c>
      <c r="E34" s="16">
        <f t="shared" si="4"/>
        <v>1526.3999999999999</v>
      </c>
      <c r="F34" s="129">
        <v>1</v>
      </c>
      <c r="G34" s="16">
        <f t="shared" si="5"/>
        <v>1526.4</v>
      </c>
      <c r="H34" s="16">
        <f t="shared" si="6"/>
        <v>367.71</v>
      </c>
      <c r="I34" s="17">
        <f t="shared" si="7"/>
        <v>1894.1100000000001</v>
      </c>
    </row>
    <row r="35" spans="1:9" ht="18.75" customHeight="1" x14ac:dyDescent="0.25">
      <c r="A35" s="216" t="s">
        <v>210</v>
      </c>
      <c r="B35" s="658">
        <v>199</v>
      </c>
      <c r="C35" s="128">
        <f t="shared" si="3"/>
        <v>1.259493670886076</v>
      </c>
      <c r="D35" s="16">
        <v>1137.5999999999999</v>
      </c>
      <c r="E35" s="16">
        <f t="shared" si="4"/>
        <v>1432.8</v>
      </c>
      <c r="F35" s="129">
        <v>1</v>
      </c>
      <c r="G35" s="16">
        <f t="shared" si="5"/>
        <v>1432.8</v>
      </c>
      <c r="H35" s="16">
        <f t="shared" si="6"/>
        <v>345.16</v>
      </c>
      <c r="I35" s="17">
        <f t="shared" si="7"/>
        <v>1777.96</v>
      </c>
    </row>
    <row r="36" spans="1:9" ht="18.75" customHeight="1" x14ac:dyDescent="0.25">
      <c r="A36" s="216" t="s">
        <v>210</v>
      </c>
      <c r="B36" s="658">
        <v>185</v>
      </c>
      <c r="C36" s="128">
        <f t="shared" si="3"/>
        <v>1.1708860759493671</v>
      </c>
      <c r="D36" s="16">
        <v>1137.5999999999999</v>
      </c>
      <c r="E36" s="16">
        <f t="shared" si="4"/>
        <v>1332</v>
      </c>
      <c r="F36" s="129">
        <v>1</v>
      </c>
      <c r="G36" s="16">
        <f t="shared" si="5"/>
        <v>1332</v>
      </c>
      <c r="H36" s="16">
        <f t="shared" si="6"/>
        <v>320.88</v>
      </c>
      <c r="I36" s="17">
        <f t="shared" si="7"/>
        <v>1652.88</v>
      </c>
    </row>
    <row r="37" spans="1:9" ht="18.75" customHeight="1" x14ac:dyDescent="0.25">
      <c r="A37" s="216" t="s">
        <v>210</v>
      </c>
      <c r="B37" s="658">
        <v>139</v>
      </c>
      <c r="C37" s="128">
        <f t="shared" si="3"/>
        <v>0.879746835443038</v>
      </c>
      <c r="D37" s="16">
        <v>1137.5999999999999</v>
      </c>
      <c r="E37" s="16">
        <f t="shared" si="4"/>
        <v>1000.8</v>
      </c>
      <c r="F37" s="129">
        <v>1</v>
      </c>
      <c r="G37" s="16">
        <f t="shared" si="5"/>
        <v>1000.8</v>
      </c>
      <c r="H37" s="16">
        <f t="shared" si="6"/>
        <v>241.09</v>
      </c>
      <c r="I37" s="17">
        <f t="shared" si="7"/>
        <v>1241.8899999999999</v>
      </c>
    </row>
    <row r="38" spans="1:9" ht="18.75" customHeight="1" x14ac:dyDescent="0.25">
      <c r="A38" s="216" t="s">
        <v>210</v>
      </c>
      <c r="B38" s="658">
        <v>192</v>
      </c>
      <c r="C38" s="128">
        <f t="shared" si="3"/>
        <v>1.2151898734177216</v>
      </c>
      <c r="D38" s="16">
        <v>1137.5999999999999</v>
      </c>
      <c r="E38" s="16">
        <f t="shared" si="4"/>
        <v>1382.3999999999999</v>
      </c>
      <c r="F38" s="129">
        <v>1</v>
      </c>
      <c r="G38" s="16">
        <f t="shared" si="5"/>
        <v>1382.4</v>
      </c>
      <c r="H38" s="16">
        <f t="shared" si="6"/>
        <v>333.02</v>
      </c>
      <c r="I38" s="17">
        <f t="shared" si="7"/>
        <v>1715.42</v>
      </c>
    </row>
    <row r="39" spans="1:9" ht="18.75" customHeight="1" x14ac:dyDescent="0.25">
      <c r="A39" s="216" t="s">
        <v>210</v>
      </c>
      <c r="B39" s="658">
        <v>60</v>
      </c>
      <c r="C39" s="128">
        <f t="shared" si="3"/>
        <v>0.379746835443038</v>
      </c>
      <c r="D39" s="16">
        <v>1137.5999999999999</v>
      </c>
      <c r="E39" s="16">
        <f t="shared" si="4"/>
        <v>432</v>
      </c>
      <c r="F39" s="129">
        <v>1</v>
      </c>
      <c r="G39" s="16">
        <f t="shared" si="5"/>
        <v>432</v>
      </c>
      <c r="H39" s="16">
        <f t="shared" si="6"/>
        <v>104.07</v>
      </c>
      <c r="I39" s="17">
        <f t="shared" si="7"/>
        <v>536.06999999999994</v>
      </c>
    </row>
    <row r="40" spans="1:9" ht="18.75" customHeight="1" x14ac:dyDescent="0.25">
      <c r="A40" s="216" t="s">
        <v>210</v>
      </c>
      <c r="B40" s="658">
        <v>256</v>
      </c>
      <c r="C40" s="128">
        <f t="shared" si="3"/>
        <v>1.620253164556962</v>
      </c>
      <c r="D40" s="16">
        <v>1137.5999999999999</v>
      </c>
      <c r="E40" s="16">
        <f t="shared" si="4"/>
        <v>1843.1999999999998</v>
      </c>
      <c r="F40" s="129">
        <v>1</v>
      </c>
      <c r="G40" s="16">
        <f t="shared" si="5"/>
        <v>1843.2</v>
      </c>
      <c r="H40" s="16">
        <f t="shared" si="6"/>
        <v>444.03</v>
      </c>
      <c r="I40" s="17">
        <f t="shared" si="7"/>
        <v>2287.23</v>
      </c>
    </row>
    <row r="41" spans="1:9" ht="18.75" customHeight="1" x14ac:dyDescent="0.25">
      <c r="A41" s="216" t="s">
        <v>210</v>
      </c>
      <c r="B41" s="658">
        <v>35</v>
      </c>
      <c r="C41" s="128">
        <f t="shared" si="3"/>
        <v>0.22151898734177214</v>
      </c>
      <c r="D41" s="16">
        <v>1137.5999999999999</v>
      </c>
      <c r="E41" s="16">
        <f t="shared" si="4"/>
        <v>251.99999999999997</v>
      </c>
      <c r="F41" s="129">
        <v>1</v>
      </c>
      <c r="G41" s="16">
        <f t="shared" si="5"/>
        <v>252</v>
      </c>
      <c r="H41" s="16">
        <f t="shared" si="6"/>
        <v>60.71</v>
      </c>
      <c r="I41" s="17">
        <f t="shared" si="7"/>
        <v>312.70999999999998</v>
      </c>
    </row>
    <row r="42" spans="1:9" ht="18.75" customHeight="1" x14ac:dyDescent="0.25">
      <c r="A42" s="216" t="s">
        <v>210</v>
      </c>
      <c r="B42" s="658">
        <v>144</v>
      </c>
      <c r="C42" s="128">
        <f t="shared" si="3"/>
        <v>0.91139240506329111</v>
      </c>
      <c r="D42" s="16">
        <v>1137.5999999999999</v>
      </c>
      <c r="E42" s="16">
        <f t="shared" si="4"/>
        <v>1036.8</v>
      </c>
      <c r="F42" s="129">
        <v>1</v>
      </c>
      <c r="G42" s="16">
        <f t="shared" si="5"/>
        <v>1036.8</v>
      </c>
      <c r="H42" s="16">
        <f t="shared" si="6"/>
        <v>249.77</v>
      </c>
      <c r="I42" s="17">
        <f t="shared" si="7"/>
        <v>1286.57</v>
      </c>
    </row>
    <row r="43" spans="1:9" ht="18.75" customHeight="1" x14ac:dyDescent="0.25">
      <c r="A43" s="216" t="s">
        <v>210</v>
      </c>
      <c r="B43" s="658">
        <v>144</v>
      </c>
      <c r="C43" s="128">
        <f t="shared" si="3"/>
        <v>0.91139240506329111</v>
      </c>
      <c r="D43" s="16">
        <v>1137.5999999999999</v>
      </c>
      <c r="E43" s="16">
        <f t="shared" si="4"/>
        <v>1036.8</v>
      </c>
      <c r="F43" s="129">
        <v>1</v>
      </c>
      <c r="G43" s="16">
        <f t="shared" si="5"/>
        <v>1036.8</v>
      </c>
      <c r="H43" s="16">
        <f t="shared" si="6"/>
        <v>249.77</v>
      </c>
      <c r="I43" s="17">
        <f t="shared" si="7"/>
        <v>1286.57</v>
      </c>
    </row>
    <row r="44" spans="1:9" ht="18.75" customHeight="1" x14ac:dyDescent="0.25">
      <c r="A44" s="216" t="s">
        <v>210</v>
      </c>
      <c r="B44" s="658">
        <v>168</v>
      </c>
      <c r="C44" s="128">
        <f t="shared" si="3"/>
        <v>1.0632911392405062</v>
      </c>
      <c r="D44" s="16">
        <v>1137.5999999999999</v>
      </c>
      <c r="E44" s="16">
        <f t="shared" si="4"/>
        <v>1209.5999999999997</v>
      </c>
      <c r="F44" s="129">
        <v>1</v>
      </c>
      <c r="G44" s="16">
        <f t="shared" si="5"/>
        <v>1209.5999999999999</v>
      </c>
      <c r="H44" s="16">
        <f t="shared" si="6"/>
        <v>291.39</v>
      </c>
      <c r="I44" s="17">
        <f t="shared" si="7"/>
        <v>1500.9899999999998</v>
      </c>
    </row>
    <row r="45" spans="1:9" ht="18.75" customHeight="1" x14ac:dyDescent="0.25">
      <c r="A45" s="216" t="s">
        <v>210</v>
      </c>
      <c r="B45" s="658">
        <v>136</v>
      </c>
      <c r="C45" s="128">
        <f t="shared" si="3"/>
        <v>0.86075949367088611</v>
      </c>
      <c r="D45" s="16">
        <v>1137.5999999999999</v>
      </c>
      <c r="E45" s="16">
        <f t="shared" si="4"/>
        <v>979.19999999999993</v>
      </c>
      <c r="F45" s="129">
        <v>1</v>
      </c>
      <c r="G45" s="16">
        <f t="shared" si="5"/>
        <v>979.2</v>
      </c>
      <c r="H45" s="16">
        <f t="shared" si="6"/>
        <v>235.89</v>
      </c>
      <c r="I45" s="17">
        <f t="shared" si="7"/>
        <v>1215.0900000000001</v>
      </c>
    </row>
    <row r="46" spans="1:9" ht="18.75" customHeight="1" x14ac:dyDescent="0.25">
      <c r="A46" s="216" t="s">
        <v>210</v>
      </c>
      <c r="B46" s="658">
        <v>12</v>
      </c>
      <c r="C46" s="128">
        <f t="shared" si="3"/>
        <v>7.5949367088607597E-2</v>
      </c>
      <c r="D46" s="16">
        <v>1422</v>
      </c>
      <c r="E46" s="16">
        <f t="shared" si="4"/>
        <v>108</v>
      </c>
      <c r="F46" s="129">
        <v>1</v>
      </c>
      <c r="G46" s="16">
        <f t="shared" si="5"/>
        <v>108</v>
      </c>
      <c r="H46" s="16">
        <f t="shared" si="6"/>
        <v>26.02</v>
      </c>
      <c r="I46" s="17">
        <f t="shared" si="7"/>
        <v>134.02000000000001</v>
      </c>
    </row>
    <row r="47" spans="1:9" ht="70.5" customHeight="1" x14ac:dyDescent="0.25">
      <c r="A47" s="1037" t="s">
        <v>8</v>
      </c>
      <c r="B47" s="1042">
        <f>SUM(B48:B56)</f>
        <v>1485</v>
      </c>
      <c r="C47" s="1048">
        <f t="shared" ref="C47:I47" si="8">SUM(C48:C56)</f>
        <v>9.3987341772151911</v>
      </c>
      <c r="D47" s="867"/>
      <c r="E47" s="867"/>
      <c r="F47" s="867"/>
      <c r="G47" s="867">
        <f t="shared" si="8"/>
        <v>6946.2000000000007</v>
      </c>
      <c r="H47" s="867">
        <f t="shared" si="8"/>
        <v>1673.36</v>
      </c>
      <c r="I47" s="868">
        <f t="shared" si="8"/>
        <v>8619.56</v>
      </c>
    </row>
    <row r="48" spans="1:9" x14ac:dyDescent="0.25">
      <c r="A48" s="216" t="s">
        <v>751</v>
      </c>
      <c r="B48" s="658">
        <v>96</v>
      </c>
      <c r="C48" s="128">
        <f t="shared" si="3"/>
        <v>0.60759493670886078</v>
      </c>
      <c r="D48" s="16">
        <v>758.4</v>
      </c>
      <c r="E48" s="16">
        <f t="shared" si="4"/>
        <v>460.8</v>
      </c>
      <c r="F48" s="129">
        <v>1</v>
      </c>
      <c r="G48" s="16">
        <f t="shared" si="5"/>
        <v>460.8</v>
      </c>
      <c r="H48" s="16">
        <f t="shared" si="6"/>
        <v>111.01</v>
      </c>
      <c r="I48" s="17">
        <f t="shared" si="7"/>
        <v>571.81000000000006</v>
      </c>
    </row>
    <row r="49" spans="1:9" x14ac:dyDescent="0.25">
      <c r="A49" s="216" t="s">
        <v>751</v>
      </c>
      <c r="B49" s="658">
        <v>120</v>
      </c>
      <c r="C49" s="128">
        <f t="shared" si="3"/>
        <v>0.759493670886076</v>
      </c>
      <c r="D49" s="16">
        <v>758.4</v>
      </c>
      <c r="E49" s="16">
        <f t="shared" si="4"/>
        <v>576</v>
      </c>
      <c r="F49" s="129">
        <v>1</v>
      </c>
      <c r="G49" s="16">
        <f t="shared" si="5"/>
        <v>576</v>
      </c>
      <c r="H49" s="16">
        <f t="shared" si="6"/>
        <v>138.76</v>
      </c>
      <c r="I49" s="17">
        <f t="shared" si="7"/>
        <v>714.76</v>
      </c>
    </row>
    <row r="50" spans="1:9" x14ac:dyDescent="0.25">
      <c r="A50" s="216" t="s">
        <v>751</v>
      </c>
      <c r="B50" s="658">
        <v>168</v>
      </c>
      <c r="C50" s="128">
        <f t="shared" si="3"/>
        <v>1.0632911392405062</v>
      </c>
      <c r="D50" s="16">
        <v>758.4</v>
      </c>
      <c r="E50" s="16">
        <f t="shared" si="4"/>
        <v>806.39999999999986</v>
      </c>
      <c r="F50" s="129">
        <v>1</v>
      </c>
      <c r="G50" s="16">
        <f t="shared" si="5"/>
        <v>806.4</v>
      </c>
      <c r="H50" s="16">
        <f t="shared" si="6"/>
        <v>194.26</v>
      </c>
      <c r="I50" s="17">
        <f t="shared" si="7"/>
        <v>1000.66</v>
      </c>
    </row>
    <row r="51" spans="1:9" x14ac:dyDescent="0.25">
      <c r="A51" s="216" t="s">
        <v>751</v>
      </c>
      <c r="B51" s="658">
        <v>197</v>
      </c>
      <c r="C51" s="128">
        <f t="shared" si="3"/>
        <v>1.2468354430379747</v>
      </c>
      <c r="D51" s="16">
        <v>758.4</v>
      </c>
      <c r="E51" s="16">
        <f t="shared" si="4"/>
        <v>945.59999999999991</v>
      </c>
      <c r="F51" s="129">
        <v>1</v>
      </c>
      <c r="G51" s="16">
        <f t="shared" si="5"/>
        <v>945.6</v>
      </c>
      <c r="H51" s="16">
        <f t="shared" si="6"/>
        <v>227.8</v>
      </c>
      <c r="I51" s="17">
        <f t="shared" si="7"/>
        <v>1173.4000000000001</v>
      </c>
    </row>
    <row r="52" spans="1:9" x14ac:dyDescent="0.25">
      <c r="A52" s="216" t="s">
        <v>751</v>
      </c>
      <c r="B52" s="658">
        <v>207</v>
      </c>
      <c r="C52" s="128">
        <f t="shared" si="3"/>
        <v>1.3101265822784811</v>
      </c>
      <c r="D52" s="16">
        <v>758.4</v>
      </c>
      <c r="E52" s="16">
        <f t="shared" si="4"/>
        <v>993.6</v>
      </c>
      <c r="F52" s="129">
        <v>1</v>
      </c>
      <c r="G52" s="16">
        <f t="shared" si="5"/>
        <v>993.6</v>
      </c>
      <c r="H52" s="16">
        <f t="shared" si="6"/>
        <v>239.36</v>
      </c>
      <c r="I52" s="17">
        <f t="shared" si="7"/>
        <v>1232.96</v>
      </c>
    </row>
    <row r="53" spans="1:9" x14ac:dyDescent="0.25">
      <c r="A53" s="216" t="s">
        <v>751</v>
      </c>
      <c r="B53" s="658">
        <v>197</v>
      </c>
      <c r="C53" s="128">
        <f t="shared" si="3"/>
        <v>1.2468354430379747</v>
      </c>
      <c r="D53" s="16">
        <v>758.4</v>
      </c>
      <c r="E53" s="16">
        <f t="shared" si="4"/>
        <v>945.59999999999991</v>
      </c>
      <c r="F53" s="129">
        <v>1</v>
      </c>
      <c r="G53" s="16">
        <f t="shared" si="5"/>
        <v>945.6</v>
      </c>
      <c r="H53" s="16">
        <f t="shared" si="6"/>
        <v>227.8</v>
      </c>
      <c r="I53" s="17">
        <f t="shared" si="7"/>
        <v>1173.4000000000001</v>
      </c>
    </row>
    <row r="54" spans="1:9" x14ac:dyDescent="0.25">
      <c r="A54" s="216" t="s">
        <v>751</v>
      </c>
      <c r="B54" s="658">
        <v>197</v>
      </c>
      <c r="C54" s="128">
        <f t="shared" si="3"/>
        <v>1.2468354430379747</v>
      </c>
      <c r="D54" s="16">
        <v>758.4</v>
      </c>
      <c r="E54" s="16">
        <f t="shared" si="4"/>
        <v>945.59999999999991</v>
      </c>
      <c r="F54" s="129">
        <v>1</v>
      </c>
      <c r="G54" s="16">
        <f t="shared" si="5"/>
        <v>945.6</v>
      </c>
      <c r="H54" s="16">
        <f t="shared" si="6"/>
        <v>227.8</v>
      </c>
      <c r="I54" s="17">
        <f t="shared" si="7"/>
        <v>1173.4000000000001</v>
      </c>
    </row>
    <row r="55" spans="1:9" x14ac:dyDescent="0.25">
      <c r="A55" s="216" t="s">
        <v>751</v>
      </c>
      <c r="B55" s="658">
        <v>168</v>
      </c>
      <c r="C55" s="128">
        <f t="shared" si="3"/>
        <v>1.0632911392405062</v>
      </c>
      <c r="D55" s="16">
        <v>663.6</v>
      </c>
      <c r="E55" s="16">
        <f t="shared" si="4"/>
        <v>705.59999999999991</v>
      </c>
      <c r="F55" s="129">
        <v>1</v>
      </c>
      <c r="G55" s="16">
        <f t="shared" si="5"/>
        <v>705.6</v>
      </c>
      <c r="H55" s="16">
        <f t="shared" si="6"/>
        <v>169.98</v>
      </c>
      <c r="I55" s="17">
        <f t="shared" si="7"/>
        <v>875.58</v>
      </c>
    </row>
    <row r="56" spans="1:9" x14ac:dyDescent="0.25">
      <c r="A56" s="216" t="s">
        <v>751</v>
      </c>
      <c r="B56" s="658">
        <v>135</v>
      </c>
      <c r="C56" s="128">
        <f t="shared" si="3"/>
        <v>0.85443037974683544</v>
      </c>
      <c r="D56" s="16">
        <v>663.6</v>
      </c>
      <c r="E56" s="16">
        <f t="shared" si="4"/>
        <v>567</v>
      </c>
      <c r="F56" s="129">
        <v>1</v>
      </c>
      <c r="G56" s="16">
        <f t="shared" si="5"/>
        <v>567</v>
      </c>
      <c r="H56" s="16">
        <f t="shared" si="6"/>
        <v>136.59</v>
      </c>
      <c r="I56" s="17">
        <f t="shared" si="7"/>
        <v>703.59</v>
      </c>
    </row>
    <row r="57" spans="1:9" ht="64.5" customHeight="1" x14ac:dyDescent="0.25">
      <c r="A57" s="1037" t="s">
        <v>9</v>
      </c>
      <c r="B57" s="1042">
        <f>SUM(B58:B62)</f>
        <v>735</v>
      </c>
      <c r="C57" s="1048">
        <f t="shared" ref="C57:I57" si="9">SUM(C58:C62)</f>
        <v>4.6518987341772151</v>
      </c>
      <c r="D57" s="867"/>
      <c r="E57" s="867"/>
      <c r="F57" s="867"/>
      <c r="G57" s="867">
        <f t="shared" si="9"/>
        <v>2601.2399999999998</v>
      </c>
      <c r="H57" s="867">
        <f t="shared" si="9"/>
        <v>626.62</v>
      </c>
      <c r="I57" s="868">
        <f t="shared" si="9"/>
        <v>3227.86</v>
      </c>
    </row>
    <row r="58" spans="1:9" x14ac:dyDescent="0.25">
      <c r="A58" s="216" t="s">
        <v>215</v>
      </c>
      <c r="B58" s="658">
        <v>144</v>
      </c>
      <c r="C58" s="128">
        <f t="shared" si="3"/>
        <v>0.91139240506329111</v>
      </c>
      <c r="D58" s="16">
        <v>562.48</v>
      </c>
      <c r="E58" s="16">
        <f t="shared" si="4"/>
        <v>512.64</v>
      </c>
      <c r="F58" s="129">
        <v>1</v>
      </c>
      <c r="G58" s="16">
        <f t="shared" si="5"/>
        <v>512.64</v>
      </c>
      <c r="H58" s="16">
        <f t="shared" si="6"/>
        <v>123.49</v>
      </c>
      <c r="I58" s="17">
        <f t="shared" si="7"/>
        <v>636.13</v>
      </c>
    </row>
    <row r="59" spans="1:9" x14ac:dyDescent="0.25">
      <c r="A59" s="216" t="s">
        <v>215</v>
      </c>
      <c r="B59" s="658">
        <v>192</v>
      </c>
      <c r="C59" s="128">
        <f t="shared" si="3"/>
        <v>1.2151898734177216</v>
      </c>
      <c r="D59" s="16">
        <v>562.48</v>
      </c>
      <c r="E59" s="16">
        <f t="shared" si="4"/>
        <v>683.5200000000001</v>
      </c>
      <c r="F59" s="129">
        <v>1</v>
      </c>
      <c r="G59" s="16">
        <f t="shared" si="5"/>
        <v>683.52</v>
      </c>
      <c r="H59" s="16">
        <f t="shared" si="6"/>
        <v>164.66</v>
      </c>
      <c r="I59" s="17">
        <f t="shared" si="7"/>
        <v>848.18</v>
      </c>
    </row>
    <row r="60" spans="1:9" x14ac:dyDescent="0.25">
      <c r="A60" s="216" t="s">
        <v>215</v>
      </c>
      <c r="B60" s="658">
        <v>144</v>
      </c>
      <c r="C60" s="128">
        <f t="shared" si="3"/>
        <v>0.91139240506329111</v>
      </c>
      <c r="D60" s="16">
        <v>562.48</v>
      </c>
      <c r="E60" s="16">
        <f t="shared" si="4"/>
        <v>512.64</v>
      </c>
      <c r="F60" s="129">
        <v>1</v>
      </c>
      <c r="G60" s="16">
        <f t="shared" si="5"/>
        <v>512.64</v>
      </c>
      <c r="H60" s="16">
        <f t="shared" si="6"/>
        <v>123.49</v>
      </c>
      <c r="I60" s="17">
        <f t="shared" si="7"/>
        <v>636.13</v>
      </c>
    </row>
    <row r="61" spans="1:9" x14ac:dyDescent="0.25">
      <c r="A61" s="216" t="s">
        <v>215</v>
      </c>
      <c r="B61" s="658">
        <v>207</v>
      </c>
      <c r="C61" s="128">
        <f t="shared" si="3"/>
        <v>1.3101265822784811</v>
      </c>
      <c r="D61" s="16">
        <v>562.48</v>
      </c>
      <c r="E61" s="16">
        <f t="shared" si="4"/>
        <v>736.92000000000007</v>
      </c>
      <c r="F61" s="129">
        <v>1</v>
      </c>
      <c r="G61" s="16">
        <f t="shared" si="5"/>
        <v>736.92</v>
      </c>
      <c r="H61" s="16">
        <f t="shared" si="6"/>
        <v>177.52</v>
      </c>
      <c r="I61" s="17">
        <f t="shared" si="7"/>
        <v>914.43999999999994</v>
      </c>
    </row>
    <row r="62" spans="1:9" x14ac:dyDescent="0.25">
      <c r="A62" s="216" t="s">
        <v>216</v>
      </c>
      <c r="B62" s="658">
        <v>48</v>
      </c>
      <c r="C62" s="128">
        <f t="shared" si="3"/>
        <v>0.30379746835443039</v>
      </c>
      <c r="D62" s="16">
        <v>511.92</v>
      </c>
      <c r="E62" s="16">
        <f t="shared" si="4"/>
        <v>155.52000000000001</v>
      </c>
      <c r="F62" s="129">
        <v>1</v>
      </c>
      <c r="G62" s="16">
        <f t="shared" si="5"/>
        <v>155.52000000000001</v>
      </c>
      <c r="H62" s="16">
        <f t="shared" si="6"/>
        <v>37.46</v>
      </c>
      <c r="I62" s="17">
        <f t="shared" si="7"/>
        <v>192.98000000000002</v>
      </c>
    </row>
    <row r="63" spans="1:9" ht="32.25" customHeight="1" x14ac:dyDescent="0.25">
      <c r="A63" s="1037" t="s">
        <v>7</v>
      </c>
      <c r="B63" s="1042">
        <f>SUM(B64:B68)</f>
        <v>736</v>
      </c>
      <c r="C63" s="1048">
        <f t="shared" ref="C63:I63" si="10">SUM(C64:C68)</f>
        <v>4.6582278481012658</v>
      </c>
      <c r="D63" s="867"/>
      <c r="E63" s="867"/>
      <c r="F63" s="867"/>
      <c r="G63" s="867">
        <f t="shared" si="10"/>
        <v>2428.8000000000002</v>
      </c>
      <c r="H63" s="867">
        <f t="shared" si="10"/>
        <v>585.1</v>
      </c>
      <c r="I63" s="868">
        <f t="shared" si="10"/>
        <v>3013.9000000000005</v>
      </c>
    </row>
    <row r="64" spans="1:9" ht="16.5" customHeight="1" x14ac:dyDescent="0.25">
      <c r="A64" s="216" t="s">
        <v>875</v>
      </c>
      <c r="B64" s="658">
        <v>96</v>
      </c>
      <c r="C64" s="128">
        <f t="shared" si="3"/>
        <v>0.60759493670886078</v>
      </c>
      <c r="D64" s="16">
        <v>521.4</v>
      </c>
      <c r="E64" s="16">
        <f t="shared" si="4"/>
        <v>316.8</v>
      </c>
      <c r="F64" s="129">
        <v>1</v>
      </c>
      <c r="G64" s="16">
        <f t="shared" si="5"/>
        <v>316.8</v>
      </c>
      <c r="H64" s="16">
        <f t="shared" si="6"/>
        <v>76.319999999999993</v>
      </c>
      <c r="I64" s="17">
        <f t="shared" si="7"/>
        <v>393.12</v>
      </c>
    </row>
    <row r="65" spans="1:9" ht="17.25" customHeight="1" x14ac:dyDescent="0.25">
      <c r="A65" s="216" t="s">
        <v>875</v>
      </c>
      <c r="B65" s="658">
        <v>136</v>
      </c>
      <c r="C65" s="128">
        <f t="shared" si="3"/>
        <v>0.86075949367088611</v>
      </c>
      <c r="D65" s="16">
        <v>521.4</v>
      </c>
      <c r="E65" s="16">
        <f t="shared" si="4"/>
        <v>448.8</v>
      </c>
      <c r="F65" s="129">
        <v>1</v>
      </c>
      <c r="G65" s="16">
        <f t="shared" si="5"/>
        <v>448.8</v>
      </c>
      <c r="H65" s="16">
        <f t="shared" si="6"/>
        <v>108.12</v>
      </c>
      <c r="I65" s="17">
        <f t="shared" si="7"/>
        <v>556.92000000000007</v>
      </c>
    </row>
    <row r="66" spans="1:9" x14ac:dyDescent="0.25">
      <c r="A66" s="216" t="s">
        <v>875</v>
      </c>
      <c r="B66" s="658">
        <v>216</v>
      </c>
      <c r="C66" s="128">
        <f t="shared" si="3"/>
        <v>1.3670886075949367</v>
      </c>
      <c r="D66" s="16">
        <v>521.4</v>
      </c>
      <c r="E66" s="16">
        <f t="shared" si="4"/>
        <v>712.8</v>
      </c>
      <c r="F66" s="129">
        <v>1</v>
      </c>
      <c r="G66" s="16">
        <f t="shared" si="5"/>
        <v>712.8</v>
      </c>
      <c r="H66" s="16">
        <f t="shared" si="6"/>
        <v>171.71</v>
      </c>
      <c r="I66" s="17">
        <f t="shared" si="7"/>
        <v>884.51</v>
      </c>
    </row>
    <row r="67" spans="1:9" x14ac:dyDescent="0.25">
      <c r="A67" s="216" t="s">
        <v>875</v>
      </c>
      <c r="B67" s="658">
        <v>72</v>
      </c>
      <c r="C67" s="128">
        <f t="shared" si="3"/>
        <v>0.45569620253164556</v>
      </c>
      <c r="D67" s="16">
        <v>521.4</v>
      </c>
      <c r="E67" s="16">
        <f t="shared" si="4"/>
        <v>237.6</v>
      </c>
      <c r="F67" s="129">
        <v>1</v>
      </c>
      <c r="G67" s="16">
        <f t="shared" si="5"/>
        <v>237.6</v>
      </c>
      <c r="H67" s="16">
        <f t="shared" si="6"/>
        <v>57.24</v>
      </c>
      <c r="I67" s="17">
        <f t="shared" si="7"/>
        <v>294.83999999999997</v>
      </c>
    </row>
    <row r="68" spans="1:9" x14ac:dyDescent="0.25">
      <c r="A68" s="216" t="s">
        <v>875</v>
      </c>
      <c r="B68" s="658">
        <v>216</v>
      </c>
      <c r="C68" s="128">
        <f t="shared" si="3"/>
        <v>1.3670886075949367</v>
      </c>
      <c r="D68" s="16">
        <v>521.4</v>
      </c>
      <c r="E68" s="16">
        <f t="shared" si="4"/>
        <v>712.8</v>
      </c>
      <c r="F68" s="129">
        <v>1</v>
      </c>
      <c r="G68" s="16">
        <f t="shared" si="5"/>
        <v>712.8</v>
      </c>
      <c r="H68" s="16">
        <f t="shared" si="6"/>
        <v>171.71</v>
      </c>
      <c r="I68" s="17">
        <f t="shared" si="7"/>
        <v>884.51</v>
      </c>
    </row>
    <row r="69" spans="1:9" s="1" customFormat="1" ht="19.5" customHeight="1" x14ac:dyDescent="0.3">
      <c r="A69" s="1097" t="s">
        <v>661</v>
      </c>
      <c r="B69" s="653">
        <f>B70+B80</f>
        <v>2208</v>
      </c>
      <c r="C69" s="124">
        <f t="shared" ref="C69:I69" si="11">C70+C80</f>
        <v>13.974683544303799</v>
      </c>
      <c r="D69" s="52"/>
      <c r="E69" s="52"/>
      <c r="F69" s="52"/>
      <c r="G69" s="52">
        <f t="shared" si="11"/>
        <v>9852.7999999999993</v>
      </c>
      <c r="H69" s="52">
        <f t="shared" si="11"/>
        <v>2373.5500000000002</v>
      </c>
      <c r="I69" s="789">
        <f t="shared" si="11"/>
        <v>12226.35</v>
      </c>
    </row>
    <row r="70" spans="1:9" ht="69.75" customHeight="1" x14ac:dyDescent="0.25">
      <c r="A70" s="1037" t="s">
        <v>8</v>
      </c>
      <c r="B70" s="1042">
        <f>SUM(B71:B79)</f>
        <v>1472</v>
      </c>
      <c r="C70" s="1048">
        <f t="shared" ref="C70:I70" si="12">SUM(C71:C79)</f>
        <v>9.3164556962025333</v>
      </c>
      <c r="D70" s="867"/>
      <c r="E70" s="867"/>
      <c r="F70" s="867"/>
      <c r="G70" s="867">
        <f t="shared" si="12"/>
        <v>7286.4</v>
      </c>
      <c r="H70" s="867">
        <f t="shared" si="12"/>
        <v>1755.29</v>
      </c>
      <c r="I70" s="868">
        <f t="shared" si="12"/>
        <v>9041.69</v>
      </c>
    </row>
    <row r="71" spans="1:9" x14ac:dyDescent="0.25">
      <c r="A71" s="216" t="s">
        <v>101</v>
      </c>
      <c r="B71" s="658">
        <v>208</v>
      </c>
      <c r="C71" s="128">
        <f t="shared" si="3"/>
        <v>1.3164556962025316</v>
      </c>
      <c r="D71" s="16">
        <v>805.8</v>
      </c>
      <c r="E71" s="16">
        <f t="shared" si="4"/>
        <v>1060.8</v>
      </c>
      <c r="F71" s="129">
        <v>1</v>
      </c>
      <c r="G71" s="16">
        <f t="shared" si="5"/>
        <v>1060.8</v>
      </c>
      <c r="H71" s="16">
        <f t="shared" si="6"/>
        <v>255.55</v>
      </c>
      <c r="I71" s="17">
        <f t="shared" si="7"/>
        <v>1316.35</v>
      </c>
    </row>
    <row r="72" spans="1:9" x14ac:dyDescent="0.25">
      <c r="A72" s="216" t="s">
        <v>101</v>
      </c>
      <c r="B72" s="658">
        <v>216</v>
      </c>
      <c r="C72" s="128">
        <f t="shared" ref="C72:C127" si="13">B72/158</f>
        <v>1.3670886075949367</v>
      </c>
      <c r="D72" s="16">
        <v>805.8</v>
      </c>
      <c r="E72" s="16">
        <f t="shared" ref="E72:E127" si="14">C72*D72</f>
        <v>1101.5999999999999</v>
      </c>
      <c r="F72" s="129">
        <v>1</v>
      </c>
      <c r="G72" s="16">
        <f t="shared" ref="G72:G127" si="15">ROUND(E72*F72,2)</f>
        <v>1101.5999999999999</v>
      </c>
      <c r="H72" s="16">
        <f t="shared" ref="H72:H127" si="16">ROUND(G72*0.2409,2)</f>
        <v>265.38</v>
      </c>
      <c r="I72" s="17">
        <f t="shared" ref="I72:I127" si="17">SUM(G72:H72)</f>
        <v>1366.98</v>
      </c>
    </row>
    <row r="73" spans="1:9" x14ac:dyDescent="0.25">
      <c r="A73" s="216" t="s">
        <v>101</v>
      </c>
      <c r="B73" s="658">
        <v>144</v>
      </c>
      <c r="C73" s="128">
        <f t="shared" si="13"/>
        <v>0.91139240506329111</v>
      </c>
      <c r="D73" s="16">
        <v>805.8</v>
      </c>
      <c r="E73" s="16">
        <f t="shared" si="14"/>
        <v>734.4</v>
      </c>
      <c r="F73" s="129">
        <v>1</v>
      </c>
      <c r="G73" s="16">
        <f t="shared" si="15"/>
        <v>734.4</v>
      </c>
      <c r="H73" s="16">
        <f t="shared" si="16"/>
        <v>176.92</v>
      </c>
      <c r="I73" s="17">
        <f t="shared" si="17"/>
        <v>911.31999999999994</v>
      </c>
    </row>
    <row r="74" spans="1:9" x14ac:dyDescent="0.25">
      <c r="A74" s="216" t="s">
        <v>101</v>
      </c>
      <c r="B74" s="658">
        <v>168</v>
      </c>
      <c r="C74" s="128">
        <f t="shared" si="13"/>
        <v>1.0632911392405062</v>
      </c>
      <c r="D74" s="16">
        <v>805.8</v>
      </c>
      <c r="E74" s="16">
        <f t="shared" si="14"/>
        <v>856.79999999999984</v>
      </c>
      <c r="F74" s="129">
        <v>1</v>
      </c>
      <c r="G74" s="16">
        <f t="shared" si="15"/>
        <v>856.8</v>
      </c>
      <c r="H74" s="16">
        <f t="shared" si="16"/>
        <v>206.4</v>
      </c>
      <c r="I74" s="17">
        <f t="shared" si="17"/>
        <v>1063.2</v>
      </c>
    </row>
    <row r="75" spans="1:9" x14ac:dyDescent="0.25">
      <c r="A75" s="216" t="s">
        <v>751</v>
      </c>
      <c r="B75" s="658">
        <v>184</v>
      </c>
      <c r="C75" s="128">
        <f t="shared" si="13"/>
        <v>1.1645569620253164</v>
      </c>
      <c r="D75" s="16">
        <v>758.4</v>
      </c>
      <c r="E75" s="16">
        <f t="shared" si="14"/>
        <v>883.19999999999993</v>
      </c>
      <c r="F75" s="129">
        <v>1</v>
      </c>
      <c r="G75" s="16">
        <f t="shared" si="15"/>
        <v>883.2</v>
      </c>
      <c r="H75" s="16">
        <f t="shared" si="16"/>
        <v>212.76</v>
      </c>
      <c r="I75" s="17">
        <f t="shared" si="17"/>
        <v>1095.96</v>
      </c>
    </row>
    <row r="76" spans="1:9" x14ac:dyDescent="0.25">
      <c r="A76" s="216" t="s">
        <v>751</v>
      </c>
      <c r="B76" s="658">
        <v>144</v>
      </c>
      <c r="C76" s="128">
        <f t="shared" si="13"/>
        <v>0.91139240506329111</v>
      </c>
      <c r="D76" s="16">
        <v>758.4</v>
      </c>
      <c r="E76" s="16">
        <f t="shared" si="14"/>
        <v>691.19999999999993</v>
      </c>
      <c r="F76" s="129">
        <v>1</v>
      </c>
      <c r="G76" s="16">
        <f t="shared" si="15"/>
        <v>691.2</v>
      </c>
      <c r="H76" s="16">
        <f t="shared" si="16"/>
        <v>166.51</v>
      </c>
      <c r="I76" s="17">
        <f t="shared" si="17"/>
        <v>857.71</v>
      </c>
    </row>
    <row r="77" spans="1:9" x14ac:dyDescent="0.25">
      <c r="A77" s="216" t="s">
        <v>751</v>
      </c>
      <c r="B77" s="658">
        <v>192</v>
      </c>
      <c r="C77" s="128">
        <f t="shared" si="13"/>
        <v>1.2151898734177216</v>
      </c>
      <c r="D77" s="16">
        <v>758.4</v>
      </c>
      <c r="E77" s="16">
        <f t="shared" si="14"/>
        <v>921.6</v>
      </c>
      <c r="F77" s="129">
        <v>1</v>
      </c>
      <c r="G77" s="16">
        <f t="shared" si="15"/>
        <v>921.6</v>
      </c>
      <c r="H77" s="16">
        <f t="shared" si="16"/>
        <v>222.01</v>
      </c>
      <c r="I77" s="17">
        <f t="shared" si="17"/>
        <v>1143.6100000000001</v>
      </c>
    </row>
    <row r="78" spans="1:9" x14ac:dyDescent="0.25">
      <c r="A78" s="216" t="s">
        <v>751</v>
      </c>
      <c r="B78" s="658">
        <v>192</v>
      </c>
      <c r="C78" s="128">
        <f t="shared" si="13"/>
        <v>1.2151898734177216</v>
      </c>
      <c r="D78" s="16">
        <v>758.4</v>
      </c>
      <c r="E78" s="16">
        <f t="shared" si="14"/>
        <v>921.6</v>
      </c>
      <c r="F78" s="129">
        <v>1</v>
      </c>
      <c r="G78" s="16">
        <f t="shared" si="15"/>
        <v>921.6</v>
      </c>
      <c r="H78" s="16">
        <f t="shared" si="16"/>
        <v>222.01</v>
      </c>
      <c r="I78" s="17">
        <f t="shared" si="17"/>
        <v>1143.6100000000001</v>
      </c>
    </row>
    <row r="79" spans="1:9" x14ac:dyDescent="0.25">
      <c r="A79" s="216" t="s">
        <v>751</v>
      </c>
      <c r="B79" s="658">
        <v>24</v>
      </c>
      <c r="C79" s="128">
        <f t="shared" si="13"/>
        <v>0.15189873417721519</v>
      </c>
      <c r="D79" s="16">
        <v>758.4</v>
      </c>
      <c r="E79" s="16">
        <f t="shared" si="14"/>
        <v>115.2</v>
      </c>
      <c r="F79" s="129">
        <v>1</v>
      </c>
      <c r="G79" s="16">
        <f t="shared" si="15"/>
        <v>115.2</v>
      </c>
      <c r="H79" s="16">
        <f t="shared" si="16"/>
        <v>27.75</v>
      </c>
      <c r="I79" s="17">
        <f t="shared" si="17"/>
        <v>142.94999999999999</v>
      </c>
    </row>
    <row r="80" spans="1:9" ht="50.25" customHeight="1" x14ac:dyDescent="0.25">
      <c r="A80" s="1037" t="s">
        <v>9</v>
      </c>
      <c r="B80" s="1042">
        <f>SUM(B81:B86)</f>
        <v>736</v>
      </c>
      <c r="C80" s="1048">
        <f t="shared" ref="C80:I80" si="18">SUM(C81:C86)</f>
        <v>4.6582278481012658</v>
      </c>
      <c r="D80" s="867"/>
      <c r="E80" s="867"/>
      <c r="F80" s="867"/>
      <c r="G80" s="867">
        <f t="shared" si="18"/>
        <v>2566.4</v>
      </c>
      <c r="H80" s="867">
        <f t="shared" si="18"/>
        <v>618.26</v>
      </c>
      <c r="I80" s="868">
        <f t="shared" si="18"/>
        <v>3184.66</v>
      </c>
    </row>
    <row r="81" spans="1:9" x14ac:dyDescent="0.25">
      <c r="A81" s="216" t="s">
        <v>215</v>
      </c>
      <c r="B81" s="658">
        <v>168</v>
      </c>
      <c r="C81" s="128">
        <f t="shared" si="13"/>
        <v>1.0632911392405062</v>
      </c>
      <c r="D81" s="16">
        <v>562.48</v>
      </c>
      <c r="E81" s="16">
        <f t="shared" si="14"/>
        <v>598.07999999999993</v>
      </c>
      <c r="F81" s="129">
        <v>1</v>
      </c>
      <c r="G81" s="16">
        <f t="shared" si="15"/>
        <v>598.08000000000004</v>
      </c>
      <c r="H81" s="16">
        <f t="shared" si="16"/>
        <v>144.08000000000001</v>
      </c>
      <c r="I81" s="17">
        <f t="shared" si="17"/>
        <v>742.16000000000008</v>
      </c>
    </row>
    <row r="82" spans="1:9" x14ac:dyDescent="0.25">
      <c r="A82" s="216" t="s">
        <v>215</v>
      </c>
      <c r="B82" s="658">
        <v>72</v>
      </c>
      <c r="C82" s="128">
        <f t="shared" si="13"/>
        <v>0.45569620253164556</v>
      </c>
      <c r="D82" s="16">
        <v>562.48</v>
      </c>
      <c r="E82" s="16">
        <f t="shared" si="14"/>
        <v>256.32</v>
      </c>
      <c r="F82" s="129">
        <v>1</v>
      </c>
      <c r="G82" s="16">
        <f t="shared" si="15"/>
        <v>256.32</v>
      </c>
      <c r="H82" s="16">
        <f t="shared" si="16"/>
        <v>61.75</v>
      </c>
      <c r="I82" s="17">
        <f t="shared" si="17"/>
        <v>318.07</v>
      </c>
    </row>
    <row r="83" spans="1:9" x14ac:dyDescent="0.25">
      <c r="A83" s="216" t="s">
        <v>215</v>
      </c>
      <c r="B83" s="658">
        <v>96</v>
      </c>
      <c r="C83" s="128">
        <f t="shared" si="13"/>
        <v>0.60759493670886078</v>
      </c>
      <c r="D83" s="16">
        <v>562.48</v>
      </c>
      <c r="E83" s="16">
        <f t="shared" si="14"/>
        <v>341.76000000000005</v>
      </c>
      <c r="F83" s="129">
        <v>1</v>
      </c>
      <c r="G83" s="16">
        <f t="shared" si="15"/>
        <v>341.76</v>
      </c>
      <c r="H83" s="16">
        <f t="shared" si="16"/>
        <v>82.33</v>
      </c>
      <c r="I83" s="17">
        <f t="shared" si="17"/>
        <v>424.09</v>
      </c>
    </row>
    <row r="84" spans="1:9" x14ac:dyDescent="0.25">
      <c r="A84" s="216" t="s">
        <v>215</v>
      </c>
      <c r="B84" s="658">
        <v>168</v>
      </c>
      <c r="C84" s="128">
        <f t="shared" si="13"/>
        <v>1.0632911392405062</v>
      </c>
      <c r="D84" s="16">
        <v>562.48</v>
      </c>
      <c r="E84" s="16">
        <f t="shared" si="14"/>
        <v>598.07999999999993</v>
      </c>
      <c r="F84" s="129">
        <v>1</v>
      </c>
      <c r="G84" s="16">
        <f t="shared" si="15"/>
        <v>598.08000000000004</v>
      </c>
      <c r="H84" s="16">
        <f t="shared" si="16"/>
        <v>144.08000000000001</v>
      </c>
      <c r="I84" s="17">
        <f t="shared" si="17"/>
        <v>742.16000000000008</v>
      </c>
    </row>
    <row r="85" spans="1:9" x14ac:dyDescent="0.25">
      <c r="A85" s="216" t="s">
        <v>215</v>
      </c>
      <c r="B85" s="658">
        <v>64</v>
      </c>
      <c r="C85" s="128">
        <f t="shared" si="13"/>
        <v>0.4050632911392405</v>
      </c>
      <c r="D85" s="16">
        <v>562.48</v>
      </c>
      <c r="E85" s="16">
        <f t="shared" si="14"/>
        <v>227.84</v>
      </c>
      <c r="F85" s="129">
        <v>1</v>
      </c>
      <c r="G85" s="16">
        <f t="shared" si="15"/>
        <v>227.84</v>
      </c>
      <c r="H85" s="16">
        <f t="shared" si="16"/>
        <v>54.89</v>
      </c>
      <c r="I85" s="17">
        <f t="shared" si="17"/>
        <v>282.73</v>
      </c>
    </row>
    <row r="86" spans="1:9" x14ac:dyDescent="0.25">
      <c r="A86" s="216" t="s">
        <v>216</v>
      </c>
      <c r="B86" s="658">
        <v>168</v>
      </c>
      <c r="C86" s="128">
        <f t="shared" si="13"/>
        <v>1.0632911392405062</v>
      </c>
      <c r="D86" s="16">
        <v>511.92</v>
      </c>
      <c r="E86" s="16">
        <f t="shared" si="14"/>
        <v>544.31999999999994</v>
      </c>
      <c r="F86" s="129">
        <v>1</v>
      </c>
      <c r="G86" s="16">
        <f t="shared" si="15"/>
        <v>544.32000000000005</v>
      </c>
      <c r="H86" s="16">
        <f t="shared" si="16"/>
        <v>131.13</v>
      </c>
      <c r="I86" s="17">
        <f t="shared" si="17"/>
        <v>675.45</v>
      </c>
    </row>
    <row r="87" spans="1:9" s="1" customFormat="1" ht="17.25" customHeight="1" x14ac:dyDescent="0.3">
      <c r="A87" s="1097" t="s">
        <v>876</v>
      </c>
      <c r="B87" s="653">
        <f>B88+B90+B107</f>
        <v>1556</v>
      </c>
      <c r="C87" s="124">
        <f t="shared" ref="C87:I87" si="19">C88+C90+C107</f>
        <v>9.848101265822784</v>
      </c>
      <c r="D87" s="52"/>
      <c r="E87" s="52"/>
      <c r="F87" s="52"/>
      <c r="G87" s="52">
        <f t="shared" si="19"/>
        <v>6742.93</v>
      </c>
      <c r="H87" s="52">
        <f t="shared" si="19"/>
        <v>1624.36</v>
      </c>
      <c r="I87" s="789">
        <f t="shared" si="19"/>
        <v>8367.2900000000009</v>
      </c>
    </row>
    <row r="88" spans="1:9" ht="48" customHeight="1" x14ac:dyDescent="0.25">
      <c r="A88" s="1037" t="s">
        <v>10</v>
      </c>
      <c r="B88" s="1042">
        <f>B89</f>
        <v>84</v>
      </c>
      <c r="C88" s="1048">
        <f t="shared" ref="C88:I88" si="20">C89</f>
        <v>0.53164556962025311</v>
      </c>
      <c r="D88" s="867"/>
      <c r="E88" s="867"/>
      <c r="F88" s="867"/>
      <c r="G88" s="867">
        <f t="shared" si="20"/>
        <v>637.97</v>
      </c>
      <c r="H88" s="867">
        <f t="shared" si="20"/>
        <v>153.69</v>
      </c>
      <c r="I88" s="868">
        <f t="shared" si="20"/>
        <v>791.66000000000008</v>
      </c>
    </row>
    <row r="89" spans="1:9" ht="18.75" customHeight="1" x14ac:dyDescent="0.25">
      <c r="A89" s="216" t="s">
        <v>210</v>
      </c>
      <c r="B89" s="658">
        <v>84</v>
      </c>
      <c r="C89" s="128">
        <f t="shared" si="13"/>
        <v>0.53164556962025311</v>
      </c>
      <c r="D89" s="16">
        <v>1200</v>
      </c>
      <c r="E89" s="16">
        <f t="shared" si="14"/>
        <v>637.97468354430373</v>
      </c>
      <c r="F89" s="129">
        <v>1</v>
      </c>
      <c r="G89" s="16">
        <f t="shared" si="15"/>
        <v>637.97</v>
      </c>
      <c r="H89" s="16">
        <f t="shared" si="16"/>
        <v>153.69</v>
      </c>
      <c r="I89" s="17">
        <f t="shared" si="17"/>
        <v>791.66000000000008</v>
      </c>
    </row>
    <row r="90" spans="1:9" ht="46.5" customHeight="1" x14ac:dyDescent="0.25">
      <c r="A90" s="1037" t="s">
        <v>8</v>
      </c>
      <c r="B90" s="1042">
        <f>SUM(B91:B106)</f>
        <v>736</v>
      </c>
      <c r="C90" s="1048">
        <f t="shared" ref="C90:I90" si="21">SUM(C91:C106)</f>
        <v>4.6582278481012649</v>
      </c>
      <c r="D90" s="867"/>
      <c r="E90" s="867"/>
      <c r="F90" s="867"/>
      <c r="G90" s="867">
        <f t="shared" si="21"/>
        <v>3504</v>
      </c>
      <c r="H90" s="867">
        <f t="shared" si="21"/>
        <v>844.13</v>
      </c>
      <c r="I90" s="868">
        <f t="shared" si="21"/>
        <v>4348.13</v>
      </c>
    </row>
    <row r="91" spans="1:9" x14ac:dyDescent="0.25">
      <c r="A91" s="216" t="s">
        <v>751</v>
      </c>
      <c r="B91" s="658">
        <v>60</v>
      </c>
      <c r="C91" s="128">
        <f t="shared" si="13"/>
        <v>0.379746835443038</v>
      </c>
      <c r="D91" s="16">
        <v>758.4</v>
      </c>
      <c r="E91" s="16">
        <f t="shared" si="14"/>
        <v>288</v>
      </c>
      <c r="F91" s="129">
        <v>1</v>
      </c>
      <c r="G91" s="16">
        <f t="shared" si="15"/>
        <v>288</v>
      </c>
      <c r="H91" s="16">
        <f t="shared" si="16"/>
        <v>69.38</v>
      </c>
      <c r="I91" s="17">
        <f t="shared" si="17"/>
        <v>357.38</v>
      </c>
    </row>
    <row r="92" spans="1:9" x14ac:dyDescent="0.25">
      <c r="A92" s="216" t="s">
        <v>751</v>
      </c>
      <c r="B92" s="658">
        <v>72</v>
      </c>
      <c r="C92" s="128">
        <f t="shared" si="13"/>
        <v>0.45569620253164556</v>
      </c>
      <c r="D92" s="16">
        <v>758.4</v>
      </c>
      <c r="E92" s="16">
        <f t="shared" si="14"/>
        <v>345.59999999999997</v>
      </c>
      <c r="F92" s="129">
        <v>1</v>
      </c>
      <c r="G92" s="16">
        <f t="shared" si="15"/>
        <v>345.6</v>
      </c>
      <c r="H92" s="16">
        <f t="shared" si="16"/>
        <v>83.26</v>
      </c>
      <c r="I92" s="17">
        <f t="shared" si="17"/>
        <v>428.86</v>
      </c>
    </row>
    <row r="93" spans="1:9" x14ac:dyDescent="0.25">
      <c r="A93" s="216" t="s">
        <v>751</v>
      </c>
      <c r="B93" s="658">
        <v>24</v>
      </c>
      <c r="C93" s="128">
        <f t="shared" si="13"/>
        <v>0.15189873417721519</v>
      </c>
      <c r="D93" s="16">
        <v>758.4</v>
      </c>
      <c r="E93" s="16">
        <f t="shared" si="14"/>
        <v>115.2</v>
      </c>
      <c r="F93" s="129">
        <v>1</v>
      </c>
      <c r="G93" s="16">
        <f t="shared" si="15"/>
        <v>115.2</v>
      </c>
      <c r="H93" s="16">
        <f t="shared" si="16"/>
        <v>27.75</v>
      </c>
      <c r="I93" s="17">
        <f t="shared" si="17"/>
        <v>142.94999999999999</v>
      </c>
    </row>
    <row r="94" spans="1:9" x14ac:dyDescent="0.25">
      <c r="A94" s="216" t="s">
        <v>751</v>
      </c>
      <c r="B94" s="658">
        <v>36</v>
      </c>
      <c r="C94" s="128">
        <f t="shared" si="13"/>
        <v>0.22784810126582278</v>
      </c>
      <c r="D94" s="16">
        <v>758.4</v>
      </c>
      <c r="E94" s="16">
        <f t="shared" si="14"/>
        <v>172.79999999999998</v>
      </c>
      <c r="F94" s="129">
        <v>1</v>
      </c>
      <c r="G94" s="16">
        <f t="shared" si="15"/>
        <v>172.8</v>
      </c>
      <c r="H94" s="16">
        <f t="shared" si="16"/>
        <v>41.63</v>
      </c>
      <c r="I94" s="17">
        <f t="shared" si="17"/>
        <v>214.43</v>
      </c>
    </row>
    <row r="95" spans="1:9" x14ac:dyDescent="0.25">
      <c r="A95" s="216" t="s">
        <v>751</v>
      </c>
      <c r="B95" s="658">
        <v>24</v>
      </c>
      <c r="C95" s="128">
        <f t="shared" si="13"/>
        <v>0.15189873417721519</v>
      </c>
      <c r="D95" s="16">
        <v>758.4</v>
      </c>
      <c r="E95" s="16">
        <f t="shared" si="14"/>
        <v>115.2</v>
      </c>
      <c r="F95" s="129">
        <v>1</v>
      </c>
      <c r="G95" s="16">
        <f t="shared" si="15"/>
        <v>115.2</v>
      </c>
      <c r="H95" s="16">
        <f t="shared" si="16"/>
        <v>27.75</v>
      </c>
      <c r="I95" s="17">
        <f t="shared" si="17"/>
        <v>142.94999999999999</v>
      </c>
    </row>
    <row r="96" spans="1:9" x14ac:dyDescent="0.25">
      <c r="A96" s="216" t="s">
        <v>751</v>
      </c>
      <c r="B96" s="658">
        <v>48</v>
      </c>
      <c r="C96" s="128">
        <f t="shared" si="13"/>
        <v>0.30379746835443039</v>
      </c>
      <c r="D96" s="16">
        <v>758.4</v>
      </c>
      <c r="E96" s="16">
        <f t="shared" si="14"/>
        <v>230.4</v>
      </c>
      <c r="F96" s="129">
        <v>1</v>
      </c>
      <c r="G96" s="16">
        <f t="shared" si="15"/>
        <v>230.4</v>
      </c>
      <c r="H96" s="16">
        <f t="shared" si="16"/>
        <v>55.5</v>
      </c>
      <c r="I96" s="17">
        <f t="shared" si="17"/>
        <v>285.89999999999998</v>
      </c>
    </row>
    <row r="97" spans="1:9" x14ac:dyDescent="0.25">
      <c r="A97" s="216" t="s">
        <v>751</v>
      </c>
      <c r="B97" s="658">
        <v>24</v>
      </c>
      <c r="C97" s="128">
        <f t="shared" si="13"/>
        <v>0.15189873417721519</v>
      </c>
      <c r="D97" s="16">
        <v>758.4</v>
      </c>
      <c r="E97" s="16">
        <f t="shared" si="14"/>
        <v>115.2</v>
      </c>
      <c r="F97" s="129">
        <v>1</v>
      </c>
      <c r="G97" s="16">
        <f t="shared" si="15"/>
        <v>115.2</v>
      </c>
      <c r="H97" s="16">
        <f t="shared" si="16"/>
        <v>27.75</v>
      </c>
      <c r="I97" s="17">
        <f t="shared" si="17"/>
        <v>142.94999999999999</v>
      </c>
    </row>
    <row r="98" spans="1:9" x14ac:dyDescent="0.25">
      <c r="A98" s="216" t="s">
        <v>751</v>
      </c>
      <c r="B98" s="658">
        <v>72</v>
      </c>
      <c r="C98" s="128">
        <f t="shared" si="13"/>
        <v>0.45569620253164556</v>
      </c>
      <c r="D98" s="16">
        <v>758.4</v>
      </c>
      <c r="E98" s="16">
        <f t="shared" si="14"/>
        <v>345.59999999999997</v>
      </c>
      <c r="F98" s="129">
        <v>1</v>
      </c>
      <c r="G98" s="16">
        <f t="shared" si="15"/>
        <v>345.6</v>
      </c>
      <c r="H98" s="16">
        <f t="shared" si="16"/>
        <v>83.26</v>
      </c>
      <c r="I98" s="17">
        <f t="shared" si="17"/>
        <v>428.86</v>
      </c>
    </row>
    <row r="99" spans="1:9" x14ac:dyDescent="0.25">
      <c r="A99" s="216" t="s">
        <v>751</v>
      </c>
      <c r="B99" s="658">
        <v>24</v>
      </c>
      <c r="C99" s="128">
        <f t="shared" si="13"/>
        <v>0.15189873417721519</v>
      </c>
      <c r="D99" s="16">
        <v>758.4</v>
      </c>
      <c r="E99" s="16">
        <f t="shared" si="14"/>
        <v>115.2</v>
      </c>
      <c r="F99" s="129">
        <v>1</v>
      </c>
      <c r="G99" s="16">
        <f t="shared" si="15"/>
        <v>115.2</v>
      </c>
      <c r="H99" s="16">
        <f t="shared" si="16"/>
        <v>27.75</v>
      </c>
      <c r="I99" s="17">
        <f t="shared" si="17"/>
        <v>142.94999999999999</v>
      </c>
    </row>
    <row r="100" spans="1:9" x14ac:dyDescent="0.25">
      <c r="A100" s="216" t="s">
        <v>751</v>
      </c>
      <c r="B100" s="658">
        <v>36</v>
      </c>
      <c r="C100" s="128">
        <f t="shared" si="13"/>
        <v>0.22784810126582278</v>
      </c>
      <c r="D100" s="16">
        <v>758.4</v>
      </c>
      <c r="E100" s="16">
        <f t="shared" si="14"/>
        <v>172.79999999999998</v>
      </c>
      <c r="F100" s="129">
        <v>1</v>
      </c>
      <c r="G100" s="16">
        <f t="shared" si="15"/>
        <v>172.8</v>
      </c>
      <c r="H100" s="16">
        <f t="shared" si="16"/>
        <v>41.63</v>
      </c>
      <c r="I100" s="17">
        <f t="shared" si="17"/>
        <v>214.43</v>
      </c>
    </row>
    <row r="101" spans="1:9" x14ac:dyDescent="0.25">
      <c r="A101" s="216" t="s">
        <v>751</v>
      </c>
      <c r="B101" s="658">
        <v>12</v>
      </c>
      <c r="C101" s="128">
        <f t="shared" si="13"/>
        <v>7.5949367088607597E-2</v>
      </c>
      <c r="D101" s="16">
        <v>758.4</v>
      </c>
      <c r="E101" s="16">
        <f t="shared" si="14"/>
        <v>57.6</v>
      </c>
      <c r="F101" s="129">
        <v>1</v>
      </c>
      <c r="G101" s="16">
        <f t="shared" si="15"/>
        <v>57.6</v>
      </c>
      <c r="H101" s="16">
        <f t="shared" si="16"/>
        <v>13.88</v>
      </c>
      <c r="I101" s="17">
        <f t="shared" si="17"/>
        <v>71.48</v>
      </c>
    </row>
    <row r="102" spans="1:9" x14ac:dyDescent="0.25">
      <c r="A102" s="216" t="s">
        <v>751</v>
      </c>
      <c r="B102" s="658">
        <v>52</v>
      </c>
      <c r="C102" s="128">
        <f t="shared" si="13"/>
        <v>0.32911392405063289</v>
      </c>
      <c r="D102" s="16">
        <v>758.4</v>
      </c>
      <c r="E102" s="16">
        <f t="shared" si="14"/>
        <v>249.59999999999997</v>
      </c>
      <c r="F102" s="129">
        <v>1</v>
      </c>
      <c r="G102" s="16">
        <f t="shared" si="15"/>
        <v>249.6</v>
      </c>
      <c r="H102" s="16">
        <f t="shared" si="16"/>
        <v>60.13</v>
      </c>
      <c r="I102" s="17">
        <f t="shared" si="17"/>
        <v>309.73</v>
      </c>
    </row>
    <row r="103" spans="1:9" x14ac:dyDescent="0.25">
      <c r="A103" s="216" t="s">
        <v>751</v>
      </c>
      <c r="B103" s="658">
        <v>120</v>
      </c>
      <c r="C103" s="128">
        <f t="shared" si="13"/>
        <v>0.759493670886076</v>
      </c>
      <c r="D103" s="16">
        <v>758.4</v>
      </c>
      <c r="E103" s="16">
        <f t="shared" si="14"/>
        <v>576</v>
      </c>
      <c r="F103" s="129">
        <v>1</v>
      </c>
      <c r="G103" s="16">
        <f t="shared" si="15"/>
        <v>576</v>
      </c>
      <c r="H103" s="16">
        <f t="shared" si="16"/>
        <v>138.76</v>
      </c>
      <c r="I103" s="17">
        <f t="shared" si="17"/>
        <v>714.76</v>
      </c>
    </row>
    <row r="104" spans="1:9" x14ac:dyDescent="0.25">
      <c r="A104" s="216" t="s">
        <v>751</v>
      </c>
      <c r="B104" s="658">
        <v>60</v>
      </c>
      <c r="C104" s="128">
        <f t="shared" si="13"/>
        <v>0.379746835443038</v>
      </c>
      <c r="D104" s="16">
        <v>758.4</v>
      </c>
      <c r="E104" s="16">
        <f t="shared" si="14"/>
        <v>288</v>
      </c>
      <c r="F104" s="129">
        <v>1</v>
      </c>
      <c r="G104" s="16">
        <f t="shared" si="15"/>
        <v>288</v>
      </c>
      <c r="H104" s="16">
        <f t="shared" si="16"/>
        <v>69.38</v>
      </c>
      <c r="I104" s="17">
        <f t="shared" si="17"/>
        <v>357.38</v>
      </c>
    </row>
    <row r="105" spans="1:9" x14ac:dyDescent="0.25">
      <c r="A105" s="216" t="s">
        <v>751</v>
      </c>
      <c r="B105" s="658">
        <v>24</v>
      </c>
      <c r="C105" s="128">
        <f t="shared" si="13"/>
        <v>0.15189873417721519</v>
      </c>
      <c r="D105" s="16">
        <v>758.4</v>
      </c>
      <c r="E105" s="16">
        <f t="shared" si="14"/>
        <v>115.2</v>
      </c>
      <c r="F105" s="129">
        <v>1</v>
      </c>
      <c r="G105" s="16">
        <f t="shared" si="15"/>
        <v>115.2</v>
      </c>
      <c r="H105" s="16">
        <f t="shared" si="16"/>
        <v>27.75</v>
      </c>
      <c r="I105" s="17">
        <f t="shared" si="17"/>
        <v>142.94999999999999</v>
      </c>
    </row>
    <row r="106" spans="1:9" x14ac:dyDescent="0.25">
      <c r="A106" s="216" t="s">
        <v>751</v>
      </c>
      <c r="B106" s="658">
        <v>48</v>
      </c>
      <c r="C106" s="128">
        <f t="shared" si="13"/>
        <v>0.30379746835443039</v>
      </c>
      <c r="D106" s="16">
        <v>663.6</v>
      </c>
      <c r="E106" s="16">
        <f t="shared" si="14"/>
        <v>201.60000000000002</v>
      </c>
      <c r="F106" s="129">
        <v>1</v>
      </c>
      <c r="G106" s="16">
        <f t="shared" si="15"/>
        <v>201.6</v>
      </c>
      <c r="H106" s="16">
        <f t="shared" si="16"/>
        <v>48.57</v>
      </c>
      <c r="I106" s="17">
        <f t="shared" si="17"/>
        <v>250.17</v>
      </c>
    </row>
    <row r="107" spans="1:9" ht="69.75" customHeight="1" x14ac:dyDescent="0.25">
      <c r="A107" s="1037" t="s">
        <v>9</v>
      </c>
      <c r="B107" s="1042">
        <f>SUM(B108:B122)</f>
        <v>736</v>
      </c>
      <c r="C107" s="1048">
        <f t="shared" ref="C107:I107" si="22">SUM(C108:C122)</f>
        <v>4.6582278481012658</v>
      </c>
      <c r="D107" s="867"/>
      <c r="E107" s="867"/>
      <c r="F107" s="867"/>
      <c r="G107" s="867">
        <f t="shared" si="22"/>
        <v>2600.9600000000005</v>
      </c>
      <c r="H107" s="867">
        <f t="shared" si="22"/>
        <v>626.54</v>
      </c>
      <c r="I107" s="868">
        <f t="shared" si="22"/>
        <v>3227.5</v>
      </c>
    </row>
    <row r="108" spans="1:9" x14ac:dyDescent="0.25">
      <c r="A108" s="216" t="s">
        <v>215</v>
      </c>
      <c r="B108" s="658">
        <v>40</v>
      </c>
      <c r="C108" s="128">
        <f t="shared" si="13"/>
        <v>0.25316455696202533</v>
      </c>
      <c r="D108" s="16">
        <v>562.48</v>
      </c>
      <c r="E108" s="16">
        <f t="shared" si="14"/>
        <v>142.4</v>
      </c>
      <c r="F108" s="129">
        <v>1</v>
      </c>
      <c r="G108" s="16">
        <f t="shared" si="15"/>
        <v>142.4</v>
      </c>
      <c r="H108" s="16">
        <f t="shared" si="16"/>
        <v>34.299999999999997</v>
      </c>
      <c r="I108" s="17">
        <f t="shared" si="17"/>
        <v>176.7</v>
      </c>
    </row>
    <row r="109" spans="1:9" x14ac:dyDescent="0.25">
      <c r="A109" s="216" t="s">
        <v>215</v>
      </c>
      <c r="B109" s="658">
        <v>48</v>
      </c>
      <c r="C109" s="128">
        <f t="shared" si="13"/>
        <v>0.30379746835443039</v>
      </c>
      <c r="D109" s="16">
        <v>562.48</v>
      </c>
      <c r="E109" s="16">
        <f t="shared" si="14"/>
        <v>170.88000000000002</v>
      </c>
      <c r="F109" s="129">
        <v>1</v>
      </c>
      <c r="G109" s="16">
        <f t="shared" si="15"/>
        <v>170.88</v>
      </c>
      <c r="H109" s="16">
        <f t="shared" si="16"/>
        <v>41.16</v>
      </c>
      <c r="I109" s="17">
        <f t="shared" si="17"/>
        <v>212.04</v>
      </c>
    </row>
    <row r="110" spans="1:9" x14ac:dyDescent="0.25">
      <c r="A110" s="216" t="s">
        <v>215</v>
      </c>
      <c r="B110" s="658">
        <v>24</v>
      </c>
      <c r="C110" s="128">
        <f t="shared" si="13"/>
        <v>0.15189873417721519</v>
      </c>
      <c r="D110" s="16">
        <v>562.48</v>
      </c>
      <c r="E110" s="16">
        <f t="shared" si="14"/>
        <v>85.440000000000012</v>
      </c>
      <c r="F110" s="129">
        <v>1</v>
      </c>
      <c r="G110" s="16">
        <f t="shared" si="15"/>
        <v>85.44</v>
      </c>
      <c r="H110" s="16">
        <f t="shared" si="16"/>
        <v>20.58</v>
      </c>
      <c r="I110" s="17">
        <f t="shared" si="17"/>
        <v>106.02</v>
      </c>
    </row>
    <row r="111" spans="1:9" x14ac:dyDescent="0.25">
      <c r="A111" s="216" t="s">
        <v>215</v>
      </c>
      <c r="B111" s="658">
        <v>48</v>
      </c>
      <c r="C111" s="128">
        <f t="shared" si="13"/>
        <v>0.30379746835443039</v>
      </c>
      <c r="D111" s="16">
        <v>562.48</v>
      </c>
      <c r="E111" s="16">
        <f t="shared" si="14"/>
        <v>170.88000000000002</v>
      </c>
      <c r="F111" s="129">
        <v>1</v>
      </c>
      <c r="G111" s="16">
        <f t="shared" si="15"/>
        <v>170.88</v>
      </c>
      <c r="H111" s="16">
        <f t="shared" si="16"/>
        <v>41.16</v>
      </c>
      <c r="I111" s="17">
        <f t="shared" si="17"/>
        <v>212.04</v>
      </c>
    </row>
    <row r="112" spans="1:9" x14ac:dyDescent="0.25">
      <c r="A112" s="216" t="s">
        <v>215</v>
      </c>
      <c r="B112" s="658">
        <v>24</v>
      </c>
      <c r="C112" s="128">
        <f t="shared" si="13"/>
        <v>0.15189873417721519</v>
      </c>
      <c r="D112" s="16">
        <v>562.48</v>
      </c>
      <c r="E112" s="16">
        <f t="shared" si="14"/>
        <v>85.440000000000012</v>
      </c>
      <c r="F112" s="129">
        <v>1</v>
      </c>
      <c r="G112" s="16">
        <f t="shared" si="15"/>
        <v>85.44</v>
      </c>
      <c r="H112" s="16">
        <f t="shared" si="16"/>
        <v>20.58</v>
      </c>
      <c r="I112" s="17">
        <f t="shared" si="17"/>
        <v>106.02</v>
      </c>
    </row>
    <row r="113" spans="1:9" x14ac:dyDescent="0.25">
      <c r="A113" s="216" t="s">
        <v>215</v>
      </c>
      <c r="B113" s="658">
        <v>36</v>
      </c>
      <c r="C113" s="128">
        <f t="shared" si="13"/>
        <v>0.22784810126582278</v>
      </c>
      <c r="D113" s="16">
        <v>562.48</v>
      </c>
      <c r="E113" s="16">
        <f t="shared" si="14"/>
        <v>128.16</v>
      </c>
      <c r="F113" s="129">
        <v>1</v>
      </c>
      <c r="G113" s="16">
        <f t="shared" si="15"/>
        <v>128.16</v>
      </c>
      <c r="H113" s="16">
        <f t="shared" si="16"/>
        <v>30.87</v>
      </c>
      <c r="I113" s="17">
        <f t="shared" si="17"/>
        <v>159.03</v>
      </c>
    </row>
    <row r="114" spans="1:9" x14ac:dyDescent="0.25">
      <c r="A114" s="216" t="s">
        <v>215</v>
      </c>
      <c r="B114" s="658">
        <v>96</v>
      </c>
      <c r="C114" s="128">
        <f t="shared" si="13"/>
        <v>0.60759493670886078</v>
      </c>
      <c r="D114" s="16">
        <v>562.48</v>
      </c>
      <c r="E114" s="16">
        <f t="shared" si="14"/>
        <v>341.76000000000005</v>
      </c>
      <c r="F114" s="129">
        <v>1</v>
      </c>
      <c r="G114" s="16">
        <f t="shared" si="15"/>
        <v>341.76</v>
      </c>
      <c r="H114" s="16">
        <f t="shared" si="16"/>
        <v>82.33</v>
      </c>
      <c r="I114" s="17">
        <f t="shared" si="17"/>
        <v>424.09</v>
      </c>
    </row>
    <row r="115" spans="1:9" x14ac:dyDescent="0.25">
      <c r="A115" s="216" t="s">
        <v>215</v>
      </c>
      <c r="B115" s="658">
        <v>72</v>
      </c>
      <c r="C115" s="128">
        <f t="shared" si="13"/>
        <v>0.45569620253164556</v>
      </c>
      <c r="D115" s="16">
        <v>562.48</v>
      </c>
      <c r="E115" s="16">
        <f t="shared" si="14"/>
        <v>256.32</v>
      </c>
      <c r="F115" s="129">
        <v>1</v>
      </c>
      <c r="G115" s="16">
        <f t="shared" si="15"/>
        <v>256.32</v>
      </c>
      <c r="H115" s="16">
        <f t="shared" si="16"/>
        <v>61.75</v>
      </c>
      <c r="I115" s="17">
        <f t="shared" si="17"/>
        <v>318.07</v>
      </c>
    </row>
    <row r="116" spans="1:9" x14ac:dyDescent="0.25">
      <c r="A116" s="216" t="s">
        <v>215</v>
      </c>
      <c r="B116" s="658">
        <v>96</v>
      </c>
      <c r="C116" s="128">
        <f t="shared" si="13"/>
        <v>0.60759493670886078</v>
      </c>
      <c r="D116" s="16">
        <v>562.48</v>
      </c>
      <c r="E116" s="16">
        <f t="shared" si="14"/>
        <v>341.76000000000005</v>
      </c>
      <c r="F116" s="129">
        <v>1</v>
      </c>
      <c r="G116" s="16">
        <f t="shared" si="15"/>
        <v>341.76</v>
      </c>
      <c r="H116" s="16">
        <f t="shared" si="16"/>
        <v>82.33</v>
      </c>
      <c r="I116" s="17">
        <f t="shared" si="17"/>
        <v>424.09</v>
      </c>
    </row>
    <row r="117" spans="1:9" x14ac:dyDescent="0.25">
      <c r="A117" s="216" t="s">
        <v>215</v>
      </c>
      <c r="B117" s="658">
        <v>24</v>
      </c>
      <c r="C117" s="128">
        <f t="shared" si="13"/>
        <v>0.15189873417721519</v>
      </c>
      <c r="D117" s="16">
        <v>562.48</v>
      </c>
      <c r="E117" s="16">
        <f t="shared" si="14"/>
        <v>85.440000000000012</v>
      </c>
      <c r="F117" s="129">
        <v>1</v>
      </c>
      <c r="G117" s="16">
        <f t="shared" si="15"/>
        <v>85.44</v>
      </c>
      <c r="H117" s="16">
        <f t="shared" si="16"/>
        <v>20.58</v>
      </c>
      <c r="I117" s="17">
        <f t="shared" si="17"/>
        <v>106.02</v>
      </c>
    </row>
    <row r="118" spans="1:9" x14ac:dyDescent="0.25">
      <c r="A118" s="216" t="s">
        <v>215</v>
      </c>
      <c r="B118" s="658">
        <v>72</v>
      </c>
      <c r="C118" s="128">
        <f t="shared" si="13"/>
        <v>0.45569620253164556</v>
      </c>
      <c r="D118" s="16">
        <v>562.48</v>
      </c>
      <c r="E118" s="16">
        <f t="shared" si="14"/>
        <v>256.32</v>
      </c>
      <c r="F118" s="129">
        <v>1</v>
      </c>
      <c r="G118" s="16">
        <f t="shared" si="15"/>
        <v>256.32</v>
      </c>
      <c r="H118" s="16">
        <f t="shared" si="16"/>
        <v>61.75</v>
      </c>
      <c r="I118" s="17">
        <f t="shared" si="17"/>
        <v>318.07</v>
      </c>
    </row>
    <row r="119" spans="1:9" x14ac:dyDescent="0.25">
      <c r="A119" s="216" t="s">
        <v>215</v>
      </c>
      <c r="B119" s="658">
        <v>48</v>
      </c>
      <c r="C119" s="128">
        <f t="shared" si="13"/>
        <v>0.30379746835443039</v>
      </c>
      <c r="D119" s="16">
        <v>562.48</v>
      </c>
      <c r="E119" s="16">
        <f t="shared" si="14"/>
        <v>170.88000000000002</v>
      </c>
      <c r="F119" s="129">
        <v>1</v>
      </c>
      <c r="G119" s="16">
        <f t="shared" si="15"/>
        <v>170.88</v>
      </c>
      <c r="H119" s="16">
        <f t="shared" si="16"/>
        <v>41.16</v>
      </c>
      <c r="I119" s="17">
        <f t="shared" si="17"/>
        <v>212.04</v>
      </c>
    </row>
    <row r="120" spans="1:9" x14ac:dyDescent="0.25">
      <c r="A120" s="216" t="s">
        <v>215</v>
      </c>
      <c r="B120" s="658">
        <v>48</v>
      </c>
      <c r="C120" s="128">
        <f t="shared" si="13"/>
        <v>0.30379746835443039</v>
      </c>
      <c r="D120" s="16">
        <v>562.48</v>
      </c>
      <c r="E120" s="16">
        <f t="shared" si="14"/>
        <v>170.88000000000002</v>
      </c>
      <c r="F120" s="129">
        <v>1</v>
      </c>
      <c r="G120" s="16">
        <f t="shared" si="15"/>
        <v>170.88</v>
      </c>
      <c r="H120" s="16">
        <f t="shared" si="16"/>
        <v>41.16</v>
      </c>
      <c r="I120" s="17">
        <f t="shared" si="17"/>
        <v>212.04</v>
      </c>
    </row>
    <row r="121" spans="1:9" x14ac:dyDescent="0.25">
      <c r="A121" s="216" t="s">
        <v>216</v>
      </c>
      <c r="B121" s="658">
        <v>48</v>
      </c>
      <c r="C121" s="128">
        <f t="shared" si="13"/>
        <v>0.30379746835443039</v>
      </c>
      <c r="D121" s="16">
        <v>511.92</v>
      </c>
      <c r="E121" s="16">
        <f t="shared" si="14"/>
        <v>155.52000000000001</v>
      </c>
      <c r="F121" s="129">
        <v>1</v>
      </c>
      <c r="G121" s="16">
        <f t="shared" si="15"/>
        <v>155.52000000000001</v>
      </c>
      <c r="H121" s="16">
        <f t="shared" si="16"/>
        <v>37.46</v>
      </c>
      <c r="I121" s="17">
        <f t="shared" si="17"/>
        <v>192.98000000000002</v>
      </c>
    </row>
    <row r="122" spans="1:9" x14ac:dyDescent="0.25">
      <c r="A122" s="216" t="s">
        <v>216</v>
      </c>
      <c r="B122" s="658">
        <v>12</v>
      </c>
      <c r="C122" s="128">
        <f t="shared" si="13"/>
        <v>7.5949367088607597E-2</v>
      </c>
      <c r="D122" s="16">
        <v>511.92</v>
      </c>
      <c r="E122" s="16">
        <f t="shared" si="14"/>
        <v>38.880000000000003</v>
      </c>
      <c r="F122" s="129">
        <v>1</v>
      </c>
      <c r="G122" s="16">
        <f t="shared" si="15"/>
        <v>38.880000000000003</v>
      </c>
      <c r="H122" s="16">
        <f t="shared" si="16"/>
        <v>9.3699999999999992</v>
      </c>
      <c r="I122" s="17">
        <f t="shared" si="17"/>
        <v>48.25</v>
      </c>
    </row>
    <row r="123" spans="1:9" s="1" customFormat="1" ht="17.25" customHeight="1" x14ac:dyDescent="0.3">
      <c r="A123" s="1097" t="s">
        <v>877</v>
      </c>
      <c r="B123" s="653">
        <f>B124+B128</f>
        <v>160</v>
      </c>
      <c r="C123" s="124">
        <f t="shared" ref="C123:I123" si="23">C124+C128</f>
        <v>1.0126582278481013</v>
      </c>
      <c r="D123" s="52"/>
      <c r="E123" s="52"/>
      <c r="F123" s="52"/>
      <c r="G123" s="52">
        <f t="shared" si="23"/>
        <v>724.16</v>
      </c>
      <c r="H123" s="52">
        <f t="shared" si="23"/>
        <v>174.45</v>
      </c>
      <c r="I123" s="789">
        <f t="shared" si="23"/>
        <v>898.61</v>
      </c>
    </row>
    <row r="124" spans="1:9" ht="66" x14ac:dyDescent="0.25">
      <c r="A124" s="1037" t="s">
        <v>8</v>
      </c>
      <c r="B124" s="1042">
        <f>SUM(B125:B127)</f>
        <v>120</v>
      </c>
      <c r="C124" s="1048">
        <f t="shared" ref="C124:I124" si="24">SUM(C125:C127)</f>
        <v>0.759493670886076</v>
      </c>
      <c r="D124" s="867"/>
      <c r="E124" s="867"/>
      <c r="F124" s="867"/>
      <c r="G124" s="867">
        <f t="shared" si="24"/>
        <v>576</v>
      </c>
      <c r="H124" s="867">
        <f t="shared" si="24"/>
        <v>138.76</v>
      </c>
      <c r="I124" s="868">
        <f t="shared" si="24"/>
        <v>714.76</v>
      </c>
    </row>
    <row r="125" spans="1:9" x14ac:dyDescent="0.25">
      <c r="A125" s="216" t="s">
        <v>751</v>
      </c>
      <c r="B125" s="658">
        <v>24</v>
      </c>
      <c r="C125" s="128">
        <f t="shared" si="13"/>
        <v>0.15189873417721519</v>
      </c>
      <c r="D125" s="16">
        <v>758.4</v>
      </c>
      <c r="E125" s="16">
        <f t="shared" si="14"/>
        <v>115.2</v>
      </c>
      <c r="F125" s="129">
        <v>1</v>
      </c>
      <c r="G125" s="16">
        <f t="shared" si="15"/>
        <v>115.2</v>
      </c>
      <c r="H125" s="16">
        <f t="shared" si="16"/>
        <v>27.75</v>
      </c>
      <c r="I125" s="17">
        <f t="shared" si="17"/>
        <v>142.94999999999999</v>
      </c>
    </row>
    <row r="126" spans="1:9" x14ac:dyDescent="0.25">
      <c r="A126" s="216" t="s">
        <v>751</v>
      </c>
      <c r="B126" s="658">
        <v>72</v>
      </c>
      <c r="C126" s="128">
        <f t="shared" si="13"/>
        <v>0.45569620253164556</v>
      </c>
      <c r="D126" s="16">
        <v>758.4</v>
      </c>
      <c r="E126" s="16">
        <f t="shared" si="14"/>
        <v>345.59999999999997</v>
      </c>
      <c r="F126" s="129">
        <v>1</v>
      </c>
      <c r="G126" s="16">
        <f t="shared" si="15"/>
        <v>345.6</v>
      </c>
      <c r="H126" s="16">
        <f t="shared" si="16"/>
        <v>83.26</v>
      </c>
      <c r="I126" s="17">
        <f t="shared" si="17"/>
        <v>428.86</v>
      </c>
    </row>
    <row r="127" spans="1:9" x14ac:dyDescent="0.25">
      <c r="A127" s="216" t="s">
        <v>751</v>
      </c>
      <c r="B127" s="658">
        <v>24</v>
      </c>
      <c r="C127" s="128">
        <f t="shared" si="13"/>
        <v>0.15189873417721519</v>
      </c>
      <c r="D127" s="16">
        <v>758.4</v>
      </c>
      <c r="E127" s="16">
        <f t="shared" si="14"/>
        <v>115.2</v>
      </c>
      <c r="F127" s="129">
        <v>1</v>
      </c>
      <c r="G127" s="16">
        <f t="shared" si="15"/>
        <v>115.2</v>
      </c>
      <c r="H127" s="16">
        <f t="shared" si="16"/>
        <v>27.75</v>
      </c>
      <c r="I127" s="17">
        <f t="shared" si="17"/>
        <v>142.94999999999999</v>
      </c>
    </row>
    <row r="128" spans="1:9" ht="66" x14ac:dyDescent="0.25">
      <c r="A128" s="1037" t="s">
        <v>9</v>
      </c>
      <c r="B128" s="1042">
        <f>SUM(B129:B130)</f>
        <v>40</v>
      </c>
      <c r="C128" s="1048">
        <f t="shared" ref="C128:I128" si="25">SUM(C129:C130)</f>
        <v>0.25316455696202533</v>
      </c>
      <c r="D128" s="867"/>
      <c r="E128" s="867"/>
      <c r="F128" s="867"/>
      <c r="G128" s="867">
        <f t="shared" si="25"/>
        <v>148.16</v>
      </c>
      <c r="H128" s="867">
        <f t="shared" si="25"/>
        <v>35.69</v>
      </c>
      <c r="I128" s="868">
        <f t="shared" si="25"/>
        <v>183.85</v>
      </c>
    </row>
    <row r="129" spans="1:9" x14ac:dyDescent="0.25">
      <c r="A129" s="216" t="s">
        <v>215</v>
      </c>
      <c r="B129" s="658">
        <v>16</v>
      </c>
      <c r="C129" s="128">
        <f t="shared" ref="C129:C175" si="26">B129/158</f>
        <v>0.10126582278481013</v>
      </c>
      <c r="D129" s="16">
        <v>619.36</v>
      </c>
      <c r="E129" s="16">
        <f t="shared" ref="E129:E175" si="27">C129*D129</f>
        <v>62.72</v>
      </c>
      <c r="F129" s="129">
        <v>1</v>
      </c>
      <c r="G129" s="16">
        <f t="shared" ref="G129:G175" si="28">ROUND(E129*F129,2)</f>
        <v>62.72</v>
      </c>
      <c r="H129" s="16">
        <f t="shared" ref="H129:H175" si="29">ROUND(G129*0.2409,2)</f>
        <v>15.11</v>
      </c>
      <c r="I129" s="17">
        <f t="shared" ref="I129:I175" si="30">SUM(G129:H129)</f>
        <v>77.83</v>
      </c>
    </row>
    <row r="130" spans="1:9" ht="20.25" customHeight="1" x14ac:dyDescent="0.25">
      <c r="A130" s="216" t="s">
        <v>216</v>
      </c>
      <c r="B130" s="658">
        <v>24</v>
      </c>
      <c r="C130" s="128">
        <f t="shared" si="26"/>
        <v>0.15189873417721519</v>
      </c>
      <c r="D130" s="16">
        <v>562.48</v>
      </c>
      <c r="E130" s="16">
        <f t="shared" si="27"/>
        <v>85.440000000000012</v>
      </c>
      <c r="F130" s="129">
        <v>1</v>
      </c>
      <c r="G130" s="16">
        <f t="shared" si="28"/>
        <v>85.44</v>
      </c>
      <c r="H130" s="16">
        <f t="shared" si="29"/>
        <v>20.58</v>
      </c>
      <c r="I130" s="17">
        <f t="shared" si="30"/>
        <v>106.02</v>
      </c>
    </row>
    <row r="131" spans="1:9" s="1" customFormat="1" ht="17.25" customHeight="1" x14ac:dyDescent="0.3">
      <c r="A131" s="1097" t="s">
        <v>878</v>
      </c>
      <c r="B131" s="653">
        <f>B132+B143</f>
        <v>1200</v>
      </c>
      <c r="C131" s="124">
        <f t="shared" ref="C131:I131" si="31">C132+C143</f>
        <v>7.59493670886076</v>
      </c>
      <c r="D131" s="52"/>
      <c r="E131" s="52"/>
      <c r="F131" s="52"/>
      <c r="G131" s="52">
        <f t="shared" si="31"/>
        <v>5328</v>
      </c>
      <c r="H131" s="52">
        <f t="shared" si="31"/>
        <v>1283.51</v>
      </c>
      <c r="I131" s="789">
        <f t="shared" si="31"/>
        <v>6611.51</v>
      </c>
    </row>
    <row r="132" spans="1:9" ht="66" x14ac:dyDescent="0.25">
      <c r="A132" s="1037" t="s">
        <v>8</v>
      </c>
      <c r="B132" s="1042">
        <f>SUM(B133:B142)</f>
        <v>864</v>
      </c>
      <c r="C132" s="1048">
        <f t="shared" ref="C132:I132" si="32">SUM(C133:C142)</f>
        <v>5.4683544303797476</v>
      </c>
      <c r="D132" s="867"/>
      <c r="E132" s="867"/>
      <c r="F132" s="867"/>
      <c r="G132" s="867">
        <f t="shared" si="32"/>
        <v>4147.2</v>
      </c>
      <c r="H132" s="867">
        <f t="shared" si="32"/>
        <v>999.06</v>
      </c>
      <c r="I132" s="868">
        <f t="shared" si="32"/>
        <v>5146.26</v>
      </c>
    </row>
    <row r="133" spans="1:9" x14ac:dyDescent="0.25">
      <c r="A133" s="216" t="s">
        <v>751</v>
      </c>
      <c r="B133" s="658">
        <v>72</v>
      </c>
      <c r="C133" s="128">
        <f t="shared" si="26"/>
        <v>0.45569620253164556</v>
      </c>
      <c r="D133" s="16">
        <v>758.4</v>
      </c>
      <c r="E133" s="16">
        <f t="shared" si="27"/>
        <v>345.59999999999997</v>
      </c>
      <c r="F133" s="129">
        <v>1</v>
      </c>
      <c r="G133" s="16">
        <f t="shared" si="28"/>
        <v>345.6</v>
      </c>
      <c r="H133" s="16">
        <f t="shared" si="29"/>
        <v>83.26</v>
      </c>
      <c r="I133" s="17">
        <f t="shared" si="30"/>
        <v>428.86</v>
      </c>
    </row>
    <row r="134" spans="1:9" x14ac:dyDescent="0.25">
      <c r="A134" s="216" t="s">
        <v>751</v>
      </c>
      <c r="B134" s="658">
        <v>24</v>
      </c>
      <c r="C134" s="128">
        <f t="shared" si="26"/>
        <v>0.15189873417721519</v>
      </c>
      <c r="D134" s="16">
        <v>758.4</v>
      </c>
      <c r="E134" s="16">
        <f t="shared" si="27"/>
        <v>115.2</v>
      </c>
      <c r="F134" s="129">
        <v>1</v>
      </c>
      <c r="G134" s="16">
        <f t="shared" si="28"/>
        <v>115.2</v>
      </c>
      <c r="H134" s="16">
        <f t="shared" si="29"/>
        <v>27.75</v>
      </c>
      <c r="I134" s="17">
        <f t="shared" si="30"/>
        <v>142.94999999999999</v>
      </c>
    </row>
    <row r="135" spans="1:9" x14ac:dyDescent="0.25">
      <c r="A135" s="216" t="s">
        <v>751</v>
      </c>
      <c r="B135" s="658">
        <v>24</v>
      </c>
      <c r="C135" s="128">
        <f t="shared" si="26"/>
        <v>0.15189873417721519</v>
      </c>
      <c r="D135" s="16">
        <v>758.4</v>
      </c>
      <c r="E135" s="16">
        <f t="shared" si="27"/>
        <v>115.2</v>
      </c>
      <c r="F135" s="129">
        <v>1</v>
      </c>
      <c r="G135" s="16">
        <f t="shared" si="28"/>
        <v>115.2</v>
      </c>
      <c r="H135" s="16">
        <f t="shared" si="29"/>
        <v>27.75</v>
      </c>
      <c r="I135" s="17">
        <f t="shared" si="30"/>
        <v>142.94999999999999</v>
      </c>
    </row>
    <row r="136" spans="1:9" x14ac:dyDescent="0.25">
      <c r="A136" s="216" t="s">
        <v>751</v>
      </c>
      <c r="B136" s="658">
        <v>48</v>
      </c>
      <c r="C136" s="128">
        <f t="shared" si="26"/>
        <v>0.30379746835443039</v>
      </c>
      <c r="D136" s="16">
        <v>758.4</v>
      </c>
      <c r="E136" s="16">
        <f t="shared" si="27"/>
        <v>230.4</v>
      </c>
      <c r="F136" s="129">
        <v>1</v>
      </c>
      <c r="G136" s="16">
        <f t="shared" si="28"/>
        <v>230.4</v>
      </c>
      <c r="H136" s="16">
        <f t="shared" si="29"/>
        <v>55.5</v>
      </c>
      <c r="I136" s="17">
        <f t="shared" si="30"/>
        <v>285.89999999999998</v>
      </c>
    </row>
    <row r="137" spans="1:9" x14ac:dyDescent="0.25">
      <c r="A137" s="216" t="s">
        <v>751</v>
      </c>
      <c r="B137" s="658">
        <v>48</v>
      </c>
      <c r="C137" s="128">
        <f t="shared" si="26"/>
        <v>0.30379746835443039</v>
      </c>
      <c r="D137" s="16">
        <v>758.4</v>
      </c>
      <c r="E137" s="16">
        <f t="shared" si="27"/>
        <v>230.4</v>
      </c>
      <c r="F137" s="129">
        <v>1</v>
      </c>
      <c r="G137" s="16">
        <f t="shared" si="28"/>
        <v>230.4</v>
      </c>
      <c r="H137" s="16">
        <f t="shared" si="29"/>
        <v>55.5</v>
      </c>
      <c r="I137" s="17">
        <f t="shared" si="30"/>
        <v>285.89999999999998</v>
      </c>
    </row>
    <row r="138" spans="1:9" x14ac:dyDescent="0.25">
      <c r="A138" s="216" t="s">
        <v>751</v>
      </c>
      <c r="B138" s="658">
        <v>96</v>
      </c>
      <c r="C138" s="128">
        <f t="shared" si="26"/>
        <v>0.60759493670886078</v>
      </c>
      <c r="D138" s="16">
        <v>758.4</v>
      </c>
      <c r="E138" s="16">
        <f t="shared" si="27"/>
        <v>460.8</v>
      </c>
      <c r="F138" s="129">
        <v>1</v>
      </c>
      <c r="G138" s="16">
        <f t="shared" si="28"/>
        <v>460.8</v>
      </c>
      <c r="H138" s="16">
        <f t="shared" si="29"/>
        <v>111.01</v>
      </c>
      <c r="I138" s="17">
        <f t="shared" si="30"/>
        <v>571.81000000000006</v>
      </c>
    </row>
    <row r="139" spans="1:9" x14ac:dyDescent="0.25">
      <c r="A139" s="216" t="s">
        <v>751</v>
      </c>
      <c r="B139" s="658">
        <v>168</v>
      </c>
      <c r="C139" s="128">
        <f t="shared" si="26"/>
        <v>1.0632911392405062</v>
      </c>
      <c r="D139" s="16">
        <v>758.4</v>
      </c>
      <c r="E139" s="16">
        <f t="shared" si="27"/>
        <v>806.39999999999986</v>
      </c>
      <c r="F139" s="129">
        <v>1</v>
      </c>
      <c r="G139" s="16">
        <f t="shared" si="28"/>
        <v>806.4</v>
      </c>
      <c r="H139" s="16">
        <f t="shared" si="29"/>
        <v>194.26</v>
      </c>
      <c r="I139" s="17">
        <f t="shared" si="30"/>
        <v>1000.66</v>
      </c>
    </row>
    <row r="140" spans="1:9" x14ac:dyDescent="0.25">
      <c r="A140" s="216" t="s">
        <v>751</v>
      </c>
      <c r="B140" s="658">
        <v>72</v>
      </c>
      <c r="C140" s="128">
        <f t="shared" si="26"/>
        <v>0.45569620253164556</v>
      </c>
      <c r="D140" s="16">
        <v>758.4</v>
      </c>
      <c r="E140" s="16">
        <f t="shared" si="27"/>
        <v>345.59999999999997</v>
      </c>
      <c r="F140" s="129">
        <v>1</v>
      </c>
      <c r="G140" s="16">
        <f t="shared" si="28"/>
        <v>345.6</v>
      </c>
      <c r="H140" s="16">
        <f t="shared" si="29"/>
        <v>83.26</v>
      </c>
      <c r="I140" s="17">
        <f t="shared" si="30"/>
        <v>428.86</v>
      </c>
    </row>
    <row r="141" spans="1:9" x14ac:dyDescent="0.25">
      <c r="A141" s="216" t="s">
        <v>751</v>
      </c>
      <c r="B141" s="658">
        <v>192</v>
      </c>
      <c r="C141" s="128">
        <f t="shared" si="26"/>
        <v>1.2151898734177216</v>
      </c>
      <c r="D141" s="16">
        <v>758.4</v>
      </c>
      <c r="E141" s="16">
        <f t="shared" si="27"/>
        <v>921.6</v>
      </c>
      <c r="F141" s="129">
        <v>1</v>
      </c>
      <c r="G141" s="16">
        <f t="shared" si="28"/>
        <v>921.6</v>
      </c>
      <c r="H141" s="16">
        <f t="shared" si="29"/>
        <v>222.01</v>
      </c>
      <c r="I141" s="17">
        <f t="shared" si="30"/>
        <v>1143.6100000000001</v>
      </c>
    </row>
    <row r="142" spans="1:9" x14ac:dyDescent="0.25">
      <c r="A142" s="216" t="s">
        <v>751</v>
      </c>
      <c r="B142" s="658">
        <v>120</v>
      </c>
      <c r="C142" s="128">
        <f t="shared" si="26"/>
        <v>0.759493670886076</v>
      </c>
      <c r="D142" s="16">
        <v>758.4</v>
      </c>
      <c r="E142" s="16">
        <f t="shared" si="27"/>
        <v>576</v>
      </c>
      <c r="F142" s="129">
        <v>1</v>
      </c>
      <c r="G142" s="16">
        <f t="shared" si="28"/>
        <v>576</v>
      </c>
      <c r="H142" s="16">
        <f t="shared" si="29"/>
        <v>138.76</v>
      </c>
      <c r="I142" s="17">
        <f t="shared" si="30"/>
        <v>714.76</v>
      </c>
    </row>
    <row r="143" spans="1:9" ht="66" x14ac:dyDescent="0.25">
      <c r="A143" s="1037" t="s">
        <v>9</v>
      </c>
      <c r="B143" s="1042">
        <f>SUM(B144:B149)</f>
        <v>336</v>
      </c>
      <c r="C143" s="1048">
        <f t="shared" ref="C143:I143" si="33">SUM(C144:C149)</f>
        <v>2.1265822784810124</v>
      </c>
      <c r="D143" s="867"/>
      <c r="E143" s="867"/>
      <c r="F143" s="867"/>
      <c r="G143" s="867">
        <f t="shared" si="33"/>
        <v>1180.8</v>
      </c>
      <c r="H143" s="867">
        <f t="shared" si="33"/>
        <v>284.45</v>
      </c>
      <c r="I143" s="868">
        <f t="shared" si="33"/>
        <v>1465.25</v>
      </c>
    </row>
    <row r="144" spans="1:9" x14ac:dyDescent="0.25">
      <c r="A144" s="216" t="s">
        <v>215</v>
      </c>
      <c r="B144" s="658">
        <v>24</v>
      </c>
      <c r="C144" s="128">
        <f t="shared" si="26"/>
        <v>0.15189873417721519</v>
      </c>
      <c r="D144" s="16">
        <v>562.48</v>
      </c>
      <c r="E144" s="16">
        <f t="shared" si="27"/>
        <v>85.440000000000012</v>
      </c>
      <c r="F144" s="129">
        <v>1</v>
      </c>
      <c r="G144" s="16">
        <f t="shared" si="28"/>
        <v>85.44</v>
      </c>
      <c r="H144" s="16">
        <f t="shared" si="29"/>
        <v>20.58</v>
      </c>
      <c r="I144" s="17">
        <f t="shared" si="30"/>
        <v>106.02</v>
      </c>
    </row>
    <row r="145" spans="1:9" x14ac:dyDescent="0.25">
      <c r="A145" s="216" t="s">
        <v>215</v>
      </c>
      <c r="B145" s="658">
        <v>96</v>
      </c>
      <c r="C145" s="128">
        <f t="shared" si="26"/>
        <v>0.60759493670886078</v>
      </c>
      <c r="D145" s="16">
        <v>562.48</v>
      </c>
      <c r="E145" s="16">
        <f t="shared" si="27"/>
        <v>341.76000000000005</v>
      </c>
      <c r="F145" s="129">
        <v>1</v>
      </c>
      <c r="G145" s="16">
        <f t="shared" si="28"/>
        <v>341.76</v>
      </c>
      <c r="H145" s="16">
        <f t="shared" si="29"/>
        <v>82.33</v>
      </c>
      <c r="I145" s="17">
        <f t="shared" si="30"/>
        <v>424.09</v>
      </c>
    </row>
    <row r="146" spans="1:9" x14ac:dyDescent="0.25">
      <c r="A146" s="216" t="s">
        <v>215</v>
      </c>
      <c r="B146" s="658">
        <v>72</v>
      </c>
      <c r="C146" s="128">
        <f t="shared" si="26"/>
        <v>0.45569620253164556</v>
      </c>
      <c r="D146" s="16">
        <v>562.48</v>
      </c>
      <c r="E146" s="16">
        <f t="shared" si="27"/>
        <v>256.32</v>
      </c>
      <c r="F146" s="129">
        <v>1</v>
      </c>
      <c r="G146" s="16">
        <f t="shared" si="28"/>
        <v>256.32</v>
      </c>
      <c r="H146" s="16">
        <f t="shared" si="29"/>
        <v>61.75</v>
      </c>
      <c r="I146" s="17">
        <f t="shared" si="30"/>
        <v>318.07</v>
      </c>
    </row>
    <row r="147" spans="1:9" x14ac:dyDescent="0.25">
      <c r="A147" s="216" t="s">
        <v>215</v>
      </c>
      <c r="B147" s="658">
        <v>96</v>
      </c>
      <c r="C147" s="128">
        <f t="shared" si="26"/>
        <v>0.60759493670886078</v>
      </c>
      <c r="D147" s="16">
        <v>562.48</v>
      </c>
      <c r="E147" s="16">
        <f t="shared" si="27"/>
        <v>341.76000000000005</v>
      </c>
      <c r="F147" s="129">
        <v>1</v>
      </c>
      <c r="G147" s="16">
        <f t="shared" si="28"/>
        <v>341.76</v>
      </c>
      <c r="H147" s="16">
        <f t="shared" si="29"/>
        <v>82.33</v>
      </c>
      <c r="I147" s="17">
        <f t="shared" si="30"/>
        <v>424.09</v>
      </c>
    </row>
    <row r="148" spans="1:9" x14ac:dyDescent="0.25">
      <c r="A148" s="216" t="s">
        <v>215</v>
      </c>
      <c r="B148" s="658">
        <v>0</v>
      </c>
      <c r="C148" s="128">
        <f t="shared" si="26"/>
        <v>0</v>
      </c>
      <c r="D148" s="16"/>
      <c r="E148" s="16">
        <f t="shared" si="27"/>
        <v>0</v>
      </c>
      <c r="F148" s="129">
        <v>1</v>
      </c>
      <c r="G148" s="16">
        <f t="shared" si="28"/>
        <v>0</v>
      </c>
      <c r="H148" s="16">
        <f t="shared" si="29"/>
        <v>0</v>
      </c>
      <c r="I148" s="17">
        <f t="shared" si="30"/>
        <v>0</v>
      </c>
    </row>
    <row r="149" spans="1:9" x14ac:dyDescent="0.25">
      <c r="A149" s="216" t="s">
        <v>216</v>
      </c>
      <c r="B149" s="658">
        <v>48</v>
      </c>
      <c r="C149" s="128">
        <f t="shared" si="26"/>
        <v>0.30379746835443039</v>
      </c>
      <c r="D149" s="16">
        <v>511.92</v>
      </c>
      <c r="E149" s="16">
        <f t="shared" si="27"/>
        <v>155.52000000000001</v>
      </c>
      <c r="F149" s="129">
        <v>1</v>
      </c>
      <c r="G149" s="16">
        <f t="shared" si="28"/>
        <v>155.52000000000001</v>
      </c>
      <c r="H149" s="16">
        <f t="shared" si="29"/>
        <v>37.46</v>
      </c>
      <c r="I149" s="17">
        <f t="shared" si="30"/>
        <v>192.98000000000002</v>
      </c>
    </row>
    <row r="150" spans="1:9" s="1" customFormat="1" ht="17.25" customHeight="1" x14ac:dyDescent="0.3">
      <c r="A150" s="1097" t="s">
        <v>879</v>
      </c>
      <c r="B150" s="653">
        <f>B151+B160</f>
        <v>231</v>
      </c>
      <c r="C150" s="124">
        <f t="shared" ref="C150:I150" si="34">C151+C160</f>
        <v>1.4620253164556962</v>
      </c>
      <c r="D150" s="52"/>
      <c r="E150" s="52"/>
      <c r="F150" s="52"/>
      <c r="G150" s="52">
        <f t="shared" si="34"/>
        <v>1015.96</v>
      </c>
      <c r="H150" s="52">
        <f t="shared" si="34"/>
        <v>244.76000000000002</v>
      </c>
      <c r="I150" s="789">
        <f t="shared" si="34"/>
        <v>1260.7199999999998</v>
      </c>
    </row>
    <row r="151" spans="1:9" ht="66" x14ac:dyDescent="0.25">
      <c r="A151" s="1037" t="s">
        <v>8</v>
      </c>
      <c r="B151" s="1042">
        <f>SUM(B152:B159)</f>
        <v>160</v>
      </c>
      <c r="C151" s="1048">
        <f t="shared" ref="C151:I151" si="35">SUM(C152:C159)</f>
        <v>1.0126582278481013</v>
      </c>
      <c r="D151" s="867"/>
      <c r="E151" s="867"/>
      <c r="F151" s="867"/>
      <c r="G151" s="867">
        <f t="shared" si="35"/>
        <v>768</v>
      </c>
      <c r="H151" s="867">
        <f t="shared" si="35"/>
        <v>185.02</v>
      </c>
      <c r="I151" s="868">
        <f t="shared" si="35"/>
        <v>953.01999999999987</v>
      </c>
    </row>
    <row r="152" spans="1:9" x14ac:dyDescent="0.25">
      <c r="A152" s="216" t="s">
        <v>751</v>
      </c>
      <c r="B152" s="658">
        <v>36</v>
      </c>
      <c r="C152" s="128">
        <f t="shared" si="26"/>
        <v>0.22784810126582278</v>
      </c>
      <c r="D152" s="16">
        <v>758.4</v>
      </c>
      <c r="E152" s="16">
        <f t="shared" si="27"/>
        <v>172.79999999999998</v>
      </c>
      <c r="F152" s="129">
        <v>1</v>
      </c>
      <c r="G152" s="16">
        <f t="shared" si="28"/>
        <v>172.8</v>
      </c>
      <c r="H152" s="16">
        <f t="shared" si="29"/>
        <v>41.63</v>
      </c>
      <c r="I152" s="17">
        <f t="shared" si="30"/>
        <v>214.43</v>
      </c>
    </row>
    <row r="153" spans="1:9" x14ac:dyDescent="0.25">
      <c r="A153" s="216" t="s">
        <v>751</v>
      </c>
      <c r="B153" s="658">
        <v>10</v>
      </c>
      <c r="C153" s="128">
        <f t="shared" si="26"/>
        <v>6.3291139240506333E-2</v>
      </c>
      <c r="D153" s="16">
        <v>758.4</v>
      </c>
      <c r="E153" s="16">
        <f t="shared" si="27"/>
        <v>48</v>
      </c>
      <c r="F153" s="129">
        <v>1</v>
      </c>
      <c r="G153" s="16">
        <f t="shared" si="28"/>
        <v>48</v>
      </c>
      <c r="H153" s="16">
        <f t="shared" si="29"/>
        <v>11.56</v>
      </c>
      <c r="I153" s="17">
        <f t="shared" si="30"/>
        <v>59.56</v>
      </c>
    </row>
    <row r="154" spans="1:9" x14ac:dyDescent="0.25">
      <c r="A154" s="216" t="s">
        <v>751</v>
      </c>
      <c r="B154" s="658">
        <v>42</v>
      </c>
      <c r="C154" s="128">
        <f t="shared" si="26"/>
        <v>0.26582278481012656</v>
      </c>
      <c r="D154" s="16">
        <v>758.4</v>
      </c>
      <c r="E154" s="16">
        <f t="shared" si="27"/>
        <v>201.59999999999997</v>
      </c>
      <c r="F154" s="129">
        <v>1</v>
      </c>
      <c r="G154" s="16">
        <f t="shared" si="28"/>
        <v>201.6</v>
      </c>
      <c r="H154" s="16">
        <f t="shared" si="29"/>
        <v>48.57</v>
      </c>
      <c r="I154" s="17">
        <f t="shared" si="30"/>
        <v>250.17</v>
      </c>
    </row>
    <row r="155" spans="1:9" x14ac:dyDescent="0.25">
      <c r="A155" s="216" t="s">
        <v>751</v>
      </c>
      <c r="B155" s="658">
        <v>8</v>
      </c>
      <c r="C155" s="128">
        <f t="shared" si="26"/>
        <v>5.0632911392405063E-2</v>
      </c>
      <c r="D155" s="16">
        <v>758.4</v>
      </c>
      <c r="E155" s="16">
        <f t="shared" si="27"/>
        <v>38.4</v>
      </c>
      <c r="F155" s="129">
        <v>1</v>
      </c>
      <c r="G155" s="16">
        <f t="shared" si="28"/>
        <v>38.4</v>
      </c>
      <c r="H155" s="16">
        <f t="shared" si="29"/>
        <v>9.25</v>
      </c>
      <c r="I155" s="17">
        <f t="shared" si="30"/>
        <v>47.65</v>
      </c>
    </row>
    <row r="156" spans="1:9" x14ac:dyDescent="0.25">
      <c r="A156" s="216" t="s">
        <v>751</v>
      </c>
      <c r="B156" s="658">
        <v>27</v>
      </c>
      <c r="C156" s="128">
        <f t="shared" si="26"/>
        <v>0.17088607594936708</v>
      </c>
      <c r="D156" s="16">
        <v>758.4</v>
      </c>
      <c r="E156" s="16">
        <f t="shared" si="27"/>
        <v>129.6</v>
      </c>
      <c r="F156" s="129">
        <v>1</v>
      </c>
      <c r="G156" s="16">
        <f t="shared" si="28"/>
        <v>129.6</v>
      </c>
      <c r="H156" s="16">
        <f t="shared" si="29"/>
        <v>31.22</v>
      </c>
      <c r="I156" s="17">
        <f t="shared" si="30"/>
        <v>160.82</v>
      </c>
    </row>
    <row r="157" spans="1:9" x14ac:dyDescent="0.25">
      <c r="A157" s="216" t="s">
        <v>751</v>
      </c>
      <c r="B157" s="658">
        <v>4</v>
      </c>
      <c r="C157" s="128">
        <f t="shared" si="26"/>
        <v>2.5316455696202531E-2</v>
      </c>
      <c r="D157" s="16">
        <v>758.4</v>
      </c>
      <c r="E157" s="16">
        <f t="shared" si="27"/>
        <v>19.2</v>
      </c>
      <c r="F157" s="129">
        <v>1</v>
      </c>
      <c r="G157" s="16">
        <f t="shared" si="28"/>
        <v>19.2</v>
      </c>
      <c r="H157" s="16">
        <f t="shared" si="29"/>
        <v>4.63</v>
      </c>
      <c r="I157" s="17">
        <f t="shared" si="30"/>
        <v>23.83</v>
      </c>
    </row>
    <row r="158" spans="1:9" x14ac:dyDescent="0.25">
      <c r="A158" s="216" t="s">
        <v>751</v>
      </c>
      <c r="B158" s="658">
        <v>22</v>
      </c>
      <c r="C158" s="128">
        <f t="shared" si="26"/>
        <v>0.13924050632911392</v>
      </c>
      <c r="D158" s="16">
        <v>758.4</v>
      </c>
      <c r="E158" s="16">
        <f t="shared" si="27"/>
        <v>105.6</v>
      </c>
      <c r="F158" s="129">
        <v>1</v>
      </c>
      <c r="G158" s="16">
        <f t="shared" si="28"/>
        <v>105.6</v>
      </c>
      <c r="H158" s="16">
        <f t="shared" si="29"/>
        <v>25.44</v>
      </c>
      <c r="I158" s="17">
        <f t="shared" si="30"/>
        <v>131.04</v>
      </c>
    </row>
    <row r="159" spans="1:9" x14ac:dyDescent="0.25">
      <c r="A159" s="216" t="s">
        <v>751</v>
      </c>
      <c r="B159" s="658">
        <v>11</v>
      </c>
      <c r="C159" s="128">
        <f t="shared" si="26"/>
        <v>6.9620253164556958E-2</v>
      </c>
      <c r="D159" s="16">
        <v>758.4</v>
      </c>
      <c r="E159" s="16">
        <f t="shared" si="27"/>
        <v>52.8</v>
      </c>
      <c r="F159" s="129">
        <v>1</v>
      </c>
      <c r="G159" s="16">
        <f t="shared" si="28"/>
        <v>52.8</v>
      </c>
      <c r="H159" s="16">
        <f t="shared" si="29"/>
        <v>12.72</v>
      </c>
      <c r="I159" s="17">
        <f t="shared" si="30"/>
        <v>65.52</v>
      </c>
    </row>
    <row r="160" spans="1:9" ht="66" x14ac:dyDescent="0.25">
      <c r="A160" s="1037" t="s">
        <v>9</v>
      </c>
      <c r="B160" s="1042">
        <f>SUM(B161:B163)</f>
        <v>71</v>
      </c>
      <c r="C160" s="1048">
        <f t="shared" ref="C160:I160" si="36">SUM(C161:C163)</f>
        <v>0.44936708860759494</v>
      </c>
      <c r="D160" s="867"/>
      <c r="E160" s="867"/>
      <c r="F160" s="867"/>
      <c r="G160" s="867">
        <f t="shared" si="36"/>
        <v>247.95999999999998</v>
      </c>
      <c r="H160" s="867">
        <f t="shared" si="36"/>
        <v>59.74</v>
      </c>
      <c r="I160" s="868">
        <f t="shared" si="36"/>
        <v>307.70000000000005</v>
      </c>
    </row>
    <row r="161" spans="1:11" x14ac:dyDescent="0.25">
      <c r="A161" s="216" t="s">
        <v>215</v>
      </c>
      <c r="B161" s="658">
        <v>22</v>
      </c>
      <c r="C161" s="128">
        <f t="shared" si="26"/>
        <v>0.13924050632911392</v>
      </c>
      <c r="D161" s="16">
        <v>562.48</v>
      </c>
      <c r="E161" s="16">
        <f t="shared" si="27"/>
        <v>78.319999999999993</v>
      </c>
      <c r="F161" s="129">
        <v>1</v>
      </c>
      <c r="G161" s="16">
        <f t="shared" si="28"/>
        <v>78.319999999999993</v>
      </c>
      <c r="H161" s="16">
        <f t="shared" si="29"/>
        <v>18.87</v>
      </c>
      <c r="I161" s="17">
        <f t="shared" si="30"/>
        <v>97.19</v>
      </c>
    </row>
    <row r="162" spans="1:11" x14ac:dyDescent="0.25">
      <c r="A162" s="216" t="s">
        <v>216</v>
      </c>
      <c r="B162" s="658">
        <v>15</v>
      </c>
      <c r="C162" s="128">
        <f t="shared" si="26"/>
        <v>9.49367088607595E-2</v>
      </c>
      <c r="D162" s="16">
        <v>511.92</v>
      </c>
      <c r="E162" s="16">
        <f t="shared" si="27"/>
        <v>48.6</v>
      </c>
      <c r="F162" s="129">
        <v>1</v>
      </c>
      <c r="G162" s="16">
        <f t="shared" si="28"/>
        <v>48.6</v>
      </c>
      <c r="H162" s="16">
        <f t="shared" si="29"/>
        <v>11.71</v>
      </c>
      <c r="I162" s="17">
        <f t="shared" si="30"/>
        <v>60.31</v>
      </c>
    </row>
    <row r="163" spans="1:11" x14ac:dyDescent="0.25">
      <c r="A163" s="216" t="s">
        <v>215</v>
      </c>
      <c r="B163" s="658">
        <v>34</v>
      </c>
      <c r="C163" s="128">
        <f t="shared" si="26"/>
        <v>0.21518987341772153</v>
      </c>
      <c r="D163" s="16">
        <v>562.48</v>
      </c>
      <c r="E163" s="16">
        <f t="shared" si="27"/>
        <v>121.04</v>
      </c>
      <c r="F163" s="129">
        <v>1</v>
      </c>
      <c r="G163" s="16">
        <f t="shared" si="28"/>
        <v>121.04</v>
      </c>
      <c r="H163" s="16">
        <f t="shared" si="29"/>
        <v>29.16</v>
      </c>
      <c r="I163" s="17">
        <f t="shared" si="30"/>
        <v>150.20000000000002</v>
      </c>
    </row>
    <row r="164" spans="1:11" s="1" customFormat="1" ht="17.25" customHeight="1" x14ac:dyDescent="0.3">
      <c r="A164" s="1098" t="s">
        <v>880</v>
      </c>
      <c r="B164" s="1044">
        <f>B167+B165</f>
        <v>754.5</v>
      </c>
      <c r="C164" s="869">
        <f>C167+C165</f>
        <v>4.7753164556962027</v>
      </c>
      <c r="D164" s="1038"/>
      <c r="E164" s="1038"/>
      <c r="F164" s="1038"/>
      <c r="G164" s="884">
        <f>G167+G165</f>
        <v>1000.1099999999999</v>
      </c>
      <c r="H164" s="884">
        <f>H167+H165</f>
        <v>240.93</v>
      </c>
      <c r="I164" s="1039">
        <f>I165+I167</f>
        <v>1241.04</v>
      </c>
    </row>
    <row r="165" spans="1:11" s="1" customFormat="1" ht="66" x14ac:dyDescent="0.25">
      <c r="A165" s="1031" t="s">
        <v>8</v>
      </c>
      <c r="B165" s="1042">
        <f>B166</f>
        <v>118.5</v>
      </c>
      <c r="C165" s="1362">
        <f>C166</f>
        <v>0.75</v>
      </c>
      <c r="D165" s="883"/>
      <c r="E165" s="883"/>
      <c r="F165" s="883"/>
      <c r="G165" s="883">
        <f>G166</f>
        <v>378</v>
      </c>
      <c r="H165" s="883">
        <f>H166</f>
        <v>91.06</v>
      </c>
      <c r="I165" s="1033">
        <f>I166</f>
        <v>469.06</v>
      </c>
    </row>
    <row r="166" spans="1:11" s="1" customFormat="1" ht="17.25" customHeight="1" x14ac:dyDescent="0.25">
      <c r="A166" s="14" t="s">
        <v>439</v>
      </c>
      <c r="B166" s="940">
        <v>118.5</v>
      </c>
      <c r="C166" s="1360">
        <f t="shared" ref="C166" si="37">B166/158</f>
        <v>0.75</v>
      </c>
      <c r="D166" s="16">
        <v>1680</v>
      </c>
      <c r="E166" s="16">
        <f t="shared" ref="E166" si="38">C166*D166</f>
        <v>1260</v>
      </c>
      <c r="F166" s="129">
        <v>0.3</v>
      </c>
      <c r="G166" s="16">
        <f t="shared" ref="G166" si="39">ROUND(E166*F166,2)</f>
        <v>378</v>
      </c>
      <c r="H166" s="16">
        <f t="shared" ref="H166" si="40">ROUND(G166*0.2409,2)</f>
        <v>91.06</v>
      </c>
      <c r="I166" s="17">
        <f t="shared" ref="I166" si="41">SUM(G166:H166)</f>
        <v>469.06</v>
      </c>
      <c r="K166" s="1361"/>
    </row>
    <row r="167" spans="1:11" ht="33" customHeight="1" x14ac:dyDescent="0.25">
      <c r="A167" s="1037" t="s">
        <v>7</v>
      </c>
      <c r="B167" s="1042">
        <f>SUM(B168:B178)</f>
        <v>636</v>
      </c>
      <c r="C167" s="1048">
        <f t="shared" ref="C167:I167" si="42">SUM(C168:C178)</f>
        <v>4.0253164556962027</v>
      </c>
      <c r="D167" s="867"/>
      <c r="E167" s="867"/>
      <c r="F167" s="867"/>
      <c r="G167" s="867">
        <f t="shared" si="42"/>
        <v>622.1099999999999</v>
      </c>
      <c r="H167" s="867">
        <f t="shared" si="42"/>
        <v>149.87</v>
      </c>
      <c r="I167" s="868">
        <f t="shared" si="42"/>
        <v>771.98</v>
      </c>
    </row>
    <row r="168" spans="1:11" ht="18" customHeight="1" x14ac:dyDescent="0.25">
      <c r="A168" s="216" t="s">
        <v>216</v>
      </c>
      <c r="B168" s="658">
        <v>158</v>
      </c>
      <c r="C168" s="128">
        <f t="shared" si="26"/>
        <v>1</v>
      </c>
      <c r="D168" s="16">
        <v>511.92</v>
      </c>
      <c r="E168" s="16">
        <f t="shared" si="27"/>
        <v>511.92</v>
      </c>
      <c r="F168" s="129">
        <v>0.3</v>
      </c>
      <c r="G168" s="16">
        <f t="shared" si="28"/>
        <v>153.58000000000001</v>
      </c>
      <c r="H168" s="16">
        <f t="shared" si="29"/>
        <v>37</v>
      </c>
      <c r="I168" s="17">
        <f t="shared" si="30"/>
        <v>190.58</v>
      </c>
    </row>
    <row r="169" spans="1:11" ht="18" customHeight="1" x14ac:dyDescent="0.25">
      <c r="A169" s="216" t="s">
        <v>216</v>
      </c>
      <c r="B169" s="658">
        <v>158</v>
      </c>
      <c r="C169" s="128">
        <f t="shared" si="26"/>
        <v>1</v>
      </c>
      <c r="D169" s="16">
        <v>511.92</v>
      </c>
      <c r="E169" s="16">
        <f t="shared" si="27"/>
        <v>511.92</v>
      </c>
      <c r="F169" s="129">
        <v>0.3</v>
      </c>
      <c r="G169" s="16">
        <f t="shared" si="28"/>
        <v>153.58000000000001</v>
      </c>
      <c r="H169" s="16">
        <f t="shared" si="29"/>
        <v>37</v>
      </c>
      <c r="I169" s="17">
        <f t="shared" si="30"/>
        <v>190.58</v>
      </c>
    </row>
    <row r="170" spans="1:11" ht="18" customHeight="1" x14ac:dyDescent="0.25">
      <c r="A170" s="216" t="s">
        <v>216</v>
      </c>
      <c r="B170" s="658">
        <v>107</v>
      </c>
      <c r="C170" s="128">
        <f t="shared" si="26"/>
        <v>0.67721518987341767</v>
      </c>
      <c r="D170" s="16">
        <v>511.92</v>
      </c>
      <c r="E170" s="16">
        <f t="shared" si="27"/>
        <v>346.68</v>
      </c>
      <c r="F170" s="129">
        <v>0.3</v>
      </c>
      <c r="G170" s="16">
        <f t="shared" si="28"/>
        <v>104</v>
      </c>
      <c r="H170" s="16">
        <f t="shared" si="29"/>
        <v>25.05</v>
      </c>
      <c r="I170" s="17">
        <f t="shared" si="30"/>
        <v>129.05000000000001</v>
      </c>
    </row>
    <row r="171" spans="1:11" ht="18" customHeight="1" x14ac:dyDescent="0.25">
      <c r="A171" s="216" t="s">
        <v>428</v>
      </c>
      <c r="B171" s="658">
        <v>3</v>
      </c>
      <c r="C171" s="128">
        <f t="shared" si="26"/>
        <v>1.8987341772151899E-2</v>
      </c>
      <c r="D171" s="16">
        <v>737</v>
      </c>
      <c r="E171" s="16">
        <f t="shared" si="27"/>
        <v>13.99367088607595</v>
      </c>
      <c r="F171" s="129">
        <v>0.3</v>
      </c>
      <c r="G171" s="16">
        <f t="shared" si="28"/>
        <v>4.2</v>
      </c>
      <c r="H171" s="16">
        <f t="shared" si="29"/>
        <v>1.01</v>
      </c>
      <c r="I171" s="17">
        <f t="shared" si="30"/>
        <v>5.21</v>
      </c>
    </row>
    <row r="172" spans="1:11" ht="18" customHeight="1" x14ac:dyDescent="0.25">
      <c r="A172" s="216" t="s">
        <v>881</v>
      </c>
      <c r="B172" s="658">
        <v>7</v>
      </c>
      <c r="C172" s="128">
        <f t="shared" si="26"/>
        <v>4.4303797468354431E-2</v>
      </c>
      <c r="D172" s="16">
        <v>550</v>
      </c>
      <c r="E172" s="16">
        <f t="shared" si="27"/>
        <v>24.367088607594937</v>
      </c>
      <c r="F172" s="129">
        <v>0.3</v>
      </c>
      <c r="G172" s="16">
        <f t="shared" si="28"/>
        <v>7.31</v>
      </c>
      <c r="H172" s="16">
        <f t="shared" si="29"/>
        <v>1.76</v>
      </c>
      <c r="I172" s="17">
        <f t="shared" si="30"/>
        <v>9.07</v>
      </c>
    </row>
    <row r="173" spans="1:11" ht="18" customHeight="1" x14ac:dyDescent="0.25">
      <c r="A173" s="216" t="s">
        <v>881</v>
      </c>
      <c r="B173" s="658">
        <v>8</v>
      </c>
      <c r="C173" s="128">
        <f t="shared" si="26"/>
        <v>5.0632911392405063E-2</v>
      </c>
      <c r="D173" s="16">
        <v>460</v>
      </c>
      <c r="E173" s="16">
        <f t="shared" si="27"/>
        <v>23.291139240506329</v>
      </c>
      <c r="F173" s="129">
        <v>0.3</v>
      </c>
      <c r="G173" s="16">
        <f t="shared" si="28"/>
        <v>6.99</v>
      </c>
      <c r="H173" s="16">
        <f t="shared" si="29"/>
        <v>1.68</v>
      </c>
      <c r="I173" s="17">
        <f t="shared" si="30"/>
        <v>8.67</v>
      </c>
    </row>
    <row r="174" spans="1:11" ht="16.5" customHeight="1" x14ac:dyDescent="0.25">
      <c r="A174" s="216" t="s">
        <v>882</v>
      </c>
      <c r="B174" s="658">
        <v>6</v>
      </c>
      <c r="C174" s="128">
        <f t="shared" si="26"/>
        <v>3.7974683544303799E-2</v>
      </c>
      <c r="D174" s="16">
        <v>600</v>
      </c>
      <c r="E174" s="16">
        <f t="shared" si="27"/>
        <v>22.784810126582279</v>
      </c>
      <c r="F174" s="129">
        <v>0.3</v>
      </c>
      <c r="G174" s="16">
        <f t="shared" si="28"/>
        <v>6.84</v>
      </c>
      <c r="H174" s="16">
        <f t="shared" si="29"/>
        <v>1.65</v>
      </c>
      <c r="I174" s="17">
        <f t="shared" si="30"/>
        <v>8.49</v>
      </c>
    </row>
    <row r="175" spans="1:11" ht="16.5" customHeight="1" x14ac:dyDescent="0.25">
      <c r="A175" s="216" t="s">
        <v>883</v>
      </c>
      <c r="B175" s="658">
        <v>158</v>
      </c>
      <c r="C175" s="128">
        <f t="shared" si="26"/>
        <v>1</v>
      </c>
      <c r="D175" s="16">
        <v>535</v>
      </c>
      <c r="E175" s="16">
        <f t="shared" si="27"/>
        <v>535</v>
      </c>
      <c r="F175" s="129">
        <v>0.3</v>
      </c>
      <c r="G175" s="16">
        <f t="shared" si="28"/>
        <v>160.5</v>
      </c>
      <c r="H175" s="16">
        <f t="shared" si="29"/>
        <v>38.659999999999997</v>
      </c>
      <c r="I175" s="17">
        <f t="shared" si="30"/>
        <v>199.16</v>
      </c>
    </row>
    <row r="176" spans="1:11" ht="16.5" customHeight="1" x14ac:dyDescent="0.25">
      <c r="A176" s="216" t="s">
        <v>233</v>
      </c>
      <c r="B176" s="658">
        <v>7</v>
      </c>
      <c r="C176" s="128">
        <f t="shared" ref="C176:C178" si="43">B176/158</f>
        <v>4.4303797468354431E-2</v>
      </c>
      <c r="D176" s="16">
        <v>426.6</v>
      </c>
      <c r="E176" s="16">
        <f t="shared" ref="E176:E178" si="44">C176*D176</f>
        <v>18.900000000000002</v>
      </c>
      <c r="F176" s="129">
        <v>0.3</v>
      </c>
      <c r="G176" s="16">
        <f t="shared" ref="G176:G178" si="45">ROUND(E176*F176,2)</f>
        <v>5.67</v>
      </c>
      <c r="H176" s="16">
        <f t="shared" ref="H176:H178" si="46">ROUND(G176*0.2409,2)</f>
        <v>1.37</v>
      </c>
      <c r="I176" s="17">
        <f t="shared" ref="I176:I178" si="47">SUM(G176:H176)</f>
        <v>7.04</v>
      </c>
    </row>
    <row r="177" spans="1:9" ht="16.5" customHeight="1" x14ac:dyDescent="0.25">
      <c r="A177" s="216" t="s">
        <v>233</v>
      </c>
      <c r="B177" s="658">
        <v>3</v>
      </c>
      <c r="C177" s="128">
        <f t="shared" si="43"/>
        <v>1.8987341772151899E-2</v>
      </c>
      <c r="D177" s="16">
        <v>426.6</v>
      </c>
      <c r="E177" s="16">
        <f t="shared" si="44"/>
        <v>8.1000000000000014</v>
      </c>
      <c r="F177" s="129">
        <v>0.3</v>
      </c>
      <c r="G177" s="16">
        <f t="shared" si="45"/>
        <v>2.4300000000000002</v>
      </c>
      <c r="H177" s="16">
        <f t="shared" si="46"/>
        <v>0.59</v>
      </c>
      <c r="I177" s="17">
        <f t="shared" si="47"/>
        <v>3.02</v>
      </c>
    </row>
    <row r="178" spans="1:9" ht="16.5" customHeight="1" thickBot="1" x14ac:dyDescent="0.3">
      <c r="A178" s="218" t="s">
        <v>233</v>
      </c>
      <c r="B178" s="663">
        <v>21</v>
      </c>
      <c r="C178" s="637">
        <f t="shared" si="43"/>
        <v>0.13291139240506328</v>
      </c>
      <c r="D178" s="53">
        <v>426.6</v>
      </c>
      <c r="E178" s="53">
        <f t="shared" si="44"/>
        <v>56.699999999999996</v>
      </c>
      <c r="F178" s="144">
        <v>0.3</v>
      </c>
      <c r="G178" s="53">
        <f t="shared" si="45"/>
        <v>17.010000000000002</v>
      </c>
      <c r="H178" s="53">
        <f t="shared" si="46"/>
        <v>4.0999999999999996</v>
      </c>
      <c r="I178" s="54">
        <f t="shared" si="47"/>
        <v>21.11</v>
      </c>
    </row>
    <row r="181" spans="1:9" x14ac:dyDescent="0.25">
      <c r="A181" s="2" t="s">
        <v>884</v>
      </c>
    </row>
    <row r="182" spans="1:9" ht="18" customHeight="1" x14ac:dyDescent="0.25"/>
    <row r="183" spans="1:9" x14ac:dyDescent="0.25">
      <c r="A183" s="2" t="s">
        <v>885</v>
      </c>
    </row>
    <row r="184" spans="1:9" x14ac:dyDescent="0.25">
      <c r="A184" s="211" t="s">
        <v>886</v>
      </c>
    </row>
  </sheetData>
  <mergeCells count="4">
    <mergeCell ref="F1:G1"/>
    <mergeCell ref="A2:G2"/>
    <mergeCell ref="A6:A7"/>
    <mergeCell ref="B6:I6"/>
  </mergeCells>
  <pageMargins left="0.31496062992125984" right="0.31496062992125984" top="0.55118110236220474" bottom="0.35433070866141736" header="0.31496062992125984" footer="0.31496062992125984"/>
  <pageSetup paperSize="9" scale="36" fitToHeight="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9" tint="0.59999389629810485"/>
    <pageSetUpPr fitToPage="1"/>
  </sheetPr>
  <dimension ref="A1:L183"/>
  <sheetViews>
    <sheetView zoomScale="80" zoomScaleNormal="80" zoomScaleSheetLayoutView="80" workbookViewId="0">
      <selection activeCell="N15" sqref="N15"/>
    </sheetView>
  </sheetViews>
  <sheetFormatPr defaultRowHeight="16.5" x14ac:dyDescent="0.25"/>
  <cols>
    <col min="1" max="1" width="44.5703125" style="2" customWidth="1"/>
    <col min="2" max="2" width="17.28515625" style="2" customWidth="1"/>
    <col min="3" max="3" width="19.28515625" style="2" customWidth="1"/>
    <col min="4" max="4" width="13.7109375" style="2" customWidth="1"/>
    <col min="5" max="5" width="15.42578125" style="2" customWidth="1"/>
    <col min="6" max="6" width="11.42578125" style="2" customWidth="1"/>
    <col min="7" max="7" width="11.5703125" style="2" customWidth="1"/>
    <col min="8" max="8" width="12.140625" style="2" customWidth="1"/>
    <col min="9" max="9" width="12.7109375" style="2" customWidth="1"/>
    <col min="10" max="10" width="11.140625" style="2" customWidth="1"/>
    <col min="11" max="16384" width="9.140625" style="2"/>
  </cols>
  <sheetData>
    <row r="1" spans="1:9" x14ac:dyDescent="0.25">
      <c r="F1" s="1433"/>
      <c r="G1" s="1433"/>
    </row>
    <row r="2" spans="1:9" s="1" customFormat="1" ht="48.75" customHeight="1" x14ac:dyDescent="0.25">
      <c r="A2" s="1374" t="s">
        <v>691</v>
      </c>
      <c r="B2" s="1374"/>
      <c r="C2" s="1374"/>
      <c r="D2" s="1374"/>
      <c r="E2" s="1374"/>
      <c r="F2" s="1374"/>
      <c r="G2" s="1374"/>
    </row>
    <row r="4" spans="1:9" x14ac:dyDescent="0.25">
      <c r="A4" s="186" t="s">
        <v>1283</v>
      </c>
    </row>
    <row r="5" spans="1:9" ht="17.25" thickBot="1" x14ac:dyDescent="0.3"/>
    <row r="6" spans="1:9" ht="24" customHeight="1" x14ac:dyDescent="0.25">
      <c r="A6" s="1428"/>
      <c r="B6" s="1430" t="s">
        <v>11</v>
      </c>
      <c r="C6" s="1431"/>
      <c r="D6" s="1431"/>
      <c r="E6" s="1431"/>
      <c r="F6" s="1431"/>
      <c r="G6" s="1431"/>
      <c r="H6" s="1431"/>
      <c r="I6" s="1432"/>
    </row>
    <row r="7" spans="1:9" ht="142.5" customHeight="1" x14ac:dyDescent="0.25">
      <c r="A7" s="1429"/>
      <c r="B7" s="23" t="s">
        <v>21</v>
      </c>
      <c r="C7" s="166" t="s">
        <v>15</v>
      </c>
      <c r="D7" s="24" t="s">
        <v>16</v>
      </c>
      <c r="E7" s="24" t="s">
        <v>13</v>
      </c>
      <c r="F7" s="24" t="s">
        <v>3</v>
      </c>
      <c r="G7" s="24" t="s">
        <v>4</v>
      </c>
      <c r="H7" s="24" t="s">
        <v>5</v>
      </c>
      <c r="I7" s="25" t="s">
        <v>6</v>
      </c>
    </row>
    <row r="8" spans="1:9" ht="13.5" customHeight="1" x14ac:dyDescent="0.25">
      <c r="A8" s="915"/>
      <c r="B8" s="4">
        <v>1</v>
      </c>
      <c r="C8" s="5" t="s">
        <v>24</v>
      </c>
      <c r="D8" s="5">
        <v>3</v>
      </c>
      <c r="E8" s="5" t="s">
        <v>17</v>
      </c>
      <c r="F8" s="5">
        <v>5</v>
      </c>
      <c r="G8" s="5" t="s">
        <v>18</v>
      </c>
      <c r="H8" s="5" t="s">
        <v>19</v>
      </c>
      <c r="I8" s="6" t="s">
        <v>20</v>
      </c>
    </row>
    <row r="9" spans="1:9" s="1" customFormat="1" ht="23.25" customHeight="1" x14ac:dyDescent="0.25">
      <c r="A9" s="213" t="s">
        <v>0</v>
      </c>
      <c r="B9" s="829">
        <f>B10+B54+B67+B80+B94+B108+B127+B145+B151+B164</f>
        <v>9263.5</v>
      </c>
      <c r="C9" s="122">
        <f t="shared" ref="C9:I9" si="0">C10+C54+C67+C80+C94+C108+C127+C145+C151+C164</f>
        <v>59.410337552742604</v>
      </c>
      <c r="D9" s="214"/>
      <c r="E9" s="214"/>
      <c r="F9" s="214"/>
      <c r="G9" s="8">
        <f t="shared" si="0"/>
        <v>42447.010000000009</v>
      </c>
      <c r="H9" s="8">
        <f t="shared" si="0"/>
        <v>10225.469999999999</v>
      </c>
      <c r="I9" s="9">
        <f t="shared" si="0"/>
        <v>52672.48000000001</v>
      </c>
    </row>
    <row r="10" spans="1:9" s="1" customFormat="1" ht="23.25" customHeight="1" x14ac:dyDescent="0.25">
      <c r="A10" s="1045" t="s">
        <v>110</v>
      </c>
      <c r="B10" s="1044">
        <f>B11+B35+B42+B47</f>
        <v>4911</v>
      </c>
      <c r="C10" s="869">
        <f t="shared" ref="C10:I10" si="1">C11+C35+C42+C47</f>
        <v>31.082278481012654</v>
      </c>
      <c r="D10" s="1038"/>
      <c r="E10" s="1038"/>
      <c r="F10" s="1038"/>
      <c r="G10" s="1038">
        <f t="shared" si="1"/>
        <v>29627.67</v>
      </c>
      <c r="H10" s="1038">
        <f t="shared" si="1"/>
        <v>7137.2900000000009</v>
      </c>
      <c r="I10" s="1047">
        <f t="shared" si="1"/>
        <v>36764.960000000006</v>
      </c>
    </row>
    <row r="11" spans="1:9" ht="49.5" x14ac:dyDescent="0.25">
      <c r="A11" s="1037" t="s">
        <v>10</v>
      </c>
      <c r="B11" s="1042">
        <f>SUM(B12:B34)</f>
        <v>2340</v>
      </c>
      <c r="C11" s="1048">
        <f t="shared" ref="C11:I11" si="2">SUM(C12:C34)</f>
        <v>14.81012658227848</v>
      </c>
      <c r="D11" s="867"/>
      <c r="E11" s="867"/>
      <c r="F11" s="867"/>
      <c r="G11" s="867">
        <f t="shared" si="2"/>
        <v>18527.589999999997</v>
      </c>
      <c r="H11" s="867">
        <f t="shared" si="2"/>
        <v>4463.3</v>
      </c>
      <c r="I11" s="868">
        <f t="shared" si="2"/>
        <v>22990.890000000007</v>
      </c>
    </row>
    <row r="12" spans="1:9" ht="18.75" customHeight="1" x14ac:dyDescent="0.25">
      <c r="A12" s="216" t="s">
        <v>1284</v>
      </c>
      <c r="B12" s="658">
        <v>144</v>
      </c>
      <c r="C12" s="128">
        <f>B12/158</f>
        <v>0.91139240506329111</v>
      </c>
      <c r="D12" s="16">
        <v>1300</v>
      </c>
      <c r="E12" s="16">
        <f>D12*C12</f>
        <v>1184.8101265822784</v>
      </c>
      <c r="F12" s="129">
        <v>1</v>
      </c>
      <c r="G12" s="16">
        <f>ROUND(E12*F12,2)</f>
        <v>1184.81</v>
      </c>
      <c r="H12" s="16">
        <f>ROUND(G12*0.2409,2)</f>
        <v>285.42</v>
      </c>
      <c r="I12" s="17">
        <f>H12+G12</f>
        <v>1470.23</v>
      </c>
    </row>
    <row r="13" spans="1:9" ht="18.75" customHeight="1" x14ac:dyDescent="0.25">
      <c r="A13" s="216" t="s">
        <v>1285</v>
      </c>
      <c r="B13" s="658">
        <v>96</v>
      </c>
      <c r="C13" s="128">
        <f t="shared" ref="C13:C63" si="3">B13/158</f>
        <v>0.60759493670886078</v>
      </c>
      <c r="D13" s="16">
        <v>1482</v>
      </c>
      <c r="E13" s="16">
        <f t="shared" ref="E13:E63" si="4">D13*C13</f>
        <v>900.45569620253173</v>
      </c>
      <c r="F13" s="129">
        <v>1</v>
      </c>
      <c r="G13" s="16">
        <f t="shared" ref="G13:G63" si="5">ROUND(E13*F13,2)</f>
        <v>900.46</v>
      </c>
      <c r="H13" s="16">
        <f t="shared" ref="H13:H63" si="6">ROUND(G13*0.2409,2)</f>
        <v>216.92</v>
      </c>
      <c r="I13" s="17">
        <f t="shared" ref="I13:I63" si="7">H13+G13</f>
        <v>1117.3800000000001</v>
      </c>
    </row>
    <row r="14" spans="1:9" ht="18.75" customHeight="1" x14ac:dyDescent="0.25">
      <c r="A14" s="216" t="s">
        <v>1286</v>
      </c>
      <c r="B14" s="658">
        <v>48</v>
      </c>
      <c r="C14" s="128">
        <f t="shared" si="3"/>
        <v>0.30379746835443039</v>
      </c>
      <c r="D14" s="16">
        <v>1300</v>
      </c>
      <c r="E14" s="16">
        <f t="shared" si="4"/>
        <v>394.9367088607595</v>
      </c>
      <c r="F14" s="129">
        <v>1</v>
      </c>
      <c r="G14" s="16">
        <f t="shared" si="5"/>
        <v>394.94</v>
      </c>
      <c r="H14" s="16">
        <f t="shared" si="6"/>
        <v>95.14</v>
      </c>
      <c r="I14" s="17">
        <f t="shared" si="7"/>
        <v>490.08</v>
      </c>
    </row>
    <row r="15" spans="1:9" ht="18.75" customHeight="1" x14ac:dyDescent="0.25">
      <c r="A15" s="216" t="s">
        <v>1287</v>
      </c>
      <c r="B15" s="658">
        <v>48</v>
      </c>
      <c r="C15" s="128">
        <f t="shared" si="3"/>
        <v>0.30379746835443039</v>
      </c>
      <c r="D15" s="16">
        <v>1300</v>
      </c>
      <c r="E15" s="16">
        <f t="shared" si="4"/>
        <v>394.9367088607595</v>
      </c>
      <c r="F15" s="129">
        <v>1</v>
      </c>
      <c r="G15" s="16">
        <f t="shared" si="5"/>
        <v>394.94</v>
      </c>
      <c r="H15" s="16">
        <f t="shared" si="6"/>
        <v>95.14</v>
      </c>
      <c r="I15" s="17">
        <f t="shared" si="7"/>
        <v>490.08</v>
      </c>
    </row>
    <row r="16" spans="1:9" ht="18.75" customHeight="1" x14ac:dyDescent="0.25">
      <c r="A16" s="216" t="s">
        <v>1287</v>
      </c>
      <c r="B16" s="658">
        <v>24</v>
      </c>
      <c r="C16" s="128">
        <f t="shared" si="3"/>
        <v>0.15189873417721519</v>
      </c>
      <c r="D16" s="16">
        <v>1300</v>
      </c>
      <c r="E16" s="16">
        <f t="shared" si="4"/>
        <v>197.46835443037975</v>
      </c>
      <c r="F16" s="129">
        <v>1</v>
      </c>
      <c r="G16" s="16">
        <f t="shared" si="5"/>
        <v>197.47</v>
      </c>
      <c r="H16" s="16">
        <f t="shared" si="6"/>
        <v>47.57</v>
      </c>
      <c r="I16" s="17">
        <f t="shared" si="7"/>
        <v>245.04</v>
      </c>
    </row>
    <row r="17" spans="1:9" ht="18.75" customHeight="1" x14ac:dyDescent="0.25">
      <c r="A17" s="216" t="s">
        <v>1284</v>
      </c>
      <c r="B17" s="658">
        <v>184</v>
      </c>
      <c r="C17" s="128">
        <f t="shared" si="3"/>
        <v>1.1645569620253164</v>
      </c>
      <c r="D17" s="16">
        <v>1300</v>
      </c>
      <c r="E17" s="16">
        <f t="shared" si="4"/>
        <v>1513.9240506329113</v>
      </c>
      <c r="F17" s="129">
        <v>1</v>
      </c>
      <c r="G17" s="16">
        <f t="shared" si="5"/>
        <v>1513.92</v>
      </c>
      <c r="H17" s="16">
        <f t="shared" si="6"/>
        <v>364.7</v>
      </c>
      <c r="I17" s="17">
        <f t="shared" si="7"/>
        <v>1878.6200000000001</v>
      </c>
    </row>
    <row r="18" spans="1:9" ht="18.75" customHeight="1" x14ac:dyDescent="0.25">
      <c r="A18" s="216" t="s">
        <v>1287</v>
      </c>
      <c r="B18" s="658">
        <v>119</v>
      </c>
      <c r="C18" s="128">
        <f t="shared" si="3"/>
        <v>0.75316455696202533</v>
      </c>
      <c r="D18" s="16">
        <v>1300</v>
      </c>
      <c r="E18" s="16">
        <f t="shared" si="4"/>
        <v>979.11392405063293</v>
      </c>
      <c r="F18" s="129">
        <v>1</v>
      </c>
      <c r="G18" s="16">
        <f t="shared" si="5"/>
        <v>979.11</v>
      </c>
      <c r="H18" s="16">
        <f t="shared" si="6"/>
        <v>235.87</v>
      </c>
      <c r="I18" s="17">
        <f t="shared" si="7"/>
        <v>1214.98</v>
      </c>
    </row>
    <row r="19" spans="1:9" ht="18.75" customHeight="1" x14ac:dyDescent="0.25">
      <c r="A19" s="216" t="s">
        <v>1287</v>
      </c>
      <c r="B19" s="658">
        <v>141</v>
      </c>
      <c r="C19" s="128">
        <f t="shared" si="3"/>
        <v>0.89240506329113922</v>
      </c>
      <c r="D19" s="16">
        <v>1300</v>
      </c>
      <c r="E19" s="16">
        <f t="shared" si="4"/>
        <v>1160.126582278481</v>
      </c>
      <c r="F19" s="129">
        <v>1</v>
      </c>
      <c r="G19" s="16">
        <f t="shared" si="5"/>
        <v>1160.1300000000001</v>
      </c>
      <c r="H19" s="16">
        <f t="shared" si="6"/>
        <v>279.48</v>
      </c>
      <c r="I19" s="17">
        <f t="shared" si="7"/>
        <v>1439.6100000000001</v>
      </c>
    </row>
    <row r="20" spans="1:9" ht="18.75" customHeight="1" x14ac:dyDescent="0.25">
      <c r="A20" s="216" t="s">
        <v>1288</v>
      </c>
      <c r="B20" s="658">
        <v>48</v>
      </c>
      <c r="C20" s="128">
        <f t="shared" si="3"/>
        <v>0.30379746835443039</v>
      </c>
      <c r="D20" s="16">
        <v>1187</v>
      </c>
      <c r="E20" s="16">
        <f t="shared" si="4"/>
        <v>360.60759493670889</v>
      </c>
      <c r="F20" s="129">
        <v>1</v>
      </c>
      <c r="G20" s="16">
        <f t="shared" si="5"/>
        <v>360.61</v>
      </c>
      <c r="H20" s="16">
        <f t="shared" si="6"/>
        <v>86.87</v>
      </c>
      <c r="I20" s="17">
        <f t="shared" si="7"/>
        <v>447.48</v>
      </c>
    </row>
    <row r="21" spans="1:9" ht="18.75" customHeight="1" x14ac:dyDescent="0.25">
      <c r="A21" s="216" t="s">
        <v>656</v>
      </c>
      <c r="B21" s="658">
        <v>136</v>
      </c>
      <c r="C21" s="128">
        <f t="shared" si="3"/>
        <v>0.86075949367088611</v>
      </c>
      <c r="D21" s="16">
        <v>1187</v>
      </c>
      <c r="E21" s="16">
        <f t="shared" si="4"/>
        <v>1021.7215189873418</v>
      </c>
      <c r="F21" s="129">
        <v>1</v>
      </c>
      <c r="G21" s="16">
        <f t="shared" si="5"/>
        <v>1021.72</v>
      </c>
      <c r="H21" s="16">
        <f t="shared" si="6"/>
        <v>246.13</v>
      </c>
      <c r="I21" s="17">
        <f t="shared" si="7"/>
        <v>1267.8499999999999</v>
      </c>
    </row>
    <row r="22" spans="1:9" ht="18.75" customHeight="1" x14ac:dyDescent="0.25">
      <c r="A22" s="216" t="s">
        <v>1288</v>
      </c>
      <c r="B22" s="658">
        <v>112</v>
      </c>
      <c r="C22" s="128">
        <f t="shared" si="3"/>
        <v>0.70886075949367089</v>
      </c>
      <c r="D22" s="16">
        <v>1187</v>
      </c>
      <c r="E22" s="16">
        <f t="shared" si="4"/>
        <v>841.41772151898738</v>
      </c>
      <c r="F22" s="129">
        <v>1</v>
      </c>
      <c r="G22" s="16">
        <f t="shared" si="5"/>
        <v>841.42</v>
      </c>
      <c r="H22" s="16">
        <f t="shared" si="6"/>
        <v>202.7</v>
      </c>
      <c r="I22" s="17">
        <f t="shared" si="7"/>
        <v>1044.1199999999999</v>
      </c>
    </row>
    <row r="23" spans="1:9" ht="18.75" customHeight="1" x14ac:dyDescent="0.25">
      <c r="A23" s="216" t="s">
        <v>1288</v>
      </c>
      <c r="B23" s="658">
        <v>104</v>
      </c>
      <c r="C23" s="128">
        <f t="shared" si="3"/>
        <v>0.65822784810126578</v>
      </c>
      <c r="D23" s="16">
        <v>1187</v>
      </c>
      <c r="E23" s="16">
        <f t="shared" si="4"/>
        <v>781.31645569620252</v>
      </c>
      <c r="F23" s="129">
        <v>1</v>
      </c>
      <c r="G23" s="16">
        <f t="shared" si="5"/>
        <v>781.32</v>
      </c>
      <c r="H23" s="16">
        <f t="shared" si="6"/>
        <v>188.22</v>
      </c>
      <c r="I23" s="17">
        <f t="shared" si="7"/>
        <v>969.54000000000008</v>
      </c>
    </row>
    <row r="24" spans="1:9" ht="18.75" customHeight="1" x14ac:dyDescent="0.25">
      <c r="A24" s="216" t="s">
        <v>1288</v>
      </c>
      <c r="B24" s="658">
        <v>178</v>
      </c>
      <c r="C24" s="128">
        <f t="shared" si="3"/>
        <v>1.1265822784810127</v>
      </c>
      <c r="D24" s="16">
        <v>1187</v>
      </c>
      <c r="E24" s="16">
        <f t="shared" si="4"/>
        <v>1337.253164556962</v>
      </c>
      <c r="F24" s="129">
        <v>1</v>
      </c>
      <c r="G24" s="16">
        <f t="shared" si="5"/>
        <v>1337.25</v>
      </c>
      <c r="H24" s="16">
        <f t="shared" si="6"/>
        <v>322.14</v>
      </c>
      <c r="I24" s="17">
        <f t="shared" si="7"/>
        <v>1659.3899999999999</v>
      </c>
    </row>
    <row r="25" spans="1:9" ht="18.75" customHeight="1" x14ac:dyDescent="0.25">
      <c r="A25" s="216" t="s">
        <v>1289</v>
      </c>
      <c r="B25" s="658">
        <v>192</v>
      </c>
      <c r="C25" s="128">
        <f t="shared" si="3"/>
        <v>1.2151898734177216</v>
      </c>
      <c r="D25" s="16">
        <v>1180</v>
      </c>
      <c r="E25" s="16">
        <f t="shared" si="4"/>
        <v>1433.9240506329115</v>
      </c>
      <c r="F25" s="129">
        <v>1</v>
      </c>
      <c r="G25" s="16">
        <f t="shared" si="5"/>
        <v>1433.92</v>
      </c>
      <c r="H25" s="16">
        <f t="shared" si="6"/>
        <v>345.43</v>
      </c>
      <c r="I25" s="17">
        <f t="shared" si="7"/>
        <v>1779.3500000000001</v>
      </c>
    </row>
    <row r="26" spans="1:9" ht="18.75" customHeight="1" x14ac:dyDescent="0.25">
      <c r="A26" s="216" t="s">
        <v>1290</v>
      </c>
      <c r="B26" s="658">
        <v>88</v>
      </c>
      <c r="C26" s="128">
        <f t="shared" si="3"/>
        <v>0.55696202531645567</v>
      </c>
      <c r="D26" s="16">
        <v>1200</v>
      </c>
      <c r="E26" s="16">
        <f t="shared" si="4"/>
        <v>668.35443037974676</v>
      </c>
      <c r="F26" s="129">
        <v>1</v>
      </c>
      <c r="G26" s="16">
        <f t="shared" si="5"/>
        <v>668.35</v>
      </c>
      <c r="H26" s="16">
        <f t="shared" si="6"/>
        <v>161.01</v>
      </c>
      <c r="I26" s="17">
        <f t="shared" si="7"/>
        <v>829.36</v>
      </c>
    </row>
    <row r="27" spans="1:9" ht="18.75" customHeight="1" x14ac:dyDescent="0.25">
      <c r="A27" s="216" t="s">
        <v>1291</v>
      </c>
      <c r="B27" s="658">
        <v>56</v>
      </c>
      <c r="C27" s="128">
        <f t="shared" si="3"/>
        <v>0.35443037974683544</v>
      </c>
      <c r="D27" s="16">
        <v>1200</v>
      </c>
      <c r="E27" s="16">
        <f t="shared" si="4"/>
        <v>425.31645569620252</v>
      </c>
      <c r="F27" s="129">
        <v>1</v>
      </c>
      <c r="G27" s="16">
        <f t="shared" si="5"/>
        <v>425.32</v>
      </c>
      <c r="H27" s="16">
        <f t="shared" si="6"/>
        <v>102.46</v>
      </c>
      <c r="I27" s="17">
        <f t="shared" si="7"/>
        <v>527.78</v>
      </c>
    </row>
    <row r="28" spans="1:9" ht="18.75" customHeight="1" x14ac:dyDescent="0.25">
      <c r="A28" s="216" t="s">
        <v>1292</v>
      </c>
      <c r="B28" s="658">
        <v>88</v>
      </c>
      <c r="C28" s="128">
        <f t="shared" si="3"/>
        <v>0.55696202531645567</v>
      </c>
      <c r="D28" s="16">
        <v>1200</v>
      </c>
      <c r="E28" s="16">
        <f t="shared" si="4"/>
        <v>668.35443037974676</v>
      </c>
      <c r="F28" s="129">
        <v>1</v>
      </c>
      <c r="G28" s="16">
        <f t="shared" si="5"/>
        <v>668.35</v>
      </c>
      <c r="H28" s="16">
        <f t="shared" si="6"/>
        <v>161.01</v>
      </c>
      <c r="I28" s="17">
        <f t="shared" si="7"/>
        <v>829.36</v>
      </c>
    </row>
    <row r="29" spans="1:9" ht="18.75" customHeight="1" x14ac:dyDescent="0.25">
      <c r="A29" s="216" t="s">
        <v>1290</v>
      </c>
      <c r="B29" s="658">
        <v>76</v>
      </c>
      <c r="C29" s="128">
        <f t="shared" si="3"/>
        <v>0.48101265822784811</v>
      </c>
      <c r="D29" s="16">
        <v>1200</v>
      </c>
      <c r="E29" s="16">
        <f t="shared" si="4"/>
        <v>577.21518987341778</v>
      </c>
      <c r="F29" s="129">
        <v>1</v>
      </c>
      <c r="G29" s="16">
        <f t="shared" si="5"/>
        <v>577.22</v>
      </c>
      <c r="H29" s="16">
        <f t="shared" si="6"/>
        <v>139.05000000000001</v>
      </c>
      <c r="I29" s="17">
        <f t="shared" si="7"/>
        <v>716.27</v>
      </c>
    </row>
    <row r="30" spans="1:9" ht="18.75" customHeight="1" x14ac:dyDescent="0.25">
      <c r="A30" s="216" t="s">
        <v>1289</v>
      </c>
      <c r="B30" s="658">
        <v>48</v>
      </c>
      <c r="C30" s="128">
        <f t="shared" si="3"/>
        <v>0.30379746835443039</v>
      </c>
      <c r="D30" s="16">
        <v>1180</v>
      </c>
      <c r="E30" s="16">
        <f t="shared" si="4"/>
        <v>358.48101265822788</v>
      </c>
      <c r="F30" s="129">
        <v>1</v>
      </c>
      <c r="G30" s="16">
        <f t="shared" si="5"/>
        <v>358.48</v>
      </c>
      <c r="H30" s="16">
        <f t="shared" si="6"/>
        <v>86.36</v>
      </c>
      <c r="I30" s="17">
        <f t="shared" si="7"/>
        <v>444.84000000000003</v>
      </c>
    </row>
    <row r="31" spans="1:9" ht="18.75" customHeight="1" x14ac:dyDescent="0.25">
      <c r="A31" s="216" t="s">
        <v>1293</v>
      </c>
      <c r="B31" s="658">
        <v>135</v>
      </c>
      <c r="C31" s="128">
        <f t="shared" si="3"/>
        <v>0.85443037974683544</v>
      </c>
      <c r="D31" s="16">
        <v>1180</v>
      </c>
      <c r="E31" s="16">
        <f t="shared" si="4"/>
        <v>1008.2278481012659</v>
      </c>
      <c r="F31" s="129">
        <v>1</v>
      </c>
      <c r="G31" s="16">
        <f t="shared" si="5"/>
        <v>1008.23</v>
      </c>
      <c r="H31" s="16">
        <f t="shared" si="6"/>
        <v>242.88</v>
      </c>
      <c r="I31" s="17">
        <f t="shared" si="7"/>
        <v>1251.1100000000001</v>
      </c>
    </row>
    <row r="32" spans="1:9" ht="18.75" customHeight="1" x14ac:dyDescent="0.25">
      <c r="A32" s="216" t="s">
        <v>1294</v>
      </c>
      <c r="B32" s="658">
        <v>85</v>
      </c>
      <c r="C32" s="128">
        <f t="shared" si="3"/>
        <v>0.53797468354430378</v>
      </c>
      <c r="D32" s="16">
        <v>1300</v>
      </c>
      <c r="E32" s="16">
        <f t="shared" si="4"/>
        <v>699.36708860759495</v>
      </c>
      <c r="F32" s="129">
        <v>1</v>
      </c>
      <c r="G32" s="16">
        <f t="shared" si="5"/>
        <v>699.37</v>
      </c>
      <c r="H32" s="16">
        <f t="shared" si="6"/>
        <v>168.48</v>
      </c>
      <c r="I32" s="17">
        <f t="shared" si="7"/>
        <v>867.85</v>
      </c>
    </row>
    <row r="33" spans="1:9" ht="18.75" customHeight="1" x14ac:dyDescent="0.25">
      <c r="A33" s="216" t="s">
        <v>1295</v>
      </c>
      <c r="B33" s="658">
        <v>90</v>
      </c>
      <c r="C33" s="128">
        <f t="shared" si="3"/>
        <v>0.569620253164557</v>
      </c>
      <c r="D33" s="16">
        <v>1400</v>
      </c>
      <c r="E33" s="16">
        <f t="shared" si="4"/>
        <v>797.4683544303798</v>
      </c>
      <c r="F33" s="129">
        <v>1</v>
      </c>
      <c r="G33" s="16">
        <f t="shared" si="5"/>
        <v>797.47</v>
      </c>
      <c r="H33" s="16">
        <f t="shared" si="6"/>
        <v>192.11</v>
      </c>
      <c r="I33" s="17">
        <f t="shared" si="7"/>
        <v>989.58</v>
      </c>
    </row>
    <row r="34" spans="1:9" ht="18.75" customHeight="1" x14ac:dyDescent="0.25">
      <c r="A34" s="216" t="s">
        <v>1295</v>
      </c>
      <c r="B34" s="658">
        <v>100</v>
      </c>
      <c r="C34" s="128">
        <f t="shared" si="3"/>
        <v>0.63291139240506333</v>
      </c>
      <c r="D34" s="16">
        <v>1300</v>
      </c>
      <c r="E34" s="16">
        <f t="shared" si="4"/>
        <v>822.78481012658233</v>
      </c>
      <c r="F34" s="129">
        <v>1</v>
      </c>
      <c r="G34" s="16">
        <f t="shared" si="5"/>
        <v>822.78</v>
      </c>
      <c r="H34" s="16">
        <f t="shared" si="6"/>
        <v>198.21</v>
      </c>
      <c r="I34" s="17">
        <f t="shared" si="7"/>
        <v>1020.99</v>
      </c>
    </row>
    <row r="35" spans="1:9" ht="71.25" customHeight="1" x14ac:dyDescent="0.25">
      <c r="A35" s="1037" t="s">
        <v>8</v>
      </c>
      <c r="B35" s="1042">
        <f>SUM(B36:B41)</f>
        <v>1031</v>
      </c>
      <c r="C35" s="1048">
        <f t="shared" ref="C35:I35" si="8">SUM(C36:C41)</f>
        <v>6.5253164556962018</v>
      </c>
      <c r="D35" s="867"/>
      <c r="E35" s="867"/>
      <c r="F35" s="867"/>
      <c r="G35" s="867">
        <f t="shared" si="8"/>
        <v>5068.4399999999996</v>
      </c>
      <c r="H35" s="867">
        <f t="shared" si="8"/>
        <v>1220.99</v>
      </c>
      <c r="I35" s="868">
        <f t="shared" si="8"/>
        <v>6289.43</v>
      </c>
    </row>
    <row r="36" spans="1:9" x14ac:dyDescent="0.25">
      <c r="A36" s="216" t="s">
        <v>505</v>
      </c>
      <c r="B36" s="658">
        <v>130</v>
      </c>
      <c r="C36" s="128">
        <f t="shared" si="3"/>
        <v>0.82278481012658233</v>
      </c>
      <c r="D36" s="16">
        <v>805</v>
      </c>
      <c r="E36" s="16">
        <f t="shared" si="4"/>
        <v>662.34177215189879</v>
      </c>
      <c r="F36" s="129">
        <v>1</v>
      </c>
      <c r="G36" s="16">
        <f t="shared" si="5"/>
        <v>662.34</v>
      </c>
      <c r="H36" s="16">
        <f t="shared" si="6"/>
        <v>159.56</v>
      </c>
      <c r="I36" s="17">
        <f t="shared" si="7"/>
        <v>821.90000000000009</v>
      </c>
    </row>
    <row r="37" spans="1:9" x14ac:dyDescent="0.25">
      <c r="A37" s="216" t="s">
        <v>1296</v>
      </c>
      <c r="B37" s="658">
        <v>240</v>
      </c>
      <c r="C37" s="128">
        <f t="shared" si="3"/>
        <v>1.518987341772152</v>
      </c>
      <c r="D37" s="16">
        <v>805</v>
      </c>
      <c r="E37" s="16">
        <f t="shared" si="4"/>
        <v>1222.7848101265824</v>
      </c>
      <c r="F37" s="129">
        <v>1</v>
      </c>
      <c r="G37" s="16">
        <f t="shared" si="5"/>
        <v>1222.78</v>
      </c>
      <c r="H37" s="16">
        <f t="shared" si="6"/>
        <v>294.57</v>
      </c>
      <c r="I37" s="17">
        <f t="shared" si="7"/>
        <v>1517.35</v>
      </c>
    </row>
    <row r="38" spans="1:9" x14ac:dyDescent="0.25">
      <c r="A38" s="216" t="s">
        <v>1296</v>
      </c>
      <c r="B38" s="658">
        <v>176</v>
      </c>
      <c r="C38" s="128">
        <f t="shared" si="3"/>
        <v>1.1139240506329113</v>
      </c>
      <c r="D38" s="16">
        <v>920</v>
      </c>
      <c r="E38" s="16">
        <f t="shared" si="4"/>
        <v>1024.8101265822784</v>
      </c>
      <c r="F38" s="129">
        <v>1</v>
      </c>
      <c r="G38" s="16">
        <f t="shared" si="5"/>
        <v>1024.81</v>
      </c>
      <c r="H38" s="16">
        <f t="shared" si="6"/>
        <v>246.88</v>
      </c>
      <c r="I38" s="17">
        <f t="shared" si="7"/>
        <v>1271.69</v>
      </c>
    </row>
    <row r="39" spans="1:9" x14ac:dyDescent="0.25">
      <c r="A39" s="216" t="s">
        <v>1296</v>
      </c>
      <c r="B39" s="658">
        <v>168</v>
      </c>
      <c r="C39" s="128">
        <f t="shared" si="3"/>
        <v>1.0632911392405062</v>
      </c>
      <c r="D39" s="16">
        <v>692</v>
      </c>
      <c r="E39" s="16">
        <f t="shared" si="4"/>
        <v>735.79746835443029</v>
      </c>
      <c r="F39" s="129">
        <v>1</v>
      </c>
      <c r="G39" s="16">
        <f t="shared" si="5"/>
        <v>735.8</v>
      </c>
      <c r="H39" s="16">
        <f t="shared" si="6"/>
        <v>177.25</v>
      </c>
      <c r="I39" s="17">
        <f t="shared" si="7"/>
        <v>913.05</v>
      </c>
    </row>
    <row r="40" spans="1:9" x14ac:dyDescent="0.25">
      <c r="A40" s="216" t="s">
        <v>505</v>
      </c>
      <c r="B40" s="658">
        <v>48</v>
      </c>
      <c r="C40" s="128">
        <f t="shared" si="3"/>
        <v>0.30379746835443039</v>
      </c>
      <c r="D40" s="16">
        <v>805</v>
      </c>
      <c r="E40" s="16">
        <f t="shared" si="4"/>
        <v>244.55696202531647</v>
      </c>
      <c r="F40" s="129">
        <v>1</v>
      </c>
      <c r="G40" s="16">
        <f t="shared" si="5"/>
        <v>244.56</v>
      </c>
      <c r="H40" s="16">
        <f t="shared" si="6"/>
        <v>58.91</v>
      </c>
      <c r="I40" s="17">
        <f t="shared" si="7"/>
        <v>303.47000000000003</v>
      </c>
    </row>
    <row r="41" spans="1:9" x14ac:dyDescent="0.25">
      <c r="A41" s="216" t="s">
        <v>1296</v>
      </c>
      <c r="B41" s="658">
        <v>269</v>
      </c>
      <c r="C41" s="128">
        <f t="shared" si="3"/>
        <v>1.7025316455696202</v>
      </c>
      <c r="D41" s="16">
        <v>692</v>
      </c>
      <c r="E41" s="16">
        <f t="shared" si="4"/>
        <v>1178.1518987341772</v>
      </c>
      <c r="F41" s="129">
        <v>1</v>
      </c>
      <c r="G41" s="16">
        <f t="shared" si="5"/>
        <v>1178.1500000000001</v>
      </c>
      <c r="H41" s="16">
        <f t="shared" si="6"/>
        <v>283.82</v>
      </c>
      <c r="I41" s="17">
        <f t="shared" si="7"/>
        <v>1461.97</v>
      </c>
    </row>
    <row r="42" spans="1:9" ht="66" x14ac:dyDescent="0.25">
      <c r="A42" s="1037" t="s">
        <v>9</v>
      </c>
      <c r="B42" s="1042">
        <f>SUM(B43:B46)</f>
        <v>720</v>
      </c>
      <c r="C42" s="1048">
        <f t="shared" ref="C42:I42" si="9">SUM(C43:C46)</f>
        <v>4.556962025316456</v>
      </c>
      <c r="D42" s="867"/>
      <c r="E42" s="867"/>
      <c r="F42" s="867"/>
      <c r="G42" s="867">
        <f t="shared" si="9"/>
        <v>2624.8100000000004</v>
      </c>
      <c r="H42" s="867">
        <f t="shared" si="9"/>
        <v>632.30999999999995</v>
      </c>
      <c r="I42" s="868">
        <f t="shared" si="9"/>
        <v>3257.12</v>
      </c>
    </row>
    <row r="43" spans="1:9" x14ac:dyDescent="0.25">
      <c r="A43" s="216" t="s">
        <v>50</v>
      </c>
      <c r="B43" s="658">
        <v>240</v>
      </c>
      <c r="C43" s="128">
        <f t="shared" si="3"/>
        <v>1.518987341772152</v>
      </c>
      <c r="D43" s="16">
        <v>576</v>
      </c>
      <c r="E43" s="16">
        <f t="shared" si="4"/>
        <v>874.93670886075961</v>
      </c>
      <c r="F43" s="129">
        <v>1</v>
      </c>
      <c r="G43" s="16">
        <f t="shared" si="5"/>
        <v>874.94</v>
      </c>
      <c r="H43" s="16">
        <f t="shared" si="6"/>
        <v>210.77</v>
      </c>
      <c r="I43" s="17">
        <f t="shared" si="7"/>
        <v>1085.71</v>
      </c>
    </row>
    <row r="44" spans="1:9" x14ac:dyDescent="0.25">
      <c r="A44" s="216" t="s">
        <v>50</v>
      </c>
      <c r="B44" s="658">
        <v>96</v>
      </c>
      <c r="C44" s="128">
        <f t="shared" si="3"/>
        <v>0.60759493670886078</v>
      </c>
      <c r="D44" s="16">
        <v>576</v>
      </c>
      <c r="E44" s="16">
        <f t="shared" si="4"/>
        <v>349.97468354430379</v>
      </c>
      <c r="F44" s="129">
        <v>1</v>
      </c>
      <c r="G44" s="16">
        <f t="shared" si="5"/>
        <v>349.97</v>
      </c>
      <c r="H44" s="16">
        <f t="shared" si="6"/>
        <v>84.31</v>
      </c>
      <c r="I44" s="17">
        <f t="shared" si="7"/>
        <v>434.28000000000003</v>
      </c>
    </row>
    <row r="45" spans="1:9" x14ac:dyDescent="0.25">
      <c r="A45" s="216" t="s">
        <v>62</v>
      </c>
      <c r="B45" s="658">
        <v>168</v>
      </c>
      <c r="C45" s="128">
        <f t="shared" si="3"/>
        <v>1.0632911392405062</v>
      </c>
      <c r="D45" s="16">
        <v>576</v>
      </c>
      <c r="E45" s="16">
        <f t="shared" si="4"/>
        <v>612.45569620253161</v>
      </c>
      <c r="F45" s="129">
        <v>1</v>
      </c>
      <c r="G45" s="16">
        <f t="shared" si="5"/>
        <v>612.46</v>
      </c>
      <c r="H45" s="16">
        <f t="shared" si="6"/>
        <v>147.54</v>
      </c>
      <c r="I45" s="17">
        <f t="shared" si="7"/>
        <v>760</v>
      </c>
    </row>
    <row r="46" spans="1:9" x14ac:dyDescent="0.25">
      <c r="A46" s="216" t="s">
        <v>50</v>
      </c>
      <c r="B46" s="658">
        <v>216</v>
      </c>
      <c r="C46" s="128">
        <f t="shared" si="3"/>
        <v>1.3670886075949367</v>
      </c>
      <c r="D46" s="16">
        <v>576</v>
      </c>
      <c r="E46" s="16">
        <f t="shared" si="4"/>
        <v>787.44303797468353</v>
      </c>
      <c r="F46" s="129">
        <v>1</v>
      </c>
      <c r="G46" s="16">
        <f t="shared" si="5"/>
        <v>787.44</v>
      </c>
      <c r="H46" s="16">
        <f t="shared" si="6"/>
        <v>189.69</v>
      </c>
      <c r="I46" s="17">
        <f t="shared" si="7"/>
        <v>977.13000000000011</v>
      </c>
    </row>
    <row r="47" spans="1:9" ht="36" customHeight="1" x14ac:dyDescent="0.25">
      <c r="A47" s="1037" t="s">
        <v>7</v>
      </c>
      <c r="B47" s="1042">
        <f>SUM(B48:B53)</f>
        <v>820</v>
      </c>
      <c r="C47" s="1048">
        <f t="shared" ref="C47:I47" si="10">SUM(C48:C53)</f>
        <v>5.1898734177215191</v>
      </c>
      <c r="D47" s="867"/>
      <c r="E47" s="867"/>
      <c r="F47" s="867"/>
      <c r="G47" s="867">
        <f t="shared" si="10"/>
        <v>3406.83</v>
      </c>
      <c r="H47" s="867">
        <f t="shared" si="10"/>
        <v>820.69</v>
      </c>
      <c r="I47" s="868">
        <f t="shared" si="10"/>
        <v>4227.5200000000004</v>
      </c>
    </row>
    <row r="48" spans="1:9" ht="18.75" customHeight="1" x14ac:dyDescent="0.25">
      <c r="A48" s="216" t="s">
        <v>1297</v>
      </c>
      <c r="B48" s="658">
        <v>135</v>
      </c>
      <c r="C48" s="128">
        <f t="shared" si="3"/>
        <v>0.85443037974683544</v>
      </c>
      <c r="D48" s="16">
        <v>450</v>
      </c>
      <c r="E48" s="16">
        <f t="shared" si="4"/>
        <v>384.49367088607596</v>
      </c>
      <c r="F48" s="129">
        <v>1</v>
      </c>
      <c r="G48" s="16">
        <f t="shared" si="5"/>
        <v>384.49</v>
      </c>
      <c r="H48" s="16">
        <f t="shared" si="6"/>
        <v>92.62</v>
      </c>
      <c r="I48" s="17">
        <f t="shared" si="7"/>
        <v>477.11</v>
      </c>
    </row>
    <row r="49" spans="1:12" ht="18" customHeight="1" x14ac:dyDescent="0.25">
      <c r="A49" s="216" t="s">
        <v>1297</v>
      </c>
      <c r="B49" s="658">
        <v>48</v>
      </c>
      <c r="C49" s="128">
        <f t="shared" si="3"/>
        <v>0.30379746835443039</v>
      </c>
      <c r="D49" s="16">
        <v>450</v>
      </c>
      <c r="E49" s="16">
        <f t="shared" si="4"/>
        <v>136.70886075949369</v>
      </c>
      <c r="F49" s="129">
        <v>1</v>
      </c>
      <c r="G49" s="16">
        <f t="shared" si="5"/>
        <v>136.71</v>
      </c>
      <c r="H49" s="16">
        <f t="shared" si="6"/>
        <v>32.93</v>
      </c>
      <c r="I49" s="17">
        <f t="shared" si="7"/>
        <v>169.64000000000001</v>
      </c>
    </row>
    <row r="50" spans="1:12" ht="18" customHeight="1" x14ac:dyDescent="0.25">
      <c r="A50" s="216" t="s">
        <v>51</v>
      </c>
      <c r="B50" s="658">
        <v>158</v>
      </c>
      <c r="C50" s="128">
        <f t="shared" si="3"/>
        <v>1</v>
      </c>
      <c r="D50" s="16">
        <v>430</v>
      </c>
      <c r="E50" s="16">
        <f t="shared" si="4"/>
        <v>430</v>
      </c>
      <c r="F50" s="129">
        <v>1</v>
      </c>
      <c r="G50" s="16">
        <f t="shared" si="5"/>
        <v>430</v>
      </c>
      <c r="H50" s="16">
        <f t="shared" si="6"/>
        <v>103.59</v>
      </c>
      <c r="I50" s="17">
        <f t="shared" si="7"/>
        <v>533.59</v>
      </c>
    </row>
    <row r="51" spans="1:12" ht="18" customHeight="1" x14ac:dyDescent="0.25">
      <c r="A51" s="216" t="s">
        <v>1298</v>
      </c>
      <c r="B51" s="658">
        <v>119</v>
      </c>
      <c r="C51" s="128">
        <f t="shared" si="3"/>
        <v>0.75316455696202533</v>
      </c>
      <c r="D51" s="16">
        <v>810</v>
      </c>
      <c r="E51" s="16">
        <f t="shared" si="4"/>
        <v>610.0632911392405</v>
      </c>
      <c r="F51" s="129">
        <v>1</v>
      </c>
      <c r="G51" s="16">
        <f t="shared" si="5"/>
        <v>610.05999999999995</v>
      </c>
      <c r="H51" s="16">
        <f t="shared" si="6"/>
        <v>146.96</v>
      </c>
      <c r="I51" s="17">
        <f t="shared" si="7"/>
        <v>757.02</v>
      </c>
    </row>
    <row r="52" spans="1:12" ht="18" customHeight="1" x14ac:dyDescent="0.25">
      <c r="A52" s="216" t="s">
        <v>1298</v>
      </c>
      <c r="B52" s="658">
        <v>195</v>
      </c>
      <c r="C52" s="128">
        <f t="shared" si="3"/>
        <v>1.2341772151898733</v>
      </c>
      <c r="D52" s="16">
        <v>810</v>
      </c>
      <c r="E52" s="16">
        <f t="shared" si="4"/>
        <v>999.68354430379736</v>
      </c>
      <c r="F52" s="129">
        <v>1</v>
      </c>
      <c r="G52" s="16">
        <f t="shared" si="5"/>
        <v>999.68</v>
      </c>
      <c r="H52" s="16">
        <f t="shared" si="6"/>
        <v>240.82</v>
      </c>
      <c r="I52" s="17">
        <f t="shared" si="7"/>
        <v>1240.5</v>
      </c>
    </row>
    <row r="53" spans="1:12" ht="18" customHeight="1" x14ac:dyDescent="0.25">
      <c r="A53" s="216" t="s">
        <v>1299</v>
      </c>
      <c r="B53" s="658">
        <v>165</v>
      </c>
      <c r="C53" s="128">
        <f t="shared" si="3"/>
        <v>1.0443037974683544</v>
      </c>
      <c r="D53" s="16">
        <v>810</v>
      </c>
      <c r="E53" s="16">
        <f t="shared" si="4"/>
        <v>845.88607594936707</v>
      </c>
      <c r="F53" s="129">
        <v>1</v>
      </c>
      <c r="G53" s="16">
        <f t="shared" si="5"/>
        <v>845.89</v>
      </c>
      <c r="H53" s="16">
        <f t="shared" si="6"/>
        <v>203.77</v>
      </c>
      <c r="I53" s="17">
        <f t="shared" si="7"/>
        <v>1049.6600000000001</v>
      </c>
    </row>
    <row r="54" spans="1:12" x14ac:dyDescent="0.25">
      <c r="A54" s="1045" t="s">
        <v>879</v>
      </c>
      <c r="B54" s="1044">
        <f>B55+B64</f>
        <v>84.5</v>
      </c>
      <c r="C54" s="869">
        <f t="shared" ref="C54:I54" si="11">C55+C64</f>
        <v>0.53481012658227844</v>
      </c>
      <c r="D54" s="1038"/>
      <c r="E54" s="1038"/>
      <c r="F54" s="1038"/>
      <c r="G54" s="1038">
        <f t="shared" si="11"/>
        <v>333.57</v>
      </c>
      <c r="H54" s="1038">
        <f t="shared" si="11"/>
        <v>80.36</v>
      </c>
      <c r="I54" s="1047">
        <f t="shared" si="11"/>
        <v>413.93</v>
      </c>
    </row>
    <row r="55" spans="1:12" s="68" customFormat="1" ht="66" x14ac:dyDescent="0.25">
      <c r="A55" s="1037" t="s">
        <v>8</v>
      </c>
      <c r="B55" s="1043">
        <f>SUM(B56:B63)</f>
        <v>36.5</v>
      </c>
      <c r="C55" s="1049">
        <f t="shared" ref="C55:I55" si="12">SUM(C56:C63)</f>
        <v>0.23101265822784811</v>
      </c>
      <c r="D55" s="1050"/>
      <c r="E55" s="1050"/>
      <c r="F55" s="1050"/>
      <c r="G55" s="1050">
        <f t="shared" si="12"/>
        <v>166.49</v>
      </c>
      <c r="H55" s="1050">
        <f t="shared" si="12"/>
        <v>40.11</v>
      </c>
      <c r="I55" s="1051">
        <f t="shared" si="12"/>
        <v>206.60000000000002</v>
      </c>
      <c r="J55" s="2"/>
      <c r="K55" s="2"/>
      <c r="L55" s="2"/>
    </row>
    <row r="56" spans="1:12" s="68" customFormat="1" x14ac:dyDescent="0.25">
      <c r="A56" s="1102" t="s">
        <v>1296</v>
      </c>
      <c r="B56" s="656">
        <v>1.5</v>
      </c>
      <c r="C56" s="128">
        <f t="shared" si="3"/>
        <v>9.4936708860759497E-3</v>
      </c>
      <c r="D56" s="66">
        <v>805</v>
      </c>
      <c r="E56" s="16">
        <f t="shared" si="4"/>
        <v>7.6424050632911396</v>
      </c>
      <c r="F56" s="129">
        <v>1</v>
      </c>
      <c r="G56" s="16">
        <f t="shared" si="5"/>
        <v>7.64</v>
      </c>
      <c r="H56" s="16">
        <f t="shared" si="6"/>
        <v>1.84</v>
      </c>
      <c r="I56" s="17">
        <f t="shared" si="7"/>
        <v>9.48</v>
      </c>
      <c r="J56" s="2"/>
      <c r="K56" s="2"/>
      <c r="L56" s="2"/>
    </row>
    <row r="57" spans="1:12" s="68" customFormat="1" x14ac:dyDescent="0.25">
      <c r="A57" s="1102" t="s">
        <v>505</v>
      </c>
      <c r="B57" s="656">
        <v>0.5</v>
      </c>
      <c r="C57" s="128">
        <f t="shared" si="3"/>
        <v>3.1645569620253164E-3</v>
      </c>
      <c r="D57" s="66">
        <v>785</v>
      </c>
      <c r="E57" s="16">
        <f t="shared" si="4"/>
        <v>2.4841772151898733</v>
      </c>
      <c r="F57" s="129">
        <v>1</v>
      </c>
      <c r="G57" s="16">
        <f t="shared" si="5"/>
        <v>2.48</v>
      </c>
      <c r="H57" s="16">
        <f t="shared" si="6"/>
        <v>0.6</v>
      </c>
      <c r="I57" s="17">
        <f t="shared" si="7"/>
        <v>3.08</v>
      </c>
      <c r="J57" s="2"/>
      <c r="K57" s="2"/>
      <c r="L57" s="2"/>
    </row>
    <row r="58" spans="1:12" s="68" customFormat="1" x14ac:dyDescent="0.25">
      <c r="A58" s="1102" t="s">
        <v>1296</v>
      </c>
      <c r="B58" s="656">
        <v>3</v>
      </c>
      <c r="C58" s="128">
        <f t="shared" si="3"/>
        <v>1.8987341772151899E-2</v>
      </c>
      <c r="D58" s="66">
        <v>785</v>
      </c>
      <c r="E58" s="16">
        <f t="shared" si="4"/>
        <v>14.905063291139241</v>
      </c>
      <c r="F58" s="129">
        <v>1</v>
      </c>
      <c r="G58" s="16">
        <f t="shared" si="5"/>
        <v>14.91</v>
      </c>
      <c r="H58" s="16">
        <f t="shared" si="6"/>
        <v>3.59</v>
      </c>
      <c r="I58" s="17">
        <f t="shared" si="7"/>
        <v>18.5</v>
      </c>
      <c r="J58" s="2"/>
      <c r="K58" s="2"/>
      <c r="L58" s="2"/>
    </row>
    <row r="59" spans="1:12" s="68" customFormat="1" x14ac:dyDescent="0.25">
      <c r="A59" s="1102" t="s">
        <v>505</v>
      </c>
      <c r="B59" s="656">
        <v>3</v>
      </c>
      <c r="C59" s="128">
        <f t="shared" si="3"/>
        <v>1.8987341772151899E-2</v>
      </c>
      <c r="D59" s="66">
        <v>805</v>
      </c>
      <c r="E59" s="16">
        <f t="shared" si="4"/>
        <v>15.284810126582279</v>
      </c>
      <c r="F59" s="129">
        <v>1</v>
      </c>
      <c r="G59" s="16">
        <f t="shared" si="5"/>
        <v>15.28</v>
      </c>
      <c r="H59" s="16">
        <f t="shared" si="6"/>
        <v>3.68</v>
      </c>
      <c r="I59" s="17">
        <f t="shared" si="7"/>
        <v>18.96</v>
      </c>
      <c r="J59" s="2"/>
      <c r="K59" s="2"/>
      <c r="L59" s="2"/>
    </row>
    <row r="60" spans="1:12" s="68" customFormat="1" x14ac:dyDescent="0.25">
      <c r="A60" s="1102" t="s">
        <v>1296</v>
      </c>
      <c r="B60" s="656">
        <v>2.5</v>
      </c>
      <c r="C60" s="128">
        <f t="shared" si="3"/>
        <v>1.5822784810126583E-2</v>
      </c>
      <c r="D60" s="66">
        <v>692</v>
      </c>
      <c r="E60" s="16">
        <f t="shared" si="4"/>
        <v>10.949367088607596</v>
      </c>
      <c r="F60" s="129">
        <v>1</v>
      </c>
      <c r="G60" s="16">
        <f t="shared" si="5"/>
        <v>10.95</v>
      </c>
      <c r="H60" s="16">
        <f t="shared" si="6"/>
        <v>2.64</v>
      </c>
      <c r="I60" s="17">
        <f t="shared" si="7"/>
        <v>13.59</v>
      </c>
      <c r="J60" s="2"/>
      <c r="K60" s="2"/>
      <c r="L60" s="2"/>
    </row>
    <row r="61" spans="1:12" x14ac:dyDescent="0.25">
      <c r="A61" s="1102" t="s">
        <v>1296</v>
      </c>
      <c r="B61" s="656">
        <v>1.5</v>
      </c>
      <c r="C61" s="128">
        <f t="shared" si="3"/>
        <v>9.4936708860759497E-3</v>
      </c>
      <c r="D61" s="66">
        <v>805</v>
      </c>
      <c r="E61" s="16">
        <f t="shared" si="4"/>
        <v>7.6424050632911396</v>
      </c>
      <c r="F61" s="129">
        <v>1</v>
      </c>
      <c r="G61" s="16">
        <f t="shared" si="5"/>
        <v>7.64</v>
      </c>
      <c r="H61" s="16">
        <f t="shared" si="6"/>
        <v>1.84</v>
      </c>
      <c r="I61" s="17">
        <f t="shared" si="7"/>
        <v>9.48</v>
      </c>
    </row>
    <row r="62" spans="1:12" x14ac:dyDescent="0.25">
      <c r="A62" s="1102" t="s">
        <v>505</v>
      </c>
      <c r="B62" s="656">
        <v>0.5</v>
      </c>
      <c r="C62" s="128">
        <f t="shared" si="3"/>
        <v>3.1645569620253164E-3</v>
      </c>
      <c r="D62" s="66">
        <v>785</v>
      </c>
      <c r="E62" s="16">
        <f t="shared" si="4"/>
        <v>2.4841772151898733</v>
      </c>
      <c r="F62" s="129">
        <v>1</v>
      </c>
      <c r="G62" s="16">
        <f t="shared" si="5"/>
        <v>2.48</v>
      </c>
      <c r="H62" s="16">
        <f t="shared" si="6"/>
        <v>0.6</v>
      </c>
      <c r="I62" s="17">
        <f t="shared" si="7"/>
        <v>3.08</v>
      </c>
    </row>
    <row r="63" spans="1:12" x14ac:dyDescent="0.25">
      <c r="A63" s="1102" t="s">
        <v>1296</v>
      </c>
      <c r="B63" s="656">
        <v>24</v>
      </c>
      <c r="C63" s="128">
        <f t="shared" si="3"/>
        <v>0.15189873417721519</v>
      </c>
      <c r="D63" s="66">
        <v>692</v>
      </c>
      <c r="E63" s="16">
        <f t="shared" si="4"/>
        <v>105.11392405063292</v>
      </c>
      <c r="F63" s="129">
        <v>1</v>
      </c>
      <c r="G63" s="16">
        <f t="shared" si="5"/>
        <v>105.11</v>
      </c>
      <c r="H63" s="16">
        <f t="shared" si="6"/>
        <v>25.32</v>
      </c>
      <c r="I63" s="17">
        <f t="shared" si="7"/>
        <v>130.43</v>
      </c>
    </row>
    <row r="64" spans="1:12" ht="66" x14ac:dyDescent="0.25">
      <c r="A64" s="1037" t="s">
        <v>9</v>
      </c>
      <c r="B64" s="1042">
        <f>SUM(B65:B66)</f>
        <v>48</v>
      </c>
      <c r="C64" s="1048">
        <f t="shared" ref="C64:I64" si="13">SUM(C65:C66)</f>
        <v>0.30379746835443039</v>
      </c>
      <c r="D64" s="867"/>
      <c r="E64" s="867"/>
      <c r="F64" s="867"/>
      <c r="G64" s="867">
        <f t="shared" si="13"/>
        <v>167.07999999999998</v>
      </c>
      <c r="H64" s="867">
        <f t="shared" si="13"/>
        <v>40.25</v>
      </c>
      <c r="I64" s="868">
        <f t="shared" si="13"/>
        <v>207.32999999999998</v>
      </c>
    </row>
    <row r="65" spans="1:9" x14ac:dyDescent="0.25">
      <c r="A65" s="1102" t="s">
        <v>62</v>
      </c>
      <c r="B65" s="656">
        <v>24</v>
      </c>
      <c r="C65" s="128">
        <f t="shared" ref="C65:C66" si="14">B65/158</f>
        <v>0.15189873417721519</v>
      </c>
      <c r="D65" s="66">
        <v>576</v>
      </c>
      <c r="E65" s="16">
        <f t="shared" ref="E65:E110" si="15">D65*C65</f>
        <v>87.493670886075947</v>
      </c>
      <c r="F65" s="129">
        <v>1</v>
      </c>
      <c r="G65" s="16">
        <f t="shared" ref="G65:G110" si="16">ROUND(E65*F65,2)</f>
        <v>87.49</v>
      </c>
      <c r="H65" s="16">
        <f t="shared" ref="H65:H110" si="17">ROUND(G65*0.2409,2)</f>
        <v>21.08</v>
      </c>
      <c r="I65" s="17">
        <f t="shared" ref="I65:I110" si="18">H65+G65</f>
        <v>108.57</v>
      </c>
    </row>
    <row r="66" spans="1:9" x14ac:dyDescent="0.25">
      <c r="A66" s="1102" t="s">
        <v>62</v>
      </c>
      <c r="B66" s="656">
        <v>24</v>
      </c>
      <c r="C66" s="128">
        <f t="shared" si="14"/>
        <v>0.15189873417721519</v>
      </c>
      <c r="D66" s="66">
        <v>524</v>
      </c>
      <c r="E66" s="16">
        <f t="shared" si="15"/>
        <v>79.594936708860757</v>
      </c>
      <c r="F66" s="129">
        <v>1</v>
      </c>
      <c r="G66" s="16">
        <f t="shared" si="16"/>
        <v>79.59</v>
      </c>
      <c r="H66" s="16">
        <f t="shared" si="17"/>
        <v>19.170000000000002</v>
      </c>
      <c r="I66" s="17">
        <f t="shared" si="18"/>
        <v>98.76</v>
      </c>
    </row>
    <row r="67" spans="1:9" x14ac:dyDescent="0.25">
      <c r="A67" s="1045" t="s">
        <v>949</v>
      </c>
      <c r="B67" s="1044">
        <f>B68+B71+B76</f>
        <v>435.5</v>
      </c>
      <c r="C67" s="869">
        <f t="shared" ref="C67:I67" si="19">C68+C71+C76</f>
        <v>2.7563291139240507</v>
      </c>
      <c r="D67" s="1038"/>
      <c r="E67" s="1038"/>
      <c r="F67" s="1038"/>
      <c r="G67" s="1038">
        <f t="shared" si="19"/>
        <v>2494.5700000000002</v>
      </c>
      <c r="H67" s="1038">
        <f t="shared" si="19"/>
        <v>600.96</v>
      </c>
      <c r="I67" s="1047">
        <f t="shared" si="19"/>
        <v>3095.5300000000007</v>
      </c>
    </row>
    <row r="68" spans="1:9" ht="49.5" x14ac:dyDescent="0.25">
      <c r="A68" s="951" t="s">
        <v>10</v>
      </c>
      <c r="B68" s="1043">
        <f>SUM(B69:B70)</f>
        <v>144</v>
      </c>
      <c r="C68" s="1049">
        <f t="shared" ref="C68:I68" si="20">SUM(C69:C70)</f>
        <v>0.91139240506329111</v>
      </c>
      <c r="D68" s="1050"/>
      <c r="E68" s="1050"/>
      <c r="F68" s="1050"/>
      <c r="G68" s="1050">
        <f t="shared" si="20"/>
        <v>1230.3800000000001</v>
      </c>
      <c r="H68" s="1050">
        <f t="shared" si="20"/>
        <v>296.39999999999998</v>
      </c>
      <c r="I68" s="1051">
        <f t="shared" si="20"/>
        <v>1526.7800000000002</v>
      </c>
    </row>
    <row r="69" spans="1:9" ht="18.75" customHeight="1" x14ac:dyDescent="0.25">
      <c r="A69" s="69" t="s">
        <v>1300</v>
      </c>
      <c r="B69" s="656">
        <v>72</v>
      </c>
      <c r="C69" s="641">
        <f>B69/158</f>
        <v>0.45569620253164556</v>
      </c>
      <c r="D69" s="66">
        <v>1400</v>
      </c>
      <c r="E69" s="16">
        <f t="shared" si="15"/>
        <v>637.97468354430373</v>
      </c>
      <c r="F69" s="130">
        <v>1</v>
      </c>
      <c r="G69" s="16">
        <f t="shared" si="16"/>
        <v>637.97</v>
      </c>
      <c r="H69" s="16">
        <f t="shared" si="17"/>
        <v>153.69</v>
      </c>
      <c r="I69" s="17">
        <f t="shared" si="18"/>
        <v>791.66000000000008</v>
      </c>
    </row>
    <row r="70" spans="1:9" ht="18.75" customHeight="1" x14ac:dyDescent="0.25">
      <c r="A70" s="69" t="s">
        <v>1300</v>
      </c>
      <c r="B70" s="656">
        <v>72</v>
      </c>
      <c r="C70" s="641">
        <f>B70/158</f>
        <v>0.45569620253164556</v>
      </c>
      <c r="D70" s="66">
        <v>1300</v>
      </c>
      <c r="E70" s="16">
        <f t="shared" si="15"/>
        <v>592.40506329113919</v>
      </c>
      <c r="F70" s="130">
        <v>1</v>
      </c>
      <c r="G70" s="16">
        <f t="shared" si="16"/>
        <v>592.41</v>
      </c>
      <c r="H70" s="16">
        <f t="shared" si="17"/>
        <v>142.71</v>
      </c>
      <c r="I70" s="17">
        <f t="shared" si="18"/>
        <v>735.12</v>
      </c>
    </row>
    <row r="71" spans="1:9" ht="67.5" customHeight="1" x14ac:dyDescent="0.25">
      <c r="A71" s="951" t="s">
        <v>8</v>
      </c>
      <c r="B71" s="1043">
        <f>SUM(B72:B75)</f>
        <v>147.5</v>
      </c>
      <c r="C71" s="1049">
        <f t="shared" ref="C71:I71" si="21">SUM(C72:C75)</f>
        <v>0.93354430379746844</v>
      </c>
      <c r="D71" s="1050"/>
      <c r="E71" s="1050"/>
      <c r="F71" s="1050"/>
      <c r="G71" s="1050">
        <f t="shared" si="21"/>
        <v>739.22</v>
      </c>
      <c r="H71" s="1050">
        <f t="shared" si="21"/>
        <v>178.08</v>
      </c>
      <c r="I71" s="1051">
        <f t="shared" si="21"/>
        <v>917.30000000000007</v>
      </c>
    </row>
    <row r="72" spans="1:9" ht="17.25" customHeight="1" x14ac:dyDescent="0.25">
      <c r="A72" s="1102" t="s">
        <v>1296</v>
      </c>
      <c r="B72" s="656">
        <v>50.5</v>
      </c>
      <c r="C72" s="641">
        <f>B72/158</f>
        <v>0.31962025316455694</v>
      </c>
      <c r="D72" s="66">
        <v>805</v>
      </c>
      <c r="E72" s="16">
        <f t="shared" si="15"/>
        <v>257.29430379746833</v>
      </c>
      <c r="F72" s="130">
        <v>1</v>
      </c>
      <c r="G72" s="16">
        <f t="shared" si="16"/>
        <v>257.29000000000002</v>
      </c>
      <c r="H72" s="16">
        <f t="shared" si="17"/>
        <v>61.98</v>
      </c>
      <c r="I72" s="17">
        <f t="shared" si="18"/>
        <v>319.27000000000004</v>
      </c>
    </row>
    <row r="73" spans="1:9" ht="17.25" customHeight="1" x14ac:dyDescent="0.25">
      <c r="A73" s="1102" t="s">
        <v>1296</v>
      </c>
      <c r="B73" s="656">
        <v>48</v>
      </c>
      <c r="C73" s="641">
        <f>B73/158</f>
        <v>0.30379746835443039</v>
      </c>
      <c r="D73" s="66">
        <v>785</v>
      </c>
      <c r="E73" s="16">
        <f t="shared" si="15"/>
        <v>238.48101265822785</v>
      </c>
      <c r="F73" s="130">
        <v>1</v>
      </c>
      <c r="G73" s="16">
        <f t="shared" si="16"/>
        <v>238.48</v>
      </c>
      <c r="H73" s="16">
        <f t="shared" si="17"/>
        <v>57.45</v>
      </c>
      <c r="I73" s="17">
        <f t="shared" si="18"/>
        <v>295.93</v>
      </c>
    </row>
    <row r="74" spans="1:9" ht="17.25" customHeight="1" x14ac:dyDescent="0.25">
      <c r="A74" s="1102" t="s">
        <v>1296</v>
      </c>
      <c r="B74" s="656">
        <v>48.5</v>
      </c>
      <c r="C74" s="641">
        <f>B74/158</f>
        <v>0.30696202531645572</v>
      </c>
      <c r="D74" s="66">
        <v>785</v>
      </c>
      <c r="E74" s="16">
        <f t="shared" si="15"/>
        <v>240.96518987341773</v>
      </c>
      <c r="F74" s="130">
        <v>1</v>
      </c>
      <c r="G74" s="16">
        <f t="shared" si="16"/>
        <v>240.97</v>
      </c>
      <c r="H74" s="16">
        <f t="shared" si="17"/>
        <v>58.05</v>
      </c>
      <c r="I74" s="17">
        <f t="shared" si="18"/>
        <v>299.02</v>
      </c>
    </row>
    <row r="75" spans="1:9" ht="17.25" customHeight="1" x14ac:dyDescent="0.25">
      <c r="A75" s="1102" t="s">
        <v>505</v>
      </c>
      <c r="B75" s="656">
        <v>0.5</v>
      </c>
      <c r="C75" s="641">
        <f>B75/158</f>
        <v>3.1645569620253164E-3</v>
      </c>
      <c r="D75" s="66">
        <v>785</v>
      </c>
      <c r="E75" s="16">
        <f t="shared" si="15"/>
        <v>2.4841772151898733</v>
      </c>
      <c r="F75" s="130">
        <v>1</v>
      </c>
      <c r="G75" s="16">
        <f t="shared" si="16"/>
        <v>2.48</v>
      </c>
      <c r="H75" s="16">
        <f t="shared" si="17"/>
        <v>0.6</v>
      </c>
      <c r="I75" s="17">
        <f t="shared" si="18"/>
        <v>3.08</v>
      </c>
    </row>
    <row r="76" spans="1:9" ht="66" x14ac:dyDescent="0.25">
      <c r="A76" s="1037" t="s">
        <v>9</v>
      </c>
      <c r="B76" s="1042">
        <f>SUM(B77:B79)</f>
        <v>144</v>
      </c>
      <c r="C76" s="1048">
        <f t="shared" ref="C76:I76" si="22">SUM(C77:C79)</f>
        <v>0.91139240506329111</v>
      </c>
      <c r="D76" s="867"/>
      <c r="E76" s="867"/>
      <c r="F76" s="867"/>
      <c r="G76" s="867">
        <f t="shared" si="22"/>
        <v>524.97</v>
      </c>
      <c r="H76" s="867">
        <f t="shared" si="22"/>
        <v>126.47999999999999</v>
      </c>
      <c r="I76" s="868">
        <f t="shared" si="22"/>
        <v>651.45000000000005</v>
      </c>
    </row>
    <row r="77" spans="1:9" ht="17.25" customHeight="1" x14ac:dyDescent="0.25">
      <c r="A77" s="1102" t="s">
        <v>62</v>
      </c>
      <c r="B77" s="656">
        <v>48</v>
      </c>
      <c r="C77" s="641">
        <f t="shared" ref="C77:C79" si="23">B77/158</f>
        <v>0.30379746835443039</v>
      </c>
      <c r="D77" s="66">
        <v>576</v>
      </c>
      <c r="E77" s="16">
        <f t="shared" si="15"/>
        <v>174.98734177215189</v>
      </c>
      <c r="F77" s="130">
        <v>1</v>
      </c>
      <c r="G77" s="16">
        <f t="shared" si="16"/>
        <v>174.99</v>
      </c>
      <c r="H77" s="16">
        <f t="shared" si="17"/>
        <v>42.16</v>
      </c>
      <c r="I77" s="17">
        <f t="shared" si="18"/>
        <v>217.15</v>
      </c>
    </row>
    <row r="78" spans="1:9" ht="17.25" customHeight="1" x14ac:dyDescent="0.25">
      <c r="A78" s="1102" t="s">
        <v>62</v>
      </c>
      <c r="B78" s="656">
        <v>48</v>
      </c>
      <c r="C78" s="641">
        <f t="shared" si="23"/>
        <v>0.30379746835443039</v>
      </c>
      <c r="D78" s="66">
        <v>576</v>
      </c>
      <c r="E78" s="16">
        <f t="shared" si="15"/>
        <v>174.98734177215189</v>
      </c>
      <c r="F78" s="130">
        <v>1</v>
      </c>
      <c r="G78" s="16">
        <f t="shared" si="16"/>
        <v>174.99</v>
      </c>
      <c r="H78" s="16">
        <f t="shared" si="17"/>
        <v>42.16</v>
      </c>
      <c r="I78" s="17">
        <f t="shared" si="18"/>
        <v>217.15</v>
      </c>
    </row>
    <row r="79" spans="1:9" ht="17.25" customHeight="1" x14ac:dyDescent="0.25">
      <c r="A79" s="1102" t="s">
        <v>50</v>
      </c>
      <c r="B79" s="656">
        <v>48</v>
      </c>
      <c r="C79" s="641">
        <f t="shared" si="23"/>
        <v>0.30379746835443039</v>
      </c>
      <c r="D79" s="66">
        <v>576</v>
      </c>
      <c r="E79" s="16">
        <f t="shared" si="15"/>
        <v>174.98734177215189</v>
      </c>
      <c r="F79" s="130">
        <v>1</v>
      </c>
      <c r="G79" s="16">
        <f t="shared" si="16"/>
        <v>174.99</v>
      </c>
      <c r="H79" s="16">
        <f t="shared" si="17"/>
        <v>42.16</v>
      </c>
      <c r="I79" s="17">
        <f t="shared" si="18"/>
        <v>217.15</v>
      </c>
    </row>
    <row r="80" spans="1:9" x14ac:dyDescent="0.25">
      <c r="A80" s="1045" t="s">
        <v>1301</v>
      </c>
      <c r="B80" s="1044">
        <f>B81+B83+B88+B92</f>
        <v>226</v>
      </c>
      <c r="C80" s="869">
        <f t="shared" ref="C80:I80" si="24">C81+C83+C88+C92</f>
        <v>1.4303797468354429</v>
      </c>
      <c r="D80" s="1038"/>
      <c r="E80" s="1038"/>
      <c r="F80" s="1038"/>
      <c r="G80" s="1038">
        <f t="shared" si="24"/>
        <v>1050.08</v>
      </c>
      <c r="H80" s="1038">
        <f t="shared" si="24"/>
        <v>252.97000000000003</v>
      </c>
      <c r="I80" s="1047">
        <f t="shared" si="24"/>
        <v>1303.0500000000002</v>
      </c>
    </row>
    <row r="81" spans="1:12" s="68" customFormat="1" ht="49.5" x14ac:dyDescent="0.25">
      <c r="A81" s="1037" t="s">
        <v>10</v>
      </c>
      <c r="B81" s="1043">
        <f>B82</f>
        <v>32</v>
      </c>
      <c r="C81" s="1049">
        <f t="shared" ref="C81:I81" si="25">C82</f>
        <v>0.20253164556962025</v>
      </c>
      <c r="D81" s="1050"/>
      <c r="E81" s="1050"/>
      <c r="F81" s="1050"/>
      <c r="G81" s="1050">
        <f t="shared" si="25"/>
        <v>263.29000000000002</v>
      </c>
      <c r="H81" s="1050">
        <f t="shared" si="25"/>
        <v>63.43</v>
      </c>
      <c r="I81" s="1051">
        <f t="shared" si="25"/>
        <v>326.72000000000003</v>
      </c>
      <c r="J81" s="2"/>
      <c r="K81" s="2"/>
      <c r="L81" s="2"/>
    </row>
    <row r="82" spans="1:12" s="68" customFormat="1" x14ac:dyDescent="0.25">
      <c r="A82" s="216" t="s">
        <v>1287</v>
      </c>
      <c r="B82" s="656">
        <v>32</v>
      </c>
      <c r="C82" s="641">
        <f>B82/158</f>
        <v>0.20253164556962025</v>
      </c>
      <c r="D82" s="66">
        <v>1300</v>
      </c>
      <c r="E82" s="16">
        <f t="shared" si="15"/>
        <v>263.29113924050631</v>
      </c>
      <c r="F82" s="130">
        <v>1</v>
      </c>
      <c r="G82" s="16">
        <f t="shared" si="16"/>
        <v>263.29000000000002</v>
      </c>
      <c r="H82" s="16">
        <f t="shared" si="17"/>
        <v>63.43</v>
      </c>
      <c r="I82" s="17">
        <f t="shared" si="18"/>
        <v>326.72000000000003</v>
      </c>
      <c r="J82" s="2"/>
      <c r="K82" s="2"/>
      <c r="L82" s="2"/>
    </row>
    <row r="83" spans="1:12" s="68" customFormat="1" ht="66" x14ac:dyDescent="0.25">
      <c r="A83" s="1037" t="s">
        <v>8</v>
      </c>
      <c r="B83" s="1043">
        <f>SUM(B84:B87)</f>
        <v>91</v>
      </c>
      <c r="C83" s="1049">
        <f t="shared" ref="C83:I83" si="26">SUM(C84:C87)</f>
        <v>0.57594936708860756</v>
      </c>
      <c r="D83" s="1050"/>
      <c r="E83" s="1050"/>
      <c r="F83" s="1050"/>
      <c r="G83" s="1050">
        <f t="shared" si="26"/>
        <v>417.68</v>
      </c>
      <c r="H83" s="1050">
        <f t="shared" si="26"/>
        <v>100.62</v>
      </c>
      <c r="I83" s="1051">
        <f t="shared" si="26"/>
        <v>518.30000000000007</v>
      </c>
      <c r="J83" s="2"/>
      <c r="K83" s="2"/>
      <c r="L83" s="2"/>
    </row>
    <row r="84" spans="1:12" s="68" customFormat="1" x14ac:dyDescent="0.25">
      <c r="A84" s="1102" t="s">
        <v>1296</v>
      </c>
      <c r="B84" s="656">
        <v>0.5</v>
      </c>
      <c r="C84" s="641">
        <f t="shared" ref="C84:C93" si="27">B84/158</f>
        <v>3.1645569620253164E-3</v>
      </c>
      <c r="D84" s="66">
        <v>692</v>
      </c>
      <c r="E84" s="16">
        <f t="shared" si="15"/>
        <v>2.1898734177215191</v>
      </c>
      <c r="F84" s="130">
        <v>1</v>
      </c>
      <c r="G84" s="16">
        <f t="shared" si="16"/>
        <v>2.19</v>
      </c>
      <c r="H84" s="16">
        <f t="shared" si="17"/>
        <v>0.53</v>
      </c>
      <c r="I84" s="17">
        <f t="shared" si="18"/>
        <v>2.7199999999999998</v>
      </c>
      <c r="J84" s="2"/>
      <c r="K84" s="2"/>
      <c r="L84" s="2"/>
    </row>
    <row r="85" spans="1:12" s="68" customFormat="1" x14ac:dyDescent="0.25">
      <c r="A85" s="1102" t="s">
        <v>1296</v>
      </c>
      <c r="B85" s="656">
        <v>32.5</v>
      </c>
      <c r="C85" s="641">
        <f t="shared" si="27"/>
        <v>0.20569620253164558</v>
      </c>
      <c r="D85" s="66">
        <v>785</v>
      </c>
      <c r="E85" s="16">
        <f t="shared" si="15"/>
        <v>161.4715189873418</v>
      </c>
      <c r="F85" s="130">
        <v>1</v>
      </c>
      <c r="G85" s="16">
        <f t="shared" si="16"/>
        <v>161.47</v>
      </c>
      <c r="H85" s="16">
        <f t="shared" si="17"/>
        <v>38.9</v>
      </c>
      <c r="I85" s="17">
        <f t="shared" si="18"/>
        <v>200.37</v>
      </c>
      <c r="J85" s="2"/>
      <c r="K85" s="2"/>
      <c r="L85" s="2"/>
    </row>
    <row r="86" spans="1:12" s="68" customFormat="1" x14ac:dyDescent="0.25">
      <c r="A86" s="1102" t="s">
        <v>1296</v>
      </c>
      <c r="B86" s="656">
        <v>32.5</v>
      </c>
      <c r="C86" s="641">
        <f t="shared" si="27"/>
        <v>0.20569620253164558</v>
      </c>
      <c r="D86" s="66">
        <v>692</v>
      </c>
      <c r="E86" s="16">
        <f t="shared" si="15"/>
        <v>142.34177215189874</v>
      </c>
      <c r="F86" s="130">
        <v>1</v>
      </c>
      <c r="G86" s="16">
        <f t="shared" si="16"/>
        <v>142.34</v>
      </c>
      <c r="H86" s="16">
        <f t="shared" si="17"/>
        <v>34.29</v>
      </c>
      <c r="I86" s="17">
        <f t="shared" si="18"/>
        <v>176.63</v>
      </c>
      <c r="J86" s="2"/>
      <c r="K86" s="2"/>
      <c r="L86" s="2"/>
    </row>
    <row r="87" spans="1:12" s="68" customFormat="1" x14ac:dyDescent="0.25">
      <c r="A87" s="1102" t="s">
        <v>1296</v>
      </c>
      <c r="B87" s="656">
        <v>25.5</v>
      </c>
      <c r="C87" s="641">
        <f t="shared" si="27"/>
        <v>0.16139240506329114</v>
      </c>
      <c r="D87" s="66">
        <v>692</v>
      </c>
      <c r="E87" s="16">
        <f t="shared" si="15"/>
        <v>111.68354430379746</v>
      </c>
      <c r="F87" s="130">
        <v>1</v>
      </c>
      <c r="G87" s="16">
        <f t="shared" si="16"/>
        <v>111.68</v>
      </c>
      <c r="H87" s="16">
        <f t="shared" si="17"/>
        <v>26.9</v>
      </c>
      <c r="I87" s="17">
        <f t="shared" si="18"/>
        <v>138.58000000000001</v>
      </c>
      <c r="J87" s="2"/>
      <c r="K87" s="2"/>
      <c r="L87" s="2"/>
    </row>
    <row r="88" spans="1:12" ht="66" x14ac:dyDescent="0.25">
      <c r="A88" s="1037" t="s">
        <v>9</v>
      </c>
      <c r="B88" s="1042">
        <f>SUM(B89:B91)</f>
        <v>95</v>
      </c>
      <c r="C88" s="1048">
        <f t="shared" ref="C88:I88" si="28">SUM(C89:C91)</f>
        <v>0.60126582278481011</v>
      </c>
      <c r="D88" s="867"/>
      <c r="E88" s="867"/>
      <c r="F88" s="867"/>
      <c r="G88" s="867">
        <f t="shared" si="28"/>
        <v>346.33</v>
      </c>
      <c r="H88" s="867">
        <f t="shared" si="28"/>
        <v>83.429999999999993</v>
      </c>
      <c r="I88" s="868">
        <f t="shared" si="28"/>
        <v>429.76000000000005</v>
      </c>
    </row>
    <row r="89" spans="1:12" s="68" customFormat="1" x14ac:dyDescent="0.25">
      <c r="A89" s="1102" t="s">
        <v>62</v>
      </c>
      <c r="B89" s="656">
        <v>67</v>
      </c>
      <c r="C89" s="641">
        <f t="shared" si="27"/>
        <v>0.42405063291139239</v>
      </c>
      <c r="D89" s="66">
        <v>576</v>
      </c>
      <c r="E89" s="16">
        <f t="shared" si="15"/>
        <v>244.25316455696202</v>
      </c>
      <c r="F89" s="130">
        <v>1</v>
      </c>
      <c r="G89" s="16">
        <f t="shared" si="16"/>
        <v>244.25</v>
      </c>
      <c r="H89" s="16">
        <f t="shared" si="17"/>
        <v>58.84</v>
      </c>
      <c r="I89" s="17">
        <f t="shared" si="18"/>
        <v>303.09000000000003</v>
      </c>
      <c r="J89" s="2"/>
      <c r="K89" s="2"/>
      <c r="L89" s="2"/>
    </row>
    <row r="90" spans="1:12" s="68" customFormat="1" x14ac:dyDescent="0.25">
      <c r="A90" s="1102" t="s">
        <v>50</v>
      </c>
      <c r="B90" s="656">
        <v>12</v>
      </c>
      <c r="C90" s="641">
        <f t="shared" si="27"/>
        <v>7.5949367088607597E-2</v>
      </c>
      <c r="D90" s="66">
        <v>576</v>
      </c>
      <c r="E90" s="16">
        <f t="shared" si="15"/>
        <v>43.746835443037973</v>
      </c>
      <c r="F90" s="130">
        <v>1</v>
      </c>
      <c r="G90" s="16">
        <f t="shared" si="16"/>
        <v>43.75</v>
      </c>
      <c r="H90" s="16">
        <f t="shared" si="17"/>
        <v>10.54</v>
      </c>
      <c r="I90" s="17">
        <f t="shared" si="18"/>
        <v>54.29</v>
      </c>
      <c r="J90" s="2"/>
      <c r="K90" s="2"/>
      <c r="L90" s="2"/>
    </row>
    <row r="91" spans="1:12" s="68" customFormat="1" x14ac:dyDescent="0.25">
      <c r="A91" s="1102" t="s">
        <v>50</v>
      </c>
      <c r="B91" s="656">
        <v>16</v>
      </c>
      <c r="C91" s="641">
        <f t="shared" si="27"/>
        <v>0.10126582278481013</v>
      </c>
      <c r="D91" s="66">
        <v>576</v>
      </c>
      <c r="E91" s="16">
        <f t="shared" si="15"/>
        <v>58.329113924050631</v>
      </c>
      <c r="F91" s="130">
        <v>1</v>
      </c>
      <c r="G91" s="16">
        <f t="shared" si="16"/>
        <v>58.33</v>
      </c>
      <c r="H91" s="16">
        <f t="shared" si="17"/>
        <v>14.05</v>
      </c>
      <c r="I91" s="17">
        <f t="shared" si="18"/>
        <v>72.38</v>
      </c>
      <c r="J91" s="2"/>
      <c r="K91" s="2"/>
      <c r="L91" s="2"/>
    </row>
    <row r="92" spans="1:12" ht="36" customHeight="1" x14ac:dyDescent="0.25">
      <c r="A92" s="1037" t="s">
        <v>7</v>
      </c>
      <c r="B92" s="1042">
        <f>B93</f>
        <v>8</v>
      </c>
      <c r="C92" s="1048">
        <f t="shared" ref="C92:I92" si="29">C93</f>
        <v>5.0632911392405063E-2</v>
      </c>
      <c r="D92" s="867"/>
      <c r="E92" s="867"/>
      <c r="F92" s="867"/>
      <c r="G92" s="867">
        <f t="shared" si="29"/>
        <v>22.78</v>
      </c>
      <c r="H92" s="867">
        <f t="shared" si="29"/>
        <v>5.49</v>
      </c>
      <c r="I92" s="868">
        <f t="shared" si="29"/>
        <v>28.270000000000003</v>
      </c>
    </row>
    <row r="93" spans="1:12" s="68" customFormat="1" x14ac:dyDescent="0.25">
      <c r="A93" s="1102" t="s">
        <v>63</v>
      </c>
      <c r="B93" s="656">
        <v>8</v>
      </c>
      <c r="C93" s="641">
        <f t="shared" si="27"/>
        <v>5.0632911392405063E-2</v>
      </c>
      <c r="D93" s="66">
        <v>450</v>
      </c>
      <c r="E93" s="16">
        <f t="shared" si="15"/>
        <v>22.784810126582279</v>
      </c>
      <c r="F93" s="130">
        <v>1</v>
      </c>
      <c r="G93" s="16">
        <f t="shared" si="16"/>
        <v>22.78</v>
      </c>
      <c r="H93" s="16">
        <f t="shared" si="17"/>
        <v>5.49</v>
      </c>
      <c r="I93" s="17">
        <f t="shared" si="18"/>
        <v>28.270000000000003</v>
      </c>
      <c r="J93" s="2"/>
      <c r="K93" s="2"/>
      <c r="L93" s="2"/>
    </row>
    <row r="94" spans="1:12" x14ac:dyDescent="0.25">
      <c r="A94" s="1045" t="s">
        <v>583</v>
      </c>
      <c r="B94" s="1044">
        <f>B95+B97+B102</f>
        <v>346.5</v>
      </c>
      <c r="C94" s="869">
        <f t="shared" ref="C94:I94" si="30">C95+C97+C102</f>
        <v>2.1930379746835444</v>
      </c>
      <c r="D94" s="1038"/>
      <c r="E94" s="1038"/>
      <c r="F94" s="1038"/>
      <c r="G94" s="1038">
        <f t="shared" si="30"/>
        <v>1622.19</v>
      </c>
      <c r="H94" s="1038">
        <f t="shared" si="30"/>
        <v>390.78999999999996</v>
      </c>
      <c r="I94" s="1047">
        <f t="shared" si="30"/>
        <v>2012.9800000000002</v>
      </c>
    </row>
    <row r="95" spans="1:12" s="68" customFormat="1" ht="49.5" x14ac:dyDescent="0.25">
      <c r="A95" s="1037" t="s">
        <v>10</v>
      </c>
      <c r="B95" s="1043">
        <f>B96</f>
        <v>40</v>
      </c>
      <c r="C95" s="1049">
        <f t="shared" ref="C95:I95" si="31">C96</f>
        <v>0.25316455696202533</v>
      </c>
      <c r="D95" s="1050"/>
      <c r="E95" s="1050"/>
      <c r="F95" s="1050"/>
      <c r="G95" s="1050">
        <f t="shared" si="31"/>
        <v>329.11</v>
      </c>
      <c r="H95" s="1050">
        <f t="shared" si="31"/>
        <v>79.28</v>
      </c>
      <c r="I95" s="1051">
        <f t="shared" si="31"/>
        <v>408.39</v>
      </c>
      <c r="J95" s="2"/>
      <c r="K95" s="2"/>
      <c r="L95" s="2"/>
    </row>
    <row r="96" spans="1:12" s="68" customFormat="1" x14ac:dyDescent="0.25">
      <c r="A96" s="216" t="s">
        <v>1291</v>
      </c>
      <c r="B96" s="656">
        <v>40</v>
      </c>
      <c r="C96" s="641">
        <f>B96/158</f>
        <v>0.25316455696202533</v>
      </c>
      <c r="D96" s="66">
        <v>1300</v>
      </c>
      <c r="E96" s="16">
        <f t="shared" si="15"/>
        <v>329.11392405063293</v>
      </c>
      <c r="F96" s="130">
        <v>1</v>
      </c>
      <c r="G96" s="16">
        <f t="shared" si="16"/>
        <v>329.11</v>
      </c>
      <c r="H96" s="16">
        <f t="shared" si="17"/>
        <v>79.28</v>
      </c>
      <c r="I96" s="17">
        <f t="shared" si="18"/>
        <v>408.39</v>
      </c>
      <c r="J96" s="2"/>
      <c r="K96" s="2"/>
      <c r="L96" s="2"/>
    </row>
    <row r="97" spans="1:12" s="68" customFormat="1" ht="66" x14ac:dyDescent="0.25">
      <c r="A97" s="1037" t="s">
        <v>8</v>
      </c>
      <c r="B97" s="1043">
        <f>SUM(B98:B101)</f>
        <v>166.5</v>
      </c>
      <c r="C97" s="1049">
        <f t="shared" ref="C97:I97" si="32">SUM(C98:C101)</f>
        <v>1.0537974683544304</v>
      </c>
      <c r="D97" s="1050"/>
      <c r="E97" s="1050"/>
      <c r="F97" s="1050"/>
      <c r="G97" s="1050">
        <f t="shared" si="32"/>
        <v>833.75</v>
      </c>
      <c r="H97" s="1050">
        <f t="shared" si="32"/>
        <v>200.85</v>
      </c>
      <c r="I97" s="1051">
        <f t="shared" si="32"/>
        <v>1034.6000000000001</v>
      </c>
      <c r="J97" s="2"/>
      <c r="K97" s="2"/>
      <c r="L97" s="2"/>
    </row>
    <row r="98" spans="1:12" s="68" customFormat="1" x14ac:dyDescent="0.25">
      <c r="A98" s="1102" t="s">
        <v>505</v>
      </c>
      <c r="B98" s="656">
        <v>34</v>
      </c>
      <c r="C98" s="641">
        <f t="shared" ref="C98:C107" si="33">B98/158</f>
        <v>0.21518987341772153</v>
      </c>
      <c r="D98" s="66">
        <v>805</v>
      </c>
      <c r="E98" s="16">
        <f t="shared" si="15"/>
        <v>173.22784810126583</v>
      </c>
      <c r="F98" s="130">
        <v>1</v>
      </c>
      <c r="G98" s="16">
        <f t="shared" si="16"/>
        <v>173.23</v>
      </c>
      <c r="H98" s="16">
        <f t="shared" si="17"/>
        <v>41.73</v>
      </c>
      <c r="I98" s="17">
        <f t="shared" si="18"/>
        <v>214.95999999999998</v>
      </c>
      <c r="J98" s="2"/>
      <c r="K98" s="2"/>
      <c r="L98" s="2"/>
    </row>
    <row r="99" spans="1:12" s="68" customFormat="1" x14ac:dyDescent="0.25">
      <c r="A99" s="1102" t="s">
        <v>1296</v>
      </c>
      <c r="B99" s="656">
        <v>91</v>
      </c>
      <c r="C99" s="641">
        <f t="shared" si="33"/>
        <v>0.57594936708860756</v>
      </c>
      <c r="D99" s="66">
        <v>785</v>
      </c>
      <c r="E99" s="16">
        <f t="shared" si="15"/>
        <v>452.12025316455691</v>
      </c>
      <c r="F99" s="130">
        <v>1</v>
      </c>
      <c r="G99" s="16">
        <f t="shared" si="16"/>
        <v>452.12</v>
      </c>
      <c r="H99" s="16">
        <f t="shared" si="17"/>
        <v>108.92</v>
      </c>
      <c r="I99" s="17">
        <f t="shared" si="18"/>
        <v>561.04</v>
      </c>
      <c r="J99" s="2"/>
      <c r="K99" s="2"/>
      <c r="L99" s="2"/>
    </row>
    <row r="100" spans="1:12" s="68" customFormat="1" x14ac:dyDescent="0.25">
      <c r="A100" s="1102" t="s">
        <v>1296</v>
      </c>
      <c r="B100" s="656">
        <v>24</v>
      </c>
      <c r="C100" s="641">
        <f t="shared" si="33"/>
        <v>0.15189873417721519</v>
      </c>
      <c r="D100" s="66">
        <v>785</v>
      </c>
      <c r="E100" s="16">
        <f t="shared" si="15"/>
        <v>119.24050632911393</v>
      </c>
      <c r="F100" s="130">
        <v>1</v>
      </c>
      <c r="G100" s="16">
        <f t="shared" si="16"/>
        <v>119.24</v>
      </c>
      <c r="H100" s="16">
        <f t="shared" si="17"/>
        <v>28.72</v>
      </c>
      <c r="I100" s="17">
        <f t="shared" si="18"/>
        <v>147.95999999999998</v>
      </c>
      <c r="J100" s="2"/>
      <c r="K100" s="2"/>
      <c r="L100" s="2"/>
    </row>
    <row r="101" spans="1:12" s="68" customFormat="1" x14ac:dyDescent="0.25">
      <c r="A101" s="1102" t="s">
        <v>1296</v>
      </c>
      <c r="B101" s="656">
        <v>17.5</v>
      </c>
      <c r="C101" s="641">
        <f t="shared" si="33"/>
        <v>0.11075949367088607</v>
      </c>
      <c r="D101" s="66">
        <v>805</v>
      </c>
      <c r="E101" s="16">
        <f t="shared" si="15"/>
        <v>89.161392405063282</v>
      </c>
      <c r="F101" s="130">
        <v>1</v>
      </c>
      <c r="G101" s="16">
        <f t="shared" si="16"/>
        <v>89.16</v>
      </c>
      <c r="H101" s="16">
        <f t="shared" si="17"/>
        <v>21.48</v>
      </c>
      <c r="I101" s="17">
        <f t="shared" si="18"/>
        <v>110.64</v>
      </c>
      <c r="J101" s="2"/>
      <c r="K101" s="2"/>
      <c r="L101" s="2"/>
    </row>
    <row r="102" spans="1:12" ht="66" x14ac:dyDescent="0.25">
      <c r="A102" s="1037" t="s">
        <v>9</v>
      </c>
      <c r="B102" s="1042">
        <f>SUM(B103:B107)</f>
        <v>140</v>
      </c>
      <c r="C102" s="1048">
        <f t="shared" ref="C102:I102" si="34">SUM(C103:C107)</f>
        <v>0.88607594936708856</v>
      </c>
      <c r="D102" s="867"/>
      <c r="E102" s="867"/>
      <c r="F102" s="867"/>
      <c r="G102" s="867">
        <f t="shared" si="34"/>
        <v>459.33</v>
      </c>
      <c r="H102" s="867">
        <f t="shared" si="34"/>
        <v>110.66</v>
      </c>
      <c r="I102" s="868">
        <f t="shared" si="34"/>
        <v>569.99</v>
      </c>
    </row>
    <row r="103" spans="1:12" s="68" customFormat="1" x14ac:dyDescent="0.25">
      <c r="A103" s="1102" t="s">
        <v>50</v>
      </c>
      <c r="B103" s="656">
        <v>24</v>
      </c>
      <c r="C103" s="641">
        <f t="shared" si="33"/>
        <v>0.15189873417721519</v>
      </c>
      <c r="D103" s="66">
        <v>576</v>
      </c>
      <c r="E103" s="16">
        <f t="shared" si="15"/>
        <v>87.493670886075947</v>
      </c>
      <c r="F103" s="130">
        <v>1</v>
      </c>
      <c r="G103" s="16">
        <f t="shared" si="16"/>
        <v>87.49</v>
      </c>
      <c r="H103" s="16">
        <f t="shared" si="17"/>
        <v>21.08</v>
      </c>
      <c r="I103" s="17">
        <f t="shared" si="18"/>
        <v>108.57</v>
      </c>
      <c r="J103" s="2"/>
      <c r="K103" s="2"/>
      <c r="L103" s="2"/>
    </row>
    <row r="104" spans="1:12" s="68" customFormat="1" x14ac:dyDescent="0.25">
      <c r="A104" s="1102" t="s">
        <v>50</v>
      </c>
      <c r="B104" s="656">
        <v>24</v>
      </c>
      <c r="C104" s="641">
        <f t="shared" si="33"/>
        <v>0.15189873417721519</v>
      </c>
      <c r="D104" s="66">
        <v>576</v>
      </c>
      <c r="E104" s="16">
        <f t="shared" si="15"/>
        <v>87.493670886075947</v>
      </c>
      <c r="F104" s="130">
        <v>1</v>
      </c>
      <c r="G104" s="16">
        <f t="shared" si="16"/>
        <v>87.49</v>
      </c>
      <c r="H104" s="16">
        <f t="shared" si="17"/>
        <v>21.08</v>
      </c>
      <c r="I104" s="17">
        <f t="shared" si="18"/>
        <v>108.57</v>
      </c>
      <c r="J104" s="2"/>
      <c r="K104" s="2"/>
      <c r="L104" s="2"/>
    </row>
    <row r="105" spans="1:12" s="68" customFormat="1" x14ac:dyDescent="0.25">
      <c r="A105" s="1102" t="s">
        <v>50</v>
      </c>
      <c r="B105" s="656">
        <v>24</v>
      </c>
      <c r="C105" s="641">
        <f t="shared" si="33"/>
        <v>0.15189873417721519</v>
      </c>
      <c r="D105" s="66">
        <v>576</v>
      </c>
      <c r="E105" s="16">
        <f t="shared" si="15"/>
        <v>87.493670886075947</v>
      </c>
      <c r="F105" s="130">
        <v>1</v>
      </c>
      <c r="G105" s="16">
        <f t="shared" si="16"/>
        <v>87.49</v>
      </c>
      <c r="H105" s="16">
        <f t="shared" si="17"/>
        <v>21.08</v>
      </c>
      <c r="I105" s="17">
        <f t="shared" si="18"/>
        <v>108.57</v>
      </c>
      <c r="J105" s="2"/>
      <c r="K105" s="2"/>
      <c r="L105" s="2"/>
    </row>
    <row r="106" spans="1:12" s="68" customFormat="1" x14ac:dyDescent="0.25">
      <c r="A106" s="1102" t="s">
        <v>50</v>
      </c>
      <c r="B106" s="656">
        <v>64</v>
      </c>
      <c r="C106" s="641">
        <f t="shared" si="33"/>
        <v>0.4050632911392405</v>
      </c>
      <c r="D106" s="66">
        <v>450</v>
      </c>
      <c r="E106" s="16">
        <f t="shared" si="15"/>
        <v>182.27848101265823</v>
      </c>
      <c r="F106" s="130">
        <v>1</v>
      </c>
      <c r="G106" s="16">
        <f t="shared" si="16"/>
        <v>182.28</v>
      </c>
      <c r="H106" s="16">
        <f t="shared" si="17"/>
        <v>43.91</v>
      </c>
      <c r="I106" s="17">
        <f t="shared" si="18"/>
        <v>226.19</v>
      </c>
      <c r="J106" s="2"/>
      <c r="K106" s="2"/>
      <c r="L106" s="2"/>
    </row>
    <row r="107" spans="1:12" s="68" customFormat="1" x14ac:dyDescent="0.25">
      <c r="A107" s="1102" t="s">
        <v>50</v>
      </c>
      <c r="B107" s="656">
        <v>4</v>
      </c>
      <c r="C107" s="641">
        <f t="shared" si="33"/>
        <v>2.5316455696202531E-2</v>
      </c>
      <c r="D107" s="66">
        <v>576</v>
      </c>
      <c r="E107" s="16">
        <f t="shared" si="15"/>
        <v>14.582278481012658</v>
      </c>
      <c r="F107" s="130">
        <v>1</v>
      </c>
      <c r="G107" s="16">
        <f t="shared" si="16"/>
        <v>14.58</v>
      </c>
      <c r="H107" s="16">
        <f t="shared" si="17"/>
        <v>3.51</v>
      </c>
      <c r="I107" s="17">
        <f t="shared" si="18"/>
        <v>18.09</v>
      </c>
      <c r="J107" s="2"/>
      <c r="K107" s="2"/>
      <c r="L107" s="2"/>
    </row>
    <row r="108" spans="1:12" x14ac:dyDescent="0.25">
      <c r="A108" s="1045" t="s">
        <v>416</v>
      </c>
      <c r="B108" s="1044">
        <f>B109+B111+B120+B125</f>
        <v>149.5</v>
      </c>
      <c r="C108" s="869">
        <f t="shared" ref="C108:I108" si="35">C109+C111+C120+C125</f>
        <v>0.94620253164556967</v>
      </c>
      <c r="D108" s="1038"/>
      <c r="E108" s="1038"/>
      <c r="F108" s="1038"/>
      <c r="G108" s="1038">
        <f t="shared" si="35"/>
        <v>663.51</v>
      </c>
      <c r="H108" s="1038">
        <f t="shared" si="35"/>
        <v>159.82</v>
      </c>
      <c r="I108" s="1047">
        <f t="shared" si="35"/>
        <v>823.32999999999993</v>
      </c>
    </row>
    <row r="109" spans="1:12" s="68" customFormat="1" ht="49.5" x14ac:dyDescent="0.25">
      <c r="A109" s="1037" t="s">
        <v>10</v>
      </c>
      <c r="B109" s="1043">
        <f>B110</f>
        <v>6</v>
      </c>
      <c r="C109" s="1049">
        <f t="shared" ref="C109:I109" si="36">C110</f>
        <v>3.7974683544303799E-2</v>
      </c>
      <c r="D109" s="1050"/>
      <c r="E109" s="1050"/>
      <c r="F109" s="1050"/>
      <c r="G109" s="1050">
        <f t="shared" si="36"/>
        <v>44.81</v>
      </c>
      <c r="H109" s="1050">
        <f t="shared" si="36"/>
        <v>10.79</v>
      </c>
      <c r="I109" s="1051">
        <f t="shared" si="36"/>
        <v>55.6</v>
      </c>
      <c r="J109" s="2"/>
      <c r="K109" s="2"/>
      <c r="L109" s="2"/>
    </row>
    <row r="110" spans="1:12" s="68" customFormat="1" x14ac:dyDescent="0.25">
      <c r="A110" s="216" t="s">
        <v>1302</v>
      </c>
      <c r="B110" s="656">
        <v>6</v>
      </c>
      <c r="C110" s="641">
        <f>B110/158</f>
        <v>3.7974683544303799E-2</v>
      </c>
      <c r="D110" s="66">
        <v>1180</v>
      </c>
      <c r="E110" s="16">
        <f t="shared" si="15"/>
        <v>44.810126582278485</v>
      </c>
      <c r="F110" s="130">
        <v>1</v>
      </c>
      <c r="G110" s="16">
        <f t="shared" si="16"/>
        <v>44.81</v>
      </c>
      <c r="H110" s="16">
        <f t="shared" si="17"/>
        <v>10.79</v>
      </c>
      <c r="I110" s="17">
        <f t="shared" si="18"/>
        <v>55.6</v>
      </c>
      <c r="J110" s="2"/>
      <c r="K110" s="2"/>
      <c r="L110" s="2"/>
    </row>
    <row r="111" spans="1:12" s="68" customFormat="1" ht="66" x14ac:dyDescent="0.25">
      <c r="A111" s="1037" t="s">
        <v>8</v>
      </c>
      <c r="B111" s="1043">
        <f>SUM(B112:B119)</f>
        <v>75.5</v>
      </c>
      <c r="C111" s="1049">
        <f t="shared" ref="C111:I111" si="37">SUM(C112:C119)</f>
        <v>0.47784810126582278</v>
      </c>
      <c r="D111" s="1050"/>
      <c r="E111" s="1050"/>
      <c r="F111" s="1050"/>
      <c r="G111" s="1050">
        <f t="shared" si="37"/>
        <v>374.51</v>
      </c>
      <c r="H111" s="1050">
        <f t="shared" si="37"/>
        <v>90.21</v>
      </c>
      <c r="I111" s="1051">
        <f t="shared" si="37"/>
        <v>464.71999999999997</v>
      </c>
      <c r="J111" s="2"/>
      <c r="K111" s="2"/>
      <c r="L111" s="2"/>
    </row>
    <row r="112" spans="1:12" s="68" customFormat="1" x14ac:dyDescent="0.25">
      <c r="A112" s="1102" t="s">
        <v>505</v>
      </c>
      <c r="B112" s="656">
        <v>34</v>
      </c>
      <c r="C112" s="641">
        <f t="shared" ref="C112:C119" si="38">B112/158</f>
        <v>0.21518987341772153</v>
      </c>
      <c r="D112" s="66">
        <v>785</v>
      </c>
      <c r="E112" s="16">
        <f t="shared" ref="E112:E161" si="39">D112*C112</f>
        <v>168.92405063291139</v>
      </c>
      <c r="F112" s="130">
        <v>1</v>
      </c>
      <c r="G112" s="16">
        <f t="shared" ref="G112:G161" si="40">ROUND(E112*F112,2)</f>
        <v>168.92</v>
      </c>
      <c r="H112" s="16">
        <f t="shared" ref="H112:H161" si="41">ROUND(G112*0.2409,2)</f>
        <v>40.69</v>
      </c>
      <c r="I112" s="17">
        <f t="shared" ref="I112:I161" si="42">H112+G112</f>
        <v>209.60999999999999</v>
      </c>
      <c r="J112" s="2"/>
      <c r="K112" s="2"/>
      <c r="L112" s="2"/>
    </row>
    <row r="113" spans="1:12" s="68" customFormat="1" x14ac:dyDescent="0.25">
      <c r="A113" s="1102" t="s">
        <v>505</v>
      </c>
      <c r="B113" s="656">
        <v>0.5</v>
      </c>
      <c r="C113" s="641">
        <f t="shared" si="38"/>
        <v>3.1645569620253164E-3</v>
      </c>
      <c r="D113" s="66">
        <v>785</v>
      </c>
      <c r="E113" s="16">
        <f t="shared" si="39"/>
        <v>2.4841772151898733</v>
      </c>
      <c r="F113" s="130">
        <v>1</v>
      </c>
      <c r="G113" s="16">
        <f t="shared" si="40"/>
        <v>2.48</v>
      </c>
      <c r="H113" s="16">
        <f t="shared" si="41"/>
        <v>0.6</v>
      </c>
      <c r="I113" s="17">
        <f t="shared" si="42"/>
        <v>3.08</v>
      </c>
      <c r="J113" s="2"/>
      <c r="K113" s="2"/>
      <c r="L113" s="2"/>
    </row>
    <row r="114" spans="1:12" s="68" customFormat="1" x14ac:dyDescent="0.25">
      <c r="A114" s="1102" t="s">
        <v>1296</v>
      </c>
      <c r="B114" s="656">
        <v>8</v>
      </c>
      <c r="C114" s="641">
        <f t="shared" si="38"/>
        <v>5.0632911392405063E-2</v>
      </c>
      <c r="D114" s="66">
        <v>692</v>
      </c>
      <c r="E114" s="16">
        <f t="shared" si="39"/>
        <v>35.037974683544306</v>
      </c>
      <c r="F114" s="130">
        <v>1</v>
      </c>
      <c r="G114" s="16">
        <f t="shared" si="40"/>
        <v>35.04</v>
      </c>
      <c r="H114" s="16">
        <f t="shared" si="41"/>
        <v>8.44</v>
      </c>
      <c r="I114" s="17">
        <f t="shared" si="42"/>
        <v>43.48</v>
      </c>
      <c r="J114" s="2"/>
      <c r="K114" s="2"/>
      <c r="L114" s="2"/>
    </row>
    <row r="115" spans="1:12" x14ac:dyDescent="0.25">
      <c r="A115" s="1102" t="s">
        <v>505</v>
      </c>
      <c r="B115" s="656">
        <v>2</v>
      </c>
      <c r="C115" s="641">
        <f t="shared" si="38"/>
        <v>1.2658227848101266E-2</v>
      </c>
      <c r="D115" s="66">
        <v>805</v>
      </c>
      <c r="E115" s="16">
        <f t="shared" si="39"/>
        <v>10.189873417721518</v>
      </c>
      <c r="F115" s="130">
        <v>1</v>
      </c>
      <c r="G115" s="16">
        <f t="shared" si="40"/>
        <v>10.19</v>
      </c>
      <c r="H115" s="16">
        <f t="shared" si="41"/>
        <v>2.4500000000000002</v>
      </c>
      <c r="I115" s="17">
        <f t="shared" si="42"/>
        <v>12.64</v>
      </c>
    </row>
    <row r="116" spans="1:12" x14ac:dyDescent="0.25">
      <c r="A116" s="1102" t="s">
        <v>1296</v>
      </c>
      <c r="B116" s="656">
        <v>24</v>
      </c>
      <c r="C116" s="641">
        <f t="shared" si="38"/>
        <v>0.15189873417721519</v>
      </c>
      <c r="D116" s="66">
        <v>805</v>
      </c>
      <c r="E116" s="16">
        <f t="shared" si="39"/>
        <v>122.27848101265823</v>
      </c>
      <c r="F116" s="130">
        <v>1</v>
      </c>
      <c r="G116" s="16">
        <f t="shared" si="40"/>
        <v>122.28</v>
      </c>
      <c r="H116" s="16">
        <f t="shared" si="41"/>
        <v>29.46</v>
      </c>
      <c r="I116" s="17">
        <f t="shared" si="42"/>
        <v>151.74</v>
      </c>
    </row>
    <row r="117" spans="1:12" x14ac:dyDescent="0.25">
      <c r="A117" s="1102" t="s">
        <v>1296</v>
      </c>
      <c r="B117" s="656">
        <v>2</v>
      </c>
      <c r="C117" s="641">
        <f t="shared" si="38"/>
        <v>1.2658227848101266E-2</v>
      </c>
      <c r="D117" s="66">
        <v>805</v>
      </c>
      <c r="E117" s="16">
        <f t="shared" si="39"/>
        <v>10.189873417721518</v>
      </c>
      <c r="F117" s="130">
        <v>1</v>
      </c>
      <c r="G117" s="16">
        <f t="shared" si="40"/>
        <v>10.19</v>
      </c>
      <c r="H117" s="16">
        <f t="shared" si="41"/>
        <v>2.4500000000000002</v>
      </c>
      <c r="I117" s="17">
        <f t="shared" si="42"/>
        <v>12.64</v>
      </c>
    </row>
    <row r="118" spans="1:12" x14ac:dyDescent="0.25">
      <c r="A118" s="1102" t="s">
        <v>1296</v>
      </c>
      <c r="B118" s="656">
        <v>4.5</v>
      </c>
      <c r="C118" s="641">
        <f t="shared" si="38"/>
        <v>2.8481012658227847E-2</v>
      </c>
      <c r="D118" s="66">
        <v>805</v>
      </c>
      <c r="E118" s="16">
        <f t="shared" si="39"/>
        <v>22.927215189873419</v>
      </c>
      <c r="F118" s="130">
        <v>1</v>
      </c>
      <c r="G118" s="16">
        <f t="shared" si="40"/>
        <v>22.93</v>
      </c>
      <c r="H118" s="16">
        <f t="shared" si="41"/>
        <v>5.52</v>
      </c>
      <c r="I118" s="17">
        <f t="shared" si="42"/>
        <v>28.45</v>
      </c>
    </row>
    <row r="119" spans="1:12" x14ac:dyDescent="0.25">
      <c r="A119" s="1102" t="s">
        <v>1296</v>
      </c>
      <c r="B119" s="656">
        <v>0.5</v>
      </c>
      <c r="C119" s="641">
        <f t="shared" si="38"/>
        <v>3.1645569620253164E-3</v>
      </c>
      <c r="D119" s="66">
        <v>785</v>
      </c>
      <c r="E119" s="16">
        <f t="shared" si="39"/>
        <v>2.4841772151898733</v>
      </c>
      <c r="F119" s="130">
        <v>1</v>
      </c>
      <c r="G119" s="16">
        <f t="shared" si="40"/>
        <v>2.48</v>
      </c>
      <c r="H119" s="16">
        <f t="shared" si="41"/>
        <v>0.6</v>
      </c>
      <c r="I119" s="17">
        <f t="shared" si="42"/>
        <v>3.08</v>
      </c>
    </row>
    <row r="120" spans="1:12" ht="66" x14ac:dyDescent="0.25">
      <c r="A120" s="1037" t="s">
        <v>9</v>
      </c>
      <c r="B120" s="1042">
        <f>SUM(B121:B124)</f>
        <v>64</v>
      </c>
      <c r="C120" s="1048">
        <f t="shared" ref="C120:I120" si="43">SUM(C121:C124)</f>
        <v>0.4050632911392405</v>
      </c>
      <c r="D120" s="867"/>
      <c r="E120" s="867"/>
      <c r="F120" s="867"/>
      <c r="G120" s="867">
        <f t="shared" si="43"/>
        <v>233.29999999999998</v>
      </c>
      <c r="H120" s="867">
        <f t="shared" si="43"/>
        <v>56.199999999999989</v>
      </c>
      <c r="I120" s="868">
        <f t="shared" si="43"/>
        <v>289.5</v>
      </c>
    </row>
    <row r="121" spans="1:12" x14ac:dyDescent="0.25">
      <c r="A121" s="1102" t="s">
        <v>62</v>
      </c>
      <c r="B121" s="656">
        <v>24</v>
      </c>
      <c r="C121" s="641">
        <f>B121/158</f>
        <v>0.15189873417721519</v>
      </c>
      <c r="D121" s="66">
        <v>576</v>
      </c>
      <c r="E121" s="16">
        <f t="shared" si="39"/>
        <v>87.493670886075947</v>
      </c>
      <c r="F121" s="130">
        <v>1</v>
      </c>
      <c r="G121" s="16">
        <f t="shared" si="40"/>
        <v>87.49</v>
      </c>
      <c r="H121" s="16">
        <f t="shared" si="41"/>
        <v>21.08</v>
      </c>
      <c r="I121" s="17">
        <f t="shared" si="42"/>
        <v>108.57</v>
      </c>
    </row>
    <row r="122" spans="1:12" x14ac:dyDescent="0.25">
      <c r="A122" s="1102" t="s">
        <v>62</v>
      </c>
      <c r="B122" s="656">
        <v>8</v>
      </c>
      <c r="C122" s="641">
        <f>B122/158</f>
        <v>5.0632911392405063E-2</v>
      </c>
      <c r="D122" s="66">
        <v>576</v>
      </c>
      <c r="E122" s="16">
        <f t="shared" si="39"/>
        <v>29.164556962025316</v>
      </c>
      <c r="F122" s="130">
        <v>1</v>
      </c>
      <c r="G122" s="16">
        <f t="shared" si="40"/>
        <v>29.16</v>
      </c>
      <c r="H122" s="16">
        <f t="shared" si="41"/>
        <v>7.02</v>
      </c>
      <c r="I122" s="17">
        <f t="shared" si="42"/>
        <v>36.18</v>
      </c>
    </row>
    <row r="123" spans="1:12" x14ac:dyDescent="0.25">
      <c r="A123" s="1102" t="s">
        <v>62</v>
      </c>
      <c r="B123" s="656">
        <v>24</v>
      </c>
      <c r="C123" s="641">
        <f>B123/158</f>
        <v>0.15189873417721519</v>
      </c>
      <c r="D123" s="66">
        <v>576</v>
      </c>
      <c r="E123" s="16">
        <f t="shared" si="39"/>
        <v>87.493670886075947</v>
      </c>
      <c r="F123" s="130">
        <v>1</v>
      </c>
      <c r="G123" s="16">
        <f t="shared" si="40"/>
        <v>87.49</v>
      </c>
      <c r="H123" s="16">
        <f t="shared" si="41"/>
        <v>21.08</v>
      </c>
      <c r="I123" s="17">
        <f t="shared" si="42"/>
        <v>108.57</v>
      </c>
    </row>
    <row r="124" spans="1:12" x14ac:dyDescent="0.25">
      <c r="A124" s="1102" t="s">
        <v>50</v>
      </c>
      <c r="B124" s="656">
        <v>8</v>
      </c>
      <c r="C124" s="641">
        <f>B124/158</f>
        <v>5.0632911392405063E-2</v>
      </c>
      <c r="D124" s="66">
        <v>576</v>
      </c>
      <c r="E124" s="16">
        <f t="shared" si="39"/>
        <v>29.164556962025316</v>
      </c>
      <c r="F124" s="130">
        <v>1</v>
      </c>
      <c r="G124" s="16">
        <f t="shared" si="40"/>
        <v>29.16</v>
      </c>
      <c r="H124" s="16">
        <f t="shared" si="41"/>
        <v>7.02</v>
      </c>
      <c r="I124" s="17">
        <f t="shared" si="42"/>
        <v>36.18</v>
      </c>
    </row>
    <row r="125" spans="1:12" ht="36" customHeight="1" x14ac:dyDescent="0.25">
      <c r="A125" s="1037" t="s">
        <v>7</v>
      </c>
      <c r="B125" s="1042">
        <f>B126</f>
        <v>4</v>
      </c>
      <c r="C125" s="1048">
        <f t="shared" ref="C125:I125" si="44">C126</f>
        <v>2.5316455696202531E-2</v>
      </c>
      <c r="D125" s="867"/>
      <c r="E125" s="867"/>
      <c r="F125" s="867"/>
      <c r="G125" s="867">
        <f t="shared" si="44"/>
        <v>10.89</v>
      </c>
      <c r="H125" s="867">
        <f t="shared" si="44"/>
        <v>2.62</v>
      </c>
      <c r="I125" s="868">
        <f t="shared" si="44"/>
        <v>13.510000000000002</v>
      </c>
    </row>
    <row r="126" spans="1:12" x14ac:dyDescent="0.25">
      <c r="A126" s="1102" t="s">
        <v>51</v>
      </c>
      <c r="B126" s="656">
        <v>4</v>
      </c>
      <c r="C126" s="641">
        <f>B126/158</f>
        <v>2.5316455696202531E-2</v>
      </c>
      <c r="D126" s="66">
        <v>430</v>
      </c>
      <c r="E126" s="16">
        <f t="shared" si="39"/>
        <v>10.886075949367088</v>
      </c>
      <c r="F126" s="130">
        <v>1</v>
      </c>
      <c r="G126" s="16">
        <f t="shared" si="40"/>
        <v>10.89</v>
      </c>
      <c r="H126" s="16">
        <f t="shared" si="41"/>
        <v>2.62</v>
      </c>
      <c r="I126" s="17">
        <f t="shared" si="42"/>
        <v>13.510000000000002</v>
      </c>
    </row>
    <row r="127" spans="1:12" s="1" customFormat="1" ht="24" customHeight="1" x14ac:dyDescent="0.25">
      <c r="A127" s="1045" t="s">
        <v>651</v>
      </c>
      <c r="B127" s="1044">
        <f>B128+B130+B138</f>
        <v>379.5</v>
      </c>
      <c r="C127" s="869">
        <f t="shared" ref="C127:I127" si="45">C128+C130+C138</f>
        <v>2.4018987341772151</v>
      </c>
      <c r="D127" s="1038"/>
      <c r="E127" s="1038"/>
      <c r="F127" s="1038"/>
      <c r="G127" s="1038">
        <f t="shared" si="45"/>
        <v>1762.3</v>
      </c>
      <c r="H127" s="1038">
        <f t="shared" si="45"/>
        <v>424.53999999999996</v>
      </c>
      <c r="I127" s="1047">
        <f t="shared" si="45"/>
        <v>2186.84</v>
      </c>
      <c r="J127" s="2"/>
      <c r="K127" s="2"/>
      <c r="L127" s="2"/>
    </row>
    <row r="128" spans="1:12" s="68" customFormat="1" ht="49.5" x14ac:dyDescent="0.25">
      <c r="A128" s="1037" t="s">
        <v>10</v>
      </c>
      <c r="B128" s="1043">
        <f>B129</f>
        <v>45</v>
      </c>
      <c r="C128" s="1049">
        <f t="shared" ref="C128:I128" si="46">C129</f>
        <v>0.2848101265822785</v>
      </c>
      <c r="D128" s="1050"/>
      <c r="E128" s="1050"/>
      <c r="F128" s="1050"/>
      <c r="G128" s="1050">
        <f t="shared" si="46"/>
        <v>370.25</v>
      </c>
      <c r="H128" s="1050">
        <f t="shared" si="46"/>
        <v>89.19</v>
      </c>
      <c r="I128" s="1051">
        <f t="shared" si="46"/>
        <v>459.44</v>
      </c>
      <c r="J128" s="2"/>
      <c r="K128" s="2"/>
      <c r="L128" s="2"/>
    </row>
    <row r="129" spans="1:12" s="68" customFormat="1" ht="19.5" customHeight="1" x14ac:dyDescent="0.25">
      <c r="A129" s="216" t="s">
        <v>654</v>
      </c>
      <c r="B129" s="656">
        <v>45</v>
      </c>
      <c r="C129" s="641">
        <f>B129/158</f>
        <v>0.2848101265822785</v>
      </c>
      <c r="D129" s="66">
        <v>1300</v>
      </c>
      <c r="E129" s="16">
        <f t="shared" si="39"/>
        <v>370.25316455696208</v>
      </c>
      <c r="F129" s="130">
        <v>1</v>
      </c>
      <c r="G129" s="16">
        <f t="shared" si="40"/>
        <v>370.25</v>
      </c>
      <c r="H129" s="16">
        <f t="shared" si="41"/>
        <v>89.19</v>
      </c>
      <c r="I129" s="17">
        <f t="shared" si="42"/>
        <v>459.44</v>
      </c>
      <c r="J129" s="2"/>
      <c r="K129" s="2"/>
      <c r="L129" s="2"/>
    </row>
    <row r="130" spans="1:12" ht="72" customHeight="1" x14ac:dyDescent="0.25">
      <c r="A130" s="1037" t="s">
        <v>8</v>
      </c>
      <c r="B130" s="1042">
        <f>SUM(B131:B137)</f>
        <v>161.5</v>
      </c>
      <c r="C130" s="1048">
        <f t="shared" ref="C130:I130" si="47">SUM(C131:C137)</f>
        <v>1.0221518987341773</v>
      </c>
      <c r="D130" s="867"/>
      <c r="E130" s="867"/>
      <c r="F130" s="867"/>
      <c r="G130" s="867">
        <f t="shared" si="47"/>
        <v>806.81</v>
      </c>
      <c r="H130" s="867">
        <f t="shared" si="47"/>
        <v>194.35999999999999</v>
      </c>
      <c r="I130" s="868">
        <f t="shared" si="47"/>
        <v>1001.1700000000001</v>
      </c>
    </row>
    <row r="131" spans="1:12" ht="18.75" customHeight="1" x14ac:dyDescent="0.25">
      <c r="A131" s="1102" t="s">
        <v>1296</v>
      </c>
      <c r="B131" s="658">
        <v>2.5</v>
      </c>
      <c r="C131" s="641">
        <f t="shared" ref="C131:C144" si="48">B131/158</f>
        <v>1.5822784810126583E-2</v>
      </c>
      <c r="D131" s="16">
        <v>785</v>
      </c>
      <c r="E131" s="16">
        <f t="shared" si="39"/>
        <v>12.420886075949367</v>
      </c>
      <c r="F131" s="130">
        <v>1</v>
      </c>
      <c r="G131" s="16">
        <f t="shared" si="40"/>
        <v>12.42</v>
      </c>
      <c r="H131" s="16">
        <f t="shared" si="41"/>
        <v>2.99</v>
      </c>
      <c r="I131" s="17">
        <f t="shared" si="42"/>
        <v>15.41</v>
      </c>
    </row>
    <row r="132" spans="1:12" ht="18.75" customHeight="1" x14ac:dyDescent="0.25">
      <c r="A132" s="1102" t="s">
        <v>1296</v>
      </c>
      <c r="B132" s="658">
        <v>41</v>
      </c>
      <c r="C132" s="641">
        <f t="shared" si="48"/>
        <v>0.25949367088607594</v>
      </c>
      <c r="D132" s="16">
        <v>785</v>
      </c>
      <c r="E132" s="16">
        <f t="shared" si="39"/>
        <v>203.70253164556962</v>
      </c>
      <c r="F132" s="130">
        <v>1</v>
      </c>
      <c r="G132" s="16">
        <f t="shared" si="40"/>
        <v>203.7</v>
      </c>
      <c r="H132" s="16">
        <f t="shared" si="41"/>
        <v>49.07</v>
      </c>
      <c r="I132" s="17">
        <f t="shared" si="42"/>
        <v>252.76999999999998</v>
      </c>
    </row>
    <row r="133" spans="1:12" ht="18.75" customHeight="1" x14ac:dyDescent="0.25">
      <c r="A133" s="1102" t="s">
        <v>1296</v>
      </c>
      <c r="B133" s="658">
        <v>66.5</v>
      </c>
      <c r="C133" s="641">
        <f t="shared" si="48"/>
        <v>0.42088607594936711</v>
      </c>
      <c r="D133" s="16">
        <v>785</v>
      </c>
      <c r="E133" s="16">
        <f t="shared" si="39"/>
        <v>330.39556962025318</v>
      </c>
      <c r="F133" s="130">
        <v>1</v>
      </c>
      <c r="G133" s="16">
        <f t="shared" si="40"/>
        <v>330.4</v>
      </c>
      <c r="H133" s="16">
        <f t="shared" si="41"/>
        <v>79.59</v>
      </c>
      <c r="I133" s="17">
        <f t="shared" si="42"/>
        <v>409.99</v>
      </c>
    </row>
    <row r="134" spans="1:12" ht="18.75" customHeight="1" x14ac:dyDescent="0.25">
      <c r="A134" s="1102" t="s">
        <v>1296</v>
      </c>
      <c r="B134" s="658">
        <v>4</v>
      </c>
      <c r="C134" s="641">
        <f t="shared" si="48"/>
        <v>2.5316455696202531E-2</v>
      </c>
      <c r="D134" s="16">
        <v>785</v>
      </c>
      <c r="E134" s="16">
        <f t="shared" si="39"/>
        <v>19.873417721518987</v>
      </c>
      <c r="F134" s="130">
        <v>1</v>
      </c>
      <c r="G134" s="16">
        <f t="shared" si="40"/>
        <v>19.87</v>
      </c>
      <c r="H134" s="16">
        <f t="shared" si="41"/>
        <v>4.79</v>
      </c>
      <c r="I134" s="17">
        <f t="shared" si="42"/>
        <v>24.66</v>
      </c>
    </row>
    <row r="135" spans="1:12" ht="18.75" customHeight="1" x14ac:dyDescent="0.25">
      <c r="A135" s="1102" t="s">
        <v>1296</v>
      </c>
      <c r="B135" s="658">
        <v>27</v>
      </c>
      <c r="C135" s="641">
        <f t="shared" si="48"/>
        <v>0.17088607594936708</v>
      </c>
      <c r="D135" s="16">
        <v>785</v>
      </c>
      <c r="E135" s="16">
        <f t="shared" si="39"/>
        <v>134.14556962025316</v>
      </c>
      <c r="F135" s="130">
        <v>1</v>
      </c>
      <c r="G135" s="16">
        <f t="shared" si="40"/>
        <v>134.15</v>
      </c>
      <c r="H135" s="16">
        <f t="shared" si="41"/>
        <v>32.32</v>
      </c>
      <c r="I135" s="17">
        <f t="shared" si="42"/>
        <v>166.47</v>
      </c>
    </row>
    <row r="136" spans="1:12" ht="18.75" customHeight="1" x14ac:dyDescent="0.25">
      <c r="A136" s="1102" t="s">
        <v>1296</v>
      </c>
      <c r="B136" s="658">
        <v>18</v>
      </c>
      <c r="C136" s="641">
        <f t="shared" si="48"/>
        <v>0.11392405063291139</v>
      </c>
      <c r="D136" s="16">
        <v>805</v>
      </c>
      <c r="E136" s="16">
        <f t="shared" si="39"/>
        <v>91.708860759493675</v>
      </c>
      <c r="F136" s="130">
        <v>1</v>
      </c>
      <c r="G136" s="16">
        <f t="shared" si="40"/>
        <v>91.71</v>
      </c>
      <c r="H136" s="16">
        <f t="shared" si="41"/>
        <v>22.09</v>
      </c>
      <c r="I136" s="17">
        <f t="shared" si="42"/>
        <v>113.8</v>
      </c>
    </row>
    <row r="137" spans="1:12" ht="18.75" customHeight="1" x14ac:dyDescent="0.25">
      <c r="A137" s="1102" t="s">
        <v>1296</v>
      </c>
      <c r="B137" s="658">
        <v>2.5</v>
      </c>
      <c r="C137" s="641">
        <f t="shared" si="48"/>
        <v>1.5822784810126583E-2</v>
      </c>
      <c r="D137" s="16">
        <v>920</v>
      </c>
      <c r="E137" s="16">
        <f t="shared" si="39"/>
        <v>14.556962025316457</v>
      </c>
      <c r="F137" s="130">
        <v>1</v>
      </c>
      <c r="G137" s="16">
        <f t="shared" si="40"/>
        <v>14.56</v>
      </c>
      <c r="H137" s="16">
        <f t="shared" si="41"/>
        <v>3.51</v>
      </c>
      <c r="I137" s="17">
        <f t="shared" si="42"/>
        <v>18.07</v>
      </c>
    </row>
    <row r="138" spans="1:12" s="186" customFormat="1" ht="66" x14ac:dyDescent="0.25">
      <c r="A138" s="1037" t="s">
        <v>9</v>
      </c>
      <c r="B138" s="1042">
        <f>SUM(B139:B144)</f>
        <v>173</v>
      </c>
      <c r="C138" s="1048">
        <f t="shared" ref="C138:I138" si="49">SUM(C139:C144)</f>
        <v>1.0949367088607596</v>
      </c>
      <c r="D138" s="867"/>
      <c r="E138" s="867"/>
      <c r="F138" s="867"/>
      <c r="G138" s="867">
        <f t="shared" si="49"/>
        <v>585.24</v>
      </c>
      <c r="H138" s="867">
        <f t="shared" si="49"/>
        <v>140.98999999999998</v>
      </c>
      <c r="I138" s="868">
        <f t="shared" si="49"/>
        <v>726.23</v>
      </c>
    </row>
    <row r="139" spans="1:12" ht="17.25" customHeight="1" x14ac:dyDescent="0.25">
      <c r="A139" s="1102" t="s">
        <v>62</v>
      </c>
      <c r="B139" s="656">
        <v>53</v>
      </c>
      <c r="C139" s="641">
        <f t="shared" si="48"/>
        <v>0.33544303797468356</v>
      </c>
      <c r="D139" s="66">
        <v>576</v>
      </c>
      <c r="E139" s="16">
        <f t="shared" si="39"/>
        <v>193.21518987341773</v>
      </c>
      <c r="F139" s="130">
        <v>1</v>
      </c>
      <c r="G139" s="16">
        <f t="shared" si="40"/>
        <v>193.22</v>
      </c>
      <c r="H139" s="16">
        <f t="shared" si="41"/>
        <v>46.55</v>
      </c>
      <c r="I139" s="17">
        <f t="shared" si="42"/>
        <v>239.76999999999998</v>
      </c>
    </row>
    <row r="140" spans="1:12" ht="17.25" customHeight="1" x14ac:dyDescent="0.25">
      <c r="A140" s="1102" t="s">
        <v>50</v>
      </c>
      <c r="B140" s="656">
        <v>5</v>
      </c>
      <c r="C140" s="641">
        <f t="shared" si="48"/>
        <v>3.1645569620253167E-2</v>
      </c>
      <c r="D140" s="66">
        <v>576</v>
      </c>
      <c r="E140" s="16">
        <f t="shared" si="39"/>
        <v>18.227848101265824</v>
      </c>
      <c r="F140" s="130">
        <v>1</v>
      </c>
      <c r="G140" s="16">
        <f t="shared" si="40"/>
        <v>18.23</v>
      </c>
      <c r="H140" s="16">
        <f t="shared" si="41"/>
        <v>4.3899999999999997</v>
      </c>
      <c r="I140" s="17">
        <f t="shared" si="42"/>
        <v>22.62</v>
      </c>
    </row>
    <row r="141" spans="1:12" ht="17.25" customHeight="1" x14ac:dyDescent="0.25">
      <c r="A141" s="1102" t="s">
        <v>50</v>
      </c>
      <c r="B141" s="656">
        <v>43</v>
      </c>
      <c r="C141" s="641">
        <f t="shared" si="48"/>
        <v>0.27215189873417722</v>
      </c>
      <c r="D141" s="66">
        <v>576</v>
      </c>
      <c r="E141" s="16">
        <f t="shared" si="39"/>
        <v>156.75949367088609</v>
      </c>
      <c r="F141" s="130">
        <v>1</v>
      </c>
      <c r="G141" s="16">
        <f t="shared" si="40"/>
        <v>156.76</v>
      </c>
      <c r="H141" s="16">
        <f t="shared" si="41"/>
        <v>37.76</v>
      </c>
      <c r="I141" s="17">
        <f t="shared" si="42"/>
        <v>194.51999999999998</v>
      </c>
    </row>
    <row r="142" spans="1:12" ht="17.25" customHeight="1" x14ac:dyDescent="0.25">
      <c r="A142" s="1102" t="s">
        <v>62</v>
      </c>
      <c r="B142" s="656">
        <v>14</v>
      </c>
      <c r="C142" s="641">
        <f t="shared" si="48"/>
        <v>8.8607594936708861E-2</v>
      </c>
      <c r="D142" s="66">
        <v>576</v>
      </c>
      <c r="E142" s="16">
        <f t="shared" si="39"/>
        <v>51.037974683544306</v>
      </c>
      <c r="F142" s="130">
        <v>1</v>
      </c>
      <c r="G142" s="16">
        <f t="shared" si="40"/>
        <v>51.04</v>
      </c>
      <c r="H142" s="16">
        <f t="shared" si="41"/>
        <v>12.3</v>
      </c>
      <c r="I142" s="17">
        <f t="shared" si="42"/>
        <v>63.34</v>
      </c>
    </row>
    <row r="143" spans="1:12" ht="17.25" customHeight="1" x14ac:dyDescent="0.25">
      <c r="A143" s="1102" t="s">
        <v>50</v>
      </c>
      <c r="B143" s="656">
        <v>1</v>
      </c>
      <c r="C143" s="641">
        <f t="shared" si="48"/>
        <v>6.3291139240506328E-3</v>
      </c>
      <c r="D143" s="66">
        <v>576</v>
      </c>
      <c r="E143" s="16">
        <f t="shared" si="39"/>
        <v>3.6455696202531644</v>
      </c>
      <c r="F143" s="130">
        <v>1</v>
      </c>
      <c r="G143" s="16">
        <f t="shared" si="40"/>
        <v>3.65</v>
      </c>
      <c r="H143" s="16">
        <f t="shared" si="41"/>
        <v>0.88</v>
      </c>
      <c r="I143" s="17">
        <f t="shared" si="42"/>
        <v>4.53</v>
      </c>
    </row>
    <row r="144" spans="1:12" ht="17.25" customHeight="1" x14ac:dyDescent="0.25">
      <c r="A144" s="1102" t="s">
        <v>50</v>
      </c>
      <c r="B144" s="656">
        <v>57</v>
      </c>
      <c r="C144" s="641">
        <f t="shared" si="48"/>
        <v>0.36075949367088606</v>
      </c>
      <c r="D144" s="66">
        <v>450</v>
      </c>
      <c r="E144" s="16">
        <f t="shared" si="39"/>
        <v>162.34177215189874</v>
      </c>
      <c r="F144" s="130">
        <v>1</v>
      </c>
      <c r="G144" s="16">
        <f t="shared" si="40"/>
        <v>162.34</v>
      </c>
      <c r="H144" s="16">
        <f t="shared" si="41"/>
        <v>39.11</v>
      </c>
      <c r="I144" s="17">
        <f t="shared" si="42"/>
        <v>201.45</v>
      </c>
    </row>
    <row r="145" spans="1:12" s="1" customFormat="1" ht="24" customHeight="1" x14ac:dyDescent="0.25">
      <c r="A145" s="1045" t="s">
        <v>635</v>
      </c>
      <c r="B145" s="1044">
        <f>B146+B148</f>
        <v>378</v>
      </c>
      <c r="C145" s="869">
        <f t="shared" ref="C145:I145" si="50">C146+C148</f>
        <v>2.3924050632911391</v>
      </c>
      <c r="D145" s="1038"/>
      <c r="E145" s="1038"/>
      <c r="F145" s="1038"/>
      <c r="G145" s="1038">
        <f t="shared" si="50"/>
        <v>1097.3899999999999</v>
      </c>
      <c r="H145" s="1038">
        <f t="shared" si="50"/>
        <v>264.36</v>
      </c>
      <c r="I145" s="1047">
        <f t="shared" si="50"/>
        <v>1361.75</v>
      </c>
      <c r="J145" s="2"/>
      <c r="K145" s="2"/>
      <c r="L145" s="2"/>
    </row>
    <row r="146" spans="1:12" ht="49.5" x14ac:dyDescent="0.25">
      <c r="A146" s="1037" t="s">
        <v>10</v>
      </c>
      <c r="B146" s="1043">
        <f>B147</f>
        <v>158</v>
      </c>
      <c r="C146" s="1049">
        <f t="shared" ref="C146:I146" si="51">C147</f>
        <v>1</v>
      </c>
      <c r="D146" s="1050"/>
      <c r="E146" s="1050"/>
      <c r="F146" s="1050"/>
      <c r="G146" s="1050">
        <f t="shared" si="51"/>
        <v>540</v>
      </c>
      <c r="H146" s="1050">
        <f t="shared" si="51"/>
        <v>130.09</v>
      </c>
      <c r="I146" s="1051">
        <f t="shared" si="51"/>
        <v>670.09</v>
      </c>
    </row>
    <row r="147" spans="1:12" x14ac:dyDescent="0.25">
      <c r="A147" s="1102" t="s">
        <v>494</v>
      </c>
      <c r="B147" s="656">
        <v>158</v>
      </c>
      <c r="C147" s="641">
        <f>B147/158</f>
        <v>1</v>
      </c>
      <c r="D147" s="66">
        <v>1800</v>
      </c>
      <c r="E147" s="16">
        <f t="shared" si="39"/>
        <v>1800</v>
      </c>
      <c r="F147" s="130">
        <v>0.3</v>
      </c>
      <c r="G147" s="16">
        <f t="shared" si="40"/>
        <v>540</v>
      </c>
      <c r="H147" s="16">
        <f t="shared" si="41"/>
        <v>130.09</v>
      </c>
      <c r="I147" s="17">
        <f t="shared" si="42"/>
        <v>670.09</v>
      </c>
    </row>
    <row r="148" spans="1:12" ht="66" x14ac:dyDescent="0.25">
      <c r="A148" s="1037" t="s">
        <v>8</v>
      </c>
      <c r="B148" s="1043">
        <f>SUM(B149:B150)</f>
        <v>220</v>
      </c>
      <c r="C148" s="1049">
        <f t="shared" ref="C148:I148" si="52">SUM(C149:C150)</f>
        <v>1.3924050632911391</v>
      </c>
      <c r="D148" s="1050"/>
      <c r="E148" s="1050"/>
      <c r="F148" s="1050"/>
      <c r="G148" s="1050">
        <f t="shared" si="52"/>
        <v>557.39</v>
      </c>
      <c r="H148" s="1050">
        <f t="shared" si="52"/>
        <v>134.27000000000001</v>
      </c>
      <c r="I148" s="1051">
        <f t="shared" si="52"/>
        <v>691.66000000000008</v>
      </c>
    </row>
    <row r="149" spans="1:12" x14ac:dyDescent="0.25">
      <c r="A149" s="1102" t="s">
        <v>1303</v>
      </c>
      <c r="B149" s="656">
        <v>158</v>
      </c>
      <c r="C149" s="641">
        <f>B149/158</f>
        <v>1</v>
      </c>
      <c r="D149" s="66">
        <v>1340</v>
      </c>
      <c r="E149" s="16">
        <f t="shared" si="39"/>
        <v>1340</v>
      </c>
      <c r="F149" s="130">
        <v>0.3</v>
      </c>
      <c r="G149" s="16">
        <f t="shared" si="40"/>
        <v>402</v>
      </c>
      <c r="H149" s="16">
        <f t="shared" si="41"/>
        <v>96.84</v>
      </c>
      <c r="I149" s="17">
        <f t="shared" si="42"/>
        <v>498.84000000000003</v>
      </c>
    </row>
    <row r="150" spans="1:12" x14ac:dyDescent="0.25">
      <c r="A150" s="216" t="s">
        <v>1304</v>
      </c>
      <c r="B150" s="658">
        <v>62</v>
      </c>
      <c r="C150" s="128">
        <f>B150/158</f>
        <v>0.39240506329113922</v>
      </c>
      <c r="D150" s="16">
        <v>1320</v>
      </c>
      <c r="E150" s="16">
        <f t="shared" si="39"/>
        <v>517.97468354430373</v>
      </c>
      <c r="F150" s="130">
        <v>0.3</v>
      </c>
      <c r="G150" s="16">
        <f t="shared" si="40"/>
        <v>155.38999999999999</v>
      </c>
      <c r="H150" s="16">
        <f t="shared" si="41"/>
        <v>37.43</v>
      </c>
      <c r="I150" s="17">
        <f t="shared" si="42"/>
        <v>192.82</v>
      </c>
    </row>
    <row r="151" spans="1:12" s="1" customFormat="1" ht="24" customHeight="1" x14ac:dyDescent="0.25">
      <c r="A151" s="1045" t="s">
        <v>1305</v>
      </c>
      <c r="B151" s="1044">
        <f>B152+B154+B162</f>
        <v>1233</v>
      </c>
      <c r="C151" s="869">
        <f t="shared" ref="C151:I151" si="53">C152+C154+C162</f>
        <v>7.8037974683544311</v>
      </c>
      <c r="D151" s="1038"/>
      <c r="E151" s="1038"/>
      <c r="F151" s="1038"/>
      <c r="G151" s="1038">
        <f t="shared" si="53"/>
        <v>2025.82</v>
      </c>
      <c r="H151" s="1038">
        <f t="shared" si="53"/>
        <v>488</v>
      </c>
      <c r="I151" s="1047">
        <f t="shared" si="53"/>
        <v>2513.8200000000002</v>
      </c>
      <c r="J151" s="2"/>
      <c r="K151" s="2"/>
      <c r="L151" s="2"/>
    </row>
    <row r="152" spans="1:12" ht="49.5" x14ac:dyDescent="0.25">
      <c r="A152" s="1037" t="s">
        <v>10</v>
      </c>
      <c r="B152" s="1042">
        <f>B153</f>
        <v>86</v>
      </c>
      <c r="C152" s="1048">
        <f t="shared" ref="C152:I152" si="54">C153</f>
        <v>0.54430379746835444</v>
      </c>
      <c r="D152" s="867"/>
      <c r="E152" s="867"/>
      <c r="F152" s="867"/>
      <c r="G152" s="867">
        <f t="shared" si="54"/>
        <v>193.83</v>
      </c>
      <c r="H152" s="867">
        <f t="shared" si="54"/>
        <v>46.69</v>
      </c>
      <c r="I152" s="868">
        <f t="shared" si="54"/>
        <v>240.52</v>
      </c>
    </row>
    <row r="153" spans="1:12" ht="18.75" customHeight="1" x14ac:dyDescent="0.25">
      <c r="A153" s="216" t="s">
        <v>1306</v>
      </c>
      <c r="B153" s="658">
        <v>86</v>
      </c>
      <c r="C153" s="128">
        <f>B153/158</f>
        <v>0.54430379746835444</v>
      </c>
      <c r="D153" s="16">
        <v>1187</v>
      </c>
      <c r="E153" s="16">
        <f t="shared" si="39"/>
        <v>646.08860759493678</v>
      </c>
      <c r="F153" s="129">
        <v>0.3</v>
      </c>
      <c r="G153" s="16">
        <f t="shared" si="40"/>
        <v>193.83</v>
      </c>
      <c r="H153" s="16">
        <f t="shared" si="41"/>
        <v>46.69</v>
      </c>
      <c r="I153" s="17">
        <f t="shared" si="42"/>
        <v>240.52</v>
      </c>
    </row>
    <row r="154" spans="1:12" ht="49.5" customHeight="1" x14ac:dyDescent="0.25">
      <c r="A154" s="1037" t="s">
        <v>8</v>
      </c>
      <c r="B154" s="1042">
        <f>SUM(B155:B161)</f>
        <v>1012</v>
      </c>
      <c r="C154" s="1048">
        <f t="shared" ref="C154:I154" si="55">SUM(C155:C161)</f>
        <v>6.4050632911392409</v>
      </c>
      <c r="D154" s="867"/>
      <c r="E154" s="867"/>
      <c r="F154" s="867"/>
      <c r="G154" s="867">
        <f t="shared" si="55"/>
        <v>1652.56</v>
      </c>
      <c r="H154" s="867">
        <f t="shared" si="55"/>
        <v>398.09000000000003</v>
      </c>
      <c r="I154" s="868">
        <f t="shared" si="55"/>
        <v>2050.65</v>
      </c>
    </row>
    <row r="155" spans="1:12" x14ac:dyDescent="0.25">
      <c r="A155" s="216" t="s">
        <v>1307</v>
      </c>
      <c r="B155" s="658">
        <v>158</v>
      </c>
      <c r="C155" s="128">
        <f t="shared" ref="C155:C163" si="56">B155/158</f>
        <v>1</v>
      </c>
      <c r="D155" s="16">
        <v>785</v>
      </c>
      <c r="E155" s="16">
        <f t="shared" si="39"/>
        <v>785</v>
      </c>
      <c r="F155" s="129">
        <v>0.3</v>
      </c>
      <c r="G155" s="16">
        <f t="shared" si="40"/>
        <v>235.5</v>
      </c>
      <c r="H155" s="16">
        <f t="shared" si="41"/>
        <v>56.73</v>
      </c>
      <c r="I155" s="17">
        <f t="shared" si="42"/>
        <v>292.23</v>
      </c>
    </row>
    <row r="156" spans="1:12" x14ac:dyDescent="0.25">
      <c r="A156" s="216" t="s">
        <v>726</v>
      </c>
      <c r="B156" s="658">
        <v>64</v>
      </c>
      <c r="C156" s="128">
        <f t="shared" si="56"/>
        <v>0.4050632911392405</v>
      </c>
      <c r="D156" s="16">
        <v>700</v>
      </c>
      <c r="E156" s="16">
        <f t="shared" si="39"/>
        <v>283.54430379746833</v>
      </c>
      <c r="F156" s="129">
        <v>0.3</v>
      </c>
      <c r="G156" s="16">
        <f t="shared" si="40"/>
        <v>85.06</v>
      </c>
      <c r="H156" s="16">
        <f t="shared" si="41"/>
        <v>20.49</v>
      </c>
      <c r="I156" s="17">
        <f t="shared" si="42"/>
        <v>105.55</v>
      </c>
    </row>
    <row r="157" spans="1:12" x14ac:dyDescent="0.25">
      <c r="A157" s="216" t="s">
        <v>1307</v>
      </c>
      <c r="B157" s="658">
        <v>158</v>
      </c>
      <c r="C157" s="128">
        <f t="shared" si="56"/>
        <v>1</v>
      </c>
      <c r="D157" s="16">
        <v>1300</v>
      </c>
      <c r="E157" s="16">
        <f t="shared" si="39"/>
        <v>1300</v>
      </c>
      <c r="F157" s="129">
        <v>0.3</v>
      </c>
      <c r="G157" s="16">
        <f t="shared" si="40"/>
        <v>390</v>
      </c>
      <c r="H157" s="16">
        <f t="shared" si="41"/>
        <v>93.95</v>
      </c>
      <c r="I157" s="17">
        <f t="shared" si="42"/>
        <v>483.95</v>
      </c>
    </row>
    <row r="158" spans="1:12" x14ac:dyDescent="0.25">
      <c r="A158" s="216" t="s">
        <v>1307</v>
      </c>
      <c r="B158" s="658">
        <v>158</v>
      </c>
      <c r="C158" s="128">
        <f t="shared" si="56"/>
        <v>1</v>
      </c>
      <c r="D158" s="16">
        <v>785</v>
      </c>
      <c r="E158" s="16">
        <f t="shared" si="39"/>
        <v>785</v>
      </c>
      <c r="F158" s="129">
        <v>0.3</v>
      </c>
      <c r="G158" s="16">
        <f t="shared" si="40"/>
        <v>235.5</v>
      </c>
      <c r="H158" s="16">
        <f t="shared" si="41"/>
        <v>56.73</v>
      </c>
      <c r="I158" s="17">
        <f t="shared" si="42"/>
        <v>292.23</v>
      </c>
    </row>
    <row r="159" spans="1:12" x14ac:dyDescent="0.25">
      <c r="A159" s="216" t="s">
        <v>1307</v>
      </c>
      <c r="B159" s="658">
        <v>158</v>
      </c>
      <c r="C159" s="128">
        <f t="shared" si="56"/>
        <v>1</v>
      </c>
      <c r="D159" s="16">
        <v>785</v>
      </c>
      <c r="E159" s="16">
        <f t="shared" si="39"/>
        <v>785</v>
      </c>
      <c r="F159" s="129">
        <v>0.3</v>
      </c>
      <c r="G159" s="16">
        <f t="shared" si="40"/>
        <v>235.5</v>
      </c>
      <c r="H159" s="16">
        <f t="shared" si="41"/>
        <v>56.73</v>
      </c>
      <c r="I159" s="17">
        <f t="shared" si="42"/>
        <v>292.23</v>
      </c>
    </row>
    <row r="160" spans="1:12" x14ac:dyDescent="0.25">
      <c r="A160" s="216" t="s">
        <v>726</v>
      </c>
      <c r="B160" s="658">
        <v>158</v>
      </c>
      <c r="C160" s="128">
        <f t="shared" si="56"/>
        <v>1</v>
      </c>
      <c r="D160" s="16">
        <v>785</v>
      </c>
      <c r="E160" s="16">
        <f t="shared" si="39"/>
        <v>785</v>
      </c>
      <c r="F160" s="129">
        <v>0.3</v>
      </c>
      <c r="G160" s="16">
        <f t="shared" si="40"/>
        <v>235.5</v>
      </c>
      <c r="H160" s="16">
        <f t="shared" si="41"/>
        <v>56.73</v>
      </c>
      <c r="I160" s="17">
        <f t="shared" si="42"/>
        <v>292.23</v>
      </c>
    </row>
    <row r="161" spans="1:9" x14ac:dyDescent="0.25">
      <c r="A161" s="216" t="s">
        <v>1307</v>
      </c>
      <c r="B161" s="658">
        <v>158</v>
      </c>
      <c r="C161" s="128">
        <f t="shared" si="56"/>
        <v>1</v>
      </c>
      <c r="D161" s="16">
        <v>785</v>
      </c>
      <c r="E161" s="16">
        <f t="shared" si="39"/>
        <v>785</v>
      </c>
      <c r="F161" s="129">
        <v>0.3</v>
      </c>
      <c r="G161" s="16">
        <f t="shared" si="40"/>
        <v>235.5</v>
      </c>
      <c r="H161" s="16">
        <f t="shared" si="41"/>
        <v>56.73</v>
      </c>
      <c r="I161" s="17">
        <f t="shared" si="42"/>
        <v>292.23</v>
      </c>
    </row>
    <row r="162" spans="1:9" ht="37.5" customHeight="1" x14ac:dyDescent="0.25">
      <c r="A162" s="1037" t="s">
        <v>7</v>
      </c>
      <c r="B162" s="1042">
        <f>B163</f>
        <v>135</v>
      </c>
      <c r="C162" s="1048">
        <f t="shared" ref="C162:I162" si="57">C163</f>
        <v>0.85443037974683544</v>
      </c>
      <c r="D162" s="867"/>
      <c r="E162" s="867"/>
      <c r="F162" s="867"/>
      <c r="G162" s="867">
        <f t="shared" si="57"/>
        <v>179.43</v>
      </c>
      <c r="H162" s="867">
        <f t="shared" si="57"/>
        <v>43.22</v>
      </c>
      <c r="I162" s="868">
        <f t="shared" si="57"/>
        <v>222.65</v>
      </c>
    </row>
    <row r="163" spans="1:9" ht="20.25" customHeight="1" x14ac:dyDescent="0.25">
      <c r="A163" s="216" t="s">
        <v>1299</v>
      </c>
      <c r="B163" s="658">
        <v>135</v>
      </c>
      <c r="C163" s="128">
        <f t="shared" si="56"/>
        <v>0.85443037974683544</v>
      </c>
      <c r="D163" s="16">
        <v>700</v>
      </c>
      <c r="E163" s="16">
        <f t="shared" ref="E163:E177" si="58">D163*C163</f>
        <v>598.10126582278485</v>
      </c>
      <c r="F163" s="129">
        <v>0.3</v>
      </c>
      <c r="G163" s="16">
        <f t="shared" ref="G163:G176" si="59">ROUND(E163*F163,2)</f>
        <v>179.43</v>
      </c>
      <c r="H163" s="16">
        <f t="shared" ref="H163:H176" si="60">ROUND(G163*0.2409,2)</f>
        <v>43.22</v>
      </c>
      <c r="I163" s="17">
        <f t="shared" ref="I163:I176" si="61">H163+G163</f>
        <v>222.65</v>
      </c>
    </row>
    <row r="164" spans="1:9" ht="20.25" customHeight="1" x14ac:dyDescent="0.25">
      <c r="A164" s="1046" t="s">
        <v>1308</v>
      </c>
      <c r="B164" s="1044">
        <f>B165+B174</f>
        <v>1120</v>
      </c>
      <c r="C164" s="869">
        <f t="shared" ref="C164:I164" si="62">C165+C174</f>
        <v>7.8691983122362874</v>
      </c>
      <c r="D164" s="1038"/>
      <c r="E164" s="1038"/>
      <c r="F164" s="1038"/>
      <c r="G164" s="1038">
        <f t="shared" si="62"/>
        <v>1769.9099999999999</v>
      </c>
      <c r="H164" s="1038">
        <f t="shared" si="62"/>
        <v>426.38</v>
      </c>
      <c r="I164" s="1047">
        <f t="shared" si="62"/>
        <v>2196.29</v>
      </c>
    </row>
    <row r="165" spans="1:9" ht="49.5" customHeight="1" x14ac:dyDescent="0.25">
      <c r="A165" s="1037" t="s">
        <v>8</v>
      </c>
      <c r="B165" s="1042">
        <f>SUM(B166:B173)</f>
        <v>851</v>
      </c>
      <c r="C165" s="1048">
        <f t="shared" ref="C165:I165" si="63">SUM(C166:C173)</f>
        <v>6.166666666666667</v>
      </c>
      <c r="D165" s="867"/>
      <c r="E165" s="867"/>
      <c r="F165" s="867"/>
      <c r="G165" s="867">
        <f t="shared" si="63"/>
        <v>1438.51</v>
      </c>
      <c r="H165" s="867">
        <f t="shared" si="63"/>
        <v>346.53999999999996</v>
      </c>
      <c r="I165" s="868">
        <f t="shared" si="63"/>
        <v>1785.0499999999997</v>
      </c>
    </row>
    <row r="166" spans="1:9" ht="16.5" customHeight="1" x14ac:dyDescent="0.25">
      <c r="A166" s="216" t="s">
        <v>1309</v>
      </c>
      <c r="B166" s="658">
        <v>138</v>
      </c>
      <c r="C166" s="128">
        <f>B166/138</f>
        <v>1</v>
      </c>
      <c r="D166" s="16">
        <v>805</v>
      </c>
      <c r="E166" s="16">
        <f t="shared" si="58"/>
        <v>805</v>
      </c>
      <c r="F166" s="129">
        <v>0.3</v>
      </c>
      <c r="G166" s="16">
        <f t="shared" si="59"/>
        <v>241.5</v>
      </c>
      <c r="H166" s="16">
        <f t="shared" si="60"/>
        <v>58.18</v>
      </c>
      <c r="I166" s="17">
        <f t="shared" si="61"/>
        <v>299.68</v>
      </c>
    </row>
    <row r="167" spans="1:9" ht="18" customHeight="1" x14ac:dyDescent="0.25">
      <c r="A167" s="216" t="s">
        <v>626</v>
      </c>
      <c r="B167" s="658">
        <v>94</v>
      </c>
      <c r="C167" s="128">
        <f t="shared" ref="C167:C173" si="64">B167/138</f>
        <v>0.6811594202898551</v>
      </c>
      <c r="D167" s="16">
        <v>785</v>
      </c>
      <c r="E167" s="16">
        <f t="shared" si="58"/>
        <v>534.71014492753625</v>
      </c>
      <c r="F167" s="129">
        <v>0.3</v>
      </c>
      <c r="G167" s="16">
        <f t="shared" si="59"/>
        <v>160.41</v>
      </c>
      <c r="H167" s="16">
        <f t="shared" si="60"/>
        <v>38.64</v>
      </c>
      <c r="I167" s="17">
        <f t="shared" si="61"/>
        <v>199.05</v>
      </c>
    </row>
    <row r="168" spans="1:9" ht="15.75" customHeight="1" x14ac:dyDescent="0.25">
      <c r="A168" s="216" t="s">
        <v>626</v>
      </c>
      <c r="B168" s="658">
        <v>48</v>
      </c>
      <c r="C168" s="128">
        <f t="shared" si="64"/>
        <v>0.34782608695652173</v>
      </c>
      <c r="D168" s="16">
        <v>805</v>
      </c>
      <c r="E168" s="16">
        <f t="shared" si="58"/>
        <v>280</v>
      </c>
      <c r="F168" s="129">
        <v>0.3</v>
      </c>
      <c r="G168" s="16">
        <f t="shared" si="59"/>
        <v>84</v>
      </c>
      <c r="H168" s="16">
        <f t="shared" si="60"/>
        <v>20.239999999999998</v>
      </c>
      <c r="I168" s="17">
        <f t="shared" si="61"/>
        <v>104.24</v>
      </c>
    </row>
    <row r="169" spans="1:9" ht="15.75" customHeight="1" x14ac:dyDescent="0.25">
      <c r="A169" s="216" t="s">
        <v>1309</v>
      </c>
      <c r="B169" s="658">
        <v>130</v>
      </c>
      <c r="C169" s="128">
        <f t="shared" si="64"/>
        <v>0.94202898550724634</v>
      </c>
      <c r="D169" s="16">
        <v>785</v>
      </c>
      <c r="E169" s="16">
        <f t="shared" si="58"/>
        <v>739.49275362318838</v>
      </c>
      <c r="F169" s="129">
        <v>0.3</v>
      </c>
      <c r="G169" s="16">
        <f t="shared" si="59"/>
        <v>221.85</v>
      </c>
      <c r="H169" s="16">
        <f t="shared" si="60"/>
        <v>53.44</v>
      </c>
      <c r="I169" s="17">
        <f t="shared" si="61"/>
        <v>275.28999999999996</v>
      </c>
    </row>
    <row r="170" spans="1:9" ht="17.25" customHeight="1" x14ac:dyDescent="0.25">
      <c r="A170" s="216" t="s">
        <v>1310</v>
      </c>
      <c r="B170" s="658">
        <v>138</v>
      </c>
      <c r="C170" s="128">
        <f t="shared" si="64"/>
        <v>1</v>
      </c>
      <c r="D170" s="16">
        <v>785</v>
      </c>
      <c r="E170" s="16">
        <f t="shared" si="58"/>
        <v>785</v>
      </c>
      <c r="F170" s="129">
        <v>0.3</v>
      </c>
      <c r="G170" s="16">
        <f t="shared" si="59"/>
        <v>235.5</v>
      </c>
      <c r="H170" s="16">
        <f t="shared" si="60"/>
        <v>56.73</v>
      </c>
      <c r="I170" s="17">
        <f t="shared" si="61"/>
        <v>292.23</v>
      </c>
    </row>
    <row r="171" spans="1:9" ht="17.25" customHeight="1" x14ac:dyDescent="0.25">
      <c r="A171" s="216" t="s">
        <v>1309</v>
      </c>
      <c r="B171" s="658">
        <v>108</v>
      </c>
      <c r="C171" s="128">
        <f t="shared" si="64"/>
        <v>0.78260869565217395</v>
      </c>
      <c r="D171" s="16">
        <v>692</v>
      </c>
      <c r="E171" s="16">
        <f t="shared" si="58"/>
        <v>541.56521739130437</v>
      </c>
      <c r="F171" s="129">
        <v>0.3</v>
      </c>
      <c r="G171" s="16">
        <f t="shared" si="59"/>
        <v>162.47</v>
      </c>
      <c r="H171" s="16">
        <f t="shared" si="60"/>
        <v>39.14</v>
      </c>
      <c r="I171" s="17">
        <f t="shared" si="61"/>
        <v>201.61</v>
      </c>
    </row>
    <row r="172" spans="1:9" ht="17.25" customHeight="1" x14ac:dyDescent="0.25">
      <c r="A172" s="216" t="s">
        <v>1309</v>
      </c>
      <c r="B172" s="658">
        <v>73</v>
      </c>
      <c r="C172" s="128">
        <f t="shared" si="64"/>
        <v>0.52898550724637683</v>
      </c>
      <c r="D172" s="16">
        <v>785</v>
      </c>
      <c r="E172" s="16">
        <f t="shared" si="58"/>
        <v>415.25362318840581</v>
      </c>
      <c r="F172" s="129">
        <v>0.3</v>
      </c>
      <c r="G172" s="16">
        <f t="shared" si="59"/>
        <v>124.58</v>
      </c>
      <c r="H172" s="16">
        <f t="shared" si="60"/>
        <v>30.01</v>
      </c>
      <c r="I172" s="17">
        <f t="shared" si="61"/>
        <v>154.59</v>
      </c>
    </row>
    <row r="173" spans="1:9" ht="17.25" customHeight="1" x14ac:dyDescent="0.25">
      <c r="A173" s="216" t="s">
        <v>626</v>
      </c>
      <c r="B173" s="658">
        <v>122</v>
      </c>
      <c r="C173" s="128">
        <f t="shared" si="64"/>
        <v>0.88405797101449279</v>
      </c>
      <c r="D173" s="16">
        <v>785</v>
      </c>
      <c r="E173" s="16">
        <f t="shared" si="58"/>
        <v>693.98550724637687</v>
      </c>
      <c r="F173" s="129">
        <v>0.3</v>
      </c>
      <c r="G173" s="16">
        <f t="shared" si="59"/>
        <v>208.2</v>
      </c>
      <c r="H173" s="16">
        <f t="shared" si="60"/>
        <v>50.16</v>
      </c>
      <c r="I173" s="17">
        <f t="shared" si="61"/>
        <v>258.36</v>
      </c>
    </row>
    <row r="174" spans="1:9" ht="37.5" customHeight="1" x14ac:dyDescent="0.25">
      <c r="A174" s="1037" t="s">
        <v>7</v>
      </c>
      <c r="B174" s="1042">
        <f>SUM(B175:B177)</f>
        <v>269</v>
      </c>
      <c r="C174" s="1048">
        <f t="shared" ref="C174:I174" si="65">SUM(C175:C177)</f>
        <v>1.7025316455696204</v>
      </c>
      <c r="D174" s="867"/>
      <c r="E174" s="867"/>
      <c r="F174" s="867"/>
      <c r="G174" s="867">
        <f t="shared" si="65"/>
        <v>331.4</v>
      </c>
      <c r="H174" s="867">
        <f t="shared" si="65"/>
        <v>79.84</v>
      </c>
      <c r="I174" s="868">
        <f t="shared" si="65"/>
        <v>411.24000000000007</v>
      </c>
    </row>
    <row r="175" spans="1:9" ht="17.25" customHeight="1" x14ac:dyDescent="0.25">
      <c r="A175" s="216" t="s">
        <v>1299</v>
      </c>
      <c r="B175" s="658">
        <v>158</v>
      </c>
      <c r="C175" s="128">
        <f>B175/158</f>
        <v>1</v>
      </c>
      <c r="D175" s="16">
        <v>700</v>
      </c>
      <c r="E175" s="16">
        <f t="shared" si="58"/>
        <v>700</v>
      </c>
      <c r="F175" s="129">
        <v>0.3</v>
      </c>
      <c r="G175" s="16">
        <f t="shared" si="59"/>
        <v>210</v>
      </c>
      <c r="H175" s="16">
        <f t="shared" si="60"/>
        <v>50.59</v>
      </c>
      <c r="I175" s="17">
        <f t="shared" si="61"/>
        <v>260.59000000000003</v>
      </c>
    </row>
    <row r="176" spans="1:9" ht="17.25" customHeight="1" x14ac:dyDescent="0.25">
      <c r="A176" s="216" t="s">
        <v>1299</v>
      </c>
      <c r="B176" s="658">
        <v>8</v>
      </c>
      <c r="C176" s="128">
        <f t="shared" ref="C176:C177" si="66">B176/158</f>
        <v>5.0632911392405063E-2</v>
      </c>
      <c r="D176" s="16">
        <v>576</v>
      </c>
      <c r="E176" s="16">
        <f t="shared" si="58"/>
        <v>29.164556962025316</v>
      </c>
      <c r="F176" s="129">
        <v>0.3</v>
      </c>
      <c r="G176" s="16">
        <f t="shared" si="59"/>
        <v>8.75</v>
      </c>
      <c r="H176" s="16">
        <f t="shared" si="60"/>
        <v>2.11</v>
      </c>
      <c r="I176" s="17">
        <f t="shared" si="61"/>
        <v>10.86</v>
      </c>
    </row>
    <row r="177" spans="1:9" ht="17.25" customHeight="1" thickBot="1" x14ac:dyDescent="0.3">
      <c r="A177" s="218" t="s">
        <v>1299</v>
      </c>
      <c r="B177" s="663">
        <v>103</v>
      </c>
      <c r="C177" s="637">
        <f t="shared" si="66"/>
        <v>0.65189873417721522</v>
      </c>
      <c r="D177" s="53">
        <v>576</v>
      </c>
      <c r="E177" s="53">
        <f t="shared" si="58"/>
        <v>375.49367088607596</v>
      </c>
      <c r="F177" s="53">
        <v>0.3</v>
      </c>
      <c r="G177" s="53">
        <f>ROUND(E177*F177,2)</f>
        <v>112.65</v>
      </c>
      <c r="H177" s="53">
        <f>ROUND(G177*0.2409,2)</f>
        <v>27.14</v>
      </c>
      <c r="I177" s="54">
        <f>H177+G177</f>
        <v>139.79000000000002</v>
      </c>
    </row>
    <row r="180" spans="1:9" x14ac:dyDescent="0.25">
      <c r="A180" s="2" t="s">
        <v>394</v>
      </c>
    </row>
    <row r="181" spans="1:9" ht="18" customHeight="1" x14ac:dyDescent="0.25"/>
    <row r="182" spans="1:9" x14ac:dyDescent="0.25">
      <c r="A182" s="2" t="s">
        <v>1311</v>
      </c>
    </row>
    <row r="183" spans="1:9" x14ac:dyDescent="0.25">
      <c r="A183" s="2" t="s">
        <v>1312</v>
      </c>
    </row>
  </sheetData>
  <mergeCells count="4">
    <mergeCell ref="F1:G1"/>
    <mergeCell ref="A2:G2"/>
    <mergeCell ref="A6:A7"/>
    <mergeCell ref="B6:I6"/>
  </mergeCells>
  <pageMargins left="0.31496062992125984" right="0.31496062992125984" top="0.55118110236220474" bottom="0.35433070866141736" header="0.31496062992125984" footer="0.31496062992125984"/>
  <pageSetup paperSize="9" scale="62" fitToHeight="0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9" tint="0.59999389629810485"/>
  </sheetPr>
  <dimension ref="A1:I260"/>
  <sheetViews>
    <sheetView topLeftCell="A7" zoomScale="80" zoomScaleNormal="80" workbookViewId="0">
      <selection activeCell="N21" sqref="N21"/>
    </sheetView>
  </sheetViews>
  <sheetFormatPr defaultRowHeight="16.5" x14ac:dyDescent="0.25"/>
  <cols>
    <col min="1" max="1" width="42.7109375" style="2" customWidth="1"/>
    <col min="2" max="2" width="17.28515625" style="2" customWidth="1"/>
    <col min="3" max="3" width="19.28515625" style="2" customWidth="1"/>
    <col min="4" max="4" width="13.7109375" style="2" customWidth="1"/>
    <col min="5" max="5" width="15.42578125" style="2" customWidth="1"/>
    <col min="6" max="6" width="11.42578125" style="2" customWidth="1"/>
    <col min="7" max="7" width="11.5703125" style="2" customWidth="1"/>
    <col min="8" max="8" width="12.140625" style="2" customWidth="1"/>
    <col min="9" max="9" width="12.5703125" style="2" customWidth="1"/>
    <col min="10" max="16384" width="9.140625" style="2"/>
  </cols>
  <sheetData>
    <row r="1" spans="1:9" x14ac:dyDescent="0.25">
      <c r="F1" s="1433"/>
      <c r="G1" s="1433"/>
    </row>
    <row r="2" spans="1:9" s="1" customFormat="1" ht="48.75" customHeight="1" x14ac:dyDescent="0.25">
      <c r="A2" s="1427" t="s">
        <v>691</v>
      </c>
      <c r="B2" s="1427"/>
      <c r="C2" s="1427"/>
      <c r="D2" s="1427"/>
      <c r="E2" s="1427"/>
      <c r="F2" s="1427"/>
      <c r="G2" s="1427"/>
    </row>
    <row r="4" spans="1:9" x14ac:dyDescent="0.25">
      <c r="A4" s="186" t="s">
        <v>425</v>
      </c>
    </row>
    <row r="5" spans="1:9" ht="17.25" thickBot="1" x14ac:dyDescent="0.3"/>
    <row r="6" spans="1:9" ht="24" customHeight="1" x14ac:dyDescent="0.25">
      <c r="A6" s="1428"/>
      <c r="B6" s="1479" t="s">
        <v>11</v>
      </c>
      <c r="C6" s="1431"/>
      <c r="D6" s="1431"/>
      <c r="E6" s="1431"/>
      <c r="F6" s="1431"/>
      <c r="G6" s="1431"/>
      <c r="H6" s="1431"/>
      <c r="I6" s="1432"/>
    </row>
    <row r="7" spans="1:9" ht="142.5" customHeight="1" x14ac:dyDescent="0.25">
      <c r="A7" s="1429"/>
      <c r="B7" s="30" t="s">
        <v>21</v>
      </c>
      <c r="C7" s="166" t="s">
        <v>15</v>
      </c>
      <c r="D7" s="24" t="s">
        <v>16</v>
      </c>
      <c r="E7" s="24" t="s">
        <v>13</v>
      </c>
      <c r="F7" s="24" t="s">
        <v>3</v>
      </c>
      <c r="G7" s="24" t="s">
        <v>4</v>
      </c>
      <c r="H7" s="24" t="s">
        <v>5</v>
      </c>
      <c r="I7" s="25" t="s">
        <v>6</v>
      </c>
    </row>
    <row r="8" spans="1:9" ht="13.5" customHeight="1" x14ac:dyDescent="0.25">
      <c r="A8" s="915"/>
      <c r="B8" s="26">
        <v>1</v>
      </c>
      <c r="C8" s="5" t="s">
        <v>24</v>
      </c>
      <c r="D8" s="5">
        <v>3</v>
      </c>
      <c r="E8" s="5" t="s">
        <v>17</v>
      </c>
      <c r="F8" s="5">
        <v>5</v>
      </c>
      <c r="G8" s="5" t="s">
        <v>18</v>
      </c>
      <c r="H8" s="5" t="s">
        <v>19</v>
      </c>
      <c r="I8" s="6" t="s">
        <v>20</v>
      </c>
    </row>
    <row r="9" spans="1:9" s="1" customFormat="1" ht="26.25" customHeight="1" x14ac:dyDescent="0.25">
      <c r="A9" s="213" t="s">
        <v>0</v>
      </c>
      <c r="B9" s="1099">
        <f>B10+B15+B63+B92+B144+B180+B239</f>
        <v>15918.75</v>
      </c>
      <c r="C9" s="122">
        <f>C10+C15+C63+C92+C144+C180+C239</f>
        <v>100.75175000000002</v>
      </c>
      <c r="D9" s="8"/>
      <c r="E9" s="8"/>
      <c r="F9" s="8"/>
      <c r="G9" s="8">
        <f>G10+G15+G63+G92+G144+G180+G239</f>
        <v>51362.229999999996</v>
      </c>
      <c r="H9" s="8">
        <f>H10+H15+H63+H92+H144+H180+H239</f>
        <v>12373.2</v>
      </c>
      <c r="I9" s="9">
        <f>I10+I15+I63+I92+I144+I180+I239</f>
        <v>63735.430000000008</v>
      </c>
    </row>
    <row r="10" spans="1:9" s="1" customFormat="1" ht="21.75" customHeight="1" x14ac:dyDescent="0.25">
      <c r="A10" s="1045" t="s">
        <v>2699</v>
      </c>
      <c r="B10" s="1100">
        <f>B13+B11</f>
        <v>2</v>
      </c>
      <c r="C10" s="124">
        <f>C11+C13</f>
        <v>1.2659999999999999E-2</v>
      </c>
      <c r="D10" s="12"/>
      <c r="E10" s="12"/>
      <c r="F10" s="12"/>
      <c r="G10" s="12">
        <f>G11+G13</f>
        <v>10.559999999999999</v>
      </c>
      <c r="H10" s="12">
        <f>H11+H13</f>
        <v>2.5499999999999998</v>
      </c>
      <c r="I10" s="13">
        <f>I11+I13</f>
        <v>13.11</v>
      </c>
    </row>
    <row r="11" spans="1:9" ht="49.5" customHeight="1" x14ac:dyDescent="0.25">
      <c r="A11" s="1037" t="s">
        <v>8</v>
      </c>
      <c r="B11" s="1101">
        <f>SUM(B12:B12)</f>
        <v>1</v>
      </c>
      <c r="C11" s="1048">
        <f>SUM(C12:C12)</f>
        <v>6.3299999999999997E-3</v>
      </c>
      <c r="D11" s="883"/>
      <c r="E11" s="883"/>
      <c r="F11" s="883"/>
      <c r="G11" s="883">
        <f>SUM(G12:G12)</f>
        <v>5.93</v>
      </c>
      <c r="H11" s="883">
        <f t="shared" ref="H11" si="0">SUM(H12:H12)</f>
        <v>1.43</v>
      </c>
      <c r="I11" s="1033">
        <f>SUM(I12:I12)</f>
        <v>7.3599999999999994</v>
      </c>
    </row>
    <row r="12" spans="1:9" ht="16.5" customHeight="1" x14ac:dyDescent="0.25">
      <c r="A12" s="216" t="s">
        <v>227</v>
      </c>
      <c r="B12" s="1106">
        <v>1</v>
      </c>
      <c r="C12" s="1109">
        <f>ROUND(B12/158,5)</f>
        <v>6.3299999999999997E-3</v>
      </c>
      <c r="D12" s="134">
        <v>937</v>
      </c>
      <c r="E12" s="16">
        <f>D12*C12</f>
        <v>5.9312100000000001</v>
      </c>
      <c r="F12" s="135">
        <v>100</v>
      </c>
      <c r="G12" s="16">
        <f>ROUND(E12*F12%,2)</f>
        <v>5.93</v>
      </c>
      <c r="H12" s="16">
        <f>ROUND(G12*0.2409,2)</f>
        <v>1.43</v>
      </c>
      <c r="I12" s="17">
        <f t="shared" ref="I12" si="1">G12+H12</f>
        <v>7.3599999999999994</v>
      </c>
    </row>
    <row r="13" spans="1:9" ht="66" x14ac:dyDescent="0.25">
      <c r="A13" s="1037" t="s">
        <v>9</v>
      </c>
      <c r="B13" s="1101">
        <f>SUM(B14:B14)</f>
        <v>1</v>
      </c>
      <c r="C13" s="1110">
        <f>ROUND(B13/158,5)</f>
        <v>6.3299999999999997E-3</v>
      </c>
      <c r="D13" s="1103"/>
      <c r="E13" s="1103"/>
      <c r="F13" s="1103"/>
      <c r="G13" s="1048">
        <f>SUM(G14:G14)</f>
        <v>4.63</v>
      </c>
      <c r="H13" s="1048">
        <f>SUM(H14:H14)</f>
        <v>1.1200000000000001</v>
      </c>
      <c r="I13" s="1105">
        <f>SUM(I14:I14)</f>
        <v>5.75</v>
      </c>
    </row>
    <row r="14" spans="1:9" x14ac:dyDescent="0.25">
      <c r="A14" s="216" t="s">
        <v>409</v>
      </c>
      <c r="B14" s="1106">
        <v>1</v>
      </c>
      <c r="C14" s="1109">
        <f>ROUND(B14/158,5)</f>
        <v>6.3299999999999997E-3</v>
      </c>
      <c r="D14" s="134">
        <v>732</v>
      </c>
      <c r="E14" s="16">
        <f>D14*C14</f>
        <v>4.6335600000000001</v>
      </c>
      <c r="F14" s="135">
        <v>100</v>
      </c>
      <c r="G14" s="16">
        <f>ROUND(E14*F14%,2)</f>
        <v>4.63</v>
      </c>
      <c r="H14" s="16">
        <f>ROUND(G14*0.2409,2)</f>
        <v>1.1200000000000001</v>
      </c>
      <c r="I14" s="17">
        <f t="shared" ref="I14" si="2">G14+H14</f>
        <v>5.75</v>
      </c>
    </row>
    <row r="15" spans="1:9" s="1" customFormat="1" ht="24" customHeight="1" x14ac:dyDescent="0.25">
      <c r="A15" s="1045" t="s">
        <v>229</v>
      </c>
      <c r="B15" s="1107">
        <f>B16+B21+B38+B61</f>
        <v>3076.5</v>
      </c>
      <c r="C15" s="869">
        <f>C16+C21+C38+C61</f>
        <v>19.471519999999998</v>
      </c>
      <c r="D15" s="884"/>
      <c r="E15" s="884"/>
      <c r="F15" s="884"/>
      <c r="G15" s="1038">
        <f>G16+G21+G38+G61</f>
        <v>6883.89</v>
      </c>
      <c r="H15" s="1038">
        <f t="shared" ref="H15:I15" si="3">H16+H21+H38+H61</f>
        <v>1658.31</v>
      </c>
      <c r="I15" s="1047">
        <f t="shared" si="3"/>
        <v>8542.1999999999989</v>
      </c>
    </row>
    <row r="16" spans="1:9" ht="52.5" customHeight="1" x14ac:dyDescent="0.25">
      <c r="A16" s="1037" t="s">
        <v>10</v>
      </c>
      <c r="B16" s="1101">
        <f>SUM(B17:B20)</f>
        <v>284</v>
      </c>
      <c r="C16" s="1048">
        <f>SUM(C17:C20)</f>
        <v>1.7974600000000001</v>
      </c>
      <c r="D16" s="883"/>
      <c r="E16" s="883"/>
      <c r="F16" s="883"/>
      <c r="G16" s="883">
        <f>SUM(G17:G20)</f>
        <v>1104.97</v>
      </c>
      <c r="H16" s="883">
        <f t="shared" ref="H16:I16" si="4">SUM(H17:H20)</f>
        <v>266.18</v>
      </c>
      <c r="I16" s="1033">
        <f t="shared" si="4"/>
        <v>1371.15</v>
      </c>
    </row>
    <row r="17" spans="1:9" ht="18.75" customHeight="1" x14ac:dyDescent="0.25">
      <c r="A17" s="216" t="s">
        <v>426</v>
      </c>
      <c r="B17" s="364">
        <v>18</v>
      </c>
      <c r="C17" s="1109">
        <f>ROUND(B17/158,5)</f>
        <v>0.11391999999999999</v>
      </c>
      <c r="D17" s="16">
        <v>1870</v>
      </c>
      <c r="E17" s="16">
        <f t="shared" ref="E17:E20" si="5">D17*C17</f>
        <v>213.03039999999999</v>
      </c>
      <c r="F17" s="16">
        <v>100</v>
      </c>
      <c r="G17" s="16">
        <f>ROUND(E17*F17%,2)</f>
        <v>213.03</v>
      </c>
      <c r="H17" s="16">
        <f>ROUND(G17*0.2409,2)</f>
        <v>51.32</v>
      </c>
      <c r="I17" s="17">
        <f t="shared" ref="I17:I20" si="6">G17+H17</f>
        <v>264.35000000000002</v>
      </c>
    </row>
    <row r="18" spans="1:9" ht="18.75" customHeight="1" x14ac:dyDescent="0.25">
      <c r="A18" s="216" t="s">
        <v>240</v>
      </c>
      <c r="B18" s="364">
        <v>40</v>
      </c>
      <c r="C18" s="1109">
        <f t="shared" ref="C18:C20" si="7">ROUND(B18/158,5)</f>
        <v>0.25316</v>
      </c>
      <c r="D18" s="16">
        <v>1711</v>
      </c>
      <c r="E18" s="16">
        <f t="shared" si="5"/>
        <v>433.15676000000002</v>
      </c>
      <c r="F18" s="16">
        <v>30</v>
      </c>
      <c r="G18" s="16">
        <f t="shared" ref="G18:G19" si="8">ROUND(E18*F18%,2)</f>
        <v>129.94999999999999</v>
      </c>
      <c r="H18" s="16">
        <f t="shared" ref="H18:H20" si="9">ROUND(G18*0.2409,2)</f>
        <v>31.3</v>
      </c>
      <c r="I18" s="17">
        <f t="shared" si="6"/>
        <v>161.25</v>
      </c>
    </row>
    <row r="19" spans="1:9" ht="18.75" customHeight="1" x14ac:dyDescent="0.25">
      <c r="A19" s="216" t="s">
        <v>427</v>
      </c>
      <c r="B19" s="364">
        <v>134</v>
      </c>
      <c r="C19" s="1109">
        <f t="shared" si="7"/>
        <v>0.84809999999999997</v>
      </c>
      <c r="D19" s="16">
        <v>1711</v>
      </c>
      <c r="E19" s="16">
        <f t="shared" si="5"/>
        <v>1451.0990999999999</v>
      </c>
      <c r="F19" s="16">
        <v>30</v>
      </c>
      <c r="G19" s="16">
        <f t="shared" si="8"/>
        <v>435.33</v>
      </c>
      <c r="H19" s="16">
        <f t="shared" si="9"/>
        <v>104.87</v>
      </c>
      <c r="I19" s="17">
        <f t="shared" si="6"/>
        <v>540.20000000000005</v>
      </c>
    </row>
    <row r="20" spans="1:9" ht="18.75" customHeight="1" x14ac:dyDescent="0.25">
      <c r="A20" s="216" t="s">
        <v>426</v>
      </c>
      <c r="B20" s="364">
        <v>92</v>
      </c>
      <c r="C20" s="1109">
        <f t="shared" si="7"/>
        <v>0.58228000000000002</v>
      </c>
      <c r="D20" s="16">
        <v>1870</v>
      </c>
      <c r="E20" s="16">
        <f t="shared" si="5"/>
        <v>1088.8636000000001</v>
      </c>
      <c r="F20" s="16">
        <v>30</v>
      </c>
      <c r="G20" s="16">
        <f>ROUND(E20*F20%,2)</f>
        <v>326.66000000000003</v>
      </c>
      <c r="H20" s="16">
        <f t="shared" si="9"/>
        <v>78.69</v>
      </c>
      <c r="I20" s="17">
        <f t="shared" si="6"/>
        <v>405.35</v>
      </c>
    </row>
    <row r="21" spans="1:9" ht="49.5" customHeight="1" x14ac:dyDescent="0.25">
      <c r="A21" s="1037" t="s">
        <v>8</v>
      </c>
      <c r="B21" s="1101">
        <f>SUM(B22:B37)</f>
        <v>1088</v>
      </c>
      <c r="C21" s="1048">
        <f>SUM(C22:C37)</f>
        <v>6.8860599999999996</v>
      </c>
      <c r="D21" s="883"/>
      <c r="E21" s="883"/>
      <c r="F21" s="883"/>
      <c r="G21" s="883">
        <f t="shared" ref="G21:I21" si="10">SUM(G22:G37)</f>
        <v>2510.7399999999998</v>
      </c>
      <c r="H21" s="883">
        <f t="shared" si="10"/>
        <v>604.84</v>
      </c>
      <c r="I21" s="1033">
        <f t="shared" si="10"/>
        <v>3115.58</v>
      </c>
    </row>
    <row r="22" spans="1:9" ht="16.5" customHeight="1" x14ac:dyDescent="0.25">
      <c r="A22" s="216" t="s">
        <v>211</v>
      </c>
      <c r="B22" s="364">
        <v>9</v>
      </c>
      <c r="C22" s="1109">
        <f>ROUND(B22/158,5)</f>
        <v>5.6959999999999997E-2</v>
      </c>
      <c r="D22" s="16">
        <v>1040</v>
      </c>
      <c r="E22" s="16">
        <f>D22*C22</f>
        <v>59.238399999999999</v>
      </c>
      <c r="F22" s="16">
        <v>100</v>
      </c>
      <c r="G22" s="16">
        <f>ROUND(E22*F22%,2)</f>
        <v>59.24</v>
      </c>
      <c r="H22" s="16">
        <f>ROUND(G22*0.2409,2)</f>
        <v>14.27</v>
      </c>
      <c r="I22" s="17">
        <f>SUM(G22:H22)</f>
        <v>73.510000000000005</v>
      </c>
    </row>
    <row r="23" spans="1:9" ht="16.5" customHeight="1" x14ac:dyDescent="0.25">
      <c r="A23" s="216" t="s">
        <v>211</v>
      </c>
      <c r="B23" s="364">
        <v>13</v>
      </c>
      <c r="C23" s="1109">
        <f t="shared" ref="C23:C60" si="11">ROUND(B23/158,5)</f>
        <v>8.2280000000000006E-2</v>
      </c>
      <c r="D23" s="16">
        <v>1040</v>
      </c>
      <c r="E23" s="16">
        <f t="shared" ref="E23:E60" si="12">D23*C23</f>
        <v>85.571200000000005</v>
      </c>
      <c r="F23" s="16">
        <v>100</v>
      </c>
      <c r="G23" s="16">
        <f t="shared" ref="G23:G60" si="13">ROUND(E23*F23%,2)</f>
        <v>85.57</v>
      </c>
      <c r="H23" s="16">
        <f t="shared" ref="H23:H37" si="14">ROUND(G23*0.2409,2)</f>
        <v>20.61</v>
      </c>
      <c r="I23" s="17">
        <f t="shared" ref="I23:I37" si="15">SUM(G23:H23)</f>
        <v>106.17999999999999</v>
      </c>
    </row>
    <row r="24" spans="1:9" ht="16.5" customHeight="1" x14ac:dyDescent="0.25">
      <c r="A24" s="216" t="s">
        <v>211</v>
      </c>
      <c r="B24" s="364">
        <v>12</v>
      </c>
      <c r="C24" s="1109">
        <f t="shared" si="11"/>
        <v>7.5950000000000004E-2</v>
      </c>
      <c r="D24" s="16">
        <v>1040</v>
      </c>
      <c r="E24" s="16">
        <f t="shared" si="12"/>
        <v>78.988</v>
      </c>
      <c r="F24" s="16">
        <v>100</v>
      </c>
      <c r="G24" s="16">
        <f t="shared" si="13"/>
        <v>78.989999999999995</v>
      </c>
      <c r="H24" s="16">
        <f t="shared" si="14"/>
        <v>19.03</v>
      </c>
      <c r="I24" s="17">
        <f t="shared" si="15"/>
        <v>98.02</v>
      </c>
    </row>
    <row r="25" spans="1:9" ht="16.5" customHeight="1" x14ac:dyDescent="0.25">
      <c r="A25" s="216" t="s">
        <v>211</v>
      </c>
      <c r="B25" s="364">
        <v>11</v>
      </c>
      <c r="C25" s="1109">
        <f t="shared" si="11"/>
        <v>6.9620000000000001E-2</v>
      </c>
      <c r="D25" s="16">
        <v>1040</v>
      </c>
      <c r="E25" s="16">
        <f t="shared" si="12"/>
        <v>72.404799999999994</v>
      </c>
      <c r="F25" s="16">
        <v>100</v>
      </c>
      <c r="G25" s="16">
        <f t="shared" si="13"/>
        <v>72.400000000000006</v>
      </c>
      <c r="H25" s="16">
        <f t="shared" si="14"/>
        <v>17.440000000000001</v>
      </c>
      <c r="I25" s="17">
        <f t="shared" si="15"/>
        <v>89.84</v>
      </c>
    </row>
    <row r="26" spans="1:9" ht="16.5" customHeight="1" x14ac:dyDescent="0.25">
      <c r="A26" s="216" t="s">
        <v>211</v>
      </c>
      <c r="B26" s="364">
        <v>7</v>
      </c>
      <c r="C26" s="1109">
        <f t="shared" si="11"/>
        <v>4.4299999999999999E-2</v>
      </c>
      <c r="D26" s="16">
        <v>1040</v>
      </c>
      <c r="E26" s="16">
        <f t="shared" si="12"/>
        <v>46.071999999999996</v>
      </c>
      <c r="F26" s="16">
        <v>100</v>
      </c>
      <c r="G26" s="16">
        <f t="shared" si="13"/>
        <v>46.07</v>
      </c>
      <c r="H26" s="16">
        <f t="shared" si="14"/>
        <v>11.1</v>
      </c>
      <c r="I26" s="17">
        <f t="shared" si="15"/>
        <v>57.17</v>
      </c>
    </row>
    <row r="27" spans="1:9" x14ac:dyDescent="0.25">
      <c r="A27" s="216" t="s">
        <v>211</v>
      </c>
      <c r="B27" s="364">
        <v>16</v>
      </c>
      <c r="C27" s="1109">
        <f t="shared" si="11"/>
        <v>0.10127</v>
      </c>
      <c r="D27" s="16">
        <v>1040</v>
      </c>
      <c r="E27" s="16">
        <f t="shared" si="12"/>
        <v>105.32080000000001</v>
      </c>
      <c r="F27" s="16">
        <v>100</v>
      </c>
      <c r="G27" s="16">
        <f t="shared" si="13"/>
        <v>105.32</v>
      </c>
      <c r="H27" s="16">
        <f t="shared" si="14"/>
        <v>25.37</v>
      </c>
      <c r="I27" s="17">
        <f t="shared" si="15"/>
        <v>130.69</v>
      </c>
    </row>
    <row r="28" spans="1:9" x14ac:dyDescent="0.25">
      <c r="A28" s="216" t="s">
        <v>227</v>
      </c>
      <c r="B28" s="364">
        <v>7</v>
      </c>
      <c r="C28" s="1109">
        <f t="shared" si="11"/>
        <v>4.4299999999999999E-2</v>
      </c>
      <c r="D28" s="16">
        <v>937</v>
      </c>
      <c r="E28" s="16">
        <f t="shared" si="12"/>
        <v>41.509099999999997</v>
      </c>
      <c r="F28" s="16">
        <v>100</v>
      </c>
      <c r="G28" s="16">
        <f t="shared" si="13"/>
        <v>41.51</v>
      </c>
      <c r="H28" s="16">
        <f t="shared" si="14"/>
        <v>10</v>
      </c>
      <c r="I28" s="17">
        <f t="shared" si="15"/>
        <v>51.51</v>
      </c>
    </row>
    <row r="29" spans="1:9" x14ac:dyDescent="0.25">
      <c r="A29" s="216" t="s">
        <v>211</v>
      </c>
      <c r="B29" s="364">
        <v>14</v>
      </c>
      <c r="C29" s="1109">
        <f t="shared" si="11"/>
        <v>8.8609999999999994E-2</v>
      </c>
      <c r="D29" s="16">
        <v>1040</v>
      </c>
      <c r="E29" s="16">
        <f t="shared" si="12"/>
        <v>92.154399999999995</v>
      </c>
      <c r="F29" s="16">
        <v>100</v>
      </c>
      <c r="G29" s="16">
        <f t="shared" si="13"/>
        <v>92.15</v>
      </c>
      <c r="H29" s="16">
        <f t="shared" si="14"/>
        <v>22.2</v>
      </c>
      <c r="I29" s="17">
        <f t="shared" si="15"/>
        <v>114.35000000000001</v>
      </c>
    </row>
    <row r="30" spans="1:9" x14ac:dyDescent="0.25">
      <c r="A30" s="216" t="s">
        <v>211</v>
      </c>
      <c r="B30" s="364">
        <v>121</v>
      </c>
      <c r="C30" s="1109">
        <f t="shared" si="11"/>
        <v>0.76581999999999995</v>
      </c>
      <c r="D30" s="16">
        <v>1040</v>
      </c>
      <c r="E30" s="16">
        <f t="shared" si="12"/>
        <v>796.45279999999991</v>
      </c>
      <c r="F30" s="16">
        <v>30</v>
      </c>
      <c r="G30" s="16">
        <f t="shared" si="13"/>
        <v>238.94</v>
      </c>
      <c r="H30" s="16">
        <f t="shared" si="14"/>
        <v>57.56</v>
      </c>
      <c r="I30" s="17">
        <f t="shared" si="15"/>
        <v>296.5</v>
      </c>
    </row>
    <row r="31" spans="1:9" x14ac:dyDescent="0.25">
      <c r="A31" s="216" t="s">
        <v>211</v>
      </c>
      <c r="B31" s="364">
        <v>106</v>
      </c>
      <c r="C31" s="1109">
        <f t="shared" si="11"/>
        <v>0.67088999999999999</v>
      </c>
      <c r="D31" s="16">
        <v>1040</v>
      </c>
      <c r="E31" s="16">
        <f t="shared" si="12"/>
        <v>697.72559999999999</v>
      </c>
      <c r="F31" s="16">
        <v>30</v>
      </c>
      <c r="G31" s="16">
        <f t="shared" si="13"/>
        <v>209.32</v>
      </c>
      <c r="H31" s="16">
        <f t="shared" si="14"/>
        <v>50.43</v>
      </c>
      <c r="I31" s="17">
        <f t="shared" si="15"/>
        <v>259.75</v>
      </c>
    </row>
    <row r="32" spans="1:9" x14ac:dyDescent="0.25">
      <c r="A32" s="216" t="s">
        <v>211</v>
      </c>
      <c r="B32" s="364">
        <v>143</v>
      </c>
      <c r="C32" s="1109">
        <f t="shared" si="11"/>
        <v>0.90505999999999998</v>
      </c>
      <c r="D32" s="16">
        <v>1040</v>
      </c>
      <c r="E32" s="16">
        <f t="shared" si="12"/>
        <v>941.26239999999996</v>
      </c>
      <c r="F32" s="16">
        <v>30</v>
      </c>
      <c r="G32" s="16">
        <f t="shared" si="13"/>
        <v>282.38</v>
      </c>
      <c r="H32" s="16">
        <f t="shared" si="14"/>
        <v>68.03</v>
      </c>
      <c r="I32" s="17">
        <f t="shared" si="15"/>
        <v>350.40999999999997</v>
      </c>
    </row>
    <row r="33" spans="1:9" x14ac:dyDescent="0.25">
      <c r="A33" s="216" t="s">
        <v>211</v>
      </c>
      <c r="B33" s="364">
        <v>132</v>
      </c>
      <c r="C33" s="1109">
        <f t="shared" si="11"/>
        <v>0.83543999999999996</v>
      </c>
      <c r="D33" s="16">
        <v>1040</v>
      </c>
      <c r="E33" s="16">
        <f t="shared" si="12"/>
        <v>868.85759999999993</v>
      </c>
      <c r="F33" s="16">
        <v>30</v>
      </c>
      <c r="G33" s="16">
        <f t="shared" si="13"/>
        <v>260.66000000000003</v>
      </c>
      <c r="H33" s="16">
        <f t="shared" si="14"/>
        <v>62.79</v>
      </c>
      <c r="I33" s="17">
        <f t="shared" si="15"/>
        <v>323.45000000000005</v>
      </c>
    </row>
    <row r="34" spans="1:9" x14ac:dyDescent="0.25">
      <c r="A34" s="216" t="s">
        <v>211</v>
      </c>
      <c r="B34" s="364">
        <v>132</v>
      </c>
      <c r="C34" s="1109">
        <f t="shared" si="11"/>
        <v>0.83543999999999996</v>
      </c>
      <c r="D34" s="16">
        <v>1040</v>
      </c>
      <c r="E34" s="16">
        <f t="shared" si="12"/>
        <v>868.85759999999993</v>
      </c>
      <c r="F34" s="16">
        <v>30</v>
      </c>
      <c r="G34" s="16">
        <f t="shared" si="13"/>
        <v>260.66000000000003</v>
      </c>
      <c r="H34" s="16">
        <f t="shared" si="14"/>
        <v>62.79</v>
      </c>
      <c r="I34" s="17">
        <f t="shared" si="15"/>
        <v>323.45000000000005</v>
      </c>
    </row>
    <row r="35" spans="1:9" x14ac:dyDescent="0.25">
      <c r="A35" s="216" t="s">
        <v>227</v>
      </c>
      <c r="B35" s="364">
        <v>135</v>
      </c>
      <c r="C35" s="1109">
        <f t="shared" si="11"/>
        <v>0.85443000000000002</v>
      </c>
      <c r="D35" s="16">
        <v>937</v>
      </c>
      <c r="E35" s="16">
        <f t="shared" si="12"/>
        <v>800.60091</v>
      </c>
      <c r="F35" s="16">
        <v>30</v>
      </c>
      <c r="G35" s="16">
        <f t="shared" si="13"/>
        <v>240.18</v>
      </c>
      <c r="H35" s="16">
        <f t="shared" si="14"/>
        <v>57.86</v>
      </c>
      <c r="I35" s="17">
        <f t="shared" si="15"/>
        <v>298.04000000000002</v>
      </c>
    </row>
    <row r="36" spans="1:9" x14ac:dyDescent="0.25">
      <c r="A36" s="216" t="s">
        <v>227</v>
      </c>
      <c r="B36" s="364">
        <v>86</v>
      </c>
      <c r="C36" s="1109">
        <f t="shared" si="11"/>
        <v>0.54430000000000001</v>
      </c>
      <c r="D36" s="16">
        <v>937</v>
      </c>
      <c r="E36" s="16">
        <f t="shared" si="12"/>
        <v>510.00909999999999</v>
      </c>
      <c r="F36" s="16">
        <v>30</v>
      </c>
      <c r="G36" s="16">
        <f t="shared" si="13"/>
        <v>153</v>
      </c>
      <c r="H36" s="16">
        <f t="shared" si="14"/>
        <v>36.86</v>
      </c>
      <c r="I36" s="17">
        <f t="shared" si="15"/>
        <v>189.86</v>
      </c>
    </row>
    <row r="37" spans="1:9" x14ac:dyDescent="0.25">
      <c r="A37" s="216" t="s">
        <v>211</v>
      </c>
      <c r="B37" s="364">
        <v>144</v>
      </c>
      <c r="C37" s="1109">
        <f t="shared" si="11"/>
        <v>0.91139000000000003</v>
      </c>
      <c r="D37" s="16">
        <v>1040</v>
      </c>
      <c r="E37" s="16">
        <f t="shared" si="12"/>
        <v>947.84559999999999</v>
      </c>
      <c r="F37" s="16">
        <v>30</v>
      </c>
      <c r="G37" s="16">
        <f t="shared" si="13"/>
        <v>284.35000000000002</v>
      </c>
      <c r="H37" s="16">
        <f t="shared" si="14"/>
        <v>68.5</v>
      </c>
      <c r="I37" s="17">
        <f t="shared" si="15"/>
        <v>352.85</v>
      </c>
    </row>
    <row r="38" spans="1:9" ht="64.5" customHeight="1" x14ac:dyDescent="0.25">
      <c r="A38" s="1037" t="s">
        <v>9</v>
      </c>
      <c r="B38" s="1101">
        <f>SUM(B39:B60)</f>
        <v>1546.5</v>
      </c>
      <c r="C38" s="1048">
        <f>SUM(C39:C60)</f>
        <v>9.7880000000000003</v>
      </c>
      <c r="D38" s="883"/>
      <c r="E38" s="883"/>
      <c r="F38" s="883"/>
      <c r="G38" s="867">
        <f>SUM(G39:G60)</f>
        <v>3002.38</v>
      </c>
      <c r="H38" s="867">
        <f t="shared" ref="H38:I38" si="16">SUM(H39:H60)</f>
        <v>723.26</v>
      </c>
      <c r="I38" s="868">
        <f t="shared" si="16"/>
        <v>3725.6400000000003</v>
      </c>
    </row>
    <row r="39" spans="1:9" ht="16.5" customHeight="1" x14ac:dyDescent="0.25">
      <c r="A39" s="216" t="s">
        <v>409</v>
      </c>
      <c r="B39" s="364">
        <v>27</v>
      </c>
      <c r="C39" s="1109">
        <f t="shared" si="11"/>
        <v>0.17088999999999999</v>
      </c>
      <c r="D39" s="16">
        <v>732</v>
      </c>
      <c r="E39" s="16">
        <f t="shared" si="12"/>
        <v>125.09147999999999</v>
      </c>
      <c r="F39" s="16">
        <v>100</v>
      </c>
      <c r="G39" s="16">
        <f t="shared" si="13"/>
        <v>125.09</v>
      </c>
      <c r="H39" s="16">
        <f t="shared" ref="H39:H60" si="17">ROUND(G39*0.2409,2)</f>
        <v>30.13</v>
      </c>
      <c r="I39" s="17">
        <f t="shared" ref="I39:I60" si="18">SUM(G39:H39)</f>
        <v>155.22</v>
      </c>
    </row>
    <row r="40" spans="1:9" ht="16.5" customHeight="1" x14ac:dyDescent="0.25">
      <c r="A40" s="216" t="s">
        <v>409</v>
      </c>
      <c r="B40" s="364">
        <v>19</v>
      </c>
      <c r="C40" s="1109">
        <f t="shared" si="11"/>
        <v>0.12025</v>
      </c>
      <c r="D40" s="16">
        <v>732</v>
      </c>
      <c r="E40" s="16">
        <f t="shared" si="12"/>
        <v>88.022999999999996</v>
      </c>
      <c r="F40" s="16">
        <v>100</v>
      </c>
      <c r="G40" s="16">
        <f t="shared" si="13"/>
        <v>88.02</v>
      </c>
      <c r="H40" s="16">
        <f t="shared" si="17"/>
        <v>21.2</v>
      </c>
      <c r="I40" s="17">
        <f t="shared" si="18"/>
        <v>109.22</v>
      </c>
    </row>
    <row r="41" spans="1:9" ht="16.5" customHeight="1" x14ac:dyDescent="0.25">
      <c r="A41" s="216" t="s">
        <v>409</v>
      </c>
      <c r="B41" s="364">
        <v>16</v>
      </c>
      <c r="C41" s="1109">
        <f t="shared" si="11"/>
        <v>0.10127</v>
      </c>
      <c r="D41" s="16">
        <v>732</v>
      </c>
      <c r="E41" s="16">
        <f t="shared" si="12"/>
        <v>74.129639999999995</v>
      </c>
      <c r="F41" s="16">
        <v>100</v>
      </c>
      <c r="G41" s="16">
        <f t="shared" si="13"/>
        <v>74.13</v>
      </c>
      <c r="H41" s="16">
        <f t="shared" si="17"/>
        <v>17.86</v>
      </c>
      <c r="I41" s="17">
        <f t="shared" si="18"/>
        <v>91.99</v>
      </c>
    </row>
    <row r="42" spans="1:9" ht="16.5" customHeight="1" x14ac:dyDescent="0.25">
      <c r="A42" s="216" t="s">
        <v>409</v>
      </c>
      <c r="B42" s="364">
        <v>22</v>
      </c>
      <c r="C42" s="1109">
        <f t="shared" si="11"/>
        <v>0.13924</v>
      </c>
      <c r="D42" s="16">
        <v>732</v>
      </c>
      <c r="E42" s="16">
        <f t="shared" si="12"/>
        <v>101.92368</v>
      </c>
      <c r="F42" s="16">
        <v>100</v>
      </c>
      <c r="G42" s="16">
        <f t="shared" si="13"/>
        <v>101.92</v>
      </c>
      <c r="H42" s="16">
        <f t="shared" si="17"/>
        <v>24.55</v>
      </c>
      <c r="I42" s="17">
        <f t="shared" si="18"/>
        <v>126.47</v>
      </c>
    </row>
    <row r="43" spans="1:9" ht="16.5" customHeight="1" x14ac:dyDescent="0.25">
      <c r="A43" s="216" t="s">
        <v>409</v>
      </c>
      <c r="B43" s="364">
        <v>24</v>
      </c>
      <c r="C43" s="1109">
        <f t="shared" si="11"/>
        <v>0.15190000000000001</v>
      </c>
      <c r="D43" s="16">
        <v>732</v>
      </c>
      <c r="E43" s="16">
        <f t="shared" si="12"/>
        <v>111.19080000000001</v>
      </c>
      <c r="F43" s="16">
        <v>100</v>
      </c>
      <c r="G43" s="16">
        <f t="shared" si="13"/>
        <v>111.19</v>
      </c>
      <c r="H43" s="16">
        <f t="shared" si="17"/>
        <v>26.79</v>
      </c>
      <c r="I43" s="17">
        <f t="shared" si="18"/>
        <v>137.97999999999999</v>
      </c>
    </row>
    <row r="44" spans="1:9" ht="16.5" customHeight="1" x14ac:dyDescent="0.25">
      <c r="A44" s="216" t="s">
        <v>409</v>
      </c>
      <c r="B44" s="364">
        <v>25</v>
      </c>
      <c r="C44" s="1109">
        <f t="shared" si="11"/>
        <v>0.15823000000000001</v>
      </c>
      <c r="D44" s="16">
        <v>732</v>
      </c>
      <c r="E44" s="16">
        <f t="shared" si="12"/>
        <v>115.82436000000001</v>
      </c>
      <c r="F44" s="16">
        <v>100</v>
      </c>
      <c r="G44" s="16">
        <f t="shared" si="13"/>
        <v>115.82</v>
      </c>
      <c r="H44" s="16">
        <f t="shared" si="17"/>
        <v>27.9</v>
      </c>
      <c r="I44" s="17">
        <f t="shared" si="18"/>
        <v>143.72</v>
      </c>
    </row>
    <row r="45" spans="1:9" ht="16.5" customHeight="1" x14ac:dyDescent="0.25">
      <c r="A45" s="216" t="s">
        <v>409</v>
      </c>
      <c r="B45" s="364">
        <v>28</v>
      </c>
      <c r="C45" s="1109">
        <f t="shared" si="11"/>
        <v>0.17721999999999999</v>
      </c>
      <c r="D45" s="16">
        <v>732</v>
      </c>
      <c r="E45" s="16">
        <f t="shared" si="12"/>
        <v>129.72503999999998</v>
      </c>
      <c r="F45" s="16">
        <v>100</v>
      </c>
      <c r="G45" s="16">
        <f t="shared" si="13"/>
        <v>129.72999999999999</v>
      </c>
      <c r="H45" s="16">
        <f t="shared" si="17"/>
        <v>31.25</v>
      </c>
      <c r="I45" s="17">
        <f t="shared" si="18"/>
        <v>160.97999999999999</v>
      </c>
    </row>
    <row r="46" spans="1:9" ht="15.75" customHeight="1" x14ac:dyDescent="0.25">
      <c r="A46" s="216" t="s">
        <v>409</v>
      </c>
      <c r="B46" s="364">
        <v>28</v>
      </c>
      <c r="C46" s="1109">
        <f t="shared" si="11"/>
        <v>0.17721999999999999</v>
      </c>
      <c r="D46" s="16">
        <v>732</v>
      </c>
      <c r="E46" s="16">
        <f t="shared" si="12"/>
        <v>129.72503999999998</v>
      </c>
      <c r="F46" s="16">
        <v>100</v>
      </c>
      <c r="G46" s="16">
        <f t="shared" si="13"/>
        <v>129.72999999999999</v>
      </c>
      <c r="H46" s="16">
        <f t="shared" si="17"/>
        <v>31.25</v>
      </c>
      <c r="I46" s="17">
        <f t="shared" si="18"/>
        <v>160.97999999999999</v>
      </c>
    </row>
    <row r="47" spans="1:9" ht="15.75" customHeight="1" x14ac:dyDescent="0.25">
      <c r="A47" s="216" t="s">
        <v>409</v>
      </c>
      <c r="B47" s="364">
        <v>27</v>
      </c>
      <c r="C47" s="1109">
        <f t="shared" si="11"/>
        <v>0.17088999999999999</v>
      </c>
      <c r="D47" s="16">
        <v>732</v>
      </c>
      <c r="E47" s="16">
        <f t="shared" si="12"/>
        <v>125.09147999999999</v>
      </c>
      <c r="F47" s="16">
        <v>100</v>
      </c>
      <c r="G47" s="16">
        <f t="shared" si="13"/>
        <v>125.09</v>
      </c>
      <c r="H47" s="16">
        <f t="shared" si="17"/>
        <v>30.13</v>
      </c>
      <c r="I47" s="17">
        <f t="shared" si="18"/>
        <v>155.22</v>
      </c>
    </row>
    <row r="48" spans="1:9" x14ac:dyDescent="0.25">
      <c r="A48" s="216" t="s">
        <v>409</v>
      </c>
      <c r="B48" s="364">
        <v>32</v>
      </c>
      <c r="C48" s="1109">
        <f t="shared" si="11"/>
        <v>0.20252999999999999</v>
      </c>
      <c r="D48" s="16">
        <v>732</v>
      </c>
      <c r="E48" s="16">
        <f t="shared" si="12"/>
        <v>148.25196</v>
      </c>
      <c r="F48" s="16">
        <v>100</v>
      </c>
      <c r="G48" s="16">
        <f t="shared" si="13"/>
        <v>148.25</v>
      </c>
      <c r="H48" s="16">
        <f t="shared" si="17"/>
        <v>35.71</v>
      </c>
      <c r="I48" s="17">
        <f t="shared" si="18"/>
        <v>183.96</v>
      </c>
    </row>
    <row r="49" spans="1:9" x14ac:dyDescent="0.25">
      <c r="A49" s="216" t="s">
        <v>409</v>
      </c>
      <c r="B49" s="364">
        <v>15</v>
      </c>
      <c r="C49" s="1109">
        <f t="shared" si="11"/>
        <v>9.4939999999999997E-2</v>
      </c>
      <c r="D49" s="16">
        <v>732</v>
      </c>
      <c r="E49" s="16">
        <f t="shared" si="12"/>
        <v>69.496079999999992</v>
      </c>
      <c r="F49" s="16">
        <v>100</v>
      </c>
      <c r="G49" s="16">
        <f t="shared" si="13"/>
        <v>69.5</v>
      </c>
      <c r="H49" s="16">
        <f t="shared" si="17"/>
        <v>16.739999999999998</v>
      </c>
      <c r="I49" s="17">
        <f t="shared" si="18"/>
        <v>86.24</v>
      </c>
    </row>
    <row r="50" spans="1:9" x14ac:dyDescent="0.25">
      <c r="A50" s="216" t="s">
        <v>409</v>
      </c>
      <c r="B50" s="364">
        <v>112</v>
      </c>
      <c r="C50" s="1109">
        <f t="shared" si="11"/>
        <v>0.70886000000000005</v>
      </c>
      <c r="D50" s="16">
        <v>732</v>
      </c>
      <c r="E50" s="16">
        <f t="shared" si="12"/>
        <v>518.88552000000004</v>
      </c>
      <c r="F50" s="16">
        <v>30</v>
      </c>
      <c r="G50" s="16">
        <f t="shared" si="13"/>
        <v>155.66999999999999</v>
      </c>
      <c r="H50" s="16">
        <f t="shared" si="17"/>
        <v>37.5</v>
      </c>
      <c r="I50" s="17">
        <f t="shared" si="18"/>
        <v>193.17</v>
      </c>
    </row>
    <row r="51" spans="1:9" x14ac:dyDescent="0.25">
      <c r="A51" s="216" t="s">
        <v>409</v>
      </c>
      <c r="B51" s="364">
        <v>114</v>
      </c>
      <c r="C51" s="1109">
        <f t="shared" si="11"/>
        <v>0.72152000000000005</v>
      </c>
      <c r="D51" s="16">
        <v>732</v>
      </c>
      <c r="E51" s="16">
        <f t="shared" si="12"/>
        <v>528.15264000000002</v>
      </c>
      <c r="F51" s="16">
        <v>30</v>
      </c>
      <c r="G51" s="16">
        <f t="shared" si="13"/>
        <v>158.44999999999999</v>
      </c>
      <c r="H51" s="16">
        <f t="shared" si="17"/>
        <v>38.17</v>
      </c>
      <c r="I51" s="17">
        <f t="shared" si="18"/>
        <v>196.62</v>
      </c>
    </row>
    <row r="52" spans="1:9" x14ac:dyDescent="0.25">
      <c r="A52" s="216" t="s">
        <v>409</v>
      </c>
      <c r="B52" s="364">
        <v>77</v>
      </c>
      <c r="C52" s="1109">
        <f t="shared" si="11"/>
        <v>0.48734</v>
      </c>
      <c r="D52" s="16">
        <v>732</v>
      </c>
      <c r="E52" s="16">
        <f t="shared" si="12"/>
        <v>356.73288000000002</v>
      </c>
      <c r="F52" s="16">
        <v>30</v>
      </c>
      <c r="G52" s="16">
        <f t="shared" si="13"/>
        <v>107.02</v>
      </c>
      <c r="H52" s="16">
        <f t="shared" si="17"/>
        <v>25.78</v>
      </c>
      <c r="I52" s="17">
        <f t="shared" si="18"/>
        <v>132.80000000000001</v>
      </c>
    </row>
    <row r="53" spans="1:9" x14ac:dyDescent="0.25">
      <c r="A53" s="216" t="s">
        <v>409</v>
      </c>
      <c r="B53" s="364">
        <v>118</v>
      </c>
      <c r="C53" s="1109">
        <f t="shared" si="11"/>
        <v>0.74683999999999995</v>
      </c>
      <c r="D53" s="16">
        <v>732</v>
      </c>
      <c r="E53" s="16">
        <f t="shared" si="12"/>
        <v>546.68687999999997</v>
      </c>
      <c r="F53" s="16">
        <v>30</v>
      </c>
      <c r="G53" s="16">
        <f t="shared" si="13"/>
        <v>164.01</v>
      </c>
      <c r="H53" s="16">
        <f t="shared" si="17"/>
        <v>39.51</v>
      </c>
      <c r="I53" s="17">
        <f t="shared" si="18"/>
        <v>203.51999999999998</v>
      </c>
    </row>
    <row r="54" spans="1:9" x14ac:dyDescent="0.25">
      <c r="A54" s="216" t="s">
        <v>409</v>
      </c>
      <c r="B54" s="364">
        <v>69.5</v>
      </c>
      <c r="C54" s="1109">
        <f t="shared" si="11"/>
        <v>0.43986999999999998</v>
      </c>
      <c r="D54" s="16">
        <v>732</v>
      </c>
      <c r="E54" s="16">
        <f t="shared" si="12"/>
        <v>321.98483999999996</v>
      </c>
      <c r="F54" s="16">
        <v>30</v>
      </c>
      <c r="G54" s="16">
        <f t="shared" si="13"/>
        <v>96.6</v>
      </c>
      <c r="H54" s="16">
        <f t="shared" si="17"/>
        <v>23.27</v>
      </c>
      <c r="I54" s="17">
        <f t="shared" si="18"/>
        <v>119.86999999999999</v>
      </c>
    </row>
    <row r="55" spans="1:9" x14ac:dyDescent="0.25">
      <c r="A55" s="216" t="s">
        <v>409</v>
      </c>
      <c r="B55" s="364">
        <v>107</v>
      </c>
      <c r="C55" s="1109">
        <f t="shared" si="11"/>
        <v>0.67722000000000004</v>
      </c>
      <c r="D55" s="16">
        <v>732</v>
      </c>
      <c r="E55" s="16">
        <f t="shared" si="12"/>
        <v>495.72504000000004</v>
      </c>
      <c r="F55" s="16">
        <v>30</v>
      </c>
      <c r="G55" s="16">
        <f t="shared" si="13"/>
        <v>148.72</v>
      </c>
      <c r="H55" s="16">
        <f t="shared" si="17"/>
        <v>35.83</v>
      </c>
      <c r="I55" s="17">
        <f t="shared" si="18"/>
        <v>184.55</v>
      </c>
    </row>
    <row r="56" spans="1:9" x14ac:dyDescent="0.25">
      <c r="A56" s="216" t="s">
        <v>409</v>
      </c>
      <c r="B56" s="364">
        <v>134</v>
      </c>
      <c r="C56" s="1109">
        <f t="shared" si="11"/>
        <v>0.84809999999999997</v>
      </c>
      <c r="D56" s="16">
        <v>732</v>
      </c>
      <c r="E56" s="16">
        <f t="shared" si="12"/>
        <v>620.80919999999992</v>
      </c>
      <c r="F56" s="16">
        <v>30</v>
      </c>
      <c r="G56" s="16">
        <f t="shared" si="13"/>
        <v>186.24</v>
      </c>
      <c r="H56" s="16">
        <f t="shared" si="17"/>
        <v>44.87</v>
      </c>
      <c r="I56" s="17">
        <f t="shared" si="18"/>
        <v>231.11</v>
      </c>
    </row>
    <row r="57" spans="1:9" x14ac:dyDescent="0.25">
      <c r="A57" s="216" t="s">
        <v>409</v>
      </c>
      <c r="B57" s="364">
        <v>134</v>
      </c>
      <c r="C57" s="1109">
        <f t="shared" si="11"/>
        <v>0.84809999999999997</v>
      </c>
      <c r="D57" s="16">
        <v>732</v>
      </c>
      <c r="E57" s="16">
        <f t="shared" si="12"/>
        <v>620.80919999999992</v>
      </c>
      <c r="F57" s="16">
        <v>30</v>
      </c>
      <c r="G57" s="16">
        <f t="shared" si="13"/>
        <v>186.24</v>
      </c>
      <c r="H57" s="16">
        <f t="shared" si="17"/>
        <v>44.87</v>
      </c>
      <c r="I57" s="17">
        <f t="shared" si="18"/>
        <v>231.11</v>
      </c>
    </row>
    <row r="58" spans="1:9" x14ac:dyDescent="0.25">
      <c r="A58" s="216" t="s">
        <v>409</v>
      </c>
      <c r="B58" s="364">
        <v>150</v>
      </c>
      <c r="C58" s="1109">
        <f t="shared" si="11"/>
        <v>0.94937000000000005</v>
      </c>
      <c r="D58" s="16">
        <v>732</v>
      </c>
      <c r="E58" s="16">
        <f t="shared" si="12"/>
        <v>694.93884000000003</v>
      </c>
      <c r="F58" s="16">
        <v>30</v>
      </c>
      <c r="G58" s="16">
        <f t="shared" si="13"/>
        <v>208.48</v>
      </c>
      <c r="H58" s="16">
        <f t="shared" si="17"/>
        <v>50.22</v>
      </c>
      <c r="I58" s="17">
        <f t="shared" si="18"/>
        <v>258.7</v>
      </c>
    </row>
    <row r="59" spans="1:9" x14ac:dyDescent="0.25">
      <c r="A59" s="216" t="s">
        <v>409</v>
      </c>
      <c r="B59" s="364">
        <v>135</v>
      </c>
      <c r="C59" s="1109">
        <f t="shared" si="11"/>
        <v>0.85443000000000002</v>
      </c>
      <c r="D59" s="16">
        <v>732</v>
      </c>
      <c r="E59" s="16">
        <f t="shared" si="12"/>
        <v>625.44276000000002</v>
      </c>
      <c r="F59" s="16">
        <v>30</v>
      </c>
      <c r="G59" s="16">
        <f t="shared" si="13"/>
        <v>187.63</v>
      </c>
      <c r="H59" s="16">
        <f t="shared" si="17"/>
        <v>45.2</v>
      </c>
      <c r="I59" s="17">
        <f t="shared" si="18"/>
        <v>232.82999999999998</v>
      </c>
    </row>
    <row r="60" spans="1:9" x14ac:dyDescent="0.25">
      <c r="A60" s="216" t="s">
        <v>409</v>
      </c>
      <c r="B60" s="364">
        <v>133</v>
      </c>
      <c r="C60" s="1109">
        <f t="shared" si="11"/>
        <v>0.84177000000000002</v>
      </c>
      <c r="D60" s="16">
        <v>732</v>
      </c>
      <c r="E60" s="16">
        <f t="shared" si="12"/>
        <v>616.17564000000004</v>
      </c>
      <c r="F60" s="16">
        <v>30</v>
      </c>
      <c r="G60" s="16">
        <f t="shared" si="13"/>
        <v>184.85</v>
      </c>
      <c r="H60" s="16">
        <f t="shared" si="17"/>
        <v>44.53</v>
      </c>
      <c r="I60" s="17">
        <f t="shared" si="18"/>
        <v>229.38</v>
      </c>
    </row>
    <row r="61" spans="1:9" ht="37.5" customHeight="1" x14ac:dyDescent="0.25">
      <c r="A61" s="1037" t="s">
        <v>7</v>
      </c>
      <c r="B61" s="1101">
        <f>SUM(B62:B62)</f>
        <v>158</v>
      </c>
      <c r="C61" s="1048">
        <f>SUM(C62:C62)</f>
        <v>1</v>
      </c>
      <c r="D61" s="883"/>
      <c r="E61" s="883"/>
      <c r="F61" s="883"/>
      <c r="G61" s="883">
        <f>SUM(G62:G62)</f>
        <v>265.8</v>
      </c>
      <c r="H61" s="883">
        <f t="shared" ref="H61:I61" si="19">SUM(H62:H62)</f>
        <v>64.03</v>
      </c>
      <c r="I61" s="1033">
        <f t="shared" si="19"/>
        <v>329.83000000000004</v>
      </c>
    </row>
    <row r="62" spans="1:9" ht="16.5" customHeight="1" x14ac:dyDescent="0.25">
      <c r="A62" s="216" t="s">
        <v>428</v>
      </c>
      <c r="B62" s="364">
        <v>158</v>
      </c>
      <c r="C62" s="1109">
        <f t="shared" ref="C62" si="20">ROUND(B62/158,5)</f>
        <v>1</v>
      </c>
      <c r="D62" s="16">
        <v>886</v>
      </c>
      <c r="E62" s="16">
        <f t="shared" ref="E62" si="21">D62*C62</f>
        <v>886</v>
      </c>
      <c r="F62" s="16">
        <v>30</v>
      </c>
      <c r="G62" s="16">
        <f t="shared" ref="G62" si="22">ROUND(E62*F62%,2)</f>
        <v>265.8</v>
      </c>
      <c r="H62" s="16">
        <f t="shared" ref="H62" si="23">ROUND(G62*0.2409,2)</f>
        <v>64.03</v>
      </c>
      <c r="I62" s="17">
        <f t="shared" ref="I62" si="24">SUM(G62:H62)</f>
        <v>329.83000000000004</v>
      </c>
    </row>
    <row r="63" spans="1:9" s="137" customFormat="1" ht="24" customHeight="1" x14ac:dyDescent="0.25">
      <c r="A63" s="707" t="s">
        <v>2700</v>
      </c>
      <c r="B63" s="1100">
        <f>B64+B66+B74+B88</f>
        <v>3185</v>
      </c>
      <c r="C63" s="124">
        <f>C64+C66+C74+C88</f>
        <v>20.15823</v>
      </c>
      <c r="D63" s="12"/>
      <c r="E63" s="12"/>
      <c r="F63" s="12"/>
      <c r="G63" s="52">
        <f>G64+G66+G74+G88</f>
        <v>5079.6400000000003</v>
      </c>
      <c r="H63" s="52">
        <f>H64+H66+H74+H88</f>
        <v>1223.68</v>
      </c>
      <c r="I63" s="789">
        <f>I64+I66+I74+I88</f>
        <v>6303.3200000000006</v>
      </c>
    </row>
    <row r="64" spans="1:9" ht="51" customHeight="1" x14ac:dyDescent="0.25">
      <c r="A64" s="1037" t="s">
        <v>10</v>
      </c>
      <c r="B64" s="1101">
        <f>SUM(B65:B65)</f>
        <v>74</v>
      </c>
      <c r="C64" s="1048">
        <f>SUM(C65:C65)</f>
        <v>0.46834999999999999</v>
      </c>
      <c r="D64" s="883"/>
      <c r="E64" s="883"/>
      <c r="F64" s="883"/>
      <c r="G64" s="867">
        <f>SUM(G65:G65)</f>
        <v>262.74</v>
      </c>
      <c r="H64" s="867">
        <f t="shared" ref="H64:I64" si="25">SUM(H65:H65)</f>
        <v>63.29</v>
      </c>
      <c r="I64" s="868">
        <f t="shared" si="25"/>
        <v>326.03000000000003</v>
      </c>
    </row>
    <row r="65" spans="1:9" ht="16.5" customHeight="1" x14ac:dyDescent="0.25">
      <c r="A65" s="216" t="s">
        <v>426</v>
      </c>
      <c r="B65" s="364">
        <v>74</v>
      </c>
      <c r="C65" s="1109">
        <f t="shared" ref="C65:C91" si="26">ROUND(B65/158,5)</f>
        <v>0.46834999999999999</v>
      </c>
      <c r="D65" s="16">
        <v>1870</v>
      </c>
      <c r="E65" s="16">
        <f t="shared" ref="E65:E90" si="27">D65*C65</f>
        <v>875.81449999999995</v>
      </c>
      <c r="F65" s="16">
        <v>30</v>
      </c>
      <c r="G65" s="16">
        <f t="shared" ref="G65:G90" si="28">ROUND(E65*F65%,2)</f>
        <v>262.74</v>
      </c>
      <c r="H65" s="16">
        <f t="shared" ref="H65" si="29">ROUND(G65*0.2409,2)</f>
        <v>63.29</v>
      </c>
      <c r="I65" s="17">
        <f t="shared" ref="I65" si="30">SUM(G65:H65)</f>
        <v>326.03000000000003</v>
      </c>
    </row>
    <row r="66" spans="1:9" ht="33.75" customHeight="1" x14ac:dyDescent="0.25">
      <c r="A66" s="1037" t="s">
        <v>8</v>
      </c>
      <c r="B66" s="1101">
        <f>SUM(B67:B73)</f>
        <v>881.5</v>
      </c>
      <c r="C66" s="1048">
        <f>SUM(C67:C73)</f>
        <v>5.57911</v>
      </c>
      <c r="D66" s="883"/>
      <c r="E66" s="883"/>
      <c r="F66" s="883"/>
      <c r="G66" s="883">
        <f>SUM(G67:G73)</f>
        <v>1740.67</v>
      </c>
      <c r="H66" s="883">
        <f t="shared" ref="H66:I66" si="31">SUM(H67:H73)</f>
        <v>419.34</v>
      </c>
      <c r="I66" s="1033">
        <f t="shared" si="31"/>
        <v>2160.0100000000002</v>
      </c>
    </row>
    <row r="67" spans="1:9" ht="16.5" customHeight="1" x14ac:dyDescent="0.25">
      <c r="A67" s="216" t="s">
        <v>211</v>
      </c>
      <c r="B67" s="364">
        <v>128.5</v>
      </c>
      <c r="C67" s="1109">
        <f t="shared" si="26"/>
        <v>0.81328999999999996</v>
      </c>
      <c r="D67" s="16">
        <v>1040</v>
      </c>
      <c r="E67" s="16">
        <f t="shared" si="27"/>
        <v>845.82159999999999</v>
      </c>
      <c r="F67" s="16">
        <v>30</v>
      </c>
      <c r="G67" s="16">
        <f t="shared" si="28"/>
        <v>253.75</v>
      </c>
      <c r="H67" s="16">
        <f t="shared" ref="H67:H91" si="32">ROUND(G67*0.2409,2)</f>
        <v>61.13</v>
      </c>
      <c r="I67" s="17">
        <f t="shared" ref="I67:I91" si="33">SUM(G67:H67)</f>
        <v>314.88</v>
      </c>
    </row>
    <row r="68" spans="1:9" ht="16.5" customHeight="1" x14ac:dyDescent="0.25">
      <c r="A68" s="216" t="s">
        <v>211</v>
      </c>
      <c r="B68" s="364">
        <v>147</v>
      </c>
      <c r="C68" s="1109">
        <f t="shared" si="26"/>
        <v>0.93037999999999998</v>
      </c>
      <c r="D68" s="16">
        <v>1040</v>
      </c>
      <c r="E68" s="16">
        <f t="shared" si="27"/>
        <v>967.59519999999998</v>
      </c>
      <c r="F68" s="16">
        <v>30</v>
      </c>
      <c r="G68" s="16">
        <f t="shared" si="28"/>
        <v>290.27999999999997</v>
      </c>
      <c r="H68" s="16">
        <f t="shared" si="32"/>
        <v>69.930000000000007</v>
      </c>
      <c r="I68" s="17">
        <f t="shared" si="33"/>
        <v>360.21</v>
      </c>
    </row>
    <row r="69" spans="1:9" ht="16.5" customHeight="1" x14ac:dyDescent="0.25">
      <c r="A69" s="216" t="s">
        <v>211</v>
      </c>
      <c r="B69" s="364">
        <v>82</v>
      </c>
      <c r="C69" s="1109">
        <f t="shared" si="26"/>
        <v>0.51898999999999995</v>
      </c>
      <c r="D69" s="16">
        <v>1040</v>
      </c>
      <c r="E69" s="16">
        <f t="shared" si="27"/>
        <v>539.74959999999999</v>
      </c>
      <c r="F69" s="16">
        <v>30</v>
      </c>
      <c r="G69" s="16">
        <f t="shared" si="28"/>
        <v>161.91999999999999</v>
      </c>
      <c r="H69" s="16">
        <f t="shared" si="32"/>
        <v>39.01</v>
      </c>
      <c r="I69" s="17">
        <f t="shared" si="33"/>
        <v>200.92999999999998</v>
      </c>
    </row>
    <row r="70" spans="1:9" ht="16.5" customHeight="1" x14ac:dyDescent="0.25">
      <c r="A70" s="216" t="s">
        <v>211</v>
      </c>
      <c r="B70" s="364">
        <v>144</v>
      </c>
      <c r="C70" s="1109">
        <f t="shared" si="26"/>
        <v>0.91139000000000003</v>
      </c>
      <c r="D70" s="16">
        <v>1040</v>
      </c>
      <c r="E70" s="16">
        <f t="shared" si="27"/>
        <v>947.84559999999999</v>
      </c>
      <c r="F70" s="16">
        <v>30</v>
      </c>
      <c r="G70" s="16">
        <f t="shared" si="28"/>
        <v>284.35000000000002</v>
      </c>
      <c r="H70" s="16">
        <f t="shared" si="32"/>
        <v>68.5</v>
      </c>
      <c r="I70" s="17">
        <f t="shared" si="33"/>
        <v>352.85</v>
      </c>
    </row>
    <row r="71" spans="1:9" ht="16.5" customHeight="1" x14ac:dyDescent="0.25">
      <c r="A71" s="216" t="s">
        <v>211</v>
      </c>
      <c r="B71" s="364">
        <v>159</v>
      </c>
      <c r="C71" s="1109">
        <f t="shared" si="26"/>
        <v>1.0063299999999999</v>
      </c>
      <c r="D71" s="16">
        <v>1040</v>
      </c>
      <c r="E71" s="16">
        <f t="shared" si="27"/>
        <v>1046.5832</v>
      </c>
      <c r="F71" s="16">
        <v>30</v>
      </c>
      <c r="G71" s="16">
        <f t="shared" si="28"/>
        <v>313.97000000000003</v>
      </c>
      <c r="H71" s="16">
        <f t="shared" si="32"/>
        <v>75.64</v>
      </c>
      <c r="I71" s="17">
        <f t="shared" si="33"/>
        <v>389.61</v>
      </c>
    </row>
    <row r="72" spans="1:9" ht="16.5" customHeight="1" x14ac:dyDescent="0.25">
      <c r="A72" s="216" t="s">
        <v>211</v>
      </c>
      <c r="B72" s="364">
        <v>133</v>
      </c>
      <c r="C72" s="1109">
        <f t="shared" si="26"/>
        <v>0.84177000000000002</v>
      </c>
      <c r="D72" s="16">
        <v>1040</v>
      </c>
      <c r="E72" s="16">
        <f t="shared" si="27"/>
        <v>875.44079999999997</v>
      </c>
      <c r="F72" s="16">
        <v>30</v>
      </c>
      <c r="G72" s="16">
        <f t="shared" si="28"/>
        <v>262.63</v>
      </c>
      <c r="H72" s="16">
        <f t="shared" si="32"/>
        <v>63.27</v>
      </c>
      <c r="I72" s="17">
        <f t="shared" si="33"/>
        <v>325.89999999999998</v>
      </c>
    </row>
    <row r="73" spans="1:9" ht="16.5" customHeight="1" x14ac:dyDescent="0.25">
      <c r="A73" s="216" t="s">
        <v>211</v>
      </c>
      <c r="B73" s="364">
        <v>88</v>
      </c>
      <c r="C73" s="128">
        <f t="shared" si="26"/>
        <v>0.55696000000000001</v>
      </c>
      <c r="D73" s="16">
        <v>1040</v>
      </c>
      <c r="E73" s="16">
        <f t="shared" si="27"/>
        <v>579.23839999999996</v>
      </c>
      <c r="F73" s="16">
        <v>30</v>
      </c>
      <c r="G73" s="16">
        <f t="shared" si="28"/>
        <v>173.77</v>
      </c>
      <c r="H73" s="16">
        <f t="shared" si="32"/>
        <v>41.86</v>
      </c>
      <c r="I73" s="17">
        <f t="shared" si="33"/>
        <v>215.63</v>
      </c>
    </row>
    <row r="74" spans="1:9" ht="51" customHeight="1" x14ac:dyDescent="0.25">
      <c r="A74" s="1037" t="s">
        <v>9</v>
      </c>
      <c r="B74" s="1101">
        <f>SUM(B75:B87)</f>
        <v>1820</v>
      </c>
      <c r="C74" s="1048">
        <f>SUM(C75:C87)</f>
        <v>11.518999999999998</v>
      </c>
      <c r="D74" s="883"/>
      <c r="E74" s="883"/>
      <c r="F74" s="883"/>
      <c r="G74" s="883">
        <f>SUM(G75:G87)</f>
        <v>2529.5499999999997</v>
      </c>
      <c r="H74" s="883">
        <f t="shared" ref="H74:I74" si="34">SUM(H75:H87)</f>
        <v>609.35</v>
      </c>
      <c r="I74" s="1033">
        <f t="shared" si="34"/>
        <v>3138.9</v>
      </c>
    </row>
    <row r="75" spans="1:9" ht="16.5" customHeight="1" x14ac:dyDescent="0.25">
      <c r="A75" s="216" t="s">
        <v>409</v>
      </c>
      <c r="B75" s="364">
        <v>148</v>
      </c>
      <c r="C75" s="128">
        <f t="shared" si="26"/>
        <v>0.93671000000000004</v>
      </c>
      <c r="D75" s="16">
        <v>732</v>
      </c>
      <c r="E75" s="16">
        <f t="shared" si="27"/>
        <v>685.67172000000005</v>
      </c>
      <c r="F75" s="16">
        <v>30</v>
      </c>
      <c r="G75" s="16">
        <f t="shared" si="28"/>
        <v>205.7</v>
      </c>
      <c r="H75" s="16">
        <f t="shared" si="32"/>
        <v>49.55</v>
      </c>
      <c r="I75" s="17">
        <f t="shared" si="33"/>
        <v>255.25</v>
      </c>
    </row>
    <row r="76" spans="1:9" ht="16.5" customHeight="1" x14ac:dyDescent="0.25">
      <c r="A76" s="216" t="s">
        <v>409</v>
      </c>
      <c r="B76" s="364">
        <v>136</v>
      </c>
      <c r="C76" s="128">
        <f t="shared" si="26"/>
        <v>0.86075999999999997</v>
      </c>
      <c r="D76" s="16">
        <v>732</v>
      </c>
      <c r="E76" s="16">
        <f t="shared" si="27"/>
        <v>630.07632000000001</v>
      </c>
      <c r="F76" s="16">
        <v>30</v>
      </c>
      <c r="G76" s="16">
        <f t="shared" si="28"/>
        <v>189.02</v>
      </c>
      <c r="H76" s="16">
        <f t="shared" si="32"/>
        <v>45.53</v>
      </c>
      <c r="I76" s="17">
        <f t="shared" si="33"/>
        <v>234.55</v>
      </c>
    </row>
    <row r="77" spans="1:9" ht="16.5" customHeight="1" x14ac:dyDescent="0.25">
      <c r="A77" s="216" t="s">
        <v>409</v>
      </c>
      <c r="B77" s="364">
        <v>149</v>
      </c>
      <c r="C77" s="128">
        <f t="shared" si="26"/>
        <v>0.94303999999999999</v>
      </c>
      <c r="D77" s="16">
        <v>732</v>
      </c>
      <c r="E77" s="16">
        <f t="shared" si="27"/>
        <v>690.30528000000004</v>
      </c>
      <c r="F77" s="16">
        <v>30</v>
      </c>
      <c r="G77" s="16">
        <f t="shared" si="28"/>
        <v>207.09</v>
      </c>
      <c r="H77" s="16">
        <f t="shared" si="32"/>
        <v>49.89</v>
      </c>
      <c r="I77" s="17">
        <f t="shared" si="33"/>
        <v>256.98</v>
      </c>
    </row>
    <row r="78" spans="1:9" ht="16.5" customHeight="1" x14ac:dyDescent="0.25">
      <c r="A78" s="216" t="s">
        <v>409</v>
      </c>
      <c r="B78" s="364">
        <v>125</v>
      </c>
      <c r="C78" s="128">
        <f t="shared" si="26"/>
        <v>0.79113999999999995</v>
      </c>
      <c r="D78" s="16">
        <v>732</v>
      </c>
      <c r="E78" s="16">
        <f t="shared" si="27"/>
        <v>579.11447999999996</v>
      </c>
      <c r="F78" s="16">
        <v>30</v>
      </c>
      <c r="G78" s="16">
        <f t="shared" si="28"/>
        <v>173.73</v>
      </c>
      <c r="H78" s="16">
        <f t="shared" si="32"/>
        <v>41.85</v>
      </c>
      <c r="I78" s="17">
        <f t="shared" si="33"/>
        <v>215.57999999999998</v>
      </c>
    </row>
    <row r="79" spans="1:9" ht="16.5" customHeight="1" x14ac:dyDescent="0.25">
      <c r="A79" s="216" t="s">
        <v>409</v>
      </c>
      <c r="B79" s="364">
        <v>143</v>
      </c>
      <c r="C79" s="128">
        <f t="shared" si="26"/>
        <v>0.90505999999999998</v>
      </c>
      <c r="D79" s="16">
        <v>732</v>
      </c>
      <c r="E79" s="16">
        <f t="shared" si="27"/>
        <v>662.50391999999999</v>
      </c>
      <c r="F79" s="16">
        <v>30</v>
      </c>
      <c r="G79" s="16">
        <f t="shared" si="28"/>
        <v>198.75</v>
      </c>
      <c r="H79" s="16">
        <f t="shared" si="32"/>
        <v>47.88</v>
      </c>
      <c r="I79" s="17">
        <f t="shared" si="33"/>
        <v>246.63</v>
      </c>
    </row>
    <row r="80" spans="1:9" ht="16.5" customHeight="1" x14ac:dyDescent="0.25">
      <c r="A80" s="216" t="s">
        <v>409</v>
      </c>
      <c r="B80" s="364">
        <v>162</v>
      </c>
      <c r="C80" s="128">
        <f t="shared" si="26"/>
        <v>1.02532</v>
      </c>
      <c r="D80" s="16">
        <v>732</v>
      </c>
      <c r="E80" s="16">
        <f t="shared" si="27"/>
        <v>750.53423999999995</v>
      </c>
      <c r="F80" s="16">
        <v>30</v>
      </c>
      <c r="G80" s="16">
        <f t="shared" si="28"/>
        <v>225.16</v>
      </c>
      <c r="H80" s="16">
        <f t="shared" si="32"/>
        <v>54.24</v>
      </c>
      <c r="I80" s="17">
        <f t="shared" si="33"/>
        <v>279.39999999999998</v>
      </c>
    </row>
    <row r="81" spans="1:9" ht="16.5" customHeight="1" x14ac:dyDescent="0.25">
      <c r="A81" s="216" t="s">
        <v>409</v>
      </c>
      <c r="B81" s="364">
        <v>104</v>
      </c>
      <c r="C81" s="128">
        <f t="shared" si="26"/>
        <v>0.65822999999999998</v>
      </c>
      <c r="D81" s="16">
        <v>732</v>
      </c>
      <c r="E81" s="16">
        <f t="shared" si="27"/>
        <v>481.82436000000001</v>
      </c>
      <c r="F81" s="16">
        <v>30</v>
      </c>
      <c r="G81" s="16">
        <f t="shared" si="28"/>
        <v>144.55000000000001</v>
      </c>
      <c r="H81" s="16">
        <f t="shared" si="32"/>
        <v>34.82</v>
      </c>
      <c r="I81" s="17">
        <f t="shared" si="33"/>
        <v>179.37</v>
      </c>
    </row>
    <row r="82" spans="1:9" ht="16.5" customHeight="1" x14ac:dyDescent="0.25">
      <c r="A82" s="216" t="s">
        <v>409</v>
      </c>
      <c r="B82" s="364">
        <v>144</v>
      </c>
      <c r="C82" s="128">
        <f t="shared" si="26"/>
        <v>0.91139000000000003</v>
      </c>
      <c r="D82" s="16">
        <v>732</v>
      </c>
      <c r="E82" s="16">
        <f t="shared" si="27"/>
        <v>667.13747999999998</v>
      </c>
      <c r="F82" s="16">
        <v>30</v>
      </c>
      <c r="G82" s="16">
        <f t="shared" si="28"/>
        <v>200.14</v>
      </c>
      <c r="H82" s="16">
        <f t="shared" si="32"/>
        <v>48.21</v>
      </c>
      <c r="I82" s="17">
        <f t="shared" si="33"/>
        <v>248.35</v>
      </c>
    </row>
    <row r="83" spans="1:9" ht="16.5" customHeight="1" x14ac:dyDescent="0.25">
      <c r="A83" s="216" t="s">
        <v>409</v>
      </c>
      <c r="B83" s="364">
        <v>139</v>
      </c>
      <c r="C83" s="128">
        <f t="shared" si="26"/>
        <v>0.87975000000000003</v>
      </c>
      <c r="D83" s="16">
        <v>732</v>
      </c>
      <c r="E83" s="16">
        <f t="shared" si="27"/>
        <v>643.97699999999998</v>
      </c>
      <c r="F83" s="16">
        <v>30</v>
      </c>
      <c r="G83" s="16">
        <f t="shared" si="28"/>
        <v>193.19</v>
      </c>
      <c r="H83" s="16">
        <f t="shared" si="32"/>
        <v>46.54</v>
      </c>
      <c r="I83" s="17">
        <f t="shared" si="33"/>
        <v>239.73</v>
      </c>
    </row>
    <row r="84" spans="1:9" ht="16.5" customHeight="1" x14ac:dyDescent="0.25">
      <c r="A84" s="216" t="s">
        <v>409</v>
      </c>
      <c r="B84" s="364">
        <v>152</v>
      </c>
      <c r="C84" s="128">
        <f t="shared" si="26"/>
        <v>0.96203000000000005</v>
      </c>
      <c r="D84" s="16">
        <v>732</v>
      </c>
      <c r="E84" s="16">
        <f t="shared" si="27"/>
        <v>704.20596</v>
      </c>
      <c r="F84" s="16">
        <v>30</v>
      </c>
      <c r="G84" s="16">
        <f t="shared" si="28"/>
        <v>211.26</v>
      </c>
      <c r="H84" s="16">
        <f t="shared" si="32"/>
        <v>50.89</v>
      </c>
      <c r="I84" s="17">
        <f t="shared" si="33"/>
        <v>262.14999999999998</v>
      </c>
    </row>
    <row r="85" spans="1:9" ht="16.5" customHeight="1" x14ac:dyDescent="0.25">
      <c r="A85" s="216" t="s">
        <v>409</v>
      </c>
      <c r="B85" s="364">
        <v>135</v>
      </c>
      <c r="C85" s="128">
        <f t="shared" si="26"/>
        <v>0.85443000000000002</v>
      </c>
      <c r="D85" s="16">
        <v>732</v>
      </c>
      <c r="E85" s="16">
        <f t="shared" si="27"/>
        <v>625.44276000000002</v>
      </c>
      <c r="F85" s="16">
        <v>30</v>
      </c>
      <c r="G85" s="16">
        <f t="shared" si="28"/>
        <v>187.63</v>
      </c>
      <c r="H85" s="16">
        <f t="shared" si="32"/>
        <v>45.2</v>
      </c>
      <c r="I85" s="17">
        <f t="shared" si="33"/>
        <v>232.82999999999998</v>
      </c>
    </row>
    <row r="86" spans="1:9" ht="16.5" customHeight="1" x14ac:dyDescent="0.25">
      <c r="A86" s="216" t="s">
        <v>409</v>
      </c>
      <c r="B86" s="364">
        <v>147</v>
      </c>
      <c r="C86" s="128">
        <f t="shared" si="26"/>
        <v>0.93037999999999998</v>
      </c>
      <c r="D86" s="16">
        <v>732</v>
      </c>
      <c r="E86" s="16">
        <f t="shared" si="27"/>
        <v>681.03815999999995</v>
      </c>
      <c r="F86" s="16">
        <v>30</v>
      </c>
      <c r="G86" s="16">
        <f t="shared" si="28"/>
        <v>204.31</v>
      </c>
      <c r="H86" s="16">
        <f t="shared" si="32"/>
        <v>49.22</v>
      </c>
      <c r="I86" s="17">
        <f t="shared" si="33"/>
        <v>253.53</v>
      </c>
    </row>
    <row r="87" spans="1:9" ht="16.5" customHeight="1" x14ac:dyDescent="0.25">
      <c r="A87" s="216" t="s">
        <v>409</v>
      </c>
      <c r="B87" s="364">
        <v>136</v>
      </c>
      <c r="C87" s="128">
        <f t="shared" si="26"/>
        <v>0.86075999999999997</v>
      </c>
      <c r="D87" s="16">
        <v>732</v>
      </c>
      <c r="E87" s="16">
        <f t="shared" si="27"/>
        <v>630.07632000000001</v>
      </c>
      <c r="F87" s="16">
        <v>30</v>
      </c>
      <c r="G87" s="16">
        <f t="shared" si="28"/>
        <v>189.02</v>
      </c>
      <c r="H87" s="16">
        <f t="shared" si="32"/>
        <v>45.53</v>
      </c>
      <c r="I87" s="17">
        <f t="shared" si="33"/>
        <v>234.55</v>
      </c>
    </row>
    <row r="88" spans="1:9" ht="36" customHeight="1" x14ac:dyDescent="0.25">
      <c r="A88" s="1037" t="s">
        <v>7</v>
      </c>
      <c r="B88" s="1101">
        <f>SUM(B89:B91)</f>
        <v>409.5</v>
      </c>
      <c r="C88" s="1048">
        <f>SUM(C89:C91)</f>
        <v>2.5917699999999999</v>
      </c>
      <c r="D88" s="883"/>
      <c r="E88" s="883"/>
      <c r="F88" s="883"/>
      <c r="G88" s="883">
        <f>SUM(G89:G91)</f>
        <v>546.68000000000006</v>
      </c>
      <c r="H88" s="883">
        <f t="shared" ref="H88:I88" si="35">SUM(H89:H91)</f>
        <v>131.69999999999999</v>
      </c>
      <c r="I88" s="1033">
        <f t="shared" si="35"/>
        <v>678.38000000000011</v>
      </c>
    </row>
    <row r="89" spans="1:9" ht="16.5" customHeight="1" x14ac:dyDescent="0.25">
      <c r="A89" s="216" t="s">
        <v>216</v>
      </c>
      <c r="B89" s="364">
        <v>125</v>
      </c>
      <c r="C89" s="128">
        <f t="shared" si="26"/>
        <v>0.79113999999999995</v>
      </c>
      <c r="D89" s="16">
        <v>606</v>
      </c>
      <c r="E89" s="16">
        <f t="shared" si="27"/>
        <v>479.43083999999999</v>
      </c>
      <c r="F89" s="16">
        <v>30</v>
      </c>
      <c r="G89" s="16">
        <f t="shared" si="28"/>
        <v>143.83000000000001</v>
      </c>
      <c r="H89" s="16">
        <f t="shared" si="32"/>
        <v>34.65</v>
      </c>
      <c r="I89" s="17">
        <f t="shared" si="33"/>
        <v>178.48000000000002</v>
      </c>
    </row>
    <row r="90" spans="1:9" ht="16.5" customHeight="1" x14ac:dyDescent="0.25">
      <c r="A90" s="216" t="s">
        <v>216</v>
      </c>
      <c r="B90" s="364">
        <v>142.5</v>
      </c>
      <c r="C90" s="128">
        <f t="shared" si="26"/>
        <v>0.90190000000000003</v>
      </c>
      <c r="D90" s="16">
        <v>606</v>
      </c>
      <c r="E90" s="16">
        <f t="shared" si="27"/>
        <v>546.55140000000006</v>
      </c>
      <c r="F90" s="16">
        <v>30</v>
      </c>
      <c r="G90" s="16">
        <f t="shared" si="28"/>
        <v>163.97</v>
      </c>
      <c r="H90" s="16">
        <f t="shared" si="32"/>
        <v>39.5</v>
      </c>
      <c r="I90" s="17">
        <f t="shared" si="33"/>
        <v>203.47</v>
      </c>
    </row>
    <row r="91" spans="1:9" ht="16.5" customHeight="1" x14ac:dyDescent="0.25">
      <c r="A91" s="216" t="s">
        <v>428</v>
      </c>
      <c r="B91" s="364">
        <v>142</v>
      </c>
      <c r="C91" s="128">
        <f t="shared" si="26"/>
        <v>0.89873000000000003</v>
      </c>
      <c r="D91" s="16">
        <v>886</v>
      </c>
      <c r="E91" s="16">
        <f t="shared" ref="E91" si="36">D91*C91</f>
        <v>796.27478000000008</v>
      </c>
      <c r="F91" s="16">
        <v>30</v>
      </c>
      <c r="G91" s="16">
        <f t="shared" ref="G91" si="37">ROUND(E91*F91%,2)</f>
        <v>238.88</v>
      </c>
      <c r="H91" s="16">
        <f t="shared" si="32"/>
        <v>57.55</v>
      </c>
      <c r="I91" s="17">
        <f t="shared" si="33"/>
        <v>296.43</v>
      </c>
    </row>
    <row r="92" spans="1:9" s="137" customFormat="1" ht="24.75" customHeight="1" x14ac:dyDescent="0.25">
      <c r="A92" s="707" t="s">
        <v>2701</v>
      </c>
      <c r="B92" s="1100">
        <f>B93+B96+B109+B139</f>
        <v>4100</v>
      </c>
      <c r="C92" s="124">
        <f>C93+C96+C109+C139</f>
        <v>25.949390000000001</v>
      </c>
      <c r="D92" s="12"/>
      <c r="E92" s="12"/>
      <c r="F92" s="12"/>
      <c r="G92" s="52">
        <f>G93+G96+G109+G139</f>
        <v>7162.2399999999989</v>
      </c>
      <c r="H92" s="52">
        <f t="shared" ref="H92:I92" si="38">H93+H96+H109+H139</f>
        <v>1725.39</v>
      </c>
      <c r="I92" s="789">
        <f t="shared" si="38"/>
        <v>8887.6299999999992</v>
      </c>
    </row>
    <row r="93" spans="1:9" ht="48.75" customHeight="1" x14ac:dyDescent="0.25">
      <c r="A93" s="1037" t="s">
        <v>10</v>
      </c>
      <c r="B93" s="1101">
        <f>SUM(B94:B95)</f>
        <v>142</v>
      </c>
      <c r="C93" s="1048">
        <f>SUM(C94:C95)</f>
        <v>0.89873000000000003</v>
      </c>
      <c r="D93" s="883"/>
      <c r="E93" s="883"/>
      <c r="F93" s="883"/>
      <c r="G93" s="883">
        <f>SUM(G94:G95)</f>
        <v>653.30999999999995</v>
      </c>
      <c r="H93" s="883">
        <f t="shared" ref="H93:I93" si="39">SUM(H94:H95)</f>
        <v>157.38</v>
      </c>
      <c r="I93" s="1033">
        <f t="shared" si="39"/>
        <v>810.68999999999994</v>
      </c>
    </row>
    <row r="94" spans="1:9" ht="16.5" customHeight="1" x14ac:dyDescent="0.25">
      <c r="A94" s="216" t="s">
        <v>426</v>
      </c>
      <c r="B94" s="364">
        <v>18</v>
      </c>
      <c r="C94" s="1109">
        <f t="shared" ref="C94:C143" si="40">ROUND(B94/158,5)</f>
        <v>0.11391999999999999</v>
      </c>
      <c r="D94" s="16">
        <v>1870</v>
      </c>
      <c r="E94" s="16">
        <f t="shared" ref="E94:E143" si="41">D94*C94</f>
        <v>213.03039999999999</v>
      </c>
      <c r="F94" s="16">
        <v>100</v>
      </c>
      <c r="G94" s="16">
        <f t="shared" ref="G94:G143" si="42">ROUND(E94*F94%,2)</f>
        <v>213.03</v>
      </c>
      <c r="H94" s="16">
        <f t="shared" ref="H94:H95" si="43">ROUND(G94*0.2409,2)</f>
        <v>51.32</v>
      </c>
      <c r="I94" s="17">
        <f t="shared" ref="I94:I95" si="44">SUM(G94:H94)</f>
        <v>264.35000000000002</v>
      </c>
    </row>
    <row r="95" spans="1:9" ht="16.5" customHeight="1" x14ac:dyDescent="0.25">
      <c r="A95" s="216" t="s">
        <v>210</v>
      </c>
      <c r="B95" s="364">
        <v>124</v>
      </c>
      <c r="C95" s="1109">
        <f t="shared" si="40"/>
        <v>0.78481000000000001</v>
      </c>
      <c r="D95" s="16">
        <v>1870</v>
      </c>
      <c r="E95" s="16">
        <f t="shared" si="41"/>
        <v>1467.5947000000001</v>
      </c>
      <c r="F95" s="16">
        <v>30</v>
      </c>
      <c r="G95" s="16">
        <f t="shared" si="42"/>
        <v>440.28</v>
      </c>
      <c r="H95" s="16">
        <f t="shared" si="43"/>
        <v>106.06</v>
      </c>
      <c r="I95" s="17">
        <f t="shared" si="44"/>
        <v>546.33999999999992</v>
      </c>
    </row>
    <row r="96" spans="1:9" ht="65.25" customHeight="1" x14ac:dyDescent="0.25">
      <c r="A96" s="1037" t="s">
        <v>8</v>
      </c>
      <c r="B96" s="1101">
        <f>SUM(B97:B108)</f>
        <v>846</v>
      </c>
      <c r="C96" s="1048">
        <f>SUM(C97:C108)</f>
        <v>5.3544299999999998</v>
      </c>
      <c r="D96" s="883"/>
      <c r="E96" s="883"/>
      <c r="F96" s="883"/>
      <c r="G96" s="883">
        <f>SUM(G97:G108)</f>
        <v>1822.64</v>
      </c>
      <c r="H96" s="883">
        <f t="shared" ref="H96:I96" si="45">SUM(H97:H108)</f>
        <v>439.07</v>
      </c>
      <c r="I96" s="1033">
        <f t="shared" si="45"/>
        <v>2261.71</v>
      </c>
    </row>
    <row r="97" spans="1:9" ht="16.5" customHeight="1" x14ac:dyDescent="0.25">
      <c r="A97" s="216" t="s">
        <v>211</v>
      </c>
      <c r="B97" s="364">
        <v>5</v>
      </c>
      <c r="C97" s="1109">
        <f t="shared" si="40"/>
        <v>3.1649999999999998E-2</v>
      </c>
      <c r="D97" s="16">
        <v>1040</v>
      </c>
      <c r="E97" s="16">
        <f t="shared" si="41"/>
        <v>32.915999999999997</v>
      </c>
      <c r="F97" s="16">
        <v>100</v>
      </c>
      <c r="G97" s="16">
        <f t="shared" si="42"/>
        <v>32.92</v>
      </c>
      <c r="H97" s="16">
        <f t="shared" ref="H97:H143" si="46">ROUND(G97*0.2409,2)</f>
        <v>7.93</v>
      </c>
      <c r="I97" s="17">
        <f t="shared" ref="I97:I143" si="47">SUM(G97:H97)</f>
        <v>40.85</v>
      </c>
    </row>
    <row r="98" spans="1:9" ht="16.5" customHeight="1" x14ac:dyDescent="0.25">
      <c r="A98" s="216" t="s">
        <v>211</v>
      </c>
      <c r="B98" s="364">
        <v>6</v>
      </c>
      <c r="C98" s="1109">
        <f t="shared" si="40"/>
        <v>3.7969999999999997E-2</v>
      </c>
      <c r="D98" s="16">
        <v>1040</v>
      </c>
      <c r="E98" s="16">
        <f t="shared" si="41"/>
        <v>39.488799999999998</v>
      </c>
      <c r="F98" s="16">
        <v>100</v>
      </c>
      <c r="G98" s="16">
        <f t="shared" si="42"/>
        <v>39.49</v>
      </c>
      <c r="H98" s="16">
        <f t="shared" si="46"/>
        <v>9.51</v>
      </c>
      <c r="I98" s="17">
        <f t="shared" si="47"/>
        <v>49</v>
      </c>
    </row>
    <row r="99" spans="1:9" ht="16.5" customHeight="1" x14ac:dyDescent="0.25">
      <c r="A99" s="216" t="s">
        <v>211</v>
      </c>
      <c r="B99" s="364">
        <v>6</v>
      </c>
      <c r="C99" s="1109">
        <f t="shared" si="40"/>
        <v>3.7969999999999997E-2</v>
      </c>
      <c r="D99" s="16">
        <v>1040</v>
      </c>
      <c r="E99" s="16">
        <f t="shared" si="41"/>
        <v>39.488799999999998</v>
      </c>
      <c r="F99" s="16">
        <v>100</v>
      </c>
      <c r="G99" s="16">
        <f t="shared" si="42"/>
        <v>39.49</v>
      </c>
      <c r="H99" s="16">
        <f t="shared" si="46"/>
        <v>9.51</v>
      </c>
      <c r="I99" s="17">
        <f t="shared" si="47"/>
        <v>49</v>
      </c>
    </row>
    <row r="100" spans="1:9" ht="16.5" customHeight="1" x14ac:dyDescent="0.25">
      <c r="A100" s="216" t="s">
        <v>211</v>
      </c>
      <c r="B100" s="364">
        <v>6</v>
      </c>
      <c r="C100" s="1109">
        <f t="shared" si="40"/>
        <v>3.7969999999999997E-2</v>
      </c>
      <c r="D100" s="16">
        <v>1040</v>
      </c>
      <c r="E100" s="16">
        <f t="shared" si="41"/>
        <v>39.488799999999998</v>
      </c>
      <c r="F100" s="16">
        <v>100</v>
      </c>
      <c r="G100" s="16">
        <f t="shared" si="42"/>
        <v>39.49</v>
      </c>
      <c r="H100" s="16">
        <f t="shared" si="46"/>
        <v>9.51</v>
      </c>
      <c r="I100" s="17">
        <f t="shared" si="47"/>
        <v>49</v>
      </c>
    </row>
    <row r="101" spans="1:9" ht="16.5" customHeight="1" x14ac:dyDescent="0.25">
      <c r="A101" s="216" t="s">
        <v>211</v>
      </c>
      <c r="B101" s="364">
        <v>5</v>
      </c>
      <c r="C101" s="1109">
        <f t="shared" si="40"/>
        <v>3.1649999999999998E-2</v>
      </c>
      <c r="D101" s="16">
        <v>1040</v>
      </c>
      <c r="E101" s="16">
        <f t="shared" si="41"/>
        <v>32.915999999999997</v>
      </c>
      <c r="F101" s="16">
        <v>100</v>
      </c>
      <c r="G101" s="16">
        <f t="shared" si="42"/>
        <v>32.92</v>
      </c>
      <c r="H101" s="16">
        <f t="shared" si="46"/>
        <v>7.93</v>
      </c>
      <c r="I101" s="17">
        <f t="shared" si="47"/>
        <v>40.85</v>
      </c>
    </row>
    <row r="102" spans="1:9" ht="16.5" customHeight="1" x14ac:dyDescent="0.25">
      <c r="A102" s="216" t="s">
        <v>211</v>
      </c>
      <c r="B102" s="364">
        <v>5</v>
      </c>
      <c r="C102" s="1109">
        <f t="shared" si="40"/>
        <v>3.1649999999999998E-2</v>
      </c>
      <c r="D102" s="16">
        <v>1040</v>
      </c>
      <c r="E102" s="16">
        <f t="shared" si="41"/>
        <v>32.915999999999997</v>
      </c>
      <c r="F102" s="16">
        <v>100</v>
      </c>
      <c r="G102" s="16">
        <f t="shared" si="42"/>
        <v>32.92</v>
      </c>
      <c r="H102" s="16">
        <f t="shared" si="46"/>
        <v>7.93</v>
      </c>
      <c r="I102" s="17">
        <f t="shared" si="47"/>
        <v>40.85</v>
      </c>
    </row>
    <row r="103" spans="1:9" ht="16.5" customHeight="1" x14ac:dyDescent="0.25">
      <c r="A103" s="216" t="s">
        <v>211</v>
      </c>
      <c r="B103" s="364">
        <v>105</v>
      </c>
      <c r="C103" s="1109">
        <f t="shared" si="40"/>
        <v>0.66456000000000004</v>
      </c>
      <c r="D103" s="16">
        <v>1040</v>
      </c>
      <c r="E103" s="16">
        <f t="shared" si="41"/>
        <v>691.14240000000007</v>
      </c>
      <c r="F103" s="16">
        <v>30</v>
      </c>
      <c r="G103" s="16">
        <f t="shared" si="42"/>
        <v>207.34</v>
      </c>
      <c r="H103" s="16">
        <f t="shared" si="46"/>
        <v>49.95</v>
      </c>
      <c r="I103" s="17">
        <f t="shared" si="47"/>
        <v>257.29000000000002</v>
      </c>
    </row>
    <row r="104" spans="1:9" ht="16.5" customHeight="1" x14ac:dyDescent="0.25">
      <c r="A104" s="216" t="s">
        <v>211</v>
      </c>
      <c r="B104" s="364">
        <v>136.5</v>
      </c>
      <c r="C104" s="1109">
        <f t="shared" si="40"/>
        <v>0.86392000000000002</v>
      </c>
      <c r="D104" s="16">
        <v>1040</v>
      </c>
      <c r="E104" s="16">
        <f t="shared" si="41"/>
        <v>898.47680000000003</v>
      </c>
      <c r="F104" s="16">
        <v>30</v>
      </c>
      <c r="G104" s="16">
        <f t="shared" si="42"/>
        <v>269.54000000000002</v>
      </c>
      <c r="H104" s="16">
        <f t="shared" si="46"/>
        <v>64.930000000000007</v>
      </c>
      <c r="I104" s="17">
        <f t="shared" si="47"/>
        <v>334.47</v>
      </c>
    </row>
    <row r="105" spans="1:9" ht="16.5" customHeight="1" x14ac:dyDescent="0.25">
      <c r="A105" s="216" t="s">
        <v>211</v>
      </c>
      <c r="B105" s="364">
        <v>146</v>
      </c>
      <c r="C105" s="1109">
        <f t="shared" si="40"/>
        <v>0.92405000000000004</v>
      </c>
      <c r="D105" s="16">
        <v>1040</v>
      </c>
      <c r="E105" s="16">
        <f t="shared" si="41"/>
        <v>961.01200000000006</v>
      </c>
      <c r="F105" s="16">
        <v>30</v>
      </c>
      <c r="G105" s="16">
        <f t="shared" si="42"/>
        <v>288.3</v>
      </c>
      <c r="H105" s="16">
        <f t="shared" si="46"/>
        <v>69.45</v>
      </c>
      <c r="I105" s="17">
        <f t="shared" si="47"/>
        <v>357.75</v>
      </c>
    </row>
    <row r="106" spans="1:9" ht="16.5" customHeight="1" x14ac:dyDescent="0.25">
      <c r="A106" s="216" t="s">
        <v>211</v>
      </c>
      <c r="B106" s="364">
        <v>112.5</v>
      </c>
      <c r="C106" s="1109">
        <f t="shared" si="40"/>
        <v>0.71203000000000005</v>
      </c>
      <c r="D106" s="16">
        <v>1040</v>
      </c>
      <c r="E106" s="16">
        <f t="shared" si="41"/>
        <v>740.51120000000003</v>
      </c>
      <c r="F106" s="16">
        <v>30</v>
      </c>
      <c r="G106" s="16">
        <f t="shared" si="42"/>
        <v>222.15</v>
      </c>
      <c r="H106" s="16">
        <f t="shared" si="46"/>
        <v>53.52</v>
      </c>
      <c r="I106" s="17">
        <f t="shared" si="47"/>
        <v>275.67</v>
      </c>
    </row>
    <row r="107" spans="1:9" ht="16.5" customHeight="1" x14ac:dyDescent="0.25">
      <c r="A107" s="216" t="s">
        <v>211</v>
      </c>
      <c r="B107" s="364">
        <v>168</v>
      </c>
      <c r="C107" s="1109">
        <f t="shared" si="40"/>
        <v>1.0632900000000001</v>
      </c>
      <c r="D107" s="16">
        <v>1040</v>
      </c>
      <c r="E107" s="16">
        <f t="shared" si="41"/>
        <v>1105.8216</v>
      </c>
      <c r="F107" s="16">
        <v>30</v>
      </c>
      <c r="G107" s="16">
        <f t="shared" si="42"/>
        <v>331.75</v>
      </c>
      <c r="H107" s="16">
        <f t="shared" si="46"/>
        <v>79.92</v>
      </c>
      <c r="I107" s="17">
        <f t="shared" si="47"/>
        <v>411.67</v>
      </c>
    </row>
    <row r="108" spans="1:9" ht="16.5" customHeight="1" x14ac:dyDescent="0.25">
      <c r="A108" s="216" t="s">
        <v>211</v>
      </c>
      <c r="B108" s="364">
        <v>145</v>
      </c>
      <c r="C108" s="1109">
        <f t="shared" si="40"/>
        <v>0.91771999999999998</v>
      </c>
      <c r="D108" s="16">
        <v>1040</v>
      </c>
      <c r="E108" s="16">
        <f t="shared" si="41"/>
        <v>954.42880000000002</v>
      </c>
      <c r="F108" s="16">
        <v>30</v>
      </c>
      <c r="G108" s="16">
        <f t="shared" si="42"/>
        <v>286.33</v>
      </c>
      <c r="H108" s="16">
        <f t="shared" si="46"/>
        <v>68.98</v>
      </c>
      <c r="I108" s="17">
        <f t="shared" si="47"/>
        <v>355.31</v>
      </c>
    </row>
    <row r="109" spans="1:9" ht="66" x14ac:dyDescent="0.25">
      <c r="A109" s="1037" t="s">
        <v>9</v>
      </c>
      <c r="B109" s="1101">
        <f>SUM(B110:B138)</f>
        <v>2652</v>
      </c>
      <c r="C109" s="1048">
        <f>SUM(C110:C138)</f>
        <v>16.784829999999999</v>
      </c>
      <c r="D109" s="883"/>
      <c r="E109" s="883"/>
      <c r="F109" s="883"/>
      <c r="G109" s="883">
        <f>SUM(G110:G138)</f>
        <v>4000.5099999999998</v>
      </c>
      <c r="H109" s="883">
        <f t="shared" ref="H109:I109" si="48">SUM(H110:H138)</f>
        <v>963.7399999999999</v>
      </c>
      <c r="I109" s="1033">
        <f t="shared" si="48"/>
        <v>4964.2499999999991</v>
      </c>
    </row>
    <row r="110" spans="1:9" ht="16.5" customHeight="1" x14ac:dyDescent="0.25">
      <c r="A110" s="216" t="s">
        <v>409</v>
      </c>
      <c r="B110" s="364">
        <v>33</v>
      </c>
      <c r="C110" s="1109">
        <f t="shared" si="40"/>
        <v>0.20885999999999999</v>
      </c>
      <c r="D110" s="16">
        <v>732</v>
      </c>
      <c r="E110" s="16">
        <f t="shared" si="41"/>
        <v>152.88551999999999</v>
      </c>
      <c r="F110" s="16">
        <v>100</v>
      </c>
      <c r="G110" s="16">
        <f t="shared" si="42"/>
        <v>152.88999999999999</v>
      </c>
      <c r="H110" s="16">
        <f t="shared" si="46"/>
        <v>36.83</v>
      </c>
      <c r="I110" s="17">
        <f t="shared" si="47"/>
        <v>189.71999999999997</v>
      </c>
    </row>
    <row r="111" spans="1:9" ht="16.5" customHeight="1" x14ac:dyDescent="0.25">
      <c r="A111" s="216" t="s">
        <v>409</v>
      </c>
      <c r="B111" s="364">
        <v>24</v>
      </c>
      <c r="C111" s="1109">
        <f t="shared" si="40"/>
        <v>0.15190000000000001</v>
      </c>
      <c r="D111" s="16">
        <v>732</v>
      </c>
      <c r="E111" s="16">
        <f t="shared" si="41"/>
        <v>111.19080000000001</v>
      </c>
      <c r="F111" s="16">
        <v>100</v>
      </c>
      <c r="G111" s="16">
        <f t="shared" si="42"/>
        <v>111.19</v>
      </c>
      <c r="H111" s="16">
        <f t="shared" si="46"/>
        <v>26.79</v>
      </c>
      <c r="I111" s="17">
        <f t="shared" si="47"/>
        <v>137.97999999999999</v>
      </c>
    </row>
    <row r="112" spans="1:9" ht="16.5" customHeight="1" x14ac:dyDescent="0.25">
      <c r="A112" s="216" t="s">
        <v>409</v>
      </c>
      <c r="B112" s="364">
        <v>27</v>
      </c>
      <c r="C112" s="1109">
        <f t="shared" si="40"/>
        <v>0.17088999999999999</v>
      </c>
      <c r="D112" s="16">
        <v>732</v>
      </c>
      <c r="E112" s="16">
        <f t="shared" si="41"/>
        <v>125.09147999999999</v>
      </c>
      <c r="F112" s="16">
        <v>100</v>
      </c>
      <c r="G112" s="16">
        <f t="shared" si="42"/>
        <v>125.09</v>
      </c>
      <c r="H112" s="16">
        <f t="shared" si="46"/>
        <v>30.13</v>
      </c>
      <c r="I112" s="17">
        <f t="shared" si="47"/>
        <v>155.22</v>
      </c>
    </row>
    <row r="113" spans="1:9" ht="16.5" customHeight="1" x14ac:dyDescent="0.25">
      <c r="A113" s="216" t="s">
        <v>409</v>
      </c>
      <c r="B113" s="364">
        <v>1</v>
      </c>
      <c r="C113" s="1109">
        <f t="shared" si="40"/>
        <v>6.3299999999999997E-3</v>
      </c>
      <c r="D113" s="16">
        <v>732</v>
      </c>
      <c r="E113" s="16">
        <f t="shared" si="41"/>
        <v>4.6335600000000001</v>
      </c>
      <c r="F113" s="16">
        <v>100</v>
      </c>
      <c r="G113" s="16">
        <f t="shared" si="42"/>
        <v>4.63</v>
      </c>
      <c r="H113" s="16">
        <f t="shared" si="46"/>
        <v>1.1200000000000001</v>
      </c>
      <c r="I113" s="17">
        <f t="shared" si="47"/>
        <v>5.75</v>
      </c>
    </row>
    <row r="114" spans="1:9" ht="16.5" customHeight="1" x14ac:dyDescent="0.25">
      <c r="A114" s="216" t="s">
        <v>409</v>
      </c>
      <c r="B114" s="364">
        <v>1</v>
      </c>
      <c r="C114" s="1109">
        <f t="shared" si="40"/>
        <v>6.3299999999999997E-3</v>
      </c>
      <c r="D114" s="16">
        <v>732</v>
      </c>
      <c r="E114" s="16">
        <f t="shared" si="41"/>
        <v>4.6335600000000001</v>
      </c>
      <c r="F114" s="16">
        <v>100</v>
      </c>
      <c r="G114" s="16">
        <f t="shared" si="42"/>
        <v>4.63</v>
      </c>
      <c r="H114" s="16">
        <f t="shared" si="46"/>
        <v>1.1200000000000001</v>
      </c>
      <c r="I114" s="17">
        <f t="shared" si="47"/>
        <v>5.75</v>
      </c>
    </row>
    <row r="115" spans="1:9" ht="16.5" customHeight="1" x14ac:dyDescent="0.25">
      <c r="A115" s="216" t="s">
        <v>409</v>
      </c>
      <c r="B115" s="364">
        <v>2</v>
      </c>
      <c r="C115" s="1109">
        <f t="shared" si="40"/>
        <v>1.2659999999999999E-2</v>
      </c>
      <c r="D115" s="16">
        <v>732</v>
      </c>
      <c r="E115" s="16">
        <f t="shared" si="41"/>
        <v>9.2671200000000002</v>
      </c>
      <c r="F115" s="16">
        <v>100</v>
      </c>
      <c r="G115" s="16">
        <f t="shared" si="42"/>
        <v>9.27</v>
      </c>
      <c r="H115" s="16">
        <f t="shared" si="46"/>
        <v>2.23</v>
      </c>
      <c r="I115" s="17">
        <f t="shared" si="47"/>
        <v>11.5</v>
      </c>
    </row>
    <row r="116" spans="1:9" ht="16.5" customHeight="1" x14ac:dyDescent="0.25">
      <c r="A116" s="216" t="s">
        <v>409</v>
      </c>
      <c r="B116" s="364">
        <v>4</v>
      </c>
      <c r="C116" s="1109">
        <f t="shared" si="40"/>
        <v>2.5319999999999999E-2</v>
      </c>
      <c r="D116" s="16">
        <v>732</v>
      </c>
      <c r="E116" s="16">
        <f t="shared" si="41"/>
        <v>18.53424</v>
      </c>
      <c r="F116" s="16">
        <v>100</v>
      </c>
      <c r="G116" s="16">
        <f t="shared" si="42"/>
        <v>18.53</v>
      </c>
      <c r="H116" s="16">
        <f t="shared" si="46"/>
        <v>4.46</v>
      </c>
      <c r="I116" s="17">
        <f t="shared" si="47"/>
        <v>22.990000000000002</v>
      </c>
    </row>
    <row r="117" spans="1:9" ht="16.5" customHeight="1" x14ac:dyDescent="0.25">
      <c r="A117" s="216" t="s">
        <v>409</v>
      </c>
      <c r="B117" s="364">
        <v>1</v>
      </c>
      <c r="C117" s="1109">
        <f t="shared" si="40"/>
        <v>6.3299999999999997E-3</v>
      </c>
      <c r="D117" s="16">
        <v>732</v>
      </c>
      <c r="E117" s="16">
        <f t="shared" si="41"/>
        <v>4.6335600000000001</v>
      </c>
      <c r="F117" s="16">
        <v>100</v>
      </c>
      <c r="G117" s="16">
        <f t="shared" si="42"/>
        <v>4.63</v>
      </c>
      <c r="H117" s="16">
        <f t="shared" si="46"/>
        <v>1.1200000000000001</v>
      </c>
      <c r="I117" s="17">
        <f t="shared" si="47"/>
        <v>5.75</v>
      </c>
    </row>
    <row r="118" spans="1:9" ht="16.5" customHeight="1" x14ac:dyDescent="0.25">
      <c r="A118" s="216" t="s">
        <v>409</v>
      </c>
      <c r="B118" s="364">
        <v>3</v>
      </c>
      <c r="C118" s="1109">
        <f t="shared" si="40"/>
        <v>1.899E-2</v>
      </c>
      <c r="D118" s="16">
        <v>732</v>
      </c>
      <c r="E118" s="16">
        <f t="shared" si="41"/>
        <v>13.900679999999999</v>
      </c>
      <c r="F118" s="16">
        <v>100</v>
      </c>
      <c r="G118" s="16">
        <f t="shared" si="42"/>
        <v>13.9</v>
      </c>
      <c r="H118" s="16">
        <f t="shared" si="46"/>
        <v>3.35</v>
      </c>
      <c r="I118" s="17">
        <f t="shared" si="47"/>
        <v>17.25</v>
      </c>
    </row>
    <row r="119" spans="1:9" ht="16.5" customHeight="1" x14ac:dyDescent="0.25">
      <c r="A119" s="216" t="s">
        <v>409</v>
      </c>
      <c r="B119" s="364">
        <v>1</v>
      </c>
      <c r="C119" s="1109">
        <f t="shared" si="40"/>
        <v>6.3299999999999997E-3</v>
      </c>
      <c r="D119" s="16">
        <v>732</v>
      </c>
      <c r="E119" s="16">
        <f t="shared" si="41"/>
        <v>4.6335600000000001</v>
      </c>
      <c r="F119" s="16">
        <v>100</v>
      </c>
      <c r="G119" s="16">
        <f t="shared" si="42"/>
        <v>4.63</v>
      </c>
      <c r="H119" s="16">
        <f t="shared" si="46"/>
        <v>1.1200000000000001</v>
      </c>
      <c r="I119" s="17">
        <f t="shared" si="47"/>
        <v>5.75</v>
      </c>
    </row>
    <row r="120" spans="1:9" ht="16.5" customHeight="1" x14ac:dyDescent="0.25">
      <c r="A120" s="216" t="s">
        <v>409</v>
      </c>
      <c r="B120" s="364">
        <v>157</v>
      </c>
      <c r="C120" s="1109">
        <f t="shared" si="40"/>
        <v>0.99367000000000005</v>
      </c>
      <c r="D120" s="16">
        <v>732</v>
      </c>
      <c r="E120" s="16">
        <f t="shared" si="41"/>
        <v>727.36644000000001</v>
      </c>
      <c r="F120" s="16">
        <v>30</v>
      </c>
      <c r="G120" s="16">
        <f t="shared" si="42"/>
        <v>218.21</v>
      </c>
      <c r="H120" s="16">
        <f t="shared" si="46"/>
        <v>52.57</v>
      </c>
      <c r="I120" s="17">
        <f t="shared" si="47"/>
        <v>270.78000000000003</v>
      </c>
    </row>
    <row r="121" spans="1:9" ht="16.5" customHeight="1" x14ac:dyDescent="0.25">
      <c r="A121" s="216" t="s">
        <v>409</v>
      </c>
      <c r="B121" s="364">
        <v>168</v>
      </c>
      <c r="C121" s="1109">
        <f t="shared" si="40"/>
        <v>1.0632900000000001</v>
      </c>
      <c r="D121" s="16">
        <v>732</v>
      </c>
      <c r="E121" s="16">
        <f t="shared" si="41"/>
        <v>778.32828000000006</v>
      </c>
      <c r="F121" s="16">
        <v>30</v>
      </c>
      <c r="G121" s="16">
        <f t="shared" si="42"/>
        <v>233.5</v>
      </c>
      <c r="H121" s="16">
        <f t="shared" si="46"/>
        <v>56.25</v>
      </c>
      <c r="I121" s="17">
        <f t="shared" si="47"/>
        <v>289.75</v>
      </c>
    </row>
    <row r="122" spans="1:9" ht="16.5" customHeight="1" x14ac:dyDescent="0.25">
      <c r="A122" s="216" t="s">
        <v>409</v>
      </c>
      <c r="B122" s="364">
        <v>136</v>
      </c>
      <c r="C122" s="1109">
        <f t="shared" si="40"/>
        <v>0.86075999999999997</v>
      </c>
      <c r="D122" s="16">
        <v>732</v>
      </c>
      <c r="E122" s="16">
        <f t="shared" si="41"/>
        <v>630.07632000000001</v>
      </c>
      <c r="F122" s="16">
        <v>30</v>
      </c>
      <c r="G122" s="16">
        <f t="shared" si="42"/>
        <v>189.02</v>
      </c>
      <c r="H122" s="16">
        <f t="shared" si="46"/>
        <v>45.53</v>
      </c>
      <c r="I122" s="17">
        <f t="shared" si="47"/>
        <v>234.55</v>
      </c>
    </row>
    <row r="123" spans="1:9" ht="16.5" customHeight="1" x14ac:dyDescent="0.25">
      <c r="A123" s="216" t="s">
        <v>409</v>
      </c>
      <c r="B123" s="364">
        <v>161</v>
      </c>
      <c r="C123" s="1109">
        <f t="shared" si="40"/>
        <v>1.0189900000000001</v>
      </c>
      <c r="D123" s="16">
        <v>732</v>
      </c>
      <c r="E123" s="16">
        <f t="shared" si="41"/>
        <v>745.90068000000008</v>
      </c>
      <c r="F123" s="16">
        <v>30</v>
      </c>
      <c r="G123" s="16">
        <f t="shared" si="42"/>
        <v>223.77</v>
      </c>
      <c r="H123" s="16">
        <f t="shared" si="46"/>
        <v>53.91</v>
      </c>
      <c r="I123" s="17">
        <f t="shared" si="47"/>
        <v>277.68</v>
      </c>
    </row>
    <row r="124" spans="1:9" ht="16.5" customHeight="1" x14ac:dyDescent="0.25">
      <c r="A124" s="216" t="s">
        <v>409</v>
      </c>
      <c r="B124" s="364">
        <v>13</v>
      </c>
      <c r="C124" s="1109">
        <f t="shared" si="40"/>
        <v>8.2280000000000006E-2</v>
      </c>
      <c r="D124" s="16">
        <v>732</v>
      </c>
      <c r="E124" s="16">
        <f t="shared" si="41"/>
        <v>60.228960000000008</v>
      </c>
      <c r="F124" s="16">
        <v>30</v>
      </c>
      <c r="G124" s="16">
        <f t="shared" si="42"/>
        <v>18.07</v>
      </c>
      <c r="H124" s="16">
        <f t="shared" si="46"/>
        <v>4.3499999999999996</v>
      </c>
      <c r="I124" s="17">
        <f t="shared" si="47"/>
        <v>22.42</v>
      </c>
    </row>
    <row r="125" spans="1:9" ht="16.5" customHeight="1" x14ac:dyDescent="0.25">
      <c r="A125" s="216" t="s">
        <v>409</v>
      </c>
      <c r="B125" s="364">
        <v>111</v>
      </c>
      <c r="C125" s="1109">
        <f t="shared" si="40"/>
        <v>0.70252999999999999</v>
      </c>
      <c r="D125" s="16">
        <v>732</v>
      </c>
      <c r="E125" s="16">
        <f t="shared" si="41"/>
        <v>514.25195999999994</v>
      </c>
      <c r="F125" s="16">
        <v>30</v>
      </c>
      <c r="G125" s="16">
        <f t="shared" si="42"/>
        <v>154.28</v>
      </c>
      <c r="H125" s="16">
        <f t="shared" si="46"/>
        <v>37.17</v>
      </c>
      <c r="I125" s="17">
        <f t="shared" si="47"/>
        <v>191.45</v>
      </c>
    </row>
    <row r="126" spans="1:9" ht="16.5" customHeight="1" x14ac:dyDescent="0.25">
      <c r="A126" s="216" t="s">
        <v>409</v>
      </c>
      <c r="B126" s="364">
        <v>146</v>
      </c>
      <c r="C126" s="1109">
        <f t="shared" si="40"/>
        <v>0.92405000000000004</v>
      </c>
      <c r="D126" s="16">
        <v>732</v>
      </c>
      <c r="E126" s="16">
        <f t="shared" si="41"/>
        <v>676.40460000000007</v>
      </c>
      <c r="F126" s="16">
        <v>30</v>
      </c>
      <c r="G126" s="16">
        <f t="shared" si="42"/>
        <v>202.92</v>
      </c>
      <c r="H126" s="16">
        <f t="shared" si="46"/>
        <v>48.88</v>
      </c>
      <c r="I126" s="17">
        <f t="shared" si="47"/>
        <v>251.79999999999998</v>
      </c>
    </row>
    <row r="127" spans="1:9" ht="16.5" customHeight="1" x14ac:dyDescent="0.25">
      <c r="A127" s="216" t="s">
        <v>409</v>
      </c>
      <c r="B127" s="364">
        <v>125</v>
      </c>
      <c r="C127" s="1109">
        <f t="shared" si="40"/>
        <v>0.79113999999999995</v>
      </c>
      <c r="D127" s="16">
        <v>732</v>
      </c>
      <c r="E127" s="16">
        <f t="shared" si="41"/>
        <v>579.11447999999996</v>
      </c>
      <c r="F127" s="16">
        <v>30</v>
      </c>
      <c r="G127" s="16">
        <f t="shared" si="42"/>
        <v>173.73</v>
      </c>
      <c r="H127" s="16">
        <f t="shared" si="46"/>
        <v>41.85</v>
      </c>
      <c r="I127" s="17">
        <f t="shared" si="47"/>
        <v>215.57999999999998</v>
      </c>
    </row>
    <row r="128" spans="1:9" ht="16.5" customHeight="1" x14ac:dyDescent="0.25">
      <c r="A128" s="216" t="s">
        <v>409</v>
      </c>
      <c r="B128" s="364">
        <v>159</v>
      </c>
      <c r="C128" s="1109">
        <f t="shared" si="40"/>
        <v>1.0063299999999999</v>
      </c>
      <c r="D128" s="16">
        <v>732</v>
      </c>
      <c r="E128" s="16">
        <f t="shared" si="41"/>
        <v>736.63355999999999</v>
      </c>
      <c r="F128" s="16">
        <v>30</v>
      </c>
      <c r="G128" s="16">
        <f t="shared" si="42"/>
        <v>220.99</v>
      </c>
      <c r="H128" s="16">
        <f t="shared" si="46"/>
        <v>53.24</v>
      </c>
      <c r="I128" s="17">
        <f t="shared" si="47"/>
        <v>274.23</v>
      </c>
    </row>
    <row r="129" spans="1:9" ht="16.5" customHeight="1" x14ac:dyDescent="0.25">
      <c r="A129" s="216" t="s">
        <v>409</v>
      </c>
      <c r="B129" s="364">
        <v>50</v>
      </c>
      <c r="C129" s="1109">
        <f t="shared" si="40"/>
        <v>0.31646000000000002</v>
      </c>
      <c r="D129" s="16">
        <v>732</v>
      </c>
      <c r="E129" s="16">
        <f t="shared" si="41"/>
        <v>231.64872000000003</v>
      </c>
      <c r="F129" s="16">
        <v>30</v>
      </c>
      <c r="G129" s="16">
        <f t="shared" si="42"/>
        <v>69.489999999999995</v>
      </c>
      <c r="H129" s="16">
        <f t="shared" si="46"/>
        <v>16.739999999999998</v>
      </c>
      <c r="I129" s="17">
        <f t="shared" si="47"/>
        <v>86.22999999999999</v>
      </c>
    </row>
    <row r="130" spans="1:9" ht="16.5" customHeight="1" x14ac:dyDescent="0.25">
      <c r="A130" s="216" t="s">
        <v>409</v>
      </c>
      <c r="B130" s="364">
        <v>52</v>
      </c>
      <c r="C130" s="1109">
        <f t="shared" si="40"/>
        <v>0.32911000000000001</v>
      </c>
      <c r="D130" s="16">
        <v>732</v>
      </c>
      <c r="E130" s="16">
        <f t="shared" si="41"/>
        <v>240.90852000000001</v>
      </c>
      <c r="F130" s="16">
        <v>30</v>
      </c>
      <c r="G130" s="16">
        <f t="shared" si="42"/>
        <v>72.27</v>
      </c>
      <c r="H130" s="16">
        <f t="shared" si="46"/>
        <v>17.41</v>
      </c>
      <c r="I130" s="17">
        <f t="shared" si="47"/>
        <v>89.679999999999993</v>
      </c>
    </row>
    <row r="131" spans="1:9" ht="16.5" customHeight="1" x14ac:dyDescent="0.25">
      <c r="A131" s="216" t="s">
        <v>409</v>
      </c>
      <c r="B131" s="364">
        <v>137</v>
      </c>
      <c r="C131" s="1109">
        <f t="shared" si="40"/>
        <v>0.86709000000000003</v>
      </c>
      <c r="D131" s="16">
        <v>732</v>
      </c>
      <c r="E131" s="16">
        <f t="shared" si="41"/>
        <v>634.70988</v>
      </c>
      <c r="F131" s="16">
        <v>30</v>
      </c>
      <c r="G131" s="16">
        <f t="shared" si="42"/>
        <v>190.41</v>
      </c>
      <c r="H131" s="16">
        <f t="shared" si="46"/>
        <v>45.87</v>
      </c>
      <c r="I131" s="17">
        <f t="shared" si="47"/>
        <v>236.28</v>
      </c>
    </row>
    <row r="132" spans="1:9" ht="16.5" customHeight="1" x14ac:dyDescent="0.25">
      <c r="A132" s="216" t="s">
        <v>409</v>
      </c>
      <c r="B132" s="364">
        <v>161</v>
      </c>
      <c r="C132" s="1109">
        <f t="shared" si="40"/>
        <v>1.0189900000000001</v>
      </c>
      <c r="D132" s="16">
        <v>732</v>
      </c>
      <c r="E132" s="16">
        <f t="shared" si="41"/>
        <v>745.90068000000008</v>
      </c>
      <c r="F132" s="16">
        <v>30</v>
      </c>
      <c r="G132" s="16">
        <f t="shared" si="42"/>
        <v>223.77</v>
      </c>
      <c r="H132" s="16">
        <f t="shared" si="46"/>
        <v>53.91</v>
      </c>
      <c r="I132" s="17">
        <f t="shared" si="47"/>
        <v>277.68</v>
      </c>
    </row>
    <row r="133" spans="1:9" ht="16.5" customHeight="1" x14ac:dyDescent="0.25">
      <c r="A133" s="216" t="s">
        <v>409</v>
      </c>
      <c r="B133" s="364">
        <v>145</v>
      </c>
      <c r="C133" s="1109">
        <f t="shared" si="40"/>
        <v>0.91771999999999998</v>
      </c>
      <c r="D133" s="16">
        <v>732</v>
      </c>
      <c r="E133" s="16">
        <f t="shared" si="41"/>
        <v>671.77103999999997</v>
      </c>
      <c r="F133" s="16">
        <v>30</v>
      </c>
      <c r="G133" s="16">
        <f t="shared" si="42"/>
        <v>201.53</v>
      </c>
      <c r="H133" s="16">
        <f t="shared" si="46"/>
        <v>48.55</v>
      </c>
      <c r="I133" s="17">
        <f t="shared" si="47"/>
        <v>250.07999999999998</v>
      </c>
    </row>
    <row r="134" spans="1:9" ht="16.5" customHeight="1" x14ac:dyDescent="0.25">
      <c r="A134" s="216" t="s">
        <v>409</v>
      </c>
      <c r="B134" s="364">
        <v>177</v>
      </c>
      <c r="C134" s="1109">
        <f t="shared" si="40"/>
        <v>1.12025</v>
      </c>
      <c r="D134" s="16">
        <v>732</v>
      </c>
      <c r="E134" s="16">
        <f t="shared" si="41"/>
        <v>820.02300000000002</v>
      </c>
      <c r="F134" s="16">
        <v>30</v>
      </c>
      <c r="G134" s="16">
        <f t="shared" si="42"/>
        <v>246.01</v>
      </c>
      <c r="H134" s="16">
        <f t="shared" si="46"/>
        <v>59.26</v>
      </c>
      <c r="I134" s="17">
        <f t="shared" si="47"/>
        <v>305.27</v>
      </c>
    </row>
    <row r="135" spans="1:9" ht="16.5" customHeight="1" x14ac:dyDescent="0.25">
      <c r="A135" s="216" t="s">
        <v>409</v>
      </c>
      <c r="B135" s="364">
        <v>160</v>
      </c>
      <c r="C135" s="1109">
        <f t="shared" si="40"/>
        <v>1.0126599999999999</v>
      </c>
      <c r="D135" s="16">
        <v>732</v>
      </c>
      <c r="E135" s="16">
        <f t="shared" si="41"/>
        <v>741.26711999999998</v>
      </c>
      <c r="F135" s="16">
        <v>30</v>
      </c>
      <c r="G135" s="16">
        <f t="shared" si="42"/>
        <v>222.38</v>
      </c>
      <c r="H135" s="16">
        <f t="shared" si="46"/>
        <v>53.57</v>
      </c>
      <c r="I135" s="17">
        <f t="shared" si="47"/>
        <v>275.95</v>
      </c>
    </row>
    <row r="136" spans="1:9" ht="16.5" customHeight="1" x14ac:dyDescent="0.25">
      <c r="A136" s="216" t="s">
        <v>409</v>
      </c>
      <c r="B136" s="364">
        <v>159</v>
      </c>
      <c r="C136" s="1109">
        <f t="shared" si="40"/>
        <v>1.0063299999999999</v>
      </c>
      <c r="D136" s="16">
        <v>732</v>
      </c>
      <c r="E136" s="16">
        <f t="shared" si="41"/>
        <v>736.63355999999999</v>
      </c>
      <c r="F136" s="16">
        <v>30</v>
      </c>
      <c r="G136" s="16">
        <f t="shared" si="42"/>
        <v>220.99</v>
      </c>
      <c r="H136" s="16">
        <f t="shared" si="46"/>
        <v>53.24</v>
      </c>
      <c r="I136" s="17">
        <f t="shared" si="47"/>
        <v>274.23</v>
      </c>
    </row>
    <row r="137" spans="1:9" ht="16.5" customHeight="1" x14ac:dyDescent="0.25">
      <c r="A137" s="216" t="s">
        <v>409</v>
      </c>
      <c r="B137" s="364">
        <v>168</v>
      </c>
      <c r="C137" s="1109">
        <f t="shared" si="40"/>
        <v>1.0632900000000001</v>
      </c>
      <c r="D137" s="16">
        <v>732</v>
      </c>
      <c r="E137" s="16">
        <f t="shared" si="41"/>
        <v>778.32828000000006</v>
      </c>
      <c r="F137" s="16">
        <v>30</v>
      </c>
      <c r="G137" s="16">
        <f t="shared" si="42"/>
        <v>233.5</v>
      </c>
      <c r="H137" s="16">
        <f t="shared" si="46"/>
        <v>56.25</v>
      </c>
      <c r="I137" s="17">
        <f t="shared" si="47"/>
        <v>289.75</v>
      </c>
    </row>
    <row r="138" spans="1:9" ht="16.5" customHeight="1" x14ac:dyDescent="0.25">
      <c r="A138" s="216" t="s">
        <v>409</v>
      </c>
      <c r="B138" s="364">
        <v>170</v>
      </c>
      <c r="C138" s="1109">
        <f t="shared" si="40"/>
        <v>1.07595</v>
      </c>
      <c r="D138" s="16">
        <v>732</v>
      </c>
      <c r="E138" s="16">
        <f t="shared" si="41"/>
        <v>787.59539999999993</v>
      </c>
      <c r="F138" s="16">
        <v>30</v>
      </c>
      <c r="G138" s="16">
        <f t="shared" si="42"/>
        <v>236.28</v>
      </c>
      <c r="H138" s="16">
        <f t="shared" si="46"/>
        <v>56.92</v>
      </c>
      <c r="I138" s="17">
        <f t="shared" si="47"/>
        <v>293.2</v>
      </c>
    </row>
    <row r="139" spans="1:9" ht="30.75" customHeight="1" x14ac:dyDescent="0.25">
      <c r="A139" s="1037" t="s">
        <v>7</v>
      </c>
      <c r="B139" s="1101">
        <f>SUM(B140:B143)</f>
        <v>460</v>
      </c>
      <c r="C139" s="1048">
        <f>SUM(C140:C143)</f>
        <v>2.9114</v>
      </c>
      <c r="D139" s="883"/>
      <c r="E139" s="883"/>
      <c r="F139" s="883"/>
      <c r="G139" s="883">
        <f>SUM(G140:G143)</f>
        <v>685.78</v>
      </c>
      <c r="H139" s="883">
        <f t="shared" ref="H139:I139" si="49">SUM(H140:H143)</f>
        <v>165.2</v>
      </c>
      <c r="I139" s="1033">
        <f t="shared" si="49"/>
        <v>850.98</v>
      </c>
    </row>
    <row r="140" spans="1:9" ht="15.75" customHeight="1" x14ac:dyDescent="0.25">
      <c r="A140" s="216" t="s">
        <v>216</v>
      </c>
      <c r="B140" s="364">
        <v>27</v>
      </c>
      <c r="C140" s="1109">
        <f t="shared" si="40"/>
        <v>0.17088999999999999</v>
      </c>
      <c r="D140" s="16">
        <v>606</v>
      </c>
      <c r="E140" s="16">
        <f t="shared" si="41"/>
        <v>103.55933999999999</v>
      </c>
      <c r="F140" s="16">
        <v>100</v>
      </c>
      <c r="G140" s="16">
        <f t="shared" si="42"/>
        <v>103.56</v>
      </c>
      <c r="H140" s="16">
        <f t="shared" si="46"/>
        <v>24.95</v>
      </c>
      <c r="I140" s="17">
        <f t="shared" si="47"/>
        <v>128.51</v>
      </c>
    </row>
    <row r="141" spans="1:9" ht="15.75" customHeight="1" x14ac:dyDescent="0.25">
      <c r="A141" s="216" t="s">
        <v>216</v>
      </c>
      <c r="B141" s="364">
        <v>134</v>
      </c>
      <c r="C141" s="1109">
        <f t="shared" si="40"/>
        <v>0.84809999999999997</v>
      </c>
      <c r="D141" s="16">
        <v>606</v>
      </c>
      <c r="E141" s="16">
        <f t="shared" si="41"/>
        <v>513.94859999999994</v>
      </c>
      <c r="F141" s="16">
        <v>30</v>
      </c>
      <c r="G141" s="16">
        <f t="shared" si="42"/>
        <v>154.18</v>
      </c>
      <c r="H141" s="16">
        <f t="shared" si="46"/>
        <v>37.14</v>
      </c>
      <c r="I141" s="17">
        <f t="shared" si="47"/>
        <v>191.32</v>
      </c>
    </row>
    <row r="142" spans="1:9" ht="15.75" customHeight="1" x14ac:dyDescent="0.25">
      <c r="A142" s="216" t="s">
        <v>216</v>
      </c>
      <c r="B142" s="364">
        <v>141</v>
      </c>
      <c r="C142" s="1109">
        <f t="shared" si="40"/>
        <v>0.89241000000000004</v>
      </c>
      <c r="D142" s="16">
        <v>606</v>
      </c>
      <c r="E142" s="16">
        <f t="shared" si="41"/>
        <v>540.80046000000004</v>
      </c>
      <c r="F142" s="16">
        <v>30</v>
      </c>
      <c r="G142" s="16">
        <f t="shared" si="42"/>
        <v>162.24</v>
      </c>
      <c r="H142" s="16">
        <f t="shared" si="46"/>
        <v>39.08</v>
      </c>
      <c r="I142" s="17">
        <f t="shared" si="47"/>
        <v>201.32</v>
      </c>
    </row>
    <row r="143" spans="1:9" ht="15.75" customHeight="1" x14ac:dyDescent="0.25">
      <c r="A143" s="216" t="s">
        <v>428</v>
      </c>
      <c r="B143" s="364">
        <v>158</v>
      </c>
      <c r="C143" s="1109">
        <f t="shared" si="40"/>
        <v>1</v>
      </c>
      <c r="D143" s="16">
        <v>886</v>
      </c>
      <c r="E143" s="16">
        <f t="shared" si="41"/>
        <v>886</v>
      </c>
      <c r="F143" s="16">
        <v>30</v>
      </c>
      <c r="G143" s="16">
        <f t="shared" si="42"/>
        <v>265.8</v>
      </c>
      <c r="H143" s="16">
        <f t="shared" si="46"/>
        <v>64.03</v>
      </c>
      <c r="I143" s="17">
        <f t="shared" si="47"/>
        <v>329.83000000000004</v>
      </c>
    </row>
    <row r="144" spans="1:9" s="137" customFormat="1" ht="24" customHeight="1" x14ac:dyDescent="0.25">
      <c r="A144" s="707" t="s">
        <v>2702</v>
      </c>
      <c r="B144" s="1100">
        <f>B145+B165+B171+B176</f>
        <v>2546.75</v>
      </c>
      <c r="C144" s="124">
        <f>C145+C165+C171+C176</f>
        <v>16.1187</v>
      </c>
      <c r="D144" s="12"/>
      <c r="E144" s="12"/>
      <c r="F144" s="12"/>
      <c r="G144" s="52">
        <f>G145+G165+G171+G176</f>
        <v>17917.510000000002</v>
      </c>
      <c r="H144" s="52">
        <f>H145+H165+H171+H176</f>
        <v>4316.3500000000004</v>
      </c>
      <c r="I144" s="789">
        <f>I145+I165+I171+I176</f>
        <v>22233.86</v>
      </c>
    </row>
    <row r="145" spans="1:9" ht="48" customHeight="1" x14ac:dyDescent="0.25">
      <c r="A145" s="1037" t="s">
        <v>10</v>
      </c>
      <c r="B145" s="1101">
        <f>SUM(B146:B164)</f>
        <v>780</v>
      </c>
      <c r="C145" s="1048">
        <f>SUM(C146:C164)</f>
        <v>4.9367400000000004</v>
      </c>
      <c r="D145" s="883"/>
      <c r="E145" s="883"/>
      <c r="F145" s="883"/>
      <c r="G145" s="883">
        <f>SUM(G146:G164)</f>
        <v>8174.56</v>
      </c>
      <c r="H145" s="883">
        <f t="shared" ref="H145:I145" si="50">SUM(H146:H164)</f>
        <v>1969.25</v>
      </c>
      <c r="I145" s="1033">
        <f t="shared" si="50"/>
        <v>10143.810000000001</v>
      </c>
    </row>
    <row r="146" spans="1:9" ht="15.75" customHeight="1" x14ac:dyDescent="0.25">
      <c r="A146" s="216" t="s">
        <v>429</v>
      </c>
      <c r="B146" s="364">
        <v>48</v>
      </c>
      <c r="C146" s="1109">
        <f t="shared" ref="C146:C170" si="51">ROUND(B146/158,5)</f>
        <v>0.30380000000000001</v>
      </c>
      <c r="D146" s="16">
        <v>1492</v>
      </c>
      <c r="E146" s="16">
        <f t="shared" ref="E146:E170" si="52">D146*C146</f>
        <v>453.26960000000003</v>
      </c>
      <c r="F146" s="16">
        <v>100</v>
      </c>
      <c r="G146" s="16">
        <f t="shared" ref="G146:G170" si="53">ROUND(E146*F146%,2)</f>
        <v>453.27</v>
      </c>
      <c r="H146" s="16">
        <f t="shared" ref="H146:H170" si="54">ROUND(G146*0.2409,2)</f>
        <v>109.19</v>
      </c>
      <c r="I146" s="17">
        <f t="shared" ref="I146:I170" si="55">SUM(G146:H146)</f>
        <v>562.46</v>
      </c>
    </row>
    <row r="147" spans="1:9" ht="15.75" customHeight="1" x14ac:dyDescent="0.25">
      <c r="A147" s="216" t="s">
        <v>429</v>
      </c>
      <c r="B147" s="364">
        <v>72</v>
      </c>
      <c r="C147" s="1109">
        <f t="shared" si="51"/>
        <v>0.45569999999999999</v>
      </c>
      <c r="D147" s="16">
        <v>1492</v>
      </c>
      <c r="E147" s="16">
        <f t="shared" si="52"/>
        <v>679.90440000000001</v>
      </c>
      <c r="F147" s="16">
        <v>100</v>
      </c>
      <c r="G147" s="16">
        <f t="shared" si="53"/>
        <v>679.9</v>
      </c>
      <c r="H147" s="16">
        <f t="shared" si="54"/>
        <v>163.79</v>
      </c>
      <c r="I147" s="17">
        <f t="shared" si="55"/>
        <v>843.68999999999994</v>
      </c>
    </row>
    <row r="148" spans="1:9" ht="15.75" customHeight="1" x14ac:dyDescent="0.25">
      <c r="A148" s="216" t="s">
        <v>430</v>
      </c>
      <c r="B148" s="364">
        <v>36</v>
      </c>
      <c r="C148" s="1109">
        <f t="shared" si="51"/>
        <v>0.22785</v>
      </c>
      <c r="D148" s="16">
        <v>1482</v>
      </c>
      <c r="E148" s="16">
        <f t="shared" si="52"/>
        <v>337.6737</v>
      </c>
      <c r="F148" s="16">
        <v>100</v>
      </c>
      <c r="G148" s="16">
        <f t="shared" si="53"/>
        <v>337.67</v>
      </c>
      <c r="H148" s="16">
        <f t="shared" si="54"/>
        <v>81.34</v>
      </c>
      <c r="I148" s="17">
        <f t="shared" si="55"/>
        <v>419.01</v>
      </c>
    </row>
    <row r="149" spans="1:9" ht="15.75" customHeight="1" x14ac:dyDescent="0.25">
      <c r="A149" s="216" t="s">
        <v>431</v>
      </c>
      <c r="B149" s="364">
        <v>96</v>
      </c>
      <c r="C149" s="1109">
        <f t="shared" si="51"/>
        <v>0.60758999999999996</v>
      </c>
      <c r="D149" s="16">
        <v>1358</v>
      </c>
      <c r="E149" s="16">
        <f t="shared" si="52"/>
        <v>825.10721999999998</v>
      </c>
      <c r="F149" s="16">
        <v>100</v>
      </c>
      <c r="G149" s="16">
        <f t="shared" si="53"/>
        <v>825.11</v>
      </c>
      <c r="H149" s="16">
        <f t="shared" si="54"/>
        <v>198.77</v>
      </c>
      <c r="I149" s="17">
        <f t="shared" si="55"/>
        <v>1023.88</v>
      </c>
    </row>
    <row r="150" spans="1:9" ht="15.75" customHeight="1" x14ac:dyDescent="0.25">
      <c r="A150" s="216" t="s">
        <v>431</v>
      </c>
      <c r="B150" s="364">
        <v>24</v>
      </c>
      <c r="C150" s="1109">
        <f t="shared" si="51"/>
        <v>0.15190000000000001</v>
      </c>
      <c r="D150" s="16">
        <v>1358</v>
      </c>
      <c r="E150" s="16">
        <f t="shared" si="52"/>
        <v>206.28020000000001</v>
      </c>
      <c r="F150" s="16">
        <v>100</v>
      </c>
      <c r="G150" s="16">
        <f t="shared" si="53"/>
        <v>206.28</v>
      </c>
      <c r="H150" s="16">
        <f t="shared" si="54"/>
        <v>49.69</v>
      </c>
      <c r="I150" s="17">
        <f t="shared" si="55"/>
        <v>255.97</v>
      </c>
    </row>
    <row r="151" spans="1:9" ht="15.75" customHeight="1" x14ac:dyDescent="0.25">
      <c r="A151" s="216" t="s">
        <v>431</v>
      </c>
      <c r="B151" s="364">
        <v>27</v>
      </c>
      <c r="C151" s="1109">
        <f t="shared" si="51"/>
        <v>0.17088999999999999</v>
      </c>
      <c r="D151" s="16">
        <v>1358</v>
      </c>
      <c r="E151" s="16">
        <f t="shared" si="52"/>
        <v>232.06861999999998</v>
      </c>
      <c r="F151" s="16">
        <v>100</v>
      </c>
      <c r="G151" s="16">
        <f t="shared" si="53"/>
        <v>232.07</v>
      </c>
      <c r="H151" s="16">
        <f t="shared" si="54"/>
        <v>55.91</v>
      </c>
      <c r="I151" s="17">
        <f t="shared" si="55"/>
        <v>287.98</v>
      </c>
    </row>
    <row r="152" spans="1:9" ht="15.75" customHeight="1" x14ac:dyDescent="0.25">
      <c r="A152" s="216" t="s">
        <v>426</v>
      </c>
      <c r="B152" s="364">
        <v>48</v>
      </c>
      <c r="C152" s="1109">
        <f t="shared" si="51"/>
        <v>0.30380000000000001</v>
      </c>
      <c r="D152" s="16">
        <v>1870</v>
      </c>
      <c r="E152" s="16">
        <f t="shared" si="52"/>
        <v>568.10599999999999</v>
      </c>
      <c r="F152" s="16">
        <v>100</v>
      </c>
      <c r="G152" s="16">
        <f t="shared" si="53"/>
        <v>568.11</v>
      </c>
      <c r="H152" s="16">
        <f t="shared" si="54"/>
        <v>136.86000000000001</v>
      </c>
      <c r="I152" s="17">
        <f t="shared" si="55"/>
        <v>704.97</v>
      </c>
    </row>
    <row r="153" spans="1:9" ht="15.75" customHeight="1" x14ac:dyDescent="0.25">
      <c r="A153" s="216" t="s">
        <v>426</v>
      </c>
      <c r="B153" s="364">
        <v>48</v>
      </c>
      <c r="C153" s="1109">
        <f t="shared" si="51"/>
        <v>0.30380000000000001</v>
      </c>
      <c r="D153" s="16">
        <v>1870</v>
      </c>
      <c r="E153" s="16">
        <f t="shared" si="52"/>
        <v>568.10599999999999</v>
      </c>
      <c r="F153" s="16">
        <v>100</v>
      </c>
      <c r="G153" s="16">
        <f t="shared" si="53"/>
        <v>568.11</v>
      </c>
      <c r="H153" s="16">
        <f t="shared" si="54"/>
        <v>136.86000000000001</v>
      </c>
      <c r="I153" s="17">
        <f t="shared" si="55"/>
        <v>704.97</v>
      </c>
    </row>
    <row r="154" spans="1:9" ht="15.75" customHeight="1" x14ac:dyDescent="0.25">
      <c r="A154" s="216" t="s">
        <v>426</v>
      </c>
      <c r="B154" s="364">
        <v>48</v>
      </c>
      <c r="C154" s="1109">
        <f t="shared" si="51"/>
        <v>0.30380000000000001</v>
      </c>
      <c r="D154" s="16">
        <v>1870</v>
      </c>
      <c r="E154" s="16">
        <f t="shared" si="52"/>
        <v>568.10599999999999</v>
      </c>
      <c r="F154" s="16">
        <v>100</v>
      </c>
      <c r="G154" s="16">
        <f t="shared" si="53"/>
        <v>568.11</v>
      </c>
      <c r="H154" s="16">
        <f t="shared" si="54"/>
        <v>136.86000000000001</v>
      </c>
      <c r="I154" s="17">
        <f t="shared" si="55"/>
        <v>704.97</v>
      </c>
    </row>
    <row r="155" spans="1:9" ht="15.75" customHeight="1" x14ac:dyDescent="0.25">
      <c r="A155" s="216" t="s">
        <v>426</v>
      </c>
      <c r="B155" s="364">
        <v>36</v>
      </c>
      <c r="C155" s="1109">
        <f t="shared" si="51"/>
        <v>0.22785</v>
      </c>
      <c r="D155" s="16">
        <v>1870</v>
      </c>
      <c r="E155" s="16">
        <f t="shared" si="52"/>
        <v>426.0795</v>
      </c>
      <c r="F155" s="16">
        <v>100</v>
      </c>
      <c r="G155" s="16">
        <f t="shared" si="53"/>
        <v>426.08</v>
      </c>
      <c r="H155" s="16">
        <f t="shared" si="54"/>
        <v>102.64</v>
      </c>
      <c r="I155" s="17">
        <f t="shared" si="55"/>
        <v>528.72</v>
      </c>
    </row>
    <row r="156" spans="1:9" ht="15.75" customHeight="1" x14ac:dyDescent="0.25">
      <c r="A156" s="216" t="s">
        <v>426</v>
      </c>
      <c r="B156" s="364">
        <v>33</v>
      </c>
      <c r="C156" s="1109">
        <f t="shared" si="51"/>
        <v>0.20885999999999999</v>
      </c>
      <c r="D156" s="16">
        <v>1870</v>
      </c>
      <c r="E156" s="16">
        <f t="shared" si="52"/>
        <v>390.56819999999999</v>
      </c>
      <c r="F156" s="16">
        <v>100</v>
      </c>
      <c r="G156" s="16">
        <f t="shared" si="53"/>
        <v>390.57</v>
      </c>
      <c r="H156" s="16">
        <f t="shared" si="54"/>
        <v>94.09</v>
      </c>
      <c r="I156" s="17">
        <f t="shared" si="55"/>
        <v>484.65999999999997</v>
      </c>
    </row>
    <row r="157" spans="1:9" ht="15.75" customHeight="1" x14ac:dyDescent="0.25">
      <c r="A157" s="216" t="s">
        <v>426</v>
      </c>
      <c r="B157" s="364">
        <v>24</v>
      </c>
      <c r="C157" s="1109">
        <f t="shared" si="51"/>
        <v>0.15190000000000001</v>
      </c>
      <c r="D157" s="16">
        <v>1870</v>
      </c>
      <c r="E157" s="16">
        <f t="shared" si="52"/>
        <v>284.053</v>
      </c>
      <c r="F157" s="16">
        <v>100</v>
      </c>
      <c r="G157" s="16">
        <f t="shared" si="53"/>
        <v>284.05</v>
      </c>
      <c r="H157" s="16">
        <f t="shared" si="54"/>
        <v>68.430000000000007</v>
      </c>
      <c r="I157" s="17">
        <f t="shared" si="55"/>
        <v>352.48</v>
      </c>
    </row>
    <row r="158" spans="1:9" ht="15.75" customHeight="1" x14ac:dyDescent="0.25">
      <c r="A158" s="216" t="s">
        <v>432</v>
      </c>
      <c r="B158" s="364">
        <v>36</v>
      </c>
      <c r="C158" s="1109">
        <f t="shared" si="51"/>
        <v>0.22785</v>
      </c>
      <c r="D158" s="16">
        <v>1870</v>
      </c>
      <c r="E158" s="16">
        <f t="shared" si="52"/>
        <v>426.0795</v>
      </c>
      <c r="F158" s="16">
        <v>100</v>
      </c>
      <c r="G158" s="16">
        <f t="shared" si="53"/>
        <v>426.08</v>
      </c>
      <c r="H158" s="16">
        <f t="shared" si="54"/>
        <v>102.64</v>
      </c>
      <c r="I158" s="17">
        <f t="shared" si="55"/>
        <v>528.72</v>
      </c>
    </row>
    <row r="159" spans="1:9" ht="15.75" customHeight="1" x14ac:dyDescent="0.25">
      <c r="A159" s="216" t="s">
        <v>433</v>
      </c>
      <c r="B159" s="364">
        <v>48</v>
      </c>
      <c r="C159" s="1109">
        <f t="shared" si="51"/>
        <v>0.30380000000000001</v>
      </c>
      <c r="D159" s="16">
        <v>1711</v>
      </c>
      <c r="E159" s="16">
        <f t="shared" si="52"/>
        <v>519.80180000000007</v>
      </c>
      <c r="F159" s="16">
        <v>100</v>
      </c>
      <c r="G159" s="16">
        <f t="shared" si="53"/>
        <v>519.79999999999995</v>
      </c>
      <c r="H159" s="16">
        <f t="shared" si="54"/>
        <v>125.22</v>
      </c>
      <c r="I159" s="17">
        <f t="shared" si="55"/>
        <v>645.02</v>
      </c>
    </row>
    <row r="160" spans="1:9" ht="15.75" customHeight="1" x14ac:dyDescent="0.25">
      <c r="A160" s="216" t="s">
        <v>427</v>
      </c>
      <c r="B160" s="364">
        <v>24</v>
      </c>
      <c r="C160" s="1109">
        <f t="shared" si="51"/>
        <v>0.15190000000000001</v>
      </c>
      <c r="D160" s="16">
        <v>1711</v>
      </c>
      <c r="E160" s="16">
        <f t="shared" si="52"/>
        <v>259.90090000000004</v>
      </c>
      <c r="F160" s="16">
        <v>100</v>
      </c>
      <c r="G160" s="16">
        <f t="shared" si="53"/>
        <v>259.89999999999998</v>
      </c>
      <c r="H160" s="16">
        <f t="shared" si="54"/>
        <v>62.61</v>
      </c>
      <c r="I160" s="17">
        <f t="shared" si="55"/>
        <v>322.51</v>
      </c>
    </row>
    <row r="161" spans="1:9" ht="15.75" customHeight="1" x14ac:dyDescent="0.25">
      <c r="A161" s="216" t="s">
        <v>427</v>
      </c>
      <c r="B161" s="364">
        <v>24</v>
      </c>
      <c r="C161" s="1109">
        <f t="shared" si="51"/>
        <v>0.15190000000000001</v>
      </c>
      <c r="D161" s="16">
        <v>1711</v>
      </c>
      <c r="E161" s="16">
        <f t="shared" si="52"/>
        <v>259.90090000000004</v>
      </c>
      <c r="F161" s="16">
        <v>100</v>
      </c>
      <c r="G161" s="16">
        <f t="shared" si="53"/>
        <v>259.89999999999998</v>
      </c>
      <c r="H161" s="16">
        <f t="shared" si="54"/>
        <v>62.61</v>
      </c>
      <c r="I161" s="17">
        <f t="shared" si="55"/>
        <v>322.51</v>
      </c>
    </row>
    <row r="162" spans="1:9" ht="15.75" customHeight="1" x14ac:dyDescent="0.25">
      <c r="A162" s="216" t="s">
        <v>427</v>
      </c>
      <c r="B162" s="364">
        <v>24</v>
      </c>
      <c r="C162" s="1109">
        <f t="shared" si="51"/>
        <v>0.15190000000000001</v>
      </c>
      <c r="D162" s="16">
        <v>1711</v>
      </c>
      <c r="E162" s="16">
        <f t="shared" si="52"/>
        <v>259.90090000000004</v>
      </c>
      <c r="F162" s="16">
        <v>100</v>
      </c>
      <c r="G162" s="16">
        <f t="shared" si="53"/>
        <v>259.89999999999998</v>
      </c>
      <c r="H162" s="16">
        <f t="shared" si="54"/>
        <v>62.61</v>
      </c>
      <c r="I162" s="17">
        <f t="shared" si="55"/>
        <v>322.51</v>
      </c>
    </row>
    <row r="163" spans="1:9" ht="15.75" customHeight="1" x14ac:dyDescent="0.25">
      <c r="A163" s="216" t="s">
        <v>238</v>
      </c>
      <c r="B163" s="364">
        <v>36</v>
      </c>
      <c r="C163" s="1109">
        <f t="shared" si="51"/>
        <v>0.22785</v>
      </c>
      <c r="D163" s="16">
        <v>1711</v>
      </c>
      <c r="E163" s="16">
        <f t="shared" si="52"/>
        <v>389.85134999999997</v>
      </c>
      <c r="F163" s="16">
        <v>100</v>
      </c>
      <c r="G163" s="16">
        <f t="shared" si="53"/>
        <v>389.85</v>
      </c>
      <c r="H163" s="16">
        <f t="shared" si="54"/>
        <v>93.91</v>
      </c>
      <c r="I163" s="17">
        <f t="shared" si="55"/>
        <v>483.76</v>
      </c>
    </row>
    <row r="164" spans="1:9" ht="15.75" customHeight="1" x14ac:dyDescent="0.25">
      <c r="A164" s="216" t="s">
        <v>238</v>
      </c>
      <c r="B164" s="364">
        <v>48</v>
      </c>
      <c r="C164" s="1109">
        <f t="shared" si="51"/>
        <v>0.30380000000000001</v>
      </c>
      <c r="D164" s="16">
        <v>1711</v>
      </c>
      <c r="E164" s="16">
        <f t="shared" si="52"/>
        <v>519.80180000000007</v>
      </c>
      <c r="F164" s="16">
        <v>100</v>
      </c>
      <c r="G164" s="16">
        <f t="shared" si="53"/>
        <v>519.79999999999995</v>
      </c>
      <c r="H164" s="16">
        <f t="shared" si="54"/>
        <v>125.22</v>
      </c>
      <c r="I164" s="17">
        <f t="shared" si="55"/>
        <v>645.02</v>
      </c>
    </row>
    <row r="165" spans="1:9" ht="66" x14ac:dyDescent="0.25">
      <c r="A165" s="1037" t="s">
        <v>8</v>
      </c>
      <c r="B165" s="1101">
        <f>SUM(B166:B170)</f>
        <v>739.75</v>
      </c>
      <c r="C165" s="1048">
        <f>SUM(C166:C170)</f>
        <v>4.6819600000000001</v>
      </c>
      <c r="D165" s="883"/>
      <c r="E165" s="883"/>
      <c r="F165" s="883"/>
      <c r="G165" s="883">
        <f>SUM(G166:G170)</f>
        <v>4771.45</v>
      </c>
      <c r="H165" s="883">
        <f t="shared" ref="H165:I165" si="56">SUM(H166:H170)</f>
        <v>1149.46</v>
      </c>
      <c r="I165" s="1033">
        <f t="shared" si="56"/>
        <v>5920.91</v>
      </c>
    </row>
    <row r="166" spans="1:9" ht="15.75" customHeight="1" x14ac:dyDescent="0.25">
      <c r="A166" s="216" t="s">
        <v>227</v>
      </c>
      <c r="B166" s="364">
        <v>150</v>
      </c>
      <c r="C166" s="1109">
        <f t="shared" si="51"/>
        <v>0.94937000000000005</v>
      </c>
      <c r="D166" s="16">
        <v>937</v>
      </c>
      <c r="E166" s="16">
        <f t="shared" si="52"/>
        <v>889.55969000000005</v>
      </c>
      <c r="F166" s="16">
        <v>100</v>
      </c>
      <c r="G166" s="16">
        <f t="shared" si="53"/>
        <v>889.56</v>
      </c>
      <c r="H166" s="16">
        <f t="shared" si="54"/>
        <v>214.3</v>
      </c>
      <c r="I166" s="17">
        <f t="shared" si="55"/>
        <v>1103.8599999999999</v>
      </c>
    </row>
    <row r="167" spans="1:9" ht="15.75" customHeight="1" x14ac:dyDescent="0.25">
      <c r="A167" s="216" t="s">
        <v>211</v>
      </c>
      <c r="B167" s="364">
        <v>120.75</v>
      </c>
      <c r="C167" s="1109">
        <f t="shared" si="51"/>
        <v>0.76424000000000003</v>
      </c>
      <c r="D167" s="16">
        <v>1040</v>
      </c>
      <c r="E167" s="16">
        <f t="shared" si="52"/>
        <v>794.80960000000005</v>
      </c>
      <c r="F167" s="16">
        <v>100</v>
      </c>
      <c r="G167" s="16">
        <f t="shared" si="53"/>
        <v>794.81</v>
      </c>
      <c r="H167" s="16">
        <f t="shared" si="54"/>
        <v>191.47</v>
      </c>
      <c r="I167" s="17">
        <f t="shared" si="55"/>
        <v>986.28</v>
      </c>
    </row>
    <row r="168" spans="1:9" ht="15.75" customHeight="1" x14ac:dyDescent="0.25">
      <c r="A168" s="216" t="s">
        <v>211</v>
      </c>
      <c r="B168" s="364">
        <v>153</v>
      </c>
      <c r="C168" s="1109">
        <f t="shared" si="51"/>
        <v>0.96835000000000004</v>
      </c>
      <c r="D168" s="16">
        <v>1040</v>
      </c>
      <c r="E168" s="16">
        <f t="shared" si="52"/>
        <v>1007.0840000000001</v>
      </c>
      <c r="F168" s="16">
        <v>100</v>
      </c>
      <c r="G168" s="16">
        <f t="shared" si="53"/>
        <v>1007.08</v>
      </c>
      <c r="H168" s="16">
        <f t="shared" si="54"/>
        <v>242.61</v>
      </c>
      <c r="I168" s="17">
        <f t="shared" si="55"/>
        <v>1249.69</v>
      </c>
    </row>
    <row r="169" spans="1:9" ht="15.75" customHeight="1" x14ac:dyDescent="0.25">
      <c r="A169" s="216" t="s">
        <v>211</v>
      </c>
      <c r="B169" s="364">
        <v>158</v>
      </c>
      <c r="C169" s="1109">
        <f t="shared" si="51"/>
        <v>1</v>
      </c>
      <c r="D169" s="16">
        <v>1040</v>
      </c>
      <c r="E169" s="16">
        <f t="shared" si="52"/>
        <v>1040</v>
      </c>
      <c r="F169" s="16">
        <v>100</v>
      </c>
      <c r="G169" s="16">
        <f t="shared" si="53"/>
        <v>1040</v>
      </c>
      <c r="H169" s="16">
        <f t="shared" si="54"/>
        <v>250.54</v>
      </c>
      <c r="I169" s="17">
        <f t="shared" si="55"/>
        <v>1290.54</v>
      </c>
    </row>
    <row r="170" spans="1:9" ht="15.75" customHeight="1" x14ac:dyDescent="0.25">
      <c r="A170" s="216" t="s">
        <v>211</v>
      </c>
      <c r="B170" s="364">
        <v>158</v>
      </c>
      <c r="C170" s="1109">
        <f t="shared" si="51"/>
        <v>1</v>
      </c>
      <c r="D170" s="16">
        <v>1040</v>
      </c>
      <c r="E170" s="16">
        <f t="shared" si="52"/>
        <v>1040</v>
      </c>
      <c r="F170" s="16">
        <v>100</v>
      </c>
      <c r="G170" s="16">
        <f t="shared" si="53"/>
        <v>1040</v>
      </c>
      <c r="H170" s="16">
        <f t="shared" si="54"/>
        <v>250.54</v>
      </c>
      <c r="I170" s="17">
        <f t="shared" si="55"/>
        <v>1290.54</v>
      </c>
    </row>
    <row r="171" spans="1:9" ht="66" x14ac:dyDescent="0.25">
      <c r="A171" s="1037" t="s">
        <v>9</v>
      </c>
      <c r="B171" s="1101">
        <f>SUM(B172:B175)</f>
        <v>632</v>
      </c>
      <c r="C171" s="1048">
        <f>SUM(C172:C175)</f>
        <v>4</v>
      </c>
      <c r="D171" s="883"/>
      <c r="E171" s="883"/>
      <c r="F171" s="883"/>
      <c r="G171" s="883">
        <f>SUM(G172:G175)</f>
        <v>2928</v>
      </c>
      <c r="H171" s="883">
        <f t="shared" ref="H171:I171" si="57">SUM(H172:H175)</f>
        <v>705.36</v>
      </c>
      <c r="I171" s="1033">
        <f t="shared" si="57"/>
        <v>3633.36</v>
      </c>
    </row>
    <row r="172" spans="1:9" ht="15.75" customHeight="1" x14ac:dyDescent="0.25">
      <c r="A172" s="216" t="s">
        <v>409</v>
      </c>
      <c r="B172" s="364">
        <v>158</v>
      </c>
      <c r="C172" s="1109">
        <f t="shared" ref="C172:C179" si="58">ROUND(B172/158,5)</f>
        <v>1</v>
      </c>
      <c r="D172" s="16">
        <v>732</v>
      </c>
      <c r="E172" s="16">
        <f t="shared" ref="E172:E179" si="59">D172*C172</f>
        <v>732</v>
      </c>
      <c r="F172" s="16">
        <v>100</v>
      </c>
      <c r="G172" s="16">
        <f t="shared" ref="G172:G179" si="60">ROUND(E172*F172%,2)</f>
        <v>732</v>
      </c>
      <c r="H172" s="16">
        <f t="shared" ref="H172:H179" si="61">ROUND(G172*0.2409,2)</f>
        <v>176.34</v>
      </c>
      <c r="I172" s="17">
        <f t="shared" ref="I172:I179" si="62">SUM(G172:H172)</f>
        <v>908.34</v>
      </c>
    </row>
    <row r="173" spans="1:9" ht="15.75" customHeight="1" x14ac:dyDescent="0.25">
      <c r="A173" s="216" t="s">
        <v>409</v>
      </c>
      <c r="B173" s="364">
        <v>158</v>
      </c>
      <c r="C173" s="1109">
        <f t="shared" si="58"/>
        <v>1</v>
      </c>
      <c r="D173" s="16">
        <v>732</v>
      </c>
      <c r="E173" s="16">
        <f t="shared" si="59"/>
        <v>732</v>
      </c>
      <c r="F173" s="16">
        <v>100</v>
      </c>
      <c r="G173" s="16">
        <f t="shared" si="60"/>
        <v>732</v>
      </c>
      <c r="H173" s="16">
        <f t="shared" si="61"/>
        <v>176.34</v>
      </c>
      <c r="I173" s="17">
        <f t="shared" si="62"/>
        <v>908.34</v>
      </c>
    </row>
    <row r="174" spans="1:9" ht="15.75" customHeight="1" x14ac:dyDescent="0.25">
      <c r="A174" s="216" t="s">
        <v>409</v>
      </c>
      <c r="B174" s="364">
        <v>158</v>
      </c>
      <c r="C174" s="1109">
        <f t="shared" si="58"/>
        <v>1</v>
      </c>
      <c r="D174" s="16">
        <v>732</v>
      </c>
      <c r="E174" s="16">
        <f t="shared" si="59"/>
        <v>732</v>
      </c>
      <c r="F174" s="16">
        <v>100</v>
      </c>
      <c r="G174" s="16">
        <f t="shared" si="60"/>
        <v>732</v>
      </c>
      <c r="H174" s="16">
        <f t="shared" si="61"/>
        <v>176.34</v>
      </c>
      <c r="I174" s="17">
        <f t="shared" si="62"/>
        <v>908.34</v>
      </c>
    </row>
    <row r="175" spans="1:9" ht="15.75" customHeight="1" x14ac:dyDescent="0.25">
      <c r="A175" s="216" t="s">
        <v>409</v>
      </c>
      <c r="B175" s="364">
        <v>158</v>
      </c>
      <c r="C175" s="1109">
        <f t="shared" si="58"/>
        <v>1</v>
      </c>
      <c r="D175" s="16">
        <v>732</v>
      </c>
      <c r="E175" s="16">
        <f t="shared" si="59"/>
        <v>732</v>
      </c>
      <c r="F175" s="16">
        <v>100</v>
      </c>
      <c r="G175" s="16">
        <f t="shared" si="60"/>
        <v>732</v>
      </c>
      <c r="H175" s="16">
        <f t="shared" si="61"/>
        <v>176.34</v>
      </c>
      <c r="I175" s="17">
        <f t="shared" si="62"/>
        <v>908.34</v>
      </c>
    </row>
    <row r="176" spans="1:9" ht="35.25" customHeight="1" x14ac:dyDescent="0.25">
      <c r="A176" s="1037" t="s">
        <v>7</v>
      </c>
      <c r="B176" s="1101">
        <f>SUM(B177:B179)</f>
        <v>395</v>
      </c>
      <c r="C176" s="1048">
        <f>SUM(C177:C179)</f>
        <v>2.5</v>
      </c>
      <c r="D176" s="883"/>
      <c r="E176" s="883"/>
      <c r="F176" s="883"/>
      <c r="G176" s="883">
        <f>SUM(G177:G179)</f>
        <v>2043.5</v>
      </c>
      <c r="H176" s="883">
        <f t="shared" ref="H176:I176" si="63">SUM(H177:H179)</f>
        <v>492.28000000000003</v>
      </c>
      <c r="I176" s="1033">
        <f t="shared" si="63"/>
        <v>2535.7799999999997</v>
      </c>
    </row>
    <row r="177" spans="1:9" ht="15.75" customHeight="1" x14ac:dyDescent="0.25">
      <c r="A177" s="216" t="s">
        <v>434</v>
      </c>
      <c r="B177" s="364">
        <v>79</v>
      </c>
      <c r="C177" s="1109">
        <f t="shared" si="58"/>
        <v>0.5</v>
      </c>
      <c r="D177" s="16">
        <v>897</v>
      </c>
      <c r="E177" s="16">
        <f t="shared" si="59"/>
        <v>448.5</v>
      </c>
      <c r="F177" s="16">
        <v>100</v>
      </c>
      <c r="G177" s="16">
        <f t="shared" si="60"/>
        <v>448.5</v>
      </c>
      <c r="H177" s="16">
        <f t="shared" si="61"/>
        <v>108.04</v>
      </c>
      <c r="I177" s="17">
        <f t="shared" si="62"/>
        <v>556.54</v>
      </c>
    </row>
    <row r="178" spans="1:9" ht="15.75" customHeight="1" x14ac:dyDescent="0.25">
      <c r="A178" s="216" t="s">
        <v>216</v>
      </c>
      <c r="B178" s="364">
        <v>158</v>
      </c>
      <c r="C178" s="1109">
        <f t="shared" si="58"/>
        <v>1</v>
      </c>
      <c r="D178" s="16">
        <v>606</v>
      </c>
      <c r="E178" s="16">
        <f t="shared" si="59"/>
        <v>606</v>
      </c>
      <c r="F178" s="16">
        <v>100</v>
      </c>
      <c r="G178" s="16">
        <f t="shared" si="60"/>
        <v>606</v>
      </c>
      <c r="H178" s="16">
        <f t="shared" si="61"/>
        <v>145.99</v>
      </c>
      <c r="I178" s="17">
        <f t="shared" si="62"/>
        <v>751.99</v>
      </c>
    </row>
    <row r="179" spans="1:9" ht="15.75" customHeight="1" x14ac:dyDescent="0.25">
      <c r="A179" s="216" t="s">
        <v>428</v>
      </c>
      <c r="B179" s="364">
        <v>158</v>
      </c>
      <c r="C179" s="1109">
        <f t="shared" si="58"/>
        <v>1</v>
      </c>
      <c r="D179" s="16">
        <v>989</v>
      </c>
      <c r="E179" s="16">
        <f t="shared" si="59"/>
        <v>989</v>
      </c>
      <c r="F179" s="16">
        <v>100</v>
      </c>
      <c r="G179" s="16">
        <f t="shared" si="60"/>
        <v>989</v>
      </c>
      <c r="H179" s="16">
        <f t="shared" si="61"/>
        <v>238.25</v>
      </c>
      <c r="I179" s="17">
        <f t="shared" si="62"/>
        <v>1227.25</v>
      </c>
    </row>
    <row r="180" spans="1:9" s="137" customFormat="1" ht="36" customHeight="1" x14ac:dyDescent="0.25">
      <c r="A180" s="822" t="s">
        <v>2703</v>
      </c>
      <c r="B180" s="1100">
        <f>B181+B227</f>
        <v>2999.5</v>
      </c>
      <c r="C180" s="124">
        <f>C181+C227</f>
        <v>18.984280000000002</v>
      </c>
      <c r="D180" s="12"/>
      <c r="E180" s="12"/>
      <c r="F180" s="12"/>
      <c r="G180" s="52">
        <f>G181+G227</f>
        <v>14247.150000000001</v>
      </c>
      <c r="H180" s="52">
        <f>H181+H227</f>
        <v>3432.1599999999994</v>
      </c>
      <c r="I180" s="789">
        <f>I181+I227</f>
        <v>17679.310000000009</v>
      </c>
    </row>
    <row r="181" spans="1:9" ht="66" x14ac:dyDescent="0.25">
      <c r="A181" s="1037" t="s">
        <v>8</v>
      </c>
      <c r="B181" s="1101">
        <f>SUM(B182:B226)</f>
        <v>1967.5</v>
      </c>
      <c r="C181" s="1048">
        <f>SUM(C182:C226)</f>
        <v>12.452620000000001</v>
      </c>
      <c r="D181" s="883"/>
      <c r="E181" s="883"/>
      <c r="F181" s="883"/>
      <c r="G181" s="883">
        <f>SUM(G182:G226)</f>
        <v>11873.840000000002</v>
      </c>
      <c r="H181" s="883">
        <f t="shared" ref="H181:I181" si="64">SUM(H182:H226)</f>
        <v>2860.4299999999994</v>
      </c>
      <c r="I181" s="1033">
        <f t="shared" si="64"/>
        <v>14734.270000000008</v>
      </c>
    </row>
    <row r="182" spans="1:9" ht="15.75" customHeight="1" x14ac:dyDescent="0.25">
      <c r="A182" s="216" t="s">
        <v>227</v>
      </c>
      <c r="B182" s="364">
        <v>16</v>
      </c>
      <c r="C182" s="1109">
        <f t="shared" ref="C182:C226" si="65">ROUND(B182/158,5)</f>
        <v>0.10127</v>
      </c>
      <c r="D182" s="16">
        <v>937</v>
      </c>
      <c r="E182" s="16">
        <f t="shared" ref="E182:E212" si="66">D182*C182</f>
        <v>94.889989999999997</v>
      </c>
      <c r="F182" s="16">
        <v>100</v>
      </c>
      <c r="G182" s="16">
        <f t="shared" ref="G182:G212" si="67">ROUND(E182*F182%,2)</f>
        <v>94.89</v>
      </c>
      <c r="H182" s="16">
        <f t="shared" ref="H182:H212" si="68">ROUND(G182*0.2409,2)</f>
        <v>22.86</v>
      </c>
      <c r="I182" s="17">
        <f t="shared" ref="I182:I212" si="69">SUM(G182:H182)</f>
        <v>117.75</v>
      </c>
    </row>
    <row r="183" spans="1:9" ht="15.75" customHeight="1" x14ac:dyDescent="0.25">
      <c r="A183" s="216" t="s">
        <v>227</v>
      </c>
      <c r="B183" s="364">
        <v>16</v>
      </c>
      <c r="C183" s="1109">
        <f t="shared" si="65"/>
        <v>0.10127</v>
      </c>
      <c r="D183" s="16">
        <v>937</v>
      </c>
      <c r="E183" s="16">
        <f t="shared" si="66"/>
        <v>94.889989999999997</v>
      </c>
      <c r="F183" s="16">
        <v>100</v>
      </c>
      <c r="G183" s="16">
        <f t="shared" si="67"/>
        <v>94.89</v>
      </c>
      <c r="H183" s="16">
        <f t="shared" si="68"/>
        <v>22.86</v>
      </c>
      <c r="I183" s="17">
        <f t="shared" si="69"/>
        <v>117.75</v>
      </c>
    </row>
    <row r="184" spans="1:9" ht="15.75" customHeight="1" x14ac:dyDescent="0.25">
      <c r="A184" s="216" t="s">
        <v>227</v>
      </c>
      <c r="B184" s="364">
        <v>31.5</v>
      </c>
      <c r="C184" s="1109">
        <f t="shared" si="65"/>
        <v>0.19936999999999999</v>
      </c>
      <c r="D184" s="16">
        <v>937</v>
      </c>
      <c r="E184" s="16">
        <f t="shared" si="66"/>
        <v>186.80968999999999</v>
      </c>
      <c r="F184" s="16">
        <v>100</v>
      </c>
      <c r="G184" s="16">
        <f t="shared" si="67"/>
        <v>186.81</v>
      </c>
      <c r="H184" s="16">
        <f t="shared" si="68"/>
        <v>45</v>
      </c>
      <c r="I184" s="17">
        <f t="shared" si="69"/>
        <v>231.81</v>
      </c>
    </row>
    <row r="185" spans="1:9" ht="15.75" customHeight="1" x14ac:dyDescent="0.25">
      <c r="A185" s="216" t="s">
        <v>227</v>
      </c>
      <c r="B185" s="364">
        <v>16</v>
      </c>
      <c r="C185" s="1109">
        <f t="shared" si="65"/>
        <v>0.10127</v>
      </c>
      <c r="D185" s="16">
        <v>937</v>
      </c>
      <c r="E185" s="16">
        <f t="shared" si="66"/>
        <v>94.889989999999997</v>
      </c>
      <c r="F185" s="16">
        <v>100</v>
      </c>
      <c r="G185" s="16">
        <f t="shared" si="67"/>
        <v>94.89</v>
      </c>
      <c r="H185" s="16">
        <f t="shared" si="68"/>
        <v>22.86</v>
      </c>
      <c r="I185" s="17">
        <f t="shared" si="69"/>
        <v>117.75</v>
      </c>
    </row>
    <row r="186" spans="1:9" ht="15.75" customHeight="1" x14ac:dyDescent="0.25">
      <c r="A186" s="216" t="s">
        <v>227</v>
      </c>
      <c r="B186" s="364">
        <v>47.5</v>
      </c>
      <c r="C186" s="1109">
        <f t="shared" si="65"/>
        <v>0.30063000000000001</v>
      </c>
      <c r="D186" s="16">
        <v>937</v>
      </c>
      <c r="E186" s="16">
        <f t="shared" si="66"/>
        <v>281.69031000000001</v>
      </c>
      <c r="F186" s="16">
        <v>100</v>
      </c>
      <c r="G186" s="16">
        <f t="shared" si="67"/>
        <v>281.69</v>
      </c>
      <c r="H186" s="16">
        <f t="shared" si="68"/>
        <v>67.86</v>
      </c>
      <c r="I186" s="17">
        <f t="shared" si="69"/>
        <v>349.55</v>
      </c>
    </row>
    <row r="187" spans="1:9" ht="15.75" customHeight="1" x14ac:dyDescent="0.25">
      <c r="A187" s="216" t="s">
        <v>211</v>
      </c>
      <c r="B187" s="364">
        <v>16</v>
      </c>
      <c r="C187" s="128">
        <f t="shared" si="65"/>
        <v>0.10127</v>
      </c>
      <c r="D187" s="16">
        <v>1040</v>
      </c>
      <c r="E187" s="16">
        <f t="shared" si="66"/>
        <v>105.32080000000001</v>
      </c>
      <c r="F187" s="16">
        <v>100</v>
      </c>
      <c r="G187" s="16">
        <f t="shared" si="67"/>
        <v>105.32</v>
      </c>
      <c r="H187" s="16">
        <f t="shared" si="68"/>
        <v>25.37</v>
      </c>
      <c r="I187" s="17">
        <f t="shared" si="69"/>
        <v>130.69</v>
      </c>
    </row>
    <row r="188" spans="1:9" ht="15.75" customHeight="1" x14ac:dyDescent="0.25">
      <c r="A188" s="216" t="s">
        <v>211</v>
      </c>
      <c r="B188" s="364">
        <v>16</v>
      </c>
      <c r="C188" s="128">
        <f t="shared" si="65"/>
        <v>0.10127</v>
      </c>
      <c r="D188" s="16">
        <v>1040</v>
      </c>
      <c r="E188" s="16">
        <f t="shared" si="66"/>
        <v>105.32080000000001</v>
      </c>
      <c r="F188" s="16">
        <v>100</v>
      </c>
      <c r="G188" s="16">
        <f t="shared" si="67"/>
        <v>105.32</v>
      </c>
      <c r="H188" s="16">
        <f t="shared" si="68"/>
        <v>25.37</v>
      </c>
      <c r="I188" s="17">
        <f t="shared" si="69"/>
        <v>130.69</v>
      </c>
    </row>
    <row r="189" spans="1:9" ht="15.75" customHeight="1" x14ac:dyDescent="0.25">
      <c r="A189" s="216" t="s">
        <v>211</v>
      </c>
      <c r="B189" s="364">
        <v>31.5</v>
      </c>
      <c r="C189" s="128">
        <f t="shared" si="65"/>
        <v>0.19936999999999999</v>
      </c>
      <c r="D189" s="16">
        <v>1040</v>
      </c>
      <c r="E189" s="16">
        <f t="shared" si="66"/>
        <v>207.34479999999999</v>
      </c>
      <c r="F189" s="16">
        <v>100</v>
      </c>
      <c r="G189" s="16">
        <f t="shared" si="67"/>
        <v>207.34</v>
      </c>
      <c r="H189" s="16">
        <f t="shared" si="68"/>
        <v>49.95</v>
      </c>
      <c r="I189" s="17">
        <f t="shared" si="69"/>
        <v>257.29000000000002</v>
      </c>
    </row>
    <row r="190" spans="1:9" ht="15.75" customHeight="1" x14ac:dyDescent="0.25">
      <c r="A190" s="216" t="s">
        <v>211</v>
      </c>
      <c r="B190" s="364">
        <v>31.5</v>
      </c>
      <c r="C190" s="128">
        <f t="shared" si="65"/>
        <v>0.19936999999999999</v>
      </c>
      <c r="D190" s="16">
        <v>1040</v>
      </c>
      <c r="E190" s="16">
        <f t="shared" si="66"/>
        <v>207.34479999999999</v>
      </c>
      <c r="F190" s="16">
        <v>100</v>
      </c>
      <c r="G190" s="16">
        <f t="shared" si="67"/>
        <v>207.34</v>
      </c>
      <c r="H190" s="16">
        <f t="shared" si="68"/>
        <v>49.95</v>
      </c>
      <c r="I190" s="17">
        <f t="shared" si="69"/>
        <v>257.29000000000002</v>
      </c>
    </row>
    <row r="191" spans="1:9" ht="15.75" customHeight="1" x14ac:dyDescent="0.25">
      <c r="A191" s="216" t="s">
        <v>211</v>
      </c>
      <c r="B191" s="364">
        <v>31.5</v>
      </c>
      <c r="C191" s="128">
        <f t="shared" si="65"/>
        <v>0.19936999999999999</v>
      </c>
      <c r="D191" s="16">
        <v>1040</v>
      </c>
      <c r="E191" s="16">
        <f t="shared" si="66"/>
        <v>207.34479999999999</v>
      </c>
      <c r="F191" s="16">
        <v>100</v>
      </c>
      <c r="G191" s="16">
        <f t="shared" si="67"/>
        <v>207.34</v>
      </c>
      <c r="H191" s="16">
        <f t="shared" si="68"/>
        <v>49.95</v>
      </c>
      <c r="I191" s="17">
        <f t="shared" si="69"/>
        <v>257.29000000000002</v>
      </c>
    </row>
    <row r="192" spans="1:9" ht="15.75" customHeight="1" x14ac:dyDescent="0.25">
      <c r="A192" s="216" t="s">
        <v>211</v>
      </c>
      <c r="B192" s="364">
        <v>31.5</v>
      </c>
      <c r="C192" s="128">
        <f t="shared" si="65"/>
        <v>0.19936999999999999</v>
      </c>
      <c r="D192" s="16">
        <v>1040</v>
      </c>
      <c r="E192" s="16">
        <f t="shared" si="66"/>
        <v>207.34479999999999</v>
      </c>
      <c r="F192" s="16">
        <v>100</v>
      </c>
      <c r="G192" s="16">
        <f t="shared" si="67"/>
        <v>207.34</v>
      </c>
      <c r="H192" s="16">
        <f t="shared" si="68"/>
        <v>49.95</v>
      </c>
      <c r="I192" s="17">
        <f t="shared" si="69"/>
        <v>257.29000000000002</v>
      </c>
    </row>
    <row r="193" spans="1:9" ht="15.75" customHeight="1" x14ac:dyDescent="0.25">
      <c r="A193" s="216" t="s">
        <v>211</v>
      </c>
      <c r="B193" s="364">
        <v>47.5</v>
      </c>
      <c r="C193" s="128">
        <f t="shared" si="65"/>
        <v>0.30063000000000001</v>
      </c>
      <c r="D193" s="16">
        <v>1040</v>
      </c>
      <c r="E193" s="16">
        <f t="shared" si="66"/>
        <v>312.65520000000004</v>
      </c>
      <c r="F193" s="16">
        <v>100</v>
      </c>
      <c r="G193" s="16">
        <f t="shared" si="67"/>
        <v>312.66000000000003</v>
      </c>
      <c r="H193" s="16">
        <f t="shared" si="68"/>
        <v>75.319999999999993</v>
      </c>
      <c r="I193" s="17">
        <f t="shared" si="69"/>
        <v>387.98</v>
      </c>
    </row>
    <row r="194" spans="1:9" ht="15.75" customHeight="1" x14ac:dyDescent="0.25">
      <c r="A194" s="216" t="s">
        <v>211</v>
      </c>
      <c r="B194" s="364">
        <v>16</v>
      </c>
      <c r="C194" s="128">
        <f t="shared" si="65"/>
        <v>0.10127</v>
      </c>
      <c r="D194" s="16">
        <v>1040</v>
      </c>
      <c r="E194" s="16">
        <f t="shared" si="66"/>
        <v>105.32080000000001</v>
      </c>
      <c r="F194" s="16">
        <v>100</v>
      </c>
      <c r="G194" s="16">
        <f t="shared" si="67"/>
        <v>105.32</v>
      </c>
      <c r="H194" s="16">
        <f t="shared" si="68"/>
        <v>25.37</v>
      </c>
      <c r="I194" s="17">
        <f t="shared" si="69"/>
        <v>130.69</v>
      </c>
    </row>
    <row r="195" spans="1:9" ht="15.75" customHeight="1" x14ac:dyDescent="0.25">
      <c r="A195" s="216" t="s">
        <v>211</v>
      </c>
      <c r="B195" s="364">
        <v>16</v>
      </c>
      <c r="C195" s="128">
        <f t="shared" si="65"/>
        <v>0.10127</v>
      </c>
      <c r="D195" s="16">
        <v>1040</v>
      </c>
      <c r="E195" s="16">
        <f t="shared" si="66"/>
        <v>105.32080000000001</v>
      </c>
      <c r="F195" s="16">
        <v>100</v>
      </c>
      <c r="G195" s="16">
        <f t="shared" si="67"/>
        <v>105.32</v>
      </c>
      <c r="H195" s="16">
        <f t="shared" si="68"/>
        <v>25.37</v>
      </c>
      <c r="I195" s="17">
        <f t="shared" si="69"/>
        <v>130.69</v>
      </c>
    </row>
    <row r="196" spans="1:9" ht="15.75" customHeight="1" x14ac:dyDescent="0.25">
      <c r="A196" s="216" t="s">
        <v>211</v>
      </c>
      <c r="B196" s="364">
        <v>16</v>
      </c>
      <c r="C196" s="128">
        <f t="shared" si="65"/>
        <v>0.10127</v>
      </c>
      <c r="D196" s="16">
        <v>1040</v>
      </c>
      <c r="E196" s="16">
        <f t="shared" si="66"/>
        <v>105.32080000000001</v>
      </c>
      <c r="F196" s="16">
        <v>100</v>
      </c>
      <c r="G196" s="16">
        <f t="shared" si="67"/>
        <v>105.32</v>
      </c>
      <c r="H196" s="16">
        <f t="shared" si="68"/>
        <v>25.37</v>
      </c>
      <c r="I196" s="17">
        <f t="shared" si="69"/>
        <v>130.69</v>
      </c>
    </row>
    <row r="197" spans="1:9" ht="15.75" customHeight="1" x14ac:dyDescent="0.25">
      <c r="A197" s="216" t="s">
        <v>211</v>
      </c>
      <c r="B197" s="364">
        <v>31.5</v>
      </c>
      <c r="C197" s="128">
        <f t="shared" si="65"/>
        <v>0.19936999999999999</v>
      </c>
      <c r="D197" s="16">
        <v>1040</v>
      </c>
      <c r="E197" s="16">
        <f t="shared" si="66"/>
        <v>207.34479999999999</v>
      </c>
      <c r="F197" s="16">
        <v>100</v>
      </c>
      <c r="G197" s="16">
        <f t="shared" si="67"/>
        <v>207.34</v>
      </c>
      <c r="H197" s="16">
        <f t="shared" si="68"/>
        <v>49.95</v>
      </c>
      <c r="I197" s="17">
        <f t="shared" si="69"/>
        <v>257.29000000000002</v>
      </c>
    </row>
    <row r="198" spans="1:9" ht="15.75" customHeight="1" x14ac:dyDescent="0.25">
      <c r="A198" s="216" t="s">
        <v>211</v>
      </c>
      <c r="B198" s="364">
        <v>31.5</v>
      </c>
      <c r="C198" s="128">
        <f t="shared" si="65"/>
        <v>0.19936999999999999</v>
      </c>
      <c r="D198" s="16">
        <v>1040</v>
      </c>
      <c r="E198" s="16">
        <f t="shared" si="66"/>
        <v>207.34479999999999</v>
      </c>
      <c r="F198" s="16">
        <v>100</v>
      </c>
      <c r="G198" s="16">
        <f t="shared" si="67"/>
        <v>207.34</v>
      </c>
      <c r="H198" s="16">
        <f t="shared" si="68"/>
        <v>49.95</v>
      </c>
      <c r="I198" s="17">
        <f t="shared" si="69"/>
        <v>257.29000000000002</v>
      </c>
    </row>
    <row r="199" spans="1:9" ht="15.75" customHeight="1" x14ac:dyDescent="0.25">
      <c r="A199" s="216" t="s">
        <v>211</v>
      </c>
      <c r="B199" s="364">
        <v>16</v>
      </c>
      <c r="C199" s="128">
        <f t="shared" si="65"/>
        <v>0.10127</v>
      </c>
      <c r="D199" s="16">
        <v>1040</v>
      </c>
      <c r="E199" s="16">
        <f t="shared" si="66"/>
        <v>105.32080000000001</v>
      </c>
      <c r="F199" s="16">
        <v>100</v>
      </c>
      <c r="G199" s="16">
        <f t="shared" si="67"/>
        <v>105.32</v>
      </c>
      <c r="H199" s="16">
        <f t="shared" si="68"/>
        <v>25.37</v>
      </c>
      <c r="I199" s="17">
        <f t="shared" si="69"/>
        <v>130.69</v>
      </c>
    </row>
    <row r="200" spans="1:9" ht="15.75" customHeight="1" x14ac:dyDescent="0.25">
      <c r="A200" s="216" t="s">
        <v>211</v>
      </c>
      <c r="B200" s="364">
        <v>31.5</v>
      </c>
      <c r="C200" s="128">
        <f t="shared" si="65"/>
        <v>0.19936999999999999</v>
      </c>
      <c r="D200" s="16">
        <v>1040</v>
      </c>
      <c r="E200" s="16">
        <f t="shared" si="66"/>
        <v>207.34479999999999</v>
      </c>
      <c r="F200" s="16">
        <v>100</v>
      </c>
      <c r="G200" s="16">
        <f t="shared" si="67"/>
        <v>207.34</v>
      </c>
      <c r="H200" s="16">
        <f t="shared" si="68"/>
        <v>49.95</v>
      </c>
      <c r="I200" s="17">
        <f t="shared" si="69"/>
        <v>257.29000000000002</v>
      </c>
    </row>
    <row r="201" spans="1:9" ht="15.75" customHeight="1" x14ac:dyDescent="0.25">
      <c r="A201" s="216" t="s">
        <v>211</v>
      </c>
      <c r="B201" s="364">
        <v>16</v>
      </c>
      <c r="C201" s="128">
        <f t="shared" si="65"/>
        <v>0.10127</v>
      </c>
      <c r="D201" s="16">
        <v>1040</v>
      </c>
      <c r="E201" s="16">
        <f t="shared" si="66"/>
        <v>105.32080000000001</v>
      </c>
      <c r="F201" s="16">
        <v>100</v>
      </c>
      <c r="G201" s="16">
        <f t="shared" si="67"/>
        <v>105.32</v>
      </c>
      <c r="H201" s="16">
        <f t="shared" si="68"/>
        <v>25.37</v>
      </c>
      <c r="I201" s="17">
        <f t="shared" si="69"/>
        <v>130.69</v>
      </c>
    </row>
    <row r="202" spans="1:9" ht="15.75" customHeight="1" x14ac:dyDescent="0.25">
      <c r="A202" s="216" t="s">
        <v>211</v>
      </c>
      <c r="B202" s="364">
        <v>31.5</v>
      </c>
      <c r="C202" s="128">
        <f t="shared" si="65"/>
        <v>0.19936999999999999</v>
      </c>
      <c r="D202" s="16">
        <v>1040</v>
      </c>
      <c r="E202" s="16">
        <f t="shared" si="66"/>
        <v>207.34479999999999</v>
      </c>
      <c r="F202" s="16">
        <v>100</v>
      </c>
      <c r="G202" s="16">
        <f t="shared" si="67"/>
        <v>207.34</v>
      </c>
      <c r="H202" s="16">
        <f t="shared" si="68"/>
        <v>49.95</v>
      </c>
      <c r="I202" s="17">
        <f t="shared" si="69"/>
        <v>257.29000000000002</v>
      </c>
    </row>
    <row r="203" spans="1:9" ht="15.75" customHeight="1" x14ac:dyDescent="0.25">
      <c r="A203" s="216" t="s">
        <v>211</v>
      </c>
      <c r="B203" s="364">
        <v>16</v>
      </c>
      <c r="C203" s="128">
        <f t="shared" si="65"/>
        <v>0.10127</v>
      </c>
      <c r="D203" s="16">
        <v>1040</v>
      </c>
      <c r="E203" s="16">
        <f t="shared" si="66"/>
        <v>105.32080000000001</v>
      </c>
      <c r="F203" s="16">
        <v>100</v>
      </c>
      <c r="G203" s="16">
        <f t="shared" si="67"/>
        <v>105.32</v>
      </c>
      <c r="H203" s="16">
        <f t="shared" si="68"/>
        <v>25.37</v>
      </c>
      <c r="I203" s="17">
        <f t="shared" si="69"/>
        <v>130.69</v>
      </c>
    </row>
    <row r="204" spans="1:9" ht="15.75" customHeight="1" x14ac:dyDescent="0.25">
      <c r="A204" s="216" t="s">
        <v>211</v>
      </c>
      <c r="B204" s="364">
        <v>16</v>
      </c>
      <c r="C204" s="128">
        <f t="shared" si="65"/>
        <v>0.10127</v>
      </c>
      <c r="D204" s="16">
        <v>1040</v>
      </c>
      <c r="E204" s="16">
        <f t="shared" si="66"/>
        <v>105.32080000000001</v>
      </c>
      <c r="F204" s="16">
        <v>100</v>
      </c>
      <c r="G204" s="16">
        <f t="shared" si="67"/>
        <v>105.32</v>
      </c>
      <c r="H204" s="16">
        <f t="shared" si="68"/>
        <v>25.37</v>
      </c>
      <c r="I204" s="17">
        <f t="shared" si="69"/>
        <v>130.69</v>
      </c>
    </row>
    <row r="205" spans="1:9" ht="15.75" customHeight="1" x14ac:dyDescent="0.25">
      <c r="A205" s="216" t="s">
        <v>435</v>
      </c>
      <c r="B205" s="364">
        <v>63</v>
      </c>
      <c r="C205" s="128">
        <f t="shared" si="65"/>
        <v>0.39872999999999997</v>
      </c>
      <c r="D205" s="16">
        <v>1040</v>
      </c>
      <c r="E205" s="16">
        <f t="shared" si="66"/>
        <v>414.67919999999998</v>
      </c>
      <c r="F205" s="16">
        <v>100</v>
      </c>
      <c r="G205" s="16">
        <f t="shared" si="67"/>
        <v>414.68</v>
      </c>
      <c r="H205" s="16">
        <f t="shared" si="68"/>
        <v>99.9</v>
      </c>
      <c r="I205" s="17">
        <f t="shared" si="69"/>
        <v>514.58000000000004</v>
      </c>
    </row>
    <row r="206" spans="1:9" ht="15.75" customHeight="1" x14ac:dyDescent="0.25">
      <c r="A206" s="216" t="s">
        <v>435</v>
      </c>
      <c r="B206" s="364">
        <v>16</v>
      </c>
      <c r="C206" s="128">
        <f t="shared" si="65"/>
        <v>0.10127</v>
      </c>
      <c r="D206" s="16">
        <v>1422</v>
      </c>
      <c r="E206" s="16">
        <f t="shared" si="66"/>
        <v>144.00594000000001</v>
      </c>
      <c r="F206" s="16">
        <v>100</v>
      </c>
      <c r="G206" s="16">
        <f t="shared" si="67"/>
        <v>144.01</v>
      </c>
      <c r="H206" s="16">
        <f t="shared" si="68"/>
        <v>34.69</v>
      </c>
      <c r="I206" s="17">
        <f t="shared" si="69"/>
        <v>178.7</v>
      </c>
    </row>
    <row r="207" spans="1:9" ht="15.75" customHeight="1" x14ac:dyDescent="0.25">
      <c r="A207" s="216" t="s">
        <v>435</v>
      </c>
      <c r="B207" s="364">
        <v>31.5</v>
      </c>
      <c r="C207" s="128">
        <f t="shared" si="65"/>
        <v>0.19936999999999999</v>
      </c>
      <c r="D207" s="16">
        <v>1422</v>
      </c>
      <c r="E207" s="16">
        <f t="shared" si="66"/>
        <v>283.50414000000001</v>
      </c>
      <c r="F207" s="16">
        <v>100</v>
      </c>
      <c r="G207" s="16">
        <f t="shared" si="67"/>
        <v>283.5</v>
      </c>
      <c r="H207" s="16">
        <f t="shared" si="68"/>
        <v>68.3</v>
      </c>
      <c r="I207" s="17">
        <f t="shared" si="69"/>
        <v>351.8</v>
      </c>
    </row>
    <row r="208" spans="1:9" ht="15.75" customHeight="1" x14ac:dyDescent="0.25">
      <c r="A208" s="216" t="s">
        <v>435</v>
      </c>
      <c r="B208" s="364">
        <v>31.5</v>
      </c>
      <c r="C208" s="128">
        <f t="shared" si="65"/>
        <v>0.19936999999999999</v>
      </c>
      <c r="D208" s="16">
        <v>1422</v>
      </c>
      <c r="E208" s="16">
        <f t="shared" si="66"/>
        <v>283.50414000000001</v>
      </c>
      <c r="F208" s="16">
        <v>100</v>
      </c>
      <c r="G208" s="16">
        <f t="shared" si="67"/>
        <v>283.5</v>
      </c>
      <c r="H208" s="16">
        <f t="shared" si="68"/>
        <v>68.3</v>
      </c>
      <c r="I208" s="17">
        <f t="shared" si="69"/>
        <v>351.8</v>
      </c>
    </row>
    <row r="209" spans="1:9" ht="15.75" customHeight="1" x14ac:dyDescent="0.25">
      <c r="A209" s="216" t="s">
        <v>435</v>
      </c>
      <c r="B209" s="364">
        <v>142</v>
      </c>
      <c r="C209" s="128">
        <f t="shared" si="65"/>
        <v>0.89873000000000003</v>
      </c>
      <c r="D209" s="16">
        <v>1422</v>
      </c>
      <c r="E209" s="16">
        <f t="shared" si="66"/>
        <v>1277.99406</v>
      </c>
      <c r="F209" s="16">
        <v>100</v>
      </c>
      <c r="G209" s="16">
        <f t="shared" si="67"/>
        <v>1277.99</v>
      </c>
      <c r="H209" s="16">
        <f t="shared" si="68"/>
        <v>307.87</v>
      </c>
      <c r="I209" s="17">
        <f t="shared" si="69"/>
        <v>1585.8600000000001</v>
      </c>
    </row>
    <row r="210" spans="1:9" ht="15.75" customHeight="1" x14ac:dyDescent="0.25">
      <c r="A210" s="216" t="s">
        <v>435</v>
      </c>
      <c r="B210" s="364">
        <v>78</v>
      </c>
      <c r="C210" s="128">
        <f t="shared" si="65"/>
        <v>0.49367</v>
      </c>
      <c r="D210" s="16">
        <v>1422</v>
      </c>
      <c r="E210" s="16">
        <f t="shared" si="66"/>
        <v>701.99874</v>
      </c>
      <c r="F210" s="16">
        <v>100</v>
      </c>
      <c r="G210" s="16">
        <f t="shared" si="67"/>
        <v>702</v>
      </c>
      <c r="H210" s="16">
        <f t="shared" si="68"/>
        <v>169.11</v>
      </c>
      <c r="I210" s="17">
        <f t="shared" si="69"/>
        <v>871.11</v>
      </c>
    </row>
    <row r="211" spans="1:9" ht="15.75" customHeight="1" x14ac:dyDescent="0.25">
      <c r="A211" s="216" t="s">
        <v>435</v>
      </c>
      <c r="B211" s="364">
        <v>158</v>
      </c>
      <c r="C211" s="128">
        <f t="shared" si="65"/>
        <v>1</v>
      </c>
      <c r="D211" s="16">
        <v>1422</v>
      </c>
      <c r="E211" s="16">
        <f t="shared" si="66"/>
        <v>1422</v>
      </c>
      <c r="F211" s="16">
        <v>100</v>
      </c>
      <c r="G211" s="16">
        <f t="shared" si="67"/>
        <v>1422</v>
      </c>
      <c r="H211" s="16">
        <f t="shared" si="68"/>
        <v>342.56</v>
      </c>
      <c r="I211" s="17">
        <f t="shared" si="69"/>
        <v>1764.56</v>
      </c>
    </row>
    <row r="212" spans="1:9" ht="15.75" customHeight="1" x14ac:dyDescent="0.25">
      <c r="A212" s="216" t="s">
        <v>435</v>
      </c>
      <c r="B212" s="364">
        <v>7</v>
      </c>
      <c r="C212" s="128">
        <f t="shared" si="65"/>
        <v>4.4299999999999999E-2</v>
      </c>
      <c r="D212" s="16">
        <v>1422</v>
      </c>
      <c r="E212" s="16">
        <f t="shared" si="66"/>
        <v>62.994599999999998</v>
      </c>
      <c r="F212" s="16">
        <v>100</v>
      </c>
      <c r="G212" s="16">
        <f t="shared" si="67"/>
        <v>62.99</v>
      </c>
      <c r="H212" s="16">
        <f t="shared" si="68"/>
        <v>15.17</v>
      </c>
      <c r="I212" s="17">
        <f t="shared" si="69"/>
        <v>78.16</v>
      </c>
    </row>
    <row r="213" spans="1:9" ht="15.75" customHeight="1" x14ac:dyDescent="0.25">
      <c r="A213" s="216" t="s">
        <v>211</v>
      </c>
      <c r="B213" s="364">
        <v>31.5</v>
      </c>
      <c r="C213" s="128">
        <f t="shared" si="65"/>
        <v>0.19936999999999999</v>
      </c>
      <c r="D213" s="16">
        <v>1040</v>
      </c>
      <c r="E213" s="16">
        <f t="shared" ref="E213:E226" si="70">D213*C213</f>
        <v>207.34479999999999</v>
      </c>
      <c r="F213" s="16">
        <v>100</v>
      </c>
      <c r="G213" s="16">
        <f t="shared" ref="G213:G226" si="71">ROUND(E213*F213%,2)</f>
        <v>207.34</v>
      </c>
      <c r="H213" s="16">
        <f t="shared" ref="H213:H226" si="72">ROUND(G213*0.2409,2)</f>
        <v>49.95</v>
      </c>
      <c r="I213" s="17">
        <f t="shared" ref="I213:I226" si="73">SUM(G213:H213)</f>
        <v>257.29000000000002</v>
      </c>
    </row>
    <row r="214" spans="1:9" ht="15.75" customHeight="1" x14ac:dyDescent="0.25">
      <c r="A214" s="216" t="s">
        <v>211</v>
      </c>
      <c r="B214" s="364">
        <v>16</v>
      </c>
      <c r="C214" s="128">
        <f t="shared" si="65"/>
        <v>0.10127</v>
      </c>
      <c r="D214" s="16">
        <v>1040</v>
      </c>
      <c r="E214" s="16">
        <f t="shared" si="70"/>
        <v>105.32080000000001</v>
      </c>
      <c r="F214" s="16">
        <v>100</v>
      </c>
      <c r="G214" s="16">
        <f t="shared" si="71"/>
        <v>105.32</v>
      </c>
      <c r="H214" s="16">
        <f t="shared" si="72"/>
        <v>25.37</v>
      </c>
      <c r="I214" s="17">
        <f t="shared" si="73"/>
        <v>130.69</v>
      </c>
    </row>
    <row r="215" spans="1:9" ht="15.75" customHeight="1" x14ac:dyDescent="0.25">
      <c r="A215" s="216" t="s">
        <v>211</v>
      </c>
      <c r="B215" s="364">
        <v>31.5</v>
      </c>
      <c r="C215" s="128">
        <f t="shared" si="65"/>
        <v>0.19936999999999999</v>
      </c>
      <c r="D215" s="16">
        <v>1040</v>
      </c>
      <c r="E215" s="16">
        <f t="shared" si="70"/>
        <v>207.34479999999999</v>
      </c>
      <c r="F215" s="16">
        <v>100</v>
      </c>
      <c r="G215" s="16">
        <f t="shared" si="71"/>
        <v>207.34</v>
      </c>
      <c r="H215" s="16">
        <f t="shared" si="72"/>
        <v>49.95</v>
      </c>
      <c r="I215" s="17">
        <f t="shared" si="73"/>
        <v>257.29000000000002</v>
      </c>
    </row>
    <row r="216" spans="1:9" ht="15.75" customHeight="1" x14ac:dyDescent="0.25">
      <c r="A216" s="216" t="s">
        <v>211</v>
      </c>
      <c r="B216" s="364">
        <v>31.5</v>
      </c>
      <c r="C216" s="128">
        <f t="shared" si="65"/>
        <v>0.19936999999999999</v>
      </c>
      <c r="D216" s="16">
        <v>1040</v>
      </c>
      <c r="E216" s="16">
        <f t="shared" si="70"/>
        <v>207.34479999999999</v>
      </c>
      <c r="F216" s="16">
        <v>100</v>
      </c>
      <c r="G216" s="16">
        <f t="shared" si="71"/>
        <v>207.34</v>
      </c>
      <c r="H216" s="16">
        <f t="shared" si="72"/>
        <v>49.95</v>
      </c>
      <c r="I216" s="17">
        <f t="shared" si="73"/>
        <v>257.29000000000002</v>
      </c>
    </row>
    <row r="217" spans="1:9" ht="15.75" customHeight="1" x14ac:dyDescent="0.25">
      <c r="A217" s="216" t="s">
        <v>211</v>
      </c>
      <c r="B217" s="364">
        <v>31.5</v>
      </c>
      <c r="C217" s="128">
        <f t="shared" si="65"/>
        <v>0.19936999999999999</v>
      </c>
      <c r="D217" s="16">
        <v>1040</v>
      </c>
      <c r="E217" s="16">
        <f t="shared" si="70"/>
        <v>207.34479999999999</v>
      </c>
      <c r="F217" s="16">
        <v>100</v>
      </c>
      <c r="G217" s="16">
        <f t="shared" si="71"/>
        <v>207.34</v>
      </c>
      <c r="H217" s="16">
        <f t="shared" si="72"/>
        <v>49.95</v>
      </c>
      <c r="I217" s="17">
        <f t="shared" si="73"/>
        <v>257.29000000000002</v>
      </c>
    </row>
    <row r="218" spans="1:9" ht="15.75" customHeight="1" x14ac:dyDescent="0.25">
      <c r="A218" s="216" t="s">
        <v>211</v>
      </c>
      <c r="B218" s="364">
        <v>16</v>
      </c>
      <c r="C218" s="128">
        <f t="shared" si="65"/>
        <v>0.10127</v>
      </c>
      <c r="D218" s="16">
        <v>1040</v>
      </c>
      <c r="E218" s="16">
        <f t="shared" si="70"/>
        <v>105.32080000000001</v>
      </c>
      <c r="F218" s="16">
        <v>100</v>
      </c>
      <c r="G218" s="16">
        <f t="shared" si="71"/>
        <v>105.32</v>
      </c>
      <c r="H218" s="16">
        <f t="shared" si="72"/>
        <v>25.37</v>
      </c>
      <c r="I218" s="17">
        <f t="shared" si="73"/>
        <v>130.69</v>
      </c>
    </row>
    <row r="219" spans="1:9" ht="15.75" customHeight="1" x14ac:dyDescent="0.25">
      <c r="A219" s="216" t="s">
        <v>211</v>
      </c>
      <c r="B219" s="364">
        <v>63</v>
      </c>
      <c r="C219" s="128">
        <f t="shared" si="65"/>
        <v>0.39872999999999997</v>
      </c>
      <c r="D219" s="16">
        <v>1040</v>
      </c>
      <c r="E219" s="16">
        <f t="shared" si="70"/>
        <v>414.67919999999998</v>
      </c>
      <c r="F219" s="16">
        <v>100</v>
      </c>
      <c r="G219" s="16">
        <f t="shared" si="71"/>
        <v>414.68</v>
      </c>
      <c r="H219" s="16">
        <f t="shared" si="72"/>
        <v>99.9</v>
      </c>
      <c r="I219" s="17">
        <f t="shared" si="73"/>
        <v>514.58000000000004</v>
      </c>
    </row>
    <row r="220" spans="1:9" ht="15.75" customHeight="1" x14ac:dyDescent="0.25">
      <c r="A220" s="216" t="s">
        <v>211</v>
      </c>
      <c r="B220" s="364">
        <v>16</v>
      </c>
      <c r="C220" s="128">
        <f t="shared" si="65"/>
        <v>0.10127</v>
      </c>
      <c r="D220" s="16">
        <v>1040</v>
      </c>
      <c r="E220" s="16">
        <f t="shared" si="70"/>
        <v>105.32080000000001</v>
      </c>
      <c r="F220" s="16">
        <v>100</v>
      </c>
      <c r="G220" s="16">
        <f t="shared" si="71"/>
        <v>105.32</v>
      </c>
      <c r="H220" s="16">
        <f t="shared" si="72"/>
        <v>25.37</v>
      </c>
      <c r="I220" s="17">
        <f t="shared" si="73"/>
        <v>130.69</v>
      </c>
    </row>
    <row r="221" spans="1:9" ht="15.75" customHeight="1" x14ac:dyDescent="0.25">
      <c r="A221" s="216" t="s">
        <v>211</v>
      </c>
      <c r="B221" s="364">
        <v>80</v>
      </c>
      <c r="C221" s="128">
        <f t="shared" si="65"/>
        <v>0.50632999999999995</v>
      </c>
      <c r="D221" s="16">
        <v>1040</v>
      </c>
      <c r="E221" s="16">
        <f t="shared" si="70"/>
        <v>526.58319999999992</v>
      </c>
      <c r="F221" s="16">
        <v>100</v>
      </c>
      <c r="G221" s="16">
        <f t="shared" si="71"/>
        <v>526.58000000000004</v>
      </c>
      <c r="H221" s="16">
        <f t="shared" si="72"/>
        <v>126.85</v>
      </c>
      <c r="I221" s="17">
        <f t="shared" si="73"/>
        <v>653.43000000000006</v>
      </c>
    </row>
    <row r="222" spans="1:9" ht="15.75" customHeight="1" x14ac:dyDescent="0.25">
      <c r="A222" s="216" t="s">
        <v>211</v>
      </c>
      <c r="B222" s="364">
        <v>8</v>
      </c>
      <c r="C222" s="128">
        <f t="shared" si="65"/>
        <v>5.0630000000000001E-2</v>
      </c>
      <c r="D222" s="16">
        <v>1040</v>
      </c>
      <c r="E222" s="16">
        <f t="shared" si="70"/>
        <v>52.655200000000001</v>
      </c>
      <c r="F222" s="16">
        <v>100</v>
      </c>
      <c r="G222" s="16">
        <f t="shared" si="71"/>
        <v>52.66</v>
      </c>
      <c r="H222" s="16">
        <f t="shared" si="72"/>
        <v>12.69</v>
      </c>
      <c r="I222" s="17">
        <f t="shared" si="73"/>
        <v>65.349999999999994</v>
      </c>
    </row>
    <row r="223" spans="1:9" ht="15.75" customHeight="1" x14ac:dyDescent="0.25">
      <c r="A223" s="216" t="s">
        <v>435</v>
      </c>
      <c r="B223" s="364">
        <v>158</v>
      </c>
      <c r="C223" s="128">
        <f t="shared" si="65"/>
        <v>1</v>
      </c>
      <c r="D223" s="16">
        <v>1422</v>
      </c>
      <c r="E223" s="16">
        <f t="shared" si="70"/>
        <v>1422</v>
      </c>
      <c r="F223" s="16">
        <v>30</v>
      </c>
      <c r="G223" s="16">
        <f t="shared" si="71"/>
        <v>426.6</v>
      </c>
      <c r="H223" s="16">
        <f t="shared" si="72"/>
        <v>102.77</v>
      </c>
      <c r="I223" s="17">
        <f t="shared" si="73"/>
        <v>529.37</v>
      </c>
    </row>
    <row r="224" spans="1:9" ht="15.75" customHeight="1" x14ac:dyDescent="0.25">
      <c r="A224" s="216" t="s">
        <v>435</v>
      </c>
      <c r="B224" s="364">
        <v>158</v>
      </c>
      <c r="C224" s="128">
        <f t="shared" si="65"/>
        <v>1</v>
      </c>
      <c r="D224" s="16">
        <v>1422</v>
      </c>
      <c r="E224" s="16">
        <f t="shared" si="70"/>
        <v>1422</v>
      </c>
      <c r="F224" s="16">
        <v>30</v>
      </c>
      <c r="G224" s="16">
        <f t="shared" si="71"/>
        <v>426.6</v>
      </c>
      <c r="H224" s="16">
        <f t="shared" si="72"/>
        <v>102.77</v>
      </c>
      <c r="I224" s="17">
        <f t="shared" si="73"/>
        <v>529.37</v>
      </c>
    </row>
    <row r="225" spans="1:9" ht="15.75" customHeight="1" x14ac:dyDescent="0.25">
      <c r="A225" s="216" t="s">
        <v>435</v>
      </c>
      <c r="B225" s="364">
        <v>158</v>
      </c>
      <c r="C225" s="128">
        <f t="shared" si="65"/>
        <v>1</v>
      </c>
      <c r="D225" s="16">
        <v>1422</v>
      </c>
      <c r="E225" s="16">
        <f t="shared" si="70"/>
        <v>1422</v>
      </c>
      <c r="F225" s="16">
        <v>30</v>
      </c>
      <c r="G225" s="16">
        <f t="shared" si="71"/>
        <v>426.6</v>
      </c>
      <c r="H225" s="16">
        <f t="shared" si="72"/>
        <v>102.77</v>
      </c>
      <c r="I225" s="17">
        <f t="shared" si="73"/>
        <v>529.37</v>
      </c>
    </row>
    <row r="226" spans="1:9" ht="15.75" customHeight="1" x14ac:dyDescent="0.25">
      <c r="A226" s="216" t="s">
        <v>435</v>
      </c>
      <c r="B226" s="364">
        <v>71</v>
      </c>
      <c r="C226" s="128">
        <f t="shared" si="65"/>
        <v>0.44936999999999999</v>
      </c>
      <c r="D226" s="16">
        <v>1422</v>
      </c>
      <c r="E226" s="16">
        <f t="shared" si="70"/>
        <v>639.00414000000001</v>
      </c>
      <c r="F226" s="16">
        <v>30</v>
      </c>
      <c r="G226" s="16">
        <f t="shared" si="71"/>
        <v>191.7</v>
      </c>
      <c r="H226" s="16">
        <f t="shared" si="72"/>
        <v>46.18</v>
      </c>
      <c r="I226" s="17">
        <f t="shared" si="73"/>
        <v>237.88</v>
      </c>
    </row>
    <row r="227" spans="1:9" ht="31.5" customHeight="1" x14ac:dyDescent="0.25">
      <c r="A227" s="1037" t="s">
        <v>7</v>
      </c>
      <c r="B227" s="1101">
        <f>SUM(B228:B238)</f>
        <v>1032</v>
      </c>
      <c r="C227" s="1048">
        <f>SUM(C228:C238)</f>
        <v>6.5316599999999996</v>
      </c>
      <c r="D227" s="883"/>
      <c r="E227" s="883"/>
      <c r="F227" s="883"/>
      <c r="G227" s="883">
        <f>SUM(G228:G238)</f>
        <v>2373.31</v>
      </c>
      <c r="H227" s="883">
        <f t="shared" ref="H227:I227" si="74">SUM(H228:H238)</f>
        <v>571.73</v>
      </c>
      <c r="I227" s="1033">
        <f t="shared" si="74"/>
        <v>2945.0400000000004</v>
      </c>
    </row>
    <row r="228" spans="1:9" ht="15.75" customHeight="1" x14ac:dyDescent="0.25">
      <c r="A228" s="216" t="s">
        <v>436</v>
      </c>
      <c r="B228" s="364">
        <v>15</v>
      </c>
      <c r="C228" s="1109">
        <f t="shared" ref="C228:C238" si="75">ROUND(B228/158,5)</f>
        <v>9.4939999999999997E-2</v>
      </c>
      <c r="D228" s="16">
        <v>630</v>
      </c>
      <c r="E228" s="16">
        <f t="shared" ref="E228:E238" si="76">D228*C228</f>
        <v>59.812199999999997</v>
      </c>
      <c r="F228" s="16">
        <v>100</v>
      </c>
      <c r="G228" s="16">
        <f t="shared" ref="G228:G238" si="77">ROUND(E228*F228%,2)</f>
        <v>59.81</v>
      </c>
      <c r="H228" s="16">
        <f t="shared" ref="H228:H238" si="78">ROUND(G228*0.2409,2)</f>
        <v>14.41</v>
      </c>
      <c r="I228" s="17">
        <f t="shared" ref="I228:I238" si="79">SUM(G228:H228)</f>
        <v>74.22</v>
      </c>
    </row>
    <row r="229" spans="1:9" ht="15.75" customHeight="1" x14ac:dyDescent="0.25">
      <c r="A229" s="216" t="s">
        <v>436</v>
      </c>
      <c r="B229" s="364">
        <v>16</v>
      </c>
      <c r="C229" s="1109">
        <f t="shared" si="75"/>
        <v>0.10127</v>
      </c>
      <c r="D229" s="16">
        <v>630</v>
      </c>
      <c r="E229" s="16">
        <f t="shared" si="76"/>
        <v>63.8001</v>
      </c>
      <c r="F229" s="16">
        <v>100</v>
      </c>
      <c r="G229" s="16">
        <f t="shared" si="77"/>
        <v>63.8</v>
      </c>
      <c r="H229" s="16">
        <f t="shared" si="78"/>
        <v>15.37</v>
      </c>
      <c r="I229" s="17">
        <f t="shared" si="79"/>
        <v>79.17</v>
      </c>
    </row>
    <row r="230" spans="1:9" ht="15.75" customHeight="1" x14ac:dyDescent="0.25">
      <c r="A230" s="216" t="s">
        <v>437</v>
      </c>
      <c r="B230" s="364">
        <v>12</v>
      </c>
      <c r="C230" s="1109">
        <f t="shared" si="75"/>
        <v>7.5950000000000004E-2</v>
      </c>
      <c r="D230" s="16">
        <v>882</v>
      </c>
      <c r="E230" s="16">
        <f t="shared" si="76"/>
        <v>66.987899999999996</v>
      </c>
      <c r="F230" s="16">
        <v>100</v>
      </c>
      <c r="G230" s="16">
        <f t="shared" si="77"/>
        <v>66.989999999999995</v>
      </c>
      <c r="H230" s="16">
        <f t="shared" si="78"/>
        <v>16.14</v>
      </c>
      <c r="I230" s="17">
        <f t="shared" si="79"/>
        <v>83.13</v>
      </c>
    </row>
    <row r="231" spans="1:9" ht="15.75" customHeight="1" x14ac:dyDescent="0.25">
      <c r="A231" s="216" t="s">
        <v>438</v>
      </c>
      <c r="B231" s="364">
        <v>158</v>
      </c>
      <c r="C231" s="1109">
        <f t="shared" si="75"/>
        <v>1</v>
      </c>
      <c r="D231" s="16">
        <v>2970</v>
      </c>
      <c r="E231" s="16">
        <f t="shared" si="76"/>
        <v>2970</v>
      </c>
      <c r="F231" s="16">
        <v>30</v>
      </c>
      <c r="G231" s="16">
        <f t="shared" si="77"/>
        <v>891</v>
      </c>
      <c r="H231" s="16">
        <f t="shared" si="78"/>
        <v>214.64</v>
      </c>
      <c r="I231" s="17">
        <f t="shared" si="79"/>
        <v>1105.6399999999999</v>
      </c>
    </row>
    <row r="232" spans="1:9" ht="15.75" customHeight="1" x14ac:dyDescent="0.25">
      <c r="A232" s="216" t="s">
        <v>439</v>
      </c>
      <c r="B232" s="364">
        <v>158</v>
      </c>
      <c r="C232" s="1109">
        <f t="shared" si="75"/>
        <v>1</v>
      </c>
      <c r="D232" s="16">
        <v>1750</v>
      </c>
      <c r="E232" s="16">
        <f t="shared" si="76"/>
        <v>1750</v>
      </c>
      <c r="F232" s="16">
        <v>30</v>
      </c>
      <c r="G232" s="16">
        <f t="shared" si="77"/>
        <v>525</v>
      </c>
      <c r="H232" s="16">
        <f t="shared" si="78"/>
        <v>126.47</v>
      </c>
      <c r="I232" s="17">
        <f t="shared" si="79"/>
        <v>651.47</v>
      </c>
    </row>
    <row r="233" spans="1:9" ht="15.75" customHeight="1" x14ac:dyDescent="0.25">
      <c r="A233" s="216" t="s">
        <v>216</v>
      </c>
      <c r="B233" s="364">
        <v>78</v>
      </c>
      <c r="C233" s="1109">
        <f t="shared" si="75"/>
        <v>0.49367</v>
      </c>
      <c r="D233" s="16">
        <v>600</v>
      </c>
      <c r="E233" s="16">
        <f t="shared" si="76"/>
        <v>296.202</v>
      </c>
      <c r="F233" s="16">
        <v>30</v>
      </c>
      <c r="G233" s="16">
        <f t="shared" si="77"/>
        <v>88.86</v>
      </c>
      <c r="H233" s="16">
        <f t="shared" si="78"/>
        <v>21.41</v>
      </c>
      <c r="I233" s="17">
        <f t="shared" si="79"/>
        <v>110.27</v>
      </c>
    </row>
    <row r="234" spans="1:9" ht="15.75" customHeight="1" x14ac:dyDescent="0.25">
      <c r="A234" s="216" t="s">
        <v>216</v>
      </c>
      <c r="B234" s="364">
        <v>102</v>
      </c>
      <c r="C234" s="1109">
        <f t="shared" si="75"/>
        <v>0.64556999999999998</v>
      </c>
      <c r="D234" s="16">
        <v>600</v>
      </c>
      <c r="E234" s="16">
        <f t="shared" si="76"/>
        <v>387.34199999999998</v>
      </c>
      <c r="F234" s="16">
        <v>30</v>
      </c>
      <c r="G234" s="16">
        <f t="shared" si="77"/>
        <v>116.2</v>
      </c>
      <c r="H234" s="16">
        <f t="shared" si="78"/>
        <v>27.99</v>
      </c>
      <c r="I234" s="17">
        <f t="shared" si="79"/>
        <v>144.19</v>
      </c>
    </row>
    <row r="235" spans="1:9" ht="15.75" customHeight="1" x14ac:dyDescent="0.25">
      <c r="A235" s="216" t="s">
        <v>216</v>
      </c>
      <c r="B235" s="364">
        <v>160</v>
      </c>
      <c r="C235" s="1109">
        <f t="shared" si="75"/>
        <v>1.0126599999999999</v>
      </c>
      <c r="D235" s="16">
        <v>600</v>
      </c>
      <c r="E235" s="16">
        <f t="shared" si="76"/>
        <v>607.59599999999989</v>
      </c>
      <c r="F235" s="16">
        <v>30</v>
      </c>
      <c r="G235" s="16">
        <f t="shared" si="77"/>
        <v>182.28</v>
      </c>
      <c r="H235" s="16">
        <f t="shared" si="78"/>
        <v>43.91</v>
      </c>
      <c r="I235" s="17">
        <f t="shared" si="79"/>
        <v>226.19</v>
      </c>
    </row>
    <row r="236" spans="1:9" ht="15.75" customHeight="1" x14ac:dyDescent="0.25">
      <c r="A236" s="216" t="s">
        <v>216</v>
      </c>
      <c r="B236" s="364">
        <v>160</v>
      </c>
      <c r="C236" s="1109">
        <f t="shared" si="75"/>
        <v>1.0126599999999999</v>
      </c>
      <c r="D236" s="16">
        <v>600</v>
      </c>
      <c r="E236" s="16">
        <f t="shared" si="76"/>
        <v>607.59599999999989</v>
      </c>
      <c r="F236" s="16">
        <v>30</v>
      </c>
      <c r="G236" s="16">
        <f t="shared" si="77"/>
        <v>182.28</v>
      </c>
      <c r="H236" s="16">
        <f t="shared" si="78"/>
        <v>43.91</v>
      </c>
      <c r="I236" s="17">
        <f t="shared" si="79"/>
        <v>226.19</v>
      </c>
    </row>
    <row r="237" spans="1:9" ht="15.75" customHeight="1" x14ac:dyDescent="0.25">
      <c r="A237" s="216" t="s">
        <v>216</v>
      </c>
      <c r="B237" s="364">
        <v>161</v>
      </c>
      <c r="C237" s="128">
        <f t="shared" si="75"/>
        <v>1.0189900000000001</v>
      </c>
      <c r="D237" s="16">
        <v>600</v>
      </c>
      <c r="E237" s="16">
        <f t="shared" si="76"/>
        <v>611.39400000000001</v>
      </c>
      <c r="F237" s="16">
        <v>30</v>
      </c>
      <c r="G237" s="16">
        <f t="shared" si="77"/>
        <v>183.42</v>
      </c>
      <c r="H237" s="16">
        <f t="shared" si="78"/>
        <v>44.19</v>
      </c>
      <c r="I237" s="17">
        <f t="shared" si="79"/>
        <v>227.60999999999999</v>
      </c>
    </row>
    <row r="238" spans="1:9" ht="15.75" customHeight="1" x14ac:dyDescent="0.25">
      <c r="A238" s="216" t="s">
        <v>216</v>
      </c>
      <c r="B238" s="364">
        <v>12</v>
      </c>
      <c r="C238" s="128">
        <f t="shared" si="75"/>
        <v>7.5950000000000004E-2</v>
      </c>
      <c r="D238" s="16">
        <v>600</v>
      </c>
      <c r="E238" s="16">
        <f t="shared" si="76"/>
        <v>45.57</v>
      </c>
      <c r="F238" s="16">
        <v>30</v>
      </c>
      <c r="G238" s="16">
        <f t="shared" si="77"/>
        <v>13.67</v>
      </c>
      <c r="H238" s="16">
        <f t="shared" si="78"/>
        <v>3.29</v>
      </c>
      <c r="I238" s="17">
        <f t="shared" si="79"/>
        <v>16.96</v>
      </c>
    </row>
    <row r="239" spans="1:9" s="139" customFormat="1" ht="24" customHeight="1" x14ac:dyDescent="0.25">
      <c r="A239" s="1045" t="s">
        <v>2704</v>
      </c>
      <c r="B239" s="1107">
        <f>B240+B242+B246</f>
        <v>9</v>
      </c>
      <c r="C239" s="869">
        <f>C240+C242+C246</f>
        <v>5.697E-2</v>
      </c>
      <c r="D239" s="884"/>
      <c r="E239" s="884"/>
      <c r="F239" s="884"/>
      <c r="G239" s="1038">
        <f>G240+G242+G246</f>
        <v>61.24</v>
      </c>
      <c r="H239" s="1038">
        <f>H240+H242+H246</f>
        <v>14.76</v>
      </c>
      <c r="I239" s="1047">
        <f>I240+I242+I246</f>
        <v>76</v>
      </c>
    </row>
    <row r="240" spans="1:9" ht="46.5" customHeight="1" x14ac:dyDescent="0.25">
      <c r="A240" s="1037" t="s">
        <v>10</v>
      </c>
      <c r="B240" s="1101">
        <f>SUM(B241:B241)</f>
        <v>2</v>
      </c>
      <c r="C240" s="1048">
        <f>SUM(C241:C241)</f>
        <v>1.2659999999999999E-2</v>
      </c>
      <c r="D240" s="883"/>
      <c r="E240" s="883"/>
      <c r="F240" s="883"/>
      <c r="G240" s="883">
        <f>SUM(G241:G241)</f>
        <v>21.66</v>
      </c>
      <c r="H240" s="883">
        <f t="shared" ref="H240:I240" si="80">SUM(H241:H241)</f>
        <v>5.22</v>
      </c>
      <c r="I240" s="1033">
        <f t="shared" si="80"/>
        <v>26.88</v>
      </c>
    </row>
    <row r="241" spans="1:9" ht="15.75" customHeight="1" x14ac:dyDescent="0.25">
      <c r="A241" s="216" t="s">
        <v>26</v>
      </c>
      <c r="B241" s="364">
        <v>2</v>
      </c>
      <c r="C241" s="1109">
        <f t="shared" ref="C241" si="81">ROUND(B241/158,5)</f>
        <v>1.2659999999999999E-2</v>
      </c>
      <c r="D241" s="16">
        <v>1711</v>
      </c>
      <c r="E241" s="16">
        <f t="shared" ref="E241" si="82">D241*C241</f>
        <v>21.661259999999999</v>
      </c>
      <c r="F241" s="16">
        <v>100</v>
      </c>
      <c r="G241" s="16">
        <f t="shared" ref="G241" si="83">ROUND(E241*F241%,2)</f>
        <v>21.66</v>
      </c>
      <c r="H241" s="16">
        <f t="shared" ref="H241" si="84">ROUND(G241*0.2409,2)</f>
        <v>5.22</v>
      </c>
      <c r="I241" s="17">
        <f t="shared" ref="I241" si="85">SUM(G241:H241)</f>
        <v>26.88</v>
      </c>
    </row>
    <row r="242" spans="1:9" ht="66" x14ac:dyDescent="0.25">
      <c r="A242" s="1037" t="s">
        <v>8</v>
      </c>
      <c r="B242" s="1101">
        <f>SUM(B243:B245)</f>
        <v>4</v>
      </c>
      <c r="C242" s="1048">
        <f>SUM(C243:C245)</f>
        <v>2.5319999999999999E-2</v>
      </c>
      <c r="D242" s="883"/>
      <c r="E242" s="883"/>
      <c r="F242" s="883"/>
      <c r="G242" s="883">
        <f>SUM(G243:G245)</f>
        <v>25.68</v>
      </c>
      <c r="H242" s="883">
        <f t="shared" ref="H242:I242" si="86">SUM(H243:H245)</f>
        <v>6.1899999999999995</v>
      </c>
      <c r="I242" s="1033">
        <f t="shared" si="86"/>
        <v>31.869999999999997</v>
      </c>
    </row>
    <row r="243" spans="1:9" ht="15.75" customHeight="1" x14ac:dyDescent="0.25">
      <c r="A243" s="216" t="s">
        <v>227</v>
      </c>
      <c r="B243" s="364">
        <v>1</v>
      </c>
      <c r="C243" s="1109">
        <f t="shared" ref="C243:C245" si="87">ROUND(B243/158,5)</f>
        <v>6.3299999999999997E-3</v>
      </c>
      <c r="D243" s="16">
        <v>937</v>
      </c>
      <c r="E243" s="16">
        <f t="shared" ref="E243:E245" si="88">D243*C243</f>
        <v>5.9312100000000001</v>
      </c>
      <c r="F243" s="16">
        <v>100</v>
      </c>
      <c r="G243" s="16">
        <f t="shared" ref="G243:G245" si="89">ROUND(E243*F243%,2)</f>
        <v>5.93</v>
      </c>
      <c r="H243" s="16">
        <f t="shared" ref="H243:H245" si="90">ROUND(G243*0.2409,2)</f>
        <v>1.43</v>
      </c>
      <c r="I243" s="17">
        <f t="shared" ref="I243:I245" si="91">SUM(G243:H243)</f>
        <v>7.3599999999999994</v>
      </c>
    </row>
    <row r="244" spans="1:9" ht="15.75" customHeight="1" x14ac:dyDescent="0.25">
      <c r="A244" s="216" t="s">
        <v>227</v>
      </c>
      <c r="B244" s="364">
        <v>2</v>
      </c>
      <c r="C244" s="1109">
        <f t="shared" si="87"/>
        <v>1.2659999999999999E-2</v>
      </c>
      <c r="D244" s="16">
        <v>1040</v>
      </c>
      <c r="E244" s="16">
        <f t="shared" si="88"/>
        <v>13.166399999999999</v>
      </c>
      <c r="F244" s="16">
        <v>100</v>
      </c>
      <c r="G244" s="16">
        <f t="shared" si="89"/>
        <v>13.17</v>
      </c>
      <c r="H244" s="16">
        <f t="shared" si="90"/>
        <v>3.17</v>
      </c>
      <c r="I244" s="17">
        <f t="shared" si="91"/>
        <v>16.34</v>
      </c>
    </row>
    <row r="245" spans="1:9" ht="15.75" customHeight="1" x14ac:dyDescent="0.25">
      <c r="A245" s="216" t="s">
        <v>211</v>
      </c>
      <c r="B245" s="364">
        <v>1</v>
      </c>
      <c r="C245" s="1109">
        <f t="shared" si="87"/>
        <v>6.3299999999999997E-3</v>
      </c>
      <c r="D245" s="16">
        <v>1040</v>
      </c>
      <c r="E245" s="16">
        <f t="shared" si="88"/>
        <v>6.5831999999999997</v>
      </c>
      <c r="F245" s="16">
        <v>100</v>
      </c>
      <c r="G245" s="16">
        <f t="shared" si="89"/>
        <v>6.58</v>
      </c>
      <c r="H245" s="16">
        <f t="shared" si="90"/>
        <v>1.59</v>
      </c>
      <c r="I245" s="17">
        <f t="shared" si="91"/>
        <v>8.17</v>
      </c>
    </row>
    <row r="246" spans="1:9" ht="66" x14ac:dyDescent="0.25">
      <c r="A246" s="1037" t="s">
        <v>9</v>
      </c>
      <c r="B246" s="1101">
        <f>SUM(B247:B248)</f>
        <v>3</v>
      </c>
      <c r="C246" s="1048">
        <f>SUM(C247:C248)</f>
        <v>1.899E-2</v>
      </c>
      <c r="D246" s="883"/>
      <c r="E246" s="883"/>
      <c r="F246" s="883"/>
      <c r="G246" s="883">
        <f>SUM(G247:G248)</f>
        <v>13.899999999999999</v>
      </c>
      <c r="H246" s="883">
        <f t="shared" ref="H246:I246" si="92">SUM(H247:H248)</f>
        <v>3.35</v>
      </c>
      <c r="I246" s="1033">
        <f t="shared" si="92"/>
        <v>17.25</v>
      </c>
    </row>
    <row r="247" spans="1:9" ht="15.75" customHeight="1" x14ac:dyDescent="0.25">
      <c r="A247" s="216" t="s">
        <v>409</v>
      </c>
      <c r="B247" s="364">
        <v>1</v>
      </c>
      <c r="C247" s="1109">
        <f t="shared" ref="C247:C248" si="93">ROUND(B247/158,5)</f>
        <v>6.3299999999999997E-3</v>
      </c>
      <c r="D247" s="16">
        <v>732</v>
      </c>
      <c r="E247" s="16">
        <f t="shared" ref="E247:E248" si="94">D247*C247</f>
        <v>4.6335600000000001</v>
      </c>
      <c r="F247" s="16">
        <v>100</v>
      </c>
      <c r="G247" s="16">
        <f t="shared" ref="G247:G248" si="95">ROUND(E247*F247%,2)</f>
        <v>4.63</v>
      </c>
      <c r="H247" s="16">
        <f t="shared" ref="H247:H248" si="96">ROUND(G247*0.2409,2)</f>
        <v>1.1200000000000001</v>
      </c>
      <c r="I247" s="17">
        <f t="shared" ref="I247:I248" si="97">SUM(G247:H247)</f>
        <v>5.75</v>
      </c>
    </row>
    <row r="248" spans="1:9" ht="15.75" customHeight="1" thickBot="1" x14ac:dyDescent="0.3">
      <c r="A248" s="218" t="s">
        <v>409</v>
      </c>
      <c r="B248" s="1108">
        <v>2</v>
      </c>
      <c r="C248" s="1111">
        <f t="shared" si="93"/>
        <v>1.2659999999999999E-2</v>
      </c>
      <c r="D248" s="53">
        <v>732</v>
      </c>
      <c r="E248" s="53">
        <f t="shared" si="94"/>
        <v>9.2671200000000002</v>
      </c>
      <c r="F248" s="53">
        <v>100</v>
      </c>
      <c r="G248" s="53">
        <f t="shared" si="95"/>
        <v>9.27</v>
      </c>
      <c r="H248" s="53">
        <f t="shared" si="96"/>
        <v>2.23</v>
      </c>
      <c r="I248" s="54">
        <f t="shared" si="97"/>
        <v>11.5</v>
      </c>
    </row>
    <row r="249" spans="1:9" x14ac:dyDescent="0.25">
      <c r="A249" s="60"/>
    </row>
    <row r="251" spans="1:9" x14ac:dyDescent="0.25">
      <c r="A251" s="2" t="s">
        <v>394</v>
      </c>
    </row>
    <row r="252" spans="1:9" ht="18" customHeight="1" x14ac:dyDescent="0.25"/>
    <row r="253" spans="1:9" x14ac:dyDescent="0.25">
      <c r="A253" s="2" t="s">
        <v>440</v>
      </c>
    </row>
    <row r="254" spans="1:9" x14ac:dyDescent="0.25">
      <c r="A254" s="2" t="s">
        <v>441</v>
      </c>
    </row>
    <row r="260" spans="7:8" x14ac:dyDescent="0.25">
      <c r="G260" s="60"/>
      <c r="H260" s="60"/>
    </row>
  </sheetData>
  <mergeCells count="4">
    <mergeCell ref="F1:G1"/>
    <mergeCell ref="A2:G2"/>
    <mergeCell ref="A6:A7"/>
    <mergeCell ref="B6:I6"/>
  </mergeCells>
  <pageMargins left="0.7" right="0.7" top="0.75" bottom="0.75" header="0.3" footer="0.3"/>
  <pageSetup orientation="portrait" horizontalDpi="90" verticalDpi="9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0.59999389629810485"/>
  </sheetPr>
  <dimension ref="A1:I247"/>
  <sheetViews>
    <sheetView zoomScale="80" zoomScaleNormal="80" workbookViewId="0">
      <selection activeCell="N17" sqref="N17:N18"/>
    </sheetView>
  </sheetViews>
  <sheetFormatPr defaultRowHeight="16.5" x14ac:dyDescent="0.25"/>
  <cols>
    <col min="1" max="1" width="73.140625" style="2" bestFit="1" customWidth="1"/>
    <col min="2" max="2" width="17.140625" style="2" bestFit="1" customWidth="1"/>
    <col min="3" max="3" width="19.28515625" style="2" customWidth="1"/>
    <col min="4" max="4" width="13.7109375" style="2" customWidth="1"/>
    <col min="5" max="5" width="15.42578125" style="2" customWidth="1"/>
    <col min="6" max="6" width="14" style="2" customWidth="1"/>
    <col min="7" max="8" width="13" style="2" customWidth="1"/>
    <col min="9" max="9" width="14.42578125" style="2" customWidth="1"/>
    <col min="10" max="228" width="9.140625" style="2"/>
    <col min="229" max="229" width="46.140625" style="2" customWidth="1"/>
    <col min="230" max="230" width="17.7109375" style="2" customWidth="1"/>
    <col min="231" max="231" width="19.85546875" style="2" customWidth="1"/>
    <col min="232" max="232" width="13.85546875" style="2" customWidth="1"/>
    <col min="233" max="233" width="0" style="2" hidden="1" customWidth="1"/>
    <col min="234" max="234" width="16.85546875" style="2" customWidth="1"/>
    <col min="235" max="236" width="12.140625" style="2" customWidth="1"/>
    <col min="237" max="237" width="12.42578125" style="2" customWidth="1"/>
    <col min="238" max="238" width="13" style="2" customWidth="1"/>
    <col min="239" max="239" width="17.7109375" style="2" customWidth="1"/>
    <col min="240" max="240" width="19" style="2" customWidth="1"/>
    <col min="241" max="241" width="12.7109375" style="2" customWidth="1"/>
    <col min="242" max="242" width="14.85546875" style="2" customWidth="1"/>
    <col min="243" max="243" width="11.140625" style="2" customWidth="1"/>
    <col min="244" max="244" width="11.42578125" style="2" customWidth="1"/>
    <col min="245" max="245" width="11.5703125" style="2" customWidth="1"/>
    <col min="246" max="247" width="12.7109375" style="2" customWidth="1"/>
    <col min="248" max="248" width="14.28515625" style="2" customWidth="1"/>
    <col min="249" max="249" width="17.28515625" style="2" customWidth="1"/>
    <col min="250" max="250" width="19.28515625" style="2" customWidth="1"/>
    <col min="251" max="251" width="13.7109375" style="2" customWidth="1"/>
    <col min="252" max="252" width="15.42578125" style="2" customWidth="1"/>
    <col min="253" max="253" width="11.42578125" style="2" customWidth="1"/>
    <col min="254" max="254" width="11.5703125" style="2" customWidth="1"/>
    <col min="255" max="255" width="12.140625" style="2" customWidth="1"/>
    <col min="256" max="256" width="12.5703125" style="2" customWidth="1"/>
    <col min="257" max="257" width="15.85546875" style="2" customWidth="1"/>
    <col min="258" max="484" width="9.140625" style="2"/>
    <col min="485" max="485" width="46.140625" style="2" customWidth="1"/>
    <col min="486" max="486" width="17.7109375" style="2" customWidth="1"/>
    <col min="487" max="487" width="19.85546875" style="2" customWidth="1"/>
    <col min="488" max="488" width="13.85546875" style="2" customWidth="1"/>
    <col min="489" max="489" width="0" style="2" hidden="1" customWidth="1"/>
    <col min="490" max="490" width="16.85546875" style="2" customWidth="1"/>
    <col min="491" max="492" width="12.140625" style="2" customWidth="1"/>
    <col min="493" max="493" width="12.42578125" style="2" customWidth="1"/>
    <col min="494" max="494" width="13" style="2" customWidth="1"/>
    <col min="495" max="495" width="17.7109375" style="2" customWidth="1"/>
    <col min="496" max="496" width="19" style="2" customWidth="1"/>
    <col min="497" max="497" width="12.7109375" style="2" customWidth="1"/>
    <col min="498" max="498" width="14.85546875" style="2" customWidth="1"/>
    <col min="499" max="499" width="11.140625" style="2" customWidth="1"/>
    <col min="500" max="500" width="11.42578125" style="2" customWidth="1"/>
    <col min="501" max="501" width="11.5703125" style="2" customWidth="1"/>
    <col min="502" max="503" width="12.7109375" style="2" customWidth="1"/>
    <col min="504" max="504" width="14.28515625" style="2" customWidth="1"/>
    <col min="505" max="505" width="17.28515625" style="2" customWidth="1"/>
    <col min="506" max="506" width="19.28515625" style="2" customWidth="1"/>
    <col min="507" max="507" width="13.7109375" style="2" customWidth="1"/>
    <col min="508" max="508" width="15.42578125" style="2" customWidth="1"/>
    <col min="509" max="509" width="11.42578125" style="2" customWidth="1"/>
    <col min="510" max="510" width="11.5703125" style="2" customWidth="1"/>
    <col min="511" max="511" width="12.140625" style="2" customWidth="1"/>
    <col min="512" max="512" width="12.5703125" style="2" customWidth="1"/>
    <col min="513" max="513" width="15.85546875" style="2" customWidth="1"/>
    <col min="514" max="740" width="9.140625" style="2"/>
    <col min="741" max="741" width="46.140625" style="2" customWidth="1"/>
    <col min="742" max="742" width="17.7109375" style="2" customWidth="1"/>
    <col min="743" max="743" width="19.85546875" style="2" customWidth="1"/>
    <col min="744" max="744" width="13.85546875" style="2" customWidth="1"/>
    <col min="745" max="745" width="0" style="2" hidden="1" customWidth="1"/>
    <col min="746" max="746" width="16.85546875" style="2" customWidth="1"/>
    <col min="747" max="748" width="12.140625" style="2" customWidth="1"/>
    <col min="749" max="749" width="12.42578125" style="2" customWidth="1"/>
    <col min="750" max="750" width="13" style="2" customWidth="1"/>
    <col min="751" max="751" width="17.7109375" style="2" customWidth="1"/>
    <col min="752" max="752" width="19" style="2" customWidth="1"/>
    <col min="753" max="753" width="12.7109375" style="2" customWidth="1"/>
    <col min="754" max="754" width="14.85546875" style="2" customWidth="1"/>
    <col min="755" max="755" width="11.140625" style="2" customWidth="1"/>
    <col min="756" max="756" width="11.42578125" style="2" customWidth="1"/>
    <col min="757" max="757" width="11.5703125" style="2" customWidth="1"/>
    <col min="758" max="759" width="12.7109375" style="2" customWidth="1"/>
    <col min="760" max="760" width="14.28515625" style="2" customWidth="1"/>
    <col min="761" max="761" width="17.28515625" style="2" customWidth="1"/>
    <col min="762" max="762" width="19.28515625" style="2" customWidth="1"/>
    <col min="763" max="763" width="13.7109375" style="2" customWidth="1"/>
    <col min="764" max="764" width="15.42578125" style="2" customWidth="1"/>
    <col min="765" max="765" width="11.42578125" style="2" customWidth="1"/>
    <col min="766" max="766" width="11.5703125" style="2" customWidth="1"/>
    <col min="767" max="767" width="12.140625" style="2" customWidth="1"/>
    <col min="768" max="768" width="12.5703125" style="2" customWidth="1"/>
    <col min="769" max="769" width="15.85546875" style="2" customWidth="1"/>
    <col min="770" max="996" width="9.140625" style="2"/>
    <col min="997" max="997" width="46.140625" style="2" customWidth="1"/>
    <col min="998" max="998" width="17.7109375" style="2" customWidth="1"/>
    <col min="999" max="999" width="19.85546875" style="2" customWidth="1"/>
    <col min="1000" max="1000" width="13.85546875" style="2" customWidth="1"/>
    <col min="1001" max="1001" width="0" style="2" hidden="1" customWidth="1"/>
    <col min="1002" max="1002" width="16.85546875" style="2" customWidth="1"/>
    <col min="1003" max="1004" width="12.140625" style="2" customWidth="1"/>
    <col min="1005" max="1005" width="12.42578125" style="2" customWidth="1"/>
    <col min="1006" max="1006" width="13" style="2" customWidth="1"/>
    <col min="1007" max="1007" width="17.7109375" style="2" customWidth="1"/>
    <col min="1008" max="1008" width="19" style="2" customWidth="1"/>
    <col min="1009" max="1009" width="12.7109375" style="2" customWidth="1"/>
    <col min="1010" max="1010" width="14.85546875" style="2" customWidth="1"/>
    <col min="1011" max="1011" width="11.140625" style="2" customWidth="1"/>
    <col min="1012" max="1012" width="11.42578125" style="2" customWidth="1"/>
    <col min="1013" max="1013" width="11.5703125" style="2" customWidth="1"/>
    <col min="1014" max="1015" width="12.7109375" style="2" customWidth="1"/>
    <col min="1016" max="1016" width="14.28515625" style="2" customWidth="1"/>
    <col min="1017" max="1017" width="17.28515625" style="2" customWidth="1"/>
    <col min="1018" max="1018" width="19.28515625" style="2" customWidth="1"/>
    <col min="1019" max="1019" width="13.7109375" style="2" customWidth="1"/>
    <col min="1020" max="1020" width="15.42578125" style="2" customWidth="1"/>
    <col min="1021" max="1021" width="11.42578125" style="2" customWidth="1"/>
    <col min="1022" max="1022" width="11.5703125" style="2" customWidth="1"/>
    <col min="1023" max="1023" width="12.140625" style="2" customWidth="1"/>
    <col min="1024" max="1024" width="12.5703125" style="2" customWidth="1"/>
    <col min="1025" max="1025" width="15.85546875" style="2" customWidth="1"/>
    <col min="1026" max="1252" width="9.140625" style="2"/>
    <col min="1253" max="1253" width="46.140625" style="2" customWidth="1"/>
    <col min="1254" max="1254" width="17.7109375" style="2" customWidth="1"/>
    <col min="1255" max="1255" width="19.85546875" style="2" customWidth="1"/>
    <col min="1256" max="1256" width="13.85546875" style="2" customWidth="1"/>
    <col min="1257" max="1257" width="0" style="2" hidden="1" customWidth="1"/>
    <col min="1258" max="1258" width="16.85546875" style="2" customWidth="1"/>
    <col min="1259" max="1260" width="12.140625" style="2" customWidth="1"/>
    <col min="1261" max="1261" width="12.42578125" style="2" customWidth="1"/>
    <col min="1262" max="1262" width="13" style="2" customWidth="1"/>
    <col min="1263" max="1263" width="17.7109375" style="2" customWidth="1"/>
    <col min="1264" max="1264" width="19" style="2" customWidth="1"/>
    <col min="1265" max="1265" width="12.7109375" style="2" customWidth="1"/>
    <col min="1266" max="1266" width="14.85546875" style="2" customWidth="1"/>
    <col min="1267" max="1267" width="11.140625" style="2" customWidth="1"/>
    <col min="1268" max="1268" width="11.42578125" style="2" customWidth="1"/>
    <col min="1269" max="1269" width="11.5703125" style="2" customWidth="1"/>
    <col min="1270" max="1271" width="12.7109375" style="2" customWidth="1"/>
    <col min="1272" max="1272" width="14.28515625" style="2" customWidth="1"/>
    <col min="1273" max="1273" width="17.28515625" style="2" customWidth="1"/>
    <col min="1274" max="1274" width="19.28515625" style="2" customWidth="1"/>
    <col min="1275" max="1275" width="13.7109375" style="2" customWidth="1"/>
    <col min="1276" max="1276" width="15.42578125" style="2" customWidth="1"/>
    <col min="1277" max="1277" width="11.42578125" style="2" customWidth="1"/>
    <col min="1278" max="1278" width="11.5703125" style="2" customWidth="1"/>
    <col min="1279" max="1279" width="12.140625" style="2" customWidth="1"/>
    <col min="1280" max="1280" width="12.5703125" style="2" customWidth="1"/>
    <col min="1281" max="1281" width="15.85546875" style="2" customWidth="1"/>
    <col min="1282" max="1508" width="9.140625" style="2"/>
    <col min="1509" max="1509" width="46.140625" style="2" customWidth="1"/>
    <col min="1510" max="1510" width="17.7109375" style="2" customWidth="1"/>
    <col min="1511" max="1511" width="19.85546875" style="2" customWidth="1"/>
    <col min="1512" max="1512" width="13.85546875" style="2" customWidth="1"/>
    <col min="1513" max="1513" width="0" style="2" hidden="1" customWidth="1"/>
    <col min="1514" max="1514" width="16.85546875" style="2" customWidth="1"/>
    <col min="1515" max="1516" width="12.140625" style="2" customWidth="1"/>
    <col min="1517" max="1517" width="12.42578125" style="2" customWidth="1"/>
    <col min="1518" max="1518" width="13" style="2" customWidth="1"/>
    <col min="1519" max="1519" width="17.7109375" style="2" customWidth="1"/>
    <col min="1520" max="1520" width="19" style="2" customWidth="1"/>
    <col min="1521" max="1521" width="12.7109375" style="2" customWidth="1"/>
    <col min="1522" max="1522" width="14.85546875" style="2" customWidth="1"/>
    <col min="1523" max="1523" width="11.140625" style="2" customWidth="1"/>
    <col min="1524" max="1524" width="11.42578125" style="2" customWidth="1"/>
    <col min="1525" max="1525" width="11.5703125" style="2" customWidth="1"/>
    <col min="1526" max="1527" width="12.7109375" style="2" customWidth="1"/>
    <col min="1528" max="1528" width="14.28515625" style="2" customWidth="1"/>
    <col min="1529" max="1529" width="17.28515625" style="2" customWidth="1"/>
    <col min="1530" max="1530" width="19.28515625" style="2" customWidth="1"/>
    <col min="1531" max="1531" width="13.7109375" style="2" customWidth="1"/>
    <col min="1532" max="1532" width="15.42578125" style="2" customWidth="1"/>
    <col min="1533" max="1533" width="11.42578125" style="2" customWidth="1"/>
    <col min="1534" max="1534" width="11.5703125" style="2" customWidth="1"/>
    <col min="1535" max="1535" width="12.140625" style="2" customWidth="1"/>
    <col min="1536" max="1536" width="12.5703125" style="2" customWidth="1"/>
    <col min="1537" max="1537" width="15.85546875" style="2" customWidth="1"/>
    <col min="1538" max="1764" width="9.140625" style="2"/>
    <col min="1765" max="1765" width="46.140625" style="2" customWidth="1"/>
    <col min="1766" max="1766" width="17.7109375" style="2" customWidth="1"/>
    <col min="1767" max="1767" width="19.85546875" style="2" customWidth="1"/>
    <col min="1768" max="1768" width="13.85546875" style="2" customWidth="1"/>
    <col min="1769" max="1769" width="0" style="2" hidden="1" customWidth="1"/>
    <col min="1770" max="1770" width="16.85546875" style="2" customWidth="1"/>
    <col min="1771" max="1772" width="12.140625" style="2" customWidth="1"/>
    <col min="1773" max="1773" width="12.42578125" style="2" customWidth="1"/>
    <col min="1774" max="1774" width="13" style="2" customWidth="1"/>
    <col min="1775" max="1775" width="17.7109375" style="2" customWidth="1"/>
    <col min="1776" max="1776" width="19" style="2" customWidth="1"/>
    <col min="1777" max="1777" width="12.7109375" style="2" customWidth="1"/>
    <col min="1778" max="1778" width="14.85546875" style="2" customWidth="1"/>
    <col min="1779" max="1779" width="11.140625" style="2" customWidth="1"/>
    <col min="1780" max="1780" width="11.42578125" style="2" customWidth="1"/>
    <col min="1781" max="1781" width="11.5703125" style="2" customWidth="1"/>
    <col min="1782" max="1783" width="12.7109375" style="2" customWidth="1"/>
    <col min="1784" max="1784" width="14.28515625" style="2" customWidth="1"/>
    <col min="1785" max="1785" width="17.28515625" style="2" customWidth="1"/>
    <col min="1786" max="1786" width="19.28515625" style="2" customWidth="1"/>
    <col min="1787" max="1787" width="13.7109375" style="2" customWidth="1"/>
    <col min="1788" max="1788" width="15.42578125" style="2" customWidth="1"/>
    <col min="1789" max="1789" width="11.42578125" style="2" customWidth="1"/>
    <col min="1790" max="1790" width="11.5703125" style="2" customWidth="1"/>
    <col min="1791" max="1791" width="12.140625" style="2" customWidth="1"/>
    <col min="1792" max="1792" width="12.5703125" style="2" customWidth="1"/>
    <col min="1793" max="1793" width="15.85546875" style="2" customWidth="1"/>
    <col min="1794" max="2020" width="9.140625" style="2"/>
    <col min="2021" max="2021" width="46.140625" style="2" customWidth="1"/>
    <col min="2022" max="2022" width="17.7109375" style="2" customWidth="1"/>
    <col min="2023" max="2023" width="19.85546875" style="2" customWidth="1"/>
    <col min="2024" max="2024" width="13.85546875" style="2" customWidth="1"/>
    <col min="2025" max="2025" width="0" style="2" hidden="1" customWidth="1"/>
    <col min="2026" max="2026" width="16.85546875" style="2" customWidth="1"/>
    <col min="2027" max="2028" width="12.140625" style="2" customWidth="1"/>
    <col min="2029" max="2029" width="12.42578125" style="2" customWidth="1"/>
    <col min="2030" max="2030" width="13" style="2" customWidth="1"/>
    <col min="2031" max="2031" width="17.7109375" style="2" customWidth="1"/>
    <col min="2032" max="2032" width="19" style="2" customWidth="1"/>
    <col min="2033" max="2033" width="12.7109375" style="2" customWidth="1"/>
    <col min="2034" max="2034" width="14.85546875" style="2" customWidth="1"/>
    <col min="2035" max="2035" width="11.140625" style="2" customWidth="1"/>
    <col min="2036" max="2036" width="11.42578125" style="2" customWidth="1"/>
    <col min="2037" max="2037" width="11.5703125" style="2" customWidth="1"/>
    <col min="2038" max="2039" width="12.7109375" style="2" customWidth="1"/>
    <col min="2040" max="2040" width="14.28515625" style="2" customWidth="1"/>
    <col min="2041" max="2041" width="17.28515625" style="2" customWidth="1"/>
    <col min="2042" max="2042" width="19.28515625" style="2" customWidth="1"/>
    <col min="2043" max="2043" width="13.7109375" style="2" customWidth="1"/>
    <col min="2044" max="2044" width="15.42578125" style="2" customWidth="1"/>
    <col min="2045" max="2045" width="11.42578125" style="2" customWidth="1"/>
    <col min="2046" max="2046" width="11.5703125" style="2" customWidth="1"/>
    <col min="2047" max="2047" width="12.140625" style="2" customWidth="1"/>
    <col min="2048" max="2048" width="12.5703125" style="2" customWidth="1"/>
    <col min="2049" max="2049" width="15.85546875" style="2" customWidth="1"/>
    <col min="2050" max="2276" width="9.140625" style="2"/>
    <col min="2277" max="2277" width="46.140625" style="2" customWidth="1"/>
    <col min="2278" max="2278" width="17.7109375" style="2" customWidth="1"/>
    <col min="2279" max="2279" width="19.85546875" style="2" customWidth="1"/>
    <col min="2280" max="2280" width="13.85546875" style="2" customWidth="1"/>
    <col min="2281" max="2281" width="0" style="2" hidden="1" customWidth="1"/>
    <col min="2282" max="2282" width="16.85546875" style="2" customWidth="1"/>
    <col min="2283" max="2284" width="12.140625" style="2" customWidth="1"/>
    <col min="2285" max="2285" width="12.42578125" style="2" customWidth="1"/>
    <col min="2286" max="2286" width="13" style="2" customWidth="1"/>
    <col min="2287" max="2287" width="17.7109375" style="2" customWidth="1"/>
    <col min="2288" max="2288" width="19" style="2" customWidth="1"/>
    <col min="2289" max="2289" width="12.7109375" style="2" customWidth="1"/>
    <col min="2290" max="2290" width="14.85546875" style="2" customWidth="1"/>
    <col min="2291" max="2291" width="11.140625" style="2" customWidth="1"/>
    <col min="2292" max="2292" width="11.42578125" style="2" customWidth="1"/>
    <col min="2293" max="2293" width="11.5703125" style="2" customWidth="1"/>
    <col min="2294" max="2295" width="12.7109375" style="2" customWidth="1"/>
    <col min="2296" max="2296" width="14.28515625" style="2" customWidth="1"/>
    <col min="2297" max="2297" width="17.28515625" style="2" customWidth="1"/>
    <col min="2298" max="2298" width="19.28515625" style="2" customWidth="1"/>
    <col min="2299" max="2299" width="13.7109375" style="2" customWidth="1"/>
    <col min="2300" max="2300" width="15.42578125" style="2" customWidth="1"/>
    <col min="2301" max="2301" width="11.42578125" style="2" customWidth="1"/>
    <col min="2302" max="2302" width="11.5703125" style="2" customWidth="1"/>
    <col min="2303" max="2303" width="12.140625" style="2" customWidth="1"/>
    <col min="2304" max="2304" width="12.5703125" style="2" customWidth="1"/>
    <col min="2305" max="2305" width="15.85546875" style="2" customWidth="1"/>
    <col min="2306" max="2532" width="9.140625" style="2"/>
    <col min="2533" max="2533" width="46.140625" style="2" customWidth="1"/>
    <col min="2534" max="2534" width="17.7109375" style="2" customWidth="1"/>
    <col min="2535" max="2535" width="19.85546875" style="2" customWidth="1"/>
    <col min="2536" max="2536" width="13.85546875" style="2" customWidth="1"/>
    <col min="2537" max="2537" width="0" style="2" hidden="1" customWidth="1"/>
    <col min="2538" max="2538" width="16.85546875" style="2" customWidth="1"/>
    <col min="2539" max="2540" width="12.140625" style="2" customWidth="1"/>
    <col min="2541" max="2541" width="12.42578125" style="2" customWidth="1"/>
    <col min="2542" max="2542" width="13" style="2" customWidth="1"/>
    <col min="2543" max="2543" width="17.7109375" style="2" customWidth="1"/>
    <col min="2544" max="2544" width="19" style="2" customWidth="1"/>
    <col min="2545" max="2545" width="12.7109375" style="2" customWidth="1"/>
    <col min="2546" max="2546" width="14.85546875" style="2" customWidth="1"/>
    <col min="2547" max="2547" width="11.140625" style="2" customWidth="1"/>
    <col min="2548" max="2548" width="11.42578125" style="2" customWidth="1"/>
    <col min="2549" max="2549" width="11.5703125" style="2" customWidth="1"/>
    <col min="2550" max="2551" width="12.7109375" style="2" customWidth="1"/>
    <col min="2552" max="2552" width="14.28515625" style="2" customWidth="1"/>
    <col min="2553" max="2553" width="17.28515625" style="2" customWidth="1"/>
    <col min="2554" max="2554" width="19.28515625" style="2" customWidth="1"/>
    <col min="2555" max="2555" width="13.7109375" style="2" customWidth="1"/>
    <col min="2556" max="2556" width="15.42578125" style="2" customWidth="1"/>
    <col min="2557" max="2557" width="11.42578125" style="2" customWidth="1"/>
    <col min="2558" max="2558" width="11.5703125" style="2" customWidth="1"/>
    <col min="2559" max="2559" width="12.140625" style="2" customWidth="1"/>
    <col min="2560" max="2560" width="12.5703125" style="2" customWidth="1"/>
    <col min="2561" max="2561" width="15.85546875" style="2" customWidth="1"/>
    <col min="2562" max="2788" width="9.140625" style="2"/>
    <col min="2789" max="2789" width="46.140625" style="2" customWidth="1"/>
    <col min="2790" max="2790" width="17.7109375" style="2" customWidth="1"/>
    <col min="2791" max="2791" width="19.85546875" style="2" customWidth="1"/>
    <col min="2792" max="2792" width="13.85546875" style="2" customWidth="1"/>
    <col min="2793" max="2793" width="0" style="2" hidden="1" customWidth="1"/>
    <col min="2794" max="2794" width="16.85546875" style="2" customWidth="1"/>
    <col min="2795" max="2796" width="12.140625" style="2" customWidth="1"/>
    <col min="2797" max="2797" width="12.42578125" style="2" customWidth="1"/>
    <col min="2798" max="2798" width="13" style="2" customWidth="1"/>
    <col min="2799" max="2799" width="17.7109375" style="2" customWidth="1"/>
    <col min="2800" max="2800" width="19" style="2" customWidth="1"/>
    <col min="2801" max="2801" width="12.7109375" style="2" customWidth="1"/>
    <col min="2802" max="2802" width="14.85546875" style="2" customWidth="1"/>
    <col min="2803" max="2803" width="11.140625" style="2" customWidth="1"/>
    <col min="2804" max="2804" width="11.42578125" style="2" customWidth="1"/>
    <col min="2805" max="2805" width="11.5703125" style="2" customWidth="1"/>
    <col min="2806" max="2807" width="12.7109375" style="2" customWidth="1"/>
    <col min="2808" max="2808" width="14.28515625" style="2" customWidth="1"/>
    <col min="2809" max="2809" width="17.28515625" style="2" customWidth="1"/>
    <col min="2810" max="2810" width="19.28515625" style="2" customWidth="1"/>
    <col min="2811" max="2811" width="13.7109375" style="2" customWidth="1"/>
    <col min="2812" max="2812" width="15.42578125" style="2" customWidth="1"/>
    <col min="2813" max="2813" width="11.42578125" style="2" customWidth="1"/>
    <col min="2814" max="2814" width="11.5703125" style="2" customWidth="1"/>
    <col min="2815" max="2815" width="12.140625" style="2" customWidth="1"/>
    <col min="2816" max="2816" width="12.5703125" style="2" customWidth="1"/>
    <col min="2817" max="2817" width="15.85546875" style="2" customWidth="1"/>
    <col min="2818" max="3044" width="9.140625" style="2"/>
    <col min="3045" max="3045" width="46.140625" style="2" customWidth="1"/>
    <col min="3046" max="3046" width="17.7109375" style="2" customWidth="1"/>
    <col min="3047" max="3047" width="19.85546875" style="2" customWidth="1"/>
    <col min="3048" max="3048" width="13.85546875" style="2" customWidth="1"/>
    <col min="3049" max="3049" width="0" style="2" hidden="1" customWidth="1"/>
    <col min="3050" max="3050" width="16.85546875" style="2" customWidth="1"/>
    <col min="3051" max="3052" width="12.140625" style="2" customWidth="1"/>
    <col min="3053" max="3053" width="12.42578125" style="2" customWidth="1"/>
    <col min="3054" max="3054" width="13" style="2" customWidth="1"/>
    <col min="3055" max="3055" width="17.7109375" style="2" customWidth="1"/>
    <col min="3056" max="3056" width="19" style="2" customWidth="1"/>
    <col min="3057" max="3057" width="12.7109375" style="2" customWidth="1"/>
    <col min="3058" max="3058" width="14.85546875" style="2" customWidth="1"/>
    <col min="3059" max="3059" width="11.140625" style="2" customWidth="1"/>
    <col min="3060" max="3060" width="11.42578125" style="2" customWidth="1"/>
    <col min="3061" max="3061" width="11.5703125" style="2" customWidth="1"/>
    <col min="3062" max="3063" width="12.7109375" style="2" customWidth="1"/>
    <col min="3064" max="3064" width="14.28515625" style="2" customWidth="1"/>
    <col min="3065" max="3065" width="17.28515625" style="2" customWidth="1"/>
    <col min="3066" max="3066" width="19.28515625" style="2" customWidth="1"/>
    <col min="3067" max="3067" width="13.7109375" style="2" customWidth="1"/>
    <col min="3068" max="3068" width="15.42578125" style="2" customWidth="1"/>
    <col min="3069" max="3069" width="11.42578125" style="2" customWidth="1"/>
    <col min="3070" max="3070" width="11.5703125" style="2" customWidth="1"/>
    <col min="3071" max="3071" width="12.140625" style="2" customWidth="1"/>
    <col min="3072" max="3072" width="12.5703125" style="2" customWidth="1"/>
    <col min="3073" max="3073" width="15.85546875" style="2" customWidth="1"/>
    <col min="3074" max="3300" width="9.140625" style="2"/>
    <col min="3301" max="3301" width="46.140625" style="2" customWidth="1"/>
    <col min="3302" max="3302" width="17.7109375" style="2" customWidth="1"/>
    <col min="3303" max="3303" width="19.85546875" style="2" customWidth="1"/>
    <col min="3304" max="3304" width="13.85546875" style="2" customWidth="1"/>
    <col min="3305" max="3305" width="0" style="2" hidden="1" customWidth="1"/>
    <col min="3306" max="3306" width="16.85546875" style="2" customWidth="1"/>
    <col min="3307" max="3308" width="12.140625" style="2" customWidth="1"/>
    <col min="3309" max="3309" width="12.42578125" style="2" customWidth="1"/>
    <col min="3310" max="3310" width="13" style="2" customWidth="1"/>
    <col min="3311" max="3311" width="17.7109375" style="2" customWidth="1"/>
    <col min="3312" max="3312" width="19" style="2" customWidth="1"/>
    <col min="3313" max="3313" width="12.7109375" style="2" customWidth="1"/>
    <col min="3314" max="3314" width="14.85546875" style="2" customWidth="1"/>
    <col min="3315" max="3315" width="11.140625" style="2" customWidth="1"/>
    <col min="3316" max="3316" width="11.42578125" style="2" customWidth="1"/>
    <col min="3317" max="3317" width="11.5703125" style="2" customWidth="1"/>
    <col min="3318" max="3319" width="12.7109375" style="2" customWidth="1"/>
    <col min="3320" max="3320" width="14.28515625" style="2" customWidth="1"/>
    <col min="3321" max="3321" width="17.28515625" style="2" customWidth="1"/>
    <col min="3322" max="3322" width="19.28515625" style="2" customWidth="1"/>
    <col min="3323" max="3323" width="13.7109375" style="2" customWidth="1"/>
    <col min="3324" max="3324" width="15.42578125" style="2" customWidth="1"/>
    <col min="3325" max="3325" width="11.42578125" style="2" customWidth="1"/>
    <col min="3326" max="3326" width="11.5703125" style="2" customWidth="1"/>
    <col min="3327" max="3327" width="12.140625" style="2" customWidth="1"/>
    <col min="3328" max="3328" width="12.5703125" style="2" customWidth="1"/>
    <col min="3329" max="3329" width="15.85546875" style="2" customWidth="1"/>
    <col min="3330" max="3556" width="9.140625" style="2"/>
    <col min="3557" max="3557" width="46.140625" style="2" customWidth="1"/>
    <col min="3558" max="3558" width="17.7109375" style="2" customWidth="1"/>
    <col min="3559" max="3559" width="19.85546875" style="2" customWidth="1"/>
    <col min="3560" max="3560" width="13.85546875" style="2" customWidth="1"/>
    <col min="3561" max="3561" width="0" style="2" hidden="1" customWidth="1"/>
    <col min="3562" max="3562" width="16.85546875" style="2" customWidth="1"/>
    <col min="3563" max="3564" width="12.140625" style="2" customWidth="1"/>
    <col min="3565" max="3565" width="12.42578125" style="2" customWidth="1"/>
    <col min="3566" max="3566" width="13" style="2" customWidth="1"/>
    <col min="3567" max="3567" width="17.7109375" style="2" customWidth="1"/>
    <col min="3568" max="3568" width="19" style="2" customWidth="1"/>
    <col min="3569" max="3569" width="12.7109375" style="2" customWidth="1"/>
    <col min="3570" max="3570" width="14.85546875" style="2" customWidth="1"/>
    <col min="3571" max="3571" width="11.140625" style="2" customWidth="1"/>
    <col min="3572" max="3572" width="11.42578125" style="2" customWidth="1"/>
    <col min="3573" max="3573" width="11.5703125" style="2" customWidth="1"/>
    <col min="3574" max="3575" width="12.7109375" style="2" customWidth="1"/>
    <col min="3576" max="3576" width="14.28515625" style="2" customWidth="1"/>
    <col min="3577" max="3577" width="17.28515625" style="2" customWidth="1"/>
    <col min="3578" max="3578" width="19.28515625" style="2" customWidth="1"/>
    <col min="3579" max="3579" width="13.7109375" style="2" customWidth="1"/>
    <col min="3580" max="3580" width="15.42578125" style="2" customWidth="1"/>
    <col min="3581" max="3581" width="11.42578125" style="2" customWidth="1"/>
    <col min="3582" max="3582" width="11.5703125" style="2" customWidth="1"/>
    <col min="3583" max="3583" width="12.140625" style="2" customWidth="1"/>
    <col min="3584" max="3584" width="12.5703125" style="2" customWidth="1"/>
    <col min="3585" max="3585" width="15.85546875" style="2" customWidth="1"/>
    <col min="3586" max="3812" width="9.140625" style="2"/>
    <col min="3813" max="3813" width="46.140625" style="2" customWidth="1"/>
    <col min="3814" max="3814" width="17.7109375" style="2" customWidth="1"/>
    <col min="3815" max="3815" width="19.85546875" style="2" customWidth="1"/>
    <col min="3816" max="3816" width="13.85546875" style="2" customWidth="1"/>
    <col min="3817" max="3817" width="0" style="2" hidden="1" customWidth="1"/>
    <col min="3818" max="3818" width="16.85546875" style="2" customWidth="1"/>
    <col min="3819" max="3820" width="12.140625" style="2" customWidth="1"/>
    <col min="3821" max="3821" width="12.42578125" style="2" customWidth="1"/>
    <col min="3822" max="3822" width="13" style="2" customWidth="1"/>
    <col min="3823" max="3823" width="17.7109375" style="2" customWidth="1"/>
    <col min="3824" max="3824" width="19" style="2" customWidth="1"/>
    <col min="3825" max="3825" width="12.7109375" style="2" customWidth="1"/>
    <col min="3826" max="3826" width="14.85546875" style="2" customWidth="1"/>
    <col min="3827" max="3827" width="11.140625" style="2" customWidth="1"/>
    <col min="3828" max="3828" width="11.42578125" style="2" customWidth="1"/>
    <col min="3829" max="3829" width="11.5703125" style="2" customWidth="1"/>
    <col min="3830" max="3831" width="12.7109375" style="2" customWidth="1"/>
    <col min="3832" max="3832" width="14.28515625" style="2" customWidth="1"/>
    <col min="3833" max="3833" width="17.28515625" style="2" customWidth="1"/>
    <col min="3834" max="3834" width="19.28515625" style="2" customWidth="1"/>
    <col min="3835" max="3835" width="13.7109375" style="2" customWidth="1"/>
    <col min="3836" max="3836" width="15.42578125" style="2" customWidth="1"/>
    <col min="3837" max="3837" width="11.42578125" style="2" customWidth="1"/>
    <col min="3838" max="3838" width="11.5703125" style="2" customWidth="1"/>
    <col min="3839" max="3839" width="12.140625" style="2" customWidth="1"/>
    <col min="3840" max="3840" width="12.5703125" style="2" customWidth="1"/>
    <col min="3841" max="3841" width="15.85546875" style="2" customWidth="1"/>
    <col min="3842" max="4068" width="9.140625" style="2"/>
    <col min="4069" max="4069" width="46.140625" style="2" customWidth="1"/>
    <col min="4070" max="4070" width="17.7109375" style="2" customWidth="1"/>
    <col min="4071" max="4071" width="19.85546875" style="2" customWidth="1"/>
    <col min="4072" max="4072" width="13.85546875" style="2" customWidth="1"/>
    <col min="4073" max="4073" width="0" style="2" hidden="1" customWidth="1"/>
    <col min="4074" max="4074" width="16.85546875" style="2" customWidth="1"/>
    <col min="4075" max="4076" width="12.140625" style="2" customWidth="1"/>
    <col min="4077" max="4077" width="12.42578125" style="2" customWidth="1"/>
    <col min="4078" max="4078" width="13" style="2" customWidth="1"/>
    <col min="4079" max="4079" width="17.7109375" style="2" customWidth="1"/>
    <col min="4080" max="4080" width="19" style="2" customWidth="1"/>
    <col min="4081" max="4081" width="12.7109375" style="2" customWidth="1"/>
    <col min="4082" max="4082" width="14.85546875" style="2" customWidth="1"/>
    <col min="4083" max="4083" width="11.140625" style="2" customWidth="1"/>
    <col min="4084" max="4084" width="11.42578125" style="2" customWidth="1"/>
    <col min="4085" max="4085" width="11.5703125" style="2" customWidth="1"/>
    <col min="4086" max="4087" width="12.7109375" style="2" customWidth="1"/>
    <col min="4088" max="4088" width="14.28515625" style="2" customWidth="1"/>
    <col min="4089" max="4089" width="17.28515625" style="2" customWidth="1"/>
    <col min="4090" max="4090" width="19.28515625" style="2" customWidth="1"/>
    <col min="4091" max="4091" width="13.7109375" style="2" customWidth="1"/>
    <col min="4092" max="4092" width="15.42578125" style="2" customWidth="1"/>
    <col min="4093" max="4093" width="11.42578125" style="2" customWidth="1"/>
    <col min="4094" max="4094" width="11.5703125" style="2" customWidth="1"/>
    <col min="4095" max="4095" width="12.140625" style="2" customWidth="1"/>
    <col min="4096" max="4096" width="12.5703125" style="2" customWidth="1"/>
    <col min="4097" max="4097" width="15.85546875" style="2" customWidth="1"/>
    <col min="4098" max="4324" width="9.140625" style="2"/>
    <col min="4325" max="4325" width="46.140625" style="2" customWidth="1"/>
    <col min="4326" max="4326" width="17.7109375" style="2" customWidth="1"/>
    <col min="4327" max="4327" width="19.85546875" style="2" customWidth="1"/>
    <col min="4328" max="4328" width="13.85546875" style="2" customWidth="1"/>
    <col min="4329" max="4329" width="0" style="2" hidden="1" customWidth="1"/>
    <col min="4330" max="4330" width="16.85546875" style="2" customWidth="1"/>
    <col min="4331" max="4332" width="12.140625" style="2" customWidth="1"/>
    <col min="4333" max="4333" width="12.42578125" style="2" customWidth="1"/>
    <col min="4334" max="4334" width="13" style="2" customWidth="1"/>
    <col min="4335" max="4335" width="17.7109375" style="2" customWidth="1"/>
    <col min="4336" max="4336" width="19" style="2" customWidth="1"/>
    <col min="4337" max="4337" width="12.7109375" style="2" customWidth="1"/>
    <col min="4338" max="4338" width="14.85546875" style="2" customWidth="1"/>
    <col min="4339" max="4339" width="11.140625" style="2" customWidth="1"/>
    <col min="4340" max="4340" width="11.42578125" style="2" customWidth="1"/>
    <col min="4341" max="4341" width="11.5703125" style="2" customWidth="1"/>
    <col min="4342" max="4343" width="12.7109375" style="2" customWidth="1"/>
    <col min="4344" max="4344" width="14.28515625" style="2" customWidth="1"/>
    <col min="4345" max="4345" width="17.28515625" style="2" customWidth="1"/>
    <col min="4346" max="4346" width="19.28515625" style="2" customWidth="1"/>
    <col min="4347" max="4347" width="13.7109375" style="2" customWidth="1"/>
    <col min="4348" max="4348" width="15.42578125" style="2" customWidth="1"/>
    <col min="4349" max="4349" width="11.42578125" style="2" customWidth="1"/>
    <col min="4350" max="4350" width="11.5703125" style="2" customWidth="1"/>
    <col min="4351" max="4351" width="12.140625" style="2" customWidth="1"/>
    <col min="4352" max="4352" width="12.5703125" style="2" customWidth="1"/>
    <col min="4353" max="4353" width="15.85546875" style="2" customWidth="1"/>
    <col min="4354" max="4580" width="9.140625" style="2"/>
    <col min="4581" max="4581" width="46.140625" style="2" customWidth="1"/>
    <col min="4582" max="4582" width="17.7109375" style="2" customWidth="1"/>
    <col min="4583" max="4583" width="19.85546875" style="2" customWidth="1"/>
    <col min="4584" max="4584" width="13.85546875" style="2" customWidth="1"/>
    <col min="4585" max="4585" width="0" style="2" hidden="1" customWidth="1"/>
    <col min="4586" max="4586" width="16.85546875" style="2" customWidth="1"/>
    <col min="4587" max="4588" width="12.140625" style="2" customWidth="1"/>
    <col min="4589" max="4589" width="12.42578125" style="2" customWidth="1"/>
    <col min="4590" max="4590" width="13" style="2" customWidth="1"/>
    <col min="4591" max="4591" width="17.7109375" style="2" customWidth="1"/>
    <col min="4592" max="4592" width="19" style="2" customWidth="1"/>
    <col min="4593" max="4593" width="12.7109375" style="2" customWidth="1"/>
    <col min="4594" max="4594" width="14.85546875" style="2" customWidth="1"/>
    <col min="4595" max="4595" width="11.140625" style="2" customWidth="1"/>
    <col min="4596" max="4596" width="11.42578125" style="2" customWidth="1"/>
    <col min="4597" max="4597" width="11.5703125" style="2" customWidth="1"/>
    <col min="4598" max="4599" width="12.7109375" style="2" customWidth="1"/>
    <col min="4600" max="4600" width="14.28515625" style="2" customWidth="1"/>
    <col min="4601" max="4601" width="17.28515625" style="2" customWidth="1"/>
    <col min="4602" max="4602" width="19.28515625" style="2" customWidth="1"/>
    <col min="4603" max="4603" width="13.7109375" style="2" customWidth="1"/>
    <col min="4604" max="4604" width="15.42578125" style="2" customWidth="1"/>
    <col min="4605" max="4605" width="11.42578125" style="2" customWidth="1"/>
    <col min="4606" max="4606" width="11.5703125" style="2" customWidth="1"/>
    <col min="4607" max="4607" width="12.140625" style="2" customWidth="1"/>
    <col min="4608" max="4608" width="12.5703125" style="2" customWidth="1"/>
    <col min="4609" max="4609" width="15.85546875" style="2" customWidth="1"/>
    <col min="4610" max="4836" width="9.140625" style="2"/>
    <col min="4837" max="4837" width="46.140625" style="2" customWidth="1"/>
    <col min="4838" max="4838" width="17.7109375" style="2" customWidth="1"/>
    <col min="4839" max="4839" width="19.85546875" style="2" customWidth="1"/>
    <col min="4840" max="4840" width="13.85546875" style="2" customWidth="1"/>
    <col min="4841" max="4841" width="0" style="2" hidden="1" customWidth="1"/>
    <col min="4842" max="4842" width="16.85546875" style="2" customWidth="1"/>
    <col min="4843" max="4844" width="12.140625" style="2" customWidth="1"/>
    <col min="4845" max="4845" width="12.42578125" style="2" customWidth="1"/>
    <col min="4846" max="4846" width="13" style="2" customWidth="1"/>
    <col min="4847" max="4847" width="17.7109375" style="2" customWidth="1"/>
    <col min="4848" max="4848" width="19" style="2" customWidth="1"/>
    <col min="4849" max="4849" width="12.7109375" style="2" customWidth="1"/>
    <col min="4850" max="4850" width="14.85546875" style="2" customWidth="1"/>
    <col min="4851" max="4851" width="11.140625" style="2" customWidth="1"/>
    <col min="4852" max="4852" width="11.42578125" style="2" customWidth="1"/>
    <col min="4853" max="4853" width="11.5703125" style="2" customWidth="1"/>
    <col min="4854" max="4855" width="12.7109375" style="2" customWidth="1"/>
    <col min="4856" max="4856" width="14.28515625" style="2" customWidth="1"/>
    <col min="4857" max="4857" width="17.28515625" style="2" customWidth="1"/>
    <col min="4858" max="4858" width="19.28515625" style="2" customWidth="1"/>
    <col min="4859" max="4859" width="13.7109375" style="2" customWidth="1"/>
    <col min="4860" max="4860" width="15.42578125" style="2" customWidth="1"/>
    <col min="4861" max="4861" width="11.42578125" style="2" customWidth="1"/>
    <col min="4862" max="4862" width="11.5703125" style="2" customWidth="1"/>
    <col min="4863" max="4863" width="12.140625" style="2" customWidth="1"/>
    <col min="4864" max="4864" width="12.5703125" style="2" customWidth="1"/>
    <col min="4865" max="4865" width="15.85546875" style="2" customWidth="1"/>
    <col min="4866" max="5092" width="9.140625" style="2"/>
    <col min="5093" max="5093" width="46.140625" style="2" customWidth="1"/>
    <col min="5094" max="5094" width="17.7109375" style="2" customWidth="1"/>
    <col min="5095" max="5095" width="19.85546875" style="2" customWidth="1"/>
    <col min="5096" max="5096" width="13.85546875" style="2" customWidth="1"/>
    <col min="5097" max="5097" width="0" style="2" hidden="1" customWidth="1"/>
    <col min="5098" max="5098" width="16.85546875" style="2" customWidth="1"/>
    <col min="5099" max="5100" width="12.140625" style="2" customWidth="1"/>
    <col min="5101" max="5101" width="12.42578125" style="2" customWidth="1"/>
    <col min="5102" max="5102" width="13" style="2" customWidth="1"/>
    <col min="5103" max="5103" width="17.7109375" style="2" customWidth="1"/>
    <col min="5104" max="5104" width="19" style="2" customWidth="1"/>
    <col min="5105" max="5105" width="12.7109375" style="2" customWidth="1"/>
    <col min="5106" max="5106" width="14.85546875" style="2" customWidth="1"/>
    <col min="5107" max="5107" width="11.140625" style="2" customWidth="1"/>
    <col min="5108" max="5108" width="11.42578125" style="2" customWidth="1"/>
    <col min="5109" max="5109" width="11.5703125" style="2" customWidth="1"/>
    <col min="5110" max="5111" width="12.7109375" style="2" customWidth="1"/>
    <col min="5112" max="5112" width="14.28515625" style="2" customWidth="1"/>
    <col min="5113" max="5113" width="17.28515625" style="2" customWidth="1"/>
    <col min="5114" max="5114" width="19.28515625" style="2" customWidth="1"/>
    <col min="5115" max="5115" width="13.7109375" style="2" customWidth="1"/>
    <col min="5116" max="5116" width="15.42578125" style="2" customWidth="1"/>
    <col min="5117" max="5117" width="11.42578125" style="2" customWidth="1"/>
    <col min="5118" max="5118" width="11.5703125" style="2" customWidth="1"/>
    <col min="5119" max="5119" width="12.140625" style="2" customWidth="1"/>
    <col min="5120" max="5120" width="12.5703125" style="2" customWidth="1"/>
    <col min="5121" max="5121" width="15.85546875" style="2" customWidth="1"/>
    <col min="5122" max="5348" width="9.140625" style="2"/>
    <col min="5349" max="5349" width="46.140625" style="2" customWidth="1"/>
    <col min="5350" max="5350" width="17.7109375" style="2" customWidth="1"/>
    <col min="5351" max="5351" width="19.85546875" style="2" customWidth="1"/>
    <col min="5352" max="5352" width="13.85546875" style="2" customWidth="1"/>
    <col min="5353" max="5353" width="0" style="2" hidden="1" customWidth="1"/>
    <col min="5354" max="5354" width="16.85546875" style="2" customWidth="1"/>
    <col min="5355" max="5356" width="12.140625" style="2" customWidth="1"/>
    <col min="5357" max="5357" width="12.42578125" style="2" customWidth="1"/>
    <col min="5358" max="5358" width="13" style="2" customWidth="1"/>
    <col min="5359" max="5359" width="17.7109375" style="2" customWidth="1"/>
    <col min="5360" max="5360" width="19" style="2" customWidth="1"/>
    <col min="5361" max="5361" width="12.7109375" style="2" customWidth="1"/>
    <col min="5362" max="5362" width="14.85546875" style="2" customWidth="1"/>
    <col min="5363" max="5363" width="11.140625" style="2" customWidth="1"/>
    <col min="5364" max="5364" width="11.42578125" style="2" customWidth="1"/>
    <col min="5365" max="5365" width="11.5703125" style="2" customWidth="1"/>
    <col min="5366" max="5367" width="12.7109375" style="2" customWidth="1"/>
    <col min="5368" max="5368" width="14.28515625" style="2" customWidth="1"/>
    <col min="5369" max="5369" width="17.28515625" style="2" customWidth="1"/>
    <col min="5370" max="5370" width="19.28515625" style="2" customWidth="1"/>
    <col min="5371" max="5371" width="13.7109375" style="2" customWidth="1"/>
    <col min="5372" max="5372" width="15.42578125" style="2" customWidth="1"/>
    <col min="5373" max="5373" width="11.42578125" style="2" customWidth="1"/>
    <col min="5374" max="5374" width="11.5703125" style="2" customWidth="1"/>
    <col min="5375" max="5375" width="12.140625" style="2" customWidth="1"/>
    <col min="5376" max="5376" width="12.5703125" style="2" customWidth="1"/>
    <col min="5377" max="5377" width="15.85546875" style="2" customWidth="1"/>
    <col min="5378" max="5604" width="9.140625" style="2"/>
    <col min="5605" max="5605" width="46.140625" style="2" customWidth="1"/>
    <col min="5606" max="5606" width="17.7109375" style="2" customWidth="1"/>
    <col min="5607" max="5607" width="19.85546875" style="2" customWidth="1"/>
    <col min="5608" max="5608" width="13.85546875" style="2" customWidth="1"/>
    <col min="5609" max="5609" width="0" style="2" hidden="1" customWidth="1"/>
    <col min="5610" max="5610" width="16.85546875" style="2" customWidth="1"/>
    <col min="5611" max="5612" width="12.140625" style="2" customWidth="1"/>
    <col min="5613" max="5613" width="12.42578125" style="2" customWidth="1"/>
    <col min="5614" max="5614" width="13" style="2" customWidth="1"/>
    <col min="5615" max="5615" width="17.7109375" style="2" customWidth="1"/>
    <col min="5616" max="5616" width="19" style="2" customWidth="1"/>
    <col min="5617" max="5617" width="12.7109375" style="2" customWidth="1"/>
    <col min="5618" max="5618" width="14.85546875" style="2" customWidth="1"/>
    <col min="5619" max="5619" width="11.140625" style="2" customWidth="1"/>
    <col min="5620" max="5620" width="11.42578125" style="2" customWidth="1"/>
    <col min="5621" max="5621" width="11.5703125" style="2" customWidth="1"/>
    <col min="5622" max="5623" width="12.7109375" style="2" customWidth="1"/>
    <col min="5624" max="5624" width="14.28515625" style="2" customWidth="1"/>
    <col min="5625" max="5625" width="17.28515625" style="2" customWidth="1"/>
    <col min="5626" max="5626" width="19.28515625" style="2" customWidth="1"/>
    <col min="5627" max="5627" width="13.7109375" style="2" customWidth="1"/>
    <col min="5628" max="5628" width="15.42578125" style="2" customWidth="1"/>
    <col min="5629" max="5629" width="11.42578125" style="2" customWidth="1"/>
    <col min="5630" max="5630" width="11.5703125" style="2" customWidth="1"/>
    <col min="5631" max="5631" width="12.140625" style="2" customWidth="1"/>
    <col min="5632" max="5632" width="12.5703125" style="2" customWidth="1"/>
    <col min="5633" max="5633" width="15.85546875" style="2" customWidth="1"/>
    <col min="5634" max="5860" width="9.140625" style="2"/>
    <col min="5861" max="5861" width="46.140625" style="2" customWidth="1"/>
    <col min="5862" max="5862" width="17.7109375" style="2" customWidth="1"/>
    <col min="5863" max="5863" width="19.85546875" style="2" customWidth="1"/>
    <col min="5864" max="5864" width="13.85546875" style="2" customWidth="1"/>
    <col min="5865" max="5865" width="0" style="2" hidden="1" customWidth="1"/>
    <col min="5866" max="5866" width="16.85546875" style="2" customWidth="1"/>
    <col min="5867" max="5868" width="12.140625" style="2" customWidth="1"/>
    <col min="5869" max="5869" width="12.42578125" style="2" customWidth="1"/>
    <col min="5870" max="5870" width="13" style="2" customWidth="1"/>
    <col min="5871" max="5871" width="17.7109375" style="2" customWidth="1"/>
    <col min="5872" max="5872" width="19" style="2" customWidth="1"/>
    <col min="5873" max="5873" width="12.7109375" style="2" customWidth="1"/>
    <col min="5874" max="5874" width="14.85546875" style="2" customWidth="1"/>
    <col min="5875" max="5875" width="11.140625" style="2" customWidth="1"/>
    <col min="5876" max="5876" width="11.42578125" style="2" customWidth="1"/>
    <col min="5877" max="5877" width="11.5703125" style="2" customWidth="1"/>
    <col min="5878" max="5879" width="12.7109375" style="2" customWidth="1"/>
    <col min="5880" max="5880" width="14.28515625" style="2" customWidth="1"/>
    <col min="5881" max="5881" width="17.28515625" style="2" customWidth="1"/>
    <col min="5882" max="5882" width="19.28515625" style="2" customWidth="1"/>
    <col min="5883" max="5883" width="13.7109375" style="2" customWidth="1"/>
    <col min="5884" max="5884" width="15.42578125" style="2" customWidth="1"/>
    <col min="5885" max="5885" width="11.42578125" style="2" customWidth="1"/>
    <col min="5886" max="5886" width="11.5703125" style="2" customWidth="1"/>
    <col min="5887" max="5887" width="12.140625" style="2" customWidth="1"/>
    <col min="5888" max="5888" width="12.5703125" style="2" customWidth="1"/>
    <col min="5889" max="5889" width="15.85546875" style="2" customWidth="1"/>
    <col min="5890" max="6116" width="9.140625" style="2"/>
    <col min="6117" max="6117" width="46.140625" style="2" customWidth="1"/>
    <col min="6118" max="6118" width="17.7109375" style="2" customWidth="1"/>
    <col min="6119" max="6119" width="19.85546875" style="2" customWidth="1"/>
    <col min="6120" max="6120" width="13.85546875" style="2" customWidth="1"/>
    <col min="6121" max="6121" width="0" style="2" hidden="1" customWidth="1"/>
    <col min="6122" max="6122" width="16.85546875" style="2" customWidth="1"/>
    <col min="6123" max="6124" width="12.140625" style="2" customWidth="1"/>
    <col min="6125" max="6125" width="12.42578125" style="2" customWidth="1"/>
    <col min="6126" max="6126" width="13" style="2" customWidth="1"/>
    <col min="6127" max="6127" width="17.7109375" style="2" customWidth="1"/>
    <col min="6128" max="6128" width="19" style="2" customWidth="1"/>
    <col min="6129" max="6129" width="12.7109375" style="2" customWidth="1"/>
    <col min="6130" max="6130" width="14.85546875" style="2" customWidth="1"/>
    <col min="6131" max="6131" width="11.140625" style="2" customWidth="1"/>
    <col min="6132" max="6132" width="11.42578125" style="2" customWidth="1"/>
    <col min="6133" max="6133" width="11.5703125" style="2" customWidth="1"/>
    <col min="6134" max="6135" width="12.7109375" style="2" customWidth="1"/>
    <col min="6136" max="6136" width="14.28515625" style="2" customWidth="1"/>
    <col min="6137" max="6137" width="17.28515625" style="2" customWidth="1"/>
    <col min="6138" max="6138" width="19.28515625" style="2" customWidth="1"/>
    <col min="6139" max="6139" width="13.7109375" style="2" customWidth="1"/>
    <col min="6140" max="6140" width="15.42578125" style="2" customWidth="1"/>
    <col min="6141" max="6141" width="11.42578125" style="2" customWidth="1"/>
    <col min="6142" max="6142" width="11.5703125" style="2" customWidth="1"/>
    <col min="6143" max="6143" width="12.140625" style="2" customWidth="1"/>
    <col min="6144" max="6144" width="12.5703125" style="2" customWidth="1"/>
    <col min="6145" max="6145" width="15.85546875" style="2" customWidth="1"/>
    <col min="6146" max="6372" width="9.140625" style="2"/>
    <col min="6373" max="6373" width="46.140625" style="2" customWidth="1"/>
    <col min="6374" max="6374" width="17.7109375" style="2" customWidth="1"/>
    <col min="6375" max="6375" width="19.85546875" style="2" customWidth="1"/>
    <col min="6376" max="6376" width="13.85546875" style="2" customWidth="1"/>
    <col min="6377" max="6377" width="0" style="2" hidden="1" customWidth="1"/>
    <col min="6378" max="6378" width="16.85546875" style="2" customWidth="1"/>
    <col min="6379" max="6380" width="12.140625" style="2" customWidth="1"/>
    <col min="6381" max="6381" width="12.42578125" style="2" customWidth="1"/>
    <col min="6382" max="6382" width="13" style="2" customWidth="1"/>
    <col min="6383" max="6383" width="17.7109375" style="2" customWidth="1"/>
    <col min="6384" max="6384" width="19" style="2" customWidth="1"/>
    <col min="6385" max="6385" width="12.7109375" style="2" customWidth="1"/>
    <col min="6386" max="6386" width="14.85546875" style="2" customWidth="1"/>
    <col min="6387" max="6387" width="11.140625" style="2" customWidth="1"/>
    <col min="6388" max="6388" width="11.42578125" style="2" customWidth="1"/>
    <col min="6389" max="6389" width="11.5703125" style="2" customWidth="1"/>
    <col min="6390" max="6391" width="12.7109375" style="2" customWidth="1"/>
    <col min="6392" max="6392" width="14.28515625" style="2" customWidth="1"/>
    <col min="6393" max="6393" width="17.28515625" style="2" customWidth="1"/>
    <col min="6394" max="6394" width="19.28515625" style="2" customWidth="1"/>
    <col min="6395" max="6395" width="13.7109375" style="2" customWidth="1"/>
    <col min="6396" max="6396" width="15.42578125" style="2" customWidth="1"/>
    <col min="6397" max="6397" width="11.42578125" style="2" customWidth="1"/>
    <col min="6398" max="6398" width="11.5703125" style="2" customWidth="1"/>
    <col min="6399" max="6399" width="12.140625" style="2" customWidth="1"/>
    <col min="6400" max="6400" width="12.5703125" style="2" customWidth="1"/>
    <col min="6401" max="6401" width="15.85546875" style="2" customWidth="1"/>
    <col min="6402" max="6628" width="9.140625" style="2"/>
    <col min="6629" max="6629" width="46.140625" style="2" customWidth="1"/>
    <col min="6630" max="6630" width="17.7109375" style="2" customWidth="1"/>
    <col min="6631" max="6631" width="19.85546875" style="2" customWidth="1"/>
    <col min="6632" max="6632" width="13.85546875" style="2" customWidth="1"/>
    <col min="6633" max="6633" width="0" style="2" hidden="1" customWidth="1"/>
    <col min="6634" max="6634" width="16.85546875" style="2" customWidth="1"/>
    <col min="6635" max="6636" width="12.140625" style="2" customWidth="1"/>
    <col min="6637" max="6637" width="12.42578125" style="2" customWidth="1"/>
    <col min="6638" max="6638" width="13" style="2" customWidth="1"/>
    <col min="6639" max="6639" width="17.7109375" style="2" customWidth="1"/>
    <col min="6640" max="6640" width="19" style="2" customWidth="1"/>
    <col min="6641" max="6641" width="12.7109375" style="2" customWidth="1"/>
    <col min="6642" max="6642" width="14.85546875" style="2" customWidth="1"/>
    <col min="6643" max="6643" width="11.140625" style="2" customWidth="1"/>
    <col min="6644" max="6644" width="11.42578125" style="2" customWidth="1"/>
    <col min="6645" max="6645" width="11.5703125" style="2" customWidth="1"/>
    <col min="6646" max="6647" width="12.7109375" style="2" customWidth="1"/>
    <col min="6648" max="6648" width="14.28515625" style="2" customWidth="1"/>
    <col min="6649" max="6649" width="17.28515625" style="2" customWidth="1"/>
    <col min="6650" max="6650" width="19.28515625" style="2" customWidth="1"/>
    <col min="6651" max="6651" width="13.7109375" style="2" customWidth="1"/>
    <col min="6652" max="6652" width="15.42578125" style="2" customWidth="1"/>
    <col min="6653" max="6653" width="11.42578125" style="2" customWidth="1"/>
    <col min="6654" max="6654" width="11.5703125" style="2" customWidth="1"/>
    <col min="6655" max="6655" width="12.140625" style="2" customWidth="1"/>
    <col min="6656" max="6656" width="12.5703125" style="2" customWidth="1"/>
    <col min="6657" max="6657" width="15.85546875" style="2" customWidth="1"/>
    <col min="6658" max="6884" width="9.140625" style="2"/>
    <col min="6885" max="6885" width="46.140625" style="2" customWidth="1"/>
    <col min="6886" max="6886" width="17.7109375" style="2" customWidth="1"/>
    <col min="6887" max="6887" width="19.85546875" style="2" customWidth="1"/>
    <col min="6888" max="6888" width="13.85546875" style="2" customWidth="1"/>
    <col min="6889" max="6889" width="0" style="2" hidden="1" customWidth="1"/>
    <col min="6890" max="6890" width="16.85546875" style="2" customWidth="1"/>
    <col min="6891" max="6892" width="12.140625" style="2" customWidth="1"/>
    <col min="6893" max="6893" width="12.42578125" style="2" customWidth="1"/>
    <col min="6894" max="6894" width="13" style="2" customWidth="1"/>
    <col min="6895" max="6895" width="17.7109375" style="2" customWidth="1"/>
    <col min="6896" max="6896" width="19" style="2" customWidth="1"/>
    <col min="6897" max="6897" width="12.7109375" style="2" customWidth="1"/>
    <col min="6898" max="6898" width="14.85546875" style="2" customWidth="1"/>
    <col min="6899" max="6899" width="11.140625" style="2" customWidth="1"/>
    <col min="6900" max="6900" width="11.42578125" style="2" customWidth="1"/>
    <col min="6901" max="6901" width="11.5703125" style="2" customWidth="1"/>
    <col min="6902" max="6903" width="12.7109375" style="2" customWidth="1"/>
    <col min="6904" max="6904" width="14.28515625" style="2" customWidth="1"/>
    <col min="6905" max="6905" width="17.28515625" style="2" customWidth="1"/>
    <col min="6906" max="6906" width="19.28515625" style="2" customWidth="1"/>
    <col min="6907" max="6907" width="13.7109375" style="2" customWidth="1"/>
    <col min="6908" max="6908" width="15.42578125" style="2" customWidth="1"/>
    <col min="6909" max="6909" width="11.42578125" style="2" customWidth="1"/>
    <col min="6910" max="6910" width="11.5703125" style="2" customWidth="1"/>
    <col min="6911" max="6911" width="12.140625" style="2" customWidth="1"/>
    <col min="6912" max="6912" width="12.5703125" style="2" customWidth="1"/>
    <col min="6913" max="6913" width="15.85546875" style="2" customWidth="1"/>
    <col min="6914" max="7140" width="9.140625" style="2"/>
    <col min="7141" max="7141" width="46.140625" style="2" customWidth="1"/>
    <col min="7142" max="7142" width="17.7109375" style="2" customWidth="1"/>
    <col min="7143" max="7143" width="19.85546875" style="2" customWidth="1"/>
    <col min="7144" max="7144" width="13.85546875" style="2" customWidth="1"/>
    <col min="7145" max="7145" width="0" style="2" hidden="1" customWidth="1"/>
    <col min="7146" max="7146" width="16.85546875" style="2" customWidth="1"/>
    <col min="7147" max="7148" width="12.140625" style="2" customWidth="1"/>
    <col min="7149" max="7149" width="12.42578125" style="2" customWidth="1"/>
    <col min="7150" max="7150" width="13" style="2" customWidth="1"/>
    <col min="7151" max="7151" width="17.7109375" style="2" customWidth="1"/>
    <col min="7152" max="7152" width="19" style="2" customWidth="1"/>
    <col min="7153" max="7153" width="12.7109375" style="2" customWidth="1"/>
    <col min="7154" max="7154" width="14.85546875" style="2" customWidth="1"/>
    <col min="7155" max="7155" width="11.140625" style="2" customWidth="1"/>
    <col min="7156" max="7156" width="11.42578125" style="2" customWidth="1"/>
    <col min="7157" max="7157" width="11.5703125" style="2" customWidth="1"/>
    <col min="7158" max="7159" width="12.7109375" style="2" customWidth="1"/>
    <col min="7160" max="7160" width="14.28515625" style="2" customWidth="1"/>
    <col min="7161" max="7161" width="17.28515625" style="2" customWidth="1"/>
    <col min="7162" max="7162" width="19.28515625" style="2" customWidth="1"/>
    <col min="7163" max="7163" width="13.7109375" style="2" customWidth="1"/>
    <col min="7164" max="7164" width="15.42578125" style="2" customWidth="1"/>
    <col min="7165" max="7165" width="11.42578125" style="2" customWidth="1"/>
    <col min="7166" max="7166" width="11.5703125" style="2" customWidth="1"/>
    <col min="7167" max="7167" width="12.140625" style="2" customWidth="1"/>
    <col min="7168" max="7168" width="12.5703125" style="2" customWidth="1"/>
    <col min="7169" max="7169" width="15.85546875" style="2" customWidth="1"/>
    <col min="7170" max="7396" width="9.140625" style="2"/>
    <col min="7397" max="7397" width="46.140625" style="2" customWidth="1"/>
    <col min="7398" max="7398" width="17.7109375" style="2" customWidth="1"/>
    <col min="7399" max="7399" width="19.85546875" style="2" customWidth="1"/>
    <col min="7400" max="7400" width="13.85546875" style="2" customWidth="1"/>
    <col min="7401" max="7401" width="0" style="2" hidden="1" customWidth="1"/>
    <col min="7402" max="7402" width="16.85546875" style="2" customWidth="1"/>
    <col min="7403" max="7404" width="12.140625" style="2" customWidth="1"/>
    <col min="7405" max="7405" width="12.42578125" style="2" customWidth="1"/>
    <col min="7406" max="7406" width="13" style="2" customWidth="1"/>
    <col min="7407" max="7407" width="17.7109375" style="2" customWidth="1"/>
    <col min="7408" max="7408" width="19" style="2" customWidth="1"/>
    <col min="7409" max="7409" width="12.7109375" style="2" customWidth="1"/>
    <col min="7410" max="7410" width="14.85546875" style="2" customWidth="1"/>
    <col min="7411" max="7411" width="11.140625" style="2" customWidth="1"/>
    <col min="7412" max="7412" width="11.42578125" style="2" customWidth="1"/>
    <col min="7413" max="7413" width="11.5703125" style="2" customWidth="1"/>
    <col min="7414" max="7415" width="12.7109375" style="2" customWidth="1"/>
    <col min="7416" max="7416" width="14.28515625" style="2" customWidth="1"/>
    <col min="7417" max="7417" width="17.28515625" style="2" customWidth="1"/>
    <col min="7418" max="7418" width="19.28515625" style="2" customWidth="1"/>
    <col min="7419" max="7419" width="13.7109375" style="2" customWidth="1"/>
    <col min="7420" max="7420" width="15.42578125" style="2" customWidth="1"/>
    <col min="7421" max="7421" width="11.42578125" style="2" customWidth="1"/>
    <col min="7422" max="7422" width="11.5703125" style="2" customWidth="1"/>
    <col min="7423" max="7423" width="12.140625" style="2" customWidth="1"/>
    <col min="7424" max="7424" width="12.5703125" style="2" customWidth="1"/>
    <col min="7425" max="7425" width="15.85546875" style="2" customWidth="1"/>
    <col min="7426" max="7652" width="9.140625" style="2"/>
    <col min="7653" max="7653" width="46.140625" style="2" customWidth="1"/>
    <col min="7654" max="7654" width="17.7109375" style="2" customWidth="1"/>
    <col min="7655" max="7655" width="19.85546875" style="2" customWidth="1"/>
    <col min="7656" max="7656" width="13.85546875" style="2" customWidth="1"/>
    <col min="7657" max="7657" width="0" style="2" hidden="1" customWidth="1"/>
    <col min="7658" max="7658" width="16.85546875" style="2" customWidth="1"/>
    <col min="7659" max="7660" width="12.140625" style="2" customWidth="1"/>
    <col min="7661" max="7661" width="12.42578125" style="2" customWidth="1"/>
    <col min="7662" max="7662" width="13" style="2" customWidth="1"/>
    <col min="7663" max="7663" width="17.7109375" style="2" customWidth="1"/>
    <col min="7664" max="7664" width="19" style="2" customWidth="1"/>
    <col min="7665" max="7665" width="12.7109375" style="2" customWidth="1"/>
    <col min="7666" max="7666" width="14.85546875" style="2" customWidth="1"/>
    <col min="7667" max="7667" width="11.140625" style="2" customWidth="1"/>
    <col min="7668" max="7668" width="11.42578125" style="2" customWidth="1"/>
    <col min="7669" max="7669" width="11.5703125" style="2" customWidth="1"/>
    <col min="7670" max="7671" width="12.7109375" style="2" customWidth="1"/>
    <col min="7672" max="7672" width="14.28515625" style="2" customWidth="1"/>
    <col min="7673" max="7673" width="17.28515625" style="2" customWidth="1"/>
    <col min="7674" max="7674" width="19.28515625" style="2" customWidth="1"/>
    <col min="7675" max="7675" width="13.7109375" style="2" customWidth="1"/>
    <col min="7676" max="7676" width="15.42578125" style="2" customWidth="1"/>
    <col min="7677" max="7677" width="11.42578125" style="2" customWidth="1"/>
    <col min="7678" max="7678" width="11.5703125" style="2" customWidth="1"/>
    <col min="7679" max="7679" width="12.140625" style="2" customWidth="1"/>
    <col min="7680" max="7680" width="12.5703125" style="2" customWidth="1"/>
    <col min="7681" max="7681" width="15.85546875" style="2" customWidth="1"/>
    <col min="7682" max="7908" width="9.140625" style="2"/>
    <col min="7909" max="7909" width="46.140625" style="2" customWidth="1"/>
    <col min="7910" max="7910" width="17.7109375" style="2" customWidth="1"/>
    <col min="7911" max="7911" width="19.85546875" style="2" customWidth="1"/>
    <col min="7912" max="7912" width="13.85546875" style="2" customWidth="1"/>
    <col min="7913" max="7913" width="0" style="2" hidden="1" customWidth="1"/>
    <col min="7914" max="7914" width="16.85546875" style="2" customWidth="1"/>
    <col min="7915" max="7916" width="12.140625" style="2" customWidth="1"/>
    <col min="7917" max="7917" width="12.42578125" style="2" customWidth="1"/>
    <col min="7918" max="7918" width="13" style="2" customWidth="1"/>
    <col min="7919" max="7919" width="17.7109375" style="2" customWidth="1"/>
    <col min="7920" max="7920" width="19" style="2" customWidth="1"/>
    <col min="7921" max="7921" width="12.7109375" style="2" customWidth="1"/>
    <col min="7922" max="7922" width="14.85546875" style="2" customWidth="1"/>
    <col min="7923" max="7923" width="11.140625" style="2" customWidth="1"/>
    <col min="7924" max="7924" width="11.42578125" style="2" customWidth="1"/>
    <col min="7925" max="7925" width="11.5703125" style="2" customWidth="1"/>
    <col min="7926" max="7927" width="12.7109375" style="2" customWidth="1"/>
    <col min="7928" max="7928" width="14.28515625" style="2" customWidth="1"/>
    <col min="7929" max="7929" width="17.28515625" style="2" customWidth="1"/>
    <col min="7930" max="7930" width="19.28515625" style="2" customWidth="1"/>
    <col min="7931" max="7931" width="13.7109375" style="2" customWidth="1"/>
    <col min="7932" max="7932" width="15.42578125" style="2" customWidth="1"/>
    <col min="7933" max="7933" width="11.42578125" style="2" customWidth="1"/>
    <col min="7934" max="7934" width="11.5703125" style="2" customWidth="1"/>
    <col min="7935" max="7935" width="12.140625" style="2" customWidth="1"/>
    <col min="7936" max="7936" width="12.5703125" style="2" customWidth="1"/>
    <col min="7937" max="7937" width="15.85546875" style="2" customWidth="1"/>
    <col min="7938" max="8164" width="9.140625" style="2"/>
    <col min="8165" max="8165" width="46.140625" style="2" customWidth="1"/>
    <col min="8166" max="8166" width="17.7109375" style="2" customWidth="1"/>
    <col min="8167" max="8167" width="19.85546875" style="2" customWidth="1"/>
    <col min="8168" max="8168" width="13.85546875" style="2" customWidth="1"/>
    <col min="8169" max="8169" width="0" style="2" hidden="1" customWidth="1"/>
    <col min="8170" max="8170" width="16.85546875" style="2" customWidth="1"/>
    <col min="8171" max="8172" width="12.140625" style="2" customWidth="1"/>
    <col min="8173" max="8173" width="12.42578125" style="2" customWidth="1"/>
    <col min="8174" max="8174" width="13" style="2" customWidth="1"/>
    <col min="8175" max="8175" width="17.7109375" style="2" customWidth="1"/>
    <col min="8176" max="8176" width="19" style="2" customWidth="1"/>
    <col min="8177" max="8177" width="12.7109375" style="2" customWidth="1"/>
    <col min="8178" max="8178" width="14.85546875" style="2" customWidth="1"/>
    <col min="8179" max="8179" width="11.140625" style="2" customWidth="1"/>
    <col min="8180" max="8180" width="11.42578125" style="2" customWidth="1"/>
    <col min="8181" max="8181" width="11.5703125" style="2" customWidth="1"/>
    <col min="8182" max="8183" width="12.7109375" style="2" customWidth="1"/>
    <col min="8184" max="8184" width="14.28515625" style="2" customWidth="1"/>
    <col min="8185" max="8185" width="17.28515625" style="2" customWidth="1"/>
    <col min="8186" max="8186" width="19.28515625" style="2" customWidth="1"/>
    <col min="8187" max="8187" width="13.7109375" style="2" customWidth="1"/>
    <col min="8188" max="8188" width="15.42578125" style="2" customWidth="1"/>
    <col min="8189" max="8189" width="11.42578125" style="2" customWidth="1"/>
    <col min="8190" max="8190" width="11.5703125" style="2" customWidth="1"/>
    <col min="8191" max="8191" width="12.140625" style="2" customWidth="1"/>
    <col min="8192" max="8192" width="12.5703125" style="2" customWidth="1"/>
    <col min="8193" max="8193" width="15.85546875" style="2" customWidth="1"/>
    <col min="8194" max="8420" width="9.140625" style="2"/>
    <col min="8421" max="8421" width="46.140625" style="2" customWidth="1"/>
    <col min="8422" max="8422" width="17.7109375" style="2" customWidth="1"/>
    <col min="8423" max="8423" width="19.85546875" style="2" customWidth="1"/>
    <col min="8424" max="8424" width="13.85546875" style="2" customWidth="1"/>
    <col min="8425" max="8425" width="0" style="2" hidden="1" customWidth="1"/>
    <col min="8426" max="8426" width="16.85546875" style="2" customWidth="1"/>
    <col min="8427" max="8428" width="12.140625" style="2" customWidth="1"/>
    <col min="8429" max="8429" width="12.42578125" style="2" customWidth="1"/>
    <col min="8430" max="8430" width="13" style="2" customWidth="1"/>
    <col min="8431" max="8431" width="17.7109375" style="2" customWidth="1"/>
    <col min="8432" max="8432" width="19" style="2" customWidth="1"/>
    <col min="8433" max="8433" width="12.7109375" style="2" customWidth="1"/>
    <col min="8434" max="8434" width="14.85546875" style="2" customWidth="1"/>
    <col min="8435" max="8435" width="11.140625" style="2" customWidth="1"/>
    <col min="8436" max="8436" width="11.42578125" style="2" customWidth="1"/>
    <col min="8437" max="8437" width="11.5703125" style="2" customWidth="1"/>
    <col min="8438" max="8439" width="12.7109375" style="2" customWidth="1"/>
    <col min="8440" max="8440" width="14.28515625" style="2" customWidth="1"/>
    <col min="8441" max="8441" width="17.28515625" style="2" customWidth="1"/>
    <col min="8442" max="8442" width="19.28515625" style="2" customWidth="1"/>
    <col min="8443" max="8443" width="13.7109375" style="2" customWidth="1"/>
    <col min="8444" max="8444" width="15.42578125" style="2" customWidth="1"/>
    <col min="8445" max="8445" width="11.42578125" style="2" customWidth="1"/>
    <col min="8446" max="8446" width="11.5703125" style="2" customWidth="1"/>
    <col min="8447" max="8447" width="12.140625" style="2" customWidth="1"/>
    <col min="8448" max="8448" width="12.5703125" style="2" customWidth="1"/>
    <col min="8449" max="8449" width="15.85546875" style="2" customWidth="1"/>
    <col min="8450" max="8676" width="9.140625" style="2"/>
    <col min="8677" max="8677" width="46.140625" style="2" customWidth="1"/>
    <col min="8678" max="8678" width="17.7109375" style="2" customWidth="1"/>
    <col min="8679" max="8679" width="19.85546875" style="2" customWidth="1"/>
    <col min="8680" max="8680" width="13.85546875" style="2" customWidth="1"/>
    <col min="8681" max="8681" width="0" style="2" hidden="1" customWidth="1"/>
    <col min="8682" max="8682" width="16.85546875" style="2" customWidth="1"/>
    <col min="8683" max="8684" width="12.140625" style="2" customWidth="1"/>
    <col min="8685" max="8685" width="12.42578125" style="2" customWidth="1"/>
    <col min="8686" max="8686" width="13" style="2" customWidth="1"/>
    <col min="8687" max="8687" width="17.7109375" style="2" customWidth="1"/>
    <col min="8688" max="8688" width="19" style="2" customWidth="1"/>
    <col min="8689" max="8689" width="12.7109375" style="2" customWidth="1"/>
    <col min="8690" max="8690" width="14.85546875" style="2" customWidth="1"/>
    <col min="8691" max="8691" width="11.140625" style="2" customWidth="1"/>
    <col min="8692" max="8692" width="11.42578125" style="2" customWidth="1"/>
    <col min="8693" max="8693" width="11.5703125" style="2" customWidth="1"/>
    <col min="8694" max="8695" width="12.7109375" style="2" customWidth="1"/>
    <col min="8696" max="8696" width="14.28515625" style="2" customWidth="1"/>
    <col min="8697" max="8697" width="17.28515625" style="2" customWidth="1"/>
    <col min="8698" max="8698" width="19.28515625" style="2" customWidth="1"/>
    <col min="8699" max="8699" width="13.7109375" style="2" customWidth="1"/>
    <col min="8700" max="8700" width="15.42578125" style="2" customWidth="1"/>
    <col min="8701" max="8701" width="11.42578125" style="2" customWidth="1"/>
    <col min="8702" max="8702" width="11.5703125" style="2" customWidth="1"/>
    <col min="8703" max="8703" width="12.140625" style="2" customWidth="1"/>
    <col min="8704" max="8704" width="12.5703125" style="2" customWidth="1"/>
    <col min="8705" max="8705" width="15.85546875" style="2" customWidth="1"/>
    <col min="8706" max="8932" width="9.140625" style="2"/>
    <col min="8933" max="8933" width="46.140625" style="2" customWidth="1"/>
    <col min="8934" max="8934" width="17.7109375" style="2" customWidth="1"/>
    <col min="8935" max="8935" width="19.85546875" style="2" customWidth="1"/>
    <col min="8936" max="8936" width="13.85546875" style="2" customWidth="1"/>
    <col min="8937" max="8937" width="0" style="2" hidden="1" customWidth="1"/>
    <col min="8938" max="8938" width="16.85546875" style="2" customWidth="1"/>
    <col min="8939" max="8940" width="12.140625" style="2" customWidth="1"/>
    <col min="8941" max="8941" width="12.42578125" style="2" customWidth="1"/>
    <col min="8942" max="8942" width="13" style="2" customWidth="1"/>
    <col min="8943" max="8943" width="17.7109375" style="2" customWidth="1"/>
    <col min="8944" max="8944" width="19" style="2" customWidth="1"/>
    <col min="8945" max="8945" width="12.7109375" style="2" customWidth="1"/>
    <col min="8946" max="8946" width="14.85546875" style="2" customWidth="1"/>
    <col min="8947" max="8947" width="11.140625" style="2" customWidth="1"/>
    <col min="8948" max="8948" width="11.42578125" style="2" customWidth="1"/>
    <col min="8949" max="8949" width="11.5703125" style="2" customWidth="1"/>
    <col min="8950" max="8951" width="12.7109375" style="2" customWidth="1"/>
    <col min="8952" max="8952" width="14.28515625" style="2" customWidth="1"/>
    <col min="8953" max="8953" width="17.28515625" style="2" customWidth="1"/>
    <col min="8954" max="8954" width="19.28515625" style="2" customWidth="1"/>
    <col min="8955" max="8955" width="13.7109375" style="2" customWidth="1"/>
    <col min="8956" max="8956" width="15.42578125" style="2" customWidth="1"/>
    <col min="8957" max="8957" width="11.42578125" style="2" customWidth="1"/>
    <col min="8958" max="8958" width="11.5703125" style="2" customWidth="1"/>
    <col min="8959" max="8959" width="12.140625" style="2" customWidth="1"/>
    <col min="8960" max="8960" width="12.5703125" style="2" customWidth="1"/>
    <col min="8961" max="8961" width="15.85546875" style="2" customWidth="1"/>
    <col min="8962" max="9188" width="9.140625" style="2"/>
    <col min="9189" max="9189" width="46.140625" style="2" customWidth="1"/>
    <col min="9190" max="9190" width="17.7109375" style="2" customWidth="1"/>
    <col min="9191" max="9191" width="19.85546875" style="2" customWidth="1"/>
    <col min="9192" max="9192" width="13.85546875" style="2" customWidth="1"/>
    <col min="9193" max="9193" width="0" style="2" hidden="1" customWidth="1"/>
    <col min="9194" max="9194" width="16.85546875" style="2" customWidth="1"/>
    <col min="9195" max="9196" width="12.140625" style="2" customWidth="1"/>
    <col min="9197" max="9197" width="12.42578125" style="2" customWidth="1"/>
    <col min="9198" max="9198" width="13" style="2" customWidth="1"/>
    <col min="9199" max="9199" width="17.7109375" style="2" customWidth="1"/>
    <col min="9200" max="9200" width="19" style="2" customWidth="1"/>
    <col min="9201" max="9201" width="12.7109375" style="2" customWidth="1"/>
    <col min="9202" max="9202" width="14.85546875" style="2" customWidth="1"/>
    <col min="9203" max="9203" width="11.140625" style="2" customWidth="1"/>
    <col min="9204" max="9204" width="11.42578125" style="2" customWidth="1"/>
    <col min="9205" max="9205" width="11.5703125" style="2" customWidth="1"/>
    <col min="9206" max="9207" width="12.7109375" style="2" customWidth="1"/>
    <col min="9208" max="9208" width="14.28515625" style="2" customWidth="1"/>
    <col min="9209" max="9209" width="17.28515625" style="2" customWidth="1"/>
    <col min="9210" max="9210" width="19.28515625" style="2" customWidth="1"/>
    <col min="9211" max="9211" width="13.7109375" style="2" customWidth="1"/>
    <col min="9212" max="9212" width="15.42578125" style="2" customWidth="1"/>
    <col min="9213" max="9213" width="11.42578125" style="2" customWidth="1"/>
    <col min="9214" max="9214" width="11.5703125" style="2" customWidth="1"/>
    <col min="9215" max="9215" width="12.140625" style="2" customWidth="1"/>
    <col min="9216" max="9216" width="12.5703125" style="2" customWidth="1"/>
    <col min="9217" max="9217" width="15.85546875" style="2" customWidth="1"/>
    <col min="9218" max="9444" width="9.140625" style="2"/>
    <col min="9445" max="9445" width="46.140625" style="2" customWidth="1"/>
    <col min="9446" max="9446" width="17.7109375" style="2" customWidth="1"/>
    <col min="9447" max="9447" width="19.85546875" style="2" customWidth="1"/>
    <col min="9448" max="9448" width="13.85546875" style="2" customWidth="1"/>
    <col min="9449" max="9449" width="0" style="2" hidden="1" customWidth="1"/>
    <col min="9450" max="9450" width="16.85546875" style="2" customWidth="1"/>
    <col min="9451" max="9452" width="12.140625" style="2" customWidth="1"/>
    <col min="9453" max="9453" width="12.42578125" style="2" customWidth="1"/>
    <col min="9454" max="9454" width="13" style="2" customWidth="1"/>
    <col min="9455" max="9455" width="17.7109375" style="2" customWidth="1"/>
    <col min="9456" max="9456" width="19" style="2" customWidth="1"/>
    <col min="9457" max="9457" width="12.7109375" style="2" customWidth="1"/>
    <col min="9458" max="9458" width="14.85546875" style="2" customWidth="1"/>
    <col min="9459" max="9459" width="11.140625" style="2" customWidth="1"/>
    <col min="9460" max="9460" width="11.42578125" style="2" customWidth="1"/>
    <col min="9461" max="9461" width="11.5703125" style="2" customWidth="1"/>
    <col min="9462" max="9463" width="12.7109375" style="2" customWidth="1"/>
    <col min="9464" max="9464" width="14.28515625" style="2" customWidth="1"/>
    <col min="9465" max="9465" width="17.28515625" style="2" customWidth="1"/>
    <col min="9466" max="9466" width="19.28515625" style="2" customWidth="1"/>
    <col min="9467" max="9467" width="13.7109375" style="2" customWidth="1"/>
    <col min="9468" max="9468" width="15.42578125" style="2" customWidth="1"/>
    <col min="9469" max="9469" width="11.42578125" style="2" customWidth="1"/>
    <col min="9470" max="9470" width="11.5703125" style="2" customWidth="1"/>
    <col min="9471" max="9471" width="12.140625" style="2" customWidth="1"/>
    <col min="9472" max="9472" width="12.5703125" style="2" customWidth="1"/>
    <col min="9473" max="9473" width="15.85546875" style="2" customWidth="1"/>
    <col min="9474" max="9700" width="9.140625" style="2"/>
    <col min="9701" max="9701" width="46.140625" style="2" customWidth="1"/>
    <col min="9702" max="9702" width="17.7109375" style="2" customWidth="1"/>
    <col min="9703" max="9703" width="19.85546875" style="2" customWidth="1"/>
    <col min="9704" max="9704" width="13.85546875" style="2" customWidth="1"/>
    <col min="9705" max="9705" width="0" style="2" hidden="1" customWidth="1"/>
    <col min="9706" max="9706" width="16.85546875" style="2" customWidth="1"/>
    <col min="9707" max="9708" width="12.140625" style="2" customWidth="1"/>
    <col min="9709" max="9709" width="12.42578125" style="2" customWidth="1"/>
    <col min="9710" max="9710" width="13" style="2" customWidth="1"/>
    <col min="9711" max="9711" width="17.7109375" style="2" customWidth="1"/>
    <col min="9712" max="9712" width="19" style="2" customWidth="1"/>
    <col min="9713" max="9713" width="12.7109375" style="2" customWidth="1"/>
    <col min="9714" max="9714" width="14.85546875" style="2" customWidth="1"/>
    <col min="9715" max="9715" width="11.140625" style="2" customWidth="1"/>
    <col min="9716" max="9716" width="11.42578125" style="2" customWidth="1"/>
    <col min="9717" max="9717" width="11.5703125" style="2" customWidth="1"/>
    <col min="9718" max="9719" width="12.7109375" style="2" customWidth="1"/>
    <col min="9720" max="9720" width="14.28515625" style="2" customWidth="1"/>
    <col min="9721" max="9721" width="17.28515625" style="2" customWidth="1"/>
    <col min="9722" max="9722" width="19.28515625" style="2" customWidth="1"/>
    <col min="9723" max="9723" width="13.7109375" style="2" customWidth="1"/>
    <col min="9724" max="9724" width="15.42578125" style="2" customWidth="1"/>
    <col min="9725" max="9725" width="11.42578125" style="2" customWidth="1"/>
    <col min="9726" max="9726" width="11.5703125" style="2" customWidth="1"/>
    <col min="9727" max="9727" width="12.140625" style="2" customWidth="1"/>
    <col min="9728" max="9728" width="12.5703125" style="2" customWidth="1"/>
    <col min="9729" max="9729" width="15.85546875" style="2" customWidth="1"/>
    <col min="9730" max="9956" width="9.140625" style="2"/>
    <col min="9957" max="9957" width="46.140625" style="2" customWidth="1"/>
    <col min="9958" max="9958" width="17.7109375" style="2" customWidth="1"/>
    <col min="9959" max="9959" width="19.85546875" style="2" customWidth="1"/>
    <col min="9960" max="9960" width="13.85546875" style="2" customWidth="1"/>
    <col min="9961" max="9961" width="0" style="2" hidden="1" customWidth="1"/>
    <col min="9962" max="9962" width="16.85546875" style="2" customWidth="1"/>
    <col min="9963" max="9964" width="12.140625" style="2" customWidth="1"/>
    <col min="9965" max="9965" width="12.42578125" style="2" customWidth="1"/>
    <col min="9966" max="9966" width="13" style="2" customWidth="1"/>
    <col min="9967" max="9967" width="17.7109375" style="2" customWidth="1"/>
    <col min="9968" max="9968" width="19" style="2" customWidth="1"/>
    <col min="9969" max="9969" width="12.7109375" style="2" customWidth="1"/>
    <col min="9970" max="9970" width="14.85546875" style="2" customWidth="1"/>
    <col min="9971" max="9971" width="11.140625" style="2" customWidth="1"/>
    <col min="9972" max="9972" width="11.42578125" style="2" customWidth="1"/>
    <col min="9973" max="9973" width="11.5703125" style="2" customWidth="1"/>
    <col min="9974" max="9975" width="12.7109375" style="2" customWidth="1"/>
    <col min="9976" max="9976" width="14.28515625" style="2" customWidth="1"/>
    <col min="9977" max="9977" width="17.28515625" style="2" customWidth="1"/>
    <col min="9978" max="9978" width="19.28515625" style="2" customWidth="1"/>
    <col min="9979" max="9979" width="13.7109375" style="2" customWidth="1"/>
    <col min="9980" max="9980" width="15.42578125" style="2" customWidth="1"/>
    <col min="9981" max="9981" width="11.42578125" style="2" customWidth="1"/>
    <col min="9982" max="9982" width="11.5703125" style="2" customWidth="1"/>
    <col min="9983" max="9983" width="12.140625" style="2" customWidth="1"/>
    <col min="9984" max="9984" width="12.5703125" style="2" customWidth="1"/>
    <col min="9985" max="9985" width="15.85546875" style="2" customWidth="1"/>
    <col min="9986" max="10212" width="9.140625" style="2"/>
    <col min="10213" max="10213" width="46.140625" style="2" customWidth="1"/>
    <col min="10214" max="10214" width="17.7109375" style="2" customWidth="1"/>
    <col min="10215" max="10215" width="19.85546875" style="2" customWidth="1"/>
    <col min="10216" max="10216" width="13.85546875" style="2" customWidth="1"/>
    <col min="10217" max="10217" width="0" style="2" hidden="1" customWidth="1"/>
    <col min="10218" max="10218" width="16.85546875" style="2" customWidth="1"/>
    <col min="10219" max="10220" width="12.140625" style="2" customWidth="1"/>
    <col min="10221" max="10221" width="12.42578125" style="2" customWidth="1"/>
    <col min="10222" max="10222" width="13" style="2" customWidth="1"/>
    <col min="10223" max="10223" width="17.7109375" style="2" customWidth="1"/>
    <col min="10224" max="10224" width="19" style="2" customWidth="1"/>
    <col min="10225" max="10225" width="12.7109375" style="2" customWidth="1"/>
    <col min="10226" max="10226" width="14.85546875" style="2" customWidth="1"/>
    <col min="10227" max="10227" width="11.140625" style="2" customWidth="1"/>
    <col min="10228" max="10228" width="11.42578125" style="2" customWidth="1"/>
    <col min="10229" max="10229" width="11.5703125" style="2" customWidth="1"/>
    <col min="10230" max="10231" width="12.7109375" style="2" customWidth="1"/>
    <col min="10232" max="10232" width="14.28515625" style="2" customWidth="1"/>
    <col min="10233" max="10233" width="17.28515625" style="2" customWidth="1"/>
    <col min="10234" max="10234" width="19.28515625" style="2" customWidth="1"/>
    <col min="10235" max="10235" width="13.7109375" style="2" customWidth="1"/>
    <col min="10236" max="10236" width="15.42578125" style="2" customWidth="1"/>
    <col min="10237" max="10237" width="11.42578125" style="2" customWidth="1"/>
    <col min="10238" max="10238" width="11.5703125" style="2" customWidth="1"/>
    <col min="10239" max="10239" width="12.140625" style="2" customWidth="1"/>
    <col min="10240" max="10240" width="12.5703125" style="2" customWidth="1"/>
    <col min="10241" max="10241" width="15.85546875" style="2" customWidth="1"/>
    <col min="10242" max="10468" width="9.140625" style="2"/>
    <col min="10469" max="10469" width="46.140625" style="2" customWidth="1"/>
    <col min="10470" max="10470" width="17.7109375" style="2" customWidth="1"/>
    <col min="10471" max="10471" width="19.85546875" style="2" customWidth="1"/>
    <col min="10472" max="10472" width="13.85546875" style="2" customWidth="1"/>
    <col min="10473" max="10473" width="0" style="2" hidden="1" customWidth="1"/>
    <col min="10474" max="10474" width="16.85546875" style="2" customWidth="1"/>
    <col min="10475" max="10476" width="12.140625" style="2" customWidth="1"/>
    <col min="10477" max="10477" width="12.42578125" style="2" customWidth="1"/>
    <col min="10478" max="10478" width="13" style="2" customWidth="1"/>
    <col min="10479" max="10479" width="17.7109375" style="2" customWidth="1"/>
    <col min="10480" max="10480" width="19" style="2" customWidth="1"/>
    <col min="10481" max="10481" width="12.7109375" style="2" customWidth="1"/>
    <col min="10482" max="10482" width="14.85546875" style="2" customWidth="1"/>
    <col min="10483" max="10483" width="11.140625" style="2" customWidth="1"/>
    <col min="10484" max="10484" width="11.42578125" style="2" customWidth="1"/>
    <col min="10485" max="10485" width="11.5703125" style="2" customWidth="1"/>
    <col min="10486" max="10487" width="12.7109375" style="2" customWidth="1"/>
    <col min="10488" max="10488" width="14.28515625" style="2" customWidth="1"/>
    <col min="10489" max="10489" width="17.28515625" style="2" customWidth="1"/>
    <col min="10490" max="10490" width="19.28515625" style="2" customWidth="1"/>
    <col min="10491" max="10491" width="13.7109375" style="2" customWidth="1"/>
    <col min="10492" max="10492" width="15.42578125" style="2" customWidth="1"/>
    <col min="10493" max="10493" width="11.42578125" style="2" customWidth="1"/>
    <col min="10494" max="10494" width="11.5703125" style="2" customWidth="1"/>
    <col min="10495" max="10495" width="12.140625" style="2" customWidth="1"/>
    <col min="10496" max="10496" width="12.5703125" style="2" customWidth="1"/>
    <col min="10497" max="10497" width="15.85546875" style="2" customWidth="1"/>
    <col min="10498" max="10724" width="9.140625" style="2"/>
    <col min="10725" max="10725" width="46.140625" style="2" customWidth="1"/>
    <col min="10726" max="10726" width="17.7109375" style="2" customWidth="1"/>
    <col min="10727" max="10727" width="19.85546875" style="2" customWidth="1"/>
    <col min="10728" max="10728" width="13.85546875" style="2" customWidth="1"/>
    <col min="10729" max="10729" width="0" style="2" hidden="1" customWidth="1"/>
    <col min="10730" max="10730" width="16.85546875" style="2" customWidth="1"/>
    <col min="10731" max="10732" width="12.140625" style="2" customWidth="1"/>
    <col min="10733" max="10733" width="12.42578125" style="2" customWidth="1"/>
    <col min="10734" max="10734" width="13" style="2" customWidth="1"/>
    <col min="10735" max="10735" width="17.7109375" style="2" customWidth="1"/>
    <col min="10736" max="10736" width="19" style="2" customWidth="1"/>
    <col min="10737" max="10737" width="12.7109375" style="2" customWidth="1"/>
    <col min="10738" max="10738" width="14.85546875" style="2" customWidth="1"/>
    <col min="10739" max="10739" width="11.140625" style="2" customWidth="1"/>
    <col min="10740" max="10740" width="11.42578125" style="2" customWidth="1"/>
    <col min="10741" max="10741" width="11.5703125" style="2" customWidth="1"/>
    <col min="10742" max="10743" width="12.7109375" style="2" customWidth="1"/>
    <col min="10744" max="10744" width="14.28515625" style="2" customWidth="1"/>
    <col min="10745" max="10745" width="17.28515625" style="2" customWidth="1"/>
    <col min="10746" max="10746" width="19.28515625" style="2" customWidth="1"/>
    <col min="10747" max="10747" width="13.7109375" style="2" customWidth="1"/>
    <col min="10748" max="10748" width="15.42578125" style="2" customWidth="1"/>
    <col min="10749" max="10749" width="11.42578125" style="2" customWidth="1"/>
    <col min="10750" max="10750" width="11.5703125" style="2" customWidth="1"/>
    <col min="10751" max="10751" width="12.140625" style="2" customWidth="1"/>
    <col min="10752" max="10752" width="12.5703125" style="2" customWidth="1"/>
    <col min="10753" max="10753" width="15.85546875" style="2" customWidth="1"/>
    <col min="10754" max="10980" width="9.140625" style="2"/>
    <col min="10981" max="10981" width="46.140625" style="2" customWidth="1"/>
    <col min="10982" max="10982" width="17.7109375" style="2" customWidth="1"/>
    <col min="10983" max="10983" width="19.85546875" style="2" customWidth="1"/>
    <col min="10984" max="10984" width="13.85546875" style="2" customWidth="1"/>
    <col min="10985" max="10985" width="0" style="2" hidden="1" customWidth="1"/>
    <col min="10986" max="10986" width="16.85546875" style="2" customWidth="1"/>
    <col min="10987" max="10988" width="12.140625" style="2" customWidth="1"/>
    <col min="10989" max="10989" width="12.42578125" style="2" customWidth="1"/>
    <col min="10990" max="10990" width="13" style="2" customWidth="1"/>
    <col min="10991" max="10991" width="17.7109375" style="2" customWidth="1"/>
    <col min="10992" max="10992" width="19" style="2" customWidth="1"/>
    <col min="10993" max="10993" width="12.7109375" style="2" customWidth="1"/>
    <col min="10994" max="10994" width="14.85546875" style="2" customWidth="1"/>
    <col min="10995" max="10995" width="11.140625" style="2" customWidth="1"/>
    <col min="10996" max="10996" width="11.42578125" style="2" customWidth="1"/>
    <col min="10997" max="10997" width="11.5703125" style="2" customWidth="1"/>
    <col min="10998" max="10999" width="12.7109375" style="2" customWidth="1"/>
    <col min="11000" max="11000" width="14.28515625" style="2" customWidth="1"/>
    <col min="11001" max="11001" width="17.28515625" style="2" customWidth="1"/>
    <col min="11002" max="11002" width="19.28515625" style="2" customWidth="1"/>
    <col min="11003" max="11003" width="13.7109375" style="2" customWidth="1"/>
    <col min="11004" max="11004" width="15.42578125" style="2" customWidth="1"/>
    <col min="11005" max="11005" width="11.42578125" style="2" customWidth="1"/>
    <col min="11006" max="11006" width="11.5703125" style="2" customWidth="1"/>
    <col min="11007" max="11007" width="12.140625" style="2" customWidth="1"/>
    <col min="11008" max="11008" width="12.5703125" style="2" customWidth="1"/>
    <col min="11009" max="11009" width="15.85546875" style="2" customWidth="1"/>
    <col min="11010" max="11236" width="9.140625" style="2"/>
    <col min="11237" max="11237" width="46.140625" style="2" customWidth="1"/>
    <col min="11238" max="11238" width="17.7109375" style="2" customWidth="1"/>
    <col min="11239" max="11239" width="19.85546875" style="2" customWidth="1"/>
    <col min="11240" max="11240" width="13.85546875" style="2" customWidth="1"/>
    <col min="11241" max="11241" width="0" style="2" hidden="1" customWidth="1"/>
    <col min="11242" max="11242" width="16.85546875" style="2" customWidth="1"/>
    <col min="11243" max="11244" width="12.140625" style="2" customWidth="1"/>
    <col min="11245" max="11245" width="12.42578125" style="2" customWidth="1"/>
    <col min="11246" max="11246" width="13" style="2" customWidth="1"/>
    <col min="11247" max="11247" width="17.7109375" style="2" customWidth="1"/>
    <col min="11248" max="11248" width="19" style="2" customWidth="1"/>
    <col min="11249" max="11249" width="12.7109375" style="2" customWidth="1"/>
    <col min="11250" max="11250" width="14.85546875" style="2" customWidth="1"/>
    <col min="11251" max="11251" width="11.140625" style="2" customWidth="1"/>
    <col min="11252" max="11252" width="11.42578125" style="2" customWidth="1"/>
    <col min="11253" max="11253" width="11.5703125" style="2" customWidth="1"/>
    <col min="11254" max="11255" width="12.7109375" style="2" customWidth="1"/>
    <col min="11256" max="11256" width="14.28515625" style="2" customWidth="1"/>
    <col min="11257" max="11257" width="17.28515625" style="2" customWidth="1"/>
    <col min="11258" max="11258" width="19.28515625" style="2" customWidth="1"/>
    <col min="11259" max="11259" width="13.7109375" style="2" customWidth="1"/>
    <col min="11260" max="11260" width="15.42578125" style="2" customWidth="1"/>
    <col min="11261" max="11261" width="11.42578125" style="2" customWidth="1"/>
    <col min="11262" max="11262" width="11.5703125" style="2" customWidth="1"/>
    <col min="11263" max="11263" width="12.140625" style="2" customWidth="1"/>
    <col min="11264" max="11264" width="12.5703125" style="2" customWidth="1"/>
    <col min="11265" max="11265" width="15.85546875" style="2" customWidth="1"/>
    <col min="11266" max="11492" width="9.140625" style="2"/>
    <col min="11493" max="11493" width="46.140625" style="2" customWidth="1"/>
    <col min="11494" max="11494" width="17.7109375" style="2" customWidth="1"/>
    <col min="11495" max="11495" width="19.85546875" style="2" customWidth="1"/>
    <col min="11496" max="11496" width="13.85546875" style="2" customWidth="1"/>
    <col min="11497" max="11497" width="0" style="2" hidden="1" customWidth="1"/>
    <col min="11498" max="11498" width="16.85546875" style="2" customWidth="1"/>
    <col min="11499" max="11500" width="12.140625" style="2" customWidth="1"/>
    <col min="11501" max="11501" width="12.42578125" style="2" customWidth="1"/>
    <col min="11502" max="11502" width="13" style="2" customWidth="1"/>
    <col min="11503" max="11503" width="17.7109375" style="2" customWidth="1"/>
    <col min="11504" max="11504" width="19" style="2" customWidth="1"/>
    <col min="11505" max="11505" width="12.7109375" style="2" customWidth="1"/>
    <col min="11506" max="11506" width="14.85546875" style="2" customWidth="1"/>
    <col min="11507" max="11507" width="11.140625" style="2" customWidth="1"/>
    <col min="11508" max="11508" width="11.42578125" style="2" customWidth="1"/>
    <col min="11509" max="11509" width="11.5703125" style="2" customWidth="1"/>
    <col min="11510" max="11511" width="12.7109375" style="2" customWidth="1"/>
    <col min="11512" max="11512" width="14.28515625" style="2" customWidth="1"/>
    <col min="11513" max="11513" width="17.28515625" style="2" customWidth="1"/>
    <col min="11514" max="11514" width="19.28515625" style="2" customWidth="1"/>
    <col min="11515" max="11515" width="13.7109375" style="2" customWidth="1"/>
    <col min="11516" max="11516" width="15.42578125" style="2" customWidth="1"/>
    <col min="11517" max="11517" width="11.42578125" style="2" customWidth="1"/>
    <col min="11518" max="11518" width="11.5703125" style="2" customWidth="1"/>
    <col min="11519" max="11519" width="12.140625" style="2" customWidth="1"/>
    <col min="11520" max="11520" width="12.5703125" style="2" customWidth="1"/>
    <col min="11521" max="11521" width="15.85546875" style="2" customWidth="1"/>
    <col min="11522" max="11748" width="9.140625" style="2"/>
    <col min="11749" max="11749" width="46.140625" style="2" customWidth="1"/>
    <col min="11750" max="11750" width="17.7109375" style="2" customWidth="1"/>
    <col min="11751" max="11751" width="19.85546875" style="2" customWidth="1"/>
    <col min="11752" max="11752" width="13.85546875" style="2" customWidth="1"/>
    <col min="11753" max="11753" width="0" style="2" hidden="1" customWidth="1"/>
    <col min="11754" max="11754" width="16.85546875" style="2" customWidth="1"/>
    <col min="11755" max="11756" width="12.140625" style="2" customWidth="1"/>
    <col min="11757" max="11757" width="12.42578125" style="2" customWidth="1"/>
    <col min="11758" max="11758" width="13" style="2" customWidth="1"/>
    <col min="11759" max="11759" width="17.7109375" style="2" customWidth="1"/>
    <col min="11760" max="11760" width="19" style="2" customWidth="1"/>
    <col min="11761" max="11761" width="12.7109375" style="2" customWidth="1"/>
    <col min="11762" max="11762" width="14.85546875" style="2" customWidth="1"/>
    <col min="11763" max="11763" width="11.140625" style="2" customWidth="1"/>
    <col min="11764" max="11764" width="11.42578125" style="2" customWidth="1"/>
    <col min="11765" max="11765" width="11.5703125" style="2" customWidth="1"/>
    <col min="11766" max="11767" width="12.7109375" style="2" customWidth="1"/>
    <col min="11768" max="11768" width="14.28515625" style="2" customWidth="1"/>
    <col min="11769" max="11769" width="17.28515625" style="2" customWidth="1"/>
    <col min="11770" max="11770" width="19.28515625" style="2" customWidth="1"/>
    <col min="11771" max="11771" width="13.7109375" style="2" customWidth="1"/>
    <col min="11772" max="11772" width="15.42578125" style="2" customWidth="1"/>
    <col min="11773" max="11773" width="11.42578125" style="2" customWidth="1"/>
    <col min="11774" max="11774" width="11.5703125" style="2" customWidth="1"/>
    <col min="11775" max="11775" width="12.140625" style="2" customWidth="1"/>
    <col min="11776" max="11776" width="12.5703125" style="2" customWidth="1"/>
    <col min="11777" max="11777" width="15.85546875" style="2" customWidth="1"/>
    <col min="11778" max="12004" width="9.140625" style="2"/>
    <col min="12005" max="12005" width="46.140625" style="2" customWidth="1"/>
    <col min="12006" max="12006" width="17.7109375" style="2" customWidth="1"/>
    <col min="12007" max="12007" width="19.85546875" style="2" customWidth="1"/>
    <col min="12008" max="12008" width="13.85546875" style="2" customWidth="1"/>
    <col min="12009" max="12009" width="0" style="2" hidden="1" customWidth="1"/>
    <col min="12010" max="12010" width="16.85546875" style="2" customWidth="1"/>
    <col min="12011" max="12012" width="12.140625" style="2" customWidth="1"/>
    <col min="12013" max="12013" width="12.42578125" style="2" customWidth="1"/>
    <col min="12014" max="12014" width="13" style="2" customWidth="1"/>
    <col min="12015" max="12015" width="17.7109375" style="2" customWidth="1"/>
    <col min="12016" max="12016" width="19" style="2" customWidth="1"/>
    <col min="12017" max="12017" width="12.7109375" style="2" customWidth="1"/>
    <col min="12018" max="12018" width="14.85546875" style="2" customWidth="1"/>
    <col min="12019" max="12019" width="11.140625" style="2" customWidth="1"/>
    <col min="12020" max="12020" width="11.42578125" style="2" customWidth="1"/>
    <col min="12021" max="12021" width="11.5703125" style="2" customWidth="1"/>
    <col min="12022" max="12023" width="12.7109375" style="2" customWidth="1"/>
    <col min="12024" max="12024" width="14.28515625" style="2" customWidth="1"/>
    <col min="12025" max="12025" width="17.28515625" style="2" customWidth="1"/>
    <col min="12026" max="12026" width="19.28515625" style="2" customWidth="1"/>
    <col min="12027" max="12027" width="13.7109375" style="2" customWidth="1"/>
    <col min="12028" max="12028" width="15.42578125" style="2" customWidth="1"/>
    <col min="12029" max="12029" width="11.42578125" style="2" customWidth="1"/>
    <col min="12030" max="12030" width="11.5703125" style="2" customWidth="1"/>
    <col min="12031" max="12031" width="12.140625" style="2" customWidth="1"/>
    <col min="12032" max="12032" width="12.5703125" style="2" customWidth="1"/>
    <col min="12033" max="12033" width="15.85546875" style="2" customWidth="1"/>
    <col min="12034" max="12260" width="9.140625" style="2"/>
    <col min="12261" max="12261" width="46.140625" style="2" customWidth="1"/>
    <col min="12262" max="12262" width="17.7109375" style="2" customWidth="1"/>
    <col min="12263" max="12263" width="19.85546875" style="2" customWidth="1"/>
    <col min="12264" max="12264" width="13.85546875" style="2" customWidth="1"/>
    <col min="12265" max="12265" width="0" style="2" hidden="1" customWidth="1"/>
    <col min="12266" max="12266" width="16.85546875" style="2" customWidth="1"/>
    <col min="12267" max="12268" width="12.140625" style="2" customWidth="1"/>
    <col min="12269" max="12269" width="12.42578125" style="2" customWidth="1"/>
    <col min="12270" max="12270" width="13" style="2" customWidth="1"/>
    <col min="12271" max="12271" width="17.7109375" style="2" customWidth="1"/>
    <col min="12272" max="12272" width="19" style="2" customWidth="1"/>
    <col min="12273" max="12273" width="12.7109375" style="2" customWidth="1"/>
    <col min="12274" max="12274" width="14.85546875" style="2" customWidth="1"/>
    <col min="12275" max="12275" width="11.140625" style="2" customWidth="1"/>
    <col min="12276" max="12276" width="11.42578125" style="2" customWidth="1"/>
    <col min="12277" max="12277" width="11.5703125" style="2" customWidth="1"/>
    <col min="12278" max="12279" width="12.7109375" style="2" customWidth="1"/>
    <col min="12280" max="12280" width="14.28515625" style="2" customWidth="1"/>
    <col min="12281" max="12281" width="17.28515625" style="2" customWidth="1"/>
    <col min="12282" max="12282" width="19.28515625" style="2" customWidth="1"/>
    <col min="12283" max="12283" width="13.7109375" style="2" customWidth="1"/>
    <col min="12284" max="12284" width="15.42578125" style="2" customWidth="1"/>
    <col min="12285" max="12285" width="11.42578125" style="2" customWidth="1"/>
    <col min="12286" max="12286" width="11.5703125" style="2" customWidth="1"/>
    <col min="12287" max="12287" width="12.140625" style="2" customWidth="1"/>
    <col min="12288" max="12288" width="12.5703125" style="2" customWidth="1"/>
    <col min="12289" max="12289" width="15.85546875" style="2" customWidth="1"/>
    <col min="12290" max="12516" width="9.140625" style="2"/>
    <col min="12517" max="12517" width="46.140625" style="2" customWidth="1"/>
    <col min="12518" max="12518" width="17.7109375" style="2" customWidth="1"/>
    <col min="12519" max="12519" width="19.85546875" style="2" customWidth="1"/>
    <col min="12520" max="12520" width="13.85546875" style="2" customWidth="1"/>
    <col min="12521" max="12521" width="0" style="2" hidden="1" customWidth="1"/>
    <col min="12522" max="12522" width="16.85546875" style="2" customWidth="1"/>
    <col min="12523" max="12524" width="12.140625" style="2" customWidth="1"/>
    <col min="12525" max="12525" width="12.42578125" style="2" customWidth="1"/>
    <col min="12526" max="12526" width="13" style="2" customWidth="1"/>
    <col min="12527" max="12527" width="17.7109375" style="2" customWidth="1"/>
    <col min="12528" max="12528" width="19" style="2" customWidth="1"/>
    <col min="12529" max="12529" width="12.7109375" style="2" customWidth="1"/>
    <col min="12530" max="12530" width="14.85546875" style="2" customWidth="1"/>
    <col min="12531" max="12531" width="11.140625" style="2" customWidth="1"/>
    <col min="12532" max="12532" width="11.42578125" style="2" customWidth="1"/>
    <col min="12533" max="12533" width="11.5703125" style="2" customWidth="1"/>
    <col min="12534" max="12535" width="12.7109375" style="2" customWidth="1"/>
    <col min="12536" max="12536" width="14.28515625" style="2" customWidth="1"/>
    <col min="12537" max="12537" width="17.28515625" style="2" customWidth="1"/>
    <col min="12538" max="12538" width="19.28515625" style="2" customWidth="1"/>
    <col min="12539" max="12539" width="13.7109375" style="2" customWidth="1"/>
    <col min="12540" max="12540" width="15.42578125" style="2" customWidth="1"/>
    <col min="12541" max="12541" width="11.42578125" style="2" customWidth="1"/>
    <col min="12542" max="12542" width="11.5703125" style="2" customWidth="1"/>
    <col min="12543" max="12543" width="12.140625" style="2" customWidth="1"/>
    <col min="12544" max="12544" width="12.5703125" style="2" customWidth="1"/>
    <col min="12545" max="12545" width="15.85546875" style="2" customWidth="1"/>
    <col min="12546" max="12772" width="9.140625" style="2"/>
    <col min="12773" max="12773" width="46.140625" style="2" customWidth="1"/>
    <col min="12774" max="12774" width="17.7109375" style="2" customWidth="1"/>
    <col min="12775" max="12775" width="19.85546875" style="2" customWidth="1"/>
    <col min="12776" max="12776" width="13.85546875" style="2" customWidth="1"/>
    <col min="12777" max="12777" width="0" style="2" hidden="1" customWidth="1"/>
    <col min="12778" max="12778" width="16.85546875" style="2" customWidth="1"/>
    <col min="12779" max="12780" width="12.140625" style="2" customWidth="1"/>
    <col min="12781" max="12781" width="12.42578125" style="2" customWidth="1"/>
    <col min="12782" max="12782" width="13" style="2" customWidth="1"/>
    <col min="12783" max="12783" width="17.7109375" style="2" customWidth="1"/>
    <col min="12784" max="12784" width="19" style="2" customWidth="1"/>
    <col min="12785" max="12785" width="12.7109375" style="2" customWidth="1"/>
    <col min="12786" max="12786" width="14.85546875" style="2" customWidth="1"/>
    <col min="12787" max="12787" width="11.140625" style="2" customWidth="1"/>
    <col min="12788" max="12788" width="11.42578125" style="2" customWidth="1"/>
    <col min="12789" max="12789" width="11.5703125" style="2" customWidth="1"/>
    <col min="12790" max="12791" width="12.7109375" style="2" customWidth="1"/>
    <col min="12792" max="12792" width="14.28515625" style="2" customWidth="1"/>
    <col min="12793" max="12793" width="17.28515625" style="2" customWidth="1"/>
    <col min="12794" max="12794" width="19.28515625" style="2" customWidth="1"/>
    <col min="12795" max="12795" width="13.7109375" style="2" customWidth="1"/>
    <col min="12796" max="12796" width="15.42578125" style="2" customWidth="1"/>
    <col min="12797" max="12797" width="11.42578125" style="2" customWidth="1"/>
    <col min="12798" max="12798" width="11.5703125" style="2" customWidth="1"/>
    <col min="12799" max="12799" width="12.140625" style="2" customWidth="1"/>
    <col min="12800" max="12800" width="12.5703125" style="2" customWidth="1"/>
    <col min="12801" max="12801" width="15.85546875" style="2" customWidth="1"/>
    <col min="12802" max="13028" width="9.140625" style="2"/>
    <col min="13029" max="13029" width="46.140625" style="2" customWidth="1"/>
    <col min="13030" max="13030" width="17.7109375" style="2" customWidth="1"/>
    <col min="13031" max="13031" width="19.85546875" style="2" customWidth="1"/>
    <col min="13032" max="13032" width="13.85546875" style="2" customWidth="1"/>
    <col min="13033" max="13033" width="0" style="2" hidden="1" customWidth="1"/>
    <col min="13034" max="13034" width="16.85546875" style="2" customWidth="1"/>
    <col min="13035" max="13036" width="12.140625" style="2" customWidth="1"/>
    <col min="13037" max="13037" width="12.42578125" style="2" customWidth="1"/>
    <col min="13038" max="13038" width="13" style="2" customWidth="1"/>
    <col min="13039" max="13039" width="17.7109375" style="2" customWidth="1"/>
    <col min="13040" max="13040" width="19" style="2" customWidth="1"/>
    <col min="13041" max="13041" width="12.7109375" style="2" customWidth="1"/>
    <col min="13042" max="13042" width="14.85546875" style="2" customWidth="1"/>
    <col min="13043" max="13043" width="11.140625" style="2" customWidth="1"/>
    <col min="13044" max="13044" width="11.42578125" style="2" customWidth="1"/>
    <col min="13045" max="13045" width="11.5703125" style="2" customWidth="1"/>
    <col min="13046" max="13047" width="12.7109375" style="2" customWidth="1"/>
    <col min="13048" max="13048" width="14.28515625" style="2" customWidth="1"/>
    <col min="13049" max="13049" width="17.28515625" style="2" customWidth="1"/>
    <col min="13050" max="13050" width="19.28515625" style="2" customWidth="1"/>
    <col min="13051" max="13051" width="13.7109375" style="2" customWidth="1"/>
    <col min="13052" max="13052" width="15.42578125" style="2" customWidth="1"/>
    <col min="13053" max="13053" width="11.42578125" style="2" customWidth="1"/>
    <col min="13054" max="13054" width="11.5703125" style="2" customWidth="1"/>
    <col min="13055" max="13055" width="12.140625" style="2" customWidth="1"/>
    <col min="13056" max="13056" width="12.5703125" style="2" customWidth="1"/>
    <col min="13057" max="13057" width="15.85546875" style="2" customWidth="1"/>
    <col min="13058" max="13284" width="9.140625" style="2"/>
    <col min="13285" max="13285" width="46.140625" style="2" customWidth="1"/>
    <col min="13286" max="13286" width="17.7109375" style="2" customWidth="1"/>
    <col min="13287" max="13287" width="19.85546875" style="2" customWidth="1"/>
    <col min="13288" max="13288" width="13.85546875" style="2" customWidth="1"/>
    <col min="13289" max="13289" width="0" style="2" hidden="1" customWidth="1"/>
    <col min="13290" max="13290" width="16.85546875" style="2" customWidth="1"/>
    <col min="13291" max="13292" width="12.140625" style="2" customWidth="1"/>
    <col min="13293" max="13293" width="12.42578125" style="2" customWidth="1"/>
    <col min="13294" max="13294" width="13" style="2" customWidth="1"/>
    <col min="13295" max="13295" width="17.7109375" style="2" customWidth="1"/>
    <col min="13296" max="13296" width="19" style="2" customWidth="1"/>
    <col min="13297" max="13297" width="12.7109375" style="2" customWidth="1"/>
    <col min="13298" max="13298" width="14.85546875" style="2" customWidth="1"/>
    <col min="13299" max="13299" width="11.140625" style="2" customWidth="1"/>
    <col min="13300" max="13300" width="11.42578125" style="2" customWidth="1"/>
    <col min="13301" max="13301" width="11.5703125" style="2" customWidth="1"/>
    <col min="13302" max="13303" width="12.7109375" style="2" customWidth="1"/>
    <col min="13304" max="13304" width="14.28515625" style="2" customWidth="1"/>
    <col min="13305" max="13305" width="17.28515625" style="2" customWidth="1"/>
    <col min="13306" max="13306" width="19.28515625" style="2" customWidth="1"/>
    <col min="13307" max="13307" width="13.7109375" style="2" customWidth="1"/>
    <col min="13308" max="13308" width="15.42578125" style="2" customWidth="1"/>
    <col min="13309" max="13309" width="11.42578125" style="2" customWidth="1"/>
    <col min="13310" max="13310" width="11.5703125" style="2" customWidth="1"/>
    <col min="13311" max="13311" width="12.140625" style="2" customWidth="1"/>
    <col min="13312" max="13312" width="12.5703125" style="2" customWidth="1"/>
    <col min="13313" max="13313" width="15.85546875" style="2" customWidth="1"/>
    <col min="13314" max="13540" width="9.140625" style="2"/>
    <col min="13541" max="13541" width="46.140625" style="2" customWidth="1"/>
    <col min="13542" max="13542" width="17.7109375" style="2" customWidth="1"/>
    <col min="13543" max="13543" width="19.85546875" style="2" customWidth="1"/>
    <col min="13544" max="13544" width="13.85546875" style="2" customWidth="1"/>
    <col min="13545" max="13545" width="0" style="2" hidden="1" customWidth="1"/>
    <col min="13546" max="13546" width="16.85546875" style="2" customWidth="1"/>
    <col min="13547" max="13548" width="12.140625" style="2" customWidth="1"/>
    <col min="13549" max="13549" width="12.42578125" style="2" customWidth="1"/>
    <col min="13550" max="13550" width="13" style="2" customWidth="1"/>
    <col min="13551" max="13551" width="17.7109375" style="2" customWidth="1"/>
    <col min="13552" max="13552" width="19" style="2" customWidth="1"/>
    <col min="13553" max="13553" width="12.7109375" style="2" customWidth="1"/>
    <col min="13554" max="13554" width="14.85546875" style="2" customWidth="1"/>
    <col min="13555" max="13555" width="11.140625" style="2" customWidth="1"/>
    <col min="13556" max="13556" width="11.42578125" style="2" customWidth="1"/>
    <col min="13557" max="13557" width="11.5703125" style="2" customWidth="1"/>
    <col min="13558" max="13559" width="12.7109375" style="2" customWidth="1"/>
    <col min="13560" max="13560" width="14.28515625" style="2" customWidth="1"/>
    <col min="13561" max="13561" width="17.28515625" style="2" customWidth="1"/>
    <col min="13562" max="13562" width="19.28515625" style="2" customWidth="1"/>
    <col min="13563" max="13563" width="13.7109375" style="2" customWidth="1"/>
    <col min="13564" max="13564" width="15.42578125" style="2" customWidth="1"/>
    <col min="13565" max="13565" width="11.42578125" style="2" customWidth="1"/>
    <col min="13566" max="13566" width="11.5703125" style="2" customWidth="1"/>
    <col min="13567" max="13567" width="12.140625" style="2" customWidth="1"/>
    <col min="13568" max="13568" width="12.5703125" style="2" customWidth="1"/>
    <col min="13569" max="13569" width="15.85546875" style="2" customWidth="1"/>
    <col min="13570" max="13796" width="9.140625" style="2"/>
    <col min="13797" max="13797" width="46.140625" style="2" customWidth="1"/>
    <col min="13798" max="13798" width="17.7109375" style="2" customWidth="1"/>
    <col min="13799" max="13799" width="19.85546875" style="2" customWidth="1"/>
    <col min="13800" max="13800" width="13.85546875" style="2" customWidth="1"/>
    <col min="13801" max="13801" width="0" style="2" hidden="1" customWidth="1"/>
    <col min="13802" max="13802" width="16.85546875" style="2" customWidth="1"/>
    <col min="13803" max="13804" width="12.140625" style="2" customWidth="1"/>
    <col min="13805" max="13805" width="12.42578125" style="2" customWidth="1"/>
    <col min="13806" max="13806" width="13" style="2" customWidth="1"/>
    <col min="13807" max="13807" width="17.7109375" style="2" customWidth="1"/>
    <col min="13808" max="13808" width="19" style="2" customWidth="1"/>
    <col min="13809" max="13809" width="12.7109375" style="2" customWidth="1"/>
    <col min="13810" max="13810" width="14.85546875" style="2" customWidth="1"/>
    <col min="13811" max="13811" width="11.140625" style="2" customWidth="1"/>
    <col min="13812" max="13812" width="11.42578125" style="2" customWidth="1"/>
    <col min="13813" max="13813" width="11.5703125" style="2" customWidth="1"/>
    <col min="13814" max="13815" width="12.7109375" style="2" customWidth="1"/>
    <col min="13816" max="13816" width="14.28515625" style="2" customWidth="1"/>
    <col min="13817" max="13817" width="17.28515625" style="2" customWidth="1"/>
    <col min="13818" max="13818" width="19.28515625" style="2" customWidth="1"/>
    <col min="13819" max="13819" width="13.7109375" style="2" customWidth="1"/>
    <col min="13820" max="13820" width="15.42578125" style="2" customWidth="1"/>
    <col min="13821" max="13821" width="11.42578125" style="2" customWidth="1"/>
    <col min="13822" max="13822" width="11.5703125" style="2" customWidth="1"/>
    <col min="13823" max="13823" width="12.140625" style="2" customWidth="1"/>
    <col min="13824" max="13824" width="12.5703125" style="2" customWidth="1"/>
    <col min="13825" max="13825" width="15.85546875" style="2" customWidth="1"/>
    <col min="13826" max="14052" width="9.140625" style="2"/>
    <col min="14053" max="14053" width="46.140625" style="2" customWidth="1"/>
    <col min="14054" max="14054" width="17.7109375" style="2" customWidth="1"/>
    <col min="14055" max="14055" width="19.85546875" style="2" customWidth="1"/>
    <col min="14056" max="14056" width="13.85546875" style="2" customWidth="1"/>
    <col min="14057" max="14057" width="0" style="2" hidden="1" customWidth="1"/>
    <col min="14058" max="14058" width="16.85546875" style="2" customWidth="1"/>
    <col min="14059" max="14060" width="12.140625" style="2" customWidth="1"/>
    <col min="14061" max="14061" width="12.42578125" style="2" customWidth="1"/>
    <col min="14062" max="14062" width="13" style="2" customWidth="1"/>
    <col min="14063" max="14063" width="17.7109375" style="2" customWidth="1"/>
    <col min="14064" max="14064" width="19" style="2" customWidth="1"/>
    <col min="14065" max="14065" width="12.7109375" style="2" customWidth="1"/>
    <col min="14066" max="14066" width="14.85546875" style="2" customWidth="1"/>
    <col min="14067" max="14067" width="11.140625" style="2" customWidth="1"/>
    <col min="14068" max="14068" width="11.42578125" style="2" customWidth="1"/>
    <col min="14069" max="14069" width="11.5703125" style="2" customWidth="1"/>
    <col min="14070" max="14071" width="12.7109375" style="2" customWidth="1"/>
    <col min="14072" max="14072" width="14.28515625" style="2" customWidth="1"/>
    <col min="14073" max="14073" width="17.28515625" style="2" customWidth="1"/>
    <col min="14074" max="14074" width="19.28515625" style="2" customWidth="1"/>
    <col min="14075" max="14075" width="13.7109375" style="2" customWidth="1"/>
    <col min="14076" max="14076" width="15.42578125" style="2" customWidth="1"/>
    <col min="14077" max="14077" width="11.42578125" style="2" customWidth="1"/>
    <col min="14078" max="14078" width="11.5703125" style="2" customWidth="1"/>
    <col min="14079" max="14079" width="12.140625" style="2" customWidth="1"/>
    <col min="14080" max="14080" width="12.5703125" style="2" customWidth="1"/>
    <col min="14081" max="14081" width="15.85546875" style="2" customWidth="1"/>
    <col min="14082" max="14308" width="9.140625" style="2"/>
    <col min="14309" max="14309" width="46.140625" style="2" customWidth="1"/>
    <col min="14310" max="14310" width="17.7109375" style="2" customWidth="1"/>
    <col min="14311" max="14311" width="19.85546875" style="2" customWidth="1"/>
    <col min="14312" max="14312" width="13.85546875" style="2" customWidth="1"/>
    <col min="14313" max="14313" width="0" style="2" hidden="1" customWidth="1"/>
    <col min="14314" max="14314" width="16.85546875" style="2" customWidth="1"/>
    <col min="14315" max="14316" width="12.140625" style="2" customWidth="1"/>
    <col min="14317" max="14317" width="12.42578125" style="2" customWidth="1"/>
    <col min="14318" max="14318" width="13" style="2" customWidth="1"/>
    <col min="14319" max="14319" width="17.7109375" style="2" customWidth="1"/>
    <col min="14320" max="14320" width="19" style="2" customWidth="1"/>
    <col min="14321" max="14321" width="12.7109375" style="2" customWidth="1"/>
    <col min="14322" max="14322" width="14.85546875" style="2" customWidth="1"/>
    <col min="14323" max="14323" width="11.140625" style="2" customWidth="1"/>
    <col min="14324" max="14324" width="11.42578125" style="2" customWidth="1"/>
    <col min="14325" max="14325" width="11.5703125" style="2" customWidth="1"/>
    <col min="14326" max="14327" width="12.7109375" style="2" customWidth="1"/>
    <col min="14328" max="14328" width="14.28515625" style="2" customWidth="1"/>
    <col min="14329" max="14329" width="17.28515625" style="2" customWidth="1"/>
    <col min="14330" max="14330" width="19.28515625" style="2" customWidth="1"/>
    <col min="14331" max="14331" width="13.7109375" style="2" customWidth="1"/>
    <col min="14332" max="14332" width="15.42578125" style="2" customWidth="1"/>
    <col min="14333" max="14333" width="11.42578125" style="2" customWidth="1"/>
    <col min="14334" max="14334" width="11.5703125" style="2" customWidth="1"/>
    <col min="14335" max="14335" width="12.140625" style="2" customWidth="1"/>
    <col min="14336" max="14336" width="12.5703125" style="2" customWidth="1"/>
    <col min="14337" max="14337" width="15.85546875" style="2" customWidth="1"/>
    <col min="14338" max="14564" width="9.140625" style="2"/>
    <col min="14565" max="14565" width="46.140625" style="2" customWidth="1"/>
    <col min="14566" max="14566" width="17.7109375" style="2" customWidth="1"/>
    <col min="14567" max="14567" width="19.85546875" style="2" customWidth="1"/>
    <col min="14568" max="14568" width="13.85546875" style="2" customWidth="1"/>
    <col min="14569" max="14569" width="0" style="2" hidden="1" customWidth="1"/>
    <col min="14570" max="14570" width="16.85546875" style="2" customWidth="1"/>
    <col min="14571" max="14572" width="12.140625" style="2" customWidth="1"/>
    <col min="14573" max="14573" width="12.42578125" style="2" customWidth="1"/>
    <col min="14574" max="14574" width="13" style="2" customWidth="1"/>
    <col min="14575" max="14575" width="17.7109375" style="2" customWidth="1"/>
    <col min="14576" max="14576" width="19" style="2" customWidth="1"/>
    <col min="14577" max="14577" width="12.7109375" style="2" customWidth="1"/>
    <col min="14578" max="14578" width="14.85546875" style="2" customWidth="1"/>
    <col min="14579" max="14579" width="11.140625" style="2" customWidth="1"/>
    <col min="14580" max="14580" width="11.42578125" style="2" customWidth="1"/>
    <col min="14581" max="14581" width="11.5703125" style="2" customWidth="1"/>
    <col min="14582" max="14583" width="12.7109375" style="2" customWidth="1"/>
    <col min="14584" max="14584" width="14.28515625" style="2" customWidth="1"/>
    <col min="14585" max="14585" width="17.28515625" style="2" customWidth="1"/>
    <col min="14586" max="14586" width="19.28515625" style="2" customWidth="1"/>
    <col min="14587" max="14587" width="13.7109375" style="2" customWidth="1"/>
    <col min="14588" max="14588" width="15.42578125" style="2" customWidth="1"/>
    <col min="14589" max="14589" width="11.42578125" style="2" customWidth="1"/>
    <col min="14590" max="14590" width="11.5703125" style="2" customWidth="1"/>
    <col min="14591" max="14591" width="12.140625" style="2" customWidth="1"/>
    <col min="14592" max="14592" width="12.5703125" style="2" customWidth="1"/>
    <col min="14593" max="14593" width="15.85546875" style="2" customWidth="1"/>
    <col min="14594" max="14820" width="9.140625" style="2"/>
    <col min="14821" max="14821" width="46.140625" style="2" customWidth="1"/>
    <col min="14822" max="14822" width="17.7109375" style="2" customWidth="1"/>
    <col min="14823" max="14823" width="19.85546875" style="2" customWidth="1"/>
    <col min="14824" max="14824" width="13.85546875" style="2" customWidth="1"/>
    <col min="14825" max="14825" width="0" style="2" hidden="1" customWidth="1"/>
    <col min="14826" max="14826" width="16.85546875" style="2" customWidth="1"/>
    <col min="14827" max="14828" width="12.140625" style="2" customWidth="1"/>
    <col min="14829" max="14829" width="12.42578125" style="2" customWidth="1"/>
    <col min="14830" max="14830" width="13" style="2" customWidth="1"/>
    <col min="14831" max="14831" width="17.7109375" style="2" customWidth="1"/>
    <col min="14832" max="14832" width="19" style="2" customWidth="1"/>
    <col min="14833" max="14833" width="12.7109375" style="2" customWidth="1"/>
    <col min="14834" max="14834" width="14.85546875" style="2" customWidth="1"/>
    <col min="14835" max="14835" width="11.140625" style="2" customWidth="1"/>
    <col min="14836" max="14836" width="11.42578125" style="2" customWidth="1"/>
    <col min="14837" max="14837" width="11.5703125" style="2" customWidth="1"/>
    <col min="14838" max="14839" width="12.7109375" style="2" customWidth="1"/>
    <col min="14840" max="14840" width="14.28515625" style="2" customWidth="1"/>
    <col min="14841" max="14841" width="17.28515625" style="2" customWidth="1"/>
    <col min="14842" max="14842" width="19.28515625" style="2" customWidth="1"/>
    <col min="14843" max="14843" width="13.7109375" style="2" customWidth="1"/>
    <col min="14844" max="14844" width="15.42578125" style="2" customWidth="1"/>
    <col min="14845" max="14845" width="11.42578125" style="2" customWidth="1"/>
    <col min="14846" max="14846" width="11.5703125" style="2" customWidth="1"/>
    <col min="14847" max="14847" width="12.140625" style="2" customWidth="1"/>
    <col min="14848" max="14848" width="12.5703125" style="2" customWidth="1"/>
    <col min="14849" max="14849" width="15.85546875" style="2" customWidth="1"/>
    <col min="14850" max="15076" width="9.140625" style="2"/>
    <col min="15077" max="15077" width="46.140625" style="2" customWidth="1"/>
    <col min="15078" max="15078" width="17.7109375" style="2" customWidth="1"/>
    <col min="15079" max="15079" width="19.85546875" style="2" customWidth="1"/>
    <col min="15080" max="15080" width="13.85546875" style="2" customWidth="1"/>
    <col min="15081" max="15081" width="0" style="2" hidden="1" customWidth="1"/>
    <col min="15082" max="15082" width="16.85546875" style="2" customWidth="1"/>
    <col min="15083" max="15084" width="12.140625" style="2" customWidth="1"/>
    <col min="15085" max="15085" width="12.42578125" style="2" customWidth="1"/>
    <col min="15086" max="15086" width="13" style="2" customWidth="1"/>
    <col min="15087" max="15087" width="17.7109375" style="2" customWidth="1"/>
    <col min="15088" max="15088" width="19" style="2" customWidth="1"/>
    <col min="15089" max="15089" width="12.7109375" style="2" customWidth="1"/>
    <col min="15090" max="15090" width="14.85546875" style="2" customWidth="1"/>
    <col min="15091" max="15091" width="11.140625" style="2" customWidth="1"/>
    <col min="15092" max="15092" width="11.42578125" style="2" customWidth="1"/>
    <col min="15093" max="15093" width="11.5703125" style="2" customWidth="1"/>
    <col min="15094" max="15095" width="12.7109375" style="2" customWidth="1"/>
    <col min="15096" max="15096" width="14.28515625" style="2" customWidth="1"/>
    <col min="15097" max="15097" width="17.28515625" style="2" customWidth="1"/>
    <col min="15098" max="15098" width="19.28515625" style="2" customWidth="1"/>
    <col min="15099" max="15099" width="13.7109375" style="2" customWidth="1"/>
    <col min="15100" max="15100" width="15.42578125" style="2" customWidth="1"/>
    <col min="15101" max="15101" width="11.42578125" style="2" customWidth="1"/>
    <col min="15102" max="15102" width="11.5703125" style="2" customWidth="1"/>
    <col min="15103" max="15103" width="12.140625" style="2" customWidth="1"/>
    <col min="15104" max="15104" width="12.5703125" style="2" customWidth="1"/>
    <col min="15105" max="15105" width="15.85546875" style="2" customWidth="1"/>
    <col min="15106" max="15332" width="9.140625" style="2"/>
    <col min="15333" max="15333" width="46.140625" style="2" customWidth="1"/>
    <col min="15334" max="15334" width="17.7109375" style="2" customWidth="1"/>
    <col min="15335" max="15335" width="19.85546875" style="2" customWidth="1"/>
    <col min="15336" max="15336" width="13.85546875" style="2" customWidth="1"/>
    <col min="15337" max="15337" width="0" style="2" hidden="1" customWidth="1"/>
    <col min="15338" max="15338" width="16.85546875" style="2" customWidth="1"/>
    <col min="15339" max="15340" width="12.140625" style="2" customWidth="1"/>
    <col min="15341" max="15341" width="12.42578125" style="2" customWidth="1"/>
    <col min="15342" max="15342" width="13" style="2" customWidth="1"/>
    <col min="15343" max="15343" width="17.7109375" style="2" customWidth="1"/>
    <col min="15344" max="15344" width="19" style="2" customWidth="1"/>
    <col min="15345" max="15345" width="12.7109375" style="2" customWidth="1"/>
    <col min="15346" max="15346" width="14.85546875" style="2" customWidth="1"/>
    <col min="15347" max="15347" width="11.140625" style="2" customWidth="1"/>
    <col min="15348" max="15348" width="11.42578125" style="2" customWidth="1"/>
    <col min="15349" max="15349" width="11.5703125" style="2" customWidth="1"/>
    <col min="15350" max="15351" width="12.7109375" style="2" customWidth="1"/>
    <col min="15352" max="15352" width="14.28515625" style="2" customWidth="1"/>
    <col min="15353" max="15353" width="17.28515625" style="2" customWidth="1"/>
    <col min="15354" max="15354" width="19.28515625" style="2" customWidth="1"/>
    <col min="15355" max="15355" width="13.7109375" style="2" customWidth="1"/>
    <col min="15356" max="15356" width="15.42578125" style="2" customWidth="1"/>
    <col min="15357" max="15357" width="11.42578125" style="2" customWidth="1"/>
    <col min="15358" max="15358" width="11.5703125" style="2" customWidth="1"/>
    <col min="15359" max="15359" width="12.140625" style="2" customWidth="1"/>
    <col min="15360" max="15360" width="12.5703125" style="2" customWidth="1"/>
    <col min="15361" max="15361" width="15.85546875" style="2" customWidth="1"/>
    <col min="15362" max="15588" width="9.140625" style="2"/>
    <col min="15589" max="15589" width="46.140625" style="2" customWidth="1"/>
    <col min="15590" max="15590" width="17.7109375" style="2" customWidth="1"/>
    <col min="15591" max="15591" width="19.85546875" style="2" customWidth="1"/>
    <col min="15592" max="15592" width="13.85546875" style="2" customWidth="1"/>
    <col min="15593" max="15593" width="0" style="2" hidden="1" customWidth="1"/>
    <col min="15594" max="15594" width="16.85546875" style="2" customWidth="1"/>
    <col min="15595" max="15596" width="12.140625" style="2" customWidth="1"/>
    <col min="15597" max="15597" width="12.42578125" style="2" customWidth="1"/>
    <col min="15598" max="15598" width="13" style="2" customWidth="1"/>
    <col min="15599" max="15599" width="17.7109375" style="2" customWidth="1"/>
    <col min="15600" max="15600" width="19" style="2" customWidth="1"/>
    <col min="15601" max="15601" width="12.7109375" style="2" customWidth="1"/>
    <col min="15602" max="15602" width="14.85546875" style="2" customWidth="1"/>
    <col min="15603" max="15603" width="11.140625" style="2" customWidth="1"/>
    <col min="15604" max="15604" width="11.42578125" style="2" customWidth="1"/>
    <col min="15605" max="15605" width="11.5703125" style="2" customWidth="1"/>
    <col min="15606" max="15607" width="12.7109375" style="2" customWidth="1"/>
    <col min="15608" max="15608" width="14.28515625" style="2" customWidth="1"/>
    <col min="15609" max="15609" width="17.28515625" style="2" customWidth="1"/>
    <col min="15610" max="15610" width="19.28515625" style="2" customWidth="1"/>
    <col min="15611" max="15611" width="13.7109375" style="2" customWidth="1"/>
    <col min="15612" max="15612" width="15.42578125" style="2" customWidth="1"/>
    <col min="15613" max="15613" width="11.42578125" style="2" customWidth="1"/>
    <col min="15614" max="15614" width="11.5703125" style="2" customWidth="1"/>
    <col min="15615" max="15615" width="12.140625" style="2" customWidth="1"/>
    <col min="15616" max="15616" width="12.5703125" style="2" customWidth="1"/>
    <col min="15617" max="15617" width="15.85546875" style="2" customWidth="1"/>
    <col min="15618" max="15844" width="9.140625" style="2"/>
    <col min="15845" max="15845" width="46.140625" style="2" customWidth="1"/>
    <col min="15846" max="15846" width="17.7109375" style="2" customWidth="1"/>
    <col min="15847" max="15847" width="19.85546875" style="2" customWidth="1"/>
    <col min="15848" max="15848" width="13.85546875" style="2" customWidth="1"/>
    <col min="15849" max="15849" width="0" style="2" hidden="1" customWidth="1"/>
    <col min="15850" max="15850" width="16.85546875" style="2" customWidth="1"/>
    <col min="15851" max="15852" width="12.140625" style="2" customWidth="1"/>
    <col min="15853" max="15853" width="12.42578125" style="2" customWidth="1"/>
    <col min="15854" max="15854" width="13" style="2" customWidth="1"/>
    <col min="15855" max="15855" width="17.7109375" style="2" customWidth="1"/>
    <col min="15856" max="15856" width="19" style="2" customWidth="1"/>
    <col min="15857" max="15857" width="12.7109375" style="2" customWidth="1"/>
    <col min="15858" max="15858" width="14.85546875" style="2" customWidth="1"/>
    <col min="15859" max="15859" width="11.140625" style="2" customWidth="1"/>
    <col min="15860" max="15860" width="11.42578125" style="2" customWidth="1"/>
    <col min="15861" max="15861" width="11.5703125" style="2" customWidth="1"/>
    <col min="15862" max="15863" width="12.7109375" style="2" customWidth="1"/>
    <col min="15864" max="15864" width="14.28515625" style="2" customWidth="1"/>
    <col min="15865" max="15865" width="17.28515625" style="2" customWidth="1"/>
    <col min="15866" max="15866" width="19.28515625" style="2" customWidth="1"/>
    <col min="15867" max="15867" width="13.7109375" style="2" customWidth="1"/>
    <col min="15868" max="15868" width="15.42578125" style="2" customWidth="1"/>
    <col min="15869" max="15869" width="11.42578125" style="2" customWidth="1"/>
    <col min="15870" max="15870" width="11.5703125" style="2" customWidth="1"/>
    <col min="15871" max="15871" width="12.140625" style="2" customWidth="1"/>
    <col min="15872" max="15872" width="12.5703125" style="2" customWidth="1"/>
    <col min="15873" max="15873" width="15.85546875" style="2" customWidth="1"/>
    <col min="15874" max="16100" width="9.140625" style="2"/>
    <col min="16101" max="16101" width="46.140625" style="2" customWidth="1"/>
    <col min="16102" max="16102" width="17.7109375" style="2" customWidth="1"/>
    <col min="16103" max="16103" width="19.85546875" style="2" customWidth="1"/>
    <col min="16104" max="16104" width="13.85546875" style="2" customWidth="1"/>
    <col min="16105" max="16105" width="0" style="2" hidden="1" customWidth="1"/>
    <col min="16106" max="16106" width="16.85546875" style="2" customWidth="1"/>
    <col min="16107" max="16108" width="12.140625" style="2" customWidth="1"/>
    <col min="16109" max="16109" width="12.42578125" style="2" customWidth="1"/>
    <col min="16110" max="16110" width="13" style="2" customWidth="1"/>
    <col min="16111" max="16111" width="17.7109375" style="2" customWidth="1"/>
    <col min="16112" max="16112" width="19" style="2" customWidth="1"/>
    <col min="16113" max="16113" width="12.7109375" style="2" customWidth="1"/>
    <col min="16114" max="16114" width="14.85546875" style="2" customWidth="1"/>
    <col min="16115" max="16115" width="11.140625" style="2" customWidth="1"/>
    <col min="16116" max="16116" width="11.42578125" style="2" customWidth="1"/>
    <col min="16117" max="16117" width="11.5703125" style="2" customWidth="1"/>
    <col min="16118" max="16119" width="12.7109375" style="2" customWidth="1"/>
    <col min="16120" max="16120" width="14.28515625" style="2" customWidth="1"/>
    <col min="16121" max="16121" width="17.28515625" style="2" customWidth="1"/>
    <col min="16122" max="16122" width="19.28515625" style="2" customWidth="1"/>
    <col min="16123" max="16123" width="13.7109375" style="2" customWidth="1"/>
    <col min="16124" max="16124" width="15.42578125" style="2" customWidth="1"/>
    <col min="16125" max="16125" width="11.42578125" style="2" customWidth="1"/>
    <col min="16126" max="16126" width="11.5703125" style="2" customWidth="1"/>
    <col min="16127" max="16127" width="12.140625" style="2" customWidth="1"/>
    <col min="16128" max="16128" width="12.5703125" style="2" customWidth="1"/>
    <col min="16129" max="16129" width="15.85546875" style="2" customWidth="1"/>
    <col min="16130" max="16384" width="9.140625" style="2"/>
  </cols>
  <sheetData>
    <row r="1" spans="1:9" x14ac:dyDescent="0.25">
      <c r="F1" s="1433"/>
      <c r="G1" s="1433"/>
    </row>
    <row r="2" spans="1:9" s="1" customFormat="1" ht="48.75" customHeight="1" x14ac:dyDescent="0.25">
      <c r="A2" s="1374" t="s">
        <v>691</v>
      </c>
      <c r="B2" s="1374"/>
      <c r="C2" s="1374"/>
      <c r="D2" s="1374"/>
      <c r="E2" s="1374"/>
      <c r="F2" s="1374"/>
      <c r="G2" s="1374"/>
    </row>
    <row r="4" spans="1:9" x14ac:dyDescent="0.25">
      <c r="A4" s="186" t="s">
        <v>41</v>
      </c>
    </row>
    <row r="5" spans="1:9" ht="17.25" thickBot="1" x14ac:dyDescent="0.3"/>
    <row r="6" spans="1:9" ht="24" customHeight="1" x14ac:dyDescent="0.25">
      <c r="A6" s="1428"/>
      <c r="B6" s="1430" t="s">
        <v>11</v>
      </c>
      <c r="C6" s="1431"/>
      <c r="D6" s="1431"/>
      <c r="E6" s="1431"/>
      <c r="F6" s="1431"/>
      <c r="G6" s="1431"/>
      <c r="H6" s="1431"/>
      <c r="I6" s="1432"/>
    </row>
    <row r="7" spans="1:9" ht="142.5" customHeight="1" x14ac:dyDescent="0.25">
      <c r="A7" s="1429"/>
      <c r="B7" s="23" t="s">
        <v>21</v>
      </c>
      <c r="C7" s="166" t="s">
        <v>15</v>
      </c>
      <c r="D7" s="24" t="s">
        <v>16</v>
      </c>
      <c r="E7" s="24" t="s">
        <v>13</v>
      </c>
      <c r="F7" s="24" t="s">
        <v>3</v>
      </c>
      <c r="G7" s="24" t="s">
        <v>4</v>
      </c>
      <c r="H7" s="24" t="s">
        <v>5</v>
      </c>
      <c r="I7" s="25" t="s">
        <v>6</v>
      </c>
    </row>
    <row r="8" spans="1:9" ht="13.5" customHeight="1" x14ac:dyDescent="0.25">
      <c r="A8" s="915"/>
      <c r="B8" s="4">
        <v>1</v>
      </c>
      <c r="C8" s="5" t="s">
        <v>24</v>
      </c>
      <c r="D8" s="5">
        <v>3</v>
      </c>
      <c r="E8" s="5" t="s">
        <v>17</v>
      </c>
      <c r="F8" s="5">
        <v>5</v>
      </c>
      <c r="G8" s="5" t="s">
        <v>18</v>
      </c>
      <c r="H8" s="5" t="s">
        <v>19</v>
      </c>
      <c r="I8" s="6" t="s">
        <v>20</v>
      </c>
    </row>
    <row r="9" spans="1:9" s="1" customFormat="1" ht="26.25" customHeight="1" x14ac:dyDescent="0.25">
      <c r="A9" s="213" t="s">
        <v>0</v>
      </c>
      <c r="B9" s="489">
        <f>B10+B42+B46+B64+B74+B162+B174+B191+B194+B219+B224+B227+B230</f>
        <v>17452.099999999999</v>
      </c>
      <c r="C9" s="8">
        <f t="shared" ref="C9:I9" si="0">C10+C42+C46+C64+C74+C162+C174+C191+C194+C219+C224+C227+C230</f>
        <v>110.45632911392403</v>
      </c>
      <c r="D9" s="8"/>
      <c r="E9" s="8"/>
      <c r="F9" s="8"/>
      <c r="G9" s="8">
        <f t="shared" si="0"/>
        <v>68924.960000000006</v>
      </c>
      <c r="H9" s="8">
        <f t="shared" si="0"/>
        <v>16603.929999999993</v>
      </c>
      <c r="I9" s="9">
        <f t="shared" si="0"/>
        <v>85528.889999999985</v>
      </c>
    </row>
    <row r="10" spans="1:9" s="1" customFormat="1" ht="21.75" customHeight="1" x14ac:dyDescent="0.25">
      <c r="A10" s="1116" t="s">
        <v>42</v>
      </c>
      <c r="B10" s="880">
        <f>B11+B14+B28+B36</f>
        <v>1739</v>
      </c>
      <c r="C10" s="884">
        <f>C11+C14+C28+C36</f>
        <v>11.00632911392405</v>
      </c>
      <c r="D10" s="1038"/>
      <c r="E10" s="1038"/>
      <c r="F10" s="1038"/>
      <c r="G10" s="1038">
        <f>G11+G14+G28+G36</f>
        <v>7992.3499999999995</v>
      </c>
      <c r="H10" s="1038">
        <f>H11+H14+H28+H36</f>
        <v>1925.34</v>
      </c>
      <c r="I10" s="1047">
        <f>I11+I14+I28+I36</f>
        <v>9917.6899999999987</v>
      </c>
    </row>
    <row r="11" spans="1:9" ht="33" x14ac:dyDescent="0.25">
      <c r="A11" s="1037" t="s">
        <v>10</v>
      </c>
      <c r="B11" s="878">
        <f>SUM(B12:B13)</f>
        <v>11</v>
      </c>
      <c r="C11" s="883">
        <f t="shared" ref="C11:I11" si="1">SUM(C12:C13)</f>
        <v>6.9620253164556972E-2</v>
      </c>
      <c r="D11" s="867"/>
      <c r="E11" s="867"/>
      <c r="F11" s="867"/>
      <c r="G11" s="867">
        <f t="shared" si="1"/>
        <v>81.61999999999999</v>
      </c>
      <c r="H11" s="867">
        <f t="shared" si="1"/>
        <v>19.66</v>
      </c>
      <c r="I11" s="868">
        <f t="shared" si="1"/>
        <v>101.27999999999999</v>
      </c>
    </row>
    <row r="12" spans="1:9" ht="18.75" customHeight="1" x14ac:dyDescent="0.25">
      <c r="A12" s="862" t="s">
        <v>44</v>
      </c>
      <c r="B12" s="879">
        <v>1</v>
      </c>
      <c r="C12" s="853">
        <f>B12/158</f>
        <v>6.3291139240506328E-3</v>
      </c>
      <c r="D12" s="853">
        <v>1188.3</v>
      </c>
      <c r="E12" s="853">
        <f>C12*D12</f>
        <v>7.5208860759493668</v>
      </c>
      <c r="F12" s="856">
        <v>1</v>
      </c>
      <c r="G12" s="853">
        <f>ROUND(E12*F12,2)</f>
        <v>7.52</v>
      </c>
      <c r="H12" s="853">
        <f>ROUND(G12*0.2409,2)</f>
        <v>1.81</v>
      </c>
      <c r="I12" s="854">
        <f>G12+H12</f>
        <v>9.33</v>
      </c>
    </row>
    <row r="13" spans="1:9" ht="18.75" customHeight="1" x14ac:dyDescent="0.25">
      <c r="A13" s="862" t="s">
        <v>44</v>
      </c>
      <c r="B13" s="879">
        <v>10</v>
      </c>
      <c r="C13" s="853">
        <f t="shared" ref="C13:C71" si="2">B13/158</f>
        <v>6.3291139240506333E-2</v>
      </c>
      <c r="D13" s="853">
        <v>1170.83</v>
      </c>
      <c r="E13" s="853">
        <f>C13*D13</f>
        <v>74.103164556962028</v>
      </c>
      <c r="F13" s="856">
        <v>1</v>
      </c>
      <c r="G13" s="853">
        <f>ROUND(E13*F13,2)</f>
        <v>74.099999999999994</v>
      </c>
      <c r="H13" s="853">
        <f>ROUND(G13*0.2409,2)</f>
        <v>17.850000000000001</v>
      </c>
      <c r="I13" s="854">
        <f>G13+H13</f>
        <v>91.949999999999989</v>
      </c>
    </row>
    <row r="14" spans="1:9" ht="33" x14ac:dyDescent="0.25">
      <c r="A14" s="1037" t="s">
        <v>8</v>
      </c>
      <c r="B14" s="878">
        <f>SUM(B15:B27)</f>
        <v>1000</v>
      </c>
      <c r="C14" s="883">
        <f t="shared" ref="C14:I14" si="3">SUM(C15:C27)</f>
        <v>6.329113924050632</v>
      </c>
      <c r="D14" s="867"/>
      <c r="E14" s="867"/>
      <c r="F14" s="867"/>
      <c r="G14" s="867">
        <f t="shared" si="3"/>
        <v>5352.19</v>
      </c>
      <c r="H14" s="867">
        <f t="shared" si="3"/>
        <v>1289.33</v>
      </c>
      <c r="I14" s="868">
        <f t="shared" si="3"/>
        <v>6641.5199999999995</v>
      </c>
    </row>
    <row r="15" spans="1:9" x14ac:dyDescent="0.25">
      <c r="A15" s="862" t="s">
        <v>45</v>
      </c>
      <c r="B15" s="879">
        <v>112</v>
      </c>
      <c r="C15" s="853">
        <f t="shared" si="2"/>
        <v>0.70886075949367089</v>
      </c>
      <c r="D15" s="853">
        <v>794.13</v>
      </c>
      <c r="E15" s="853">
        <f t="shared" ref="E15:E72" si="4">C15*D15</f>
        <v>562.92759493670883</v>
      </c>
      <c r="F15" s="856">
        <v>1</v>
      </c>
      <c r="G15" s="853">
        <f t="shared" ref="G15:G72" si="5">ROUND(E15*F15,2)</f>
        <v>562.92999999999995</v>
      </c>
      <c r="H15" s="853">
        <f t="shared" ref="H15:H72" si="6">ROUND(G15*0.2409,2)</f>
        <v>135.61000000000001</v>
      </c>
      <c r="I15" s="854">
        <f t="shared" ref="I15:I72" si="7">G15+H15</f>
        <v>698.54</v>
      </c>
    </row>
    <row r="16" spans="1:9" x14ac:dyDescent="0.25">
      <c r="A16" s="862" t="s">
        <v>45</v>
      </c>
      <c r="B16" s="879">
        <v>24</v>
      </c>
      <c r="C16" s="853">
        <f t="shared" si="2"/>
        <v>0.15189873417721519</v>
      </c>
      <c r="D16" s="853">
        <v>794.13</v>
      </c>
      <c r="E16" s="853">
        <f t="shared" si="4"/>
        <v>120.62734177215191</v>
      </c>
      <c r="F16" s="856">
        <v>1</v>
      </c>
      <c r="G16" s="853">
        <f t="shared" si="5"/>
        <v>120.63</v>
      </c>
      <c r="H16" s="853">
        <f t="shared" si="6"/>
        <v>29.06</v>
      </c>
      <c r="I16" s="854">
        <f t="shared" si="7"/>
        <v>149.69</v>
      </c>
    </row>
    <row r="17" spans="1:9" x14ac:dyDescent="0.25">
      <c r="A17" s="862" t="s">
        <v>45</v>
      </c>
      <c r="B17" s="879">
        <v>16</v>
      </c>
      <c r="C17" s="853">
        <f t="shared" si="2"/>
        <v>0.10126582278481013</v>
      </c>
      <c r="D17" s="853">
        <v>794.13</v>
      </c>
      <c r="E17" s="853">
        <f t="shared" si="4"/>
        <v>80.418227848101267</v>
      </c>
      <c r="F17" s="856">
        <v>1</v>
      </c>
      <c r="G17" s="853">
        <f t="shared" si="5"/>
        <v>80.42</v>
      </c>
      <c r="H17" s="853">
        <f t="shared" si="6"/>
        <v>19.37</v>
      </c>
      <c r="I17" s="854">
        <f t="shared" si="7"/>
        <v>99.79</v>
      </c>
    </row>
    <row r="18" spans="1:9" x14ac:dyDescent="0.25">
      <c r="A18" s="862" t="s">
        <v>45</v>
      </c>
      <c r="B18" s="879">
        <v>120</v>
      </c>
      <c r="C18" s="853">
        <f t="shared" si="2"/>
        <v>0.759493670886076</v>
      </c>
      <c r="D18" s="853">
        <v>699.37</v>
      </c>
      <c r="E18" s="853">
        <f t="shared" si="4"/>
        <v>531.16708860759502</v>
      </c>
      <c r="F18" s="856">
        <v>1</v>
      </c>
      <c r="G18" s="853">
        <f t="shared" si="5"/>
        <v>531.16999999999996</v>
      </c>
      <c r="H18" s="853">
        <f t="shared" si="6"/>
        <v>127.96</v>
      </c>
      <c r="I18" s="854">
        <f t="shared" si="7"/>
        <v>659.13</v>
      </c>
    </row>
    <row r="19" spans="1:9" s="1" customFormat="1" x14ac:dyDescent="0.25">
      <c r="A19" s="862" t="s">
        <v>45</v>
      </c>
      <c r="B19" s="879">
        <v>144</v>
      </c>
      <c r="C19" s="853">
        <f t="shared" si="2"/>
        <v>0.91139240506329111</v>
      </c>
      <c r="D19" s="1113">
        <v>774.86</v>
      </c>
      <c r="E19" s="853">
        <f t="shared" si="4"/>
        <v>706.20151898734173</v>
      </c>
      <c r="F19" s="856">
        <v>1</v>
      </c>
      <c r="G19" s="853">
        <f t="shared" si="5"/>
        <v>706.2</v>
      </c>
      <c r="H19" s="853">
        <f t="shared" si="6"/>
        <v>170.12</v>
      </c>
      <c r="I19" s="854">
        <f t="shared" si="7"/>
        <v>876.32</v>
      </c>
    </row>
    <row r="20" spans="1:9" x14ac:dyDescent="0.25">
      <c r="A20" s="862" t="s">
        <v>46</v>
      </c>
      <c r="B20" s="879">
        <v>160</v>
      </c>
      <c r="C20" s="853">
        <f t="shared" si="2"/>
        <v>1.0126582278481013</v>
      </c>
      <c r="D20" s="1113">
        <v>721.59</v>
      </c>
      <c r="E20" s="853">
        <f t="shared" si="4"/>
        <v>730.72405063291149</v>
      </c>
      <c r="F20" s="856">
        <v>1</v>
      </c>
      <c r="G20" s="853">
        <f t="shared" si="5"/>
        <v>730.72</v>
      </c>
      <c r="H20" s="853">
        <f t="shared" si="6"/>
        <v>176.03</v>
      </c>
      <c r="I20" s="854">
        <f t="shared" si="7"/>
        <v>906.75</v>
      </c>
    </row>
    <row r="21" spans="1:9" x14ac:dyDescent="0.25">
      <c r="A21" s="862" t="s">
        <v>45</v>
      </c>
      <c r="B21" s="879">
        <v>160</v>
      </c>
      <c r="C21" s="853">
        <f t="shared" si="2"/>
        <v>1.0126582278481013</v>
      </c>
      <c r="D21" s="1112">
        <v>682.4</v>
      </c>
      <c r="E21" s="853">
        <f t="shared" si="4"/>
        <v>691.03797468354435</v>
      </c>
      <c r="F21" s="856">
        <v>1</v>
      </c>
      <c r="G21" s="853">
        <f t="shared" si="5"/>
        <v>691.04</v>
      </c>
      <c r="H21" s="853">
        <f t="shared" si="6"/>
        <v>166.47</v>
      </c>
      <c r="I21" s="854">
        <f t="shared" si="7"/>
        <v>857.51</v>
      </c>
    </row>
    <row r="22" spans="1:9" x14ac:dyDescent="0.25">
      <c r="A22" s="862" t="s">
        <v>45</v>
      </c>
      <c r="B22" s="879">
        <v>24</v>
      </c>
      <c r="C22" s="853">
        <f t="shared" si="2"/>
        <v>0.15189873417721519</v>
      </c>
      <c r="D22" s="1113">
        <v>794.13</v>
      </c>
      <c r="E22" s="853">
        <f t="shared" si="4"/>
        <v>120.62734177215191</v>
      </c>
      <c r="F22" s="856">
        <v>1</v>
      </c>
      <c r="G22" s="853">
        <f t="shared" si="5"/>
        <v>120.63</v>
      </c>
      <c r="H22" s="853">
        <f t="shared" si="6"/>
        <v>29.06</v>
      </c>
      <c r="I22" s="854">
        <f t="shared" si="7"/>
        <v>149.69</v>
      </c>
    </row>
    <row r="23" spans="1:9" x14ac:dyDescent="0.25">
      <c r="A23" s="862" t="s">
        <v>46</v>
      </c>
      <c r="B23" s="879">
        <v>16</v>
      </c>
      <c r="C23" s="853">
        <f t="shared" si="2"/>
        <v>0.10126582278481013</v>
      </c>
      <c r="D23" s="1113">
        <v>794.13</v>
      </c>
      <c r="E23" s="853">
        <f t="shared" si="4"/>
        <v>80.418227848101267</v>
      </c>
      <c r="F23" s="856">
        <v>1</v>
      </c>
      <c r="G23" s="853">
        <f t="shared" si="5"/>
        <v>80.42</v>
      </c>
      <c r="H23" s="853">
        <f t="shared" si="6"/>
        <v>19.37</v>
      </c>
      <c r="I23" s="854">
        <f t="shared" si="7"/>
        <v>99.79</v>
      </c>
    </row>
    <row r="24" spans="1:9" x14ac:dyDescent="0.25">
      <c r="A24" s="862" t="s">
        <v>45</v>
      </c>
      <c r="B24" s="879">
        <v>24</v>
      </c>
      <c r="C24" s="853">
        <f t="shared" si="2"/>
        <v>0.15189873417721519</v>
      </c>
      <c r="D24" s="1113">
        <v>699.37</v>
      </c>
      <c r="E24" s="853">
        <f t="shared" si="4"/>
        <v>106.23341772151899</v>
      </c>
      <c r="F24" s="856">
        <v>1</v>
      </c>
      <c r="G24" s="853">
        <f t="shared" si="5"/>
        <v>106.23</v>
      </c>
      <c r="H24" s="853">
        <f t="shared" si="6"/>
        <v>25.59</v>
      </c>
      <c r="I24" s="854">
        <f t="shared" si="7"/>
        <v>131.82</v>
      </c>
    </row>
    <row r="25" spans="1:9" x14ac:dyDescent="0.25">
      <c r="A25" s="862" t="s">
        <v>45</v>
      </c>
      <c r="B25" s="879">
        <v>16</v>
      </c>
      <c r="C25" s="853">
        <f t="shared" si="2"/>
        <v>0.10126582278481013</v>
      </c>
      <c r="D25" s="1113">
        <v>774.86</v>
      </c>
      <c r="E25" s="853">
        <f t="shared" si="4"/>
        <v>78.466835443037979</v>
      </c>
      <c r="F25" s="856">
        <v>1</v>
      </c>
      <c r="G25" s="853">
        <f t="shared" si="5"/>
        <v>78.47</v>
      </c>
      <c r="H25" s="853">
        <f t="shared" si="6"/>
        <v>18.899999999999999</v>
      </c>
      <c r="I25" s="854">
        <f t="shared" si="7"/>
        <v>97.37</v>
      </c>
    </row>
    <row r="26" spans="1:9" x14ac:dyDescent="0.25">
      <c r="A26" s="862" t="s">
        <v>45</v>
      </c>
      <c r="B26" s="879">
        <v>24</v>
      </c>
      <c r="C26" s="853">
        <f t="shared" si="2"/>
        <v>0.15189873417721519</v>
      </c>
      <c r="D26" s="1113">
        <v>794.13</v>
      </c>
      <c r="E26" s="853">
        <f t="shared" si="4"/>
        <v>120.62734177215191</v>
      </c>
      <c r="F26" s="856">
        <v>1</v>
      </c>
      <c r="G26" s="853">
        <f t="shared" si="5"/>
        <v>120.63</v>
      </c>
      <c r="H26" s="853">
        <f t="shared" si="6"/>
        <v>29.06</v>
      </c>
      <c r="I26" s="854">
        <f t="shared" si="7"/>
        <v>149.69</v>
      </c>
    </row>
    <row r="27" spans="1:9" x14ac:dyDescent="0.25">
      <c r="A27" s="862" t="s">
        <v>47</v>
      </c>
      <c r="B27" s="879">
        <v>160</v>
      </c>
      <c r="C27" s="853">
        <f t="shared" si="2"/>
        <v>1.0126582278481013</v>
      </c>
      <c r="D27" s="1113">
        <v>1404.92</v>
      </c>
      <c r="E27" s="853">
        <f t="shared" si="4"/>
        <v>1422.7037974683547</v>
      </c>
      <c r="F27" s="856">
        <v>1</v>
      </c>
      <c r="G27" s="853">
        <f t="shared" si="5"/>
        <v>1422.7</v>
      </c>
      <c r="H27" s="853">
        <f t="shared" si="6"/>
        <v>342.73</v>
      </c>
      <c r="I27" s="854">
        <f t="shared" si="7"/>
        <v>1765.43</v>
      </c>
    </row>
    <row r="28" spans="1:9" ht="33" x14ac:dyDescent="0.25">
      <c r="A28" s="1037" t="s">
        <v>9</v>
      </c>
      <c r="B28" s="878">
        <f>SUM(B29:B35)</f>
        <v>440</v>
      </c>
      <c r="C28" s="883">
        <f>SUM(C29:C35)</f>
        <v>2.7848101265822782</v>
      </c>
      <c r="D28" s="867"/>
      <c r="E28" s="867"/>
      <c r="F28" s="867"/>
      <c r="G28" s="867">
        <f>SUM(G29:G35)</f>
        <v>1585.79</v>
      </c>
      <c r="H28" s="867">
        <f>SUM(H29:H35)</f>
        <v>382.02</v>
      </c>
      <c r="I28" s="868">
        <f>SUM(I29:I35)</f>
        <v>1967.81</v>
      </c>
    </row>
    <row r="29" spans="1:9" x14ac:dyDescent="0.25">
      <c r="A29" s="862" t="s">
        <v>48</v>
      </c>
      <c r="B29" s="879">
        <v>24</v>
      </c>
      <c r="C29" s="853">
        <f t="shared" si="2"/>
        <v>0.15189873417721519</v>
      </c>
      <c r="D29" s="853">
        <v>577.32000000000005</v>
      </c>
      <c r="E29" s="853">
        <f t="shared" si="4"/>
        <v>87.694177215189882</v>
      </c>
      <c r="F29" s="856">
        <v>1</v>
      </c>
      <c r="G29" s="853">
        <f t="shared" si="5"/>
        <v>87.69</v>
      </c>
      <c r="H29" s="853">
        <f t="shared" si="6"/>
        <v>21.12</v>
      </c>
      <c r="I29" s="854">
        <f t="shared" si="7"/>
        <v>108.81</v>
      </c>
    </row>
    <row r="30" spans="1:9" x14ac:dyDescent="0.25">
      <c r="A30" s="862" t="s">
        <v>49</v>
      </c>
      <c r="B30" s="879">
        <v>24</v>
      </c>
      <c r="C30" s="853">
        <f t="shared" si="2"/>
        <v>0.15189873417721519</v>
      </c>
      <c r="D30" s="853">
        <v>571.66</v>
      </c>
      <c r="E30" s="853">
        <f t="shared" si="4"/>
        <v>86.834430379746834</v>
      </c>
      <c r="F30" s="856">
        <v>1</v>
      </c>
      <c r="G30" s="853">
        <f t="shared" si="5"/>
        <v>86.83</v>
      </c>
      <c r="H30" s="853">
        <f t="shared" si="6"/>
        <v>20.92</v>
      </c>
      <c r="I30" s="854">
        <f t="shared" si="7"/>
        <v>107.75</v>
      </c>
    </row>
    <row r="31" spans="1:9" x14ac:dyDescent="0.25">
      <c r="A31" s="862" t="s">
        <v>49</v>
      </c>
      <c r="B31" s="879">
        <v>48</v>
      </c>
      <c r="C31" s="853">
        <f t="shared" si="2"/>
        <v>0.30379746835443039</v>
      </c>
      <c r="D31" s="853">
        <v>568.83000000000004</v>
      </c>
      <c r="E31" s="853">
        <f t="shared" si="4"/>
        <v>172.80911392405065</v>
      </c>
      <c r="F31" s="856">
        <v>1</v>
      </c>
      <c r="G31" s="853">
        <f t="shared" si="5"/>
        <v>172.81</v>
      </c>
      <c r="H31" s="853">
        <f t="shared" si="6"/>
        <v>41.63</v>
      </c>
      <c r="I31" s="854">
        <f t="shared" si="7"/>
        <v>214.44</v>
      </c>
    </row>
    <row r="32" spans="1:9" x14ac:dyDescent="0.25">
      <c r="A32" s="862" t="s">
        <v>50</v>
      </c>
      <c r="B32" s="879">
        <v>112</v>
      </c>
      <c r="C32" s="853">
        <f t="shared" si="2"/>
        <v>0.70886075949367089</v>
      </c>
      <c r="D32" s="853">
        <v>568.83000000000004</v>
      </c>
      <c r="E32" s="853">
        <f t="shared" si="4"/>
        <v>403.22126582278486</v>
      </c>
      <c r="F32" s="856">
        <v>1</v>
      </c>
      <c r="G32" s="853">
        <f t="shared" si="5"/>
        <v>403.22</v>
      </c>
      <c r="H32" s="853">
        <f t="shared" si="6"/>
        <v>97.14</v>
      </c>
      <c r="I32" s="854">
        <f t="shared" si="7"/>
        <v>500.36</v>
      </c>
    </row>
    <row r="33" spans="1:9" x14ac:dyDescent="0.25">
      <c r="A33" s="862" t="s">
        <v>50</v>
      </c>
      <c r="B33" s="879">
        <v>112</v>
      </c>
      <c r="C33" s="853">
        <f t="shared" si="2"/>
        <v>0.70886075949367089</v>
      </c>
      <c r="D33" s="853">
        <v>568.83000000000004</v>
      </c>
      <c r="E33" s="853">
        <f t="shared" si="4"/>
        <v>403.22126582278486</v>
      </c>
      <c r="F33" s="856">
        <v>1</v>
      </c>
      <c r="G33" s="853">
        <f t="shared" si="5"/>
        <v>403.22</v>
      </c>
      <c r="H33" s="853">
        <f t="shared" si="6"/>
        <v>97.14</v>
      </c>
      <c r="I33" s="854">
        <f t="shared" si="7"/>
        <v>500.36</v>
      </c>
    </row>
    <row r="34" spans="1:9" x14ac:dyDescent="0.25">
      <c r="A34" s="862" t="s">
        <v>50</v>
      </c>
      <c r="B34" s="879">
        <v>48</v>
      </c>
      <c r="C34" s="853">
        <f t="shared" si="2"/>
        <v>0.30379746835443039</v>
      </c>
      <c r="D34" s="853">
        <v>568.83000000000004</v>
      </c>
      <c r="E34" s="853">
        <f t="shared" si="4"/>
        <v>172.80911392405065</v>
      </c>
      <c r="F34" s="856">
        <v>1</v>
      </c>
      <c r="G34" s="853">
        <f t="shared" si="5"/>
        <v>172.81</v>
      </c>
      <c r="H34" s="853">
        <f t="shared" si="6"/>
        <v>41.63</v>
      </c>
      <c r="I34" s="854">
        <f t="shared" si="7"/>
        <v>214.44</v>
      </c>
    </row>
    <row r="35" spans="1:9" x14ac:dyDescent="0.25">
      <c r="A35" s="862" t="s">
        <v>50</v>
      </c>
      <c r="B35" s="879">
        <v>72</v>
      </c>
      <c r="C35" s="853">
        <f t="shared" si="2"/>
        <v>0.45569620253164556</v>
      </c>
      <c r="D35" s="853">
        <v>568.83000000000004</v>
      </c>
      <c r="E35" s="853">
        <f t="shared" si="4"/>
        <v>259.21367088607599</v>
      </c>
      <c r="F35" s="856">
        <v>1</v>
      </c>
      <c r="G35" s="853">
        <f t="shared" si="5"/>
        <v>259.20999999999998</v>
      </c>
      <c r="H35" s="853">
        <f t="shared" si="6"/>
        <v>62.44</v>
      </c>
      <c r="I35" s="854">
        <f t="shared" si="7"/>
        <v>321.64999999999998</v>
      </c>
    </row>
    <row r="36" spans="1:9" x14ac:dyDescent="0.25">
      <c r="A36" s="1037" t="s">
        <v>7</v>
      </c>
      <c r="B36" s="878">
        <f>SUM(B37:B41)</f>
        <v>288</v>
      </c>
      <c r="C36" s="883">
        <f>SUM(C37:C41)</f>
        <v>1.8227848101265822</v>
      </c>
      <c r="D36" s="867"/>
      <c r="E36" s="867"/>
      <c r="F36" s="867"/>
      <c r="G36" s="867">
        <f>SUM(G37:G41)</f>
        <v>972.75</v>
      </c>
      <c r="H36" s="867">
        <f>SUM(H37:H41)</f>
        <v>234.33</v>
      </c>
      <c r="I36" s="868">
        <f>SUM(I37:I41)</f>
        <v>1207.08</v>
      </c>
    </row>
    <row r="37" spans="1:9" x14ac:dyDescent="0.25">
      <c r="A37" s="862" t="s">
        <v>51</v>
      </c>
      <c r="B37" s="879">
        <v>48</v>
      </c>
      <c r="C37" s="853">
        <f t="shared" si="2"/>
        <v>0.30379746835443039</v>
      </c>
      <c r="D37" s="853">
        <v>531</v>
      </c>
      <c r="E37" s="853">
        <f t="shared" si="4"/>
        <v>161.31645569620252</v>
      </c>
      <c r="F37" s="856">
        <v>1</v>
      </c>
      <c r="G37" s="853">
        <f t="shared" si="5"/>
        <v>161.32</v>
      </c>
      <c r="H37" s="853">
        <f t="shared" si="6"/>
        <v>38.86</v>
      </c>
      <c r="I37" s="854">
        <f t="shared" si="7"/>
        <v>200.18</v>
      </c>
    </row>
    <row r="38" spans="1:9" x14ac:dyDescent="0.25">
      <c r="A38" s="862" t="s">
        <v>52</v>
      </c>
      <c r="B38" s="879">
        <v>48</v>
      </c>
      <c r="C38" s="853">
        <f t="shared" si="2"/>
        <v>0.30379746835443039</v>
      </c>
      <c r="D38" s="853">
        <v>546.92999999999995</v>
      </c>
      <c r="E38" s="853">
        <f t="shared" si="4"/>
        <v>166.1559493670886</v>
      </c>
      <c r="F38" s="856">
        <v>1</v>
      </c>
      <c r="G38" s="853">
        <f t="shared" si="5"/>
        <v>166.16</v>
      </c>
      <c r="H38" s="853">
        <f t="shared" si="6"/>
        <v>40.03</v>
      </c>
      <c r="I38" s="854">
        <f t="shared" si="7"/>
        <v>206.19</v>
      </c>
    </row>
    <row r="39" spans="1:9" x14ac:dyDescent="0.25">
      <c r="A39" s="862" t="s">
        <v>51</v>
      </c>
      <c r="B39" s="879">
        <v>144</v>
      </c>
      <c r="C39" s="853">
        <f t="shared" si="2"/>
        <v>0.91139240506329111</v>
      </c>
      <c r="D39" s="853">
        <v>531</v>
      </c>
      <c r="E39" s="853">
        <f t="shared" si="4"/>
        <v>483.94936708860757</v>
      </c>
      <c r="F39" s="856">
        <v>1</v>
      </c>
      <c r="G39" s="853">
        <f t="shared" si="5"/>
        <v>483.95</v>
      </c>
      <c r="H39" s="853">
        <f t="shared" si="6"/>
        <v>116.58</v>
      </c>
      <c r="I39" s="854">
        <f t="shared" si="7"/>
        <v>600.53</v>
      </c>
    </row>
    <row r="40" spans="1:9" x14ac:dyDescent="0.25">
      <c r="A40" s="862" t="s">
        <v>51</v>
      </c>
      <c r="B40" s="879">
        <v>24</v>
      </c>
      <c r="C40" s="853">
        <f t="shared" si="2"/>
        <v>0.15189873417721519</v>
      </c>
      <c r="D40" s="853">
        <v>531</v>
      </c>
      <c r="E40" s="853">
        <f t="shared" si="4"/>
        <v>80.658227848101262</v>
      </c>
      <c r="F40" s="856">
        <v>1</v>
      </c>
      <c r="G40" s="853">
        <f t="shared" si="5"/>
        <v>80.66</v>
      </c>
      <c r="H40" s="853">
        <f t="shared" si="6"/>
        <v>19.43</v>
      </c>
      <c r="I40" s="854">
        <f t="shared" si="7"/>
        <v>100.09</v>
      </c>
    </row>
    <row r="41" spans="1:9" x14ac:dyDescent="0.25">
      <c r="A41" s="862" t="s">
        <v>51</v>
      </c>
      <c r="B41" s="879">
        <v>24</v>
      </c>
      <c r="C41" s="853">
        <f t="shared" si="2"/>
        <v>0.15189873417721519</v>
      </c>
      <c r="D41" s="853">
        <v>531</v>
      </c>
      <c r="E41" s="853">
        <f t="shared" si="4"/>
        <v>80.658227848101262</v>
      </c>
      <c r="F41" s="856">
        <v>1</v>
      </c>
      <c r="G41" s="853">
        <f t="shared" si="5"/>
        <v>80.66</v>
      </c>
      <c r="H41" s="853">
        <f t="shared" si="6"/>
        <v>19.43</v>
      </c>
      <c r="I41" s="854">
        <f t="shared" si="7"/>
        <v>100.09</v>
      </c>
    </row>
    <row r="42" spans="1:9" x14ac:dyDescent="0.25">
      <c r="A42" s="1116" t="s">
        <v>54</v>
      </c>
      <c r="B42" s="880">
        <f>B43</f>
        <v>9</v>
      </c>
      <c r="C42" s="884">
        <f t="shared" ref="C42:I42" si="8">C43</f>
        <v>5.6962025316455694E-2</v>
      </c>
      <c r="D42" s="1038"/>
      <c r="E42" s="1038"/>
      <c r="F42" s="1038"/>
      <c r="G42" s="1038">
        <f t="shared" si="8"/>
        <v>59.41</v>
      </c>
      <c r="H42" s="1038">
        <f t="shared" si="8"/>
        <v>14.31</v>
      </c>
      <c r="I42" s="1047">
        <f t="shared" si="8"/>
        <v>73.72</v>
      </c>
    </row>
    <row r="43" spans="1:9" ht="33" x14ac:dyDescent="0.25">
      <c r="A43" s="1037" t="s">
        <v>8</v>
      </c>
      <c r="B43" s="878">
        <f>SUM(B44:B45)</f>
        <v>9</v>
      </c>
      <c r="C43" s="883">
        <f t="shared" ref="C43:I43" si="9">SUM(C44:C45)</f>
        <v>5.6962025316455694E-2</v>
      </c>
      <c r="D43" s="867"/>
      <c r="E43" s="867"/>
      <c r="F43" s="867"/>
      <c r="G43" s="867">
        <f t="shared" si="9"/>
        <v>59.41</v>
      </c>
      <c r="H43" s="867">
        <f t="shared" si="9"/>
        <v>14.31</v>
      </c>
      <c r="I43" s="868">
        <f t="shared" si="9"/>
        <v>73.72</v>
      </c>
    </row>
    <row r="44" spans="1:9" x14ac:dyDescent="0.25">
      <c r="A44" s="862" t="s">
        <v>55</v>
      </c>
      <c r="B44" s="879">
        <v>2</v>
      </c>
      <c r="C44" s="853">
        <f t="shared" si="2"/>
        <v>1.2658227848101266E-2</v>
      </c>
      <c r="D44" s="853">
        <v>1031.1300000000001</v>
      </c>
      <c r="E44" s="853">
        <f t="shared" si="4"/>
        <v>13.05227848101266</v>
      </c>
      <c r="F44" s="856">
        <v>1</v>
      </c>
      <c r="G44" s="853">
        <f t="shared" si="5"/>
        <v>13.05</v>
      </c>
      <c r="H44" s="853">
        <f t="shared" si="6"/>
        <v>3.14</v>
      </c>
      <c r="I44" s="854">
        <f t="shared" si="7"/>
        <v>16.190000000000001</v>
      </c>
    </row>
    <row r="45" spans="1:9" x14ac:dyDescent="0.25">
      <c r="A45" s="862" t="s">
        <v>55</v>
      </c>
      <c r="B45" s="879">
        <v>7</v>
      </c>
      <c r="C45" s="853">
        <f t="shared" si="2"/>
        <v>4.4303797468354431E-2</v>
      </c>
      <c r="D45" s="853">
        <v>1046.52</v>
      </c>
      <c r="E45" s="853">
        <f t="shared" si="4"/>
        <v>46.364810126582277</v>
      </c>
      <c r="F45" s="856">
        <v>1</v>
      </c>
      <c r="G45" s="853">
        <f t="shared" si="5"/>
        <v>46.36</v>
      </c>
      <c r="H45" s="853">
        <f t="shared" si="6"/>
        <v>11.17</v>
      </c>
      <c r="I45" s="854">
        <f t="shared" si="7"/>
        <v>57.53</v>
      </c>
    </row>
    <row r="46" spans="1:9" x14ac:dyDescent="0.25">
      <c r="A46" s="1116" t="s">
        <v>56</v>
      </c>
      <c r="B46" s="880">
        <f>B47+B53+B61</f>
        <v>84</v>
      </c>
      <c r="C46" s="884">
        <f t="shared" ref="C46:I46" si="10">C47+C53+C61</f>
        <v>0.53164556962025322</v>
      </c>
      <c r="D46" s="1038"/>
      <c r="E46" s="1038"/>
      <c r="F46" s="1038"/>
      <c r="G46" s="1038">
        <f t="shared" si="10"/>
        <v>593.61000000000013</v>
      </c>
      <c r="H46" s="1038">
        <f t="shared" si="10"/>
        <v>142.99</v>
      </c>
      <c r="I46" s="1047">
        <f t="shared" si="10"/>
        <v>736.59999999999991</v>
      </c>
    </row>
    <row r="47" spans="1:9" ht="33" x14ac:dyDescent="0.25">
      <c r="A47" s="1037" t="s">
        <v>10</v>
      </c>
      <c r="B47" s="878">
        <f>SUM(B48:B52)</f>
        <v>28</v>
      </c>
      <c r="C47" s="883">
        <f t="shared" ref="C47:I47" si="11">SUM(C48:C52)</f>
        <v>0.17721518987341775</v>
      </c>
      <c r="D47" s="867"/>
      <c r="E47" s="867"/>
      <c r="F47" s="867"/>
      <c r="G47" s="867">
        <f t="shared" si="11"/>
        <v>290.60000000000002</v>
      </c>
      <c r="H47" s="867">
        <f t="shared" si="11"/>
        <v>69.990000000000009</v>
      </c>
      <c r="I47" s="868">
        <f t="shared" si="11"/>
        <v>360.59</v>
      </c>
    </row>
    <row r="48" spans="1:9" x14ac:dyDescent="0.25">
      <c r="A48" s="862" t="s">
        <v>43</v>
      </c>
      <c r="B48" s="879">
        <v>3</v>
      </c>
      <c r="C48" s="853">
        <f t="shared" si="2"/>
        <v>1.8987341772151899E-2</v>
      </c>
      <c r="D48" s="853">
        <v>1439.16</v>
      </c>
      <c r="E48" s="853">
        <f t="shared" si="4"/>
        <v>27.325822784810128</v>
      </c>
      <c r="F48" s="856">
        <v>1</v>
      </c>
      <c r="G48" s="853">
        <f t="shared" si="5"/>
        <v>27.33</v>
      </c>
      <c r="H48" s="853">
        <f t="shared" si="6"/>
        <v>6.58</v>
      </c>
      <c r="I48" s="854">
        <f t="shared" si="7"/>
        <v>33.909999999999997</v>
      </c>
    </row>
    <row r="49" spans="1:9" x14ac:dyDescent="0.25">
      <c r="A49" s="862" t="s">
        <v>57</v>
      </c>
      <c r="B49" s="879">
        <v>1.5</v>
      </c>
      <c r="C49" s="853">
        <f t="shared" si="2"/>
        <v>9.4936708860759497E-3</v>
      </c>
      <c r="D49" s="853">
        <v>1681.37</v>
      </c>
      <c r="E49" s="853">
        <f t="shared" si="4"/>
        <v>15.962373417721519</v>
      </c>
      <c r="F49" s="856">
        <v>1</v>
      </c>
      <c r="G49" s="853">
        <f t="shared" si="5"/>
        <v>15.96</v>
      </c>
      <c r="H49" s="853">
        <f t="shared" si="6"/>
        <v>3.84</v>
      </c>
      <c r="I49" s="854">
        <f t="shared" si="7"/>
        <v>19.8</v>
      </c>
    </row>
    <row r="50" spans="1:9" x14ac:dyDescent="0.25">
      <c r="A50" s="862" t="s">
        <v>57</v>
      </c>
      <c r="B50" s="879">
        <v>5</v>
      </c>
      <c r="C50" s="853">
        <f t="shared" si="2"/>
        <v>3.1645569620253167E-2</v>
      </c>
      <c r="D50" s="853">
        <v>1439.16</v>
      </c>
      <c r="E50" s="853">
        <f t="shared" si="4"/>
        <v>45.54303797468355</v>
      </c>
      <c r="F50" s="856">
        <v>1</v>
      </c>
      <c r="G50" s="853">
        <f t="shared" si="5"/>
        <v>45.54</v>
      </c>
      <c r="H50" s="853">
        <f t="shared" si="6"/>
        <v>10.97</v>
      </c>
      <c r="I50" s="854">
        <f t="shared" si="7"/>
        <v>56.51</v>
      </c>
    </row>
    <row r="51" spans="1:9" x14ac:dyDescent="0.25">
      <c r="A51" s="862" t="s">
        <v>57</v>
      </c>
      <c r="B51" s="879">
        <v>12.5</v>
      </c>
      <c r="C51" s="853">
        <f t="shared" si="2"/>
        <v>7.9113924050632917E-2</v>
      </c>
      <c r="D51" s="853">
        <v>1723.19</v>
      </c>
      <c r="E51" s="853">
        <f t="shared" si="4"/>
        <v>136.32832278481013</v>
      </c>
      <c r="F51" s="856">
        <v>1</v>
      </c>
      <c r="G51" s="853">
        <f t="shared" si="5"/>
        <v>136.33000000000001</v>
      </c>
      <c r="H51" s="853">
        <f t="shared" si="6"/>
        <v>32.840000000000003</v>
      </c>
      <c r="I51" s="854">
        <f t="shared" si="7"/>
        <v>169.17000000000002</v>
      </c>
    </row>
    <row r="52" spans="1:9" x14ac:dyDescent="0.25">
      <c r="A52" s="862" t="s">
        <v>57</v>
      </c>
      <c r="B52" s="879">
        <v>6</v>
      </c>
      <c r="C52" s="853">
        <f t="shared" si="2"/>
        <v>3.7974683544303799E-2</v>
      </c>
      <c r="D52" s="853">
        <v>1723.19</v>
      </c>
      <c r="E52" s="853">
        <f t="shared" si="4"/>
        <v>65.437594936708862</v>
      </c>
      <c r="F52" s="856">
        <v>1</v>
      </c>
      <c r="G52" s="853">
        <f t="shared" si="5"/>
        <v>65.44</v>
      </c>
      <c r="H52" s="853">
        <f t="shared" si="6"/>
        <v>15.76</v>
      </c>
      <c r="I52" s="854">
        <f t="shared" si="7"/>
        <v>81.2</v>
      </c>
    </row>
    <row r="53" spans="1:9" ht="33" x14ac:dyDescent="0.25">
      <c r="A53" s="1037" t="s">
        <v>8</v>
      </c>
      <c r="B53" s="878">
        <f>SUM(B54:B60)</f>
        <v>35.5</v>
      </c>
      <c r="C53" s="883">
        <f t="shared" ref="C53:I53" si="12">SUM(C54:C60)</f>
        <v>0.22468354430379744</v>
      </c>
      <c r="D53" s="867"/>
      <c r="E53" s="867"/>
      <c r="F53" s="867"/>
      <c r="G53" s="867">
        <f t="shared" si="12"/>
        <v>229.07</v>
      </c>
      <c r="H53" s="867">
        <f t="shared" si="12"/>
        <v>55.190000000000005</v>
      </c>
      <c r="I53" s="868">
        <f t="shared" si="12"/>
        <v>284.26</v>
      </c>
    </row>
    <row r="54" spans="1:9" x14ac:dyDescent="0.25">
      <c r="A54" s="862" t="s">
        <v>58</v>
      </c>
      <c r="B54" s="879">
        <v>6.5</v>
      </c>
      <c r="C54" s="853">
        <f t="shared" si="2"/>
        <v>4.1139240506329111E-2</v>
      </c>
      <c r="D54" s="853">
        <v>1035.1500000000001</v>
      </c>
      <c r="E54" s="853">
        <f t="shared" si="4"/>
        <v>42.585284810126581</v>
      </c>
      <c r="F54" s="856">
        <v>1</v>
      </c>
      <c r="G54" s="853">
        <f t="shared" si="5"/>
        <v>42.59</v>
      </c>
      <c r="H54" s="853">
        <f t="shared" si="6"/>
        <v>10.26</v>
      </c>
      <c r="I54" s="854">
        <f t="shared" si="7"/>
        <v>52.85</v>
      </c>
    </row>
    <row r="55" spans="1:9" x14ac:dyDescent="0.25">
      <c r="A55" s="862" t="s">
        <v>58</v>
      </c>
      <c r="B55" s="879">
        <v>2.5</v>
      </c>
      <c r="C55" s="853">
        <f t="shared" si="2"/>
        <v>1.5822784810126583E-2</v>
      </c>
      <c r="D55" s="853">
        <v>1025.0999999999999</v>
      </c>
      <c r="E55" s="853">
        <f t="shared" si="4"/>
        <v>16.219936708860761</v>
      </c>
      <c r="F55" s="856">
        <v>1</v>
      </c>
      <c r="G55" s="853">
        <f t="shared" si="5"/>
        <v>16.22</v>
      </c>
      <c r="H55" s="853">
        <f t="shared" si="6"/>
        <v>3.91</v>
      </c>
      <c r="I55" s="854">
        <f t="shared" si="7"/>
        <v>20.13</v>
      </c>
    </row>
    <row r="56" spans="1:9" x14ac:dyDescent="0.25">
      <c r="A56" s="862" t="s">
        <v>58</v>
      </c>
      <c r="B56" s="879">
        <v>2.5</v>
      </c>
      <c r="C56" s="853">
        <f t="shared" si="2"/>
        <v>1.5822784810126583E-2</v>
      </c>
      <c r="D56" s="853">
        <v>1035.1500000000001</v>
      </c>
      <c r="E56" s="853">
        <f t="shared" si="4"/>
        <v>16.378955696202535</v>
      </c>
      <c r="F56" s="856">
        <v>1</v>
      </c>
      <c r="G56" s="853">
        <f t="shared" si="5"/>
        <v>16.38</v>
      </c>
      <c r="H56" s="853">
        <f t="shared" si="6"/>
        <v>3.95</v>
      </c>
      <c r="I56" s="854">
        <f t="shared" si="7"/>
        <v>20.329999999999998</v>
      </c>
    </row>
    <row r="57" spans="1:9" x14ac:dyDescent="0.25">
      <c r="A57" s="862" t="s">
        <v>58</v>
      </c>
      <c r="B57" s="879">
        <v>3</v>
      </c>
      <c r="C57" s="853">
        <f t="shared" si="2"/>
        <v>1.8987341772151899E-2</v>
      </c>
      <c r="D57" s="853">
        <v>1010.03</v>
      </c>
      <c r="E57" s="853">
        <f t="shared" si="4"/>
        <v>19.177784810126582</v>
      </c>
      <c r="F57" s="856">
        <v>1</v>
      </c>
      <c r="G57" s="853">
        <f t="shared" si="5"/>
        <v>19.18</v>
      </c>
      <c r="H57" s="853">
        <f t="shared" si="6"/>
        <v>4.62</v>
      </c>
      <c r="I57" s="854">
        <f t="shared" si="7"/>
        <v>23.8</v>
      </c>
    </row>
    <row r="58" spans="1:9" x14ac:dyDescent="0.25">
      <c r="A58" s="862" t="s">
        <v>58</v>
      </c>
      <c r="B58" s="879">
        <v>2</v>
      </c>
      <c r="C58" s="853">
        <f t="shared" si="2"/>
        <v>1.2658227848101266E-2</v>
      </c>
      <c r="D58" s="853">
        <v>807</v>
      </c>
      <c r="E58" s="853">
        <f t="shared" si="4"/>
        <v>10.215189873417721</v>
      </c>
      <c r="F58" s="856">
        <v>1</v>
      </c>
      <c r="G58" s="853">
        <f t="shared" si="5"/>
        <v>10.220000000000001</v>
      </c>
      <c r="H58" s="853">
        <f t="shared" si="6"/>
        <v>2.46</v>
      </c>
      <c r="I58" s="854">
        <f t="shared" si="7"/>
        <v>12.68</v>
      </c>
    </row>
    <row r="59" spans="1:9" x14ac:dyDescent="0.25">
      <c r="A59" s="862" t="s">
        <v>58</v>
      </c>
      <c r="B59" s="879">
        <v>11</v>
      </c>
      <c r="C59" s="853">
        <f t="shared" si="2"/>
        <v>6.9620253164556958E-2</v>
      </c>
      <c r="D59" s="853">
        <v>1035.1500000000001</v>
      </c>
      <c r="E59" s="853">
        <f t="shared" si="4"/>
        <v>72.067405063291147</v>
      </c>
      <c r="F59" s="856">
        <v>1</v>
      </c>
      <c r="G59" s="853">
        <f t="shared" si="5"/>
        <v>72.069999999999993</v>
      </c>
      <c r="H59" s="853">
        <f t="shared" si="6"/>
        <v>17.36</v>
      </c>
      <c r="I59" s="854">
        <f t="shared" si="7"/>
        <v>89.429999999999993</v>
      </c>
    </row>
    <row r="60" spans="1:9" x14ac:dyDescent="0.25">
      <c r="A60" s="862" t="s">
        <v>58</v>
      </c>
      <c r="B60" s="879">
        <v>8</v>
      </c>
      <c r="C60" s="853">
        <f t="shared" si="2"/>
        <v>5.0632911392405063E-2</v>
      </c>
      <c r="D60" s="853">
        <v>1035.1500000000001</v>
      </c>
      <c r="E60" s="853">
        <f t="shared" si="4"/>
        <v>52.412658227848105</v>
      </c>
      <c r="F60" s="856">
        <v>1</v>
      </c>
      <c r="G60" s="853">
        <f t="shared" si="5"/>
        <v>52.41</v>
      </c>
      <c r="H60" s="853">
        <f t="shared" si="6"/>
        <v>12.63</v>
      </c>
      <c r="I60" s="854">
        <f t="shared" si="7"/>
        <v>65.039999999999992</v>
      </c>
    </row>
    <row r="61" spans="1:9" ht="33" x14ac:dyDescent="0.25">
      <c r="A61" s="1037" t="s">
        <v>9</v>
      </c>
      <c r="B61" s="878">
        <f>SUM(B62:B63)</f>
        <v>20.5</v>
      </c>
      <c r="C61" s="883">
        <f t="shared" ref="C61:I61" si="13">SUM(C62:C63)</f>
        <v>0.12974683544303797</v>
      </c>
      <c r="D61" s="867"/>
      <c r="E61" s="867"/>
      <c r="F61" s="867"/>
      <c r="G61" s="867">
        <f t="shared" si="13"/>
        <v>73.94</v>
      </c>
      <c r="H61" s="867">
        <f t="shared" si="13"/>
        <v>17.809999999999999</v>
      </c>
      <c r="I61" s="868">
        <f t="shared" si="13"/>
        <v>91.75</v>
      </c>
    </row>
    <row r="62" spans="1:9" x14ac:dyDescent="0.25">
      <c r="A62" s="862" t="s">
        <v>59</v>
      </c>
      <c r="B62" s="879">
        <v>12.5</v>
      </c>
      <c r="C62" s="853">
        <f t="shared" si="2"/>
        <v>7.9113924050632917E-2</v>
      </c>
      <c r="D62" s="853">
        <v>568.83000000000004</v>
      </c>
      <c r="E62" s="853">
        <f t="shared" si="4"/>
        <v>45.002373417721522</v>
      </c>
      <c r="F62" s="856">
        <v>1</v>
      </c>
      <c r="G62" s="853">
        <f t="shared" si="5"/>
        <v>45</v>
      </c>
      <c r="H62" s="853">
        <f t="shared" si="6"/>
        <v>10.84</v>
      </c>
      <c r="I62" s="854">
        <f t="shared" si="7"/>
        <v>55.84</v>
      </c>
    </row>
    <row r="63" spans="1:9" x14ac:dyDescent="0.25">
      <c r="A63" s="862" t="s">
        <v>59</v>
      </c>
      <c r="B63" s="879">
        <v>8</v>
      </c>
      <c r="C63" s="853">
        <f t="shared" si="2"/>
        <v>5.0632911392405063E-2</v>
      </c>
      <c r="D63" s="853">
        <v>571.66</v>
      </c>
      <c r="E63" s="853">
        <f t="shared" si="4"/>
        <v>28.944810126582276</v>
      </c>
      <c r="F63" s="856">
        <v>1</v>
      </c>
      <c r="G63" s="853">
        <f t="shared" si="5"/>
        <v>28.94</v>
      </c>
      <c r="H63" s="853">
        <f t="shared" si="6"/>
        <v>6.97</v>
      </c>
      <c r="I63" s="854">
        <f t="shared" si="7"/>
        <v>35.910000000000004</v>
      </c>
    </row>
    <row r="64" spans="1:9" x14ac:dyDescent="0.25">
      <c r="A64" s="1116" t="s">
        <v>60</v>
      </c>
      <c r="B64" s="1120">
        <f>B65+B70</f>
        <v>32.099999999999994</v>
      </c>
      <c r="C64" s="1121">
        <f t="shared" ref="C64:I64" si="14">C65+C70</f>
        <v>0.20316455696202529</v>
      </c>
      <c r="D64" s="1114"/>
      <c r="E64" s="1114"/>
      <c r="F64" s="1114"/>
      <c r="G64" s="1114">
        <f t="shared" si="14"/>
        <v>176.94</v>
      </c>
      <c r="H64" s="1114">
        <f t="shared" si="14"/>
        <v>42.620000000000005</v>
      </c>
      <c r="I64" s="1115">
        <f t="shared" si="14"/>
        <v>219.56</v>
      </c>
    </row>
    <row r="65" spans="1:9" ht="33" x14ac:dyDescent="0.25">
      <c r="A65" s="1037" t="s">
        <v>8</v>
      </c>
      <c r="B65" s="878">
        <f>SUM(B66:B69)</f>
        <v>12.7</v>
      </c>
      <c r="C65" s="883">
        <f t="shared" ref="C65:I65" si="15">SUM(C66:C69)</f>
        <v>8.0379746835443036E-2</v>
      </c>
      <c r="D65" s="867"/>
      <c r="E65" s="867"/>
      <c r="F65" s="867"/>
      <c r="G65" s="867">
        <f t="shared" si="15"/>
        <v>99.65</v>
      </c>
      <c r="H65" s="867">
        <f t="shared" si="15"/>
        <v>24</v>
      </c>
      <c r="I65" s="868">
        <f t="shared" si="15"/>
        <v>123.64999999999999</v>
      </c>
    </row>
    <row r="66" spans="1:9" x14ac:dyDescent="0.25">
      <c r="A66" s="862" t="s">
        <v>61</v>
      </c>
      <c r="B66" s="879">
        <v>2.2999999999999998</v>
      </c>
      <c r="C66" s="853">
        <f t="shared" si="2"/>
        <v>1.4556962025316455E-2</v>
      </c>
      <c r="D66" s="853">
        <v>1372.83</v>
      </c>
      <c r="E66" s="853">
        <f t="shared" si="4"/>
        <v>19.984234177215189</v>
      </c>
      <c r="F66" s="856">
        <v>1</v>
      </c>
      <c r="G66" s="853">
        <f t="shared" si="5"/>
        <v>19.98</v>
      </c>
      <c r="H66" s="853">
        <f t="shared" si="6"/>
        <v>4.8099999999999996</v>
      </c>
      <c r="I66" s="854">
        <f t="shared" si="7"/>
        <v>24.79</v>
      </c>
    </row>
    <row r="67" spans="1:9" x14ac:dyDescent="0.25">
      <c r="A67" s="862" t="s">
        <v>61</v>
      </c>
      <c r="B67" s="879">
        <v>3.1</v>
      </c>
      <c r="C67" s="853">
        <f t="shared" si="2"/>
        <v>1.9620253164556962E-2</v>
      </c>
      <c r="D67" s="853">
        <v>794.13</v>
      </c>
      <c r="E67" s="853">
        <f t="shared" si="4"/>
        <v>15.58103164556962</v>
      </c>
      <c r="F67" s="856">
        <v>1</v>
      </c>
      <c r="G67" s="853">
        <f t="shared" si="5"/>
        <v>15.58</v>
      </c>
      <c r="H67" s="853">
        <f t="shared" si="6"/>
        <v>3.75</v>
      </c>
      <c r="I67" s="854">
        <f t="shared" si="7"/>
        <v>19.329999999999998</v>
      </c>
    </row>
    <row r="68" spans="1:9" x14ac:dyDescent="0.25">
      <c r="A68" s="862" t="s">
        <v>61</v>
      </c>
      <c r="B68" s="879">
        <v>5.3</v>
      </c>
      <c r="C68" s="853">
        <f t="shared" si="2"/>
        <v>3.3544303797468353E-2</v>
      </c>
      <c r="D68" s="853">
        <v>1379.66</v>
      </c>
      <c r="E68" s="853">
        <f t="shared" si="4"/>
        <v>46.27973417721519</v>
      </c>
      <c r="F68" s="856">
        <v>1</v>
      </c>
      <c r="G68" s="853">
        <f t="shared" si="5"/>
        <v>46.28</v>
      </c>
      <c r="H68" s="853">
        <f t="shared" si="6"/>
        <v>11.15</v>
      </c>
      <c r="I68" s="854">
        <f t="shared" si="7"/>
        <v>57.43</v>
      </c>
    </row>
    <row r="69" spans="1:9" x14ac:dyDescent="0.25">
      <c r="A69" s="862" t="s">
        <v>61</v>
      </c>
      <c r="B69" s="879">
        <v>2</v>
      </c>
      <c r="C69" s="853">
        <f t="shared" si="2"/>
        <v>1.2658227848101266E-2</v>
      </c>
      <c r="D69" s="853">
        <v>1406.98</v>
      </c>
      <c r="E69" s="853">
        <f t="shared" si="4"/>
        <v>17.809873417721519</v>
      </c>
      <c r="F69" s="856">
        <v>1</v>
      </c>
      <c r="G69" s="853">
        <f t="shared" si="5"/>
        <v>17.809999999999999</v>
      </c>
      <c r="H69" s="853">
        <f t="shared" si="6"/>
        <v>4.29</v>
      </c>
      <c r="I69" s="854">
        <f t="shared" si="7"/>
        <v>22.099999999999998</v>
      </c>
    </row>
    <row r="70" spans="1:9" x14ac:dyDescent="0.25">
      <c r="A70" s="1037" t="s">
        <v>7</v>
      </c>
      <c r="B70" s="878">
        <f>SUM(B71:B73)</f>
        <v>19.399999999999999</v>
      </c>
      <c r="C70" s="883">
        <f t="shared" ref="C70:I70" si="16">SUM(C71:C73)</f>
        <v>0.12278481012658227</v>
      </c>
      <c r="D70" s="867"/>
      <c r="E70" s="867"/>
      <c r="F70" s="867"/>
      <c r="G70" s="867">
        <f t="shared" si="16"/>
        <v>77.290000000000006</v>
      </c>
      <c r="H70" s="867">
        <f t="shared" si="16"/>
        <v>18.62</v>
      </c>
      <c r="I70" s="868">
        <f t="shared" si="16"/>
        <v>95.910000000000011</v>
      </c>
    </row>
    <row r="71" spans="1:9" x14ac:dyDescent="0.25">
      <c r="A71" s="862" t="s">
        <v>52</v>
      </c>
      <c r="B71" s="879">
        <v>5</v>
      </c>
      <c r="C71" s="853">
        <f t="shared" si="2"/>
        <v>3.1645569620253167E-2</v>
      </c>
      <c r="D71" s="853">
        <v>913</v>
      </c>
      <c r="E71" s="853">
        <f t="shared" si="4"/>
        <v>28.89240506329114</v>
      </c>
      <c r="F71" s="856">
        <v>1</v>
      </c>
      <c r="G71" s="853">
        <f t="shared" si="5"/>
        <v>28.89</v>
      </c>
      <c r="H71" s="853">
        <f t="shared" si="6"/>
        <v>6.96</v>
      </c>
      <c r="I71" s="854">
        <f t="shared" si="7"/>
        <v>35.85</v>
      </c>
    </row>
    <row r="72" spans="1:9" x14ac:dyDescent="0.25">
      <c r="A72" s="862" t="s">
        <v>63</v>
      </c>
      <c r="B72" s="879">
        <v>6.4</v>
      </c>
      <c r="C72" s="853">
        <f t="shared" ref="C72:C135" si="17">B72/158</f>
        <v>4.0506329113924051E-2</v>
      </c>
      <c r="D72" s="853">
        <v>531</v>
      </c>
      <c r="E72" s="853">
        <f t="shared" si="4"/>
        <v>21.508860759493672</v>
      </c>
      <c r="F72" s="856">
        <v>1</v>
      </c>
      <c r="G72" s="853">
        <f t="shared" si="5"/>
        <v>21.51</v>
      </c>
      <c r="H72" s="853">
        <f t="shared" si="6"/>
        <v>5.18</v>
      </c>
      <c r="I72" s="854">
        <f t="shared" si="7"/>
        <v>26.69</v>
      </c>
    </row>
    <row r="73" spans="1:9" x14ac:dyDescent="0.25">
      <c r="A73" s="862" t="s">
        <v>63</v>
      </c>
      <c r="B73" s="879">
        <v>8</v>
      </c>
      <c r="C73" s="853">
        <f t="shared" si="17"/>
        <v>5.0632911392405063E-2</v>
      </c>
      <c r="D73" s="853">
        <v>531</v>
      </c>
      <c r="E73" s="853">
        <f t="shared" ref="E73:E136" si="18">C73*D73</f>
        <v>26.88607594936709</v>
      </c>
      <c r="F73" s="856">
        <v>1</v>
      </c>
      <c r="G73" s="853">
        <f t="shared" ref="G73:G136" si="19">ROUND(E73*F73,2)</f>
        <v>26.89</v>
      </c>
      <c r="H73" s="853">
        <f t="shared" ref="H73:H136" si="20">ROUND(G73*0.2409,2)</f>
        <v>6.48</v>
      </c>
      <c r="I73" s="854">
        <f t="shared" ref="I73:I136" si="21">G73+H73</f>
        <v>33.370000000000005</v>
      </c>
    </row>
    <row r="74" spans="1:9" x14ac:dyDescent="0.25">
      <c r="A74" s="1116" t="s">
        <v>64</v>
      </c>
      <c r="B74" s="880">
        <f>B75+B114+B143+B147</f>
        <v>7553</v>
      </c>
      <c r="C74" s="884">
        <f t="shared" ref="C74:I74" si="22">C75+C114+C143+C147</f>
        <v>47.803797468354418</v>
      </c>
      <c r="D74" s="1038"/>
      <c r="E74" s="1038"/>
      <c r="F74" s="1038"/>
      <c r="G74" s="1038">
        <f t="shared" si="22"/>
        <v>42028.800000000003</v>
      </c>
      <c r="H74" s="1038">
        <f t="shared" si="22"/>
        <v>10124.679999999998</v>
      </c>
      <c r="I74" s="1047">
        <f t="shared" si="22"/>
        <v>52153.479999999996</v>
      </c>
    </row>
    <row r="75" spans="1:9" ht="33" x14ac:dyDescent="0.25">
      <c r="A75" s="1037" t="s">
        <v>10</v>
      </c>
      <c r="B75" s="878">
        <f>SUM(B76:B113)</f>
        <v>1929</v>
      </c>
      <c r="C75" s="883">
        <f t="shared" ref="C75:H75" si="23">SUM(C76:C113)</f>
        <v>12.208860759493668</v>
      </c>
      <c r="D75" s="867"/>
      <c r="E75" s="867"/>
      <c r="F75" s="867"/>
      <c r="G75" s="867">
        <f t="shared" si="23"/>
        <v>14176.01</v>
      </c>
      <c r="H75" s="867">
        <f t="shared" si="23"/>
        <v>3414.9500000000003</v>
      </c>
      <c r="I75" s="1033">
        <f>SUM(I76:I113)</f>
        <v>17590.96</v>
      </c>
    </row>
    <row r="76" spans="1:9" x14ac:dyDescent="0.25">
      <c r="A76" s="862" t="s">
        <v>65</v>
      </c>
      <c r="B76" s="879">
        <v>44</v>
      </c>
      <c r="C76" s="853">
        <f t="shared" si="17"/>
        <v>0.27848101265822783</v>
      </c>
      <c r="D76" s="853">
        <v>1031.1300000000001</v>
      </c>
      <c r="E76" s="853">
        <f t="shared" si="18"/>
        <v>287.15012658227852</v>
      </c>
      <c r="F76" s="856">
        <v>1</v>
      </c>
      <c r="G76" s="853">
        <f t="shared" si="19"/>
        <v>287.14999999999998</v>
      </c>
      <c r="H76" s="853">
        <f t="shared" si="20"/>
        <v>69.17</v>
      </c>
      <c r="I76" s="854">
        <f t="shared" si="21"/>
        <v>356.32</v>
      </c>
    </row>
    <row r="77" spans="1:9" x14ac:dyDescent="0.25">
      <c r="A77" s="862" t="s">
        <v>65</v>
      </c>
      <c r="B77" s="879">
        <v>88</v>
      </c>
      <c r="C77" s="853">
        <f t="shared" si="17"/>
        <v>0.55696202531645567</v>
      </c>
      <c r="D77" s="853">
        <v>1031.1300000000001</v>
      </c>
      <c r="E77" s="853">
        <f t="shared" si="18"/>
        <v>574.30025316455703</v>
      </c>
      <c r="F77" s="856">
        <v>1</v>
      </c>
      <c r="G77" s="853">
        <f t="shared" si="19"/>
        <v>574.29999999999995</v>
      </c>
      <c r="H77" s="853">
        <f t="shared" si="20"/>
        <v>138.35</v>
      </c>
      <c r="I77" s="854">
        <f t="shared" si="21"/>
        <v>712.65</v>
      </c>
    </row>
    <row r="78" spans="1:9" x14ac:dyDescent="0.25">
      <c r="A78" s="862" t="s">
        <v>65</v>
      </c>
      <c r="B78" s="879">
        <v>24</v>
      </c>
      <c r="C78" s="853">
        <f t="shared" si="17"/>
        <v>0.15189873417721519</v>
      </c>
      <c r="D78" s="853">
        <v>1031.1300000000001</v>
      </c>
      <c r="E78" s="853">
        <f t="shared" si="18"/>
        <v>156.62734177215191</v>
      </c>
      <c r="F78" s="856">
        <v>1</v>
      </c>
      <c r="G78" s="853">
        <f t="shared" si="19"/>
        <v>156.63</v>
      </c>
      <c r="H78" s="853">
        <f t="shared" si="20"/>
        <v>37.729999999999997</v>
      </c>
      <c r="I78" s="854">
        <f t="shared" si="21"/>
        <v>194.35999999999999</v>
      </c>
    </row>
    <row r="79" spans="1:9" x14ac:dyDescent="0.25">
      <c r="A79" s="862" t="s">
        <v>66</v>
      </c>
      <c r="B79" s="879">
        <v>24</v>
      </c>
      <c r="C79" s="853">
        <f t="shared" si="17"/>
        <v>0.15189873417721519</v>
      </c>
      <c r="D79" s="853">
        <v>1031.1300000000001</v>
      </c>
      <c r="E79" s="853">
        <f t="shared" si="18"/>
        <v>156.62734177215191</v>
      </c>
      <c r="F79" s="856">
        <v>1</v>
      </c>
      <c r="G79" s="853">
        <f t="shared" si="19"/>
        <v>156.63</v>
      </c>
      <c r="H79" s="853">
        <f t="shared" si="20"/>
        <v>37.729999999999997</v>
      </c>
      <c r="I79" s="854">
        <f t="shared" si="21"/>
        <v>194.35999999999999</v>
      </c>
    </row>
    <row r="80" spans="1:9" x14ac:dyDescent="0.25">
      <c r="A80" s="862" t="s">
        <v>66</v>
      </c>
      <c r="B80" s="879">
        <v>24</v>
      </c>
      <c r="C80" s="853">
        <f t="shared" si="17"/>
        <v>0.15189873417721519</v>
      </c>
      <c r="D80" s="853">
        <v>1026</v>
      </c>
      <c r="E80" s="853">
        <f t="shared" si="18"/>
        <v>155.84810126582278</v>
      </c>
      <c r="F80" s="856">
        <v>1</v>
      </c>
      <c r="G80" s="853">
        <f t="shared" si="19"/>
        <v>155.85</v>
      </c>
      <c r="H80" s="853">
        <f t="shared" si="20"/>
        <v>37.54</v>
      </c>
      <c r="I80" s="854">
        <f t="shared" si="21"/>
        <v>193.39</v>
      </c>
    </row>
    <row r="81" spans="1:9" x14ac:dyDescent="0.25">
      <c r="A81" s="862" t="s">
        <v>44</v>
      </c>
      <c r="B81" s="879">
        <v>40</v>
      </c>
      <c r="C81" s="853">
        <f t="shared" si="17"/>
        <v>0.25316455696202533</v>
      </c>
      <c r="D81" s="853">
        <v>1199.95</v>
      </c>
      <c r="E81" s="853">
        <f t="shared" si="18"/>
        <v>303.78481012658233</v>
      </c>
      <c r="F81" s="856">
        <v>1</v>
      </c>
      <c r="G81" s="853">
        <f t="shared" si="19"/>
        <v>303.77999999999997</v>
      </c>
      <c r="H81" s="853">
        <f t="shared" si="20"/>
        <v>73.180000000000007</v>
      </c>
      <c r="I81" s="854">
        <f t="shared" si="21"/>
        <v>376.96</v>
      </c>
    </row>
    <row r="82" spans="1:9" x14ac:dyDescent="0.25">
      <c r="A82" s="862" t="s">
        <v>44</v>
      </c>
      <c r="B82" s="879">
        <v>108</v>
      </c>
      <c r="C82" s="853">
        <f t="shared" si="17"/>
        <v>0.68354430379746833</v>
      </c>
      <c r="D82" s="853">
        <v>1170.83</v>
      </c>
      <c r="E82" s="853">
        <f t="shared" si="18"/>
        <v>800.31417721518983</v>
      </c>
      <c r="F82" s="856">
        <v>1</v>
      </c>
      <c r="G82" s="853">
        <f t="shared" si="19"/>
        <v>800.31</v>
      </c>
      <c r="H82" s="853">
        <f t="shared" si="20"/>
        <v>192.79</v>
      </c>
      <c r="I82" s="854">
        <f t="shared" si="21"/>
        <v>993.09999999999991</v>
      </c>
    </row>
    <row r="83" spans="1:9" x14ac:dyDescent="0.25">
      <c r="A83" s="862" t="s">
        <v>44</v>
      </c>
      <c r="B83" s="879">
        <v>96</v>
      </c>
      <c r="C83" s="853">
        <f t="shared" si="17"/>
        <v>0.60759493670886078</v>
      </c>
      <c r="D83" s="853">
        <v>1170.83</v>
      </c>
      <c r="E83" s="853">
        <f t="shared" si="18"/>
        <v>711.39037974683538</v>
      </c>
      <c r="F83" s="856">
        <v>1</v>
      </c>
      <c r="G83" s="853">
        <f t="shared" si="19"/>
        <v>711.39</v>
      </c>
      <c r="H83" s="853">
        <f t="shared" si="20"/>
        <v>171.37</v>
      </c>
      <c r="I83" s="854">
        <f t="shared" si="21"/>
        <v>882.76</v>
      </c>
    </row>
    <row r="84" spans="1:9" x14ac:dyDescent="0.25">
      <c r="A84" s="862" t="s">
        <v>67</v>
      </c>
      <c r="B84" s="879">
        <v>159</v>
      </c>
      <c r="C84" s="853">
        <f t="shared" si="17"/>
        <v>1.0063291139240507</v>
      </c>
      <c r="D84" s="853">
        <v>1639.23</v>
      </c>
      <c r="E84" s="853">
        <f t="shared" si="18"/>
        <v>1649.6048734177216</v>
      </c>
      <c r="F84" s="856">
        <v>1</v>
      </c>
      <c r="G84" s="853">
        <f t="shared" si="19"/>
        <v>1649.6</v>
      </c>
      <c r="H84" s="853">
        <f t="shared" si="20"/>
        <v>397.39</v>
      </c>
      <c r="I84" s="854">
        <f t="shared" si="21"/>
        <v>2046.9899999999998</v>
      </c>
    </row>
    <row r="85" spans="1:9" x14ac:dyDescent="0.25">
      <c r="A85" s="862" t="s">
        <v>44</v>
      </c>
      <c r="B85" s="879">
        <v>96</v>
      </c>
      <c r="C85" s="853">
        <f t="shared" si="17"/>
        <v>0.60759493670886078</v>
      </c>
      <c r="D85" s="853">
        <v>1176.6500000000001</v>
      </c>
      <c r="E85" s="853">
        <f t="shared" si="18"/>
        <v>714.92658227848108</v>
      </c>
      <c r="F85" s="856">
        <v>1</v>
      </c>
      <c r="G85" s="853">
        <f t="shared" si="19"/>
        <v>714.93</v>
      </c>
      <c r="H85" s="853">
        <f t="shared" si="20"/>
        <v>172.23</v>
      </c>
      <c r="I85" s="854">
        <f t="shared" si="21"/>
        <v>887.16</v>
      </c>
    </row>
    <row r="86" spans="1:9" x14ac:dyDescent="0.25">
      <c r="A86" s="862" t="s">
        <v>26</v>
      </c>
      <c r="B86" s="879">
        <v>92</v>
      </c>
      <c r="C86" s="853">
        <f t="shared" si="17"/>
        <v>0.58227848101265822</v>
      </c>
      <c r="D86" s="853">
        <v>1176.6500000000001</v>
      </c>
      <c r="E86" s="853">
        <f t="shared" si="18"/>
        <v>685.13797468354437</v>
      </c>
      <c r="F86" s="856">
        <v>1</v>
      </c>
      <c r="G86" s="853">
        <f t="shared" si="19"/>
        <v>685.14</v>
      </c>
      <c r="H86" s="853">
        <f t="shared" si="20"/>
        <v>165.05</v>
      </c>
      <c r="I86" s="854">
        <f t="shared" si="21"/>
        <v>850.19</v>
      </c>
    </row>
    <row r="87" spans="1:9" x14ac:dyDescent="0.25">
      <c r="A87" s="862" t="s">
        <v>26</v>
      </c>
      <c r="B87" s="879">
        <v>72</v>
      </c>
      <c r="C87" s="853">
        <f t="shared" si="17"/>
        <v>0.45569620253164556</v>
      </c>
      <c r="D87" s="853">
        <v>1176.6500000000001</v>
      </c>
      <c r="E87" s="853">
        <f t="shared" si="18"/>
        <v>536.19493670886084</v>
      </c>
      <c r="F87" s="856">
        <v>1</v>
      </c>
      <c r="G87" s="853">
        <f t="shared" si="19"/>
        <v>536.19000000000005</v>
      </c>
      <c r="H87" s="853">
        <f t="shared" si="20"/>
        <v>129.16999999999999</v>
      </c>
      <c r="I87" s="854">
        <f t="shared" si="21"/>
        <v>665.36</v>
      </c>
    </row>
    <row r="88" spans="1:9" x14ac:dyDescent="0.25">
      <c r="A88" s="862" t="s">
        <v>26</v>
      </c>
      <c r="B88" s="879">
        <v>64</v>
      </c>
      <c r="C88" s="853">
        <f t="shared" si="17"/>
        <v>0.4050632911392405</v>
      </c>
      <c r="D88" s="853">
        <v>1176.6500000000001</v>
      </c>
      <c r="E88" s="853">
        <f t="shared" si="18"/>
        <v>476.61772151898737</v>
      </c>
      <c r="F88" s="856">
        <v>1</v>
      </c>
      <c r="G88" s="853">
        <f t="shared" si="19"/>
        <v>476.62</v>
      </c>
      <c r="H88" s="853">
        <f t="shared" si="20"/>
        <v>114.82</v>
      </c>
      <c r="I88" s="854">
        <f t="shared" si="21"/>
        <v>591.44000000000005</v>
      </c>
    </row>
    <row r="89" spans="1:9" x14ac:dyDescent="0.25">
      <c r="A89" s="862" t="s">
        <v>26</v>
      </c>
      <c r="B89" s="879">
        <v>16</v>
      </c>
      <c r="C89" s="853">
        <f t="shared" si="17"/>
        <v>0.10126582278481013</v>
      </c>
      <c r="D89" s="853">
        <v>1176.6500000000001</v>
      </c>
      <c r="E89" s="853">
        <f t="shared" si="18"/>
        <v>119.15443037974684</v>
      </c>
      <c r="F89" s="856">
        <v>1</v>
      </c>
      <c r="G89" s="853">
        <f t="shared" si="19"/>
        <v>119.15</v>
      </c>
      <c r="H89" s="853">
        <f t="shared" si="20"/>
        <v>28.7</v>
      </c>
      <c r="I89" s="854">
        <f t="shared" si="21"/>
        <v>147.85</v>
      </c>
    </row>
    <row r="90" spans="1:9" x14ac:dyDescent="0.25">
      <c r="A90" s="862" t="s">
        <v>26</v>
      </c>
      <c r="B90" s="879">
        <v>16</v>
      </c>
      <c r="C90" s="853">
        <f t="shared" si="17"/>
        <v>0.10126582278481013</v>
      </c>
      <c r="D90" s="853">
        <v>1188.3</v>
      </c>
      <c r="E90" s="853">
        <f t="shared" si="18"/>
        <v>120.33417721518987</v>
      </c>
      <c r="F90" s="856">
        <v>1</v>
      </c>
      <c r="G90" s="853">
        <f t="shared" si="19"/>
        <v>120.33</v>
      </c>
      <c r="H90" s="853">
        <f t="shared" si="20"/>
        <v>28.99</v>
      </c>
      <c r="I90" s="854">
        <f t="shared" si="21"/>
        <v>149.32</v>
      </c>
    </row>
    <row r="91" spans="1:9" x14ac:dyDescent="0.25">
      <c r="A91" s="862" t="s">
        <v>26</v>
      </c>
      <c r="B91" s="879">
        <v>16</v>
      </c>
      <c r="C91" s="853">
        <f t="shared" si="17"/>
        <v>0.10126582278481013</v>
      </c>
      <c r="D91" s="853">
        <v>1199.95</v>
      </c>
      <c r="E91" s="853">
        <f t="shared" si="18"/>
        <v>121.51392405063291</v>
      </c>
      <c r="F91" s="856">
        <v>1</v>
      </c>
      <c r="G91" s="853">
        <f t="shared" si="19"/>
        <v>121.51</v>
      </c>
      <c r="H91" s="853">
        <f t="shared" si="20"/>
        <v>29.27</v>
      </c>
      <c r="I91" s="854">
        <f t="shared" si="21"/>
        <v>150.78</v>
      </c>
    </row>
    <row r="92" spans="1:9" x14ac:dyDescent="0.25">
      <c r="A92" s="862" t="s">
        <v>26</v>
      </c>
      <c r="B92" s="879">
        <v>24</v>
      </c>
      <c r="C92" s="853">
        <f t="shared" si="17"/>
        <v>0.15189873417721519</v>
      </c>
      <c r="D92" s="853">
        <v>1188.3</v>
      </c>
      <c r="E92" s="853">
        <f t="shared" si="18"/>
        <v>180.5012658227848</v>
      </c>
      <c r="F92" s="856">
        <v>1</v>
      </c>
      <c r="G92" s="853">
        <f t="shared" si="19"/>
        <v>180.5</v>
      </c>
      <c r="H92" s="853">
        <f t="shared" si="20"/>
        <v>43.48</v>
      </c>
      <c r="I92" s="854">
        <f t="shared" si="21"/>
        <v>223.98</v>
      </c>
    </row>
    <row r="93" spans="1:9" x14ac:dyDescent="0.25">
      <c r="A93" s="862" t="s">
        <v>26</v>
      </c>
      <c r="B93" s="879">
        <v>72</v>
      </c>
      <c r="C93" s="853">
        <f t="shared" si="17"/>
        <v>0.45569620253164556</v>
      </c>
      <c r="D93" s="853">
        <v>1176.6500000000001</v>
      </c>
      <c r="E93" s="853">
        <f t="shared" si="18"/>
        <v>536.19493670886084</v>
      </c>
      <c r="F93" s="856">
        <v>1</v>
      </c>
      <c r="G93" s="853">
        <f t="shared" si="19"/>
        <v>536.19000000000005</v>
      </c>
      <c r="H93" s="853">
        <f t="shared" si="20"/>
        <v>129.16999999999999</v>
      </c>
      <c r="I93" s="854">
        <f t="shared" si="21"/>
        <v>665.36</v>
      </c>
    </row>
    <row r="94" spans="1:9" x14ac:dyDescent="0.25">
      <c r="A94" s="862" t="s">
        <v>26</v>
      </c>
      <c r="B94" s="879">
        <v>40</v>
      </c>
      <c r="C94" s="853">
        <f t="shared" si="17"/>
        <v>0.25316455696202533</v>
      </c>
      <c r="D94" s="853">
        <v>1176.6500000000001</v>
      </c>
      <c r="E94" s="853">
        <f t="shared" si="18"/>
        <v>297.88607594936713</v>
      </c>
      <c r="F94" s="856">
        <v>1</v>
      </c>
      <c r="G94" s="853">
        <f t="shared" si="19"/>
        <v>297.89</v>
      </c>
      <c r="H94" s="853">
        <f t="shared" si="20"/>
        <v>71.760000000000005</v>
      </c>
      <c r="I94" s="854">
        <f t="shared" si="21"/>
        <v>369.65</v>
      </c>
    </row>
    <row r="95" spans="1:9" x14ac:dyDescent="0.25">
      <c r="A95" s="862" t="s">
        <v>26</v>
      </c>
      <c r="B95" s="879">
        <v>56</v>
      </c>
      <c r="C95" s="853">
        <f t="shared" si="17"/>
        <v>0.35443037974683544</v>
      </c>
      <c r="D95" s="853">
        <v>1176.6500000000001</v>
      </c>
      <c r="E95" s="853">
        <f t="shared" si="18"/>
        <v>417.04050632911395</v>
      </c>
      <c r="F95" s="856">
        <v>1</v>
      </c>
      <c r="G95" s="853">
        <f t="shared" si="19"/>
        <v>417.04</v>
      </c>
      <c r="H95" s="853">
        <f t="shared" si="20"/>
        <v>100.46</v>
      </c>
      <c r="I95" s="854">
        <f t="shared" si="21"/>
        <v>517.5</v>
      </c>
    </row>
    <row r="96" spans="1:9" x14ac:dyDescent="0.25">
      <c r="A96" s="862" t="s">
        <v>26</v>
      </c>
      <c r="B96" s="879">
        <v>16</v>
      </c>
      <c r="C96" s="853">
        <f t="shared" si="17"/>
        <v>0.10126582278481013</v>
      </c>
      <c r="D96" s="853">
        <v>1170.83</v>
      </c>
      <c r="E96" s="853">
        <f t="shared" si="18"/>
        <v>118.56506329113923</v>
      </c>
      <c r="F96" s="856">
        <v>1</v>
      </c>
      <c r="G96" s="853">
        <f t="shared" si="19"/>
        <v>118.57</v>
      </c>
      <c r="H96" s="853">
        <f t="shared" si="20"/>
        <v>28.56</v>
      </c>
      <c r="I96" s="854">
        <f t="shared" si="21"/>
        <v>147.13</v>
      </c>
    </row>
    <row r="97" spans="1:9" x14ac:dyDescent="0.25">
      <c r="A97" s="862" t="s">
        <v>26</v>
      </c>
      <c r="B97" s="879">
        <v>24</v>
      </c>
      <c r="C97" s="853">
        <f t="shared" si="17"/>
        <v>0.15189873417721519</v>
      </c>
      <c r="D97" s="853">
        <v>1188.3</v>
      </c>
      <c r="E97" s="853">
        <f t="shared" si="18"/>
        <v>180.5012658227848</v>
      </c>
      <c r="F97" s="856">
        <v>1</v>
      </c>
      <c r="G97" s="853">
        <f t="shared" si="19"/>
        <v>180.5</v>
      </c>
      <c r="H97" s="853">
        <f t="shared" si="20"/>
        <v>43.48</v>
      </c>
      <c r="I97" s="854">
        <f t="shared" si="21"/>
        <v>223.98</v>
      </c>
    </row>
    <row r="98" spans="1:9" x14ac:dyDescent="0.25">
      <c r="A98" s="862" t="s">
        <v>26</v>
      </c>
      <c r="B98" s="879">
        <v>16</v>
      </c>
      <c r="C98" s="853">
        <f t="shared" si="17"/>
        <v>0.10126582278481013</v>
      </c>
      <c r="D98" s="853">
        <v>1199.95</v>
      </c>
      <c r="E98" s="853">
        <f t="shared" si="18"/>
        <v>121.51392405063291</v>
      </c>
      <c r="F98" s="856">
        <v>1</v>
      </c>
      <c r="G98" s="853">
        <f t="shared" si="19"/>
        <v>121.51</v>
      </c>
      <c r="H98" s="853">
        <f t="shared" si="20"/>
        <v>29.27</v>
      </c>
      <c r="I98" s="854">
        <f t="shared" si="21"/>
        <v>150.78</v>
      </c>
    </row>
    <row r="99" spans="1:9" x14ac:dyDescent="0.25">
      <c r="A99" s="862" t="s">
        <v>26</v>
      </c>
      <c r="B99" s="879">
        <v>16</v>
      </c>
      <c r="C99" s="853">
        <f t="shared" si="17"/>
        <v>0.10126582278481013</v>
      </c>
      <c r="D99" s="853">
        <v>1199.95</v>
      </c>
      <c r="E99" s="853">
        <f t="shared" si="18"/>
        <v>121.51392405063291</v>
      </c>
      <c r="F99" s="856">
        <v>1</v>
      </c>
      <c r="G99" s="853">
        <f t="shared" si="19"/>
        <v>121.51</v>
      </c>
      <c r="H99" s="853">
        <f t="shared" si="20"/>
        <v>29.27</v>
      </c>
      <c r="I99" s="854">
        <f t="shared" si="21"/>
        <v>150.78</v>
      </c>
    </row>
    <row r="100" spans="1:9" x14ac:dyDescent="0.25">
      <c r="A100" s="862" t="s">
        <v>26</v>
      </c>
      <c r="B100" s="879">
        <v>80</v>
      </c>
      <c r="C100" s="853">
        <f t="shared" si="17"/>
        <v>0.50632911392405067</v>
      </c>
      <c r="D100" s="853">
        <v>1170.83</v>
      </c>
      <c r="E100" s="853">
        <f t="shared" si="18"/>
        <v>592.82531645569622</v>
      </c>
      <c r="F100" s="856">
        <v>1</v>
      </c>
      <c r="G100" s="853">
        <f t="shared" si="19"/>
        <v>592.83000000000004</v>
      </c>
      <c r="H100" s="853">
        <f t="shared" si="20"/>
        <v>142.81</v>
      </c>
      <c r="I100" s="854">
        <f t="shared" si="21"/>
        <v>735.6400000000001</v>
      </c>
    </row>
    <row r="101" spans="1:9" x14ac:dyDescent="0.25">
      <c r="A101" s="862" t="s">
        <v>26</v>
      </c>
      <c r="B101" s="879">
        <v>52</v>
      </c>
      <c r="C101" s="853">
        <f t="shared" si="17"/>
        <v>0.32911392405063289</v>
      </c>
      <c r="D101" s="853">
        <v>1170.83</v>
      </c>
      <c r="E101" s="853">
        <f t="shared" si="18"/>
        <v>385.33645569620251</v>
      </c>
      <c r="F101" s="856">
        <v>1</v>
      </c>
      <c r="G101" s="853">
        <f t="shared" si="19"/>
        <v>385.34</v>
      </c>
      <c r="H101" s="853">
        <f t="shared" si="20"/>
        <v>92.83</v>
      </c>
      <c r="I101" s="854">
        <f t="shared" si="21"/>
        <v>478.16999999999996</v>
      </c>
    </row>
    <row r="102" spans="1:9" x14ac:dyDescent="0.25">
      <c r="A102" s="862" t="s">
        <v>26</v>
      </c>
      <c r="B102" s="879">
        <v>24</v>
      </c>
      <c r="C102" s="853">
        <f t="shared" si="17"/>
        <v>0.15189873417721519</v>
      </c>
      <c r="D102" s="853">
        <v>1170.83</v>
      </c>
      <c r="E102" s="853">
        <f t="shared" si="18"/>
        <v>177.84759493670884</v>
      </c>
      <c r="F102" s="856">
        <v>1</v>
      </c>
      <c r="G102" s="853">
        <f t="shared" si="19"/>
        <v>177.85</v>
      </c>
      <c r="H102" s="853">
        <f t="shared" si="20"/>
        <v>42.84</v>
      </c>
      <c r="I102" s="854">
        <f t="shared" si="21"/>
        <v>220.69</v>
      </c>
    </row>
    <row r="103" spans="1:9" x14ac:dyDescent="0.25">
      <c r="A103" s="862" t="s">
        <v>26</v>
      </c>
      <c r="B103" s="879">
        <v>12</v>
      </c>
      <c r="C103" s="853">
        <f t="shared" si="17"/>
        <v>7.5949367088607597E-2</v>
      </c>
      <c r="D103" s="853">
        <v>1170.83</v>
      </c>
      <c r="E103" s="853">
        <f t="shared" si="18"/>
        <v>88.923797468354422</v>
      </c>
      <c r="F103" s="856">
        <v>1</v>
      </c>
      <c r="G103" s="853">
        <f t="shared" si="19"/>
        <v>88.92</v>
      </c>
      <c r="H103" s="853">
        <f t="shared" si="20"/>
        <v>21.42</v>
      </c>
      <c r="I103" s="854">
        <f t="shared" si="21"/>
        <v>110.34</v>
      </c>
    </row>
    <row r="104" spans="1:9" x14ac:dyDescent="0.25">
      <c r="A104" s="862" t="s">
        <v>26</v>
      </c>
      <c r="B104" s="879">
        <v>12</v>
      </c>
      <c r="C104" s="853">
        <f t="shared" si="17"/>
        <v>7.5949367088607597E-2</v>
      </c>
      <c r="D104" s="853">
        <v>1170.83</v>
      </c>
      <c r="E104" s="853">
        <f t="shared" si="18"/>
        <v>88.923797468354422</v>
      </c>
      <c r="F104" s="856">
        <v>1</v>
      </c>
      <c r="G104" s="853">
        <f t="shared" si="19"/>
        <v>88.92</v>
      </c>
      <c r="H104" s="853">
        <f t="shared" si="20"/>
        <v>21.42</v>
      </c>
      <c r="I104" s="854">
        <f t="shared" si="21"/>
        <v>110.34</v>
      </c>
    </row>
    <row r="105" spans="1:9" x14ac:dyDescent="0.25">
      <c r="A105" s="862" t="s">
        <v>406</v>
      </c>
      <c r="B105" s="879">
        <v>40</v>
      </c>
      <c r="C105" s="853">
        <f t="shared" si="17"/>
        <v>0.25316455696202533</v>
      </c>
      <c r="D105" s="853">
        <v>1026</v>
      </c>
      <c r="E105" s="853">
        <f t="shared" si="18"/>
        <v>259.74683544303798</v>
      </c>
      <c r="F105" s="856">
        <v>1</v>
      </c>
      <c r="G105" s="853">
        <f t="shared" si="19"/>
        <v>259.75</v>
      </c>
      <c r="H105" s="853">
        <f t="shared" si="20"/>
        <v>62.57</v>
      </c>
      <c r="I105" s="854">
        <f t="shared" si="21"/>
        <v>322.32</v>
      </c>
    </row>
    <row r="106" spans="1:9" x14ac:dyDescent="0.25">
      <c r="A106" s="862" t="s">
        <v>406</v>
      </c>
      <c r="B106" s="879">
        <v>84</v>
      </c>
      <c r="C106" s="853">
        <f t="shared" si="17"/>
        <v>0.53164556962025311</v>
      </c>
      <c r="D106" s="853">
        <v>1031.1300000000001</v>
      </c>
      <c r="E106" s="853">
        <f t="shared" si="18"/>
        <v>548.19569620253162</v>
      </c>
      <c r="F106" s="856">
        <v>1</v>
      </c>
      <c r="G106" s="853">
        <f t="shared" si="19"/>
        <v>548.20000000000005</v>
      </c>
      <c r="H106" s="853">
        <f t="shared" si="20"/>
        <v>132.06</v>
      </c>
      <c r="I106" s="854">
        <f t="shared" si="21"/>
        <v>680.26</v>
      </c>
    </row>
    <row r="107" spans="1:9" x14ac:dyDescent="0.25">
      <c r="A107" s="862" t="s">
        <v>406</v>
      </c>
      <c r="B107" s="879">
        <v>48</v>
      </c>
      <c r="C107" s="853">
        <f t="shared" si="17"/>
        <v>0.30379746835443039</v>
      </c>
      <c r="D107" s="853">
        <v>1031.1300000000001</v>
      </c>
      <c r="E107" s="853">
        <f t="shared" si="18"/>
        <v>313.25468354430382</v>
      </c>
      <c r="F107" s="856">
        <v>1</v>
      </c>
      <c r="G107" s="853">
        <f t="shared" si="19"/>
        <v>313.25</v>
      </c>
      <c r="H107" s="853">
        <f t="shared" si="20"/>
        <v>75.459999999999994</v>
      </c>
      <c r="I107" s="854">
        <f t="shared" si="21"/>
        <v>388.71</v>
      </c>
    </row>
    <row r="108" spans="1:9" x14ac:dyDescent="0.25">
      <c r="A108" s="862" t="s">
        <v>406</v>
      </c>
      <c r="B108" s="879">
        <v>64</v>
      </c>
      <c r="C108" s="853">
        <f t="shared" si="17"/>
        <v>0.4050632911392405</v>
      </c>
      <c r="D108" s="853">
        <v>1031.1300000000001</v>
      </c>
      <c r="E108" s="853">
        <f t="shared" si="18"/>
        <v>417.67291139240513</v>
      </c>
      <c r="F108" s="856">
        <v>1</v>
      </c>
      <c r="G108" s="853">
        <f t="shared" si="19"/>
        <v>417.67</v>
      </c>
      <c r="H108" s="853">
        <f t="shared" si="20"/>
        <v>100.62</v>
      </c>
      <c r="I108" s="854">
        <f t="shared" si="21"/>
        <v>518.29</v>
      </c>
    </row>
    <row r="109" spans="1:9" x14ac:dyDescent="0.25">
      <c r="A109" s="862" t="s">
        <v>406</v>
      </c>
      <c r="B109" s="879">
        <v>84</v>
      </c>
      <c r="C109" s="853">
        <f t="shared" si="17"/>
        <v>0.53164556962025311</v>
      </c>
      <c r="D109" s="853">
        <v>1026</v>
      </c>
      <c r="E109" s="853">
        <f t="shared" si="18"/>
        <v>545.46835443037969</v>
      </c>
      <c r="F109" s="856">
        <v>1</v>
      </c>
      <c r="G109" s="853">
        <f t="shared" si="19"/>
        <v>545.47</v>
      </c>
      <c r="H109" s="853">
        <f t="shared" si="20"/>
        <v>131.4</v>
      </c>
      <c r="I109" s="854">
        <f t="shared" si="21"/>
        <v>676.87</v>
      </c>
    </row>
    <row r="110" spans="1:9" x14ac:dyDescent="0.25">
      <c r="A110" s="862" t="s">
        <v>406</v>
      </c>
      <c r="B110" s="879">
        <v>56</v>
      </c>
      <c r="C110" s="853">
        <f t="shared" si="17"/>
        <v>0.35443037974683544</v>
      </c>
      <c r="D110" s="853">
        <v>1026</v>
      </c>
      <c r="E110" s="853">
        <f t="shared" si="18"/>
        <v>363.64556962025318</v>
      </c>
      <c r="F110" s="856">
        <v>1</v>
      </c>
      <c r="G110" s="853">
        <f t="shared" si="19"/>
        <v>363.65</v>
      </c>
      <c r="H110" s="853">
        <f t="shared" si="20"/>
        <v>87.6</v>
      </c>
      <c r="I110" s="854">
        <f t="shared" si="21"/>
        <v>451.25</v>
      </c>
    </row>
    <row r="111" spans="1:9" x14ac:dyDescent="0.25">
      <c r="A111" s="862" t="s">
        <v>406</v>
      </c>
      <c r="B111" s="879">
        <v>68</v>
      </c>
      <c r="C111" s="853">
        <f t="shared" si="17"/>
        <v>0.43037974683544306</v>
      </c>
      <c r="D111" s="853">
        <v>1031.1300000000001</v>
      </c>
      <c r="E111" s="853">
        <f t="shared" si="18"/>
        <v>443.77746835443043</v>
      </c>
      <c r="F111" s="856">
        <v>1</v>
      </c>
      <c r="G111" s="853">
        <f t="shared" si="19"/>
        <v>443.78</v>
      </c>
      <c r="H111" s="853">
        <f t="shared" si="20"/>
        <v>106.91</v>
      </c>
      <c r="I111" s="854">
        <f t="shared" si="21"/>
        <v>550.68999999999994</v>
      </c>
    </row>
    <row r="112" spans="1:9" x14ac:dyDescent="0.25">
      <c r="A112" s="862" t="s">
        <v>406</v>
      </c>
      <c r="B112" s="879">
        <v>56</v>
      </c>
      <c r="C112" s="853">
        <f t="shared" si="17"/>
        <v>0.35443037974683544</v>
      </c>
      <c r="D112" s="853">
        <v>1026</v>
      </c>
      <c r="E112" s="853">
        <f t="shared" si="18"/>
        <v>363.64556962025318</v>
      </c>
      <c r="F112" s="856">
        <v>1</v>
      </c>
      <c r="G112" s="853">
        <f t="shared" si="19"/>
        <v>363.65</v>
      </c>
      <c r="H112" s="853">
        <f t="shared" si="20"/>
        <v>87.6</v>
      </c>
      <c r="I112" s="854">
        <f t="shared" si="21"/>
        <v>451.25</v>
      </c>
    </row>
    <row r="113" spans="1:9" x14ac:dyDescent="0.25">
      <c r="A113" s="862" t="s">
        <v>43</v>
      </c>
      <c r="B113" s="879">
        <v>6</v>
      </c>
      <c r="C113" s="853">
        <f t="shared" si="17"/>
        <v>3.7974683544303799E-2</v>
      </c>
      <c r="D113" s="853">
        <v>1145.7</v>
      </c>
      <c r="E113" s="853">
        <f t="shared" si="18"/>
        <v>43.507594936708863</v>
      </c>
      <c r="F113" s="856">
        <v>1</v>
      </c>
      <c r="G113" s="853">
        <f t="shared" si="19"/>
        <v>43.51</v>
      </c>
      <c r="H113" s="853">
        <f t="shared" si="20"/>
        <v>10.48</v>
      </c>
      <c r="I113" s="854">
        <f t="shared" si="21"/>
        <v>53.989999999999995</v>
      </c>
    </row>
    <row r="114" spans="1:9" ht="33" x14ac:dyDescent="0.25">
      <c r="A114" s="1037" t="s">
        <v>8</v>
      </c>
      <c r="B114" s="878">
        <f t="shared" ref="B114:H114" si="24">SUM(B115:B142)</f>
        <v>3502</v>
      </c>
      <c r="C114" s="883">
        <f t="shared" si="24"/>
        <v>22.164556962025312</v>
      </c>
      <c r="D114" s="883"/>
      <c r="E114" s="883"/>
      <c r="F114" s="883"/>
      <c r="G114" s="883">
        <f t="shared" si="24"/>
        <v>20538.659999999996</v>
      </c>
      <c r="H114" s="883">
        <f t="shared" si="24"/>
        <v>4947.7399999999989</v>
      </c>
      <c r="I114" s="1033">
        <f>SUM(I115:I142)</f>
        <v>25486.400000000001</v>
      </c>
    </row>
    <row r="115" spans="1:9" x14ac:dyDescent="0.25">
      <c r="A115" s="862" t="s">
        <v>68</v>
      </c>
      <c r="B115" s="879">
        <v>192</v>
      </c>
      <c r="C115" s="853">
        <f t="shared" si="17"/>
        <v>1.2151898734177216</v>
      </c>
      <c r="D115" s="853">
        <v>959.78</v>
      </c>
      <c r="E115" s="853">
        <f t="shared" si="18"/>
        <v>1166.3149367088608</v>
      </c>
      <c r="F115" s="856">
        <v>1</v>
      </c>
      <c r="G115" s="853">
        <f t="shared" si="19"/>
        <v>1166.31</v>
      </c>
      <c r="H115" s="853">
        <f t="shared" si="20"/>
        <v>280.95999999999998</v>
      </c>
      <c r="I115" s="854">
        <f t="shared" si="21"/>
        <v>1447.27</v>
      </c>
    </row>
    <row r="116" spans="1:9" x14ac:dyDescent="0.25">
      <c r="A116" s="862" t="s">
        <v>68</v>
      </c>
      <c r="B116" s="879">
        <v>88</v>
      </c>
      <c r="C116" s="853">
        <f t="shared" si="17"/>
        <v>0.55696202531645567</v>
      </c>
      <c r="D116" s="853">
        <v>959.78</v>
      </c>
      <c r="E116" s="853">
        <f t="shared" si="18"/>
        <v>534.56101265822781</v>
      </c>
      <c r="F116" s="856">
        <v>1</v>
      </c>
      <c r="G116" s="853">
        <f t="shared" si="19"/>
        <v>534.55999999999995</v>
      </c>
      <c r="H116" s="853">
        <f t="shared" si="20"/>
        <v>128.78</v>
      </c>
      <c r="I116" s="854">
        <f t="shared" si="21"/>
        <v>663.33999999999992</v>
      </c>
    </row>
    <row r="117" spans="1:9" x14ac:dyDescent="0.25">
      <c r="A117" s="862" t="s">
        <v>68</v>
      </c>
      <c r="B117" s="879">
        <v>120</v>
      </c>
      <c r="C117" s="853">
        <f t="shared" si="17"/>
        <v>0.759493670886076</v>
      </c>
      <c r="D117" s="853">
        <v>959.78</v>
      </c>
      <c r="E117" s="853">
        <f t="shared" si="18"/>
        <v>728.94683544303803</v>
      </c>
      <c r="F117" s="856">
        <v>1</v>
      </c>
      <c r="G117" s="853">
        <f t="shared" si="19"/>
        <v>728.95</v>
      </c>
      <c r="H117" s="853">
        <f t="shared" si="20"/>
        <v>175.6</v>
      </c>
      <c r="I117" s="854">
        <f t="shared" si="21"/>
        <v>904.55000000000007</v>
      </c>
    </row>
    <row r="118" spans="1:9" x14ac:dyDescent="0.25">
      <c r="A118" s="862" t="s">
        <v>68</v>
      </c>
      <c r="B118" s="879">
        <v>168</v>
      </c>
      <c r="C118" s="853">
        <f t="shared" si="17"/>
        <v>1.0632911392405062</v>
      </c>
      <c r="D118" s="853">
        <v>959.78</v>
      </c>
      <c r="E118" s="853">
        <f t="shared" si="18"/>
        <v>1020.525569620253</v>
      </c>
      <c r="F118" s="856">
        <v>1</v>
      </c>
      <c r="G118" s="853">
        <f t="shared" si="19"/>
        <v>1020.53</v>
      </c>
      <c r="H118" s="853">
        <f t="shared" si="20"/>
        <v>245.85</v>
      </c>
      <c r="I118" s="854">
        <f t="shared" si="21"/>
        <v>1266.3799999999999</v>
      </c>
    </row>
    <row r="119" spans="1:9" x14ac:dyDescent="0.25">
      <c r="A119" s="862" t="s">
        <v>68</v>
      </c>
      <c r="B119" s="879">
        <v>160</v>
      </c>
      <c r="C119" s="853">
        <f t="shared" si="17"/>
        <v>1.0126582278481013</v>
      </c>
      <c r="D119" s="853">
        <v>959.78</v>
      </c>
      <c r="E119" s="853">
        <f t="shared" si="18"/>
        <v>971.92911392405063</v>
      </c>
      <c r="F119" s="856">
        <v>1</v>
      </c>
      <c r="G119" s="853">
        <f t="shared" si="19"/>
        <v>971.93</v>
      </c>
      <c r="H119" s="853">
        <f t="shared" si="20"/>
        <v>234.14</v>
      </c>
      <c r="I119" s="854">
        <f t="shared" si="21"/>
        <v>1206.07</v>
      </c>
    </row>
    <row r="120" spans="1:9" x14ac:dyDescent="0.25">
      <c r="A120" s="862" t="s">
        <v>68</v>
      </c>
      <c r="B120" s="879">
        <v>112</v>
      </c>
      <c r="C120" s="853">
        <f t="shared" si="17"/>
        <v>0.70886075949367089</v>
      </c>
      <c r="D120" s="853">
        <v>959.78</v>
      </c>
      <c r="E120" s="853">
        <f t="shared" si="18"/>
        <v>680.35037974683542</v>
      </c>
      <c r="F120" s="856">
        <v>1</v>
      </c>
      <c r="G120" s="853">
        <f t="shared" si="19"/>
        <v>680.35</v>
      </c>
      <c r="H120" s="853">
        <f t="shared" si="20"/>
        <v>163.9</v>
      </c>
      <c r="I120" s="854">
        <f t="shared" si="21"/>
        <v>844.25</v>
      </c>
    </row>
    <row r="121" spans="1:9" x14ac:dyDescent="0.25">
      <c r="A121" s="862" t="s">
        <v>68</v>
      </c>
      <c r="B121" s="879">
        <v>16</v>
      </c>
      <c r="C121" s="853">
        <f t="shared" si="17"/>
        <v>0.10126582278481013</v>
      </c>
      <c r="D121" s="853">
        <v>959.78</v>
      </c>
      <c r="E121" s="853">
        <f t="shared" si="18"/>
        <v>97.192911392405065</v>
      </c>
      <c r="F121" s="856">
        <v>1</v>
      </c>
      <c r="G121" s="853">
        <f t="shared" si="19"/>
        <v>97.19</v>
      </c>
      <c r="H121" s="853">
        <f t="shared" si="20"/>
        <v>23.41</v>
      </c>
      <c r="I121" s="854">
        <f t="shared" si="21"/>
        <v>120.6</v>
      </c>
    </row>
    <row r="122" spans="1:9" x14ac:dyDescent="0.25">
      <c r="A122" s="862" t="s">
        <v>68</v>
      </c>
      <c r="B122" s="879">
        <v>88</v>
      </c>
      <c r="C122" s="853">
        <f t="shared" si="17"/>
        <v>0.55696202531645567</v>
      </c>
      <c r="D122" s="853">
        <v>955</v>
      </c>
      <c r="E122" s="853">
        <f t="shared" si="18"/>
        <v>531.89873417721515</v>
      </c>
      <c r="F122" s="856">
        <v>1</v>
      </c>
      <c r="G122" s="853">
        <f t="shared" si="19"/>
        <v>531.9</v>
      </c>
      <c r="H122" s="853">
        <f t="shared" si="20"/>
        <v>128.13</v>
      </c>
      <c r="I122" s="854">
        <f t="shared" si="21"/>
        <v>660.03</v>
      </c>
    </row>
    <row r="123" spans="1:9" x14ac:dyDescent="0.25">
      <c r="A123" s="862" t="s">
        <v>68</v>
      </c>
      <c r="B123" s="879">
        <v>120</v>
      </c>
      <c r="C123" s="853">
        <f t="shared" si="17"/>
        <v>0.759493670886076</v>
      </c>
      <c r="D123" s="853">
        <v>959.78</v>
      </c>
      <c r="E123" s="853">
        <f t="shared" si="18"/>
        <v>728.94683544303803</v>
      </c>
      <c r="F123" s="856">
        <v>1</v>
      </c>
      <c r="G123" s="853">
        <f t="shared" si="19"/>
        <v>728.95</v>
      </c>
      <c r="H123" s="853">
        <f t="shared" si="20"/>
        <v>175.6</v>
      </c>
      <c r="I123" s="854">
        <f t="shared" si="21"/>
        <v>904.55000000000007</v>
      </c>
    </row>
    <row r="124" spans="1:9" x14ac:dyDescent="0.25">
      <c r="A124" s="862" t="s">
        <v>68</v>
      </c>
      <c r="B124" s="879">
        <v>96</v>
      </c>
      <c r="C124" s="853">
        <f t="shared" si="17"/>
        <v>0.60759493670886078</v>
      </c>
      <c r="D124" s="853">
        <v>959.78</v>
      </c>
      <c r="E124" s="853">
        <f t="shared" si="18"/>
        <v>583.15746835443042</v>
      </c>
      <c r="F124" s="856">
        <v>1</v>
      </c>
      <c r="G124" s="853">
        <f t="shared" si="19"/>
        <v>583.16</v>
      </c>
      <c r="H124" s="853">
        <f t="shared" si="20"/>
        <v>140.47999999999999</v>
      </c>
      <c r="I124" s="854">
        <f t="shared" si="21"/>
        <v>723.64</v>
      </c>
    </row>
    <row r="125" spans="1:9" x14ac:dyDescent="0.25">
      <c r="A125" s="862" t="s">
        <v>68</v>
      </c>
      <c r="B125" s="879">
        <v>96</v>
      </c>
      <c r="C125" s="853">
        <f t="shared" si="17"/>
        <v>0.60759493670886078</v>
      </c>
      <c r="D125" s="853">
        <v>964.55</v>
      </c>
      <c r="E125" s="853">
        <f t="shared" si="18"/>
        <v>586.05569620253164</v>
      </c>
      <c r="F125" s="856">
        <v>1</v>
      </c>
      <c r="G125" s="853">
        <f t="shared" si="19"/>
        <v>586.05999999999995</v>
      </c>
      <c r="H125" s="853">
        <f t="shared" si="20"/>
        <v>141.18</v>
      </c>
      <c r="I125" s="854">
        <f t="shared" si="21"/>
        <v>727.24</v>
      </c>
    </row>
    <row r="126" spans="1:9" x14ac:dyDescent="0.25">
      <c r="A126" s="862" t="s">
        <v>68</v>
      </c>
      <c r="B126" s="879">
        <v>192</v>
      </c>
      <c r="C126" s="853">
        <f t="shared" si="17"/>
        <v>1.2151898734177216</v>
      </c>
      <c r="D126" s="853">
        <v>959.78</v>
      </c>
      <c r="E126" s="853">
        <f t="shared" si="18"/>
        <v>1166.3149367088608</v>
      </c>
      <c r="F126" s="856">
        <v>1</v>
      </c>
      <c r="G126" s="853">
        <f t="shared" si="19"/>
        <v>1166.31</v>
      </c>
      <c r="H126" s="853">
        <f t="shared" si="20"/>
        <v>280.95999999999998</v>
      </c>
      <c r="I126" s="854">
        <f t="shared" si="21"/>
        <v>1447.27</v>
      </c>
    </row>
    <row r="127" spans="1:9" x14ac:dyDescent="0.25">
      <c r="A127" s="862" t="s">
        <v>68</v>
      </c>
      <c r="B127" s="879">
        <v>96</v>
      </c>
      <c r="C127" s="853">
        <f t="shared" si="17"/>
        <v>0.60759493670886078</v>
      </c>
      <c r="D127" s="853">
        <v>959.78</v>
      </c>
      <c r="E127" s="853">
        <f t="shared" si="18"/>
        <v>583.15746835443042</v>
      </c>
      <c r="F127" s="856">
        <v>1</v>
      </c>
      <c r="G127" s="853">
        <f t="shared" si="19"/>
        <v>583.16</v>
      </c>
      <c r="H127" s="853">
        <f t="shared" si="20"/>
        <v>140.47999999999999</v>
      </c>
      <c r="I127" s="854">
        <f t="shared" si="21"/>
        <v>723.64</v>
      </c>
    </row>
    <row r="128" spans="1:9" x14ac:dyDescent="0.25">
      <c r="A128" s="862" t="s">
        <v>68</v>
      </c>
      <c r="B128" s="879">
        <v>80</v>
      </c>
      <c r="C128" s="853">
        <f t="shared" si="17"/>
        <v>0.50632911392405067</v>
      </c>
      <c r="D128" s="853">
        <v>959.78</v>
      </c>
      <c r="E128" s="853">
        <f t="shared" si="18"/>
        <v>485.96455696202531</v>
      </c>
      <c r="F128" s="856">
        <v>1</v>
      </c>
      <c r="G128" s="853">
        <f t="shared" si="19"/>
        <v>485.96</v>
      </c>
      <c r="H128" s="853">
        <f t="shared" si="20"/>
        <v>117.07</v>
      </c>
      <c r="I128" s="854">
        <f t="shared" si="21"/>
        <v>603.03</v>
      </c>
    </row>
    <row r="129" spans="1:9" x14ac:dyDescent="0.25">
      <c r="A129" s="862" t="s">
        <v>68</v>
      </c>
      <c r="B129" s="879">
        <v>104</v>
      </c>
      <c r="C129" s="853">
        <f t="shared" si="17"/>
        <v>0.65822784810126578</v>
      </c>
      <c r="D129" s="853">
        <v>959.78</v>
      </c>
      <c r="E129" s="853">
        <f t="shared" si="18"/>
        <v>631.7539240506328</v>
      </c>
      <c r="F129" s="856">
        <v>1</v>
      </c>
      <c r="G129" s="853">
        <f t="shared" si="19"/>
        <v>631.75</v>
      </c>
      <c r="H129" s="853">
        <f t="shared" si="20"/>
        <v>152.19</v>
      </c>
      <c r="I129" s="854">
        <f t="shared" si="21"/>
        <v>783.94</v>
      </c>
    </row>
    <row r="130" spans="1:9" x14ac:dyDescent="0.25">
      <c r="A130" s="862" t="s">
        <v>68</v>
      </c>
      <c r="B130" s="879">
        <v>168</v>
      </c>
      <c r="C130" s="853">
        <f t="shared" si="17"/>
        <v>1.0632911392405062</v>
      </c>
      <c r="D130" s="853">
        <v>964.55</v>
      </c>
      <c r="E130" s="853">
        <f t="shared" si="18"/>
        <v>1025.5974683544302</v>
      </c>
      <c r="F130" s="856">
        <v>1</v>
      </c>
      <c r="G130" s="853">
        <f t="shared" si="19"/>
        <v>1025.5999999999999</v>
      </c>
      <c r="H130" s="853">
        <f t="shared" si="20"/>
        <v>247.07</v>
      </c>
      <c r="I130" s="854">
        <f t="shared" si="21"/>
        <v>1272.6699999999998</v>
      </c>
    </row>
    <row r="131" spans="1:9" x14ac:dyDescent="0.25">
      <c r="A131" s="862" t="s">
        <v>68</v>
      </c>
      <c r="B131" s="879">
        <v>168</v>
      </c>
      <c r="C131" s="853">
        <f t="shared" si="17"/>
        <v>1.0632911392405062</v>
      </c>
      <c r="D131" s="853">
        <v>955</v>
      </c>
      <c r="E131" s="853">
        <f t="shared" si="18"/>
        <v>1015.4430379746834</v>
      </c>
      <c r="F131" s="856">
        <v>1</v>
      </c>
      <c r="G131" s="853">
        <f t="shared" si="19"/>
        <v>1015.44</v>
      </c>
      <c r="H131" s="853">
        <f t="shared" si="20"/>
        <v>244.62</v>
      </c>
      <c r="I131" s="854">
        <f t="shared" si="21"/>
        <v>1260.06</v>
      </c>
    </row>
    <row r="132" spans="1:9" x14ac:dyDescent="0.25">
      <c r="A132" s="862" t="s">
        <v>68</v>
      </c>
      <c r="B132" s="879">
        <v>192</v>
      </c>
      <c r="C132" s="853">
        <f t="shared" si="17"/>
        <v>1.2151898734177216</v>
      </c>
      <c r="D132" s="853">
        <v>959.78</v>
      </c>
      <c r="E132" s="853">
        <f t="shared" si="18"/>
        <v>1166.3149367088608</v>
      </c>
      <c r="F132" s="856">
        <v>1</v>
      </c>
      <c r="G132" s="853">
        <f t="shared" si="19"/>
        <v>1166.31</v>
      </c>
      <c r="H132" s="853">
        <f t="shared" si="20"/>
        <v>280.95999999999998</v>
      </c>
      <c r="I132" s="854">
        <f t="shared" si="21"/>
        <v>1447.27</v>
      </c>
    </row>
    <row r="133" spans="1:9" x14ac:dyDescent="0.25">
      <c r="A133" s="862" t="s">
        <v>45</v>
      </c>
      <c r="B133" s="879">
        <v>159</v>
      </c>
      <c r="C133" s="853">
        <f t="shared" si="17"/>
        <v>1.0063291139240507</v>
      </c>
      <c r="D133" s="853">
        <v>857.99</v>
      </c>
      <c r="E133" s="853">
        <f t="shared" si="18"/>
        <v>863.42031645569625</v>
      </c>
      <c r="F133" s="856">
        <v>1</v>
      </c>
      <c r="G133" s="853">
        <f t="shared" si="19"/>
        <v>863.42</v>
      </c>
      <c r="H133" s="853">
        <f t="shared" si="20"/>
        <v>208</v>
      </c>
      <c r="I133" s="854">
        <f t="shared" si="21"/>
        <v>1071.42</v>
      </c>
    </row>
    <row r="134" spans="1:9" x14ac:dyDescent="0.25">
      <c r="A134" s="862" t="s">
        <v>45</v>
      </c>
      <c r="B134" s="879">
        <v>48</v>
      </c>
      <c r="C134" s="853">
        <f t="shared" si="17"/>
        <v>0.30379746835443039</v>
      </c>
      <c r="D134" s="853">
        <v>699.37</v>
      </c>
      <c r="E134" s="853">
        <f t="shared" si="18"/>
        <v>212.46683544303798</v>
      </c>
      <c r="F134" s="856">
        <v>1</v>
      </c>
      <c r="G134" s="853">
        <f t="shared" si="19"/>
        <v>212.47</v>
      </c>
      <c r="H134" s="853">
        <f t="shared" si="20"/>
        <v>51.18</v>
      </c>
      <c r="I134" s="854">
        <f t="shared" si="21"/>
        <v>263.64999999999998</v>
      </c>
    </row>
    <row r="135" spans="1:9" x14ac:dyDescent="0.25">
      <c r="A135" s="862" t="s">
        <v>45</v>
      </c>
      <c r="B135" s="879">
        <v>40</v>
      </c>
      <c r="C135" s="853">
        <f t="shared" si="17"/>
        <v>0.25316455696202533</v>
      </c>
      <c r="D135" s="853">
        <v>682.4</v>
      </c>
      <c r="E135" s="853">
        <f t="shared" si="18"/>
        <v>172.75949367088609</v>
      </c>
      <c r="F135" s="856">
        <v>1</v>
      </c>
      <c r="G135" s="853">
        <f t="shared" si="19"/>
        <v>172.76</v>
      </c>
      <c r="H135" s="853">
        <f t="shared" si="20"/>
        <v>41.62</v>
      </c>
      <c r="I135" s="854">
        <f t="shared" si="21"/>
        <v>214.38</v>
      </c>
    </row>
    <row r="136" spans="1:9" x14ac:dyDescent="0.25">
      <c r="A136" s="862" t="s">
        <v>45</v>
      </c>
      <c r="B136" s="879">
        <v>156</v>
      </c>
      <c r="C136" s="853">
        <f t="shared" ref="C136:C198" si="25">B136/158</f>
        <v>0.98734177215189878</v>
      </c>
      <c r="D136" s="853">
        <v>794.13</v>
      </c>
      <c r="E136" s="853">
        <f t="shared" si="18"/>
        <v>784.07772151898735</v>
      </c>
      <c r="F136" s="856">
        <v>1</v>
      </c>
      <c r="G136" s="853">
        <f t="shared" si="19"/>
        <v>784.08</v>
      </c>
      <c r="H136" s="853">
        <f t="shared" si="20"/>
        <v>188.88</v>
      </c>
      <c r="I136" s="854">
        <f t="shared" si="21"/>
        <v>972.96</v>
      </c>
    </row>
    <row r="137" spans="1:9" x14ac:dyDescent="0.25">
      <c r="A137" s="862" t="s">
        <v>45</v>
      </c>
      <c r="B137" s="879">
        <v>120</v>
      </c>
      <c r="C137" s="853">
        <f t="shared" si="25"/>
        <v>0.759493670886076</v>
      </c>
      <c r="D137" s="853">
        <v>699.37</v>
      </c>
      <c r="E137" s="853">
        <f t="shared" ref="E137:E199" si="26">C137*D137</f>
        <v>531.16708860759502</v>
      </c>
      <c r="F137" s="856">
        <v>1</v>
      </c>
      <c r="G137" s="853">
        <f t="shared" ref="G137:G199" si="27">ROUND(E137*F137,2)</f>
        <v>531.16999999999996</v>
      </c>
      <c r="H137" s="853">
        <f t="shared" ref="H137:H199" si="28">ROUND(G137*0.2409,2)</f>
        <v>127.96</v>
      </c>
      <c r="I137" s="854">
        <f t="shared" ref="I137:I199" si="29">G137+H137</f>
        <v>659.13</v>
      </c>
    </row>
    <row r="138" spans="1:9" x14ac:dyDescent="0.25">
      <c r="A138" s="862" t="s">
        <v>45</v>
      </c>
      <c r="B138" s="879">
        <v>156</v>
      </c>
      <c r="C138" s="853">
        <f t="shared" si="25"/>
        <v>0.98734177215189878</v>
      </c>
      <c r="D138" s="853">
        <v>774.86</v>
      </c>
      <c r="E138" s="853">
        <f t="shared" si="26"/>
        <v>765.05164556962029</v>
      </c>
      <c r="F138" s="856">
        <v>1</v>
      </c>
      <c r="G138" s="853">
        <f t="shared" si="27"/>
        <v>765.05</v>
      </c>
      <c r="H138" s="853">
        <f t="shared" si="28"/>
        <v>184.3</v>
      </c>
      <c r="I138" s="854">
        <f t="shared" si="29"/>
        <v>949.34999999999991</v>
      </c>
    </row>
    <row r="139" spans="1:9" x14ac:dyDescent="0.25">
      <c r="A139" s="862" t="s">
        <v>45</v>
      </c>
      <c r="B139" s="879">
        <v>168</v>
      </c>
      <c r="C139" s="853">
        <f t="shared" si="25"/>
        <v>1.0632911392405062</v>
      </c>
      <c r="D139" s="853">
        <v>794.13</v>
      </c>
      <c r="E139" s="853">
        <f t="shared" si="26"/>
        <v>844.39139240506324</v>
      </c>
      <c r="F139" s="856">
        <v>1</v>
      </c>
      <c r="G139" s="853">
        <f t="shared" si="27"/>
        <v>844.39</v>
      </c>
      <c r="H139" s="853">
        <f t="shared" si="28"/>
        <v>203.41</v>
      </c>
      <c r="I139" s="854">
        <f t="shared" si="29"/>
        <v>1047.8</v>
      </c>
    </row>
    <row r="140" spans="1:9" x14ac:dyDescent="0.25">
      <c r="A140" s="862" t="s">
        <v>45</v>
      </c>
      <c r="B140" s="879">
        <v>168</v>
      </c>
      <c r="C140" s="853">
        <f t="shared" si="25"/>
        <v>1.0632911392405062</v>
      </c>
      <c r="D140" s="853">
        <v>794.13</v>
      </c>
      <c r="E140" s="853">
        <f t="shared" si="26"/>
        <v>844.39139240506324</v>
      </c>
      <c r="F140" s="856">
        <v>1</v>
      </c>
      <c r="G140" s="853">
        <f t="shared" si="27"/>
        <v>844.39</v>
      </c>
      <c r="H140" s="853">
        <f t="shared" si="28"/>
        <v>203.41</v>
      </c>
      <c r="I140" s="854">
        <f t="shared" si="29"/>
        <v>1047.8</v>
      </c>
    </row>
    <row r="141" spans="1:9" x14ac:dyDescent="0.25">
      <c r="A141" s="862" t="s">
        <v>69</v>
      </c>
      <c r="B141" s="879">
        <v>159</v>
      </c>
      <c r="C141" s="853">
        <f t="shared" si="25"/>
        <v>1.0063291139240507</v>
      </c>
      <c r="D141" s="853">
        <v>1370.82</v>
      </c>
      <c r="E141" s="853">
        <f t="shared" si="26"/>
        <v>1379.496075949367</v>
      </c>
      <c r="F141" s="856">
        <v>1</v>
      </c>
      <c r="G141" s="853">
        <f t="shared" si="27"/>
        <v>1379.5</v>
      </c>
      <c r="H141" s="853">
        <f t="shared" si="28"/>
        <v>332.32</v>
      </c>
      <c r="I141" s="854">
        <f t="shared" si="29"/>
        <v>1711.82</v>
      </c>
    </row>
    <row r="142" spans="1:9" x14ac:dyDescent="0.25">
      <c r="A142" s="862" t="s">
        <v>70</v>
      </c>
      <c r="B142" s="879">
        <v>72</v>
      </c>
      <c r="C142" s="853">
        <f t="shared" si="25"/>
        <v>0.45569620253164556</v>
      </c>
      <c r="D142" s="853">
        <v>959</v>
      </c>
      <c r="E142" s="853">
        <f t="shared" si="26"/>
        <v>437.01265822784808</v>
      </c>
      <c r="F142" s="856">
        <v>1</v>
      </c>
      <c r="G142" s="853">
        <f t="shared" si="27"/>
        <v>437.01</v>
      </c>
      <c r="H142" s="853">
        <f t="shared" si="28"/>
        <v>105.28</v>
      </c>
      <c r="I142" s="854">
        <f t="shared" si="29"/>
        <v>542.29</v>
      </c>
    </row>
    <row r="143" spans="1:9" ht="33" x14ac:dyDescent="0.25">
      <c r="A143" s="1037" t="s">
        <v>9</v>
      </c>
      <c r="B143" s="878">
        <f>SUM(B144:B146)</f>
        <v>236</v>
      </c>
      <c r="C143" s="883">
        <f t="shared" ref="C143:I143" si="30">SUM(C144:C146)</f>
        <v>1.4936708860759493</v>
      </c>
      <c r="D143" s="867"/>
      <c r="E143" s="867"/>
      <c r="F143" s="867"/>
      <c r="G143" s="867">
        <f t="shared" si="30"/>
        <v>855.43999999999994</v>
      </c>
      <c r="H143" s="867">
        <f t="shared" si="30"/>
        <v>206.07999999999998</v>
      </c>
      <c r="I143" s="868">
        <f t="shared" si="30"/>
        <v>1061.52</v>
      </c>
    </row>
    <row r="144" spans="1:9" x14ac:dyDescent="0.25">
      <c r="A144" s="862" t="s">
        <v>50</v>
      </c>
      <c r="B144" s="879">
        <v>88</v>
      </c>
      <c r="C144" s="853">
        <f t="shared" si="25"/>
        <v>0.55696202531645567</v>
      </c>
      <c r="D144" s="853">
        <v>571.66</v>
      </c>
      <c r="E144" s="853">
        <f t="shared" si="26"/>
        <v>318.39291139240504</v>
      </c>
      <c r="F144" s="856">
        <v>1</v>
      </c>
      <c r="G144" s="853">
        <f t="shared" si="27"/>
        <v>318.39</v>
      </c>
      <c r="H144" s="853">
        <f t="shared" si="28"/>
        <v>76.7</v>
      </c>
      <c r="I144" s="854">
        <f t="shared" si="29"/>
        <v>395.09</v>
      </c>
    </row>
    <row r="145" spans="1:9" x14ac:dyDescent="0.25">
      <c r="A145" s="862" t="s">
        <v>50</v>
      </c>
      <c r="B145" s="879">
        <v>84</v>
      </c>
      <c r="C145" s="853">
        <f t="shared" si="25"/>
        <v>0.53164556962025311</v>
      </c>
      <c r="D145" s="853">
        <v>566</v>
      </c>
      <c r="E145" s="853">
        <f t="shared" si="26"/>
        <v>300.91139240506328</v>
      </c>
      <c r="F145" s="856">
        <v>1</v>
      </c>
      <c r="G145" s="853">
        <f t="shared" si="27"/>
        <v>300.91000000000003</v>
      </c>
      <c r="H145" s="853">
        <f t="shared" si="28"/>
        <v>72.489999999999995</v>
      </c>
      <c r="I145" s="854">
        <f t="shared" si="29"/>
        <v>373.40000000000003</v>
      </c>
    </row>
    <row r="146" spans="1:9" x14ac:dyDescent="0.25">
      <c r="A146" s="862" t="s">
        <v>50</v>
      </c>
      <c r="B146" s="879">
        <v>64</v>
      </c>
      <c r="C146" s="853">
        <f t="shared" si="25"/>
        <v>0.4050632911392405</v>
      </c>
      <c r="D146" s="853">
        <v>582.98</v>
      </c>
      <c r="E146" s="853">
        <f t="shared" si="26"/>
        <v>236.14379746835442</v>
      </c>
      <c r="F146" s="856">
        <v>1</v>
      </c>
      <c r="G146" s="853">
        <f t="shared" si="27"/>
        <v>236.14</v>
      </c>
      <c r="H146" s="853">
        <f t="shared" si="28"/>
        <v>56.89</v>
      </c>
      <c r="I146" s="854">
        <f t="shared" si="29"/>
        <v>293.02999999999997</v>
      </c>
    </row>
    <row r="147" spans="1:9" x14ac:dyDescent="0.25">
      <c r="A147" s="1037" t="s">
        <v>7</v>
      </c>
      <c r="B147" s="878">
        <f>SUM(B148:B161)</f>
        <v>1886</v>
      </c>
      <c r="C147" s="883">
        <f t="shared" ref="C147:H147" si="31">SUM(C148:C161)</f>
        <v>11.936708860759492</v>
      </c>
      <c r="D147" s="867"/>
      <c r="E147" s="867"/>
      <c r="F147" s="867"/>
      <c r="G147" s="867">
        <f t="shared" si="31"/>
        <v>6458.69</v>
      </c>
      <c r="H147" s="867">
        <f t="shared" si="31"/>
        <v>1555.91</v>
      </c>
      <c r="I147" s="854">
        <f t="shared" si="29"/>
        <v>8014.5999999999995</v>
      </c>
    </row>
    <row r="148" spans="1:9" x14ac:dyDescent="0.25">
      <c r="A148" s="862" t="s">
        <v>71</v>
      </c>
      <c r="B148" s="879">
        <v>159</v>
      </c>
      <c r="C148" s="853">
        <f t="shared" si="25"/>
        <v>1.0063291139240507</v>
      </c>
      <c r="D148" s="853">
        <v>602</v>
      </c>
      <c r="E148" s="853">
        <f t="shared" si="26"/>
        <v>605.81012658227849</v>
      </c>
      <c r="F148" s="856">
        <v>1</v>
      </c>
      <c r="G148" s="853">
        <f t="shared" si="27"/>
        <v>605.80999999999995</v>
      </c>
      <c r="H148" s="853">
        <f t="shared" si="28"/>
        <v>145.94</v>
      </c>
      <c r="I148" s="854">
        <f t="shared" si="29"/>
        <v>751.75</v>
      </c>
    </row>
    <row r="149" spans="1:9" x14ac:dyDescent="0.25">
      <c r="A149" s="862" t="s">
        <v>53</v>
      </c>
      <c r="B149" s="879">
        <v>96</v>
      </c>
      <c r="C149" s="853">
        <f t="shared" si="25"/>
        <v>0.60759493670886078</v>
      </c>
      <c r="D149" s="853">
        <v>571.65</v>
      </c>
      <c r="E149" s="853">
        <f t="shared" si="26"/>
        <v>347.33164556962026</v>
      </c>
      <c r="F149" s="856">
        <v>1</v>
      </c>
      <c r="G149" s="853">
        <f t="shared" si="27"/>
        <v>347.33</v>
      </c>
      <c r="H149" s="853">
        <f t="shared" si="28"/>
        <v>83.67</v>
      </c>
      <c r="I149" s="854">
        <f t="shared" si="29"/>
        <v>431</v>
      </c>
    </row>
    <row r="150" spans="1:9" x14ac:dyDescent="0.25">
      <c r="A150" s="862" t="s">
        <v>53</v>
      </c>
      <c r="B150" s="879">
        <v>188</v>
      </c>
      <c r="C150" s="853">
        <f t="shared" si="25"/>
        <v>1.1898734177215189</v>
      </c>
      <c r="D150" s="853">
        <v>531</v>
      </c>
      <c r="E150" s="853">
        <f t="shared" si="26"/>
        <v>631.82278481012656</v>
      </c>
      <c r="F150" s="856">
        <v>1</v>
      </c>
      <c r="G150" s="853">
        <f t="shared" si="27"/>
        <v>631.82000000000005</v>
      </c>
      <c r="H150" s="853">
        <f t="shared" si="28"/>
        <v>152.21</v>
      </c>
      <c r="I150" s="854">
        <f t="shared" si="29"/>
        <v>784.03000000000009</v>
      </c>
    </row>
    <row r="151" spans="1:9" x14ac:dyDescent="0.25">
      <c r="A151" s="862" t="s">
        <v>53</v>
      </c>
      <c r="B151" s="879">
        <v>159</v>
      </c>
      <c r="C151" s="853">
        <f t="shared" si="25"/>
        <v>1.0063291139240507</v>
      </c>
      <c r="D151" s="853">
        <v>555</v>
      </c>
      <c r="E151" s="853">
        <f t="shared" si="26"/>
        <v>558.51265822784808</v>
      </c>
      <c r="F151" s="856">
        <v>1</v>
      </c>
      <c r="G151" s="853">
        <f t="shared" si="27"/>
        <v>558.51</v>
      </c>
      <c r="H151" s="853">
        <f t="shared" si="28"/>
        <v>134.55000000000001</v>
      </c>
      <c r="I151" s="854">
        <f t="shared" si="29"/>
        <v>693.06</v>
      </c>
    </row>
    <row r="152" spans="1:9" x14ac:dyDescent="0.25">
      <c r="A152" s="862" t="s">
        <v>53</v>
      </c>
      <c r="B152" s="879">
        <v>160</v>
      </c>
      <c r="C152" s="853">
        <f t="shared" si="25"/>
        <v>1.0126582278481013</v>
      </c>
      <c r="D152" s="853">
        <v>531</v>
      </c>
      <c r="E152" s="853">
        <f t="shared" si="26"/>
        <v>537.72151898734182</v>
      </c>
      <c r="F152" s="856">
        <v>1</v>
      </c>
      <c r="G152" s="853">
        <f t="shared" si="27"/>
        <v>537.72</v>
      </c>
      <c r="H152" s="853">
        <f t="shared" si="28"/>
        <v>129.54</v>
      </c>
      <c r="I152" s="854">
        <f t="shared" si="29"/>
        <v>667.26</v>
      </c>
    </row>
    <row r="153" spans="1:9" x14ac:dyDescent="0.25">
      <c r="A153" s="862" t="s">
        <v>53</v>
      </c>
      <c r="B153" s="879">
        <v>168</v>
      </c>
      <c r="C153" s="853">
        <f t="shared" si="25"/>
        <v>1.0632911392405062</v>
      </c>
      <c r="D153" s="853">
        <v>531</v>
      </c>
      <c r="E153" s="853">
        <f t="shared" si="26"/>
        <v>564.60759493670878</v>
      </c>
      <c r="F153" s="856">
        <v>1</v>
      </c>
      <c r="G153" s="853">
        <f t="shared" si="27"/>
        <v>564.61</v>
      </c>
      <c r="H153" s="853">
        <f t="shared" si="28"/>
        <v>136.01</v>
      </c>
      <c r="I153" s="854">
        <f t="shared" si="29"/>
        <v>700.62</v>
      </c>
    </row>
    <row r="154" spans="1:9" x14ac:dyDescent="0.25">
      <c r="A154" s="862" t="s">
        <v>53</v>
      </c>
      <c r="B154" s="879">
        <v>88</v>
      </c>
      <c r="C154" s="853">
        <f t="shared" si="25"/>
        <v>0.55696202531645567</v>
      </c>
      <c r="D154" s="853">
        <v>531</v>
      </c>
      <c r="E154" s="853">
        <f t="shared" si="26"/>
        <v>295.74683544303798</v>
      </c>
      <c r="F154" s="856">
        <v>1</v>
      </c>
      <c r="G154" s="853">
        <f t="shared" si="27"/>
        <v>295.75</v>
      </c>
      <c r="H154" s="853">
        <f t="shared" si="28"/>
        <v>71.25</v>
      </c>
      <c r="I154" s="854">
        <f t="shared" si="29"/>
        <v>367</v>
      </c>
    </row>
    <row r="155" spans="1:9" x14ac:dyDescent="0.25">
      <c r="A155" s="862" t="s">
        <v>53</v>
      </c>
      <c r="B155" s="879">
        <v>156</v>
      </c>
      <c r="C155" s="853">
        <f t="shared" si="25"/>
        <v>0.98734177215189878</v>
      </c>
      <c r="D155" s="853">
        <v>531</v>
      </c>
      <c r="E155" s="853">
        <f t="shared" si="26"/>
        <v>524.27848101265829</v>
      </c>
      <c r="F155" s="856">
        <v>1</v>
      </c>
      <c r="G155" s="853">
        <f t="shared" si="27"/>
        <v>524.28</v>
      </c>
      <c r="H155" s="853">
        <f t="shared" si="28"/>
        <v>126.3</v>
      </c>
      <c r="I155" s="854">
        <f t="shared" si="29"/>
        <v>650.57999999999993</v>
      </c>
    </row>
    <row r="156" spans="1:9" x14ac:dyDescent="0.25">
      <c r="A156" s="862" t="s">
        <v>53</v>
      </c>
      <c r="B156" s="879">
        <v>192</v>
      </c>
      <c r="C156" s="853">
        <f t="shared" si="25"/>
        <v>1.2151898734177216</v>
      </c>
      <c r="D156" s="853">
        <v>531</v>
      </c>
      <c r="E156" s="853">
        <f t="shared" si="26"/>
        <v>645.2658227848101</v>
      </c>
      <c r="F156" s="856">
        <v>1</v>
      </c>
      <c r="G156" s="853">
        <f t="shared" si="27"/>
        <v>645.27</v>
      </c>
      <c r="H156" s="853">
        <f t="shared" si="28"/>
        <v>155.44999999999999</v>
      </c>
      <c r="I156" s="854">
        <f t="shared" si="29"/>
        <v>800.72</v>
      </c>
    </row>
    <row r="157" spans="1:9" x14ac:dyDescent="0.25">
      <c r="A157" s="862" t="s">
        <v>53</v>
      </c>
      <c r="B157" s="879">
        <v>48</v>
      </c>
      <c r="C157" s="853">
        <f t="shared" si="25"/>
        <v>0.30379746835443039</v>
      </c>
      <c r="D157" s="853">
        <v>531</v>
      </c>
      <c r="E157" s="853">
        <f t="shared" si="26"/>
        <v>161.31645569620252</v>
      </c>
      <c r="F157" s="856">
        <v>1</v>
      </c>
      <c r="G157" s="853">
        <f t="shared" si="27"/>
        <v>161.32</v>
      </c>
      <c r="H157" s="853">
        <f t="shared" si="28"/>
        <v>38.86</v>
      </c>
      <c r="I157" s="854">
        <f t="shared" si="29"/>
        <v>200.18</v>
      </c>
    </row>
    <row r="158" spans="1:9" x14ac:dyDescent="0.25">
      <c r="A158" s="862" t="s">
        <v>53</v>
      </c>
      <c r="B158" s="879">
        <v>96</v>
      </c>
      <c r="C158" s="853">
        <f t="shared" si="25"/>
        <v>0.60759493670886078</v>
      </c>
      <c r="D158" s="853">
        <v>531</v>
      </c>
      <c r="E158" s="853">
        <f t="shared" si="26"/>
        <v>322.63291139240505</v>
      </c>
      <c r="F158" s="856">
        <v>1</v>
      </c>
      <c r="G158" s="853">
        <f t="shared" si="27"/>
        <v>322.63</v>
      </c>
      <c r="H158" s="853">
        <f t="shared" si="28"/>
        <v>77.72</v>
      </c>
      <c r="I158" s="854">
        <f t="shared" si="29"/>
        <v>400.35</v>
      </c>
    </row>
    <row r="159" spans="1:9" x14ac:dyDescent="0.25">
      <c r="A159" s="862" t="s">
        <v>53</v>
      </c>
      <c r="B159" s="879">
        <v>80</v>
      </c>
      <c r="C159" s="853">
        <f t="shared" si="25"/>
        <v>0.50632911392405067</v>
      </c>
      <c r="D159" s="853">
        <v>531</v>
      </c>
      <c r="E159" s="853">
        <f t="shared" si="26"/>
        <v>268.86075949367091</v>
      </c>
      <c r="F159" s="856">
        <v>1</v>
      </c>
      <c r="G159" s="853">
        <f t="shared" si="27"/>
        <v>268.86</v>
      </c>
      <c r="H159" s="853">
        <f t="shared" si="28"/>
        <v>64.77</v>
      </c>
      <c r="I159" s="854">
        <f t="shared" si="29"/>
        <v>333.63</v>
      </c>
    </row>
    <row r="160" spans="1:9" x14ac:dyDescent="0.25">
      <c r="A160" s="862" t="s">
        <v>53</v>
      </c>
      <c r="B160" s="879">
        <v>200</v>
      </c>
      <c r="C160" s="853">
        <f t="shared" si="25"/>
        <v>1.2658227848101267</v>
      </c>
      <c r="D160" s="853">
        <v>531</v>
      </c>
      <c r="E160" s="853">
        <f t="shared" si="26"/>
        <v>672.15189873417728</v>
      </c>
      <c r="F160" s="856">
        <v>1</v>
      </c>
      <c r="G160" s="853">
        <f t="shared" si="27"/>
        <v>672.15</v>
      </c>
      <c r="H160" s="853">
        <f t="shared" si="28"/>
        <v>161.91999999999999</v>
      </c>
      <c r="I160" s="854">
        <f t="shared" si="29"/>
        <v>834.06999999999994</v>
      </c>
    </row>
    <row r="161" spans="1:9" x14ac:dyDescent="0.25">
      <c r="A161" s="862" t="s">
        <v>53</v>
      </c>
      <c r="B161" s="879">
        <v>96</v>
      </c>
      <c r="C161" s="853">
        <f t="shared" si="25"/>
        <v>0.60759493670886078</v>
      </c>
      <c r="D161" s="853">
        <v>531</v>
      </c>
      <c r="E161" s="853">
        <f t="shared" si="26"/>
        <v>322.63291139240505</v>
      </c>
      <c r="F161" s="856">
        <v>1</v>
      </c>
      <c r="G161" s="853">
        <f t="shared" si="27"/>
        <v>322.63</v>
      </c>
      <c r="H161" s="853">
        <f t="shared" si="28"/>
        <v>77.72</v>
      </c>
      <c r="I161" s="854">
        <f t="shared" si="29"/>
        <v>400.35</v>
      </c>
    </row>
    <row r="162" spans="1:9" x14ac:dyDescent="0.25">
      <c r="A162" s="1116" t="s">
        <v>72</v>
      </c>
      <c r="B162" s="880">
        <f>B163</f>
        <v>748</v>
      </c>
      <c r="C162" s="884">
        <f t="shared" ref="C162:I162" si="32">C163</f>
        <v>4.7341772151898729</v>
      </c>
      <c r="D162" s="1038"/>
      <c r="E162" s="1038"/>
      <c r="F162" s="1038"/>
      <c r="G162" s="1038">
        <f t="shared" si="32"/>
        <v>4766.3100000000004</v>
      </c>
      <c r="H162" s="1038">
        <f t="shared" si="32"/>
        <v>1148.21</v>
      </c>
      <c r="I162" s="1047">
        <f t="shared" si="32"/>
        <v>5914.5199999999995</v>
      </c>
    </row>
    <row r="163" spans="1:9" ht="33" x14ac:dyDescent="0.25">
      <c r="A163" s="1037" t="s">
        <v>8</v>
      </c>
      <c r="B163" s="878">
        <f>SUM(B164:B173)</f>
        <v>748</v>
      </c>
      <c r="C163" s="883">
        <f t="shared" ref="C163:I163" si="33">SUM(C164:C173)</f>
        <v>4.7341772151898729</v>
      </c>
      <c r="D163" s="867"/>
      <c r="E163" s="867"/>
      <c r="F163" s="867"/>
      <c r="G163" s="867">
        <f t="shared" si="33"/>
        <v>4766.3100000000004</v>
      </c>
      <c r="H163" s="867">
        <f t="shared" si="33"/>
        <v>1148.21</v>
      </c>
      <c r="I163" s="868">
        <f t="shared" si="33"/>
        <v>5914.5199999999995</v>
      </c>
    </row>
    <row r="164" spans="1:9" x14ac:dyDescent="0.25">
      <c r="A164" s="862" t="s">
        <v>73</v>
      </c>
      <c r="B164" s="879">
        <v>128</v>
      </c>
      <c r="C164" s="853">
        <f t="shared" si="25"/>
        <v>0.810126582278481</v>
      </c>
      <c r="D164" s="1113">
        <v>1013.52</v>
      </c>
      <c r="E164" s="853">
        <f t="shared" si="26"/>
        <v>821.079493670886</v>
      </c>
      <c r="F164" s="856">
        <v>1</v>
      </c>
      <c r="G164" s="853">
        <f t="shared" si="27"/>
        <v>821.08</v>
      </c>
      <c r="H164" s="853">
        <f t="shared" si="28"/>
        <v>197.8</v>
      </c>
      <c r="I164" s="854">
        <f t="shared" si="29"/>
        <v>1018.8800000000001</v>
      </c>
    </row>
    <row r="165" spans="1:9" x14ac:dyDescent="0.25">
      <c r="A165" s="862" t="s">
        <v>73</v>
      </c>
      <c r="B165" s="879">
        <v>80</v>
      </c>
      <c r="C165" s="853">
        <f t="shared" si="25"/>
        <v>0.50632911392405067</v>
      </c>
      <c r="D165" s="1113">
        <v>1013.52</v>
      </c>
      <c r="E165" s="853">
        <f t="shared" si="26"/>
        <v>513.17468354430378</v>
      </c>
      <c r="F165" s="856">
        <v>1</v>
      </c>
      <c r="G165" s="853">
        <f t="shared" si="27"/>
        <v>513.16999999999996</v>
      </c>
      <c r="H165" s="853">
        <f t="shared" si="28"/>
        <v>123.62</v>
      </c>
      <c r="I165" s="854">
        <f t="shared" si="29"/>
        <v>636.79</v>
      </c>
    </row>
    <row r="166" spans="1:9" x14ac:dyDescent="0.25">
      <c r="A166" s="862" t="s">
        <v>74</v>
      </c>
      <c r="B166" s="879">
        <v>20</v>
      </c>
      <c r="C166" s="853">
        <f t="shared" si="25"/>
        <v>0.12658227848101267</v>
      </c>
      <c r="D166" s="1113">
        <v>988.92</v>
      </c>
      <c r="E166" s="853">
        <f t="shared" si="26"/>
        <v>125.17974683544304</v>
      </c>
      <c r="F166" s="856">
        <v>1</v>
      </c>
      <c r="G166" s="853">
        <f t="shared" si="27"/>
        <v>125.18</v>
      </c>
      <c r="H166" s="853">
        <f t="shared" si="28"/>
        <v>30.16</v>
      </c>
      <c r="I166" s="854">
        <f t="shared" si="29"/>
        <v>155.34</v>
      </c>
    </row>
    <row r="167" spans="1:9" x14ac:dyDescent="0.25">
      <c r="A167" s="862" t="s">
        <v>73</v>
      </c>
      <c r="B167" s="879">
        <v>104</v>
      </c>
      <c r="C167" s="853">
        <f t="shared" si="25"/>
        <v>0.65822784810126578</v>
      </c>
      <c r="D167" s="1113">
        <v>1013.52</v>
      </c>
      <c r="E167" s="853">
        <f t="shared" si="26"/>
        <v>667.12708860759483</v>
      </c>
      <c r="F167" s="856">
        <v>1</v>
      </c>
      <c r="G167" s="853">
        <f t="shared" si="27"/>
        <v>667.13</v>
      </c>
      <c r="H167" s="853">
        <f t="shared" si="28"/>
        <v>160.71</v>
      </c>
      <c r="I167" s="854">
        <f t="shared" si="29"/>
        <v>827.84</v>
      </c>
    </row>
    <row r="168" spans="1:9" x14ac:dyDescent="0.25">
      <c r="A168" s="862" t="s">
        <v>73</v>
      </c>
      <c r="B168" s="879">
        <v>72</v>
      </c>
      <c r="C168" s="853">
        <f t="shared" si="25"/>
        <v>0.45569620253164556</v>
      </c>
      <c r="D168" s="1113">
        <v>1013.52</v>
      </c>
      <c r="E168" s="853">
        <f t="shared" si="26"/>
        <v>461.85721518987339</v>
      </c>
      <c r="F168" s="856">
        <v>1</v>
      </c>
      <c r="G168" s="853">
        <f t="shared" si="27"/>
        <v>461.86</v>
      </c>
      <c r="H168" s="853">
        <f t="shared" si="28"/>
        <v>111.26</v>
      </c>
      <c r="I168" s="854">
        <f t="shared" si="29"/>
        <v>573.12</v>
      </c>
    </row>
    <row r="169" spans="1:9" x14ac:dyDescent="0.25">
      <c r="A169" s="862" t="s">
        <v>73</v>
      </c>
      <c r="B169" s="879">
        <v>64</v>
      </c>
      <c r="C169" s="853">
        <f t="shared" si="25"/>
        <v>0.4050632911392405</v>
      </c>
      <c r="D169" s="1113">
        <v>1013.52</v>
      </c>
      <c r="E169" s="853">
        <f t="shared" si="26"/>
        <v>410.539746835443</v>
      </c>
      <c r="F169" s="856">
        <v>1</v>
      </c>
      <c r="G169" s="853">
        <f t="shared" si="27"/>
        <v>410.54</v>
      </c>
      <c r="H169" s="853">
        <f t="shared" si="28"/>
        <v>98.9</v>
      </c>
      <c r="I169" s="854">
        <f t="shared" si="29"/>
        <v>509.44000000000005</v>
      </c>
    </row>
    <row r="170" spans="1:9" x14ac:dyDescent="0.25">
      <c r="A170" s="862" t="s">
        <v>73</v>
      </c>
      <c r="B170" s="879">
        <v>96</v>
      </c>
      <c r="C170" s="853">
        <f t="shared" si="25"/>
        <v>0.60759493670886078</v>
      </c>
      <c r="D170" s="1113">
        <v>1013.52</v>
      </c>
      <c r="E170" s="853">
        <f t="shared" si="26"/>
        <v>615.80962025316455</v>
      </c>
      <c r="F170" s="856">
        <v>1</v>
      </c>
      <c r="G170" s="853">
        <f t="shared" si="27"/>
        <v>615.80999999999995</v>
      </c>
      <c r="H170" s="853">
        <f t="shared" si="28"/>
        <v>148.35</v>
      </c>
      <c r="I170" s="854">
        <f t="shared" si="29"/>
        <v>764.16</v>
      </c>
    </row>
    <row r="171" spans="1:9" x14ac:dyDescent="0.25">
      <c r="A171" s="862" t="s">
        <v>73</v>
      </c>
      <c r="B171" s="879">
        <v>80</v>
      </c>
      <c r="C171" s="853">
        <f t="shared" si="25"/>
        <v>0.50632911392405067</v>
      </c>
      <c r="D171" s="1113">
        <v>988.82</v>
      </c>
      <c r="E171" s="853">
        <f t="shared" si="26"/>
        <v>500.66835443037979</v>
      </c>
      <c r="F171" s="856">
        <v>1</v>
      </c>
      <c r="G171" s="853">
        <f t="shared" si="27"/>
        <v>500.67</v>
      </c>
      <c r="H171" s="853">
        <f t="shared" si="28"/>
        <v>120.61</v>
      </c>
      <c r="I171" s="854">
        <f t="shared" si="29"/>
        <v>621.28</v>
      </c>
    </row>
    <row r="172" spans="1:9" x14ac:dyDescent="0.25">
      <c r="A172" s="862" t="s">
        <v>74</v>
      </c>
      <c r="B172" s="879">
        <v>32</v>
      </c>
      <c r="C172" s="853">
        <f t="shared" si="25"/>
        <v>0.20253164556962025</v>
      </c>
      <c r="D172" s="1113">
        <v>988.82</v>
      </c>
      <c r="E172" s="853">
        <f t="shared" si="26"/>
        <v>200.26734177215189</v>
      </c>
      <c r="F172" s="856">
        <v>1</v>
      </c>
      <c r="G172" s="853">
        <f t="shared" si="27"/>
        <v>200.27</v>
      </c>
      <c r="H172" s="853">
        <f t="shared" si="28"/>
        <v>48.25</v>
      </c>
      <c r="I172" s="854">
        <f t="shared" si="29"/>
        <v>248.52</v>
      </c>
    </row>
    <row r="173" spans="1:9" x14ac:dyDescent="0.25">
      <c r="A173" s="862" t="s">
        <v>74</v>
      </c>
      <c r="B173" s="879">
        <v>72</v>
      </c>
      <c r="C173" s="853">
        <f t="shared" si="25"/>
        <v>0.45569620253164556</v>
      </c>
      <c r="D173" s="1113">
        <v>988.82</v>
      </c>
      <c r="E173" s="853">
        <f t="shared" si="26"/>
        <v>450.60151898734176</v>
      </c>
      <c r="F173" s="856">
        <v>1</v>
      </c>
      <c r="G173" s="853">
        <f t="shared" si="27"/>
        <v>450.6</v>
      </c>
      <c r="H173" s="853">
        <f t="shared" si="28"/>
        <v>108.55</v>
      </c>
      <c r="I173" s="854">
        <f t="shared" si="29"/>
        <v>559.15</v>
      </c>
    </row>
    <row r="174" spans="1:9" x14ac:dyDescent="0.25">
      <c r="A174" s="1116" t="s">
        <v>75</v>
      </c>
      <c r="B174" s="880">
        <f>B175</f>
        <v>2110</v>
      </c>
      <c r="C174" s="884">
        <f t="shared" ref="C174:I174" si="34">C175</f>
        <v>13.354430379746836</v>
      </c>
      <c r="D174" s="869"/>
      <c r="E174" s="869"/>
      <c r="F174" s="869"/>
      <c r="G174" s="869">
        <f t="shared" si="34"/>
        <v>3047.72</v>
      </c>
      <c r="H174" s="869">
        <f t="shared" si="34"/>
        <v>734.21</v>
      </c>
      <c r="I174" s="870">
        <f t="shared" si="34"/>
        <v>3781.9300000000003</v>
      </c>
    </row>
    <row r="175" spans="1:9" x14ac:dyDescent="0.25">
      <c r="A175" s="1037" t="s">
        <v>7</v>
      </c>
      <c r="B175" s="878">
        <f>SUM(B176:B190)</f>
        <v>2110</v>
      </c>
      <c r="C175" s="883">
        <f t="shared" ref="C175:I175" si="35">SUM(C176:C190)</f>
        <v>13.354430379746836</v>
      </c>
      <c r="D175" s="1048"/>
      <c r="E175" s="1048"/>
      <c r="F175" s="1048"/>
      <c r="G175" s="1048">
        <f t="shared" si="35"/>
        <v>3047.72</v>
      </c>
      <c r="H175" s="1048">
        <f t="shared" si="35"/>
        <v>734.21</v>
      </c>
      <c r="I175" s="1105">
        <f t="shared" si="35"/>
        <v>3781.9300000000003</v>
      </c>
    </row>
    <row r="176" spans="1:9" x14ac:dyDescent="0.25">
      <c r="A176" s="862" t="s">
        <v>76</v>
      </c>
      <c r="B176" s="879">
        <v>132</v>
      </c>
      <c r="C176" s="853">
        <f t="shared" si="25"/>
        <v>0.83544303797468356</v>
      </c>
      <c r="D176" s="853">
        <v>754</v>
      </c>
      <c r="E176" s="853">
        <f t="shared" si="26"/>
        <v>629.92405063291142</v>
      </c>
      <c r="F176" s="856">
        <v>0.3</v>
      </c>
      <c r="G176" s="853">
        <f t="shared" si="27"/>
        <v>188.98</v>
      </c>
      <c r="H176" s="853">
        <f t="shared" si="28"/>
        <v>45.53</v>
      </c>
      <c r="I176" s="854">
        <f t="shared" si="29"/>
        <v>234.51</v>
      </c>
    </row>
    <row r="177" spans="1:9" x14ac:dyDescent="0.25">
      <c r="A177" s="862" t="s">
        <v>76</v>
      </c>
      <c r="B177" s="879">
        <v>64</v>
      </c>
      <c r="C177" s="853">
        <f t="shared" si="25"/>
        <v>0.4050632911392405</v>
      </c>
      <c r="D177" s="853">
        <v>754</v>
      </c>
      <c r="E177" s="853">
        <f t="shared" si="26"/>
        <v>305.41772151898732</v>
      </c>
      <c r="F177" s="856">
        <v>0.3</v>
      </c>
      <c r="G177" s="853">
        <f t="shared" si="27"/>
        <v>91.63</v>
      </c>
      <c r="H177" s="853">
        <f t="shared" si="28"/>
        <v>22.07</v>
      </c>
      <c r="I177" s="854">
        <f t="shared" si="29"/>
        <v>113.69999999999999</v>
      </c>
    </row>
    <row r="178" spans="1:9" x14ac:dyDescent="0.25">
      <c r="A178" s="862" t="s">
        <v>76</v>
      </c>
      <c r="B178" s="879">
        <v>194</v>
      </c>
      <c r="C178" s="853">
        <f t="shared" si="25"/>
        <v>1.2278481012658229</v>
      </c>
      <c r="D178" s="853">
        <v>754</v>
      </c>
      <c r="E178" s="853">
        <f t="shared" si="26"/>
        <v>925.79746835443041</v>
      </c>
      <c r="F178" s="856">
        <v>0.3</v>
      </c>
      <c r="G178" s="853">
        <f t="shared" si="27"/>
        <v>277.74</v>
      </c>
      <c r="H178" s="853">
        <f t="shared" si="28"/>
        <v>66.91</v>
      </c>
      <c r="I178" s="854">
        <f t="shared" si="29"/>
        <v>344.65</v>
      </c>
    </row>
    <row r="179" spans="1:9" x14ac:dyDescent="0.25">
      <c r="A179" s="862" t="s">
        <v>76</v>
      </c>
      <c r="B179" s="879">
        <v>64</v>
      </c>
      <c r="C179" s="853">
        <f t="shared" si="25"/>
        <v>0.4050632911392405</v>
      </c>
      <c r="D179" s="853">
        <v>754</v>
      </c>
      <c r="E179" s="853">
        <f t="shared" si="26"/>
        <v>305.41772151898732</v>
      </c>
      <c r="F179" s="856">
        <v>0.3</v>
      </c>
      <c r="G179" s="853">
        <f t="shared" si="27"/>
        <v>91.63</v>
      </c>
      <c r="H179" s="853">
        <f t="shared" si="28"/>
        <v>22.07</v>
      </c>
      <c r="I179" s="854">
        <f t="shared" si="29"/>
        <v>113.69999999999999</v>
      </c>
    </row>
    <row r="180" spans="1:9" x14ac:dyDescent="0.25">
      <c r="A180" s="862" t="s">
        <v>76</v>
      </c>
      <c r="B180" s="879">
        <v>194</v>
      </c>
      <c r="C180" s="853">
        <f t="shared" si="25"/>
        <v>1.2278481012658229</v>
      </c>
      <c r="D180" s="853">
        <v>754</v>
      </c>
      <c r="E180" s="853">
        <f t="shared" si="26"/>
        <v>925.79746835443041</v>
      </c>
      <c r="F180" s="856">
        <v>0.3</v>
      </c>
      <c r="G180" s="853">
        <f t="shared" si="27"/>
        <v>277.74</v>
      </c>
      <c r="H180" s="853">
        <f t="shared" si="28"/>
        <v>66.91</v>
      </c>
      <c r="I180" s="854">
        <f t="shared" si="29"/>
        <v>344.65</v>
      </c>
    </row>
    <row r="181" spans="1:9" x14ac:dyDescent="0.25">
      <c r="A181" s="862" t="s">
        <v>76</v>
      </c>
      <c r="B181" s="879">
        <v>194</v>
      </c>
      <c r="C181" s="853">
        <f t="shared" si="25"/>
        <v>1.2278481012658229</v>
      </c>
      <c r="D181" s="853">
        <v>754</v>
      </c>
      <c r="E181" s="853">
        <f t="shared" si="26"/>
        <v>925.79746835443041</v>
      </c>
      <c r="F181" s="856">
        <v>0.3</v>
      </c>
      <c r="G181" s="853">
        <f t="shared" si="27"/>
        <v>277.74</v>
      </c>
      <c r="H181" s="853">
        <f t="shared" si="28"/>
        <v>66.91</v>
      </c>
      <c r="I181" s="854">
        <f t="shared" si="29"/>
        <v>344.65</v>
      </c>
    </row>
    <row r="182" spans="1:9" x14ac:dyDescent="0.25">
      <c r="A182" s="862" t="s">
        <v>76</v>
      </c>
      <c r="B182" s="879">
        <v>65</v>
      </c>
      <c r="C182" s="853">
        <f t="shared" si="25"/>
        <v>0.41139240506329117</v>
      </c>
      <c r="D182" s="853">
        <v>754</v>
      </c>
      <c r="E182" s="853">
        <f t="shared" si="26"/>
        <v>310.18987341772151</v>
      </c>
      <c r="F182" s="856">
        <v>0.3</v>
      </c>
      <c r="G182" s="853">
        <f t="shared" si="27"/>
        <v>93.06</v>
      </c>
      <c r="H182" s="853">
        <f t="shared" si="28"/>
        <v>22.42</v>
      </c>
      <c r="I182" s="854">
        <f t="shared" si="29"/>
        <v>115.48</v>
      </c>
    </row>
    <row r="183" spans="1:9" x14ac:dyDescent="0.25">
      <c r="A183" s="862" t="s">
        <v>76</v>
      </c>
      <c r="B183" s="879">
        <v>194</v>
      </c>
      <c r="C183" s="853">
        <f t="shared" si="25"/>
        <v>1.2278481012658229</v>
      </c>
      <c r="D183" s="853">
        <v>754</v>
      </c>
      <c r="E183" s="853">
        <f t="shared" si="26"/>
        <v>925.79746835443041</v>
      </c>
      <c r="F183" s="856">
        <v>0.3</v>
      </c>
      <c r="G183" s="853">
        <f t="shared" si="27"/>
        <v>277.74</v>
      </c>
      <c r="H183" s="853">
        <f t="shared" si="28"/>
        <v>66.91</v>
      </c>
      <c r="I183" s="854">
        <f t="shared" si="29"/>
        <v>344.65</v>
      </c>
    </row>
    <row r="184" spans="1:9" x14ac:dyDescent="0.25">
      <c r="A184" s="862" t="s">
        <v>76</v>
      </c>
      <c r="B184" s="879">
        <v>108</v>
      </c>
      <c r="C184" s="853">
        <f t="shared" si="25"/>
        <v>0.68354430379746833</v>
      </c>
      <c r="D184" s="853">
        <v>754</v>
      </c>
      <c r="E184" s="853">
        <f t="shared" si="26"/>
        <v>515.39240506329111</v>
      </c>
      <c r="F184" s="856">
        <v>0.3</v>
      </c>
      <c r="G184" s="853">
        <f t="shared" si="27"/>
        <v>154.62</v>
      </c>
      <c r="H184" s="853">
        <f t="shared" si="28"/>
        <v>37.25</v>
      </c>
      <c r="I184" s="854">
        <f t="shared" si="29"/>
        <v>191.87</v>
      </c>
    </row>
    <row r="185" spans="1:9" x14ac:dyDescent="0.25">
      <c r="A185" s="862" t="s">
        <v>76</v>
      </c>
      <c r="B185" s="879">
        <v>198</v>
      </c>
      <c r="C185" s="853">
        <f t="shared" si="25"/>
        <v>1.2531645569620253</v>
      </c>
      <c r="D185" s="853">
        <v>797</v>
      </c>
      <c r="E185" s="853">
        <f t="shared" si="26"/>
        <v>998.77215189873414</v>
      </c>
      <c r="F185" s="856">
        <v>0.3</v>
      </c>
      <c r="G185" s="853">
        <f t="shared" si="27"/>
        <v>299.63</v>
      </c>
      <c r="H185" s="853">
        <f t="shared" si="28"/>
        <v>72.180000000000007</v>
      </c>
      <c r="I185" s="854">
        <f t="shared" si="29"/>
        <v>371.81</v>
      </c>
    </row>
    <row r="186" spans="1:9" x14ac:dyDescent="0.25">
      <c r="A186" s="862" t="s">
        <v>76</v>
      </c>
      <c r="B186" s="879">
        <v>178</v>
      </c>
      <c r="C186" s="853">
        <f t="shared" si="25"/>
        <v>1.1265822784810127</v>
      </c>
      <c r="D186" s="853">
        <v>754</v>
      </c>
      <c r="E186" s="853">
        <f t="shared" si="26"/>
        <v>849.44303797468353</v>
      </c>
      <c r="F186" s="856">
        <v>0.3</v>
      </c>
      <c r="G186" s="853">
        <f t="shared" si="27"/>
        <v>254.83</v>
      </c>
      <c r="H186" s="853">
        <f t="shared" si="28"/>
        <v>61.39</v>
      </c>
      <c r="I186" s="854">
        <f t="shared" si="29"/>
        <v>316.22000000000003</v>
      </c>
    </row>
    <row r="187" spans="1:9" x14ac:dyDescent="0.25">
      <c r="A187" s="862" t="s">
        <v>76</v>
      </c>
      <c r="B187" s="879">
        <v>132</v>
      </c>
      <c r="C187" s="853">
        <f t="shared" si="25"/>
        <v>0.83544303797468356</v>
      </c>
      <c r="D187" s="853">
        <v>797</v>
      </c>
      <c r="E187" s="853">
        <f t="shared" si="26"/>
        <v>665.84810126582283</v>
      </c>
      <c r="F187" s="856">
        <v>0.3</v>
      </c>
      <c r="G187" s="853">
        <f t="shared" si="27"/>
        <v>199.75</v>
      </c>
      <c r="H187" s="853">
        <f t="shared" si="28"/>
        <v>48.12</v>
      </c>
      <c r="I187" s="854">
        <f t="shared" si="29"/>
        <v>247.87</v>
      </c>
    </row>
    <row r="188" spans="1:9" x14ac:dyDescent="0.25">
      <c r="A188" s="862" t="s">
        <v>76</v>
      </c>
      <c r="B188" s="879">
        <v>75</v>
      </c>
      <c r="C188" s="853">
        <f t="shared" si="25"/>
        <v>0.47468354430379744</v>
      </c>
      <c r="D188" s="853">
        <v>754</v>
      </c>
      <c r="E188" s="853">
        <f t="shared" si="26"/>
        <v>357.91139240506328</v>
      </c>
      <c r="F188" s="856">
        <v>0.3</v>
      </c>
      <c r="G188" s="853">
        <f t="shared" si="27"/>
        <v>107.37</v>
      </c>
      <c r="H188" s="853">
        <f t="shared" si="28"/>
        <v>25.87</v>
      </c>
      <c r="I188" s="854">
        <f t="shared" si="29"/>
        <v>133.24</v>
      </c>
    </row>
    <row r="189" spans="1:9" x14ac:dyDescent="0.25">
      <c r="A189" s="862" t="s">
        <v>76</v>
      </c>
      <c r="B189" s="879">
        <v>129</v>
      </c>
      <c r="C189" s="853">
        <f t="shared" si="25"/>
        <v>0.81645569620253167</v>
      </c>
      <c r="D189" s="853">
        <v>754</v>
      </c>
      <c r="E189" s="853">
        <f t="shared" si="26"/>
        <v>615.60759493670889</v>
      </c>
      <c r="F189" s="856">
        <v>0.3</v>
      </c>
      <c r="G189" s="853">
        <f t="shared" si="27"/>
        <v>184.68</v>
      </c>
      <c r="H189" s="853">
        <f t="shared" si="28"/>
        <v>44.49</v>
      </c>
      <c r="I189" s="854">
        <f t="shared" si="29"/>
        <v>229.17000000000002</v>
      </c>
    </row>
    <row r="190" spans="1:9" x14ac:dyDescent="0.25">
      <c r="A190" s="862" t="s">
        <v>76</v>
      </c>
      <c r="B190" s="879">
        <v>189</v>
      </c>
      <c r="C190" s="853">
        <f t="shared" si="25"/>
        <v>1.1962025316455696</v>
      </c>
      <c r="D190" s="853">
        <v>754</v>
      </c>
      <c r="E190" s="853">
        <f t="shared" si="26"/>
        <v>901.9367088607595</v>
      </c>
      <c r="F190" s="856">
        <v>0.3</v>
      </c>
      <c r="G190" s="853">
        <f t="shared" si="27"/>
        <v>270.58</v>
      </c>
      <c r="H190" s="853">
        <f t="shared" si="28"/>
        <v>65.180000000000007</v>
      </c>
      <c r="I190" s="854">
        <f t="shared" si="29"/>
        <v>335.76</v>
      </c>
    </row>
    <row r="191" spans="1:9" x14ac:dyDescent="0.25">
      <c r="A191" s="1116" t="s">
        <v>78</v>
      </c>
      <c r="B191" s="880">
        <f>B192</f>
        <v>158</v>
      </c>
      <c r="C191" s="884">
        <f t="shared" ref="C191:I191" si="36">C192</f>
        <v>1</v>
      </c>
      <c r="D191" s="1038"/>
      <c r="E191" s="1038"/>
      <c r="F191" s="1038"/>
      <c r="G191" s="1038">
        <f t="shared" si="36"/>
        <v>516.65</v>
      </c>
      <c r="H191" s="1038">
        <f t="shared" si="36"/>
        <v>124.46</v>
      </c>
      <c r="I191" s="1047">
        <f t="shared" si="36"/>
        <v>641.11</v>
      </c>
    </row>
    <row r="192" spans="1:9" ht="33" x14ac:dyDescent="0.25">
      <c r="A192" s="1037" t="s">
        <v>10</v>
      </c>
      <c r="B192" s="878">
        <f>B193</f>
        <v>158</v>
      </c>
      <c r="C192" s="883">
        <f t="shared" ref="C192:I192" si="37">C193</f>
        <v>1</v>
      </c>
      <c r="D192" s="867"/>
      <c r="E192" s="867"/>
      <c r="F192" s="867"/>
      <c r="G192" s="867">
        <f t="shared" si="37"/>
        <v>516.65</v>
      </c>
      <c r="H192" s="867">
        <f t="shared" si="37"/>
        <v>124.46</v>
      </c>
      <c r="I192" s="868">
        <f t="shared" si="37"/>
        <v>641.11</v>
      </c>
    </row>
    <row r="193" spans="1:9" x14ac:dyDescent="0.25">
      <c r="A193" s="862" t="s">
        <v>79</v>
      </c>
      <c r="B193" s="879">
        <v>158</v>
      </c>
      <c r="C193" s="853">
        <f t="shared" si="25"/>
        <v>1</v>
      </c>
      <c r="D193" s="853">
        <v>1722.16</v>
      </c>
      <c r="E193" s="853">
        <f t="shared" si="26"/>
        <v>1722.16</v>
      </c>
      <c r="F193" s="856">
        <v>0.3</v>
      </c>
      <c r="G193" s="853">
        <f t="shared" si="27"/>
        <v>516.65</v>
      </c>
      <c r="H193" s="853">
        <f t="shared" si="28"/>
        <v>124.46</v>
      </c>
      <c r="I193" s="854">
        <f t="shared" si="29"/>
        <v>641.11</v>
      </c>
    </row>
    <row r="194" spans="1:9" x14ac:dyDescent="0.25">
      <c r="A194" s="1117" t="s">
        <v>80</v>
      </c>
      <c r="B194" s="880">
        <f>B195</f>
        <v>3542</v>
      </c>
      <c r="C194" s="884">
        <f t="shared" ref="C194:I194" si="38">C195</f>
        <v>22.417721518987346</v>
      </c>
      <c r="D194" s="1038"/>
      <c r="E194" s="1038"/>
      <c r="F194" s="1038"/>
      <c r="G194" s="1038">
        <f t="shared" si="38"/>
        <v>5286.4000000000005</v>
      </c>
      <c r="H194" s="1038">
        <f t="shared" si="38"/>
        <v>1273.4699999999998</v>
      </c>
      <c r="I194" s="1047">
        <f t="shared" si="38"/>
        <v>6559.8700000000008</v>
      </c>
    </row>
    <row r="195" spans="1:9" x14ac:dyDescent="0.25">
      <c r="A195" s="1037" t="s">
        <v>7</v>
      </c>
      <c r="B195" s="878">
        <f>SUM(B196:B218)</f>
        <v>3542</v>
      </c>
      <c r="C195" s="883">
        <f t="shared" ref="C195:I195" si="39">SUM(C196:C218)</f>
        <v>22.417721518987346</v>
      </c>
      <c r="D195" s="867"/>
      <c r="E195" s="867"/>
      <c r="F195" s="867"/>
      <c r="G195" s="867">
        <f t="shared" si="39"/>
        <v>5286.4000000000005</v>
      </c>
      <c r="H195" s="867">
        <f t="shared" si="39"/>
        <v>1273.4699999999998</v>
      </c>
      <c r="I195" s="868">
        <f t="shared" si="39"/>
        <v>6559.8700000000008</v>
      </c>
    </row>
    <row r="196" spans="1:9" x14ac:dyDescent="0.25">
      <c r="A196" s="862" t="s">
        <v>81</v>
      </c>
      <c r="B196" s="879">
        <v>155</v>
      </c>
      <c r="C196" s="853">
        <f t="shared" si="25"/>
        <v>0.98101265822784811</v>
      </c>
      <c r="D196" s="853">
        <v>1690.23</v>
      </c>
      <c r="E196" s="853">
        <f t="shared" si="26"/>
        <v>1658.1370253164557</v>
      </c>
      <c r="F196" s="856">
        <v>0.3</v>
      </c>
      <c r="G196" s="853">
        <f t="shared" si="27"/>
        <v>497.44</v>
      </c>
      <c r="H196" s="853">
        <f t="shared" si="28"/>
        <v>119.83</v>
      </c>
      <c r="I196" s="854">
        <f t="shared" si="29"/>
        <v>617.27</v>
      </c>
    </row>
    <row r="197" spans="1:9" x14ac:dyDescent="0.25">
      <c r="A197" s="862" t="s">
        <v>82</v>
      </c>
      <c r="B197" s="879">
        <v>165</v>
      </c>
      <c r="C197" s="853">
        <f t="shared" si="25"/>
        <v>1.0443037974683544</v>
      </c>
      <c r="D197" s="853">
        <v>1576.93</v>
      </c>
      <c r="E197" s="853">
        <f t="shared" si="26"/>
        <v>1646.7939873417722</v>
      </c>
      <c r="F197" s="856">
        <v>0.3</v>
      </c>
      <c r="G197" s="853">
        <f t="shared" si="27"/>
        <v>494.04</v>
      </c>
      <c r="H197" s="853">
        <f t="shared" si="28"/>
        <v>119.01</v>
      </c>
      <c r="I197" s="854">
        <f t="shared" si="29"/>
        <v>613.05000000000007</v>
      </c>
    </row>
    <row r="198" spans="1:9" x14ac:dyDescent="0.25">
      <c r="A198" s="862" t="s">
        <v>83</v>
      </c>
      <c r="B198" s="879">
        <v>220</v>
      </c>
      <c r="C198" s="853">
        <f t="shared" si="25"/>
        <v>1.3924050632911393</v>
      </c>
      <c r="D198" s="853">
        <v>700.49</v>
      </c>
      <c r="E198" s="853">
        <f t="shared" si="26"/>
        <v>975.36582278481023</v>
      </c>
      <c r="F198" s="856">
        <v>0.3</v>
      </c>
      <c r="G198" s="853">
        <f t="shared" si="27"/>
        <v>292.61</v>
      </c>
      <c r="H198" s="853">
        <f t="shared" si="28"/>
        <v>70.489999999999995</v>
      </c>
      <c r="I198" s="854">
        <f t="shared" si="29"/>
        <v>363.1</v>
      </c>
    </row>
    <row r="199" spans="1:9" x14ac:dyDescent="0.25">
      <c r="A199" s="862" t="s">
        <v>84</v>
      </c>
      <c r="B199" s="879">
        <v>83</v>
      </c>
      <c r="C199" s="853">
        <f t="shared" ref="C199:C236" si="40">B199/158</f>
        <v>0.52531645569620256</v>
      </c>
      <c r="D199" s="853">
        <v>787.92</v>
      </c>
      <c r="E199" s="853">
        <f t="shared" si="26"/>
        <v>413.90734177215188</v>
      </c>
      <c r="F199" s="856">
        <v>0.3</v>
      </c>
      <c r="G199" s="853">
        <f t="shared" si="27"/>
        <v>124.17</v>
      </c>
      <c r="H199" s="853">
        <f t="shared" si="28"/>
        <v>29.91</v>
      </c>
      <c r="I199" s="854">
        <f t="shared" si="29"/>
        <v>154.08000000000001</v>
      </c>
    </row>
    <row r="200" spans="1:9" x14ac:dyDescent="0.25">
      <c r="A200" s="862" t="s">
        <v>85</v>
      </c>
      <c r="B200" s="879">
        <v>166</v>
      </c>
      <c r="C200" s="853">
        <f t="shared" si="40"/>
        <v>1.0506329113924051</v>
      </c>
      <c r="D200" s="853">
        <v>807.52</v>
      </c>
      <c r="E200" s="853">
        <f t="shared" ref="E200:E236" si="41">C200*D200</f>
        <v>848.40708860759491</v>
      </c>
      <c r="F200" s="856">
        <v>0.3</v>
      </c>
      <c r="G200" s="853">
        <f t="shared" ref="G200:G235" si="42">ROUND(E200*F200,2)</f>
        <v>254.52</v>
      </c>
      <c r="H200" s="853">
        <f t="shared" ref="H200:H235" si="43">ROUND(G200*0.2409,2)</f>
        <v>61.31</v>
      </c>
      <c r="I200" s="854">
        <f t="shared" ref="I200:I235" si="44">G200+H200</f>
        <v>315.83000000000004</v>
      </c>
    </row>
    <row r="201" spans="1:9" x14ac:dyDescent="0.25">
      <c r="A201" s="862" t="s">
        <v>86</v>
      </c>
      <c r="B201" s="879">
        <v>194</v>
      </c>
      <c r="C201" s="853">
        <f t="shared" si="40"/>
        <v>1.2278481012658229</v>
      </c>
      <c r="D201" s="853">
        <v>664.31</v>
      </c>
      <c r="E201" s="853">
        <f t="shared" si="41"/>
        <v>815.67177215189872</v>
      </c>
      <c r="F201" s="856">
        <v>0.3</v>
      </c>
      <c r="G201" s="853">
        <f t="shared" si="42"/>
        <v>244.7</v>
      </c>
      <c r="H201" s="853">
        <f t="shared" si="43"/>
        <v>58.95</v>
      </c>
      <c r="I201" s="854">
        <f t="shared" si="44"/>
        <v>303.64999999999998</v>
      </c>
    </row>
    <row r="202" spans="1:9" x14ac:dyDescent="0.25">
      <c r="A202" s="862" t="s">
        <v>86</v>
      </c>
      <c r="B202" s="879">
        <v>193</v>
      </c>
      <c r="C202" s="853">
        <f t="shared" si="40"/>
        <v>1.2215189873417722</v>
      </c>
      <c r="D202" s="853">
        <v>664.31</v>
      </c>
      <c r="E202" s="853">
        <f t="shared" si="41"/>
        <v>811.46727848101261</v>
      </c>
      <c r="F202" s="856">
        <v>0.3</v>
      </c>
      <c r="G202" s="853">
        <f t="shared" si="42"/>
        <v>243.44</v>
      </c>
      <c r="H202" s="853">
        <f t="shared" si="43"/>
        <v>58.64</v>
      </c>
      <c r="I202" s="854">
        <f t="shared" si="44"/>
        <v>302.08</v>
      </c>
    </row>
    <row r="203" spans="1:9" x14ac:dyDescent="0.25">
      <c r="A203" s="862" t="s">
        <v>86</v>
      </c>
      <c r="B203" s="879">
        <v>178</v>
      </c>
      <c r="C203" s="853">
        <f t="shared" si="40"/>
        <v>1.1265822784810127</v>
      </c>
      <c r="D203" s="853">
        <v>757.5</v>
      </c>
      <c r="E203" s="853">
        <f t="shared" si="41"/>
        <v>853.38607594936707</v>
      </c>
      <c r="F203" s="856">
        <v>0.3</v>
      </c>
      <c r="G203" s="853">
        <f t="shared" si="42"/>
        <v>256.02</v>
      </c>
      <c r="H203" s="853">
        <f t="shared" si="43"/>
        <v>61.68</v>
      </c>
      <c r="I203" s="854">
        <f t="shared" si="44"/>
        <v>317.7</v>
      </c>
    </row>
    <row r="204" spans="1:9" x14ac:dyDescent="0.25">
      <c r="A204" s="862" t="s">
        <v>86</v>
      </c>
      <c r="B204" s="879">
        <v>158</v>
      </c>
      <c r="C204" s="853">
        <f t="shared" si="40"/>
        <v>1</v>
      </c>
      <c r="D204" s="853">
        <v>697</v>
      </c>
      <c r="E204" s="853">
        <f t="shared" si="41"/>
        <v>697</v>
      </c>
      <c r="F204" s="856">
        <v>0.3</v>
      </c>
      <c r="G204" s="853">
        <f t="shared" si="42"/>
        <v>209.1</v>
      </c>
      <c r="H204" s="853">
        <f t="shared" si="43"/>
        <v>50.37</v>
      </c>
      <c r="I204" s="854">
        <f t="shared" si="44"/>
        <v>259.46999999999997</v>
      </c>
    </row>
    <row r="205" spans="1:9" x14ac:dyDescent="0.25">
      <c r="A205" s="862" t="s">
        <v>86</v>
      </c>
      <c r="B205" s="879">
        <v>158</v>
      </c>
      <c r="C205" s="853">
        <f t="shared" si="40"/>
        <v>1</v>
      </c>
      <c r="D205" s="853">
        <v>757.5</v>
      </c>
      <c r="E205" s="853">
        <f t="shared" si="41"/>
        <v>757.5</v>
      </c>
      <c r="F205" s="856">
        <v>0.3</v>
      </c>
      <c r="G205" s="853">
        <f t="shared" si="42"/>
        <v>227.25</v>
      </c>
      <c r="H205" s="853">
        <f t="shared" si="43"/>
        <v>54.74</v>
      </c>
      <c r="I205" s="854">
        <f t="shared" si="44"/>
        <v>281.99</v>
      </c>
    </row>
    <row r="206" spans="1:9" x14ac:dyDescent="0.25">
      <c r="A206" s="862" t="s">
        <v>86</v>
      </c>
      <c r="B206" s="879">
        <v>178</v>
      </c>
      <c r="C206" s="853">
        <f t="shared" si="40"/>
        <v>1.1265822784810127</v>
      </c>
      <c r="D206" s="853">
        <v>697</v>
      </c>
      <c r="E206" s="853">
        <f t="shared" si="41"/>
        <v>785.22784810126586</v>
      </c>
      <c r="F206" s="856">
        <v>0.3</v>
      </c>
      <c r="G206" s="853">
        <f t="shared" si="42"/>
        <v>235.57</v>
      </c>
      <c r="H206" s="853">
        <f t="shared" si="43"/>
        <v>56.75</v>
      </c>
      <c r="I206" s="854">
        <f t="shared" si="44"/>
        <v>292.32</v>
      </c>
    </row>
    <row r="207" spans="1:9" x14ac:dyDescent="0.25">
      <c r="A207" s="862" t="s">
        <v>86</v>
      </c>
      <c r="B207" s="879">
        <v>177</v>
      </c>
      <c r="C207" s="853">
        <f t="shared" si="40"/>
        <v>1.120253164556962</v>
      </c>
      <c r="D207" s="853">
        <v>721.14</v>
      </c>
      <c r="E207" s="853">
        <f t="shared" si="41"/>
        <v>807.85936708860754</v>
      </c>
      <c r="F207" s="856">
        <v>0.3</v>
      </c>
      <c r="G207" s="853">
        <f t="shared" si="42"/>
        <v>242.36</v>
      </c>
      <c r="H207" s="853">
        <f t="shared" si="43"/>
        <v>58.38</v>
      </c>
      <c r="I207" s="854">
        <f t="shared" si="44"/>
        <v>300.74</v>
      </c>
    </row>
    <row r="208" spans="1:9" x14ac:dyDescent="0.25">
      <c r="A208" s="862" t="s">
        <v>86</v>
      </c>
      <c r="B208" s="879">
        <v>180</v>
      </c>
      <c r="C208" s="853">
        <f t="shared" si="40"/>
        <v>1.139240506329114</v>
      </c>
      <c r="D208" s="853">
        <v>717.91</v>
      </c>
      <c r="E208" s="853">
        <f t="shared" si="41"/>
        <v>817.87215189873416</v>
      </c>
      <c r="F208" s="856">
        <v>0.3</v>
      </c>
      <c r="G208" s="853">
        <f t="shared" si="42"/>
        <v>245.36</v>
      </c>
      <c r="H208" s="853">
        <f t="shared" si="43"/>
        <v>59.11</v>
      </c>
      <c r="I208" s="854">
        <f t="shared" si="44"/>
        <v>304.47000000000003</v>
      </c>
    </row>
    <row r="209" spans="1:9" x14ac:dyDescent="0.25">
      <c r="A209" s="862" t="s">
        <v>86</v>
      </c>
      <c r="B209" s="879">
        <v>178</v>
      </c>
      <c r="C209" s="853">
        <f t="shared" si="40"/>
        <v>1.1265822784810127</v>
      </c>
      <c r="D209" s="853">
        <v>700.49</v>
      </c>
      <c r="E209" s="853">
        <f t="shared" si="41"/>
        <v>789.15962025316458</v>
      </c>
      <c r="F209" s="856">
        <v>0.3</v>
      </c>
      <c r="G209" s="853">
        <f t="shared" si="42"/>
        <v>236.75</v>
      </c>
      <c r="H209" s="853">
        <f t="shared" si="43"/>
        <v>57.03</v>
      </c>
      <c r="I209" s="854">
        <f t="shared" si="44"/>
        <v>293.77999999999997</v>
      </c>
    </row>
    <row r="210" spans="1:9" x14ac:dyDescent="0.25">
      <c r="A210" s="862" t="s">
        <v>86</v>
      </c>
      <c r="B210" s="879">
        <v>178</v>
      </c>
      <c r="C210" s="853">
        <f t="shared" si="40"/>
        <v>1.1265822784810127</v>
      </c>
      <c r="D210" s="853">
        <v>697</v>
      </c>
      <c r="E210" s="853">
        <f t="shared" si="41"/>
        <v>785.22784810126586</v>
      </c>
      <c r="F210" s="856">
        <v>0.3</v>
      </c>
      <c r="G210" s="853">
        <f t="shared" si="42"/>
        <v>235.57</v>
      </c>
      <c r="H210" s="853">
        <f t="shared" si="43"/>
        <v>56.75</v>
      </c>
      <c r="I210" s="854">
        <f t="shared" si="44"/>
        <v>292.32</v>
      </c>
    </row>
    <row r="211" spans="1:9" x14ac:dyDescent="0.25">
      <c r="A211" s="862" t="s">
        <v>86</v>
      </c>
      <c r="B211" s="879">
        <v>66</v>
      </c>
      <c r="C211" s="853">
        <f t="shared" si="40"/>
        <v>0.41772151898734178</v>
      </c>
      <c r="D211" s="853">
        <v>697</v>
      </c>
      <c r="E211" s="853">
        <f t="shared" si="41"/>
        <v>291.15189873417722</v>
      </c>
      <c r="F211" s="856">
        <v>0.3</v>
      </c>
      <c r="G211" s="853">
        <f t="shared" si="42"/>
        <v>87.35</v>
      </c>
      <c r="H211" s="853">
        <f t="shared" si="43"/>
        <v>21.04</v>
      </c>
      <c r="I211" s="854">
        <f t="shared" si="44"/>
        <v>108.38999999999999</v>
      </c>
    </row>
    <row r="212" spans="1:9" x14ac:dyDescent="0.25">
      <c r="A212" s="862" t="s">
        <v>86</v>
      </c>
      <c r="B212" s="879">
        <v>143</v>
      </c>
      <c r="C212" s="853">
        <f t="shared" si="40"/>
        <v>0.90506329113924056</v>
      </c>
      <c r="D212" s="853">
        <v>700.49</v>
      </c>
      <c r="E212" s="853">
        <f t="shared" si="41"/>
        <v>633.98778481012664</v>
      </c>
      <c r="F212" s="856">
        <v>0.3</v>
      </c>
      <c r="G212" s="853">
        <f t="shared" si="42"/>
        <v>190.2</v>
      </c>
      <c r="H212" s="853">
        <f t="shared" si="43"/>
        <v>45.82</v>
      </c>
      <c r="I212" s="854">
        <f t="shared" si="44"/>
        <v>236.01999999999998</v>
      </c>
    </row>
    <row r="213" spans="1:9" x14ac:dyDescent="0.25">
      <c r="A213" s="862" t="s">
        <v>86</v>
      </c>
      <c r="B213" s="879">
        <v>40</v>
      </c>
      <c r="C213" s="853">
        <f t="shared" si="40"/>
        <v>0.25316455696202533</v>
      </c>
      <c r="D213" s="853">
        <v>700.49</v>
      </c>
      <c r="E213" s="853">
        <f t="shared" si="41"/>
        <v>177.33924050632913</v>
      </c>
      <c r="F213" s="856">
        <v>0.3</v>
      </c>
      <c r="G213" s="853">
        <f t="shared" si="42"/>
        <v>53.2</v>
      </c>
      <c r="H213" s="853">
        <f t="shared" si="43"/>
        <v>12.82</v>
      </c>
      <c r="I213" s="854">
        <f t="shared" si="44"/>
        <v>66.02000000000001</v>
      </c>
    </row>
    <row r="214" spans="1:9" x14ac:dyDescent="0.25">
      <c r="A214" s="862" t="s">
        <v>86</v>
      </c>
      <c r="B214" s="879">
        <v>158</v>
      </c>
      <c r="C214" s="853">
        <f t="shared" si="40"/>
        <v>1</v>
      </c>
      <c r="D214" s="853">
        <v>627</v>
      </c>
      <c r="E214" s="853">
        <f t="shared" si="41"/>
        <v>627</v>
      </c>
      <c r="F214" s="856">
        <v>0.3</v>
      </c>
      <c r="G214" s="853">
        <f t="shared" si="42"/>
        <v>188.1</v>
      </c>
      <c r="H214" s="853">
        <f t="shared" si="43"/>
        <v>45.31</v>
      </c>
      <c r="I214" s="854">
        <f t="shared" si="44"/>
        <v>233.41</v>
      </c>
    </row>
    <row r="215" spans="1:9" x14ac:dyDescent="0.25">
      <c r="A215" s="862" t="s">
        <v>87</v>
      </c>
      <c r="B215" s="879">
        <v>78</v>
      </c>
      <c r="C215" s="853">
        <f t="shared" si="40"/>
        <v>0.49367088607594939</v>
      </c>
      <c r="D215" s="853">
        <v>603.84</v>
      </c>
      <c r="E215" s="853">
        <f t="shared" si="41"/>
        <v>298.09822784810132</v>
      </c>
      <c r="F215" s="856">
        <v>0.3</v>
      </c>
      <c r="G215" s="853">
        <f t="shared" si="42"/>
        <v>89.43</v>
      </c>
      <c r="H215" s="853">
        <f t="shared" si="43"/>
        <v>21.54</v>
      </c>
      <c r="I215" s="854">
        <f t="shared" si="44"/>
        <v>110.97</v>
      </c>
    </row>
    <row r="216" spans="1:9" x14ac:dyDescent="0.25">
      <c r="A216" s="862" t="s">
        <v>87</v>
      </c>
      <c r="B216" s="879">
        <v>158</v>
      </c>
      <c r="C216" s="853">
        <f t="shared" si="40"/>
        <v>1</v>
      </c>
      <c r="D216" s="853">
        <v>594.96</v>
      </c>
      <c r="E216" s="853">
        <f t="shared" si="41"/>
        <v>594.96</v>
      </c>
      <c r="F216" s="856">
        <v>0.3</v>
      </c>
      <c r="G216" s="853">
        <f t="shared" si="42"/>
        <v>178.49</v>
      </c>
      <c r="H216" s="853">
        <f t="shared" si="43"/>
        <v>43</v>
      </c>
      <c r="I216" s="854">
        <f t="shared" si="44"/>
        <v>221.49</v>
      </c>
    </row>
    <row r="217" spans="1:9" x14ac:dyDescent="0.25">
      <c r="A217" s="862" t="s">
        <v>88</v>
      </c>
      <c r="B217" s="879">
        <v>116</v>
      </c>
      <c r="C217" s="853">
        <f t="shared" si="40"/>
        <v>0.73417721518987344</v>
      </c>
      <c r="D217" s="853">
        <v>717.91</v>
      </c>
      <c r="E217" s="853">
        <f t="shared" si="41"/>
        <v>527.07316455696207</v>
      </c>
      <c r="F217" s="856">
        <v>0.3</v>
      </c>
      <c r="G217" s="853">
        <f t="shared" si="42"/>
        <v>158.12</v>
      </c>
      <c r="H217" s="853">
        <f t="shared" si="43"/>
        <v>38.090000000000003</v>
      </c>
      <c r="I217" s="854">
        <f t="shared" si="44"/>
        <v>196.21</v>
      </c>
    </row>
    <row r="218" spans="1:9" x14ac:dyDescent="0.25">
      <c r="A218" s="862" t="s">
        <v>88</v>
      </c>
      <c r="B218" s="879">
        <v>222</v>
      </c>
      <c r="C218" s="853">
        <f t="shared" si="40"/>
        <v>1.4050632911392404</v>
      </c>
      <c r="D218" s="853">
        <v>717.91</v>
      </c>
      <c r="E218" s="853">
        <f t="shared" si="41"/>
        <v>1008.7089873417721</v>
      </c>
      <c r="F218" s="856">
        <v>0.3</v>
      </c>
      <c r="G218" s="853">
        <f t="shared" si="42"/>
        <v>302.61</v>
      </c>
      <c r="H218" s="853">
        <f t="shared" si="43"/>
        <v>72.900000000000006</v>
      </c>
      <c r="I218" s="854">
        <f t="shared" si="44"/>
        <v>375.51</v>
      </c>
    </row>
    <row r="219" spans="1:9" x14ac:dyDescent="0.25">
      <c r="A219" s="1116" t="s">
        <v>89</v>
      </c>
      <c r="B219" s="880">
        <f>B220</f>
        <v>394</v>
      </c>
      <c r="C219" s="884">
        <f t="shared" ref="C219:I219" si="45">C220</f>
        <v>2.4936708860759493</v>
      </c>
      <c r="D219" s="1038"/>
      <c r="E219" s="1038"/>
      <c r="F219" s="1038"/>
      <c r="G219" s="1038">
        <f t="shared" si="45"/>
        <v>1273.19</v>
      </c>
      <c r="H219" s="1038">
        <f t="shared" si="45"/>
        <v>306.70999999999998</v>
      </c>
      <c r="I219" s="1047">
        <f t="shared" si="45"/>
        <v>1579.8999999999999</v>
      </c>
    </row>
    <row r="220" spans="1:9" x14ac:dyDescent="0.25">
      <c r="A220" s="1037" t="s">
        <v>7</v>
      </c>
      <c r="B220" s="878">
        <f>SUM(B221:B223)</f>
        <v>394</v>
      </c>
      <c r="C220" s="883">
        <f t="shared" ref="C220:I220" si="46">SUM(C221:C223)</f>
        <v>2.4936708860759493</v>
      </c>
      <c r="D220" s="867"/>
      <c r="E220" s="867"/>
      <c r="F220" s="867"/>
      <c r="G220" s="867">
        <f t="shared" si="46"/>
        <v>1273.19</v>
      </c>
      <c r="H220" s="867">
        <f t="shared" si="46"/>
        <v>306.70999999999998</v>
      </c>
      <c r="I220" s="868">
        <f t="shared" si="46"/>
        <v>1579.8999999999999</v>
      </c>
    </row>
    <row r="221" spans="1:9" x14ac:dyDescent="0.25">
      <c r="A221" s="862" t="s">
        <v>90</v>
      </c>
      <c r="B221" s="879">
        <v>78</v>
      </c>
      <c r="C221" s="853">
        <f t="shared" si="40"/>
        <v>0.49367088607594939</v>
      </c>
      <c r="D221" s="1113">
        <v>2376</v>
      </c>
      <c r="E221" s="853">
        <f t="shared" si="41"/>
        <v>1172.9620253164558</v>
      </c>
      <c r="F221" s="856">
        <v>0.3</v>
      </c>
      <c r="G221" s="853">
        <f t="shared" si="42"/>
        <v>351.89</v>
      </c>
      <c r="H221" s="853">
        <f t="shared" si="43"/>
        <v>84.77</v>
      </c>
      <c r="I221" s="854">
        <f t="shared" si="44"/>
        <v>436.65999999999997</v>
      </c>
    </row>
    <row r="222" spans="1:9" x14ac:dyDescent="0.25">
      <c r="A222" s="862" t="s">
        <v>91</v>
      </c>
      <c r="B222" s="879">
        <v>158</v>
      </c>
      <c r="C222" s="853">
        <f t="shared" si="40"/>
        <v>1</v>
      </c>
      <c r="D222" s="1113">
        <v>1771</v>
      </c>
      <c r="E222" s="853">
        <f t="shared" si="41"/>
        <v>1771</v>
      </c>
      <c r="F222" s="856">
        <v>0.3</v>
      </c>
      <c r="G222" s="853">
        <f t="shared" si="42"/>
        <v>531.29999999999995</v>
      </c>
      <c r="H222" s="853">
        <f t="shared" si="43"/>
        <v>127.99</v>
      </c>
      <c r="I222" s="854">
        <f t="shared" si="44"/>
        <v>659.29</v>
      </c>
    </row>
    <row r="223" spans="1:9" x14ac:dyDescent="0.25">
      <c r="A223" s="862" t="s">
        <v>92</v>
      </c>
      <c r="B223" s="879">
        <v>158</v>
      </c>
      <c r="C223" s="853">
        <f t="shared" si="40"/>
        <v>1</v>
      </c>
      <c r="D223" s="1113">
        <v>1300</v>
      </c>
      <c r="E223" s="853">
        <f t="shared" si="41"/>
        <v>1300</v>
      </c>
      <c r="F223" s="856">
        <v>0.3</v>
      </c>
      <c r="G223" s="853">
        <f t="shared" si="42"/>
        <v>390</v>
      </c>
      <c r="H223" s="853">
        <f t="shared" si="43"/>
        <v>93.95</v>
      </c>
      <c r="I223" s="854">
        <f t="shared" si="44"/>
        <v>483.95</v>
      </c>
    </row>
    <row r="224" spans="1:9" x14ac:dyDescent="0.25">
      <c r="A224" s="1116" t="s">
        <v>93</v>
      </c>
      <c r="B224" s="880">
        <f>B225</f>
        <v>158</v>
      </c>
      <c r="C224" s="884">
        <f t="shared" ref="C224:I224" si="47">C225</f>
        <v>1</v>
      </c>
      <c r="D224" s="1038"/>
      <c r="E224" s="1038"/>
      <c r="F224" s="1038"/>
      <c r="G224" s="1038">
        <f t="shared" si="47"/>
        <v>537.9</v>
      </c>
      <c r="H224" s="1038">
        <f t="shared" si="47"/>
        <v>129.58000000000001</v>
      </c>
      <c r="I224" s="1047">
        <f t="shared" si="47"/>
        <v>667.48</v>
      </c>
    </row>
    <row r="225" spans="1:9" x14ac:dyDescent="0.25">
      <c r="A225" s="1037" t="s">
        <v>7</v>
      </c>
      <c r="B225" s="878">
        <f>B226</f>
        <v>158</v>
      </c>
      <c r="C225" s="883">
        <f t="shared" ref="C225:I225" si="48">C226</f>
        <v>1</v>
      </c>
      <c r="D225" s="867"/>
      <c r="E225" s="867"/>
      <c r="F225" s="867"/>
      <c r="G225" s="867">
        <f t="shared" si="48"/>
        <v>537.9</v>
      </c>
      <c r="H225" s="867">
        <f t="shared" si="48"/>
        <v>129.58000000000001</v>
      </c>
      <c r="I225" s="868">
        <f t="shared" si="48"/>
        <v>667.48</v>
      </c>
    </row>
    <row r="226" spans="1:9" x14ac:dyDescent="0.25">
      <c r="A226" s="862" t="s">
        <v>94</v>
      </c>
      <c r="B226" s="879">
        <v>158</v>
      </c>
      <c r="C226" s="853">
        <f t="shared" si="40"/>
        <v>1</v>
      </c>
      <c r="D226" s="1113">
        <v>1793</v>
      </c>
      <c r="E226" s="853">
        <f t="shared" si="41"/>
        <v>1793</v>
      </c>
      <c r="F226" s="856">
        <v>0.3</v>
      </c>
      <c r="G226" s="853">
        <f t="shared" si="42"/>
        <v>537.9</v>
      </c>
      <c r="H226" s="853">
        <f t="shared" si="43"/>
        <v>129.58000000000001</v>
      </c>
      <c r="I226" s="854">
        <f t="shared" si="44"/>
        <v>667.48</v>
      </c>
    </row>
    <row r="227" spans="1:9" x14ac:dyDescent="0.25">
      <c r="A227" s="1117" t="s">
        <v>95</v>
      </c>
      <c r="B227" s="880">
        <f>B228</f>
        <v>158</v>
      </c>
      <c r="C227" s="884">
        <f t="shared" ref="C227:I227" si="49">C228</f>
        <v>1</v>
      </c>
      <c r="D227" s="1038"/>
      <c r="E227" s="1038"/>
      <c r="F227" s="1038"/>
      <c r="G227" s="1038">
        <f t="shared" si="49"/>
        <v>630.6</v>
      </c>
      <c r="H227" s="1038">
        <f t="shared" si="49"/>
        <v>151.91</v>
      </c>
      <c r="I227" s="1047">
        <f t="shared" si="49"/>
        <v>782.51</v>
      </c>
    </row>
    <row r="228" spans="1:9" x14ac:dyDescent="0.25">
      <c r="A228" s="1037" t="s">
        <v>7</v>
      </c>
      <c r="B228" s="878">
        <f>B229</f>
        <v>158</v>
      </c>
      <c r="C228" s="883">
        <f t="shared" ref="C228:I228" si="50">C229</f>
        <v>1</v>
      </c>
      <c r="D228" s="867"/>
      <c r="E228" s="867"/>
      <c r="F228" s="867"/>
      <c r="G228" s="867">
        <f t="shared" si="50"/>
        <v>630.6</v>
      </c>
      <c r="H228" s="867">
        <f t="shared" si="50"/>
        <v>151.91</v>
      </c>
      <c r="I228" s="868">
        <f t="shared" si="50"/>
        <v>782.51</v>
      </c>
    </row>
    <row r="229" spans="1:9" x14ac:dyDescent="0.25">
      <c r="A229" s="862" t="s">
        <v>67</v>
      </c>
      <c r="B229" s="879">
        <v>158</v>
      </c>
      <c r="C229" s="853">
        <f t="shared" si="40"/>
        <v>1</v>
      </c>
      <c r="D229" s="1113">
        <v>2102</v>
      </c>
      <c r="E229" s="853">
        <f t="shared" si="41"/>
        <v>2102</v>
      </c>
      <c r="F229" s="856">
        <v>0.3</v>
      </c>
      <c r="G229" s="853">
        <f t="shared" si="42"/>
        <v>630.6</v>
      </c>
      <c r="H229" s="853">
        <f t="shared" si="43"/>
        <v>151.91</v>
      </c>
      <c r="I229" s="854">
        <f t="shared" si="44"/>
        <v>782.51</v>
      </c>
    </row>
    <row r="230" spans="1:9" x14ac:dyDescent="0.25">
      <c r="A230" s="1117" t="s">
        <v>96</v>
      </c>
      <c r="B230" s="880">
        <f>B231</f>
        <v>767</v>
      </c>
      <c r="C230" s="884">
        <f t="shared" ref="C230:I230" si="51">C231</f>
        <v>4.8544303797468356</v>
      </c>
      <c r="D230" s="1038"/>
      <c r="E230" s="1038"/>
      <c r="F230" s="1038"/>
      <c r="G230" s="1038">
        <f t="shared" si="51"/>
        <v>2015.0800000000002</v>
      </c>
      <c r="H230" s="1038">
        <f t="shared" si="51"/>
        <v>485.43999999999994</v>
      </c>
      <c r="I230" s="1047">
        <f t="shared" si="51"/>
        <v>2500.52</v>
      </c>
    </row>
    <row r="231" spans="1:9" x14ac:dyDescent="0.25">
      <c r="A231" s="1037" t="s">
        <v>7</v>
      </c>
      <c r="B231" s="878">
        <f>SUM(B232:B236)</f>
        <v>767</v>
      </c>
      <c r="C231" s="883">
        <f t="shared" ref="C231:I231" si="52">SUM(C232:C236)</f>
        <v>4.8544303797468356</v>
      </c>
      <c r="D231" s="867"/>
      <c r="E231" s="867"/>
      <c r="F231" s="867"/>
      <c r="G231" s="867">
        <f t="shared" si="52"/>
        <v>2015.0800000000002</v>
      </c>
      <c r="H231" s="867">
        <f t="shared" si="52"/>
        <v>485.43999999999994</v>
      </c>
      <c r="I231" s="868">
        <f t="shared" si="52"/>
        <v>2500.52</v>
      </c>
    </row>
    <row r="232" spans="1:9" x14ac:dyDescent="0.25">
      <c r="A232" s="862" t="s">
        <v>77</v>
      </c>
      <c r="B232" s="879">
        <v>135</v>
      </c>
      <c r="C232" s="853">
        <f t="shared" si="40"/>
        <v>0.85443037974683544</v>
      </c>
      <c r="D232" s="1112">
        <v>2198.8000000000002</v>
      </c>
      <c r="E232" s="853">
        <f t="shared" si="41"/>
        <v>1878.7215189873418</v>
      </c>
      <c r="F232" s="856">
        <v>0.3</v>
      </c>
      <c r="G232" s="853">
        <f t="shared" si="42"/>
        <v>563.62</v>
      </c>
      <c r="H232" s="853">
        <f t="shared" si="43"/>
        <v>135.78</v>
      </c>
      <c r="I232" s="854">
        <f t="shared" si="44"/>
        <v>699.4</v>
      </c>
    </row>
    <row r="233" spans="1:9" x14ac:dyDescent="0.25">
      <c r="A233" s="862" t="s">
        <v>97</v>
      </c>
      <c r="B233" s="879">
        <v>158</v>
      </c>
      <c r="C233" s="853">
        <f t="shared" si="40"/>
        <v>1</v>
      </c>
      <c r="D233" s="1112">
        <v>1606.55</v>
      </c>
      <c r="E233" s="853">
        <f t="shared" si="41"/>
        <v>1606.55</v>
      </c>
      <c r="F233" s="856">
        <v>0.3</v>
      </c>
      <c r="G233" s="853">
        <f t="shared" si="42"/>
        <v>481.97</v>
      </c>
      <c r="H233" s="853">
        <f t="shared" si="43"/>
        <v>116.11</v>
      </c>
      <c r="I233" s="854">
        <f t="shared" si="44"/>
        <v>598.08000000000004</v>
      </c>
    </row>
    <row r="234" spans="1:9" x14ac:dyDescent="0.25">
      <c r="A234" s="862" t="s">
        <v>98</v>
      </c>
      <c r="B234" s="879">
        <v>158</v>
      </c>
      <c r="C234" s="853">
        <f t="shared" si="40"/>
        <v>1</v>
      </c>
      <c r="D234" s="1112">
        <v>1530.65</v>
      </c>
      <c r="E234" s="853">
        <f t="shared" si="41"/>
        <v>1530.65</v>
      </c>
      <c r="F234" s="856">
        <v>0.3</v>
      </c>
      <c r="G234" s="853">
        <f t="shared" si="42"/>
        <v>459.2</v>
      </c>
      <c r="H234" s="853">
        <f t="shared" si="43"/>
        <v>110.62</v>
      </c>
      <c r="I234" s="854">
        <f t="shared" si="44"/>
        <v>569.81999999999994</v>
      </c>
    </row>
    <row r="235" spans="1:9" x14ac:dyDescent="0.25">
      <c r="A235" s="862" t="s">
        <v>99</v>
      </c>
      <c r="B235" s="879">
        <v>158</v>
      </c>
      <c r="C235" s="853">
        <f t="shared" si="40"/>
        <v>1</v>
      </c>
      <c r="D235" s="1112">
        <v>905.05</v>
      </c>
      <c r="E235" s="853">
        <f t="shared" si="41"/>
        <v>905.05</v>
      </c>
      <c r="F235" s="856">
        <v>0.3</v>
      </c>
      <c r="G235" s="853">
        <f t="shared" si="42"/>
        <v>271.52</v>
      </c>
      <c r="H235" s="853">
        <f t="shared" si="43"/>
        <v>65.41</v>
      </c>
      <c r="I235" s="854">
        <f t="shared" si="44"/>
        <v>336.92999999999995</v>
      </c>
    </row>
    <row r="236" spans="1:9" ht="17.25" thickBot="1" x14ac:dyDescent="0.3">
      <c r="A236" s="863" t="s">
        <v>88</v>
      </c>
      <c r="B236" s="881">
        <v>158</v>
      </c>
      <c r="C236" s="871">
        <f t="shared" si="40"/>
        <v>1</v>
      </c>
      <c r="D236" s="1118">
        <v>795.9</v>
      </c>
      <c r="E236" s="871">
        <f t="shared" si="41"/>
        <v>795.9</v>
      </c>
      <c r="F236" s="1119">
        <v>0.3</v>
      </c>
      <c r="G236" s="871">
        <f>ROUND(E236*F236,2)</f>
        <v>238.77</v>
      </c>
      <c r="H236" s="871">
        <f>ROUND(G236*0.2409,2)</f>
        <v>57.52</v>
      </c>
      <c r="I236" s="873">
        <f>G236+H236</f>
        <v>296.29000000000002</v>
      </c>
    </row>
    <row r="237" spans="1:9" x14ac:dyDescent="0.25">
      <c r="B237" s="1"/>
    </row>
    <row r="238" spans="1:9" s="1" customFormat="1" hidden="1" x14ac:dyDescent="0.25">
      <c r="B238" s="61" t="e">
        <f>SUM(#REF!,#REF!,#REF!,#REF!,#REF!,#REF!,#REF!,#REF!,#REF!,#REF!,#REF!,#REF!,#REF!,#REF!,#REF!,#REF!,#REF!,#REF!,#REF!,#REF!,#REF!,#REF!,#REF!,#REF!,#REF!,#REF!,#REF!,#REF!)</f>
        <v>#REF!</v>
      </c>
      <c r="C238" s="61" t="e">
        <f>SUM(#REF!,#REF!,#REF!,#REF!,#REF!,#REF!,#REF!,#REF!,#REF!,#REF!,#REF!,#REF!,#REF!,#REF!,#REF!,#REF!,#REF!,#REF!,#REF!,#REF!,#REF!,#REF!,#REF!,#REF!,#REF!,#REF!,#REF!,#REF!)</f>
        <v>#REF!</v>
      </c>
      <c r="E238" s="62" t="e">
        <f>SUM(#REF!,#REF!,#REF!,#REF!,#REF!,#REF!,#REF!,#REF!,#REF!,#REF!,#REF!,#REF!,#REF!,#REF!,#REF!,#REF!,#REF!,#REF!,#REF!,#REF!,#REF!,#REF!,#REF!,#REF!,#REF!,#REF!,#REF!,#REF!)</f>
        <v>#REF!</v>
      </c>
      <c r="G238" s="62" t="e">
        <f>SUM(#REF!,#REF!,#REF!,#REF!,#REF!,#REF!,#REF!,#REF!,#REF!,#REF!,#REF!,#REF!,#REF!,#REF!,#REF!,#REF!,#REF!,#REF!,#REF!,#REF!,#REF!,#REF!,#REF!,#REF!,#REF!,#REF!,#REF!,#REF!)</f>
        <v>#REF!</v>
      </c>
      <c r="H238" s="62" t="e">
        <f>SUM(#REF!,#REF!,#REF!,#REF!,#REF!,#REF!,#REF!,#REF!,#REF!,#REF!,#REF!,#REF!,#REF!,#REF!,#REF!,#REF!,#REF!,#REF!,#REF!,#REF!,#REF!,#REF!,#REF!,#REF!,#REF!,#REF!,#REF!,#REF!)</f>
        <v>#REF!</v>
      </c>
      <c r="I238" s="62" t="e">
        <f>SUM(#REF!,#REF!,#REF!,#REF!,#REF!,#REF!,#REF!,#REF!,#REF!,#REF!,#REF!,#REF!,#REF!,#REF!,#REF!,#REF!,#REF!,#REF!,#REF!,#REF!,#REF!,#REF!,#REF!,#REF!,#REF!,#REF!,#REF!,#REF!)</f>
        <v>#REF!</v>
      </c>
    </row>
    <row r="239" spans="1:9" hidden="1" x14ac:dyDescent="0.25">
      <c r="B239" s="1"/>
      <c r="H239" s="61" t="e">
        <f>G238*0.2409</f>
        <v>#REF!</v>
      </c>
    </row>
    <row r="240" spans="1:9" hidden="1" x14ac:dyDescent="0.25">
      <c r="B240" s="61" t="e">
        <f>SUM(#REF!+#REF!+#REF!+#REF!+#REF!+#REF!+#REF!+#REF!+#REF!+#REF!+#REF!+#REF!+#REF!+#REF!+#REF!+#REF!+#REF!+#REF!+#REF!+#REF!+#REF!+#REF!+#REF!+#REF!+#REF!+#REF!+#REF!+#REF!)</f>
        <v>#REF!</v>
      </c>
      <c r="C240" s="41" t="e">
        <f>SUM(#REF!+#REF!+#REF!+#REF!+#REF!+#REF!+#REF!+#REF!+#REF!+#REF!+#REF!+#REF!+#REF!+#REF!+#REF!+#REF!+#REF!+#REF!+#REF!+#REF!+#REF!+#REF!+#REF!+#REF!+#REF!+#REF!+#REF!+#REF!)</f>
        <v>#REF!</v>
      </c>
      <c r="E240" s="63" t="e">
        <f>SUM(#REF!+#REF!+#REF!+#REF!+#REF!+#REF!+#REF!+#REF!+#REF!+#REF!+#REF!+#REF!+#REF!+#REF!+#REF!+#REF!+#REF!+#REF!+#REF!+#REF!+#REF!+#REF!+#REF!+#REF!+#REF!+#REF!+#REF!+#REF!)</f>
        <v>#REF!</v>
      </c>
      <c r="G240" s="63" t="e">
        <f>SUM(#REF!+#REF!+#REF!+#REF!+#REF!+#REF!+#REF!+#REF!+#REF!+#REF!+#REF!+#REF!+#REF!+#REF!+#REF!+#REF!+#REF!+#REF!+#REF!+#REF!+#REF!+#REF!+#REF!+#REF!+#REF!+#REF!+#REF!)</f>
        <v>#REF!</v>
      </c>
      <c r="H240" s="63" t="e">
        <f>SUM(#REF!+#REF!+#REF!+#REF!+#REF!+#REF!+#REF!+#REF!+#REF!+#REF!+#REF!+#REF!+#REF!+#REF!+#REF!+#REF!+#REF!+#REF!+#REF!+#REF!+#REF!+#REF!+#REF!+#REF!+#REF!+#REF!+#REF!+#REF!)</f>
        <v>#REF!</v>
      </c>
      <c r="I240" s="63" t="e">
        <f>SUM(#REF!+#REF!+#REF!+#REF!+#REF!+#REF!+#REF!+#REF!+#REF!+#REF!+#REF!+#REF!+#REF!+#REF!+#REF!+#REF!+#REF!+#REF!+#REF!+#REF!+#REF!+#REF!+#REF!+#REF!+#REF!+#REF!+#REF!+#REF!)</f>
        <v>#REF!</v>
      </c>
    </row>
    <row r="241" spans="1:9" hidden="1" x14ac:dyDescent="0.25">
      <c r="B241" s="1"/>
      <c r="C241" s="41" t="e">
        <f>B240/158</f>
        <v>#REF!</v>
      </c>
      <c r="H241" s="41" t="e">
        <f>G240*0.2409</f>
        <v>#REF!</v>
      </c>
      <c r="I241" s="63" t="e">
        <f>H240+G240</f>
        <v>#REF!</v>
      </c>
    </row>
    <row r="242" spans="1:9" hidden="1" x14ac:dyDescent="0.25">
      <c r="B242" s="1"/>
    </row>
    <row r="245" spans="1:9" x14ac:dyDescent="0.25">
      <c r="A245" t="s">
        <v>2443</v>
      </c>
      <c r="I245" s="63"/>
    </row>
    <row r="247" spans="1:9" x14ac:dyDescent="0.25">
      <c r="I247" s="63"/>
    </row>
  </sheetData>
  <mergeCells count="4">
    <mergeCell ref="F1:G1"/>
    <mergeCell ref="A2:G2"/>
    <mergeCell ref="A6:A7"/>
    <mergeCell ref="B6:I6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9" tint="0.59999389629810485"/>
  </sheetPr>
  <dimension ref="A1:ALT56"/>
  <sheetViews>
    <sheetView zoomScale="80" zoomScaleNormal="80" workbookViewId="0">
      <selection activeCell="K21" sqref="K21"/>
    </sheetView>
  </sheetViews>
  <sheetFormatPr defaultRowHeight="16.5" x14ac:dyDescent="0.25"/>
  <cols>
    <col min="1" max="1" width="42.28515625" style="194" customWidth="1"/>
    <col min="2" max="2" width="17" style="194" customWidth="1"/>
    <col min="3" max="3" width="19" style="194" customWidth="1"/>
    <col min="4" max="4" width="13.42578125" style="194" customWidth="1"/>
    <col min="5" max="5" width="15.28515625" style="194" customWidth="1"/>
    <col min="6" max="6" width="11.140625" style="194" customWidth="1"/>
    <col min="7" max="7" width="11.28515625" style="194" customWidth="1"/>
    <col min="8" max="8" width="11.85546875" style="194" customWidth="1"/>
    <col min="9" max="9" width="13" style="194" customWidth="1"/>
    <col min="10" max="10" width="12.28515625" style="194" customWidth="1"/>
    <col min="11" max="1008" width="9" style="194" customWidth="1"/>
    <col min="1009" max="16384" width="9.140625" style="208"/>
  </cols>
  <sheetData>
    <row r="1" spans="1:9" x14ac:dyDescent="0.25">
      <c r="F1" s="1480"/>
      <c r="G1" s="1480"/>
    </row>
    <row r="2" spans="1:9" s="195" customFormat="1" ht="48.75" customHeight="1" x14ac:dyDescent="0.25">
      <c r="A2" s="1481" t="s">
        <v>691</v>
      </c>
      <c r="B2" s="1481"/>
      <c r="C2" s="1481"/>
      <c r="D2" s="1481"/>
      <c r="E2" s="1481"/>
      <c r="F2" s="1481"/>
      <c r="G2" s="1481"/>
    </row>
    <row r="4" spans="1:9" x14ac:dyDescent="0.25">
      <c r="A4" s="1122" t="s">
        <v>2705</v>
      </c>
    </row>
    <row r="5" spans="1:9" ht="17.25" thickBot="1" x14ac:dyDescent="0.3"/>
    <row r="6" spans="1:9" ht="24" customHeight="1" x14ac:dyDescent="0.25">
      <c r="A6" s="1482"/>
      <c r="B6" s="1484" t="s">
        <v>11</v>
      </c>
      <c r="C6" s="1485"/>
      <c r="D6" s="1485"/>
      <c r="E6" s="1485"/>
      <c r="F6" s="1485"/>
      <c r="G6" s="1485"/>
      <c r="H6" s="1485"/>
      <c r="I6" s="1486"/>
    </row>
    <row r="7" spans="1:9" ht="142.5" customHeight="1" x14ac:dyDescent="0.25">
      <c r="A7" s="1483"/>
      <c r="B7" s="196" t="s">
        <v>21</v>
      </c>
      <c r="C7" s="197" t="s">
        <v>15</v>
      </c>
      <c r="D7" s="197" t="s">
        <v>16</v>
      </c>
      <c r="E7" s="197" t="s">
        <v>13</v>
      </c>
      <c r="F7" s="197" t="s">
        <v>3</v>
      </c>
      <c r="G7" s="197" t="s">
        <v>4</v>
      </c>
      <c r="H7" s="197" t="s">
        <v>5</v>
      </c>
      <c r="I7" s="198" t="s">
        <v>6</v>
      </c>
    </row>
    <row r="8" spans="1:9" ht="13.5" customHeight="1" x14ac:dyDescent="0.25">
      <c r="A8" s="1124"/>
      <c r="B8" s="199">
        <v>1</v>
      </c>
      <c r="C8" s="200" t="s">
        <v>24</v>
      </c>
      <c r="D8" s="200">
        <v>3</v>
      </c>
      <c r="E8" s="200" t="s">
        <v>17</v>
      </c>
      <c r="F8" s="200">
        <v>5</v>
      </c>
      <c r="G8" s="200" t="s">
        <v>18</v>
      </c>
      <c r="H8" s="200" t="s">
        <v>19</v>
      </c>
      <c r="I8" s="201" t="s">
        <v>20</v>
      </c>
    </row>
    <row r="9" spans="1:9" s="195" customFormat="1" ht="21.75" customHeight="1" x14ac:dyDescent="0.25">
      <c r="A9" s="1125" t="s">
        <v>0</v>
      </c>
      <c r="B9" s="203">
        <f>B10</f>
        <v>1708</v>
      </c>
      <c r="C9" s="209">
        <f t="shared" ref="C9:I9" si="0">C10</f>
        <v>10.810126582278482</v>
      </c>
      <c r="D9" s="1130"/>
      <c r="E9" s="1130"/>
      <c r="F9" s="1130"/>
      <c r="G9" s="202">
        <f t="shared" si="0"/>
        <v>4291.18</v>
      </c>
      <c r="H9" s="202">
        <f t="shared" si="0"/>
        <v>1016.7700000000001</v>
      </c>
      <c r="I9" s="1143">
        <f t="shared" si="0"/>
        <v>5307.95</v>
      </c>
    </row>
    <row r="10" spans="1:9" ht="21.75" customHeight="1" x14ac:dyDescent="0.25">
      <c r="A10" s="1126"/>
      <c r="B10" s="204">
        <f>B11+B23+B35+B41</f>
        <v>1708</v>
      </c>
      <c r="C10" s="1141">
        <f t="shared" ref="C10:I10" si="1">C11+C23+C35+C41</f>
        <v>10.810126582278482</v>
      </c>
      <c r="D10" s="1131"/>
      <c r="E10" s="1131"/>
      <c r="F10" s="1131"/>
      <c r="G10" s="1131">
        <f t="shared" si="1"/>
        <v>4291.18</v>
      </c>
      <c r="H10" s="1131">
        <f t="shared" si="1"/>
        <v>1016.7700000000001</v>
      </c>
      <c r="I10" s="1132">
        <f t="shared" si="1"/>
        <v>5307.95</v>
      </c>
    </row>
    <row r="11" spans="1:9" ht="47.25" customHeight="1" x14ac:dyDescent="0.25">
      <c r="A11" s="1127" t="s">
        <v>10</v>
      </c>
      <c r="B11" s="1123">
        <f>SUM(B12:B22)</f>
        <v>142</v>
      </c>
      <c r="C11" s="1142">
        <f t="shared" ref="C11:I11" si="2">SUM(C12:C22)</f>
        <v>0.89873417721518989</v>
      </c>
      <c r="D11" s="1133"/>
      <c r="E11" s="1133"/>
      <c r="F11" s="1133"/>
      <c r="G11" s="1133">
        <f t="shared" si="2"/>
        <v>970.83999999999992</v>
      </c>
      <c r="H11" s="1133">
        <f t="shared" si="2"/>
        <v>229.95</v>
      </c>
      <c r="I11" s="1134">
        <f t="shared" si="2"/>
        <v>1200.79</v>
      </c>
    </row>
    <row r="12" spans="1:9" ht="18.75" customHeight="1" x14ac:dyDescent="0.25">
      <c r="A12" s="1128" t="s">
        <v>836</v>
      </c>
      <c r="B12" s="207">
        <v>2</v>
      </c>
      <c r="C12" s="1135">
        <f>B12/158</f>
        <v>1.2658227848101266E-2</v>
      </c>
      <c r="D12" s="205">
        <v>1188</v>
      </c>
      <c r="E12" s="205">
        <f>C12*D12</f>
        <v>15.037974683544304</v>
      </c>
      <c r="F12" s="210">
        <v>1</v>
      </c>
      <c r="G12" s="205">
        <f>ROUND(E12*F12,2)</f>
        <v>15.04</v>
      </c>
      <c r="H12" s="205">
        <f>ROUND(G12*0.2409,2)</f>
        <v>3.62</v>
      </c>
      <c r="I12" s="206">
        <f>G12+H12</f>
        <v>18.66</v>
      </c>
    </row>
    <row r="13" spans="1:9" ht="18.75" customHeight="1" x14ac:dyDescent="0.25">
      <c r="A13" s="1128" t="s">
        <v>837</v>
      </c>
      <c r="B13" s="207">
        <v>12</v>
      </c>
      <c r="C13" s="1135">
        <f t="shared" ref="C13:C22" si="3">B13/158</f>
        <v>7.5949367088607597E-2</v>
      </c>
      <c r="D13" s="205">
        <v>7.07</v>
      </c>
      <c r="E13" s="205">
        <f>B13*D13</f>
        <v>84.84</v>
      </c>
      <c r="F13" s="210">
        <v>1</v>
      </c>
      <c r="G13" s="205">
        <f t="shared" ref="G13:G50" si="4">ROUND(E13*F13,2)</f>
        <v>84.84</v>
      </c>
      <c r="H13" s="205">
        <f t="shared" ref="H13:H50" si="5">ROUND(G13*0.2409,2)</f>
        <v>20.440000000000001</v>
      </c>
      <c r="I13" s="206">
        <f t="shared" ref="I13:I50" si="6">G13+H13</f>
        <v>105.28</v>
      </c>
    </row>
    <row r="14" spans="1:9" ht="18.75" customHeight="1" x14ac:dyDescent="0.25">
      <c r="A14" s="1128" t="s">
        <v>838</v>
      </c>
      <c r="B14" s="207">
        <v>14</v>
      </c>
      <c r="C14" s="1135">
        <f t="shared" si="3"/>
        <v>8.8607594936708861E-2</v>
      </c>
      <c r="D14" s="205">
        <v>7.07</v>
      </c>
      <c r="E14" s="205">
        <f t="shared" ref="E14:E40" si="7">B14*D14</f>
        <v>98.98</v>
      </c>
      <c r="F14" s="210">
        <v>1</v>
      </c>
      <c r="G14" s="205">
        <f t="shared" si="4"/>
        <v>98.98</v>
      </c>
      <c r="H14" s="205">
        <f>ROUND(G14*0.21319,2)</f>
        <v>21.1</v>
      </c>
      <c r="I14" s="206">
        <f t="shared" si="6"/>
        <v>120.08000000000001</v>
      </c>
    </row>
    <row r="15" spans="1:9" ht="18.75" customHeight="1" x14ac:dyDescent="0.25">
      <c r="A15" s="1128" t="s">
        <v>839</v>
      </c>
      <c r="B15" s="207">
        <v>6</v>
      </c>
      <c r="C15" s="1135">
        <f t="shared" si="3"/>
        <v>3.7974683544303799E-2</v>
      </c>
      <c r="D15" s="205">
        <v>7.07</v>
      </c>
      <c r="E15" s="205">
        <f t="shared" si="7"/>
        <v>42.42</v>
      </c>
      <c r="F15" s="210">
        <v>1</v>
      </c>
      <c r="G15" s="205">
        <f t="shared" si="4"/>
        <v>42.42</v>
      </c>
      <c r="H15" s="205">
        <f>ROUND(G15*0.2131,2)</f>
        <v>9.0399999999999991</v>
      </c>
      <c r="I15" s="206">
        <f t="shared" si="6"/>
        <v>51.46</v>
      </c>
    </row>
    <row r="16" spans="1:9" ht="18.75" customHeight="1" x14ac:dyDescent="0.25">
      <c r="A16" s="1128" t="s">
        <v>840</v>
      </c>
      <c r="B16" s="207">
        <v>12</v>
      </c>
      <c r="C16" s="1135">
        <f t="shared" si="3"/>
        <v>7.5949367088607597E-2</v>
      </c>
      <c r="D16" s="205">
        <v>7.07</v>
      </c>
      <c r="E16" s="205">
        <f t="shared" si="7"/>
        <v>84.84</v>
      </c>
      <c r="F16" s="210">
        <v>1</v>
      </c>
      <c r="G16" s="205">
        <f t="shared" si="4"/>
        <v>84.84</v>
      </c>
      <c r="H16" s="205">
        <f t="shared" si="5"/>
        <v>20.440000000000001</v>
      </c>
      <c r="I16" s="206">
        <f t="shared" si="6"/>
        <v>105.28</v>
      </c>
    </row>
    <row r="17" spans="1:9" ht="18.75" customHeight="1" x14ac:dyDescent="0.25">
      <c r="A17" s="1128" t="s">
        <v>841</v>
      </c>
      <c r="B17" s="207">
        <v>2</v>
      </c>
      <c r="C17" s="1135">
        <f t="shared" si="3"/>
        <v>1.2658227848101266E-2</v>
      </c>
      <c r="D17" s="205">
        <v>6.22</v>
      </c>
      <c r="E17" s="205">
        <f t="shared" si="7"/>
        <v>12.44</v>
      </c>
      <c r="F17" s="210">
        <v>1</v>
      </c>
      <c r="G17" s="205">
        <f t="shared" si="4"/>
        <v>12.44</v>
      </c>
      <c r="H17" s="205">
        <f t="shared" si="5"/>
        <v>3</v>
      </c>
      <c r="I17" s="206">
        <f t="shared" si="6"/>
        <v>15.44</v>
      </c>
    </row>
    <row r="18" spans="1:9" ht="18.75" customHeight="1" x14ac:dyDescent="0.25">
      <c r="A18" s="1128" t="s">
        <v>842</v>
      </c>
      <c r="B18" s="207">
        <v>6</v>
      </c>
      <c r="C18" s="1135">
        <f t="shared" si="3"/>
        <v>3.7974683544303799E-2</v>
      </c>
      <c r="D18" s="205">
        <v>7.07</v>
      </c>
      <c r="E18" s="205">
        <f t="shared" si="7"/>
        <v>42.42</v>
      </c>
      <c r="F18" s="210">
        <v>1</v>
      </c>
      <c r="G18" s="205">
        <f t="shared" si="4"/>
        <v>42.42</v>
      </c>
      <c r="H18" s="205">
        <f t="shared" si="5"/>
        <v>10.220000000000001</v>
      </c>
      <c r="I18" s="206">
        <f t="shared" si="6"/>
        <v>52.64</v>
      </c>
    </row>
    <row r="19" spans="1:9" ht="18.75" customHeight="1" x14ac:dyDescent="0.25">
      <c r="A19" s="1128" t="s">
        <v>843</v>
      </c>
      <c r="B19" s="207">
        <v>22</v>
      </c>
      <c r="C19" s="1135">
        <f t="shared" si="3"/>
        <v>0.13924050632911392</v>
      </c>
      <c r="D19" s="205">
        <v>6.22</v>
      </c>
      <c r="E19" s="205">
        <f t="shared" si="7"/>
        <v>136.84</v>
      </c>
      <c r="F19" s="210">
        <v>1</v>
      </c>
      <c r="G19" s="205">
        <f t="shared" si="4"/>
        <v>136.84</v>
      </c>
      <c r="H19" s="205">
        <f t="shared" si="5"/>
        <v>32.96</v>
      </c>
      <c r="I19" s="206">
        <f t="shared" si="6"/>
        <v>169.8</v>
      </c>
    </row>
    <row r="20" spans="1:9" ht="19.5" customHeight="1" x14ac:dyDescent="0.25">
      <c r="A20" s="1128" t="s">
        <v>844</v>
      </c>
      <c r="B20" s="207">
        <v>42</v>
      </c>
      <c r="C20" s="1135">
        <f t="shared" si="3"/>
        <v>0.26582278481012656</v>
      </c>
      <c r="D20" s="205">
        <v>7.07</v>
      </c>
      <c r="E20" s="205">
        <f t="shared" si="7"/>
        <v>296.94</v>
      </c>
      <c r="F20" s="210">
        <v>1</v>
      </c>
      <c r="G20" s="205">
        <f t="shared" si="4"/>
        <v>296.94</v>
      </c>
      <c r="H20" s="205">
        <f t="shared" si="5"/>
        <v>71.53</v>
      </c>
      <c r="I20" s="206">
        <f t="shared" si="6"/>
        <v>368.47</v>
      </c>
    </row>
    <row r="21" spans="1:9" ht="19.5" customHeight="1" x14ac:dyDescent="0.25">
      <c r="A21" s="1128" t="s">
        <v>845</v>
      </c>
      <c r="B21" s="207">
        <v>8</v>
      </c>
      <c r="C21" s="1135">
        <f t="shared" si="3"/>
        <v>5.0632911392405063E-2</v>
      </c>
      <c r="D21" s="205">
        <v>7.07</v>
      </c>
      <c r="E21" s="205">
        <f t="shared" si="7"/>
        <v>56.56</v>
      </c>
      <c r="F21" s="210">
        <v>1</v>
      </c>
      <c r="G21" s="205">
        <f t="shared" si="4"/>
        <v>56.56</v>
      </c>
      <c r="H21" s="205">
        <f t="shared" si="5"/>
        <v>13.63</v>
      </c>
      <c r="I21" s="206">
        <f t="shared" si="6"/>
        <v>70.19</v>
      </c>
    </row>
    <row r="22" spans="1:9" ht="19.5" customHeight="1" x14ac:dyDescent="0.25">
      <c r="A22" s="1128" t="s">
        <v>846</v>
      </c>
      <c r="B22" s="207">
        <v>16</v>
      </c>
      <c r="C22" s="1135">
        <f t="shared" si="3"/>
        <v>0.10126582278481013</v>
      </c>
      <c r="D22" s="205">
        <v>6.22</v>
      </c>
      <c r="E22" s="205">
        <f t="shared" si="7"/>
        <v>99.52</v>
      </c>
      <c r="F22" s="210">
        <v>1</v>
      </c>
      <c r="G22" s="205">
        <f t="shared" si="4"/>
        <v>99.52</v>
      </c>
      <c r="H22" s="205">
        <f t="shared" si="5"/>
        <v>23.97</v>
      </c>
      <c r="I22" s="206">
        <f t="shared" si="6"/>
        <v>123.49</v>
      </c>
    </row>
    <row r="23" spans="1:9" ht="66" x14ac:dyDescent="0.25">
      <c r="A23" s="1127" t="s">
        <v>8</v>
      </c>
      <c r="B23" s="1123">
        <f>SUM(B24:B34)</f>
        <v>179</v>
      </c>
      <c r="C23" s="1142">
        <f t="shared" ref="C23:I23" si="8">SUM(C24:C34)</f>
        <v>1.1329113924050633</v>
      </c>
      <c r="D23" s="1133"/>
      <c r="E23" s="1133"/>
      <c r="F23" s="1133"/>
      <c r="G23" s="1133">
        <f t="shared" si="8"/>
        <v>833.73</v>
      </c>
      <c r="H23" s="1133">
        <f t="shared" si="8"/>
        <v>198.13</v>
      </c>
      <c r="I23" s="1134">
        <f t="shared" si="8"/>
        <v>1031.8600000000001</v>
      </c>
    </row>
    <row r="24" spans="1:9" x14ac:dyDescent="0.25">
      <c r="A24" s="1128" t="s">
        <v>847</v>
      </c>
      <c r="B24" s="207">
        <v>2</v>
      </c>
      <c r="C24" s="1135">
        <f t="shared" ref="C24:C34" si="9">B24/158</f>
        <v>1.2658227848101266E-2</v>
      </c>
      <c r="D24" s="205">
        <v>4.67</v>
      </c>
      <c r="E24" s="205">
        <f t="shared" si="7"/>
        <v>9.34</v>
      </c>
      <c r="F24" s="210">
        <v>1</v>
      </c>
      <c r="G24" s="205">
        <f t="shared" si="4"/>
        <v>9.34</v>
      </c>
      <c r="H24" s="205">
        <f t="shared" si="5"/>
        <v>2.25</v>
      </c>
      <c r="I24" s="206">
        <f t="shared" si="6"/>
        <v>11.59</v>
      </c>
    </row>
    <row r="25" spans="1:9" x14ac:dyDescent="0.25">
      <c r="A25" s="1128" t="s">
        <v>848</v>
      </c>
      <c r="B25" s="207">
        <v>1</v>
      </c>
      <c r="C25" s="1135">
        <f t="shared" si="9"/>
        <v>6.3291139240506328E-3</v>
      </c>
      <c r="D25" s="205">
        <v>4.67</v>
      </c>
      <c r="E25" s="205">
        <f t="shared" si="7"/>
        <v>4.67</v>
      </c>
      <c r="F25" s="210">
        <v>1</v>
      </c>
      <c r="G25" s="205">
        <f t="shared" si="4"/>
        <v>4.67</v>
      </c>
      <c r="H25" s="205">
        <f t="shared" si="5"/>
        <v>1.1299999999999999</v>
      </c>
      <c r="I25" s="206">
        <f t="shared" si="6"/>
        <v>5.8</v>
      </c>
    </row>
    <row r="26" spans="1:9" x14ac:dyDescent="0.25">
      <c r="A26" s="1128" t="s">
        <v>849</v>
      </c>
      <c r="B26" s="207">
        <v>2</v>
      </c>
      <c r="C26" s="1135">
        <f t="shared" si="9"/>
        <v>1.2658227848101266E-2</v>
      </c>
      <c r="D26" s="205">
        <v>4.67</v>
      </c>
      <c r="E26" s="205">
        <f t="shared" si="7"/>
        <v>9.34</v>
      </c>
      <c r="F26" s="210">
        <v>1</v>
      </c>
      <c r="G26" s="205">
        <f t="shared" si="4"/>
        <v>9.34</v>
      </c>
      <c r="H26" s="205">
        <f t="shared" si="5"/>
        <v>2.25</v>
      </c>
      <c r="I26" s="206">
        <f t="shared" si="6"/>
        <v>11.59</v>
      </c>
    </row>
    <row r="27" spans="1:9" x14ac:dyDescent="0.25">
      <c r="A27" s="1128" t="s">
        <v>850</v>
      </c>
      <c r="B27" s="207">
        <v>2</v>
      </c>
      <c r="C27" s="1135">
        <f t="shared" si="9"/>
        <v>1.2658227848101266E-2</v>
      </c>
      <c r="D27" s="205">
        <v>4.67</v>
      </c>
      <c r="E27" s="205">
        <f t="shared" si="7"/>
        <v>9.34</v>
      </c>
      <c r="F27" s="210">
        <v>1</v>
      </c>
      <c r="G27" s="205">
        <f t="shared" si="4"/>
        <v>9.34</v>
      </c>
      <c r="H27" s="205">
        <f>ROUND(G27*0.2131,2)</f>
        <v>1.99</v>
      </c>
      <c r="I27" s="206">
        <f t="shared" si="6"/>
        <v>11.33</v>
      </c>
    </row>
    <row r="28" spans="1:9" x14ac:dyDescent="0.25">
      <c r="A28" s="1128" t="s">
        <v>851</v>
      </c>
      <c r="B28" s="207">
        <v>28</v>
      </c>
      <c r="C28" s="1135">
        <f t="shared" si="9"/>
        <v>0.17721518987341772</v>
      </c>
      <c r="D28" s="205">
        <v>4.67</v>
      </c>
      <c r="E28" s="205">
        <f t="shared" si="7"/>
        <v>130.76</v>
      </c>
      <c r="F28" s="210">
        <v>1</v>
      </c>
      <c r="G28" s="205">
        <f t="shared" si="4"/>
        <v>130.76</v>
      </c>
      <c r="H28" s="205">
        <f t="shared" si="5"/>
        <v>31.5</v>
      </c>
      <c r="I28" s="206">
        <f t="shared" si="6"/>
        <v>162.26</v>
      </c>
    </row>
    <row r="29" spans="1:9" x14ac:dyDescent="0.25">
      <c r="A29" s="1128" t="s">
        <v>852</v>
      </c>
      <c r="B29" s="207">
        <v>19</v>
      </c>
      <c r="C29" s="1135">
        <f t="shared" si="9"/>
        <v>0.12025316455696203</v>
      </c>
      <c r="D29" s="205">
        <v>4.67</v>
      </c>
      <c r="E29" s="205">
        <f t="shared" si="7"/>
        <v>88.73</v>
      </c>
      <c r="F29" s="210">
        <v>1</v>
      </c>
      <c r="G29" s="205">
        <f t="shared" si="4"/>
        <v>88.73</v>
      </c>
      <c r="H29" s="205">
        <f>ROUND(G29*0.2131,2)</f>
        <v>18.91</v>
      </c>
      <c r="I29" s="206">
        <f t="shared" si="6"/>
        <v>107.64</v>
      </c>
    </row>
    <row r="30" spans="1:9" x14ac:dyDescent="0.25">
      <c r="A30" s="1128" t="s">
        <v>853</v>
      </c>
      <c r="B30" s="207">
        <v>10</v>
      </c>
      <c r="C30" s="1135">
        <f t="shared" si="9"/>
        <v>6.3291139240506333E-2</v>
      </c>
      <c r="D30" s="205">
        <v>4.67</v>
      </c>
      <c r="E30" s="205">
        <f t="shared" si="7"/>
        <v>46.7</v>
      </c>
      <c r="F30" s="210">
        <v>1</v>
      </c>
      <c r="G30" s="205">
        <f t="shared" si="4"/>
        <v>46.7</v>
      </c>
      <c r="H30" s="205">
        <f t="shared" si="5"/>
        <v>11.25</v>
      </c>
      <c r="I30" s="206">
        <f t="shared" si="6"/>
        <v>57.95</v>
      </c>
    </row>
    <row r="31" spans="1:9" x14ac:dyDescent="0.25">
      <c r="A31" s="1128" t="s">
        <v>870</v>
      </c>
      <c r="B31" s="207">
        <v>4</v>
      </c>
      <c r="C31" s="1135">
        <f t="shared" si="9"/>
        <v>2.5316455696202531E-2</v>
      </c>
      <c r="D31" s="205">
        <v>4.12</v>
      </c>
      <c r="E31" s="205">
        <f t="shared" si="7"/>
        <v>16.48</v>
      </c>
      <c r="F31" s="210">
        <v>1</v>
      </c>
      <c r="G31" s="205">
        <f t="shared" si="4"/>
        <v>16.48</v>
      </c>
      <c r="H31" s="205">
        <f t="shared" si="5"/>
        <v>3.97</v>
      </c>
      <c r="I31" s="206">
        <f t="shared" si="6"/>
        <v>20.45</v>
      </c>
    </row>
    <row r="32" spans="1:9" x14ac:dyDescent="0.25">
      <c r="A32" s="1128" t="s">
        <v>871</v>
      </c>
      <c r="B32" s="207">
        <v>8</v>
      </c>
      <c r="C32" s="1135">
        <f t="shared" si="9"/>
        <v>5.0632911392405063E-2</v>
      </c>
      <c r="D32" s="205">
        <v>4.67</v>
      </c>
      <c r="E32" s="205">
        <f t="shared" si="7"/>
        <v>37.36</v>
      </c>
      <c r="F32" s="210">
        <v>1</v>
      </c>
      <c r="G32" s="205">
        <f t="shared" si="4"/>
        <v>37.36</v>
      </c>
      <c r="H32" s="205">
        <f t="shared" si="5"/>
        <v>9</v>
      </c>
      <c r="I32" s="206">
        <f t="shared" si="6"/>
        <v>46.36</v>
      </c>
    </row>
    <row r="33" spans="1:9" x14ac:dyDescent="0.25">
      <c r="A33" s="1128" t="s">
        <v>872</v>
      </c>
      <c r="B33" s="207">
        <v>23</v>
      </c>
      <c r="C33" s="1135">
        <f t="shared" si="9"/>
        <v>0.14556962025316456</v>
      </c>
      <c r="D33" s="205">
        <v>4.67</v>
      </c>
      <c r="E33" s="205">
        <f t="shared" si="7"/>
        <v>107.41</v>
      </c>
      <c r="F33" s="210">
        <v>1</v>
      </c>
      <c r="G33" s="205">
        <f t="shared" si="4"/>
        <v>107.41</v>
      </c>
      <c r="H33" s="205">
        <f t="shared" si="5"/>
        <v>25.88</v>
      </c>
      <c r="I33" s="206">
        <f t="shared" si="6"/>
        <v>133.29</v>
      </c>
    </row>
    <row r="34" spans="1:9" x14ac:dyDescent="0.25">
      <c r="A34" s="1128" t="s">
        <v>873</v>
      </c>
      <c r="B34" s="207">
        <v>80</v>
      </c>
      <c r="C34" s="1135">
        <f t="shared" si="9"/>
        <v>0.50632911392405067</v>
      </c>
      <c r="D34" s="205">
        <v>4.67</v>
      </c>
      <c r="E34" s="205">
        <f t="shared" si="7"/>
        <v>373.6</v>
      </c>
      <c r="F34" s="210">
        <v>1</v>
      </c>
      <c r="G34" s="205">
        <f t="shared" si="4"/>
        <v>373.6</v>
      </c>
      <c r="H34" s="205">
        <f t="shared" si="5"/>
        <v>90</v>
      </c>
      <c r="I34" s="206">
        <f t="shared" si="6"/>
        <v>463.6</v>
      </c>
    </row>
    <row r="35" spans="1:9" ht="66" x14ac:dyDescent="0.25">
      <c r="A35" s="1127" t="s">
        <v>9</v>
      </c>
      <c r="B35" s="1123">
        <f>SUM(B36:B40)</f>
        <v>13</v>
      </c>
      <c r="C35" s="1142">
        <f t="shared" ref="C35:I35" si="10">SUM(C36:C40)</f>
        <v>8.2278481012658236E-2</v>
      </c>
      <c r="D35" s="1133"/>
      <c r="E35" s="1133"/>
      <c r="F35" s="1133"/>
      <c r="G35" s="1133">
        <f t="shared" si="10"/>
        <v>44.59</v>
      </c>
      <c r="H35" s="1133">
        <f t="shared" si="10"/>
        <v>10.17</v>
      </c>
      <c r="I35" s="1134">
        <f t="shared" si="10"/>
        <v>54.76</v>
      </c>
    </row>
    <row r="36" spans="1:9" x14ac:dyDescent="0.25">
      <c r="A36" s="1128" t="s">
        <v>854</v>
      </c>
      <c r="B36" s="207">
        <v>4</v>
      </c>
      <c r="C36" s="1135">
        <f t="shared" ref="C36:C40" si="11">B36/158</f>
        <v>2.5316455696202531E-2</v>
      </c>
      <c r="D36" s="205">
        <v>3.43</v>
      </c>
      <c r="E36" s="205">
        <f t="shared" si="7"/>
        <v>13.72</v>
      </c>
      <c r="F36" s="210">
        <v>1</v>
      </c>
      <c r="G36" s="205">
        <f t="shared" si="4"/>
        <v>13.72</v>
      </c>
      <c r="H36" s="205">
        <f t="shared" si="5"/>
        <v>3.31</v>
      </c>
      <c r="I36" s="206">
        <f t="shared" si="6"/>
        <v>17.03</v>
      </c>
    </row>
    <row r="37" spans="1:9" x14ac:dyDescent="0.25">
      <c r="A37" s="1128" t="s">
        <v>855</v>
      </c>
      <c r="B37" s="207">
        <v>2</v>
      </c>
      <c r="C37" s="1135">
        <f t="shared" si="11"/>
        <v>1.2658227848101266E-2</v>
      </c>
      <c r="D37" s="205">
        <v>3.43</v>
      </c>
      <c r="E37" s="205">
        <f t="shared" si="7"/>
        <v>6.86</v>
      </c>
      <c r="F37" s="210">
        <v>1</v>
      </c>
      <c r="G37" s="205">
        <f t="shared" si="4"/>
        <v>6.86</v>
      </c>
      <c r="H37" s="205">
        <f>ROUND(G37*0.2131,2)</f>
        <v>1.46</v>
      </c>
      <c r="I37" s="206">
        <f t="shared" si="6"/>
        <v>8.32</v>
      </c>
    </row>
    <row r="38" spans="1:9" x14ac:dyDescent="0.25">
      <c r="A38" s="1128" t="s">
        <v>856</v>
      </c>
      <c r="B38" s="207">
        <v>4</v>
      </c>
      <c r="C38" s="1135">
        <f t="shared" si="11"/>
        <v>2.5316455696202531E-2</v>
      </c>
      <c r="D38" s="205">
        <v>3.43</v>
      </c>
      <c r="E38" s="205">
        <f t="shared" si="7"/>
        <v>13.72</v>
      </c>
      <c r="F38" s="210">
        <v>1</v>
      </c>
      <c r="G38" s="205">
        <f t="shared" si="4"/>
        <v>13.72</v>
      </c>
      <c r="H38" s="205">
        <f>ROUND(G38*0.2131,2)</f>
        <v>2.92</v>
      </c>
      <c r="I38" s="206">
        <f t="shared" si="6"/>
        <v>16.64</v>
      </c>
    </row>
    <row r="39" spans="1:9" x14ac:dyDescent="0.25">
      <c r="A39" s="1128" t="s">
        <v>857</v>
      </c>
      <c r="B39" s="207">
        <v>2</v>
      </c>
      <c r="C39" s="1135">
        <f t="shared" si="11"/>
        <v>1.2658227848101266E-2</v>
      </c>
      <c r="D39" s="205">
        <v>3.43</v>
      </c>
      <c r="E39" s="205">
        <f t="shared" si="7"/>
        <v>6.86</v>
      </c>
      <c r="F39" s="210">
        <v>1</v>
      </c>
      <c r="G39" s="205">
        <f t="shared" si="4"/>
        <v>6.86</v>
      </c>
      <c r="H39" s="205">
        <f t="shared" si="5"/>
        <v>1.65</v>
      </c>
      <c r="I39" s="206">
        <f t="shared" si="6"/>
        <v>8.51</v>
      </c>
    </row>
    <row r="40" spans="1:9" x14ac:dyDescent="0.25">
      <c r="A40" s="1128" t="s">
        <v>858</v>
      </c>
      <c r="B40" s="207">
        <v>1</v>
      </c>
      <c r="C40" s="1135">
        <f t="shared" si="11"/>
        <v>6.3291139240506328E-3</v>
      </c>
      <c r="D40" s="205">
        <v>3.43</v>
      </c>
      <c r="E40" s="205">
        <f t="shared" si="7"/>
        <v>3.43</v>
      </c>
      <c r="F40" s="210">
        <v>1</v>
      </c>
      <c r="G40" s="205">
        <f t="shared" si="4"/>
        <v>3.43</v>
      </c>
      <c r="H40" s="205">
        <f t="shared" si="5"/>
        <v>0.83</v>
      </c>
      <c r="I40" s="206">
        <f t="shared" si="6"/>
        <v>4.26</v>
      </c>
    </row>
    <row r="41" spans="1:9" ht="36" customHeight="1" x14ac:dyDescent="0.25">
      <c r="A41" s="1127" t="s">
        <v>7</v>
      </c>
      <c r="B41" s="1123">
        <f>SUM(B42:B50)</f>
        <v>1374</v>
      </c>
      <c r="C41" s="1142">
        <f t="shared" ref="C41:I41" si="12">SUM(C42:C50)</f>
        <v>8.6962025316455698</v>
      </c>
      <c r="D41" s="1133"/>
      <c r="E41" s="1133"/>
      <c r="F41" s="1133"/>
      <c r="G41" s="1133">
        <f t="shared" si="12"/>
        <v>2442.0200000000004</v>
      </c>
      <c r="H41" s="1133">
        <f t="shared" si="12"/>
        <v>578.5200000000001</v>
      </c>
      <c r="I41" s="1134">
        <f t="shared" si="12"/>
        <v>3020.5399999999995</v>
      </c>
    </row>
    <row r="42" spans="1:9" x14ac:dyDescent="0.25">
      <c r="A42" s="1128" t="s">
        <v>859</v>
      </c>
      <c r="B42" s="207">
        <v>158</v>
      </c>
      <c r="C42" s="1135">
        <f t="shared" ref="C42:C50" si="13">B42/158</f>
        <v>1</v>
      </c>
      <c r="D42" s="205">
        <v>1171</v>
      </c>
      <c r="E42" s="205">
        <f>C42*D42</f>
        <v>1171</v>
      </c>
      <c r="F42" s="210">
        <v>0.3</v>
      </c>
      <c r="G42" s="205">
        <f t="shared" si="4"/>
        <v>351.3</v>
      </c>
      <c r="H42" s="205">
        <f>ROUND(G42*0.2131,2)</f>
        <v>74.86</v>
      </c>
      <c r="I42" s="206">
        <f t="shared" si="6"/>
        <v>426.16</v>
      </c>
    </row>
    <row r="43" spans="1:9" x14ac:dyDescent="0.25">
      <c r="A43" s="1128" t="s">
        <v>860</v>
      </c>
      <c r="B43" s="207">
        <v>158</v>
      </c>
      <c r="C43" s="1135">
        <f t="shared" si="13"/>
        <v>1</v>
      </c>
      <c r="D43" s="205">
        <v>836</v>
      </c>
      <c r="E43" s="205">
        <f t="shared" ref="E43:E50" si="14">C43*D43</f>
        <v>836</v>
      </c>
      <c r="F43" s="210">
        <v>0.3</v>
      </c>
      <c r="G43" s="205">
        <f t="shared" si="4"/>
        <v>250.8</v>
      </c>
      <c r="H43" s="205">
        <f t="shared" si="5"/>
        <v>60.42</v>
      </c>
      <c r="I43" s="206">
        <f t="shared" si="6"/>
        <v>311.22000000000003</v>
      </c>
    </row>
    <row r="44" spans="1:9" x14ac:dyDescent="0.25">
      <c r="A44" s="1128" t="s">
        <v>861</v>
      </c>
      <c r="B44" s="207">
        <v>158</v>
      </c>
      <c r="C44" s="1135">
        <f t="shared" si="13"/>
        <v>1</v>
      </c>
      <c r="D44" s="205">
        <v>1376</v>
      </c>
      <c r="E44" s="205">
        <f t="shared" si="14"/>
        <v>1376</v>
      </c>
      <c r="F44" s="210">
        <v>0.3</v>
      </c>
      <c r="G44" s="205">
        <f t="shared" si="4"/>
        <v>412.8</v>
      </c>
      <c r="H44" s="205">
        <f t="shared" si="5"/>
        <v>99.44</v>
      </c>
      <c r="I44" s="206">
        <f t="shared" si="6"/>
        <v>512.24</v>
      </c>
    </row>
    <row r="45" spans="1:9" x14ac:dyDescent="0.25">
      <c r="A45" s="1128" t="s">
        <v>862</v>
      </c>
      <c r="B45" s="207">
        <v>110</v>
      </c>
      <c r="C45" s="1135">
        <f t="shared" si="13"/>
        <v>0.69620253164556967</v>
      </c>
      <c r="D45" s="205">
        <v>984</v>
      </c>
      <c r="E45" s="205">
        <f t="shared" si="14"/>
        <v>685.0632911392405</v>
      </c>
      <c r="F45" s="210">
        <v>0.3</v>
      </c>
      <c r="G45" s="205">
        <f t="shared" si="4"/>
        <v>205.52</v>
      </c>
      <c r="H45" s="205">
        <f t="shared" si="5"/>
        <v>49.51</v>
      </c>
      <c r="I45" s="206">
        <f t="shared" si="6"/>
        <v>255.03</v>
      </c>
    </row>
    <row r="46" spans="1:9" x14ac:dyDescent="0.25">
      <c r="A46" s="1128" t="s">
        <v>863</v>
      </c>
      <c r="B46" s="207">
        <v>158</v>
      </c>
      <c r="C46" s="1135">
        <f t="shared" si="13"/>
        <v>1</v>
      </c>
      <c r="D46" s="205">
        <v>430</v>
      </c>
      <c r="E46" s="205">
        <f t="shared" si="14"/>
        <v>430</v>
      </c>
      <c r="F46" s="210">
        <v>0.3</v>
      </c>
      <c r="G46" s="205">
        <f t="shared" si="4"/>
        <v>129</v>
      </c>
      <c r="H46" s="205">
        <f t="shared" si="5"/>
        <v>31.08</v>
      </c>
      <c r="I46" s="206">
        <f t="shared" si="6"/>
        <v>160.07999999999998</v>
      </c>
    </row>
    <row r="47" spans="1:9" x14ac:dyDescent="0.25">
      <c r="A47" s="1128" t="s">
        <v>864</v>
      </c>
      <c r="B47" s="207">
        <v>158</v>
      </c>
      <c r="C47" s="1135">
        <f t="shared" si="13"/>
        <v>1</v>
      </c>
      <c r="D47" s="205">
        <v>1206</v>
      </c>
      <c r="E47" s="205">
        <f t="shared" si="14"/>
        <v>1206</v>
      </c>
      <c r="F47" s="210">
        <v>0.3</v>
      </c>
      <c r="G47" s="205">
        <f t="shared" si="4"/>
        <v>361.8</v>
      </c>
      <c r="H47" s="205">
        <f t="shared" si="5"/>
        <v>87.16</v>
      </c>
      <c r="I47" s="206">
        <f t="shared" si="6"/>
        <v>448.96000000000004</v>
      </c>
    </row>
    <row r="48" spans="1:9" x14ac:dyDescent="0.25">
      <c r="A48" s="1128" t="s">
        <v>865</v>
      </c>
      <c r="B48" s="207">
        <v>158</v>
      </c>
      <c r="C48" s="1135">
        <f t="shared" si="13"/>
        <v>1</v>
      </c>
      <c r="D48" s="205">
        <v>560</v>
      </c>
      <c r="E48" s="205">
        <f t="shared" si="14"/>
        <v>560</v>
      </c>
      <c r="F48" s="210">
        <v>0.3</v>
      </c>
      <c r="G48" s="205">
        <f t="shared" si="4"/>
        <v>168</v>
      </c>
      <c r="H48" s="205">
        <f t="shared" si="5"/>
        <v>40.47</v>
      </c>
      <c r="I48" s="206">
        <f t="shared" si="6"/>
        <v>208.47</v>
      </c>
    </row>
    <row r="49" spans="1:9" x14ac:dyDescent="0.25">
      <c r="A49" s="1128" t="s">
        <v>866</v>
      </c>
      <c r="B49" s="207">
        <v>158</v>
      </c>
      <c r="C49" s="1135">
        <f t="shared" si="13"/>
        <v>1</v>
      </c>
      <c r="D49" s="205">
        <v>1300</v>
      </c>
      <c r="E49" s="205">
        <f t="shared" si="14"/>
        <v>1300</v>
      </c>
      <c r="F49" s="210">
        <v>0.3</v>
      </c>
      <c r="G49" s="205">
        <f t="shared" si="4"/>
        <v>390</v>
      </c>
      <c r="H49" s="205">
        <f t="shared" si="5"/>
        <v>93.95</v>
      </c>
      <c r="I49" s="206">
        <f t="shared" si="6"/>
        <v>483.95</v>
      </c>
    </row>
    <row r="50" spans="1:9" ht="17.25" thickBot="1" x14ac:dyDescent="0.3">
      <c r="A50" s="1129" t="s">
        <v>51</v>
      </c>
      <c r="B50" s="1136">
        <v>158</v>
      </c>
      <c r="C50" s="1137">
        <f t="shared" si="13"/>
        <v>1</v>
      </c>
      <c r="D50" s="1138">
        <v>576</v>
      </c>
      <c r="E50" s="1138">
        <f t="shared" si="14"/>
        <v>576</v>
      </c>
      <c r="F50" s="1139">
        <v>0.3</v>
      </c>
      <c r="G50" s="1138">
        <f t="shared" si="4"/>
        <v>172.8</v>
      </c>
      <c r="H50" s="1138">
        <f t="shared" si="5"/>
        <v>41.63</v>
      </c>
      <c r="I50" s="1140">
        <f t="shared" si="6"/>
        <v>214.43</v>
      </c>
    </row>
    <row r="53" spans="1:9" x14ac:dyDescent="0.25">
      <c r="A53" s="194" t="s">
        <v>867</v>
      </c>
    </row>
    <row r="54" spans="1:9" ht="18" customHeight="1" x14ac:dyDescent="0.25"/>
    <row r="55" spans="1:9" x14ac:dyDescent="0.25">
      <c r="A55" s="194" t="s">
        <v>868</v>
      </c>
    </row>
    <row r="56" spans="1:9" x14ac:dyDescent="0.25">
      <c r="A56" s="194" t="s">
        <v>869</v>
      </c>
    </row>
  </sheetData>
  <mergeCells count="4">
    <mergeCell ref="F1:G1"/>
    <mergeCell ref="A2:G2"/>
    <mergeCell ref="A6:A7"/>
    <mergeCell ref="B6:I6"/>
  </mergeCells>
  <pageMargins left="0.31527777777777799" right="0.31527777777777799" top="0.55138888888888904" bottom="0.35416666666666702" header="0.51180555555555496" footer="0.51180555555555496"/>
  <pageSetup paperSize="9" firstPageNumber="0" orientation="landscape" horizontalDpi="300" verticalDpi="30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9" tint="0.59999389629810485"/>
  </sheetPr>
  <dimension ref="A1:I119"/>
  <sheetViews>
    <sheetView zoomScale="80" zoomScaleNormal="80" zoomScaleSheetLayoutView="80" workbookViewId="0">
      <selection activeCell="M15" sqref="M15"/>
    </sheetView>
  </sheetViews>
  <sheetFormatPr defaultRowHeight="16.5" x14ac:dyDescent="0.25"/>
  <cols>
    <col min="1" max="1" width="42.7109375" style="2" customWidth="1"/>
    <col min="2" max="2" width="17.28515625" style="2" customWidth="1"/>
    <col min="3" max="3" width="19.28515625" style="2" customWidth="1"/>
    <col min="4" max="4" width="13.7109375" style="2" customWidth="1"/>
    <col min="5" max="5" width="15.42578125" style="2" customWidth="1"/>
    <col min="6" max="6" width="11.42578125" style="2" customWidth="1"/>
    <col min="7" max="7" width="13.140625" style="2" customWidth="1"/>
    <col min="8" max="8" width="14" style="2" customWidth="1"/>
    <col min="9" max="9" width="14.85546875" style="2" customWidth="1"/>
    <col min="10" max="16384" width="9.140625" style="2"/>
  </cols>
  <sheetData>
    <row r="1" spans="1:9" x14ac:dyDescent="0.25">
      <c r="F1" s="1433" t="s">
        <v>12</v>
      </c>
      <c r="G1" s="1433"/>
    </row>
    <row r="2" spans="1:9" s="1" customFormat="1" ht="48.75" customHeight="1" x14ac:dyDescent="0.25">
      <c r="A2" s="1374" t="s">
        <v>691</v>
      </c>
      <c r="B2" s="1374"/>
      <c r="C2" s="1374"/>
      <c r="D2" s="1374"/>
      <c r="E2" s="1374"/>
      <c r="F2" s="1374"/>
      <c r="G2" s="1374"/>
    </row>
    <row r="4" spans="1:9" x14ac:dyDescent="0.25">
      <c r="A4" s="186" t="s">
        <v>999</v>
      </c>
    </row>
    <row r="5" spans="1:9" ht="17.25" thickBot="1" x14ac:dyDescent="0.3"/>
    <row r="6" spans="1:9" ht="24" customHeight="1" x14ac:dyDescent="0.25">
      <c r="A6" s="1428"/>
      <c r="B6" s="1430" t="s">
        <v>11</v>
      </c>
      <c r="C6" s="1431"/>
      <c r="D6" s="1431"/>
      <c r="E6" s="1431"/>
      <c r="F6" s="1431"/>
      <c r="G6" s="1431"/>
      <c r="H6" s="1431"/>
      <c r="I6" s="1432"/>
    </row>
    <row r="7" spans="1:9" ht="142.5" customHeight="1" x14ac:dyDescent="0.25">
      <c r="A7" s="1429"/>
      <c r="B7" s="23" t="s">
        <v>21</v>
      </c>
      <c r="C7" s="166" t="s">
        <v>15</v>
      </c>
      <c r="D7" s="24" t="s">
        <v>16</v>
      </c>
      <c r="E7" s="24" t="s">
        <v>13</v>
      </c>
      <c r="F7" s="24" t="s">
        <v>3</v>
      </c>
      <c r="G7" s="24" t="s">
        <v>4</v>
      </c>
      <c r="H7" s="24" t="s">
        <v>5</v>
      </c>
      <c r="I7" s="25" t="s">
        <v>6</v>
      </c>
    </row>
    <row r="8" spans="1:9" ht="13.5" customHeight="1" x14ac:dyDescent="0.25">
      <c r="A8" s="915"/>
      <c r="B8" s="4">
        <v>1</v>
      </c>
      <c r="C8" s="5" t="s">
        <v>1000</v>
      </c>
      <c r="D8" s="5">
        <v>3</v>
      </c>
      <c r="E8" s="5" t="s">
        <v>17</v>
      </c>
      <c r="F8" s="5">
        <v>5</v>
      </c>
      <c r="G8" s="5" t="s">
        <v>18</v>
      </c>
      <c r="H8" s="5" t="s">
        <v>19</v>
      </c>
      <c r="I8" s="6" t="s">
        <v>20</v>
      </c>
    </row>
    <row r="9" spans="1:9" s="1" customFormat="1" ht="26.25" customHeight="1" x14ac:dyDescent="0.25">
      <c r="A9" s="213" t="s">
        <v>0</v>
      </c>
      <c r="B9" s="829">
        <f>B10+B18+B60+B81</f>
        <v>7751.3799999999992</v>
      </c>
      <c r="C9" s="122">
        <f t="shared" ref="C9:I9" si="0">C10+C18+C60+C81</f>
        <v>54.703774509803921</v>
      </c>
      <c r="D9" s="214"/>
      <c r="E9" s="214"/>
      <c r="F9" s="214"/>
      <c r="G9" s="8">
        <f t="shared" si="0"/>
        <v>34946.78</v>
      </c>
      <c r="H9" s="8">
        <f t="shared" si="0"/>
        <v>8418.7099999999991</v>
      </c>
      <c r="I9" s="9">
        <f t="shared" si="0"/>
        <v>43365.489999999991</v>
      </c>
    </row>
    <row r="10" spans="1:9" ht="48.75" customHeight="1" x14ac:dyDescent="0.25">
      <c r="A10" s="640" t="s">
        <v>10</v>
      </c>
      <c r="B10" s="654">
        <f>SUM(B11:B17)</f>
        <v>407.6</v>
      </c>
      <c r="C10" s="45">
        <f>SUM(C11:C17)</f>
        <v>2.9970588235294118</v>
      </c>
      <c r="D10" s="38"/>
      <c r="E10" s="46"/>
      <c r="F10" s="38"/>
      <c r="G10" s="45">
        <f>SUM(G11:G17)</f>
        <v>5661.42</v>
      </c>
      <c r="H10" s="45">
        <f>SUM(H11:H17)</f>
        <v>1363.84</v>
      </c>
      <c r="I10" s="47">
        <f>SUM(I11:I17)</f>
        <v>7025.2599999999993</v>
      </c>
    </row>
    <row r="11" spans="1:9" ht="18.75" customHeight="1" x14ac:dyDescent="0.25">
      <c r="A11" s="216" t="s">
        <v>1001</v>
      </c>
      <c r="B11" s="658">
        <v>117</v>
      </c>
      <c r="C11" s="128">
        <f>B11/136</f>
        <v>0.86029411764705888</v>
      </c>
      <c r="D11" s="16">
        <v>2070</v>
      </c>
      <c r="E11" s="16">
        <f>C11*D11</f>
        <v>1780.8088235294119</v>
      </c>
      <c r="F11" s="492">
        <v>100</v>
      </c>
      <c r="G11" s="16">
        <f>ROUND(E11*F11/100,2)</f>
        <v>1780.81</v>
      </c>
      <c r="H11" s="16">
        <f>ROUND(G11*0.2409,2)</f>
        <v>429</v>
      </c>
      <c r="I11" s="17">
        <f>G11+H11</f>
        <v>2209.81</v>
      </c>
    </row>
    <row r="12" spans="1:9" ht="18.75" customHeight="1" x14ac:dyDescent="0.25">
      <c r="A12" s="216" t="s">
        <v>1001</v>
      </c>
      <c r="B12" s="658">
        <v>14</v>
      </c>
      <c r="C12" s="128">
        <f t="shared" ref="C12:C75" si="1">B12/136</f>
        <v>0.10294117647058823</v>
      </c>
      <c r="D12" s="16">
        <v>2070</v>
      </c>
      <c r="E12" s="16">
        <f>C12*D12</f>
        <v>213.08823529411762</v>
      </c>
      <c r="F12" s="492">
        <v>30</v>
      </c>
      <c r="G12" s="16">
        <f t="shared" ref="G12:G75" si="2">ROUND(E12*F12/100,2)</f>
        <v>63.93</v>
      </c>
      <c r="H12" s="16">
        <f t="shared" ref="H12:H75" si="3">ROUND(G12*0.2409,2)</f>
        <v>15.4</v>
      </c>
      <c r="I12" s="17">
        <f t="shared" ref="I12:I75" si="4">G12+H12</f>
        <v>79.33</v>
      </c>
    </row>
    <row r="13" spans="1:9" ht="18.75" customHeight="1" x14ac:dyDescent="0.25">
      <c r="A13" s="216" t="s">
        <v>1001</v>
      </c>
      <c r="B13" s="658">
        <v>5</v>
      </c>
      <c r="C13" s="128">
        <f t="shared" si="1"/>
        <v>3.6764705882352942E-2</v>
      </c>
      <c r="D13" s="16">
        <v>2070</v>
      </c>
      <c r="E13" s="16">
        <f t="shared" ref="E13:E76" si="5">C13*D13</f>
        <v>76.102941176470594</v>
      </c>
      <c r="F13" s="492">
        <v>100</v>
      </c>
      <c r="G13" s="16">
        <f t="shared" si="2"/>
        <v>76.099999999999994</v>
      </c>
      <c r="H13" s="16">
        <f t="shared" si="3"/>
        <v>18.329999999999998</v>
      </c>
      <c r="I13" s="17">
        <f t="shared" si="4"/>
        <v>94.429999999999993</v>
      </c>
    </row>
    <row r="14" spans="1:9" ht="18.75" customHeight="1" x14ac:dyDescent="0.25">
      <c r="A14" s="216" t="s">
        <v>1002</v>
      </c>
      <c r="B14" s="658">
        <v>122</v>
      </c>
      <c r="C14" s="128">
        <f t="shared" si="1"/>
        <v>0.8970588235294118</v>
      </c>
      <c r="D14" s="16">
        <v>1943</v>
      </c>
      <c r="E14" s="16">
        <f t="shared" si="5"/>
        <v>1742.9852941176471</v>
      </c>
      <c r="F14" s="492">
        <v>100</v>
      </c>
      <c r="G14" s="16">
        <f t="shared" si="2"/>
        <v>1742.99</v>
      </c>
      <c r="H14" s="16">
        <f t="shared" si="3"/>
        <v>419.89</v>
      </c>
      <c r="I14" s="17">
        <f t="shared" si="4"/>
        <v>2162.88</v>
      </c>
    </row>
    <row r="15" spans="1:9" ht="18.75" customHeight="1" x14ac:dyDescent="0.25">
      <c r="A15" s="216" t="s">
        <v>1002</v>
      </c>
      <c r="B15" s="1144">
        <v>115.6</v>
      </c>
      <c r="C15" s="128">
        <f t="shared" si="1"/>
        <v>0.85</v>
      </c>
      <c r="D15" s="109">
        <v>1943</v>
      </c>
      <c r="E15" s="16">
        <f t="shared" si="5"/>
        <v>1651.55</v>
      </c>
      <c r="F15" s="1145">
        <v>100</v>
      </c>
      <c r="G15" s="16">
        <f t="shared" si="2"/>
        <v>1651.55</v>
      </c>
      <c r="H15" s="16">
        <f t="shared" si="3"/>
        <v>397.86</v>
      </c>
      <c r="I15" s="17">
        <f t="shared" si="4"/>
        <v>2049.41</v>
      </c>
    </row>
    <row r="16" spans="1:9" ht="18.75" customHeight="1" x14ac:dyDescent="0.25">
      <c r="A16" s="216" t="s">
        <v>1003</v>
      </c>
      <c r="B16" s="658">
        <v>29</v>
      </c>
      <c r="C16" s="128">
        <f t="shared" si="1"/>
        <v>0.21323529411764705</v>
      </c>
      <c r="D16" s="16">
        <v>1543</v>
      </c>
      <c r="E16" s="16">
        <f t="shared" si="5"/>
        <v>329.02205882352939</v>
      </c>
      <c r="F16" s="492">
        <v>100</v>
      </c>
      <c r="G16" s="16">
        <f t="shared" si="2"/>
        <v>329.02</v>
      </c>
      <c r="H16" s="16">
        <f t="shared" si="3"/>
        <v>79.260000000000005</v>
      </c>
      <c r="I16" s="17">
        <f t="shared" si="4"/>
        <v>408.28</v>
      </c>
    </row>
    <row r="17" spans="1:9" ht="19.5" customHeight="1" x14ac:dyDescent="0.25">
      <c r="A17" s="216" t="s">
        <v>1003</v>
      </c>
      <c r="B17" s="658">
        <v>5</v>
      </c>
      <c r="C17" s="128">
        <f t="shared" si="1"/>
        <v>3.6764705882352942E-2</v>
      </c>
      <c r="D17" s="16">
        <v>1543</v>
      </c>
      <c r="E17" s="16">
        <f t="shared" si="5"/>
        <v>56.727941176470587</v>
      </c>
      <c r="F17" s="492">
        <v>30</v>
      </c>
      <c r="G17" s="16">
        <f t="shared" si="2"/>
        <v>17.02</v>
      </c>
      <c r="H17" s="16">
        <f t="shared" si="3"/>
        <v>4.0999999999999996</v>
      </c>
      <c r="I17" s="17">
        <f t="shared" si="4"/>
        <v>21.119999999999997</v>
      </c>
    </row>
    <row r="18" spans="1:9" ht="84" customHeight="1" x14ac:dyDescent="0.25">
      <c r="A18" s="640" t="s">
        <v>8</v>
      </c>
      <c r="B18" s="654">
        <f>SUM(B19:B59)</f>
        <v>2515.6999999999998</v>
      </c>
      <c r="C18" s="45">
        <f t="shared" ref="C18:I18" si="6">SUM(C19:C59)</f>
        <v>18.497794117647057</v>
      </c>
      <c r="D18" s="46"/>
      <c r="E18" s="46"/>
      <c r="F18" s="1146"/>
      <c r="G18" s="46">
        <f t="shared" si="6"/>
        <v>16201.42</v>
      </c>
      <c r="H18" s="46">
        <f t="shared" si="6"/>
        <v>3902.9399999999996</v>
      </c>
      <c r="I18" s="51">
        <f t="shared" si="6"/>
        <v>20104.359999999993</v>
      </c>
    </row>
    <row r="19" spans="1:9" x14ac:dyDescent="0.25">
      <c r="A19" s="216" t="s">
        <v>611</v>
      </c>
      <c r="B19" s="658">
        <v>136</v>
      </c>
      <c r="C19" s="128">
        <f t="shared" si="1"/>
        <v>1</v>
      </c>
      <c r="D19" s="16">
        <v>993</v>
      </c>
      <c r="E19" s="16">
        <f t="shared" si="5"/>
        <v>993</v>
      </c>
      <c r="F19" s="492">
        <v>100</v>
      </c>
      <c r="G19" s="16">
        <f t="shared" si="2"/>
        <v>993</v>
      </c>
      <c r="H19" s="16">
        <f t="shared" si="3"/>
        <v>239.21</v>
      </c>
      <c r="I19" s="17">
        <f t="shared" si="4"/>
        <v>1232.21</v>
      </c>
    </row>
    <row r="20" spans="1:9" x14ac:dyDescent="0.25">
      <c r="A20" s="216" t="s">
        <v>1004</v>
      </c>
      <c r="B20" s="658">
        <v>96</v>
      </c>
      <c r="C20" s="128">
        <f t="shared" si="1"/>
        <v>0.70588235294117652</v>
      </c>
      <c r="D20" s="16">
        <v>986</v>
      </c>
      <c r="E20" s="16">
        <f t="shared" si="5"/>
        <v>696</v>
      </c>
      <c r="F20" s="492">
        <v>100</v>
      </c>
      <c r="G20" s="16">
        <f t="shared" si="2"/>
        <v>696</v>
      </c>
      <c r="H20" s="16">
        <f t="shared" si="3"/>
        <v>167.67</v>
      </c>
      <c r="I20" s="17">
        <f t="shared" si="4"/>
        <v>863.67</v>
      </c>
    </row>
    <row r="21" spans="1:9" x14ac:dyDescent="0.25">
      <c r="A21" s="216" t="s">
        <v>1005</v>
      </c>
      <c r="B21" s="658">
        <v>63</v>
      </c>
      <c r="C21" s="128">
        <f t="shared" si="1"/>
        <v>0.46323529411764708</v>
      </c>
      <c r="D21" s="16">
        <v>1206</v>
      </c>
      <c r="E21" s="16">
        <f t="shared" si="5"/>
        <v>558.66176470588243</v>
      </c>
      <c r="F21" s="492">
        <v>100</v>
      </c>
      <c r="G21" s="16">
        <f t="shared" si="2"/>
        <v>558.66</v>
      </c>
      <c r="H21" s="16">
        <f t="shared" si="3"/>
        <v>134.58000000000001</v>
      </c>
      <c r="I21" s="17">
        <f t="shared" si="4"/>
        <v>693.24</v>
      </c>
    </row>
    <row r="22" spans="1:9" x14ac:dyDescent="0.25">
      <c r="A22" s="216" t="s">
        <v>68</v>
      </c>
      <c r="B22" s="658">
        <v>88</v>
      </c>
      <c r="C22" s="128">
        <f t="shared" si="1"/>
        <v>0.6470588235294118</v>
      </c>
      <c r="D22" s="16">
        <v>1123</v>
      </c>
      <c r="E22" s="16">
        <f t="shared" si="5"/>
        <v>726.64705882352939</v>
      </c>
      <c r="F22" s="492">
        <v>100</v>
      </c>
      <c r="G22" s="16">
        <f t="shared" si="2"/>
        <v>726.65</v>
      </c>
      <c r="H22" s="16">
        <f t="shared" si="3"/>
        <v>175.05</v>
      </c>
      <c r="I22" s="17">
        <f t="shared" si="4"/>
        <v>901.7</v>
      </c>
    </row>
    <row r="23" spans="1:9" x14ac:dyDescent="0.25">
      <c r="A23" s="216" t="s">
        <v>506</v>
      </c>
      <c r="B23" s="658">
        <v>24</v>
      </c>
      <c r="C23" s="128">
        <f t="shared" si="1"/>
        <v>0.17647058823529413</v>
      </c>
      <c r="D23" s="16">
        <v>1123</v>
      </c>
      <c r="E23" s="16">
        <f t="shared" si="5"/>
        <v>198.1764705882353</v>
      </c>
      <c r="F23" s="492">
        <v>30</v>
      </c>
      <c r="G23" s="16">
        <f t="shared" si="2"/>
        <v>59.45</v>
      </c>
      <c r="H23" s="16">
        <f t="shared" si="3"/>
        <v>14.32</v>
      </c>
      <c r="I23" s="17">
        <f t="shared" si="4"/>
        <v>73.77000000000001</v>
      </c>
    </row>
    <row r="24" spans="1:9" x14ac:dyDescent="0.25">
      <c r="A24" s="216" t="s">
        <v>1006</v>
      </c>
      <c r="B24" s="658">
        <v>24</v>
      </c>
      <c r="C24" s="128">
        <f t="shared" si="1"/>
        <v>0.17647058823529413</v>
      </c>
      <c r="D24" s="16">
        <v>1123</v>
      </c>
      <c r="E24" s="16">
        <f t="shared" si="5"/>
        <v>198.1764705882353</v>
      </c>
      <c r="F24" s="492">
        <v>100</v>
      </c>
      <c r="G24" s="16">
        <f t="shared" si="2"/>
        <v>198.18</v>
      </c>
      <c r="H24" s="16">
        <f t="shared" si="3"/>
        <v>47.74</v>
      </c>
      <c r="I24" s="17">
        <f t="shared" si="4"/>
        <v>245.92000000000002</v>
      </c>
    </row>
    <row r="25" spans="1:9" x14ac:dyDescent="0.25">
      <c r="A25" s="216" t="s">
        <v>68</v>
      </c>
      <c r="B25" s="658">
        <v>39</v>
      </c>
      <c r="C25" s="128">
        <f t="shared" si="1"/>
        <v>0.28676470588235292</v>
      </c>
      <c r="D25" s="16">
        <v>1123</v>
      </c>
      <c r="E25" s="16">
        <f t="shared" si="5"/>
        <v>322.03676470588232</v>
      </c>
      <c r="F25" s="492">
        <v>30</v>
      </c>
      <c r="G25" s="16">
        <f t="shared" si="2"/>
        <v>96.61</v>
      </c>
      <c r="H25" s="16">
        <f t="shared" si="3"/>
        <v>23.27</v>
      </c>
      <c r="I25" s="17">
        <f t="shared" si="4"/>
        <v>119.88</v>
      </c>
    </row>
    <row r="26" spans="1:9" x14ac:dyDescent="0.25">
      <c r="A26" s="216" t="s">
        <v>68</v>
      </c>
      <c r="B26" s="658">
        <v>9</v>
      </c>
      <c r="C26" s="128">
        <f t="shared" si="1"/>
        <v>6.6176470588235295E-2</v>
      </c>
      <c r="D26" s="16">
        <v>1123</v>
      </c>
      <c r="E26" s="16">
        <f t="shared" si="5"/>
        <v>74.316176470588232</v>
      </c>
      <c r="F26" s="492">
        <v>100</v>
      </c>
      <c r="G26" s="16">
        <f t="shared" si="2"/>
        <v>74.319999999999993</v>
      </c>
      <c r="H26" s="16">
        <f t="shared" si="3"/>
        <v>17.899999999999999</v>
      </c>
      <c r="I26" s="17">
        <f t="shared" si="4"/>
        <v>92.22</v>
      </c>
    </row>
    <row r="27" spans="1:9" x14ac:dyDescent="0.25">
      <c r="A27" s="216" t="s">
        <v>68</v>
      </c>
      <c r="B27" s="658">
        <v>40</v>
      </c>
      <c r="C27" s="128">
        <f t="shared" si="1"/>
        <v>0.29411764705882354</v>
      </c>
      <c r="D27" s="16">
        <v>1123</v>
      </c>
      <c r="E27" s="16">
        <f t="shared" si="5"/>
        <v>330.29411764705884</v>
      </c>
      <c r="F27" s="492">
        <v>100</v>
      </c>
      <c r="G27" s="16">
        <f t="shared" si="2"/>
        <v>330.29</v>
      </c>
      <c r="H27" s="16">
        <f t="shared" si="3"/>
        <v>79.569999999999993</v>
      </c>
      <c r="I27" s="17">
        <f t="shared" si="4"/>
        <v>409.86</v>
      </c>
    </row>
    <row r="28" spans="1:9" x14ac:dyDescent="0.25">
      <c r="A28" s="216" t="s">
        <v>68</v>
      </c>
      <c r="B28" s="658">
        <v>88</v>
      </c>
      <c r="C28" s="128">
        <f t="shared" si="1"/>
        <v>0.6470588235294118</v>
      </c>
      <c r="D28" s="16">
        <v>1123</v>
      </c>
      <c r="E28" s="16">
        <f t="shared" si="5"/>
        <v>726.64705882352939</v>
      </c>
      <c r="F28" s="492">
        <v>100</v>
      </c>
      <c r="G28" s="16">
        <f t="shared" si="2"/>
        <v>726.65</v>
      </c>
      <c r="H28" s="16">
        <f t="shared" si="3"/>
        <v>175.05</v>
      </c>
      <c r="I28" s="17">
        <f t="shared" si="4"/>
        <v>901.7</v>
      </c>
    </row>
    <row r="29" spans="1:9" x14ac:dyDescent="0.25">
      <c r="A29" s="216" t="s">
        <v>68</v>
      </c>
      <c r="B29" s="658">
        <v>96</v>
      </c>
      <c r="C29" s="128">
        <f t="shared" si="1"/>
        <v>0.70588235294117652</v>
      </c>
      <c r="D29" s="16">
        <v>1123</v>
      </c>
      <c r="E29" s="16">
        <f t="shared" si="5"/>
        <v>792.70588235294122</v>
      </c>
      <c r="F29" s="492">
        <v>100</v>
      </c>
      <c r="G29" s="16">
        <f t="shared" si="2"/>
        <v>792.71</v>
      </c>
      <c r="H29" s="16">
        <f t="shared" si="3"/>
        <v>190.96</v>
      </c>
      <c r="I29" s="17">
        <f t="shared" si="4"/>
        <v>983.67000000000007</v>
      </c>
    </row>
    <row r="30" spans="1:9" x14ac:dyDescent="0.25">
      <c r="A30" s="216" t="s">
        <v>68</v>
      </c>
      <c r="B30" s="658">
        <v>32</v>
      </c>
      <c r="C30" s="128">
        <f t="shared" si="1"/>
        <v>0.23529411764705882</v>
      </c>
      <c r="D30" s="16">
        <v>1123</v>
      </c>
      <c r="E30" s="16">
        <f t="shared" si="5"/>
        <v>264.23529411764707</v>
      </c>
      <c r="F30" s="492">
        <v>30</v>
      </c>
      <c r="G30" s="16">
        <f t="shared" si="2"/>
        <v>79.27</v>
      </c>
      <c r="H30" s="16">
        <f t="shared" si="3"/>
        <v>19.100000000000001</v>
      </c>
      <c r="I30" s="17">
        <f t="shared" si="4"/>
        <v>98.37</v>
      </c>
    </row>
    <row r="31" spans="1:9" x14ac:dyDescent="0.25">
      <c r="A31" s="216" t="s">
        <v>68</v>
      </c>
      <c r="B31" s="658">
        <v>112</v>
      </c>
      <c r="C31" s="128">
        <f t="shared" si="1"/>
        <v>0.82352941176470584</v>
      </c>
      <c r="D31" s="16">
        <v>1123</v>
      </c>
      <c r="E31" s="16">
        <f t="shared" si="5"/>
        <v>924.82352941176464</v>
      </c>
      <c r="F31" s="492">
        <v>100</v>
      </c>
      <c r="G31" s="16">
        <f t="shared" si="2"/>
        <v>924.82</v>
      </c>
      <c r="H31" s="16">
        <f t="shared" si="3"/>
        <v>222.79</v>
      </c>
      <c r="I31" s="17">
        <f t="shared" si="4"/>
        <v>1147.6100000000001</v>
      </c>
    </row>
    <row r="32" spans="1:9" x14ac:dyDescent="0.25">
      <c r="A32" s="216" t="s">
        <v>506</v>
      </c>
      <c r="B32" s="658">
        <v>24</v>
      </c>
      <c r="C32" s="128">
        <f t="shared" si="1"/>
        <v>0.17647058823529413</v>
      </c>
      <c r="D32" s="16">
        <v>1123</v>
      </c>
      <c r="E32" s="16">
        <f t="shared" si="5"/>
        <v>198.1764705882353</v>
      </c>
      <c r="F32" s="492">
        <v>30</v>
      </c>
      <c r="G32" s="16">
        <f t="shared" si="2"/>
        <v>59.45</v>
      </c>
      <c r="H32" s="16">
        <f t="shared" si="3"/>
        <v>14.32</v>
      </c>
      <c r="I32" s="17">
        <f t="shared" si="4"/>
        <v>73.77000000000001</v>
      </c>
    </row>
    <row r="33" spans="1:9" x14ac:dyDescent="0.25">
      <c r="A33" s="216" t="s">
        <v>68</v>
      </c>
      <c r="B33" s="658">
        <v>10</v>
      </c>
      <c r="C33" s="128">
        <f t="shared" si="1"/>
        <v>7.3529411764705885E-2</v>
      </c>
      <c r="D33" s="16">
        <v>1123</v>
      </c>
      <c r="E33" s="16">
        <f t="shared" si="5"/>
        <v>82.57352941176471</v>
      </c>
      <c r="F33" s="492">
        <v>100</v>
      </c>
      <c r="G33" s="16">
        <f t="shared" si="2"/>
        <v>82.57</v>
      </c>
      <c r="H33" s="16">
        <f t="shared" si="3"/>
        <v>19.89</v>
      </c>
      <c r="I33" s="17">
        <f t="shared" si="4"/>
        <v>102.46</v>
      </c>
    </row>
    <row r="34" spans="1:9" x14ac:dyDescent="0.25">
      <c r="A34" s="216" t="s">
        <v>68</v>
      </c>
      <c r="B34" s="658">
        <v>15</v>
      </c>
      <c r="C34" s="128">
        <f t="shared" si="1"/>
        <v>0.11029411764705882</v>
      </c>
      <c r="D34" s="16">
        <v>1123</v>
      </c>
      <c r="E34" s="16">
        <f t="shared" si="5"/>
        <v>123.86029411764706</v>
      </c>
      <c r="F34" s="492">
        <v>100</v>
      </c>
      <c r="G34" s="16">
        <f t="shared" si="2"/>
        <v>123.86</v>
      </c>
      <c r="H34" s="16">
        <f t="shared" si="3"/>
        <v>29.84</v>
      </c>
      <c r="I34" s="17">
        <f t="shared" si="4"/>
        <v>153.69999999999999</v>
      </c>
    </row>
    <row r="35" spans="1:9" x14ac:dyDescent="0.25">
      <c r="A35" s="216" t="s">
        <v>68</v>
      </c>
      <c r="B35" s="658">
        <v>83</v>
      </c>
      <c r="C35" s="128">
        <f t="shared" si="1"/>
        <v>0.61029411764705888</v>
      </c>
      <c r="D35" s="16">
        <v>1123</v>
      </c>
      <c r="E35" s="16">
        <f t="shared" si="5"/>
        <v>685.36029411764707</v>
      </c>
      <c r="F35" s="492">
        <v>100</v>
      </c>
      <c r="G35" s="16">
        <f t="shared" si="2"/>
        <v>685.36</v>
      </c>
      <c r="H35" s="16">
        <f t="shared" si="3"/>
        <v>165.1</v>
      </c>
      <c r="I35" s="17">
        <f t="shared" si="4"/>
        <v>850.46</v>
      </c>
    </row>
    <row r="36" spans="1:9" x14ac:dyDescent="0.25">
      <c r="A36" s="216" t="s">
        <v>68</v>
      </c>
      <c r="B36" s="658">
        <v>19</v>
      </c>
      <c r="C36" s="128">
        <f t="shared" si="1"/>
        <v>0.13970588235294118</v>
      </c>
      <c r="D36" s="16">
        <v>1123</v>
      </c>
      <c r="E36" s="16">
        <f t="shared" si="5"/>
        <v>156.88970588235296</v>
      </c>
      <c r="F36" s="492">
        <v>30</v>
      </c>
      <c r="G36" s="16">
        <f t="shared" si="2"/>
        <v>47.07</v>
      </c>
      <c r="H36" s="16">
        <f t="shared" si="3"/>
        <v>11.34</v>
      </c>
      <c r="I36" s="17">
        <f t="shared" si="4"/>
        <v>58.41</v>
      </c>
    </row>
    <row r="37" spans="1:9" x14ac:dyDescent="0.25">
      <c r="A37" s="216" t="s">
        <v>68</v>
      </c>
      <c r="B37" s="658">
        <v>64</v>
      </c>
      <c r="C37" s="128">
        <f t="shared" si="1"/>
        <v>0.47058823529411764</v>
      </c>
      <c r="D37" s="16">
        <v>1123</v>
      </c>
      <c r="E37" s="16">
        <f t="shared" si="5"/>
        <v>528.47058823529414</v>
      </c>
      <c r="F37" s="492">
        <v>100</v>
      </c>
      <c r="G37" s="16">
        <f t="shared" si="2"/>
        <v>528.47</v>
      </c>
      <c r="H37" s="16">
        <f t="shared" si="3"/>
        <v>127.31</v>
      </c>
      <c r="I37" s="17">
        <f t="shared" si="4"/>
        <v>655.78</v>
      </c>
    </row>
    <row r="38" spans="1:9" x14ac:dyDescent="0.25">
      <c r="A38" s="216" t="s">
        <v>68</v>
      </c>
      <c r="B38" s="658">
        <v>24</v>
      </c>
      <c r="C38" s="128">
        <f t="shared" si="1"/>
        <v>0.17647058823529413</v>
      </c>
      <c r="D38" s="16">
        <v>1123</v>
      </c>
      <c r="E38" s="16">
        <f t="shared" si="5"/>
        <v>198.1764705882353</v>
      </c>
      <c r="F38" s="492">
        <v>30</v>
      </c>
      <c r="G38" s="16">
        <f t="shared" si="2"/>
        <v>59.45</v>
      </c>
      <c r="H38" s="16">
        <f t="shared" si="3"/>
        <v>14.32</v>
      </c>
      <c r="I38" s="17">
        <f t="shared" si="4"/>
        <v>73.77000000000001</v>
      </c>
    </row>
    <row r="39" spans="1:9" x14ac:dyDescent="0.25">
      <c r="A39" s="216" t="s">
        <v>68</v>
      </c>
      <c r="B39" s="658">
        <v>24</v>
      </c>
      <c r="C39" s="128">
        <f t="shared" si="1"/>
        <v>0.17647058823529413</v>
      </c>
      <c r="D39" s="16">
        <v>1123</v>
      </c>
      <c r="E39" s="16">
        <f t="shared" si="5"/>
        <v>198.1764705882353</v>
      </c>
      <c r="F39" s="492">
        <v>100</v>
      </c>
      <c r="G39" s="16">
        <f t="shared" si="2"/>
        <v>198.18</v>
      </c>
      <c r="H39" s="16">
        <f t="shared" si="3"/>
        <v>47.74</v>
      </c>
      <c r="I39" s="17">
        <f t="shared" si="4"/>
        <v>245.92000000000002</v>
      </c>
    </row>
    <row r="40" spans="1:9" x14ac:dyDescent="0.25">
      <c r="A40" s="216" t="s">
        <v>1004</v>
      </c>
      <c r="B40" s="1144">
        <v>136</v>
      </c>
      <c r="C40" s="128">
        <f t="shared" si="1"/>
        <v>1</v>
      </c>
      <c r="D40" s="109">
        <v>1342</v>
      </c>
      <c r="E40" s="16">
        <f t="shared" si="5"/>
        <v>1342</v>
      </c>
      <c r="F40" s="1145">
        <v>30</v>
      </c>
      <c r="G40" s="16">
        <f t="shared" si="2"/>
        <v>402.6</v>
      </c>
      <c r="H40" s="16">
        <f t="shared" si="3"/>
        <v>96.99</v>
      </c>
      <c r="I40" s="17">
        <f t="shared" si="4"/>
        <v>499.59000000000003</v>
      </c>
    </row>
    <row r="41" spans="1:9" x14ac:dyDescent="0.25">
      <c r="A41" s="216" t="s">
        <v>1004</v>
      </c>
      <c r="B41" s="658">
        <v>105</v>
      </c>
      <c r="C41" s="128">
        <f t="shared" si="1"/>
        <v>0.7720588235294118</v>
      </c>
      <c r="D41" s="16">
        <v>1342</v>
      </c>
      <c r="E41" s="16">
        <f t="shared" si="5"/>
        <v>1036.1029411764707</v>
      </c>
      <c r="F41" s="492">
        <v>30</v>
      </c>
      <c r="G41" s="16">
        <f t="shared" si="2"/>
        <v>310.83</v>
      </c>
      <c r="H41" s="16">
        <f t="shared" si="3"/>
        <v>74.88</v>
      </c>
      <c r="I41" s="17">
        <f t="shared" si="4"/>
        <v>385.71</v>
      </c>
    </row>
    <row r="42" spans="1:9" x14ac:dyDescent="0.25">
      <c r="A42" s="216" t="s">
        <v>1004</v>
      </c>
      <c r="B42" s="658">
        <v>136</v>
      </c>
      <c r="C42" s="128">
        <f t="shared" si="1"/>
        <v>1</v>
      </c>
      <c r="D42" s="16">
        <v>1342</v>
      </c>
      <c r="E42" s="16">
        <f t="shared" si="5"/>
        <v>1342</v>
      </c>
      <c r="F42" s="492">
        <v>30</v>
      </c>
      <c r="G42" s="16">
        <f t="shared" si="2"/>
        <v>402.6</v>
      </c>
      <c r="H42" s="16">
        <f t="shared" si="3"/>
        <v>96.99</v>
      </c>
      <c r="I42" s="17">
        <f t="shared" si="4"/>
        <v>499.59000000000003</v>
      </c>
    </row>
    <row r="43" spans="1:9" x14ac:dyDescent="0.25">
      <c r="A43" s="216" t="s">
        <v>1004</v>
      </c>
      <c r="B43" s="658">
        <v>136</v>
      </c>
      <c r="C43" s="128">
        <f t="shared" si="1"/>
        <v>1</v>
      </c>
      <c r="D43" s="16">
        <v>1342</v>
      </c>
      <c r="E43" s="16">
        <f t="shared" si="5"/>
        <v>1342</v>
      </c>
      <c r="F43" s="492">
        <v>30</v>
      </c>
      <c r="G43" s="16">
        <f t="shared" si="2"/>
        <v>402.6</v>
      </c>
      <c r="H43" s="16">
        <f t="shared" si="3"/>
        <v>96.99</v>
      </c>
      <c r="I43" s="17">
        <f t="shared" si="4"/>
        <v>499.59000000000003</v>
      </c>
    </row>
    <row r="44" spans="1:9" x14ac:dyDescent="0.25">
      <c r="A44" s="216" t="s">
        <v>1007</v>
      </c>
      <c r="B44" s="658">
        <v>60</v>
      </c>
      <c r="C44" s="128">
        <f t="shared" si="1"/>
        <v>0.44117647058823528</v>
      </c>
      <c r="D44" s="16">
        <v>1342</v>
      </c>
      <c r="E44" s="16">
        <f t="shared" si="5"/>
        <v>592.05882352941171</v>
      </c>
      <c r="F44" s="492">
        <v>100</v>
      </c>
      <c r="G44" s="16">
        <f t="shared" si="2"/>
        <v>592.05999999999995</v>
      </c>
      <c r="H44" s="16">
        <f t="shared" si="3"/>
        <v>142.63</v>
      </c>
      <c r="I44" s="17">
        <f t="shared" si="4"/>
        <v>734.68999999999994</v>
      </c>
    </row>
    <row r="45" spans="1:9" x14ac:dyDescent="0.25">
      <c r="A45" s="216" t="s">
        <v>1007</v>
      </c>
      <c r="B45" s="658">
        <v>19</v>
      </c>
      <c r="C45" s="128">
        <f t="shared" si="1"/>
        <v>0.13970588235294118</v>
      </c>
      <c r="D45" s="16">
        <v>1342</v>
      </c>
      <c r="E45" s="16">
        <f t="shared" si="5"/>
        <v>187.48529411764707</v>
      </c>
      <c r="F45" s="492">
        <v>30</v>
      </c>
      <c r="G45" s="16">
        <f t="shared" si="2"/>
        <v>56.25</v>
      </c>
      <c r="H45" s="16">
        <f t="shared" si="3"/>
        <v>13.55</v>
      </c>
      <c r="I45" s="17">
        <f t="shared" si="4"/>
        <v>69.8</v>
      </c>
    </row>
    <row r="46" spans="1:9" x14ac:dyDescent="0.25">
      <c r="A46" s="216" t="s">
        <v>612</v>
      </c>
      <c r="B46" s="658">
        <v>75</v>
      </c>
      <c r="C46" s="128">
        <f t="shared" si="1"/>
        <v>0.55147058823529416</v>
      </c>
      <c r="D46" s="16">
        <v>876</v>
      </c>
      <c r="E46" s="16">
        <f t="shared" si="5"/>
        <v>483.08823529411768</v>
      </c>
      <c r="F46" s="492">
        <v>100</v>
      </c>
      <c r="G46" s="16">
        <f t="shared" si="2"/>
        <v>483.09</v>
      </c>
      <c r="H46" s="16">
        <f t="shared" si="3"/>
        <v>116.38</v>
      </c>
      <c r="I46" s="17">
        <f t="shared" si="4"/>
        <v>599.47</v>
      </c>
    </row>
    <row r="47" spans="1:9" x14ac:dyDescent="0.25">
      <c r="A47" s="216" t="s">
        <v>1004</v>
      </c>
      <c r="B47" s="658">
        <v>9</v>
      </c>
      <c r="C47" s="128">
        <f t="shared" si="1"/>
        <v>6.6176470588235295E-2</v>
      </c>
      <c r="D47" s="16">
        <v>986</v>
      </c>
      <c r="E47" s="16">
        <f t="shared" si="5"/>
        <v>65.25</v>
      </c>
      <c r="F47" s="492">
        <v>100</v>
      </c>
      <c r="G47" s="16">
        <f t="shared" si="2"/>
        <v>65.25</v>
      </c>
      <c r="H47" s="16">
        <f t="shared" si="3"/>
        <v>15.72</v>
      </c>
      <c r="I47" s="17">
        <f t="shared" si="4"/>
        <v>80.97</v>
      </c>
    </row>
    <row r="48" spans="1:9" x14ac:dyDescent="0.25">
      <c r="A48" s="216" t="s">
        <v>1004</v>
      </c>
      <c r="B48" s="658">
        <v>24</v>
      </c>
      <c r="C48" s="128">
        <f t="shared" si="1"/>
        <v>0.17647058823529413</v>
      </c>
      <c r="D48" s="16">
        <v>986</v>
      </c>
      <c r="E48" s="16">
        <f t="shared" si="5"/>
        <v>174</v>
      </c>
      <c r="F48" s="492">
        <v>100</v>
      </c>
      <c r="G48" s="16">
        <f t="shared" si="2"/>
        <v>174</v>
      </c>
      <c r="H48" s="16">
        <f t="shared" si="3"/>
        <v>41.92</v>
      </c>
      <c r="I48" s="17">
        <f t="shared" si="4"/>
        <v>215.92000000000002</v>
      </c>
    </row>
    <row r="49" spans="1:9" x14ac:dyDescent="0.25">
      <c r="A49" s="216" t="s">
        <v>1004</v>
      </c>
      <c r="B49" s="658">
        <v>6</v>
      </c>
      <c r="C49" s="128">
        <f t="shared" si="1"/>
        <v>4.4117647058823532E-2</v>
      </c>
      <c r="D49" s="16">
        <v>986</v>
      </c>
      <c r="E49" s="16">
        <f t="shared" si="5"/>
        <v>43.5</v>
      </c>
      <c r="F49" s="492">
        <v>100</v>
      </c>
      <c r="G49" s="16">
        <f t="shared" si="2"/>
        <v>43.5</v>
      </c>
      <c r="H49" s="16">
        <f t="shared" si="3"/>
        <v>10.48</v>
      </c>
      <c r="I49" s="17">
        <f t="shared" si="4"/>
        <v>53.980000000000004</v>
      </c>
    </row>
    <row r="50" spans="1:9" x14ac:dyDescent="0.25">
      <c r="A50" s="216" t="s">
        <v>612</v>
      </c>
      <c r="B50" s="658">
        <v>180</v>
      </c>
      <c r="C50" s="128">
        <f t="shared" si="1"/>
        <v>1.3235294117647058</v>
      </c>
      <c r="D50" s="16">
        <v>876</v>
      </c>
      <c r="E50" s="16">
        <f t="shared" si="5"/>
        <v>1159.4117647058822</v>
      </c>
      <c r="F50" s="492">
        <v>100</v>
      </c>
      <c r="G50" s="16">
        <f t="shared" si="2"/>
        <v>1159.4100000000001</v>
      </c>
      <c r="H50" s="16">
        <f t="shared" si="3"/>
        <v>279.3</v>
      </c>
      <c r="I50" s="17">
        <f t="shared" si="4"/>
        <v>1438.71</v>
      </c>
    </row>
    <row r="51" spans="1:9" x14ac:dyDescent="0.25">
      <c r="A51" s="216" t="s">
        <v>1007</v>
      </c>
      <c r="B51" s="1144">
        <v>15.7</v>
      </c>
      <c r="C51" s="128">
        <f t="shared" si="1"/>
        <v>0.11544117647058823</v>
      </c>
      <c r="D51" s="109">
        <v>1342</v>
      </c>
      <c r="E51" s="16">
        <f t="shared" si="5"/>
        <v>154.9220588235294</v>
      </c>
      <c r="F51" s="1145">
        <v>100</v>
      </c>
      <c r="G51" s="16">
        <f t="shared" si="2"/>
        <v>154.91999999999999</v>
      </c>
      <c r="H51" s="16">
        <f t="shared" si="3"/>
        <v>37.32</v>
      </c>
      <c r="I51" s="17">
        <f t="shared" si="4"/>
        <v>192.23999999999998</v>
      </c>
    </row>
    <row r="52" spans="1:9" x14ac:dyDescent="0.25">
      <c r="A52" s="216" t="s">
        <v>1008</v>
      </c>
      <c r="B52" s="658">
        <v>81</v>
      </c>
      <c r="C52" s="128">
        <f t="shared" si="1"/>
        <v>0.59558823529411764</v>
      </c>
      <c r="D52" s="16">
        <v>986</v>
      </c>
      <c r="E52" s="16">
        <f t="shared" si="5"/>
        <v>587.25</v>
      </c>
      <c r="F52" s="492">
        <v>100</v>
      </c>
      <c r="G52" s="16">
        <f t="shared" si="2"/>
        <v>587.25</v>
      </c>
      <c r="H52" s="16">
        <f t="shared" si="3"/>
        <v>141.47</v>
      </c>
      <c r="I52" s="17">
        <f t="shared" si="4"/>
        <v>728.72</v>
      </c>
    </row>
    <row r="53" spans="1:9" x14ac:dyDescent="0.25">
      <c r="A53" s="216" t="s">
        <v>1004</v>
      </c>
      <c r="B53" s="658">
        <v>24</v>
      </c>
      <c r="C53" s="128">
        <f t="shared" si="1"/>
        <v>0.17647058823529413</v>
      </c>
      <c r="D53" s="16">
        <v>986</v>
      </c>
      <c r="E53" s="16">
        <f t="shared" si="5"/>
        <v>174</v>
      </c>
      <c r="F53" s="492">
        <v>100</v>
      </c>
      <c r="G53" s="16">
        <f t="shared" si="2"/>
        <v>174</v>
      </c>
      <c r="H53" s="16">
        <f t="shared" si="3"/>
        <v>41.92</v>
      </c>
      <c r="I53" s="17">
        <f t="shared" si="4"/>
        <v>215.92000000000002</v>
      </c>
    </row>
    <row r="54" spans="1:9" x14ac:dyDescent="0.25">
      <c r="A54" s="216" t="s">
        <v>1008</v>
      </c>
      <c r="B54" s="658">
        <v>24</v>
      </c>
      <c r="C54" s="128">
        <f t="shared" si="1"/>
        <v>0.17647058823529413</v>
      </c>
      <c r="D54" s="16">
        <v>986</v>
      </c>
      <c r="E54" s="16">
        <f t="shared" si="5"/>
        <v>174</v>
      </c>
      <c r="F54" s="492">
        <v>100</v>
      </c>
      <c r="G54" s="16">
        <f t="shared" si="2"/>
        <v>174</v>
      </c>
      <c r="H54" s="16">
        <f t="shared" si="3"/>
        <v>41.92</v>
      </c>
      <c r="I54" s="17">
        <f t="shared" si="4"/>
        <v>215.92000000000002</v>
      </c>
    </row>
    <row r="55" spans="1:9" x14ac:dyDescent="0.25">
      <c r="A55" s="216" t="s">
        <v>1008</v>
      </c>
      <c r="B55" s="658">
        <v>117</v>
      </c>
      <c r="C55" s="128">
        <f t="shared" si="1"/>
        <v>0.86029411764705888</v>
      </c>
      <c r="D55" s="16">
        <v>1342</v>
      </c>
      <c r="E55" s="16">
        <f t="shared" si="5"/>
        <v>1154.5147058823529</v>
      </c>
      <c r="F55" s="492">
        <v>100</v>
      </c>
      <c r="G55" s="16">
        <f t="shared" si="2"/>
        <v>1154.51</v>
      </c>
      <c r="H55" s="16">
        <f t="shared" si="3"/>
        <v>278.12</v>
      </c>
      <c r="I55" s="17">
        <f t="shared" si="4"/>
        <v>1432.63</v>
      </c>
    </row>
    <row r="56" spans="1:9" x14ac:dyDescent="0.25">
      <c r="A56" s="216" t="s">
        <v>1008</v>
      </c>
      <c r="B56" s="658">
        <v>14</v>
      </c>
      <c r="C56" s="128">
        <f t="shared" si="1"/>
        <v>0.10294117647058823</v>
      </c>
      <c r="D56" s="16">
        <v>1342</v>
      </c>
      <c r="E56" s="16">
        <f t="shared" si="5"/>
        <v>138.14705882352939</v>
      </c>
      <c r="F56" s="492">
        <v>30</v>
      </c>
      <c r="G56" s="16">
        <f t="shared" si="2"/>
        <v>41.44</v>
      </c>
      <c r="H56" s="16">
        <f t="shared" si="3"/>
        <v>9.98</v>
      </c>
      <c r="I56" s="17">
        <f t="shared" si="4"/>
        <v>51.42</v>
      </c>
    </row>
    <row r="57" spans="1:9" x14ac:dyDescent="0.25">
      <c r="A57" s="216" t="s">
        <v>1008</v>
      </c>
      <c r="B57" s="658">
        <v>5</v>
      </c>
      <c r="C57" s="128">
        <f t="shared" si="1"/>
        <v>3.6764705882352942E-2</v>
      </c>
      <c r="D57" s="16">
        <v>1342</v>
      </c>
      <c r="E57" s="16">
        <f t="shared" si="5"/>
        <v>49.338235294117652</v>
      </c>
      <c r="F57" s="492">
        <v>100</v>
      </c>
      <c r="G57" s="16">
        <f t="shared" si="2"/>
        <v>49.34</v>
      </c>
      <c r="H57" s="16">
        <f t="shared" si="3"/>
        <v>11.89</v>
      </c>
      <c r="I57" s="17">
        <f t="shared" si="4"/>
        <v>61.230000000000004</v>
      </c>
    </row>
    <row r="58" spans="1:9" x14ac:dyDescent="0.25">
      <c r="A58" s="216" t="s">
        <v>1008</v>
      </c>
      <c r="B58" s="658">
        <v>57</v>
      </c>
      <c r="C58" s="128">
        <f t="shared" si="1"/>
        <v>0.41911764705882354</v>
      </c>
      <c r="D58" s="16">
        <v>986</v>
      </c>
      <c r="E58" s="16">
        <f t="shared" si="5"/>
        <v>413.25</v>
      </c>
      <c r="F58" s="492">
        <v>100</v>
      </c>
      <c r="G58" s="16">
        <f t="shared" si="2"/>
        <v>413.25</v>
      </c>
      <c r="H58" s="16">
        <f t="shared" si="3"/>
        <v>99.55</v>
      </c>
      <c r="I58" s="17">
        <f t="shared" si="4"/>
        <v>512.79999999999995</v>
      </c>
    </row>
    <row r="59" spans="1:9" x14ac:dyDescent="0.25">
      <c r="A59" s="216" t="s">
        <v>1008</v>
      </c>
      <c r="B59" s="658">
        <v>182</v>
      </c>
      <c r="C59" s="128">
        <f t="shared" si="1"/>
        <v>1.338235294117647</v>
      </c>
      <c r="D59" s="16">
        <v>986</v>
      </c>
      <c r="E59" s="16">
        <f t="shared" si="5"/>
        <v>1319.5</v>
      </c>
      <c r="F59" s="492">
        <v>100</v>
      </c>
      <c r="G59" s="16">
        <f t="shared" si="2"/>
        <v>1319.5</v>
      </c>
      <c r="H59" s="16">
        <f t="shared" si="3"/>
        <v>317.87</v>
      </c>
      <c r="I59" s="17">
        <f t="shared" si="4"/>
        <v>1637.37</v>
      </c>
    </row>
    <row r="60" spans="1:9" ht="67.5" customHeight="1" x14ac:dyDescent="0.25">
      <c r="A60" s="640" t="s">
        <v>9</v>
      </c>
      <c r="B60" s="654">
        <f>SUM(B61:B80)</f>
        <v>1271</v>
      </c>
      <c r="C60" s="45">
        <f t="shared" ref="C60:I60" si="7">SUM(C61:C80)</f>
        <v>9.3455882352941178</v>
      </c>
      <c r="D60" s="46"/>
      <c r="E60" s="46"/>
      <c r="F60" s="1146"/>
      <c r="G60" s="46">
        <f t="shared" si="7"/>
        <v>6531.29</v>
      </c>
      <c r="H60" s="46">
        <f t="shared" si="7"/>
        <v>1573.3899999999999</v>
      </c>
      <c r="I60" s="51">
        <f t="shared" si="7"/>
        <v>8104.6799999999994</v>
      </c>
    </row>
    <row r="61" spans="1:9" x14ac:dyDescent="0.25">
      <c r="A61" s="216" t="s">
        <v>50</v>
      </c>
      <c r="B61" s="658">
        <v>24</v>
      </c>
      <c r="C61" s="128">
        <f t="shared" si="1"/>
        <v>0.17647058823529413</v>
      </c>
      <c r="D61" s="16">
        <v>713</v>
      </c>
      <c r="E61" s="16">
        <f t="shared" si="5"/>
        <v>125.82352941176471</v>
      </c>
      <c r="F61" s="492">
        <v>100</v>
      </c>
      <c r="G61" s="16">
        <f t="shared" si="2"/>
        <v>125.82</v>
      </c>
      <c r="H61" s="16">
        <f t="shared" si="3"/>
        <v>30.31</v>
      </c>
      <c r="I61" s="17">
        <f t="shared" si="4"/>
        <v>156.13</v>
      </c>
    </row>
    <row r="62" spans="1:9" x14ac:dyDescent="0.25">
      <c r="A62" s="216" t="s">
        <v>50</v>
      </c>
      <c r="B62" s="658">
        <v>21</v>
      </c>
      <c r="C62" s="128">
        <f t="shared" si="1"/>
        <v>0.15441176470588236</v>
      </c>
      <c r="D62" s="16">
        <v>713</v>
      </c>
      <c r="E62" s="16">
        <f t="shared" si="5"/>
        <v>110.09558823529412</v>
      </c>
      <c r="F62" s="492">
        <v>100</v>
      </c>
      <c r="G62" s="16">
        <f t="shared" si="2"/>
        <v>110.1</v>
      </c>
      <c r="H62" s="16">
        <f t="shared" si="3"/>
        <v>26.52</v>
      </c>
      <c r="I62" s="17">
        <f t="shared" si="4"/>
        <v>136.62</v>
      </c>
    </row>
    <row r="63" spans="1:9" x14ac:dyDescent="0.25">
      <c r="A63" s="216" t="s">
        <v>50</v>
      </c>
      <c r="B63" s="658">
        <v>9</v>
      </c>
      <c r="C63" s="128">
        <f t="shared" si="1"/>
        <v>6.6176470588235295E-2</v>
      </c>
      <c r="D63" s="16">
        <v>713</v>
      </c>
      <c r="E63" s="16">
        <f t="shared" si="5"/>
        <v>47.183823529411768</v>
      </c>
      <c r="F63" s="492">
        <v>100</v>
      </c>
      <c r="G63" s="16">
        <f t="shared" si="2"/>
        <v>47.18</v>
      </c>
      <c r="H63" s="16">
        <f t="shared" si="3"/>
        <v>11.37</v>
      </c>
      <c r="I63" s="17">
        <f t="shared" si="4"/>
        <v>58.55</v>
      </c>
    </row>
    <row r="64" spans="1:9" x14ac:dyDescent="0.25">
      <c r="A64" s="216" t="s">
        <v>50</v>
      </c>
      <c r="B64" s="658">
        <v>24</v>
      </c>
      <c r="C64" s="128">
        <f t="shared" si="1"/>
        <v>0.17647058823529413</v>
      </c>
      <c r="D64" s="16">
        <v>713</v>
      </c>
      <c r="E64" s="16">
        <f t="shared" si="5"/>
        <v>125.82352941176471</v>
      </c>
      <c r="F64" s="492">
        <v>100</v>
      </c>
      <c r="G64" s="16">
        <f t="shared" si="2"/>
        <v>125.82</v>
      </c>
      <c r="H64" s="16">
        <f t="shared" si="3"/>
        <v>30.31</v>
      </c>
      <c r="I64" s="17">
        <f t="shared" si="4"/>
        <v>156.13</v>
      </c>
    </row>
    <row r="65" spans="1:9" x14ac:dyDescent="0.25">
      <c r="A65" s="216" t="s">
        <v>50</v>
      </c>
      <c r="B65" s="658">
        <v>10</v>
      </c>
      <c r="C65" s="128">
        <f t="shared" si="1"/>
        <v>7.3529411764705885E-2</v>
      </c>
      <c r="D65" s="16">
        <v>713</v>
      </c>
      <c r="E65" s="16">
        <f t="shared" si="5"/>
        <v>52.426470588235297</v>
      </c>
      <c r="F65" s="492">
        <v>100</v>
      </c>
      <c r="G65" s="16">
        <f t="shared" si="2"/>
        <v>52.43</v>
      </c>
      <c r="H65" s="16">
        <f t="shared" si="3"/>
        <v>12.63</v>
      </c>
      <c r="I65" s="17">
        <f t="shared" si="4"/>
        <v>65.06</v>
      </c>
    </row>
    <row r="66" spans="1:9" x14ac:dyDescent="0.25">
      <c r="A66" s="216" t="s">
        <v>50</v>
      </c>
      <c r="B66" s="658">
        <v>15</v>
      </c>
      <c r="C66" s="128">
        <f t="shared" si="1"/>
        <v>0.11029411764705882</v>
      </c>
      <c r="D66" s="16">
        <v>713</v>
      </c>
      <c r="E66" s="16">
        <f t="shared" si="5"/>
        <v>78.639705882352942</v>
      </c>
      <c r="F66" s="492">
        <v>100</v>
      </c>
      <c r="G66" s="16">
        <f t="shared" si="2"/>
        <v>78.64</v>
      </c>
      <c r="H66" s="16">
        <f t="shared" si="3"/>
        <v>18.940000000000001</v>
      </c>
      <c r="I66" s="17">
        <f t="shared" si="4"/>
        <v>97.58</v>
      </c>
    </row>
    <row r="67" spans="1:9" x14ac:dyDescent="0.25">
      <c r="A67" s="216" t="s">
        <v>50</v>
      </c>
      <c r="B67" s="658">
        <v>15</v>
      </c>
      <c r="C67" s="128">
        <f t="shared" si="1"/>
        <v>0.11029411764705882</v>
      </c>
      <c r="D67" s="16">
        <v>713</v>
      </c>
      <c r="E67" s="16">
        <f t="shared" si="5"/>
        <v>78.639705882352942</v>
      </c>
      <c r="F67" s="492">
        <v>100</v>
      </c>
      <c r="G67" s="16">
        <f t="shared" si="2"/>
        <v>78.64</v>
      </c>
      <c r="H67" s="16">
        <f t="shared" si="3"/>
        <v>18.940000000000001</v>
      </c>
      <c r="I67" s="17">
        <f t="shared" si="4"/>
        <v>97.58</v>
      </c>
    </row>
    <row r="68" spans="1:9" x14ac:dyDescent="0.25">
      <c r="A68" s="216" t="s">
        <v>50</v>
      </c>
      <c r="B68" s="658">
        <v>120</v>
      </c>
      <c r="C68" s="128">
        <f t="shared" si="1"/>
        <v>0.88235294117647056</v>
      </c>
      <c r="D68" s="16">
        <v>713</v>
      </c>
      <c r="E68" s="16">
        <f t="shared" si="5"/>
        <v>629.11764705882354</v>
      </c>
      <c r="F68" s="492">
        <v>100</v>
      </c>
      <c r="G68" s="16">
        <f t="shared" si="2"/>
        <v>629.12</v>
      </c>
      <c r="H68" s="16">
        <f t="shared" si="3"/>
        <v>151.56</v>
      </c>
      <c r="I68" s="17">
        <f t="shared" si="4"/>
        <v>780.68000000000006</v>
      </c>
    </row>
    <row r="69" spans="1:9" x14ac:dyDescent="0.25">
      <c r="A69" s="216" t="s">
        <v>50</v>
      </c>
      <c r="B69" s="658">
        <v>48</v>
      </c>
      <c r="C69" s="128">
        <f t="shared" si="1"/>
        <v>0.35294117647058826</v>
      </c>
      <c r="D69" s="16">
        <v>713</v>
      </c>
      <c r="E69" s="16">
        <f t="shared" si="5"/>
        <v>251.64705882352942</v>
      </c>
      <c r="F69" s="492">
        <v>100</v>
      </c>
      <c r="G69" s="16">
        <f t="shared" si="2"/>
        <v>251.65</v>
      </c>
      <c r="H69" s="16">
        <f t="shared" si="3"/>
        <v>60.62</v>
      </c>
      <c r="I69" s="17">
        <f t="shared" si="4"/>
        <v>312.27</v>
      </c>
    </row>
    <row r="70" spans="1:9" x14ac:dyDescent="0.25">
      <c r="A70" s="216" t="s">
        <v>50</v>
      </c>
      <c r="B70" s="658">
        <v>24</v>
      </c>
      <c r="C70" s="128">
        <f t="shared" si="1"/>
        <v>0.17647058823529413</v>
      </c>
      <c r="D70" s="16">
        <v>713</v>
      </c>
      <c r="E70" s="16">
        <f t="shared" si="5"/>
        <v>125.82352941176471</v>
      </c>
      <c r="F70" s="492">
        <v>100</v>
      </c>
      <c r="G70" s="16">
        <f t="shared" si="2"/>
        <v>125.82</v>
      </c>
      <c r="H70" s="16">
        <f t="shared" si="3"/>
        <v>30.31</v>
      </c>
      <c r="I70" s="17">
        <f t="shared" si="4"/>
        <v>156.13</v>
      </c>
    </row>
    <row r="71" spans="1:9" x14ac:dyDescent="0.25">
      <c r="A71" s="216" t="s">
        <v>50</v>
      </c>
      <c r="B71" s="658">
        <v>36</v>
      </c>
      <c r="C71" s="128">
        <f t="shared" si="1"/>
        <v>0.26470588235294118</v>
      </c>
      <c r="D71" s="16">
        <v>713</v>
      </c>
      <c r="E71" s="16">
        <f t="shared" si="5"/>
        <v>188.73529411764707</v>
      </c>
      <c r="F71" s="492">
        <v>30</v>
      </c>
      <c r="G71" s="16">
        <f t="shared" si="2"/>
        <v>56.62</v>
      </c>
      <c r="H71" s="16">
        <f t="shared" si="3"/>
        <v>13.64</v>
      </c>
      <c r="I71" s="17">
        <f t="shared" si="4"/>
        <v>70.259999999999991</v>
      </c>
    </row>
    <row r="72" spans="1:9" x14ac:dyDescent="0.25">
      <c r="A72" s="216" t="s">
        <v>50</v>
      </c>
      <c r="B72" s="658">
        <v>87</v>
      </c>
      <c r="C72" s="128">
        <f t="shared" si="1"/>
        <v>0.63970588235294112</v>
      </c>
      <c r="D72" s="16">
        <v>713</v>
      </c>
      <c r="E72" s="16">
        <f t="shared" si="5"/>
        <v>456.11029411764702</v>
      </c>
      <c r="F72" s="492">
        <v>100</v>
      </c>
      <c r="G72" s="16">
        <f t="shared" si="2"/>
        <v>456.11</v>
      </c>
      <c r="H72" s="16">
        <f t="shared" si="3"/>
        <v>109.88</v>
      </c>
      <c r="I72" s="17">
        <f t="shared" si="4"/>
        <v>565.99</v>
      </c>
    </row>
    <row r="73" spans="1:9" x14ac:dyDescent="0.25">
      <c r="A73" s="216" t="s">
        <v>50</v>
      </c>
      <c r="B73" s="658">
        <v>60</v>
      </c>
      <c r="C73" s="128">
        <f t="shared" si="1"/>
        <v>0.44117647058823528</v>
      </c>
      <c r="D73" s="16">
        <v>713</v>
      </c>
      <c r="E73" s="16">
        <f t="shared" si="5"/>
        <v>314.55882352941177</v>
      </c>
      <c r="F73" s="492">
        <v>100</v>
      </c>
      <c r="G73" s="16">
        <f t="shared" si="2"/>
        <v>314.56</v>
      </c>
      <c r="H73" s="16">
        <f t="shared" si="3"/>
        <v>75.78</v>
      </c>
      <c r="I73" s="17">
        <f t="shared" si="4"/>
        <v>390.34000000000003</v>
      </c>
    </row>
    <row r="74" spans="1:9" x14ac:dyDescent="0.25">
      <c r="A74" s="216" t="s">
        <v>59</v>
      </c>
      <c r="B74" s="658">
        <v>15</v>
      </c>
      <c r="C74" s="128">
        <f t="shared" si="1"/>
        <v>0.11029411764705882</v>
      </c>
      <c r="D74" s="16">
        <v>713</v>
      </c>
      <c r="E74" s="16">
        <f t="shared" si="5"/>
        <v>78.639705882352942</v>
      </c>
      <c r="F74" s="492">
        <v>100</v>
      </c>
      <c r="G74" s="16">
        <f t="shared" si="2"/>
        <v>78.64</v>
      </c>
      <c r="H74" s="16">
        <f t="shared" si="3"/>
        <v>18.940000000000001</v>
      </c>
      <c r="I74" s="17">
        <f t="shared" si="4"/>
        <v>97.58</v>
      </c>
    </row>
    <row r="75" spans="1:9" x14ac:dyDescent="0.25">
      <c r="A75" s="216" t="s">
        <v>50</v>
      </c>
      <c r="B75" s="658">
        <v>84</v>
      </c>
      <c r="C75" s="128">
        <f t="shared" si="1"/>
        <v>0.61764705882352944</v>
      </c>
      <c r="D75" s="16">
        <v>713</v>
      </c>
      <c r="E75" s="16">
        <f t="shared" si="5"/>
        <v>440.38235294117646</v>
      </c>
      <c r="F75" s="492">
        <v>100</v>
      </c>
      <c r="G75" s="16">
        <f t="shared" si="2"/>
        <v>440.38</v>
      </c>
      <c r="H75" s="16">
        <f t="shared" si="3"/>
        <v>106.09</v>
      </c>
      <c r="I75" s="17">
        <f t="shared" si="4"/>
        <v>546.47</v>
      </c>
    </row>
    <row r="76" spans="1:9" x14ac:dyDescent="0.25">
      <c r="A76" s="216" t="s">
        <v>62</v>
      </c>
      <c r="B76" s="658">
        <v>131</v>
      </c>
      <c r="C76" s="128">
        <f t="shared" ref="C76:C95" si="8">B76/136</f>
        <v>0.96323529411764708</v>
      </c>
      <c r="D76" s="16">
        <v>713</v>
      </c>
      <c r="E76" s="16">
        <f t="shared" si="5"/>
        <v>686.78676470588232</v>
      </c>
      <c r="F76" s="492">
        <v>100</v>
      </c>
      <c r="G76" s="16">
        <f t="shared" ref="G76:G113" si="9">ROUND(E76*F76/100,2)</f>
        <v>686.79</v>
      </c>
      <c r="H76" s="16">
        <f t="shared" ref="H76:H113" si="10">ROUND(G76*0.2409,2)</f>
        <v>165.45</v>
      </c>
      <c r="I76" s="17">
        <f t="shared" ref="I76:I113" si="11">G76+H76</f>
        <v>852.24</v>
      </c>
    </row>
    <row r="77" spans="1:9" x14ac:dyDescent="0.25">
      <c r="A77" s="216" t="s">
        <v>50</v>
      </c>
      <c r="B77" s="658">
        <v>156</v>
      </c>
      <c r="C77" s="128">
        <f t="shared" si="8"/>
        <v>1.1470588235294117</v>
      </c>
      <c r="D77" s="16">
        <v>713</v>
      </c>
      <c r="E77" s="16">
        <f t="shared" ref="E77:E113" si="12">C77*D77</f>
        <v>817.85294117647049</v>
      </c>
      <c r="F77" s="492">
        <v>100</v>
      </c>
      <c r="G77" s="16">
        <f t="shared" si="9"/>
        <v>817.85</v>
      </c>
      <c r="H77" s="16">
        <f t="shared" si="10"/>
        <v>197.02</v>
      </c>
      <c r="I77" s="17">
        <f t="shared" si="11"/>
        <v>1014.87</v>
      </c>
    </row>
    <row r="78" spans="1:9" x14ac:dyDescent="0.25">
      <c r="A78" s="216" t="s">
        <v>50</v>
      </c>
      <c r="B78" s="658">
        <v>164</v>
      </c>
      <c r="C78" s="128">
        <f t="shared" si="8"/>
        <v>1.2058823529411764</v>
      </c>
      <c r="D78" s="16">
        <v>713</v>
      </c>
      <c r="E78" s="16">
        <f t="shared" si="12"/>
        <v>859.79411764705878</v>
      </c>
      <c r="F78" s="492">
        <v>100</v>
      </c>
      <c r="G78" s="16">
        <f t="shared" si="9"/>
        <v>859.79</v>
      </c>
      <c r="H78" s="16">
        <f t="shared" si="10"/>
        <v>207.12</v>
      </c>
      <c r="I78" s="17">
        <f t="shared" si="11"/>
        <v>1066.9099999999999</v>
      </c>
    </row>
    <row r="79" spans="1:9" x14ac:dyDescent="0.25">
      <c r="A79" s="216" t="s">
        <v>50</v>
      </c>
      <c r="B79" s="658">
        <v>192</v>
      </c>
      <c r="C79" s="128">
        <f t="shared" si="8"/>
        <v>1.411764705882353</v>
      </c>
      <c r="D79" s="16">
        <v>713</v>
      </c>
      <c r="E79" s="16">
        <f t="shared" si="12"/>
        <v>1006.5882352941177</v>
      </c>
      <c r="F79" s="492">
        <v>100</v>
      </c>
      <c r="G79" s="16">
        <f t="shared" si="9"/>
        <v>1006.59</v>
      </c>
      <c r="H79" s="16">
        <f t="shared" si="10"/>
        <v>242.49</v>
      </c>
      <c r="I79" s="17">
        <f t="shared" si="11"/>
        <v>1249.08</v>
      </c>
    </row>
    <row r="80" spans="1:9" x14ac:dyDescent="0.25">
      <c r="A80" s="216" t="s">
        <v>50</v>
      </c>
      <c r="B80" s="658">
        <v>36</v>
      </c>
      <c r="C80" s="128">
        <f t="shared" si="8"/>
        <v>0.26470588235294118</v>
      </c>
      <c r="D80" s="16">
        <v>713</v>
      </c>
      <c r="E80" s="16">
        <f t="shared" si="12"/>
        <v>188.73529411764707</v>
      </c>
      <c r="F80" s="492">
        <v>100</v>
      </c>
      <c r="G80" s="16">
        <f t="shared" si="9"/>
        <v>188.74</v>
      </c>
      <c r="H80" s="16">
        <f t="shared" si="10"/>
        <v>45.47</v>
      </c>
      <c r="I80" s="17">
        <f t="shared" si="11"/>
        <v>234.21</v>
      </c>
    </row>
    <row r="81" spans="1:9" ht="40.5" customHeight="1" x14ac:dyDescent="0.25">
      <c r="A81" s="640" t="s">
        <v>7</v>
      </c>
      <c r="B81" s="654">
        <f>SUM(B82:B113)</f>
        <v>3557.08</v>
      </c>
      <c r="C81" s="45">
        <f t="shared" ref="C81:I81" si="13">SUM(C82:C113)</f>
        <v>23.863333333333337</v>
      </c>
      <c r="D81" s="46"/>
      <c r="E81" s="46"/>
      <c r="F81" s="1146"/>
      <c r="G81" s="46">
        <f t="shared" si="13"/>
        <v>6552.65</v>
      </c>
      <c r="H81" s="46">
        <f t="shared" si="13"/>
        <v>1578.5399999999995</v>
      </c>
      <c r="I81" s="51">
        <f t="shared" si="13"/>
        <v>8131.1900000000005</v>
      </c>
    </row>
    <row r="82" spans="1:9" x14ac:dyDescent="0.25">
      <c r="A82" s="216" t="s">
        <v>53</v>
      </c>
      <c r="B82" s="658">
        <v>3</v>
      </c>
      <c r="C82" s="128">
        <f t="shared" si="8"/>
        <v>2.2058823529411766E-2</v>
      </c>
      <c r="D82" s="16">
        <v>525</v>
      </c>
      <c r="E82" s="16">
        <f t="shared" si="12"/>
        <v>11.580882352941178</v>
      </c>
      <c r="F82" s="492">
        <v>100</v>
      </c>
      <c r="G82" s="16">
        <f t="shared" si="9"/>
        <v>11.58</v>
      </c>
      <c r="H82" s="16">
        <f t="shared" si="10"/>
        <v>2.79</v>
      </c>
      <c r="I82" s="17">
        <f t="shared" si="11"/>
        <v>14.370000000000001</v>
      </c>
    </row>
    <row r="83" spans="1:9" x14ac:dyDescent="0.25">
      <c r="A83" s="216" t="s">
        <v>53</v>
      </c>
      <c r="B83" s="658">
        <v>24</v>
      </c>
      <c r="C83" s="128">
        <f t="shared" si="8"/>
        <v>0.17647058823529413</v>
      </c>
      <c r="D83" s="16">
        <v>525</v>
      </c>
      <c r="E83" s="16">
        <f t="shared" si="12"/>
        <v>92.64705882352942</v>
      </c>
      <c r="F83" s="492">
        <v>100</v>
      </c>
      <c r="G83" s="16">
        <f t="shared" si="9"/>
        <v>92.65</v>
      </c>
      <c r="H83" s="16">
        <f t="shared" si="10"/>
        <v>22.32</v>
      </c>
      <c r="I83" s="17">
        <f t="shared" si="11"/>
        <v>114.97</v>
      </c>
    </row>
    <row r="84" spans="1:9" x14ac:dyDescent="0.25">
      <c r="A84" s="216" t="s">
        <v>53</v>
      </c>
      <c r="B84" s="658">
        <v>69</v>
      </c>
      <c r="C84" s="128">
        <f t="shared" si="8"/>
        <v>0.50735294117647056</v>
      </c>
      <c r="D84" s="16">
        <v>525</v>
      </c>
      <c r="E84" s="16">
        <f t="shared" si="12"/>
        <v>266.36029411764707</v>
      </c>
      <c r="F84" s="492">
        <v>100</v>
      </c>
      <c r="G84" s="16">
        <f t="shared" si="9"/>
        <v>266.36</v>
      </c>
      <c r="H84" s="16">
        <f t="shared" si="10"/>
        <v>64.17</v>
      </c>
      <c r="I84" s="17">
        <f t="shared" si="11"/>
        <v>330.53000000000003</v>
      </c>
    </row>
    <row r="85" spans="1:9" x14ac:dyDescent="0.25">
      <c r="A85" s="216" t="s">
        <v>53</v>
      </c>
      <c r="B85" s="658">
        <v>57</v>
      </c>
      <c r="C85" s="128">
        <f t="shared" si="8"/>
        <v>0.41911764705882354</v>
      </c>
      <c r="D85" s="16">
        <v>525</v>
      </c>
      <c r="E85" s="16">
        <f t="shared" si="12"/>
        <v>220.03676470588235</v>
      </c>
      <c r="F85" s="492">
        <v>100</v>
      </c>
      <c r="G85" s="16">
        <f t="shared" si="9"/>
        <v>220.04</v>
      </c>
      <c r="H85" s="16">
        <f t="shared" si="10"/>
        <v>53.01</v>
      </c>
      <c r="I85" s="17">
        <f t="shared" si="11"/>
        <v>273.05</v>
      </c>
    </row>
    <row r="86" spans="1:9" x14ac:dyDescent="0.25">
      <c r="A86" s="216" t="s">
        <v>1009</v>
      </c>
      <c r="B86" s="658">
        <v>12</v>
      </c>
      <c r="C86" s="128">
        <f t="shared" si="8"/>
        <v>8.8235294117647065E-2</v>
      </c>
      <c r="D86" s="16">
        <v>525</v>
      </c>
      <c r="E86" s="16">
        <f t="shared" si="12"/>
        <v>46.32352941176471</v>
      </c>
      <c r="F86" s="492">
        <v>100</v>
      </c>
      <c r="G86" s="16">
        <f t="shared" si="9"/>
        <v>46.32</v>
      </c>
      <c r="H86" s="16">
        <f t="shared" si="10"/>
        <v>11.16</v>
      </c>
      <c r="I86" s="17">
        <f t="shared" si="11"/>
        <v>57.480000000000004</v>
      </c>
    </row>
    <row r="87" spans="1:9" x14ac:dyDescent="0.25">
      <c r="A87" s="216" t="s">
        <v>53</v>
      </c>
      <c r="B87" s="658">
        <v>56</v>
      </c>
      <c r="C87" s="128">
        <f t="shared" si="8"/>
        <v>0.41176470588235292</v>
      </c>
      <c r="D87" s="16">
        <v>525</v>
      </c>
      <c r="E87" s="16">
        <f t="shared" si="12"/>
        <v>216.17647058823528</v>
      </c>
      <c r="F87" s="492">
        <v>100</v>
      </c>
      <c r="G87" s="16">
        <f t="shared" si="9"/>
        <v>216.18</v>
      </c>
      <c r="H87" s="16">
        <f t="shared" si="10"/>
        <v>52.08</v>
      </c>
      <c r="I87" s="17">
        <f t="shared" si="11"/>
        <v>268.26</v>
      </c>
    </row>
    <row r="88" spans="1:9" x14ac:dyDescent="0.25">
      <c r="A88" s="216" t="s">
        <v>1010</v>
      </c>
      <c r="B88" s="1144">
        <v>50.8</v>
      </c>
      <c r="C88" s="128">
        <f t="shared" si="8"/>
        <v>0.37352941176470589</v>
      </c>
      <c r="D88" s="109">
        <v>690</v>
      </c>
      <c r="E88" s="16">
        <f t="shared" si="12"/>
        <v>257.73529411764707</v>
      </c>
      <c r="F88" s="1145">
        <v>100</v>
      </c>
      <c r="G88" s="16">
        <f t="shared" si="9"/>
        <v>257.74</v>
      </c>
      <c r="H88" s="16">
        <f t="shared" si="10"/>
        <v>62.09</v>
      </c>
      <c r="I88" s="17">
        <f t="shared" si="11"/>
        <v>319.83000000000004</v>
      </c>
    </row>
    <row r="89" spans="1:9" x14ac:dyDescent="0.25">
      <c r="A89" s="216" t="s">
        <v>1010</v>
      </c>
      <c r="B89" s="1144">
        <v>44.3</v>
      </c>
      <c r="C89" s="128">
        <f t="shared" si="8"/>
        <v>0.32573529411764701</v>
      </c>
      <c r="D89" s="109">
        <v>690</v>
      </c>
      <c r="E89" s="16">
        <f t="shared" si="12"/>
        <v>224.75735294117644</v>
      </c>
      <c r="F89" s="1145">
        <v>100</v>
      </c>
      <c r="G89" s="16">
        <f t="shared" si="9"/>
        <v>224.76</v>
      </c>
      <c r="H89" s="16">
        <f t="shared" si="10"/>
        <v>54.14</v>
      </c>
      <c r="I89" s="17">
        <f t="shared" si="11"/>
        <v>278.89999999999998</v>
      </c>
    </row>
    <row r="90" spans="1:9" x14ac:dyDescent="0.25">
      <c r="A90" s="216" t="s">
        <v>1010</v>
      </c>
      <c r="B90" s="658">
        <v>136</v>
      </c>
      <c r="C90" s="128">
        <f t="shared" si="8"/>
        <v>1</v>
      </c>
      <c r="D90" s="16">
        <v>720</v>
      </c>
      <c r="E90" s="16">
        <f t="shared" si="12"/>
        <v>720</v>
      </c>
      <c r="F90" s="492">
        <v>30</v>
      </c>
      <c r="G90" s="16">
        <f t="shared" si="9"/>
        <v>216</v>
      </c>
      <c r="H90" s="16">
        <f t="shared" si="10"/>
        <v>52.03</v>
      </c>
      <c r="I90" s="17">
        <f t="shared" si="11"/>
        <v>268.02999999999997</v>
      </c>
    </row>
    <row r="91" spans="1:9" x14ac:dyDescent="0.25">
      <c r="A91" s="216" t="s">
        <v>1010</v>
      </c>
      <c r="B91" s="658">
        <v>136</v>
      </c>
      <c r="C91" s="128">
        <f t="shared" si="8"/>
        <v>1</v>
      </c>
      <c r="D91" s="16">
        <v>660</v>
      </c>
      <c r="E91" s="16">
        <f t="shared" si="12"/>
        <v>660</v>
      </c>
      <c r="F91" s="492">
        <v>30</v>
      </c>
      <c r="G91" s="16">
        <f t="shared" si="9"/>
        <v>198</v>
      </c>
      <c r="H91" s="16">
        <f t="shared" si="10"/>
        <v>47.7</v>
      </c>
      <c r="I91" s="17">
        <f t="shared" si="11"/>
        <v>245.7</v>
      </c>
    </row>
    <row r="92" spans="1:9" x14ac:dyDescent="0.25">
      <c r="A92" s="216" t="s">
        <v>1010</v>
      </c>
      <c r="B92" s="658">
        <v>148</v>
      </c>
      <c r="C92" s="128">
        <f t="shared" si="8"/>
        <v>1.088235294117647</v>
      </c>
      <c r="D92" s="16">
        <v>660</v>
      </c>
      <c r="E92" s="16">
        <f t="shared" si="12"/>
        <v>718.23529411764696</v>
      </c>
      <c r="F92" s="492">
        <v>30</v>
      </c>
      <c r="G92" s="16">
        <f t="shared" si="9"/>
        <v>215.47</v>
      </c>
      <c r="H92" s="16">
        <f t="shared" si="10"/>
        <v>51.91</v>
      </c>
      <c r="I92" s="17">
        <f t="shared" si="11"/>
        <v>267.38</v>
      </c>
    </row>
    <row r="93" spans="1:9" x14ac:dyDescent="0.25">
      <c r="A93" s="216" t="s">
        <v>53</v>
      </c>
      <c r="B93" s="658">
        <v>15</v>
      </c>
      <c r="C93" s="128">
        <f t="shared" si="8"/>
        <v>0.11029411764705882</v>
      </c>
      <c r="D93" s="16">
        <v>525</v>
      </c>
      <c r="E93" s="16">
        <f t="shared" si="12"/>
        <v>57.904411764705884</v>
      </c>
      <c r="F93" s="492">
        <v>100</v>
      </c>
      <c r="G93" s="16">
        <f t="shared" si="9"/>
        <v>57.9</v>
      </c>
      <c r="H93" s="16">
        <f t="shared" si="10"/>
        <v>13.95</v>
      </c>
      <c r="I93" s="17">
        <f t="shared" si="11"/>
        <v>71.849999999999994</v>
      </c>
    </row>
    <row r="94" spans="1:9" x14ac:dyDescent="0.25">
      <c r="A94" s="216" t="s">
        <v>1009</v>
      </c>
      <c r="B94" s="658">
        <v>132</v>
      </c>
      <c r="C94" s="128">
        <f t="shared" si="8"/>
        <v>0.97058823529411764</v>
      </c>
      <c r="D94" s="16">
        <v>525</v>
      </c>
      <c r="E94" s="16">
        <f t="shared" si="12"/>
        <v>509.55882352941177</v>
      </c>
      <c r="F94" s="492">
        <v>100</v>
      </c>
      <c r="G94" s="16">
        <f t="shared" si="9"/>
        <v>509.56</v>
      </c>
      <c r="H94" s="16">
        <f t="shared" si="10"/>
        <v>122.75</v>
      </c>
      <c r="I94" s="17">
        <f t="shared" si="11"/>
        <v>632.30999999999995</v>
      </c>
    </row>
    <row r="95" spans="1:9" x14ac:dyDescent="0.25">
      <c r="A95" s="216" t="s">
        <v>1011</v>
      </c>
      <c r="B95" s="658">
        <v>98</v>
      </c>
      <c r="C95" s="128">
        <f t="shared" si="8"/>
        <v>0.72058823529411764</v>
      </c>
      <c r="D95" s="16">
        <v>660</v>
      </c>
      <c r="E95" s="16">
        <f t="shared" si="12"/>
        <v>475.58823529411762</v>
      </c>
      <c r="F95" s="492">
        <v>100</v>
      </c>
      <c r="G95" s="16">
        <f t="shared" si="9"/>
        <v>475.59</v>
      </c>
      <c r="H95" s="16">
        <f t="shared" si="10"/>
        <v>114.57</v>
      </c>
      <c r="I95" s="17">
        <f t="shared" si="11"/>
        <v>590.16</v>
      </c>
    </row>
    <row r="96" spans="1:9" x14ac:dyDescent="0.25">
      <c r="A96" s="216" t="s">
        <v>2224</v>
      </c>
      <c r="B96" s="658">
        <v>156</v>
      </c>
      <c r="C96" s="128">
        <f>B96/156</f>
        <v>1</v>
      </c>
      <c r="D96" s="16">
        <v>905</v>
      </c>
      <c r="E96" s="16">
        <f t="shared" si="12"/>
        <v>905</v>
      </c>
      <c r="F96" s="492">
        <v>30</v>
      </c>
      <c r="G96" s="16">
        <f t="shared" si="9"/>
        <v>271.5</v>
      </c>
      <c r="H96" s="16">
        <f t="shared" si="10"/>
        <v>65.400000000000006</v>
      </c>
      <c r="I96" s="17">
        <f t="shared" si="11"/>
        <v>336.9</v>
      </c>
    </row>
    <row r="97" spans="1:9" x14ac:dyDescent="0.25">
      <c r="A97" s="216" t="s">
        <v>1012</v>
      </c>
      <c r="B97" s="658">
        <v>156</v>
      </c>
      <c r="C97" s="128">
        <f t="shared" ref="C97:C113" si="14">B97/156</f>
        <v>1</v>
      </c>
      <c r="D97" s="16">
        <v>1202</v>
      </c>
      <c r="E97" s="16">
        <f t="shared" si="12"/>
        <v>1202</v>
      </c>
      <c r="F97" s="492">
        <v>30</v>
      </c>
      <c r="G97" s="16">
        <f t="shared" si="9"/>
        <v>360.6</v>
      </c>
      <c r="H97" s="16">
        <f t="shared" si="10"/>
        <v>86.87</v>
      </c>
      <c r="I97" s="17">
        <f t="shared" si="11"/>
        <v>447.47</v>
      </c>
    </row>
    <row r="98" spans="1:9" x14ac:dyDescent="0.25">
      <c r="A98" s="216" t="s">
        <v>204</v>
      </c>
      <c r="B98" s="658">
        <v>40</v>
      </c>
      <c r="C98" s="128">
        <f t="shared" si="14"/>
        <v>0.25641025641025639</v>
      </c>
      <c r="D98" s="16">
        <v>819</v>
      </c>
      <c r="E98" s="16">
        <f t="shared" si="12"/>
        <v>209.99999999999997</v>
      </c>
      <c r="F98" s="492">
        <v>30</v>
      </c>
      <c r="G98" s="16">
        <f t="shared" si="9"/>
        <v>63</v>
      </c>
      <c r="H98" s="16">
        <f t="shared" si="10"/>
        <v>15.18</v>
      </c>
      <c r="I98" s="17">
        <f t="shared" si="11"/>
        <v>78.180000000000007</v>
      </c>
    </row>
    <row r="99" spans="1:9" x14ac:dyDescent="0.25">
      <c r="A99" s="216" t="s">
        <v>633</v>
      </c>
      <c r="B99" s="658">
        <v>166</v>
      </c>
      <c r="C99" s="128">
        <f t="shared" si="14"/>
        <v>1.0641025641025641</v>
      </c>
      <c r="D99" s="16">
        <v>858</v>
      </c>
      <c r="E99" s="16">
        <f t="shared" si="12"/>
        <v>913</v>
      </c>
      <c r="F99" s="492">
        <v>30</v>
      </c>
      <c r="G99" s="16">
        <f t="shared" si="9"/>
        <v>273.89999999999998</v>
      </c>
      <c r="H99" s="16">
        <f t="shared" si="10"/>
        <v>65.98</v>
      </c>
      <c r="I99" s="17">
        <f t="shared" si="11"/>
        <v>339.88</v>
      </c>
    </row>
    <row r="100" spans="1:9" x14ac:dyDescent="0.25">
      <c r="A100" s="216" t="s">
        <v>1013</v>
      </c>
      <c r="B100" s="658">
        <v>162</v>
      </c>
      <c r="C100" s="128">
        <f t="shared" si="14"/>
        <v>1.0384615384615385</v>
      </c>
      <c r="D100" s="16">
        <v>690</v>
      </c>
      <c r="E100" s="16">
        <f t="shared" si="12"/>
        <v>716.53846153846155</v>
      </c>
      <c r="F100" s="492">
        <v>30</v>
      </c>
      <c r="G100" s="16">
        <f t="shared" si="9"/>
        <v>214.96</v>
      </c>
      <c r="H100" s="16">
        <f t="shared" si="10"/>
        <v>51.78</v>
      </c>
      <c r="I100" s="17">
        <f t="shared" si="11"/>
        <v>266.74</v>
      </c>
    </row>
    <row r="101" spans="1:9" x14ac:dyDescent="0.25">
      <c r="A101" s="216" t="s">
        <v>1014</v>
      </c>
      <c r="B101" s="658">
        <v>156</v>
      </c>
      <c r="C101" s="128">
        <f t="shared" si="14"/>
        <v>1</v>
      </c>
      <c r="D101" s="16">
        <v>750</v>
      </c>
      <c r="E101" s="16">
        <f t="shared" si="12"/>
        <v>750</v>
      </c>
      <c r="F101" s="492">
        <v>30</v>
      </c>
      <c r="G101" s="16">
        <f t="shared" si="9"/>
        <v>225</v>
      </c>
      <c r="H101" s="16">
        <f t="shared" si="10"/>
        <v>54.2</v>
      </c>
      <c r="I101" s="17">
        <f t="shared" si="11"/>
        <v>279.2</v>
      </c>
    </row>
    <row r="102" spans="1:9" x14ac:dyDescent="0.25">
      <c r="A102" s="216" t="s">
        <v>1015</v>
      </c>
      <c r="B102" s="658">
        <v>134</v>
      </c>
      <c r="C102" s="128">
        <f t="shared" si="14"/>
        <v>0.85897435897435892</v>
      </c>
      <c r="D102" s="16">
        <v>690</v>
      </c>
      <c r="E102" s="16">
        <f t="shared" si="12"/>
        <v>592.69230769230762</v>
      </c>
      <c r="F102" s="492">
        <v>30</v>
      </c>
      <c r="G102" s="16">
        <f t="shared" si="9"/>
        <v>177.81</v>
      </c>
      <c r="H102" s="16">
        <f t="shared" si="10"/>
        <v>42.83</v>
      </c>
      <c r="I102" s="17">
        <f t="shared" si="11"/>
        <v>220.64</v>
      </c>
    </row>
    <row r="103" spans="1:9" x14ac:dyDescent="0.25">
      <c r="A103" s="216" t="s">
        <v>1016</v>
      </c>
      <c r="B103" s="658">
        <v>166</v>
      </c>
      <c r="C103" s="128">
        <f t="shared" si="14"/>
        <v>1.0641025641025641</v>
      </c>
      <c r="D103" s="16">
        <v>530</v>
      </c>
      <c r="E103" s="16">
        <f t="shared" si="12"/>
        <v>563.97435897435901</v>
      </c>
      <c r="F103" s="492">
        <v>30</v>
      </c>
      <c r="G103" s="16">
        <f t="shared" si="9"/>
        <v>169.19</v>
      </c>
      <c r="H103" s="16">
        <f t="shared" si="10"/>
        <v>40.76</v>
      </c>
      <c r="I103" s="17">
        <f t="shared" si="11"/>
        <v>209.95</v>
      </c>
    </row>
    <row r="104" spans="1:9" x14ac:dyDescent="0.25">
      <c r="A104" s="216" t="s">
        <v>1016</v>
      </c>
      <c r="B104" s="658">
        <v>166</v>
      </c>
      <c r="C104" s="128">
        <f t="shared" si="14"/>
        <v>1.0641025641025641</v>
      </c>
      <c r="D104" s="16">
        <v>530</v>
      </c>
      <c r="E104" s="16">
        <f t="shared" si="12"/>
        <v>563.97435897435901</v>
      </c>
      <c r="F104" s="492">
        <v>30</v>
      </c>
      <c r="G104" s="16">
        <f t="shared" si="9"/>
        <v>169.19</v>
      </c>
      <c r="H104" s="16">
        <f t="shared" si="10"/>
        <v>40.76</v>
      </c>
      <c r="I104" s="17">
        <f t="shared" si="11"/>
        <v>209.95</v>
      </c>
    </row>
    <row r="105" spans="1:9" x14ac:dyDescent="0.25">
      <c r="A105" s="216" t="s">
        <v>1016</v>
      </c>
      <c r="B105" s="658">
        <v>166</v>
      </c>
      <c r="C105" s="128">
        <f t="shared" si="14"/>
        <v>1.0641025641025641</v>
      </c>
      <c r="D105" s="16">
        <v>446</v>
      </c>
      <c r="E105" s="16">
        <f t="shared" si="12"/>
        <v>474.58974358974359</v>
      </c>
      <c r="F105" s="492">
        <v>30</v>
      </c>
      <c r="G105" s="16">
        <f t="shared" si="9"/>
        <v>142.38</v>
      </c>
      <c r="H105" s="16">
        <f t="shared" si="10"/>
        <v>34.299999999999997</v>
      </c>
      <c r="I105" s="17">
        <f t="shared" si="11"/>
        <v>176.68</v>
      </c>
    </row>
    <row r="106" spans="1:9" x14ac:dyDescent="0.25">
      <c r="A106" s="216" t="s">
        <v>1017</v>
      </c>
      <c r="B106" s="658">
        <v>183</v>
      </c>
      <c r="C106" s="128">
        <f t="shared" si="14"/>
        <v>1.1730769230769231</v>
      </c>
      <c r="D106" s="16">
        <v>440</v>
      </c>
      <c r="E106" s="16">
        <f t="shared" si="12"/>
        <v>516.15384615384619</v>
      </c>
      <c r="F106" s="492">
        <v>30</v>
      </c>
      <c r="G106" s="16">
        <f t="shared" si="9"/>
        <v>154.85</v>
      </c>
      <c r="H106" s="16">
        <f t="shared" si="10"/>
        <v>37.299999999999997</v>
      </c>
      <c r="I106" s="17">
        <f t="shared" si="11"/>
        <v>192.14999999999998</v>
      </c>
    </row>
    <row r="107" spans="1:9" x14ac:dyDescent="0.25">
      <c r="A107" s="216" t="s">
        <v>1018</v>
      </c>
      <c r="B107" s="658">
        <v>94</v>
      </c>
      <c r="C107" s="128">
        <f t="shared" si="14"/>
        <v>0.60256410256410253</v>
      </c>
      <c r="D107" s="16">
        <v>520</v>
      </c>
      <c r="E107" s="16">
        <f t="shared" si="12"/>
        <v>313.33333333333331</v>
      </c>
      <c r="F107" s="492">
        <v>30</v>
      </c>
      <c r="G107" s="16">
        <f t="shared" si="9"/>
        <v>94</v>
      </c>
      <c r="H107" s="16">
        <f t="shared" si="10"/>
        <v>22.64</v>
      </c>
      <c r="I107" s="17">
        <f t="shared" si="11"/>
        <v>116.64</v>
      </c>
    </row>
    <row r="108" spans="1:9" x14ac:dyDescent="0.25">
      <c r="A108" s="216" t="s">
        <v>1018</v>
      </c>
      <c r="B108" s="658">
        <v>188</v>
      </c>
      <c r="C108" s="128">
        <f t="shared" si="14"/>
        <v>1.2051282051282051</v>
      </c>
      <c r="D108" s="16">
        <v>445</v>
      </c>
      <c r="E108" s="16">
        <f t="shared" si="12"/>
        <v>536.28205128205127</v>
      </c>
      <c r="F108" s="492">
        <v>30</v>
      </c>
      <c r="G108" s="16">
        <f t="shared" si="9"/>
        <v>160.88</v>
      </c>
      <c r="H108" s="16">
        <f t="shared" si="10"/>
        <v>38.76</v>
      </c>
      <c r="I108" s="17">
        <f t="shared" si="11"/>
        <v>199.64</v>
      </c>
    </row>
    <row r="109" spans="1:9" x14ac:dyDescent="0.25">
      <c r="A109" s="216" t="s">
        <v>63</v>
      </c>
      <c r="B109" s="658">
        <v>84.98</v>
      </c>
      <c r="C109" s="128">
        <f>B109/136</f>
        <v>0.62485294117647061</v>
      </c>
      <c r="D109" s="16">
        <v>525</v>
      </c>
      <c r="E109" s="16">
        <f t="shared" si="12"/>
        <v>328.04779411764707</v>
      </c>
      <c r="F109" s="492">
        <v>100</v>
      </c>
      <c r="G109" s="16">
        <f t="shared" si="9"/>
        <v>328.05</v>
      </c>
      <c r="H109" s="16">
        <f t="shared" si="10"/>
        <v>79.03</v>
      </c>
      <c r="I109" s="17">
        <f t="shared" si="11"/>
        <v>407.08000000000004</v>
      </c>
    </row>
    <row r="110" spans="1:9" x14ac:dyDescent="0.25">
      <c r="A110" s="216" t="s">
        <v>53</v>
      </c>
      <c r="B110" s="658">
        <v>60</v>
      </c>
      <c r="C110" s="128">
        <f>B110/136</f>
        <v>0.44117647058823528</v>
      </c>
      <c r="D110" s="16">
        <v>525</v>
      </c>
      <c r="E110" s="16">
        <f t="shared" si="12"/>
        <v>231.61764705882354</v>
      </c>
      <c r="F110" s="492">
        <v>100</v>
      </c>
      <c r="G110" s="16">
        <f t="shared" si="9"/>
        <v>231.62</v>
      </c>
      <c r="H110" s="16">
        <f t="shared" si="10"/>
        <v>55.8</v>
      </c>
      <c r="I110" s="17">
        <f t="shared" si="11"/>
        <v>287.42</v>
      </c>
    </row>
    <row r="111" spans="1:9" x14ac:dyDescent="0.25">
      <c r="A111" s="216" t="s">
        <v>1016</v>
      </c>
      <c r="B111" s="658">
        <v>166</v>
      </c>
      <c r="C111" s="128">
        <f t="shared" si="14"/>
        <v>1.0641025641025641</v>
      </c>
      <c r="D111" s="16">
        <v>530</v>
      </c>
      <c r="E111" s="16">
        <f t="shared" si="12"/>
        <v>563.97435897435901</v>
      </c>
      <c r="F111" s="492">
        <v>30</v>
      </c>
      <c r="G111" s="16">
        <f t="shared" si="9"/>
        <v>169.19</v>
      </c>
      <c r="H111" s="16">
        <f t="shared" si="10"/>
        <v>40.76</v>
      </c>
      <c r="I111" s="17">
        <f t="shared" si="11"/>
        <v>209.95</v>
      </c>
    </row>
    <row r="112" spans="1:9" x14ac:dyDescent="0.25">
      <c r="A112" s="216" t="s">
        <v>1016</v>
      </c>
      <c r="B112" s="658">
        <v>166</v>
      </c>
      <c r="C112" s="128">
        <f t="shared" si="14"/>
        <v>1.0641025641025641</v>
      </c>
      <c r="D112" s="16">
        <v>530</v>
      </c>
      <c r="E112" s="16">
        <f t="shared" si="12"/>
        <v>563.97435897435901</v>
      </c>
      <c r="F112" s="492">
        <v>30</v>
      </c>
      <c r="G112" s="16">
        <f t="shared" si="9"/>
        <v>169.19</v>
      </c>
      <c r="H112" s="16">
        <f t="shared" si="10"/>
        <v>40.76</v>
      </c>
      <c r="I112" s="17">
        <f t="shared" si="11"/>
        <v>209.95</v>
      </c>
    </row>
    <row r="113" spans="1:9" ht="17.25" thickBot="1" x14ac:dyDescent="0.3">
      <c r="A113" s="218" t="s">
        <v>1016</v>
      </c>
      <c r="B113" s="663">
        <v>166</v>
      </c>
      <c r="C113" s="637">
        <f t="shared" si="14"/>
        <v>1.0641025641025641</v>
      </c>
      <c r="D113" s="53">
        <v>530</v>
      </c>
      <c r="E113" s="53">
        <f t="shared" si="12"/>
        <v>563.97435897435901</v>
      </c>
      <c r="F113" s="497">
        <v>30</v>
      </c>
      <c r="G113" s="53">
        <f t="shared" si="9"/>
        <v>169.19</v>
      </c>
      <c r="H113" s="53">
        <f t="shared" si="10"/>
        <v>40.76</v>
      </c>
      <c r="I113" s="54">
        <f t="shared" si="11"/>
        <v>209.95</v>
      </c>
    </row>
    <row r="116" spans="1:9" x14ac:dyDescent="0.25">
      <c r="A116" s="2" t="s">
        <v>1019</v>
      </c>
    </row>
    <row r="117" spans="1:9" ht="18" customHeight="1" x14ac:dyDescent="0.25"/>
    <row r="118" spans="1:9" x14ac:dyDescent="0.25">
      <c r="A118" s="2" t="s">
        <v>1020</v>
      </c>
    </row>
    <row r="119" spans="1:9" x14ac:dyDescent="0.25">
      <c r="A119" s="2" t="s">
        <v>1021</v>
      </c>
    </row>
  </sheetData>
  <mergeCells count="4">
    <mergeCell ref="F1:G1"/>
    <mergeCell ref="A2:G2"/>
    <mergeCell ref="A6:A7"/>
    <mergeCell ref="B6:I6"/>
  </mergeCells>
  <pageMargins left="0.31496062992125984" right="0.31496062992125984" top="0.55118110236220474" bottom="0.35433070866141736" header="0.31496062992125984" footer="0.31496062992125984"/>
  <pageSetup paperSize="9" scale="5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59999389629810485"/>
    <pageSetUpPr fitToPage="1"/>
  </sheetPr>
  <dimension ref="A1:I1781"/>
  <sheetViews>
    <sheetView topLeftCell="A313" zoomScale="80" zoomScaleNormal="80" workbookViewId="0">
      <selection activeCell="Q61" sqref="Q61"/>
    </sheetView>
  </sheetViews>
  <sheetFormatPr defaultRowHeight="16.5" x14ac:dyDescent="0.25"/>
  <cols>
    <col min="1" max="1" width="50.42578125" style="322" customWidth="1"/>
    <col min="2" max="2" width="16.28515625" style="322" customWidth="1"/>
    <col min="3" max="3" width="19" style="322" customWidth="1"/>
    <col min="4" max="4" width="11.140625" style="322" customWidth="1"/>
    <col min="5" max="5" width="15.140625" style="322" customWidth="1"/>
    <col min="6" max="6" width="9.5703125" style="322" customWidth="1"/>
    <col min="7" max="7" width="14.85546875" style="322" customWidth="1"/>
    <col min="8" max="8" width="14.140625" style="322" customWidth="1"/>
    <col min="9" max="9" width="17.5703125" style="322" customWidth="1"/>
    <col min="10" max="16384" width="9.140625" style="322"/>
  </cols>
  <sheetData>
    <row r="1" spans="1:9" x14ac:dyDescent="0.25">
      <c r="H1" s="1398"/>
      <c r="I1" s="1398"/>
    </row>
    <row r="2" spans="1:9" s="323" customFormat="1" ht="51.75" customHeight="1" x14ac:dyDescent="0.25">
      <c r="A2" s="1399" t="s">
        <v>691</v>
      </c>
      <c r="B2" s="1399"/>
      <c r="C2" s="1399"/>
      <c r="D2" s="1399"/>
      <c r="E2" s="1399"/>
      <c r="F2" s="1399"/>
      <c r="G2" s="1399"/>
      <c r="H2" s="1399"/>
      <c r="I2" s="1399"/>
    </row>
    <row r="4" spans="1:9" x14ac:dyDescent="0.25">
      <c r="A4" s="323" t="s">
        <v>1386</v>
      </c>
    </row>
    <row r="5" spans="1:9" ht="17.25" thickBot="1" x14ac:dyDescent="0.3"/>
    <row r="6" spans="1:9" ht="20.25" customHeight="1" x14ac:dyDescent="0.25">
      <c r="A6" s="1393"/>
      <c r="B6" s="1395" t="s">
        <v>11</v>
      </c>
      <c r="C6" s="1396" t="s">
        <v>11</v>
      </c>
      <c r="D6" s="1396"/>
      <c r="E6" s="1396"/>
      <c r="F6" s="1396"/>
      <c r="G6" s="1396"/>
      <c r="H6" s="1396"/>
      <c r="I6" s="1397"/>
    </row>
    <row r="7" spans="1:9" ht="177" customHeight="1" x14ac:dyDescent="0.25">
      <c r="A7" s="1394"/>
      <c r="B7" s="524" t="s">
        <v>21</v>
      </c>
      <c r="C7" s="525" t="s">
        <v>15</v>
      </c>
      <c r="D7" s="525" t="s">
        <v>16</v>
      </c>
      <c r="E7" s="525" t="s">
        <v>13</v>
      </c>
      <c r="F7" s="525" t="s">
        <v>3</v>
      </c>
      <c r="G7" s="525" t="s">
        <v>4</v>
      </c>
      <c r="H7" s="525" t="s">
        <v>5</v>
      </c>
      <c r="I7" s="526" t="s">
        <v>1387</v>
      </c>
    </row>
    <row r="8" spans="1:9" ht="16.5" customHeight="1" x14ac:dyDescent="0.25">
      <c r="A8" s="517"/>
      <c r="B8" s="527">
        <v>1</v>
      </c>
      <c r="C8" s="5" t="s">
        <v>24</v>
      </c>
      <c r="D8" s="5">
        <v>3</v>
      </c>
      <c r="E8" s="5" t="s">
        <v>1388</v>
      </c>
      <c r="F8" s="528">
        <v>5</v>
      </c>
      <c r="G8" s="528" t="s">
        <v>18</v>
      </c>
      <c r="H8" s="528" t="s">
        <v>19</v>
      </c>
      <c r="I8" s="529" t="s">
        <v>20</v>
      </c>
    </row>
    <row r="9" spans="1:9" s="323" customFormat="1" ht="18.75" customHeight="1" x14ac:dyDescent="0.25">
      <c r="A9" s="518" t="s">
        <v>0</v>
      </c>
      <c r="B9" s="550">
        <f t="shared" ref="B9:H9" si="0">B10+B68+B177+B225+B358+B367+B479+B538+B585+B609+B803+B897+B1029+B1155+B1213+B1244+B1261+B1494+B1519+B1540+B1690+B1698+B1754+B161+B330+B413+B420+B519+B635+B657+B714+B743+B791+B841+B943+B960+B1460+B1478+B1487+B849+B875+B887+B968+B983+B1148+B1512+B1516+B1535+B1663+B1768+B46+B147+B221+B313+B516+B556+B631+B763+B797+B838+B883+B892+B940+B963+B986+B1118+B1123+B1129+B1151+B1209+B1236+B1241+B1435+B1441+B1672+B1682+B1685+B973</f>
        <v>102065.33</v>
      </c>
      <c r="C9" s="530">
        <f t="shared" si="0"/>
        <v>645.98310126582282</v>
      </c>
      <c r="D9" s="530"/>
      <c r="E9" s="530"/>
      <c r="F9" s="530"/>
      <c r="G9" s="530">
        <f t="shared" si="0"/>
        <v>567197.86999999988</v>
      </c>
      <c r="H9" s="530">
        <f t="shared" si="0"/>
        <v>136638.17000000001</v>
      </c>
      <c r="I9" s="531">
        <f>I10+I68+I177+I225+I358+I367+I479+I538+I585+I609+I803+I897+I1029+I1155+I1213+I1244+I1261+I1494+I1519+I1540+I1690+I1698+I1754+I161+I330+I413+I420+I519+I635+I657+I714+I743+I791+I841+I943+I960+I1460+I1478+I1487+I849+I875+I887+I968+I983+I1148+I1512+I1516+I1535+I1663+I1768+I46+I147+I221+I313+I516+I556+I631+I763+I797+I838+I883+I892+I940+I963+I986+I1118+I1123+I1129+I1151+I1209+I1236+I1241+I1435+I1441+I1672+I1682+I1685+I973</f>
        <v>703836.03999999946</v>
      </c>
    </row>
    <row r="10" spans="1:9" s="323" customFormat="1" x14ac:dyDescent="0.25">
      <c r="A10" s="519" t="s">
        <v>1389</v>
      </c>
      <c r="B10" s="551">
        <f>B11+B15+B31+B39</f>
        <v>1518</v>
      </c>
      <c r="C10" s="532">
        <f>C11+C15+C31+C39</f>
        <v>9.6075949367088604</v>
      </c>
      <c r="D10" s="533"/>
      <c r="E10" s="533"/>
      <c r="F10" s="533"/>
      <c r="G10" s="533">
        <f>G11+G15+G31+G39</f>
        <v>7840.11</v>
      </c>
      <c r="H10" s="533">
        <f>H11+H15+H31+H39</f>
        <v>1888.69</v>
      </c>
      <c r="I10" s="534">
        <f>I11+I15+I31+I39</f>
        <v>9728.7999999999993</v>
      </c>
    </row>
    <row r="11" spans="1:9" s="323" customFormat="1" ht="33" customHeight="1" x14ac:dyDescent="0.25">
      <c r="A11" s="520" t="s">
        <v>1390</v>
      </c>
      <c r="B11" s="552">
        <f>SUM(B12:B14)</f>
        <v>120</v>
      </c>
      <c r="C11" s="535">
        <f>SUM(C12:C14)</f>
        <v>0.759493670886076</v>
      </c>
      <c r="D11" s="536"/>
      <c r="E11" s="536"/>
      <c r="F11" s="536"/>
      <c r="G11" s="535">
        <f>SUM(G12:G14)</f>
        <v>1214</v>
      </c>
      <c r="H11" s="535">
        <f t="shared" ref="H11" si="1">SUM(H12:H14)</f>
        <v>292.45</v>
      </c>
      <c r="I11" s="537">
        <f>SUM(I12:I14)</f>
        <v>1506.45</v>
      </c>
    </row>
    <row r="12" spans="1:9" s="323" customFormat="1" x14ac:dyDescent="0.25">
      <c r="A12" s="324" t="s">
        <v>1391</v>
      </c>
      <c r="B12" s="553">
        <v>8</v>
      </c>
      <c r="C12" s="326">
        <f t="shared" ref="C12:C13" si="2">B12/158</f>
        <v>5.0632911392405063E-2</v>
      </c>
      <c r="D12" s="325">
        <v>8.0570000000000004</v>
      </c>
      <c r="E12" s="325">
        <f>D12*C12*158</f>
        <v>64.456000000000003</v>
      </c>
      <c r="F12" s="129">
        <v>1</v>
      </c>
      <c r="G12" s="325">
        <f>ROUND(E12*F12,2)</f>
        <v>64.459999999999994</v>
      </c>
      <c r="H12" s="325">
        <f>ROUND(G12*0.2409,2)</f>
        <v>15.53</v>
      </c>
      <c r="I12" s="327">
        <f t="shared" ref="I12:I13" si="3">G12+H12</f>
        <v>79.989999999999995</v>
      </c>
    </row>
    <row r="13" spans="1:9" s="323" customFormat="1" x14ac:dyDescent="0.25">
      <c r="A13" s="324" t="s">
        <v>1391</v>
      </c>
      <c r="B13" s="553">
        <v>32</v>
      </c>
      <c r="C13" s="326">
        <f t="shared" si="2"/>
        <v>0.20253164556962025</v>
      </c>
      <c r="D13" s="325">
        <v>7.9779999999999998</v>
      </c>
      <c r="E13" s="325">
        <f t="shared" ref="E13:E14" si="4">D13*C13*158</f>
        <v>255.29599999999999</v>
      </c>
      <c r="F13" s="129">
        <v>1</v>
      </c>
      <c r="G13" s="325">
        <f t="shared" ref="G13" si="5">ROUND(E13*F13,2)</f>
        <v>255.3</v>
      </c>
      <c r="H13" s="325">
        <f t="shared" ref="H13:H45" si="6">ROUND(G13*0.2409,2)</f>
        <v>61.5</v>
      </c>
      <c r="I13" s="327">
        <f t="shared" si="3"/>
        <v>316.8</v>
      </c>
    </row>
    <row r="14" spans="1:9" s="323" customFormat="1" x14ac:dyDescent="0.25">
      <c r="A14" s="331" t="s">
        <v>1392</v>
      </c>
      <c r="B14" s="554">
        <v>80</v>
      </c>
      <c r="C14" s="326">
        <f>B14/158</f>
        <v>0.50632911392405067</v>
      </c>
      <c r="D14" s="325">
        <v>11.178000000000001</v>
      </c>
      <c r="E14" s="325">
        <f t="shared" si="4"/>
        <v>894.24000000000012</v>
      </c>
      <c r="F14" s="332">
        <v>1</v>
      </c>
      <c r="G14" s="325">
        <f>ROUND(E14*F14,2)</f>
        <v>894.24</v>
      </c>
      <c r="H14" s="325">
        <f t="shared" si="6"/>
        <v>215.42</v>
      </c>
      <c r="I14" s="327">
        <f>G14+H14</f>
        <v>1109.6600000000001</v>
      </c>
    </row>
    <row r="15" spans="1:9" s="323" customFormat="1" ht="48.75" customHeight="1" x14ac:dyDescent="0.25">
      <c r="A15" s="520" t="s">
        <v>8</v>
      </c>
      <c r="B15" s="552">
        <f>SUM(B16:B30)</f>
        <v>670</v>
      </c>
      <c r="C15" s="535">
        <f>SUM(C16:C30)</f>
        <v>4.2405063291139244</v>
      </c>
      <c r="D15" s="536"/>
      <c r="E15" s="536"/>
      <c r="F15" s="536"/>
      <c r="G15" s="535">
        <f>SUM(G16:G30)</f>
        <v>3972.9900000000002</v>
      </c>
      <c r="H15" s="535">
        <f>SUM(H16:H30)</f>
        <v>957.09</v>
      </c>
      <c r="I15" s="537">
        <f>SUM(I16:I30)</f>
        <v>4930.08</v>
      </c>
    </row>
    <row r="16" spans="1:9" s="323" customFormat="1" x14ac:dyDescent="0.25">
      <c r="A16" s="331" t="s">
        <v>966</v>
      </c>
      <c r="B16" s="554">
        <v>44</v>
      </c>
      <c r="C16" s="326">
        <f t="shared" ref="C16:C45" si="7">B16/158</f>
        <v>0.27848101265822783</v>
      </c>
      <c r="D16" s="325">
        <v>5.7750000000000004</v>
      </c>
      <c r="E16" s="325">
        <f>D16*C16*158</f>
        <v>254.1</v>
      </c>
      <c r="F16" s="332">
        <v>1</v>
      </c>
      <c r="G16" s="325">
        <f>ROUND(E16*F16,2)</f>
        <v>254.1</v>
      </c>
      <c r="H16" s="325">
        <f t="shared" si="6"/>
        <v>61.21</v>
      </c>
      <c r="I16" s="327">
        <f>G16+H16</f>
        <v>315.31</v>
      </c>
    </row>
    <row r="17" spans="1:9" s="323" customFormat="1" x14ac:dyDescent="0.25">
      <c r="A17" s="331" t="s">
        <v>966</v>
      </c>
      <c r="B17" s="554">
        <v>24</v>
      </c>
      <c r="C17" s="326">
        <f t="shared" si="7"/>
        <v>0.15189873417721519</v>
      </c>
      <c r="D17" s="325">
        <v>5.7750000000000004</v>
      </c>
      <c r="E17" s="325">
        <f t="shared" ref="E17:E45" si="8">D17*C17*158</f>
        <v>138.60000000000002</v>
      </c>
      <c r="F17" s="332">
        <v>1</v>
      </c>
      <c r="G17" s="325">
        <f t="shared" ref="G17:G30" si="9">ROUND(E17*F17,2)</f>
        <v>138.6</v>
      </c>
      <c r="H17" s="325">
        <f t="shared" si="6"/>
        <v>33.39</v>
      </c>
      <c r="I17" s="327">
        <f t="shared" ref="I17:I30" si="10">G17+H17</f>
        <v>171.99</v>
      </c>
    </row>
    <row r="18" spans="1:9" s="323" customFormat="1" x14ac:dyDescent="0.25">
      <c r="A18" s="331" t="s">
        <v>966</v>
      </c>
      <c r="B18" s="554">
        <v>36</v>
      </c>
      <c r="C18" s="326">
        <f t="shared" si="7"/>
        <v>0.22784810126582278</v>
      </c>
      <c r="D18" s="325">
        <v>5.7750000000000004</v>
      </c>
      <c r="E18" s="325">
        <f t="shared" si="8"/>
        <v>207.90000000000003</v>
      </c>
      <c r="F18" s="332">
        <v>1</v>
      </c>
      <c r="G18" s="325">
        <f t="shared" si="9"/>
        <v>207.9</v>
      </c>
      <c r="H18" s="325">
        <f t="shared" si="6"/>
        <v>50.08</v>
      </c>
      <c r="I18" s="327">
        <f t="shared" si="10"/>
        <v>257.98</v>
      </c>
    </row>
    <row r="19" spans="1:9" s="323" customFormat="1" x14ac:dyDescent="0.25">
      <c r="A19" s="331" t="s">
        <v>966</v>
      </c>
      <c r="B19" s="554">
        <v>42</v>
      </c>
      <c r="C19" s="326">
        <f t="shared" si="7"/>
        <v>0.26582278481012656</v>
      </c>
      <c r="D19" s="325">
        <v>5.7750000000000004</v>
      </c>
      <c r="E19" s="325">
        <f t="shared" si="8"/>
        <v>242.54999999999998</v>
      </c>
      <c r="F19" s="332">
        <v>1</v>
      </c>
      <c r="G19" s="325">
        <f t="shared" si="9"/>
        <v>242.55</v>
      </c>
      <c r="H19" s="325">
        <f t="shared" si="6"/>
        <v>58.43</v>
      </c>
      <c r="I19" s="327">
        <f t="shared" si="10"/>
        <v>300.98</v>
      </c>
    </row>
    <row r="20" spans="1:9" s="323" customFormat="1" x14ac:dyDescent="0.25">
      <c r="A20" s="331" t="s">
        <v>966</v>
      </c>
      <c r="B20" s="554">
        <v>57</v>
      </c>
      <c r="C20" s="326">
        <f t="shared" si="7"/>
        <v>0.36075949367088606</v>
      </c>
      <c r="D20" s="325">
        <v>5.72</v>
      </c>
      <c r="E20" s="325">
        <f t="shared" si="8"/>
        <v>326.04000000000002</v>
      </c>
      <c r="F20" s="332">
        <v>1</v>
      </c>
      <c r="G20" s="325">
        <f t="shared" si="9"/>
        <v>326.04000000000002</v>
      </c>
      <c r="H20" s="325">
        <f t="shared" si="6"/>
        <v>78.540000000000006</v>
      </c>
      <c r="I20" s="327">
        <f t="shared" si="10"/>
        <v>404.58000000000004</v>
      </c>
    </row>
    <row r="21" spans="1:9" s="323" customFormat="1" x14ac:dyDescent="0.25">
      <c r="A21" s="331" t="s">
        <v>966</v>
      </c>
      <c r="B21" s="554">
        <v>72</v>
      </c>
      <c r="C21" s="326">
        <f t="shared" si="7"/>
        <v>0.45569620253164556</v>
      </c>
      <c r="D21" s="325">
        <v>5.72</v>
      </c>
      <c r="E21" s="325">
        <f t="shared" si="8"/>
        <v>411.84</v>
      </c>
      <c r="F21" s="332">
        <v>1</v>
      </c>
      <c r="G21" s="325">
        <f t="shared" si="9"/>
        <v>411.84</v>
      </c>
      <c r="H21" s="325">
        <f t="shared" si="6"/>
        <v>99.21</v>
      </c>
      <c r="I21" s="327">
        <f t="shared" si="10"/>
        <v>511.04999999999995</v>
      </c>
    </row>
    <row r="22" spans="1:9" s="323" customFormat="1" x14ac:dyDescent="0.25">
      <c r="A22" s="331" t="s">
        <v>966</v>
      </c>
      <c r="B22" s="554">
        <v>96</v>
      </c>
      <c r="C22" s="326">
        <f t="shared" si="7"/>
        <v>0.60759493670886078</v>
      </c>
      <c r="D22" s="325">
        <v>5.58</v>
      </c>
      <c r="E22" s="325">
        <f t="shared" si="8"/>
        <v>535.67999999999995</v>
      </c>
      <c r="F22" s="332">
        <v>1</v>
      </c>
      <c r="G22" s="325">
        <f t="shared" si="9"/>
        <v>535.67999999999995</v>
      </c>
      <c r="H22" s="325">
        <f t="shared" si="6"/>
        <v>129.05000000000001</v>
      </c>
      <c r="I22" s="327">
        <f t="shared" si="10"/>
        <v>664.73</v>
      </c>
    </row>
    <row r="23" spans="1:9" s="323" customFormat="1" x14ac:dyDescent="0.25">
      <c r="A23" s="331" t="s">
        <v>966</v>
      </c>
      <c r="B23" s="554">
        <v>36</v>
      </c>
      <c r="C23" s="326">
        <f t="shared" si="7"/>
        <v>0.22784810126582278</v>
      </c>
      <c r="D23" s="325">
        <v>5.58</v>
      </c>
      <c r="E23" s="325">
        <f t="shared" si="8"/>
        <v>200.88000000000002</v>
      </c>
      <c r="F23" s="332">
        <v>1</v>
      </c>
      <c r="G23" s="325">
        <f t="shared" si="9"/>
        <v>200.88</v>
      </c>
      <c r="H23" s="325">
        <f t="shared" si="6"/>
        <v>48.39</v>
      </c>
      <c r="I23" s="327">
        <f t="shared" si="10"/>
        <v>249.26999999999998</v>
      </c>
    </row>
    <row r="24" spans="1:9" s="323" customFormat="1" x14ac:dyDescent="0.25">
      <c r="A24" s="331" t="s">
        <v>966</v>
      </c>
      <c r="B24" s="554">
        <v>28</v>
      </c>
      <c r="C24" s="326">
        <f t="shared" si="7"/>
        <v>0.17721518987341772</v>
      </c>
      <c r="D24" s="325">
        <v>5.58</v>
      </c>
      <c r="E24" s="325">
        <f t="shared" si="8"/>
        <v>156.24</v>
      </c>
      <c r="F24" s="332">
        <v>1</v>
      </c>
      <c r="G24" s="325">
        <f t="shared" si="9"/>
        <v>156.24</v>
      </c>
      <c r="H24" s="325">
        <f t="shared" si="6"/>
        <v>37.64</v>
      </c>
      <c r="I24" s="327">
        <f t="shared" si="10"/>
        <v>193.88</v>
      </c>
    </row>
    <row r="25" spans="1:9" s="323" customFormat="1" x14ac:dyDescent="0.25">
      <c r="A25" s="331" t="s">
        <v>966</v>
      </c>
      <c r="B25" s="554">
        <v>72</v>
      </c>
      <c r="C25" s="326">
        <f t="shared" si="7"/>
        <v>0.45569620253164556</v>
      </c>
      <c r="D25" s="325">
        <v>5.7750000000000004</v>
      </c>
      <c r="E25" s="325">
        <f t="shared" si="8"/>
        <v>415.80000000000007</v>
      </c>
      <c r="F25" s="332">
        <v>1</v>
      </c>
      <c r="G25" s="325">
        <f t="shared" si="9"/>
        <v>415.8</v>
      </c>
      <c r="H25" s="325">
        <f t="shared" si="6"/>
        <v>100.17</v>
      </c>
      <c r="I25" s="327">
        <f t="shared" si="10"/>
        <v>515.97</v>
      </c>
    </row>
    <row r="26" spans="1:9" s="323" customFormat="1" x14ac:dyDescent="0.25">
      <c r="A26" s="331" t="s">
        <v>1393</v>
      </c>
      <c r="B26" s="554">
        <v>24</v>
      </c>
      <c r="C26" s="326">
        <f t="shared" si="7"/>
        <v>0.15189873417721519</v>
      </c>
      <c r="D26" s="325">
        <v>5.58</v>
      </c>
      <c r="E26" s="325">
        <f t="shared" si="8"/>
        <v>133.91999999999999</v>
      </c>
      <c r="F26" s="332">
        <v>1</v>
      </c>
      <c r="G26" s="325">
        <f t="shared" si="9"/>
        <v>133.91999999999999</v>
      </c>
      <c r="H26" s="325">
        <f t="shared" si="6"/>
        <v>32.26</v>
      </c>
      <c r="I26" s="327">
        <f t="shared" si="10"/>
        <v>166.17999999999998</v>
      </c>
    </row>
    <row r="27" spans="1:9" s="323" customFormat="1" x14ac:dyDescent="0.25">
      <c r="A27" s="331" t="s">
        <v>612</v>
      </c>
      <c r="B27" s="554">
        <v>60</v>
      </c>
      <c r="C27" s="326">
        <f t="shared" si="7"/>
        <v>0.379746835443038</v>
      </c>
      <c r="D27" s="325">
        <v>4.8689999999999998</v>
      </c>
      <c r="E27" s="325">
        <f t="shared" si="8"/>
        <v>292.14</v>
      </c>
      <c r="F27" s="332">
        <v>1</v>
      </c>
      <c r="G27" s="325">
        <f t="shared" si="9"/>
        <v>292.14</v>
      </c>
      <c r="H27" s="325">
        <f t="shared" si="6"/>
        <v>70.38</v>
      </c>
      <c r="I27" s="327">
        <f t="shared" si="10"/>
        <v>362.52</v>
      </c>
    </row>
    <row r="28" spans="1:9" s="323" customFormat="1" x14ac:dyDescent="0.25">
      <c r="A28" s="331" t="s">
        <v>612</v>
      </c>
      <c r="B28" s="554">
        <v>24</v>
      </c>
      <c r="C28" s="326">
        <f t="shared" si="7"/>
        <v>0.15189873417721519</v>
      </c>
      <c r="D28" s="325">
        <v>4.75</v>
      </c>
      <c r="E28" s="325">
        <f t="shared" si="8"/>
        <v>114.00000000000001</v>
      </c>
      <c r="F28" s="332">
        <v>1</v>
      </c>
      <c r="G28" s="325">
        <f t="shared" si="9"/>
        <v>114</v>
      </c>
      <c r="H28" s="325">
        <f t="shared" si="6"/>
        <v>27.46</v>
      </c>
      <c r="I28" s="327">
        <f t="shared" si="10"/>
        <v>141.46</v>
      </c>
    </row>
    <row r="29" spans="1:9" s="323" customFormat="1" x14ac:dyDescent="0.25">
      <c r="A29" s="331" t="s">
        <v>510</v>
      </c>
      <c r="B29" s="554">
        <v>44</v>
      </c>
      <c r="C29" s="326">
        <f t="shared" si="7"/>
        <v>0.27848101265822783</v>
      </c>
      <c r="D29" s="325">
        <v>1730.52</v>
      </c>
      <c r="E29" s="325">
        <f>D29*C29</f>
        <v>481.91696202531642</v>
      </c>
      <c r="F29" s="332">
        <v>1</v>
      </c>
      <c r="G29" s="325">
        <f t="shared" si="9"/>
        <v>481.92</v>
      </c>
      <c r="H29" s="325">
        <f t="shared" si="6"/>
        <v>116.09</v>
      </c>
      <c r="I29" s="327">
        <f t="shared" si="10"/>
        <v>598.01</v>
      </c>
    </row>
    <row r="30" spans="1:9" s="323" customFormat="1" x14ac:dyDescent="0.25">
      <c r="A30" s="331" t="s">
        <v>964</v>
      </c>
      <c r="B30" s="554">
        <v>11</v>
      </c>
      <c r="C30" s="326">
        <f t="shared" si="7"/>
        <v>6.9620253164556958E-2</v>
      </c>
      <c r="D30" s="325">
        <v>5.58</v>
      </c>
      <c r="E30" s="325">
        <f t="shared" si="8"/>
        <v>61.379999999999995</v>
      </c>
      <c r="F30" s="332">
        <v>1</v>
      </c>
      <c r="G30" s="325">
        <f t="shared" si="9"/>
        <v>61.38</v>
      </c>
      <c r="H30" s="325">
        <f t="shared" si="6"/>
        <v>14.79</v>
      </c>
      <c r="I30" s="327">
        <f t="shared" si="10"/>
        <v>76.17</v>
      </c>
    </row>
    <row r="31" spans="1:9" s="323" customFormat="1" ht="49.5" x14ac:dyDescent="0.25">
      <c r="A31" s="520" t="s">
        <v>1394</v>
      </c>
      <c r="B31" s="552">
        <f t="shared" ref="B31:C31" si="11">SUM(B32:B38)</f>
        <v>455</v>
      </c>
      <c r="C31" s="535">
        <f t="shared" si="11"/>
        <v>2.8797468354430382</v>
      </c>
      <c r="D31" s="536"/>
      <c r="E31" s="536"/>
      <c r="F31" s="536"/>
      <c r="G31" s="535">
        <f t="shared" ref="G31:I31" si="12">SUM(G32:G38)</f>
        <v>1712.08</v>
      </c>
      <c r="H31" s="535">
        <f t="shared" si="12"/>
        <v>412.44000000000005</v>
      </c>
      <c r="I31" s="537">
        <f t="shared" si="12"/>
        <v>2124.5200000000004</v>
      </c>
    </row>
    <row r="32" spans="1:9" s="323" customFormat="1" x14ac:dyDescent="0.25">
      <c r="A32" s="331" t="s">
        <v>62</v>
      </c>
      <c r="B32" s="553">
        <v>48</v>
      </c>
      <c r="C32" s="326">
        <f t="shared" si="7"/>
        <v>0.30379746835443039</v>
      </c>
      <c r="D32" s="325">
        <v>3.806</v>
      </c>
      <c r="E32" s="325">
        <f t="shared" si="8"/>
        <v>182.68799999999999</v>
      </c>
      <c r="F32" s="129">
        <v>1</v>
      </c>
      <c r="G32" s="325">
        <f t="shared" ref="G32" si="13">ROUND(E32*F32,2)</f>
        <v>182.69</v>
      </c>
      <c r="H32" s="325">
        <f t="shared" si="6"/>
        <v>44.01</v>
      </c>
      <c r="I32" s="327">
        <f t="shared" ref="I32" si="14">G32+H32</f>
        <v>226.7</v>
      </c>
    </row>
    <row r="33" spans="1:9" s="323" customFormat="1" x14ac:dyDescent="0.25">
      <c r="A33" s="331" t="s">
        <v>62</v>
      </c>
      <c r="B33" s="553">
        <v>24</v>
      </c>
      <c r="C33" s="326">
        <f t="shared" si="7"/>
        <v>0.15189873417721519</v>
      </c>
      <c r="D33" s="325">
        <v>3.8809999999999998</v>
      </c>
      <c r="E33" s="325">
        <f t="shared" si="8"/>
        <v>93.143999999999991</v>
      </c>
      <c r="F33" s="129">
        <v>1</v>
      </c>
      <c r="G33" s="325">
        <f t="shared" ref="G33:G38" si="15">ROUND(E33*F33,2)</f>
        <v>93.14</v>
      </c>
      <c r="H33" s="325">
        <f t="shared" si="6"/>
        <v>22.44</v>
      </c>
      <c r="I33" s="327">
        <f t="shared" ref="I33:I38" si="16">G33+H33</f>
        <v>115.58</v>
      </c>
    </row>
    <row r="34" spans="1:9" s="323" customFormat="1" x14ac:dyDescent="0.25">
      <c r="A34" s="331" t="s">
        <v>62</v>
      </c>
      <c r="B34" s="553">
        <v>73</v>
      </c>
      <c r="C34" s="326">
        <f t="shared" si="7"/>
        <v>0.46202531645569622</v>
      </c>
      <c r="D34" s="325">
        <v>3.75</v>
      </c>
      <c r="E34" s="325">
        <f t="shared" si="8"/>
        <v>273.75</v>
      </c>
      <c r="F34" s="129">
        <v>1</v>
      </c>
      <c r="G34" s="325">
        <f t="shared" si="15"/>
        <v>273.75</v>
      </c>
      <c r="H34" s="325">
        <f t="shared" si="6"/>
        <v>65.95</v>
      </c>
      <c r="I34" s="327">
        <f t="shared" si="16"/>
        <v>339.7</v>
      </c>
    </row>
    <row r="35" spans="1:9" s="323" customFormat="1" x14ac:dyDescent="0.25">
      <c r="A35" s="331" t="s">
        <v>62</v>
      </c>
      <c r="B35" s="553">
        <v>144</v>
      </c>
      <c r="C35" s="326">
        <f t="shared" si="7"/>
        <v>0.91139240506329111</v>
      </c>
      <c r="D35" s="325">
        <v>3.75</v>
      </c>
      <c r="E35" s="325">
        <f t="shared" si="8"/>
        <v>540</v>
      </c>
      <c r="F35" s="129">
        <v>1</v>
      </c>
      <c r="G35" s="325">
        <f t="shared" si="15"/>
        <v>540</v>
      </c>
      <c r="H35" s="325">
        <f t="shared" si="6"/>
        <v>130.09</v>
      </c>
      <c r="I35" s="327">
        <f t="shared" si="16"/>
        <v>670.09</v>
      </c>
    </row>
    <row r="36" spans="1:9" s="323" customFormat="1" x14ac:dyDescent="0.25">
      <c r="A36" s="331" t="s">
        <v>62</v>
      </c>
      <c r="B36" s="553">
        <v>96</v>
      </c>
      <c r="C36" s="326">
        <f t="shared" si="7"/>
        <v>0.60759493670886078</v>
      </c>
      <c r="D36" s="325">
        <v>3.75</v>
      </c>
      <c r="E36" s="325">
        <f t="shared" si="8"/>
        <v>360</v>
      </c>
      <c r="F36" s="129">
        <v>1</v>
      </c>
      <c r="G36" s="325">
        <f t="shared" si="15"/>
        <v>360</v>
      </c>
      <c r="H36" s="325">
        <f t="shared" si="6"/>
        <v>86.72</v>
      </c>
      <c r="I36" s="327">
        <f t="shared" si="16"/>
        <v>446.72</v>
      </c>
    </row>
    <row r="37" spans="1:9" s="323" customFormat="1" x14ac:dyDescent="0.25">
      <c r="A37" s="331" t="s">
        <v>62</v>
      </c>
      <c r="B37" s="553">
        <v>42</v>
      </c>
      <c r="C37" s="326">
        <f t="shared" si="7"/>
        <v>0.26582278481012656</v>
      </c>
      <c r="D37" s="325">
        <v>3.75</v>
      </c>
      <c r="E37" s="325">
        <f t="shared" si="8"/>
        <v>157.49999999999997</v>
      </c>
      <c r="F37" s="129">
        <v>1</v>
      </c>
      <c r="G37" s="325">
        <f t="shared" si="15"/>
        <v>157.5</v>
      </c>
      <c r="H37" s="325">
        <f t="shared" si="6"/>
        <v>37.94</v>
      </c>
      <c r="I37" s="327">
        <f t="shared" si="16"/>
        <v>195.44</v>
      </c>
    </row>
    <row r="38" spans="1:9" s="323" customFormat="1" x14ac:dyDescent="0.25">
      <c r="A38" s="331" t="s">
        <v>62</v>
      </c>
      <c r="B38" s="554">
        <v>28</v>
      </c>
      <c r="C38" s="326">
        <f t="shared" si="7"/>
        <v>0.17721518987341772</v>
      </c>
      <c r="D38" s="325">
        <v>3.75</v>
      </c>
      <c r="E38" s="325">
        <f t="shared" si="8"/>
        <v>105</v>
      </c>
      <c r="F38" s="129">
        <v>1</v>
      </c>
      <c r="G38" s="325">
        <f t="shared" si="15"/>
        <v>105</v>
      </c>
      <c r="H38" s="325">
        <f t="shared" si="6"/>
        <v>25.29</v>
      </c>
      <c r="I38" s="327">
        <f t="shared" si="16"/>
        <v>130.29</v>
      </c>
    </row>
    <row r="39" spans="1:9" s="323" customFormat="1" ht="33" x14ac:dyDescent="0.25">
      <c r="A39" s="520" t="s">
        <v>7</v>
      </c>
      <c r="B39" s="552">
        <f>SUM(B40:B45)</f>
        <v>273</v>
      </c>
      <c r="C39" s="535">
        <f>SUM(C40:C45)</f>
        <v>1.7278481012658229</v>
      </c>
      <c r="D39" s="536"/>
      <c r="E39" s="536"/>
      <c r="F39" s="536"/>
      <c r="G39" s="535">
        <f>SUM(G40:G45)</f>
        <v>941.04</v>
      </c>
      <c r="H39" s="535">
        <f t="shared" ref="H39" si="17">SUM(H40:H45)</f>
        <v>226.71</v>
      </c>
      <c r="I39" s="537">
        <f>SUM(I40:I45)</f>
        <v>1167.75</v>
      </c>
    </row>
    <row r="40" spans="1:9" s="323" customFormat="1" x14ac:dyDescent="0.25">
      <c r="A40" s="324" t="s">
        <v>63</v>
      </c>
      <c r="B40" s="553">
        <v>39</v>
      </c>
      <c r="C40" s="326">
        <f t="shared" si="7"/>
        <v>0.24683544303797469</v>
      </c>
      <c r="D40" s="325">
        <v>3.36</v>
      </c>
      <c r="E40" s="325">
        <f t="shared" si="8"/>
        <v>131.04</v>
      </c>
      <c r="F40" s="129">
        <v>1</v>
      </c>
      <c r="G40" s="325">
        <f t="shared" ref="G40" si="18">ROUND(E40*F40,2)</f>
        <v>131.04</v>
      </c>
      <c r="H40" s="325">
        <f t="shared" si="6"/>
        <v>31.57</v>
      </c>
      <c r="I40" s="327">
        <f t="shared" ref="I40" si="19">G40+H40</f>
        <v>162.60999999999999</v>
      </c>
    </row>
    <row r="41" spans="1:9" s="323" customFormat="1" x14ac:dyDescent="0.25">
      <c r="A41" s="324" t="s">
        <v>63</v>
      </c>
      <c r="B41" s="553">
        <v>66</v>
      </c>
      <c r="C41" s="326">
        <f t="shared" si="7"/>
        <v>0.41772151898734178</v>
      </c>
      <c r="D41" s="325">
        <v>3.36</v>
      </c>
      <c r="E41" s="325">
        <f t="shared" si="8"/>
        <v>221.76000000000002</v>
      </c>
      <c r="F41" s="129">
        <v>1</v>
      </c>
      <c r="G41" s="325">
        <f t="shared" ref="G41:G45" si="20">ROUND(E41*F41,2)</f>
        <v>221.76</v>
      </c>
      <c r="H41" s="325">
        <f t="shared" si="6"/>
        <v>53.42</v>
      </c>
      <c r="I41" s="327">
        <f t="shared" ref="I41:I45" si="21">G41+H41</f>
        <v>275.18</v>
      </c>
    </row>
    <row r="42" spans="1:9" s="323" customFormat="1" x14ac:dyDescent="0.25">
      <c r="A42" s="324" t="s">
        <v>63</v>
      </c>
      <c r="B42" s="553">
        <v>107</v>
      </c>
      <c r="C42" s="326">
        <f t="shared" si="7"/>
        <v>0.67721518987341767</v>
      </c>
      <c r="D42" s="325">
        <v>3.36</v>
      </c>
      <c r="E42" s="325">
        <f t="shared" si="8"/>
        <v>359.51999999999992</v>
      </c>
      <c r="F42" s="129">
        <v>1</v>
      </c>
      <c r="G42" s="325">
        <f t="shared" si="20"/>
        <v>359.52</v>
      </c>
      <c r="H42" s="325">
        <f t="shared" si="6"/>
        <v>86.61</v>
      </c>
      <c r="I42" s="327">
        <f t="shared" si="21"/>
        <v>446.13</v>
      </c>
    </row>
    <row r="43" spans="1:9" s="323" customFormat="1" x14ac:dyDescent="0.25">
      <c r="A43" s="324" t="s">
        <v>63</v>
      </c>
      <c r="B43" s="553">
        <v>7</v>
      </c>
      <c r="C43" s="326">
        <f t="shared" si="7"/>
        <v>4.4303797468354431E-2</v>
      </c>
      <c r="D43" s="325">
        <v>3.36</v>
      </c>
      <c r="E43" s="325">
        <f t="shared" si="8"/>
        <v>23.52</v>
      </c>
      <c r="F43" s="129">
        <v>1</v>
      </c>
      <c r="G43" s="325">
        <f t="shared" si="20"/>
        <v>23.52</v>
      </c>
      <c r="H43" s="325">
        <f t="shared" si="6"/>
        <v>5.67</v>
      </c>
      <c r="I43" s="327">
        <f t="shared" si="21"/>
        <v>29.189999999999998</v>
      </c>
    </row>
    <row r="44" spans="1:9" s="323" customFormat="1" x14ac:dyDescent="0.25">
      <c r="A44" s="324" t="s">
        <v>507</v>
      </c>
      <c r="B44" s="553">
        <v>14</v>
      </c>
      <c r="C44" s="326">
        <f t="shared" si="7"/>
        <v>8.8607594936708861E-2</v>
      </c>
      <c r="D44" s="325">
        <v>3.8</v>
      </c>
      <c r="E44" s="325">
        <f t="shared" si="8"/>
        <v>53.199999999999996</v>
      </c>
      <c r="F44" s="129">
        <v>1</v>
      </c>
      <c r="G44" s="325">
        <f t="shared" si="20"/>
        <v>53.2</v>
      </c>
      <c r="H44" s="325">
        <f t="shared" si="6"/>
        <v>12.82</v>
      </c>
      <c r="I44" s="327">
        <f t="shared" si="21"/>
        <v>66.02000000000001</v>
      </c>
    </row>
    <row r="45" spans="1:9" s="323" customFormat="1" x14ac:dyDescent="0.25">
      <c r="A45" s="324" t="s">
        <v>507</v>
      </c>
      <c r="B45" s="554">
        <v>40</v>
      </c>
      <c r="C45" s="326">
        <f t="shared" si="7"/>
        <v>0.25316455696202533</v>
      </c>
      <c r="D45" s="325">
        <v>3.8</v>
      </c>
      <c r="E45" s="325">
        <f t="shared" si="8"/>
        <v>152</v>
      </c>
      <c r="F45" s="129">
        <v>1</v>
      </c>
      <c r="G45" s="325">
        <f t="shared" si="20"/>
        <v>152</v>
      </c>
      <c r="H45" s="325">
        <f t="shared" si="6"/>
        <v>36.619999999999997</v>
      </c>
      <c r="I45" s="327">
        <f t="shared" si="21"/>
        <v>188.62</v>
      </c>
    </row>
    <row r="46" spans="1:9" s="323" customFormat="1" x14ac:dyDescent="0.25">
      <c r="A46" s="519" t="s">
        <v>1395</v>
      </c>
      <c r="B46" s="551">
        <f t="shared" ref="B46:C46" si="22">B47+B51+B63</f>
        <v>358</v>
      </c>
      <c r="C46" s="532">
        <f t="shared" si="22"/>
        <v>2.2658227848101267</v>
      </c>
      <c r="D46" s="533"/>
      <c r="E46" s="533"/>
      <c r="F46" s="533"/>
      <c r="G46" s="532">
        <f t="shared" ref="G46:I46" si="23">G47+G51+G63</f>
        <v>1926.99</v>
      </c>
      <c r="H46" s="532">
        <f t="shared" si="23"/>
        <v>464.22</v>
      </c>
      <c r="I46" s="538">
        <f t="shared" si="23"/>
        <v>2391.21</v>
      </c>
    </row>
    <row r="47" spans="1:9" s="323" customFormat="1" ht="33" x14ac:dyDescent="0.25">
      <c r="A47" s="520" t="s">
        <v>1390</v>
      </c>
      <c r="B47" s="552">
        <f t="shared" ref="B47:C47" si="24">SUM(B48:B50)</f>
        <v>16</v>
      </c>
      <c r="C47" s="535">
        <f t="shared" si="24"/>
        <v>0.10126582278481013</v>
      </c>
      <c r="D47" s="536"/>
      <c r="E47" s="536"/>
      <c r="F47" s="536"/>
      <c r="G47" s="535">
        <f t="shared" ref="G47:I47" si="25">SUM(G48:G50)</f>
        <v>145.52999999999997</v>
      </c>
      <c r="H47" s="535">
        <f t="shared" si="25"/>
        <v>35.06</v>
      </c>
      <c r="I47" s="537">
        <f t="shared" si="25"/>
        <v>180.59</v>
      </c>
    </row>
    <row r="48" spans="1:9" s="323" customFormat="1" x14ac:dyDescent="0.25">
      <c r="A48" s="324" t="s">
        <v>1396</v>
      </c>
      <c r="B48" s="554">
        <v>6</v>
      </c>
      <c r="C48" s="326">
        <f t="shared" ref="C48:C67" si="26">B48/158</f>
        <v>3.7974683544303799E-2</v>
      </c>
      <c r="D48" s="325">
        <v>8.798</v>
      </c>
      <c r="E48" s="325">
        <f t="shared" ref="E48:E67" si="27">D48*C48*158</f>
        <v>52.788000000000004</v>
      </c>
      <c r="F48" s="129">
        <v>1</v>
      </c>
      <c r="G48" s="325">
        <f t="shared" ref="G48" si="28">ROUND(E48*F48,2)</f>
        <v>52.79</v>
      </c>
      <c r="H48" s="325">
        <f t="shared" ref="H48:H67" si="29">ROUND(G48*0.2409,2)</f>
        <v>12.72</v>
      </c>
      <c r="I48" s="327">
        <f t="shared" ref="I48" si="30">G48+H48</f>
        <v>65.510000000000005</v>
      </c>
    </row>
    <row r="49" spans="1:9" s="323" customFormat="1" x14ac:dyDescent="0.25">
      <c r="A49" s="324" t="s">
        <v>1397</v>
      </c>
      <c r="B49" s="554">
        <v>8</v>
      </c>
      <c r="C49" s="326">
        <f t="shared" si="26"/>
        <v>5.0632911392405063E-2</v>
      </c>
      <c r="D49" s="325">
        <v>8.798</v>
      </c>
      <c r="E49" s="325">
        <f t="shared" si="27"/>
        <v>70.384</v>
      </c>
      <c r="F49" s="129">
        <v>1</v>
      </c>
      <c r="G49" s="325">
        <f t="shared" ref="G49:G50" si="31">ROUND(E49*F49,2)</f>
        <v>70.38</v>
      </c>
      <c r="H49" s="325">
        <f t="shared" si="29"/>
        <v>16.95</v>
      </c>
      <c r="I49" s="327">
        <f t="shared" ref="I49:I50" si="32">G49+H49</f>
        <v>87.33</v>
      </c>
    </row>
    <row r="50" spans="1:9" s="323" customFormat="1" x14ac:dyDescent="0.25">
      <c r="A50" s="324" t="s">
        <v>1398</v>
      </c>
      <c r="B50" s="554">
        <v>2</v>
      </c>
      <c r="C50" s="326">
        <f t="shared" si="26"/>
        <v>1.2658227848101266E-2</v>
      </c>
      <c r="D50" s="325">
        <v>11.178000000000001</v>
      </c>
      <c r="E50" s="325">
        <f t="shared" si="27"/>
        <v>22.356000000000002</v>
      </c>
      <c r="F50" s="129">
        <v>1</v>
      </c>
      <c r="G50" s="325">
        <f t="shared" si="31"/>
        <v>22.36</v>
      </c>
      <c r="H50" s="325">
        <f t="shared" si="29"/>
        <v>5.39</v>
      </c>
      <c r="I50" s="327">
        <f t="shared" si="32"/>
        <v>27.75</v>
      </c>
    </row>
    <row r="51" spans="1:9" s="323" customFormat="1" ht="49.5" x14ac:dyDescent="0.25">
      <c r="A51" s="520" t="s">
        <v>8</v>
      </c>
      <c r="B51" s="552">
        <f t="shared" ref="B51:C51" si="33">SUM(B52:B62)</f>
        <v>266</v>
      </c>
      <c r="C51" s="535">
        <f t="shared" si="33"/>
        <v>1.6835443037974684</v>
      </c>
      <c r="D51" s="536"/>
      <c r="E51" s="536"/>
      <c r="F51" s="536"/>
      <c r="G51" s="535">
        <f t="shared" ref="G51:H51" si="34">SUM(G52:G62)</f>
        <v>1494.89</v>
      </c>
      <c r="H51" s="535">
        <f t="shared" si="34"/>
        <v>360.13</v>
      </c>
      <c r="I51" s="537">
        <f>SUM(I52:I62)</f>
        <v>1855.0200000000002</v>
      </c>
    </row>
    <row r="52" spans="1:9" s="323" customFormat="1" x14ac:dyDescent="0.25">
      <c r="A52" s="324" t="s">
        <v>966</v>
      </c>
      <c r="B52" s="554">
        <v>24</v>
      </c>
      <c r="C52" s="326">
        <f t="shared" si="26"/>
        <v>0.15189873417721519</v>
      </c>
      <c r="D52" s="325">
        <v>5.6639999999999997</v>
      </c>
      <c r="E52" s="325">
        <f t="shared" si="27"/>
        <v>135.93600000000001</v>
      </c>
      <c r="F52" s="129">
        <v>1</v>
      </c>
      <c r="G52" s="325">
        <f t="shared" ref="G52" si="35">ROUND(E52*F52,2)</f>
        <v>135.94</v>
      </c>
      <c r="H52" s="325">
        <f t="shared" si="29"/>
        <v>32.75</v>
      </c>
      <c r="I52" s="327">
        <f t="shared" ref="I52" si="36">G52+H52</f>
        <v>168.69</v>
      </c>
    </row>
    <row r="53" spans="1:9" s="323" customFormat="1" x14ac:dyDescent="0.25">
      <c r="A53" s="324" t="s">
        <v>966</v>
      </c>
      <c r="B53" s="554">
        <v>12</v>
      </c>
      <c r="C53" s="326">
        <f t="shared" si="26"/>
        <v>7.5949367088607597E-2</v>
      </c>
      <c r="D53" s="325">
        <v>5.72</v>
      </c>
      <c r="E53" s="325">
        <f t="shared" si="27"/>
        <v>68.64</v>
      </c>
      <c r="F53" s="129">
        <v>1</v>
      </c>
      <c r="G53" s="325">
        <f t="shared" ref="G53:G62" si="37">ROUND(E53*F53,2)</f>
        <v>68.64</v>
      </c>
      <c r="H53" s="325">
        <f t="shared" si="29"/>
        <v>16.54</v>
      </c>
      <c r="I53" s="327">
        <f t="shared" ref="I53:I62" si="38">G53+H53</f>
        <v>85.18</v>
      </c>
    </row>
    <row r="54" spans="1:9" s="323" customFormat="1" x14ac:dyDescent="0.25">
      <c r="A54" s="324" t="s">
        <v>966</v>
      </c>
      <c r="B54" s="554">
        <v>3</v>
      </c>
      <c r="C54" s="326">
        <f t="shared" si="26"/>
        <v>1.8987341772151899E-2</v>
      </c>
      <c r="D54" s="325">
        <v>5.58</v>
      </c>
      <c r="E54" s="325">
        <f t="shared" si="27"/>
        <v>16.739999999999998</v>
      </c>
      <c r="F54" s="129">
        <v>1</v>
      </c>
      <c r="G54" s="325">
        <f t="shared" si="37"/>
        <v>16.739999999999998</v>
      </c>
      <c r="H54" s="325">
        <f t="shared" si="29"/>
        <v>4.03</v>
      </c>
      <c r="I54" s="327">
        <f t="shared" si="38"/>
        <v>20.77</v>
      </c>
    </row>
    <row r="55" spans="1:9" s="323" customFormat="1" x14ac:dyDescent="0.25">
      <c r="A55" s="324" t="s">
        <v>966</v>
      </c>
      <c r="B55" s="554">
        <v>96</v>
      </c>
      <c r="C55" s="326">
        <f t="shared" si="26"/>
        <v>0.60759493670886078</v>
      </c>
      <c r="D55" s="325">
        <v>5.58</v>
      </c>
      <c r="E55" s="325">
        <f t="shared" si="27"/>
        <v>535.67999999999995</v>
      </c>
      <c r="F55" s="129">
        <v>1</v>
      </c>
      <c r="G55" s="325">
        <f t="shared" si="37"/>
        <v>535.67999999999995</v>
      </c>
      <c r="H55" s="325">
        <f t="shared" si="29"/>
        <v>129.05000000000001</v>
      </c>
      <c r="I55" s="327">
        <f t="shared" si="38"/>
        <v>664.73</v>
      </c>
    </row>
    <row r="56" spans="1:9" s="323" customFormat="1" x14ac:dyDescent="0.25">
      <c r="A56" s="324" t="s">
        <v>966</v>
      </c>
      <c r="B56" s="554">
        <v>12</v>
      </c>
      <c r="C56" s="326">
        <f t="shared" si="26"/>
        <v>7.5949367088607597E-2</v>
      </c>
      <c r="D56" s="325">
        <v>5.58</v>
      </c>
      <c r="E56" s="325">
        <f t="shared" si="27"/>
        <v>66.959999999999994</v>
      </c>
      <c r="F56" s="129">
        <v>1</v>
      </c>
      <c r="G56" s="325">
        <f t="shared" si="37"/>
        <v>66.959999999999994</v>
      </c>
      <c r="H56" s="325">
        <f t="shared" si="29"/>
        <v>16.13</v>
      </c>
      <c r="I56" s="327">
        <f t="shared" si="38"/>
        <v>83.089999999999989</v>
      </c>
    </row>
    <row r="57" spans="1:9" s="323" customFormat="1" x14ac:dyDescent="0.25">
      <c r="A57" s="324" t="s">
        <v>964</v>
      </c>
      <c r="B57" s="554">
        <v>24</v>
      </c>
      <c r="C57" s="326">
        <f t="shared" si="26"/>
        <v>0.15189873417721519</v>
      </c>
      <c r="D57" s="325">
        <v>5.7750000000000004</v>
      </c>
      <c r="E57" s="325">
        <f t="shared" si="27"/>
        <v>138.60000000000002</v>
      </c>
      <c r="F57" s="129">
        <v>1</v>
      </c>
      <c r="G57" s="325">
        <f t="shared" si="37"/>
        <v>138.6</v>
      </c>
      <c r="H57" s="325">
        <f t="shared" si="29"/>
        <v>33.39</v>
      </c>
      <c r="I57" s="327">
        <f t="shared" si="38"/>
        <v>171.99</v>
      </c>
    </row>
    <row r="58" spans="1:9" s="323" customFormat="1" x14ac:dyDescent="0.25">
      <c r="A58" s="324" t="s">
        <v>964</v>
      </c>
      <c r="B58" s="554">
        <v>7</v>
      </c>
      <c r="C58" s="326">
        <f t="shared" si="26"/>
        <v>4.4303797468354431E-2</v>
      </c>
      <c r="D58" s="325">
        <v>5.7750000000000004</v>
      </c>
      <c r="E58" s="325">
        <f t="shared" si="27"/>
        <v>40.425000000000004</v>
      </c>
      <c r="F58" s="129">
        <v>1</v>
      </c>
      <c r="G58" s="325">
        <f t="shared" si="37"/>
        <v>40.43</v>
      </c>
      <c r="H58" s="325">
        <f t="shared" si="29"/>
        <v>9.74</v>
      </c>
      <c r="I58" s="327">
        <f t="shared" si="38"/>
        <v>50.17</v>
      </c>
    </row>
    <row r="59" spans="1:9" s="323" customFormat="1" x14ac:dyDescent="0.25">
      <c r="A59" s="324" t="s">
        <v>964</v>
      </c>
      <c r="B59" s="554">
        <v>24</v>
      </c>
      <c r="C59" s="326">
        <f t="shared" si="26"/>
        <v>0.15189873417721519</v>
      </c>
      <c r="D59" s="325">
        <v>5.7750000000000004</v>
      </c>
      <c r="E59" s="325">
        <f t="shared" si="27"/>
        <v>138.60000000000002</v>
      </c>
      <c r="F59" s="129">
        <v>1</v>
      </c>
      <c r="G59" s="325">
        <f t="shared" si="37"/>
        <v>138.6</v>
      </c>
      <c r="H59" s="325">
        <f t="shared" si="29"/>
        <v>33.39</v>
      </c>
      <c r="I59" s="327">
        <f t="shared" si="38"/>
        <v>171.99</v>
      </c>
    </row>
    <row r="60" spans="1:9" s="323" customFormat="1" x14ac:dyDescent="0.25">
      <c r="A60" s="324" t="s">
        <v>964</v>
      </c>
      <c r="B60" s="554">
        <v>16</v>
      </c>
      <c r="C60" s="326">
        <f t="shared" si="26"/>
        <v>0.10126582278481013</v>
      </c>
      <c r="D60" s="325">
        <v>5.7750000000000004</v>
      </c>
      <c r="E60" s="325">
        <f t="shared" si="27"/>
        <v>92.4</v>
      </c>
      <c r="F60" s="129">
        <v>1</v>
      </c>
      <c r="G60" s="325">
        <f t="shared" si="37"/>
        <v>92.4</v>
      </c>
      <c r="H60" s="325">
        <f t="shared" si="29"/>
        <v>22.26</v>
      </c>
      <c r="I60" s="327">
        <f t="shared" si="38"/>
        <v>114.66000000000001</v>
      </c>
    </row>
    <row r="61" spans="1:9" s="323" customFormat="1" x14ac:dyDescent="0.25">
      <c r="A61" s="324" t="s">
        <v>964</v>
      </c>
      <c r="B61" s="554">
        <v>36</v>
      </c>
      <c r="C61" s="326">
        <f t="shared" si="26"/>
        <v>0.22784810126582278</v>
      </c>
      <c r="D61" s="325">
        <v>5.6639999999999997</v>
      </c>
      <c r="E61" s="325">
        <f t="shared" si="27"/>
        <v>203.90399999999997</v>
      </c>
      <c r="F61" s="129">
        <v>1</v>
      </c>
      <c r="G61" s="325">
        <f t="shared" si="37"/>
        <v>203.9</v>
      </c>
      <c r="H61" s="325">
        <f t="shared" si="29"/>
        <v>49.12</v>
      </c>
      <c r="I61" s="327">
        <f t="shared" si="38"/>
        <v>253.02</v>
      </c>
    </row>
    <row r="62" spans="1:9" s="323" customFormat="1" x14ac:dyDescent="0.25">
      <c r="A62" s="324" t="s">
        <v>612</v>
      </c>
      <c r="B62" s="554">
        <v>12</v>
      </c>
      <c r="C62" s="326">
        <f t="shared" si="26"/>
        <v>7.5949367088607597E-2</v>
      </c>
      <c r="D62" s="325">
        <v>4.75</v>
      </c>
      <c r="E62" s="325">
        <f t="shared" si="27"/>
        <v>57.000000000000007</v>
      </c>
      <c r="F62" s="129">
        <v>1</v>
      </c>
      <c r="G62" s="325">
        <f t="shared" si="37"/>
        <v>57</v>
      </c>
      <c r="H62" s="325">
        <f t="shared" si="29"/>
        <v>13.73</v>
      </c>
      <c r="I62" s="327">
        <f t="shared" si="38"/>
        <v>70.73</v>
      </c>
    </row>
    <row r="63" spans="1:9" s="323" customFormat="1" ht="49.5" x14ac:dyDescent="0.25">
      <c r="A63" s="520" t="s">
        <v>1394</v>
      </c>
      <c r="B63" s="552">
        <f t="shared" ref="B63:C63" si="39">SUM(B64:B67)</f>
        <v>76</v>
      </c>
      <c r="C63" s="535">
        <f t="shared" si="39"/>
        <v>0.48101265822784817</v>
      </c>
      <c r="D63" s="536"/>
      <c r="E63" s="536"/>
      <c r="F63" s="536"/>
      <c r="G63" s="535">
        <f t="shared" ref="G63:I63" si="40">SUM(G64:G67)</f>
        <v>286.57</v>
      </c>
      <c r="H63" s="535">
        <f t="shared" si="40"/>
        <v>69.03</v>
      </c>
      <c r="I63" s="537">
        <f t="shared" si="40"/>
        <v>355.6</v>
      </c>
    </row>
    <row r="64" spans="1:9" s="323" customFormat="1" x14ac:dyDescent="0.25">
      <c r="A64" s="324" t="s">
        <v>62</v>
      </c>
      <c r="B64" s="554">
        <v>28</v>
      </c>
      <c r="C64" s="326">
        <f t="shared" si="26"/>
        <v>0.17721518987341772</v>
      </c>
      <c r="D64" s="325">
        <v>3.806</v>
      </c>
      <c r="E64" s="325">
        <f t="shared" si="27"/>
        <v>106.56800000000001</v>
      </c>
      <c r="F64" s="129">
        <v>1</v>
      </c>
      <c r="G64" s="325">
        <f t="shared" ref="G64" si="41">ROUND(E64*F64,2)</f>
        <v>106.57</v>
      </c>
      <c r="H64" s="325">
        <f t="shared" si="29"/>
        <v>25.67</v>
      </c>
      <c r="I64" s="327">
        <f t="shared" ref="I64" si="42">G64+H64</f>
        <v>132.24</v>
      </c>
    </row>
    <row r="65" spans="1:9" s="323" customFormat="1" x14ac:dyDescent="0.25">
      <c r="A65" s="324" t="s">
        <v>62</v>
      </c>
      <c r="B65" s="554">
        <v>12</v>
      </c>
      <c r="C65" s="326">
        <f t="shared" si="26"/>
        <v>7.5949367088607597E-2</v>
      </c>
      <c r="D65" s="325">
        <v>3.75</v>
      </c>
      <c r="E65" s="325">
        <f t="shared" si="27"/>
        <v>45</v>
      </c>
      <c r="F65" s="129">
        <v>1</v>
      </c>
      <c r="G65" s="325">
        <f t="shared" ref="G65:G67" si="43">ROUND(E65*F65,2)</f>
        <v>45</v>
      </c>
      <c r="H65" s="325">
        <f t="shared" si="29"/>
        <v>10.84</v>
      </c>
      <c r="I65" s="327">
        <f t="shared" ref="I65:I67" si="44">G65+H65</f>
        <v>55.84</v>
      </c>
    </row>
    <row r="66" spans="1:9" s="323" customFormat="1" x14ac:dyDescent="0.25">
      <c r="A66" s="324" t="s">
        <v>62</v>
      </c>
      <c r="B66" s="554">
        <v>24</v>
      </c>
      <c r="C66" s="326">
        <f t="shared" si="26"/>
        <v>0.15189873417721519</v>
      </c>
      <c r="D66" s="325">
        <v>3.75</v>
      </c>
      <c r="E66" s="325">
        <f t="shared" si="27"/>
        <v>90</v>
      </c>
      <c r="F66" s="129">
        <v>1</v>
      </c>
      <c r="G66" s="325">
        <f t="shared" si="43"/>
        <v>90</v>
      </c>
      <c r="H66" s="325">
        <f t="shared" si="29"/>
        <v>21.68</v>
      </c>
      <c r="I66" s="327">
        <f t="shared" si="44"/>
        <v>111.68</v>
      </c>
    </row>
    <row r="67" spans="1:9" s="323" customFormat="1" x14ac:dyDescent="0.25">
      <c r="A67" s="324" t="s">
        <v>62</v>
      </c>
      <c r="B67" s="554">
        <v>12</v>
      </c>
      <c r="C67" s="326">
        <f t="shared" si="26"/>
        <v>7.5949367088607597E-2</v>
      </c>
      <c r="D67" s="325">
        <v>3.75</v>
      </c>
      <c r="E67" s="325">
        <f t="shared" si="27"/>
        <v>45</v>
      </c>
      <c r="F67" s="129">
        <v>1</v>
      </c>
      <c r="G67" s="325">
        <f t="shared" si="43"/>
        <v>45</v>
      </c>
      <c r="H67" s="325">
        <f t="shared" si="29"/>
        <v>10.84</v>
      </c>
      <c r="I67" s="327">
        <f t="shared" si="44"/>
        <v>55.84</v>
      </c>
    </row>
    <row r="68" spans="1:9" s="323" customFormat="1" x14ac:dyDescent="0.25">
      <c r="A68" s="519" t="s">
        <v>1399</v>
      </c>
      <c r="B68" s="551">
        <f>B69+B84+B117+B125</f>
        <v>6504</v>
      </c>
      <c r="C68" s="532">
        <f>C69+C84+C117+C125</f>
        <v>41.164556962025316</v>
      </c>
      <c r="D68" s="533"/>
      <c r="E68" s="533"/>
      <c r="F68" s="533"/>
      <c r="G68" s="532">
        <f>G69+G84+G117+G125</f>
        <v>35055.589999999997</v>
      </c>
      <c r="H68" s="532">
        <f>H69+H84+H117+H125</f>
        <v>8444.880000000001</v>
      </c>
      <c r="I68" s="538">
        <f>I69+I84+I117+I125</f>
        <v>43500.47</v>
      </c>
    </row>
    <row r="69" spans="1:9" ht="33" x14ac:dyDescent="0.25">
      <c r="A69" s="520" t="s">
        <v>1390</v>
      </c>
      <c r="B69" s="552">
        <f>SUM(B70:B83)</f>
        <v>1533</v>
      </c>
      <c r="C69" s="535">
        <f>SUM(C70:C83)</f>
        <v>9.7025316455696213</v>
      </c>
      <c r="D69" s="536"/>
      <c r="E69" s="536"/>
      <c r="F69" s="536"/>
      <c r="G69" s="535">
        <f>SUM(G70:G83)</f>
        <v>12722.26</v>
      </c>
      <c r="H69" s="535">
        <f>SUM(H70:H83)</f>
        <v>3064.7799999999997</v>
      </c>
      <c r="I69" s="537">
        <f>SUM(I70:I83)</f>
        <v>15787.039999999999</v>
      </c>
    </row>
    <row r="70" spans="1:9" x14ac:dyDescent="0.25">
      <c r="A70" s="331" t="s">
        <v>1400</v>
      </c>
      <c r="B70" s="555">
        <v>150</v>
      </c>
      <c r="C70" s="326">
        <f t="shared" ref="C70:C96" si="45">B70/158</f>
        <v>0.94936708860759489</v>
      </c>
      <c r="D70" s="325">
        <v>10.962</v>
      </c>
      <c r="E70" s="325">
        <f t="shared" ref="E70:E96" si="46">D70*C70*158</f>
        <v>1644.3</v>
      </c>
      <c r="F70" s="332">
        <v>1</v>
      </c>
      <c r="G70" s="325">
        <f t="shared" ref="G70" si="47">ROUND(E70*F70,2)</f>
        <v>1644.3</v>
      </c>
      <c r="H70" s="325">
        <f t="shared" ref="H70:H133" si="48">ROUND(G70*0.2409,2)</f>
        <v>396.11</v>
      </c>
      <c r="I70" s="327">
        <f t="shared" ref="I70" si="49">G70+H70</f>
        <v>2040.4099999999999</v>
      </c>
    </row>
    <row r="71" spans="1:9" x14ac:dyDescent="0.25">
      <c r="A71" s="331" t="s">
        <v>1401</v>
      </c>
      <c r="B71" s="555">
        <v>24</v>
      </c>
      <c r="C71" s="326">
        <f t="shared" si="45"/>
        <v>0.15189873417721519</v>
      </c>
      <c r="D71" s="325">
        <v>10.962</v>
      </c>
      <c r="E71" s="325">
        <f t="shared" si="46"/>
        <v>263.08800000000002</v>
      </c>
      <c r="F71" s="332">
        <v>1</v>
      </c>
      <c r="G71" s="325">
        <f t="shared" ref="G71:G83" si="50">ROUND(E71*F71,2)</f>
        <v>263.08999999999997</v>
      </c>
      <c r="H71" s="325">
        <f t="shared" si="48"/>
        <v>63.38</v>
      </c>
      <c r="I71" s="327">
        <f t="shared" ref="I71:I83" si="51">G71+H71</f>
        <v>326.46999999999997</v>
      </c>
    </row>
    <row r="72" spans="1:9" x14ac:dyDescent="0.25">
      <c r="A72" s="331" t="s">
        <v>974</v>
      </c>
      <c r="B72" s="554">
        <v>57</v>
      </c>
      <c r="C72" s="326">
        <f t="shared" si="45"/>
        <v>0.36075949367088606</v>
      </c>
      <c r="D72" s="325">
        <v>7.86</v>
      </c>
      <c r="E72" s="325">
        <f t="shared" si="46"/>
        <v>448.02</v>
      </c>
      <c r="F72" s="332">
        <v>1</v>
      </c>
      <c r="G72" s="325">
        <f t="shared" si="50"/>
        <v>448.02</v>
      </c>
      <c r="H72" s="325">
        <f t="shared" si="48"/>
        <v>107.93</v>
      </c>
      <c r="I72" s="327">
        <f t="shared" si="51"/>
        <v>555.95000000000005</v>
      </c>
    </row>
    <row r="73" spans="1:9" x14ac:dyDescent="0.25">
      <c r="A73" s="331" t="s">
        <v>1402</v>
      </c>
      <c r="B73" s="554">
        <v>86</v>
      </c>
      <c r="C73" s="326">
        <f t="shared" si="45"/>
        <v>0.54430379746835444</v>
      </c>
      <c r="D73" s="325">
        <v>10.8</v>
      </c>
      <c r="E73" s="325">
        <f t="shared" si="46"/>
        <v>928.80000000000007</v>
      </c>
      <c r="F73" s="332">
        <v>1</v>
      </c>
      <c r="G73" s="325">
        <f t="shared" si="50"/>
        <v>928.8</v>
      </c>
      <c r="H73" s="325">
        <f t="shared" si="48"/>
        <v>223.75</v>
      </c>
      <c r="I73" s="327">
        <f t="shared" si="51"/>
        <v>1152.55</v>
      </c>
    </row>
    <row r="74" spans="1:9" x14ac:dyDescent="0.25">
      <c r="A74" s="331" t="s">
        <v>1403</v>
      </c>
      <c r="B74" s="554">
        <v>167</v>
      </c>
      <c r="C74" s="326">
        <f t="shared" si="45"/>
        <v>1.0569620253164558</v>
      </c>
      <c r="D74" s="325">
        <v>8.1349999999999998</v>
      </c>
      <c r="E74" s="325">
        <f t="shared" si="46"/>
        <v>1358.5450000000001</v>
      </c>
      <c r="F74" s="332">
        <v>1</v>
      </c>
      <c r="G74" s="325">
        <f t="shared" si="50"/>
        <v>1358.55</v>
      </c>
      <c r="H74" s="325">
        <f t="shared" si="48"/>
        <v>327.27</v>
      </c>
      <c r="I74" s="327">
        <f t="shared" si="51"/>
        <v>1685.82</v>
      </c>
    </row>
    <row r="75" spans="1:9" x14ac:dyDescent="0.25">
      <c r="A75" s="331" t="s">
        <v>946</v>
      </c>
      <c r="B75" s="554">
        <v>12</v>
      </c>
      <c r="C75" s="326">
        <f t="shared" si="45"/>
        <v>7.5949367088607597E-2</v>
      </c>
      <c r="D75" s="325">
        <v>8.1349999999999998</v>
      </c>
      <c r="E75" s="325">
        <f t="shared" si="46"/>
        <v>97.62</v>
      </c>
      <c r="F75" s="332">
        <v>1</v>
      </c>
      <c r="G75" s="325">
        <f t="shared" si="50"/>
        <v>97.62</v>
      </c>
      <c r="H75" s="325">
        <f t="shared" si="48"/>
        <v>23.52</v>
      </c>
      <c r="I75" s="327">
        <f t="shared" si="51"/>
        <v>121.14</v>
      </c>
    </row>
    <row r="76" spans="1:9" x14ac:dyDescent="0.25">
      <c r="A76" s="331" t="s">
        <v>946</v>
      </c>
      <c r="B76" s="554">
        <v>32</v>
      </c>
      <c r="C76" s="326">
        <f t="shared" si="45"/>
        <v>0.20253164556962025</v>
      </c>
      <c r="D76" s="325">
        <v>7.9779999999999998</v>
      </c>
      <c r="E76" s="325">
        <f t="shared" si="46"/>
        <v>255.29599999999999</v>
      </c>
      <c r="F76" s="332">
        <v>1</v>
      </c>
      <c r="G76" s="325">
        <f t="shared" si="50"/>
        <v>255.3</v>
      </c>
      <c r="H76" s="325">
        <f t="shared" si="48"/>
        <v>61.5</v>
      </c>
      <c r="I76" s="327">
        <f t="shared" si="51"/>
        <v>316.8</v>
      </c>
    </row>
    <row r="77" spans="1:9" x14ac:dyDescent="0.25">
      <c r="A77" s="331" t="s">
        <v>946</v>
      </c>
      <c r="B77" s="554">
        <v>200</v>
      </c>
      <c r="C77" s="326">
        <f t="shared" si="45"/>
        <v>1.2658227848101267</v>
      </c>
      <c r="D77" s="325">
        <v>7.86</v>
      </c>
      <c r="E77" s="325">
        <f t="shared" si="46"/>
        <v>1572.0000000000002</v>
      </c>
      <c r="F77" s="332">
        <v>1</v>
      </c>
      <c r="G77" s="325">
        <f t="shared" si="50"/>
        <v>1572</v>
      </c>
      <c r="H77" s="325">
        <f t="shared" si="48"/>
        <v>378.69</v>
      </c>
      <c r="I77" s="327">
        <f t="shared" si="51"/>
        <v>1950.69</v>
      </c>
    </row>
    <row r="78" spans="1:9" x14ac:dyDescent="0.25">
      <c r="A78" s="331" t="s">
        <v>946</v>
      </c>
      <c r="B78" s="554">
        <v>222</v>
      </c>
      <c r="C78" s="326">
        <f t="shared" si="45"/>
        <v>1.4050632911392404</v>
      </c>
      <c r="D78" s="325">
        <v>7.86</v>
      </c>
      <c r="E78" s="325">
        <f t="shared" si="46"/>
        <v>1744.92</v>
      </c>
      <c r="F78" s="332">
        <v>1</v>
      </c>
      <c r="G78" s="325">
        <f t="shared" si="50"/>
        <v>1744.92</v>
      </c>
      <c r="H78" s="325">
        <f t="shared" si="48"/>
        <v>420.35</v>
      </c>
      <c r="I78" s="327">
        <f t="shared" si="51"/>
        <v>2165.27</v>
      </c>
    </row>
    <row r="79" spans="1:9" x14ac:dyDescent="0.25">
      <c r="A79" s="331" t="s">
        <v>946</v>
      </c>
      <c r="B79" s="554">
        <v>215</v>
      </c>
      <c r="C79" s="326">
        <f t="shared" si="45"/>
        <v>1.360759493670886</v>
      </c>
      <c r="D79" s="325">
        <v>7.86</v>
      </c>
      <c r="E79" s="325">
        <f t="shared" si="46"/>
        <v>1689.9</v>
      </c>
      <c r="F79" s="332">
        <v>1</v>
      </c>
      <c r="G79" s="325">
        <f t="shared" si="50"/>
        <v>1689.9</v>
      </c>
      <c r="H79" s="325">
        <f t="shared" si="48"/>
        <v>407.1</v>
      </c>
      <c r="I79" s="327">
        <f t="shared" si="51"/>
        <v>2097</v>
      </c>
    </row>
    <row r="80" spans="1:9" x14ac:dyDescent="0.25">
      <c r="A80" s="331" t="s">
        <v>946</v>
      </c>
      <c r="B80" s="554">
        <v>136</v>
      </c>
      <c r="C80" s="326">
        <f t="shared" si="45"/>
        <v>0.86075949367088611</v>
      </c>
      <c r="D80" s="325">
        <v>7.86</v>
      </c>
      <c r="E80" s="325">
        <f t="shared" si="46"/>
        <v>1068.96</v>
      </c>
      <c r="F80" s="332">
        <v>1</v>
      </c>
      <c r="G80" s="325">
        <f t="shared" si="50"/>
        <v>1068.96</v>
      </c>
      <c r="H80" s="325">
        <f t="shared" si="48"/>
        <v>257.51</v>
      </c>
      <c r="I80" s="327">
        <f t="shared" si="51"/>
        <v>1326.47</v>
      </c>
    </row>
    <row r="81" spans="1:9" x14ac:dyDescent="0.25">
      <c r="A81" s="331" t="s">
        <v>66</v>
      </c>
      <c r="B81" s="554">
        <v>96</v>
      </c>
      <c r="C81" s="326">
        <f t="shared" si="45"/>
        <v>0.60759493670886078</v>
      </c>
      <c r="D81" s="325">
        <v>7.52</v>
      </c>
      <c r="E81" s="325">
        <f t="shared" si="46"/>
        <v>721.92000000000007</v>
      </c>
      <c r="F81" s="332">
        <v>1</v>
      </c>
      <c r="G81" s="325">
        <f t="shared" si="50"/>
        <v>721.92</v>
      </c>
      <c r="H81" s="325">
        <f t="shared" si="48"/>
        <v>173.91</v>
      </c>
      <c r="I81" s="327">
        <f t="shared" si="51"/>
        <v>895.82999999999993</v>
      </c>
    </row>
    <row r="82" spans="1:9" x14ac:dyDescent="0.25">
      <c r="A82" s="331" t="s">
        <v>66</v>
      </c>
      <c r="B82" s="554">
        <v>64</v>
      </c>
      <c r="C82" s="326">
        <f t="shared" si="45"/>
        <v>0.4050632911392405</v>
      </c>
      <c r="D82" s="325">
        <v>6.83</v>
      </c>
      <c r="E82" s="325">
        <f t="shared" si="46"/>
        <v>437.12</v>
      </c>
      <c r="F82" s="332">
        <v>1</v>
      </c>
      <c r="G82" s="325">
        <f t="shared" si="50"/>
        <v>437.12</v>
      </c>
      <c r="H82" s="325">
        <f t="shared" si="48"/>
        <v>105.3</v>
      </c>
      <c r="I82" s="327">
        <f t="shared" si="51"/>
        <v>542.41999999999996</v>
      </c>
    </row>
    <row r="83" spans="1:9" x14ac:dyDescent="0.25">
      <c r="A83" s="331" t="s">
        <v>66</v>
      </c>
      <c r="B83" s="554">
        <v>72</v>
      </c>
      <c r="C83" s="326">
        <f t="shared" si="45"/>
        <v>0.45569620253164556</v>
      </c>
      <c r="D83" s="325">
        <v>6.83</v>
      </c>
      <c r="E83" s="325">
        <f t="shared" si="46"/>
        <v>491.76</v>
      </c>
      <c r="F83" s="332">
        <v>1</v>
      </c>
      <c r="G83" s="325">
        <f t="shared" si="50"/>
        <v>491.76</v>
      </c>
      <c r="H83" s="325">
        <f t="shared" si="48"/>
        <v>118.46</v>
      </c>
      <c r="I83" s="327">
        <f t="shared" si="51"/>
        <v>610.22</v>
      </c>
    </row>
    <row r="84" spans="1:9" ht="49.5" x14ac:dyDescent="0.25">
      <c r="A84" s="520" t="s">
        <v>8</v>
      </c>
      <c r="B84" s="552">
        <f>SUM(B85:B116)</f>
        <v>2334</v>
      </c>
      <c r="C84" s="535">
        <f>SUM(C85:C116)</f>
        <v>14.772151898734181</v>
      </c>
      <c r="D84" s="536"/>
      <c r="E84" s="536"/>
      <c r="F84" s="539"/>
      <c r="G84" s="536">
        <f>SUM(G85:G116)</f>
        <v>13147.129999999997</v>
      </c>
      <c r="H84" s="536">
        <f>SUM(H85:H116)</f>
        <v>3167.15</v>
      </c>
      <c r="I84" s="540">
        <f>SUM(I85:I116)</f>
        <v>16314.28</v>
      </c>
    </row>
    <row r="85" spans="1:9" x14ac:dyDescent="0.25">
      <c r="A85" s="331" t="s">
        <v>966</v>
      </c>
      <c r="B85" s="554">
        <v>24</v>
      </c>
      <c r="C85" s="326">
        <f t="shared" si="45"/>
        <v>0.15189873417721519</v>
      </c>
      <c r="D85" s="325">
        <v>5.7750000000000004</v>
      </c>
      <c r="E85" s="325">
        <f t="shared" si="46"/>
        <v>138.60000000000002</v>
      </c>
      <c r="F85" s="334">
        <v>1</v>
      </c>
      <c r="G85" s="325">
        <f t="shared" ref="G85" si="52">ROUND(E85*F85,2)</f>
        <v>138.6</v>
      </c>
      <c r="H85" s="325">
        <f t="shared" si="48"/>
        <v>33.39</v>
      </c>
      <c r="I85" s="327">
        <f t="shared" ref="I85" si="53">G85+H85</f>
        <v>171.99</v>
      </c>
    </row>
    <row r="86" spans="1:9" x14ac:dyDescent="0.25">
      <c r="A86" s="331" t="s">
        <v>966</v>
      </c>
      <c r="B86" s="554">
        <v>216</v>
      </c>
      <c r="C86" s="326">
        <f t="shared" si="45"/>
        <v>1.3670886075949367</v>
      </c>
      <c r="D86" s="325">
        <v>5.7750000000000004</v>
      </c>
      <c r="E86" s="325">
        <f t="shared" si="46"/>
        <v>1247.4000000000001</v>
      </c>
      <c r="F86" s="334">
        <v>1</v>
      </c>
      <c r="G86" s="325">
        <f t="shared" ref="G86:G116" si="54">ROUND(E86*F86,2)</f>
        <v>1247.4000000000001</v>
      </c>
      <c r="H86" s="325">
        <f t="shared" si="48"/>
        <v>300.5</v>
      </c>
      <c r="I86" s="327">
        <f t="shared" ref="I86:I116" si="55">G86+H86</f>
        <v>1547.9</v>
      </c>
    </row>
    <row r="87" spans="1:9" x14ac:dyDescent="0.25">
      <c r="A87" s="331" t="s">
        <v>966</v>
      </c>
      <c r="B87" s="554">
        <v>73</v>
      </c>
      <c r="C87" s="326">
        <f t="shared" si="45"/>
        <v>0.46202531645569622</v>
      </c>
      <c r="D87" s="335">
        <v>5.7750000000000004</v>
      </c>
      <c r="E87" s="325">
        <f t="shared" si="46"/>
        <v>421.57500000000005</v>
      </c>
      <c r="F87" s="129">
        <v>1</v>
      </c>
      <c r="G87" s="325">
        <f t="shared" si="54"/>
        <v>421.58</v>
      </c>
      <c r="H87" s="325">
        <f t="shared" si="48"/>
        <v>101.56</v>
      </c>
      <c r="I87" s="327">
        <f t="shared" si="55"/>
        <v>523.14</v>
      </c>
    </row>
    <row r="88" spans="1:9" x14ac:dyDescent="0.25">
      <c r="A88" s="331" t="s">
        <v>966</v>
      </c>
      <c r="B88" s="554">
        <v>144</v>
      </c>
      <c r="C88" s="326">
        <f t="shared" si="45"/>
        <v>0.91139240506329111</v>
      </c>
      <c r="D88" s="325">
        <v>5.7750000000000004</v>
      </c>
      <c r="E88" s="325">
        <f t="shared" si="46"/>
        <v>831.60000000000014</v>
      </c>
      <c r="F88" s="334">
        <v>1</v>
      </c>
      <c r="G88" s="325">
        <f t="shared" si="54"/>
        <v>831.6</v>
      </c>
      <c r="H88" s="325">
        <f t="shared" si="48"/>
        <v>200.33</v>
      </c>
      <c r="I88" s="327">
        <f t="shared" si="55"/>
        <v>1031.93</v>
      </c>
    </row>
    <row r="89" spans="1:9" x14ac:dyDescent="0.25">
      <c r="A89" s="331" t="s">
        <v>966</v>
      </c>
      <c r="B89" s="554">
        <v>48</v>
      </c>
      <c r="C89" s="326">
        <f t="shared" si="45"/>
        <v>0.30379746835443039</v>
      </c>
      <c r="D89" s="325">
        <v>5.7750000000000004</v>
      </c>
      <c r="E89" s="325">
        <f t="shared" si="46"/>
        <v>277.20000000000005</v>
      </c>
      <c r="F89" s="334">
        <v>1</v>
      </c>
      <c r="G89" s="325">
        <f t="shared" si="54"/>
        <v>277.2</v>
      </c>
      <c r="H89" s="325">
        <f t="shared" si="48"/>
        <v>66.78</v>
      </c>
      <c r="I89" s="327">
        <f t="shared" si="55"/>
        <v>343.98</v>
      </c>
    </row>
    <row r="90" spans="1:9" x14ac:dyDescent="0.25">
      <c r="A90" s="331" t="s">
        <v>966</v>
      </c>
      <c r="B90" s="554">
        <v>48</v>
      </c>
      <c r="C90" s="326">
        <f t="shared" si="45"/>
        <v>0.30379746835443039</v>
      </c>
      <c r="D90" s="325">
        <v>5.7750000000000004</v>
      </c>
      <c r="E90" s="325">
        <f t="shared" si="46"/>
        <v>277.20000000000005</v>
      </c>
      <c r="F90" s="334">
        <v>1</v>
      </c>
      <c r="G90" s="325">
        <f t="shared" si="54"/>
        <v>277.2</v>
      </c>
      <c r="H90" s="325">
        <f t="shared" si="48"/>
        <v>66.78</v>
      </c>
      <c r="I90" s="327">
        <f t="shared" si="55"/>
        <v>343.98</v>
      </c>
    </row>
    <row r="91" spans="1:9" x14ac:dyDescent="0.25">
      <c r="A91" s="331" t="s">
        <v>966</v>
      </c>
      <c r="B91" s="554">
        <v>120</v>
      </c>
      <c r="C91" s="326">
        <f t="shared" si="45"/>
        <v>0.759493670886076</v>
      </c>
      <c r="D91" s="325">
        <v>5.6639999999999997</v>
      </c>
      <c r="E91" s="325">
        <f t="shared" si="46"/>
        <v>679.68</v>
      </c>
      <c r="F91" s="334">
        <v>1</v>
      </c>
      <c r="G91" s="325">
        <f t="shared" si="54"/>
        <v>679.68</v>
      </c>
      <c r="H91" s="325">
        <f t="shared" si="48"/>
        <v>163.72999999999999</v>
      </c>
      <c r="I91" s="327">
        <f t="shared" si="55"/>
        <v>843.41</v>
      </c>
    </row>
    <row r="92" spans="1:9" x14ac:dyDescent="0.25">
      <c r="A92" s="331" t="s">
        <v>966</v>
      </c>
      <c r="B92" s="554">
        <v>200</v>
      </c>
      <c r="C92" s="326">
        <f t="shared" si="45"/>
        <v>1.2658227848101267</v>
      </c>
      <c r="D92" s="325">
        <v>5.7750000000000004</v>
      </c>
      <c r="E92" s="325">
        <f t="shared" si="46"/>
        <v>1155.0000000000002</v>
      </c>
      <c r="F92" s="334">
        <v>1</v>
      </c>
      <c r="G92" s="325">
        <f t="shared" si="54"/>
        <v>1155</v>
      </c>
      <c r="H92" s="325">
        <f t="shared" si="48"/>
        <v>278.24</v>
      </c>
      <c r="I92" s="327">
        <f t="shared" si="55"/>
        <v>1433.24</v>
      </c>
    </row>
    <row r="93" spans="1:9" x14ac:dyDescent="0.25">
      <c r="A93" s="331" t="s">
        <v>966</v>
      </c>
      <c r="B93" s="554">
        <v>48</v>
      </c>
      <c r="C93" s="326">
        <f t="shared" si="45"/>
        <v>0.30379746835443039</v>
      </c>
      <c r="D93" s="325">
        <v>5.58</v>
      </c>
      <c r="E93" s="325">
        <f t="shared" si="46"/>
        <v>267.83999999999997</v>
      </c>
      <c r="F93" s="334">
        <v>1</v>
      </c>
      <c r="G93" s="325">
        <f t="shared" si="54"/>
        <v>267.83999999999997</v>
      </c>
      <c r="H93" s="325">
        <f t="shared" si="48"/>
        <v>64.52</v>
      </c>
      <c r="I93" s="327">
        <f t="shared" si="55"/>
        <v>332.35999999999996</v>
      </c>
    </row>
    <row r="94" spans="1:9" x14ac:dyDescent="0.25">
      <c r="A94" s="331" t="s">
        <v>966</v>
      </c>
      <c r="B94" s="554">
        <v>110</v>
      </c>
      <c r="C94" s="326">
        <f t="shared" si="45"/>
        <v>0.69620253164556967</v>
      </c>
      <c r="D94" s="325">
        <v>5.58</v>
      </c>
      <c r="E94" s="325">
        <f t="shared" si="46"/>
        <v>613.80000000000007</v>
      </c>
      <c r="F94" s="334">
        <v>1</v>
      </c>
      <c r="G94" s="325">
        <f t="shared" si="54"/>
        <v>613.79999999999995</v>
      </c>
      <c r="H94" s="325">
        <f t="shared" si="48"/>
        <v>147.86000000000001</v>
      </c>
      <c r="I94" s="327">
        <f t="shared" si="55"/>
        <v>761.66</v>
      </c>
    </row>
    <row r="95" spans="1:9" x14ac:dyDescent="0.25">
      <c r="A95" s="331" t="s">
        <v>966</v>
      </c>
      <c r="B95" s="554">
        <v>123</v>
      </c>
      <c r="C95" s="326">
        <f t="shared" si="45"/>
        <v>0.77848101265822789</v>
      </c>
      <c r="D95" s="325">
        <v>5.58</v>
      </c>
      <c r="E95" s="325">
        <f t="shared" si="46"/>
        <v>686.34</v>
      </c>
      <c r="F95" s="334">
        <v>1</v>
      </c>
      <c r="G95" s="325">
        <f t="shared" si="54"/>
        <v>686.34</v>
      </c>
      <c r="H95" s="325">
        <f t="shared" si="48"/>
        <v>165.34</v>
      </c>
      <c r="I95" s="327">
        <f t="shared" si="55"/>
        <v>851.68000000000006</v>
      </c>
    </row>
    <row r="96" spans="1:9" x14ac:dyDescent="0.25">
      <c r="A96" s="331" t="s">
        <v>966</v>
      </c>
      <c r="B96" s="554">
        <v>23</v>
      </c>
      <c r="C96" s="326">
        <f t="shared" si="45"/>
        <v>0.14556962025316456</v>
      </c>
      <c r="D96" s="325">
        <v>5.7750000000000004</v>
      </c>
      <c r="E96" s="325">
        <f t="shared" si="46"/>
        <v>132.82500000000002</v>
      </c>
      <c r="F96" s="334">
        <v>1</v>
      </c>
      <c r="G96" s="325">
        <f t="shared" si="54"/>
        <v>132.83000000000001</v>
      </c>
      <c r="H96" s="325">
        <f t="shared" si="48"/>
        <v>32</v>
      </c>
      <c r="I96" s="327">
        <f t="shared" si="55"/>
        <v>164.83</v>
      </c>
    </row>
    <row r="97" spans="1:9" x14ac:dyDescent="0.25">
      <c r="A97" s="331" t="s">
        <v>1393</v>
      </c>
      <c r="B97" s="554">
        <v>24</v>
      </c>
      <c r="C97" s="326">
        <f t="shared" ref="C97" si="56">B97/158</f>
        <v>0.15189873417721519</v>
      </c>
      <c r="D97" s="325">
        <v>5.7750000000000004</v>
      </c>
      <c r="E97" s="325">
        <f t="shared" ref="E97" si="57">D97*C97*158</f>
        <v>138.60000000000002</v>
      </c>
      <c r="F97" s="332">
        <v>1</v>
      </c>
      <c r="G97" s="325">
        <f t="shared" si="54"/>
        <v>138.6</v>
      </c>
      <c r="H97" s="325">
        <f t="shared" si="48"/>
        <v>33.39</v>
      </c>
      <c r="I97" s="327">
        <f t="shared" si="55"/>
        <v>171.99</v>
      </c>
    </row>
    <row r="98" spans="1:9" ht="33" x14ac:dyDescent="0.25">
      <c r="A98" s="331" t="s">
        <v>1404</v>
      </c>
      <c r="B98" s="554">
        <v>24</v>
      </c>
      <c r="C98" s="326">
        <f t="shared" ref="C98:C124" si="58">B98/158</f>
        <v>0.15189873417721519</v>
      </c>
      <c r="D98" s="325">
        <v>5.7750000000000004</v>
      </c>
      <c r="E98" s="325">
        <f t="shared" ref="E98:E124" si="59">D98*C98*158</f>
        <v>138.60000000000002</v>
      </c>
      <c r="F98" s="332">
        <v>1</v>
      </c>
      <c r="G98" s="325">
        <f t="shared" si="54"/>
        <v>138.6</v>
      </c>
      <c r="H98" s="325">
        <f t="shared" si="48"/>
        <v>33.39</v>
      </c>
      <c r="I98" s="327">
        <f t="shared" si="55"/>
        <v>171.99</v>
      </c>
    </row>
    <row r="99" spans="1:9" ht="33" x14ac:dyDescent="0.25">
      <c r="A99" s="331" t="s">
        <v>1404</v>
      </c>
      <c r="B99" s="554">
        <v>51</v>
      </c>
      <c r="C99" s="326">
        <f t="shared" si="58"/>
        <v>0.32278481012658228</v>
      </c>
      <c r="D99" s="325">
        <v>5.7750000000000004</v>
      </c>
      <c r="E99" s="325">
        <f t="shared" si="59"/>
        <v>294.52500000000003</v>
      </c>
      <c r="F99" s="332">
        <v>1</v>
      </c>
      <c r="G99" s="325">
        <f t="shared" si="54"/>
        <v>294.52999999999997</v>
      </c>
      <c r="H99" s="325">
        <f t="shared" si="48"/>
        <v>70.95</v>
      </c>
      <c r="I99" s="327">
        <f t="shared" si="55"/>
        <v>365.47999999999996</v>
      </c>
    </row>
    <row r="100" spans="1:9" x14ac:dyDescent="0.25">
      <c r="A100" s="331" t="s">
        <v>964</v>
      </c>
      <c r="B100" s="554">
        <v>22</v>
      </c>
      <c r="C100" s="326">
        <f t="shared" si="58"/>
        <v>0.13924050632911392</v>
      </c>
      <c r="D100" s="325">
        <v>5.7750000000000004</v>
      </c>
      <c r="E100" s="325">
        <f t="shared" si="59"/>
        <v>127.05</v>
      </c>
      <c r="F100" s="332">
        <v>1</v>
      </c>
      <c r="G100" s="325">
        <f t="shared" si="54"/>
        <v>127.05</v>
      </c>
      <c r="H100" s="325">
        <f t="shared" si="48"/>
        <v>30.61</v>
      </c>
      <c r="I100" s="327">
        <f t="shared" si="55"/>
        <v>157.66</v>
      </c>
    </row>
    <row r="101" spans="1:9" x14ac:dyDescent="0.25">
      <c r="A101" s="331" t="s">
        <v>964</v>
      </c>
      <c r="B101" s="554">
        <v>74</v>
      </c>
      <c r="C101" s="326">
        <f t="shared" si="58"/>
        <v>0.46835443037974683</v>
      </c>
      <c r="D101" s="325">
        <v>5.58</v>
      </c>
      <c r="E101" s="325">
        <f t="shared" si="59"/>
        <v>412.92</v>
      </c>
      <c r="F101" s="332">
        <v>1</v>
      </c>
      <c r="G101" s="325">
        <f t="shared" si="54"/>
        <v>412.92</v>
      </c>
      <c r="H101" s="325">
        <f t="shared" si="48"/>
        <v>99.47</v>
      </c>
      <c r="I101" s="327">
        <f t="shared" si="55"/>
        <v>512.39</v>
      </c>
    </row>
    <row r="102" spans="1:9" x14ac:dyDescent="0.25">
      <c r="A102" s="331" t="s">
        <v>964</v>
      </c>
      <c r="B102" s="554">
        <v>24</v>
      </c>
      <c r="C102" s="326">
        <f t="shared" si="58"/>
        <v>0.15189873417721519</v>
      </c>
      <c r="D102" s="325">
        <v>5.58</v>
      </c>
      <c r="E102" s="325">
        <f t="shared" si="59"/>
        <v>133.91999999999999</v>
      </c>
      <c r="F102" s="332">
        <v>1</v>
      </c>
      <c r="G102" s="325">
        <f t="shared" si="54"/>
        <v>133.91999999999999</v>
      </c>
      <c r="H102" s="325">
        <f t="shared" si="48"/>
        <v>32.26</v>
      </c>
      <c r="I102" s="327">
        <f t="shared" si="55"/>
        <v>166.17999999999998</v>
      </c>
    </row>
    <row r="103" spans="1:9" x14ac:dyDescent="0.25">
      <c r="A103" s="331" t="s">
        <v>964</v>
      </c>
      <c r="B103" s="554">
        <v>24</v>
      </c>
      <c r="C103" s="326">
        <f t="shared" si="58"/>
        <v>0.15189873417721519</v>
      </c>
      <c r="D103" s="325">
        <v>5.58</v>
      </c>
      <c r="E103" s="325">
        <f t="shared" si="59"/>
        <v>133.91999999999999</v>
      </c>
      <c r="F103" s="332">
        <v>1</v>
      </c>
      <c r="G103" s="325">
        <f t="shared" si="54"/>
        <v>133.91999999999999</v>
      </c>
      <c r="H103" s="325">
        <f t="shared" si="48"/>
        <v>32.26</v>
      </c>
      <c r="I103" s="327">
        <f t="shared" si="55"/>
        <v>166.17999999999998</v>
      </c>
    </row>
    <row r="104" spans="1:9" x14ac:dyDescent="0.25">
      <c r="A104" s="331" t="s">
        <v>964</v>
      </c>
      <c r="B104" s="554">
        <v>82</v>
      </c>
      <c r="C104" s="326">
        <f t="shared" si="58"/>
        <v>0.51898734177215189</v>
      </c>
      <c r="D104" s="325">
        <v>5.7750000000000004</v>
      </c>
      <c r="E104" s="325">
        <f t="shared" si="59"/>
        <v>473.55</v>
      </c>
      <c r="F104" s="332">
        <v>1</v>
      </c>
      <c r="G104" s="325">
        <f t="shared" si="54"/>
        <v>473.55</v>
      </c>
      <c r="H104" s="325">
        <f t="shared" si="48"/>
        <v>114.08</v>
      </c>
      <c r="I104" s="327">
        <f t="shared" si="55"/>
        <v>587.63</v>
      </c>
    </row>
    <row r="105" spans="1:9" x14ac:dyDescent="0.25">
      <c r="A105" s="331" t="s">
        <v>612</v>
      </c>
      <c r="B105" s="554">
        <v>124</v>
      </c>
      <c r="C105" s="326">
        <f t="shared" si="58"/>
        <v>0.78481012658227844</v>
      </c>
      <c r="D105" s="325">
        <v>4.9160000000000004</v>
      </c>
      <c r="E105" s="325">
        <f t="shared" si="59"/>
        <v>609.58399999999995</v>
      </c>
      <c r="F105" s="334">
        <v>1</v>
      </c>
      <c r="G105" s="325">
        <f t="shared" si="54"/>
        <v>609.58000000000004</v>
      </c>
      <c r="H105" s="325">
        <f t="shared" si="48"/>
        <v>146.85</v>
      </c>
      <c r="I105" s="327">
        <f t="shared" si="55"/>
        <v>756.43000000000006</v>
      </c>
    </row>
    <row r="106" spans="1:9" x14ac:dyDescent="0.25">
      <c r="A106" s="331" t="s">
        <v>612</v>
      </c>
      <c r="B106" s="554">
        <v>120</v>
      </c>
      <c r="C106" s="326">
        <f t="shared" si="58"/>
        <v>0.759493670886076</v>
      </c>
      <c r="D106" s="325">
        <v>4.8209999999999997</v>
      </c>
      <c r="E106" s="325">
        <f t="shared" si="59"/>
        <v>578.52</v>
      </c>
      <c r="F106" s="334">
        <v>1</v>
      </c>
      <c r="G106" s="325">
        <f t="shared" si="54"/>
        <v>578.52</v>
      </c>
      <c r="H106" s="325">
        <f t="shared" si="48"/>
        <v>139.37</v>
      </c>
      <c r="I106" s="327">
        <f t="shared" si="55"/>
        <v>717.89</v>
      </c>
    </row>
    <row r="107" spans="1:9" x14ac:dyDescent="0.25">
      <c r="A107" s="331" t="s">
        <v>612</v>
      </c>
      <c r="B107" s="554">
        <v>104</v>
      </c>
      <c r="C107" s="326">
        <f t="shared" si="58"/>
        <v>0.65822784810126578</v>
      </c>
      <c r="D107" s="325">
        <v>4.75</v>
      </c>
      <c r="E107" s="325">
        <f t="shared" si="59"/>
        <v>493.99999999999994</v>
      </c>
      <c r="F107" s="334">
        <v>1</v>
      </c>
      <c r="G107" s="325">
        <f t="shared" si="54"/>
        <v>494</v>
      </c>
      <c r="H107" s="325">
        <f t="shared" si="48"/>
        <v>119</v>
      </c>
      <c r="I107" s="327">
        <f t="shared" si="55"/>
        <v>613</v>
      </c>
    </row>
    <row r="108" spans="1:9" x14ac:dyDescent="0.25">
      <c r="A108" s="331" t="s">
        <v>612</v>
      </c>
      <c r="B108" s="554">
        <v>48</v>
      </c>
      <c r="C108" s="326">
        <f t="shared" si="58"/>
        <v>0.30379746835443039</v>
      </c>
      <c r="D108" s="325">
        <v>4.9160000000000004</v>
      </c>
      <c r="E108" s="325">
        <f t="shared" si="59"/>
        <v>235.96800000000005</v>
      </c>
      <c r="F108" s="334">
        <v>1</v>
      </c>
      <c r="G108" s="325">
        <f t="shared" si="54"/>
        <v>235.97</v>
      </c>
      <c r="H108" s="325">
        <f t="shared" si="48"/>
        <v>56.85</v>
      </c>
      <c r="I108" s="327">
        <f t="shared" si="55"/>
        <v>292.82</v>
      </c>
    </row>
    <row r="109" spans="1:9" x14ac:dyDescent="0.25">
      <c r="A109" s="331" t="s">
        <v>612</v>
      </c>
      <c r="B109" s="554">
        <v>144</v>
      </c>
      <c r="C109" s="326">
        <f t="shared" si="58"/>
        <v>0.91139240506329111</v>
      </c>
      <c r="D109" s="325">
        <v>4.75</v>
      </c>
      <c r="E109" s="325">
        <f t="shared" si="59"/>
        <v>684</v>
      </c>
      <c r="F109" s="334">
        <v>1</v>
      </c>
      <c r="G109" s="325">
        <f t="shared" si="54"/>
        <v>684</v>
      </c>
      <c r="H109" s="325">
        <f t="shared" si="48"/>
        <v>164.78</v>
      </c>
      <c r="I109" s="327">
        <f t="shared" si="55"/>
        <v>848.78</v>
      </c>
    </row>
    <row r="110" spans="1:9" x14ac:dyDescent="0.25">
      <c r="A110" s="331" t="s">
        <v>506</v>
      </c>
      <c r="B110" s="554">
        <v>72</v>
      </c>
      <c r="C110" s="326">
        <f t="shared" si="58"/>
        <v>0.45569620253164556</v>
      </c>
      <c r="D110" s="325">
        <v>4.75</v>
      </c>
      <c r="E110" s="325">
        <f t="shared" si="59"/>
        <v>342</v>
      </c>
      <c r="F110" s="334">
        <v>1</v>
      </c>
      <c r="G110" s="325">
        <f t="shared" si="54"/>
        <v>342</v>
      </c>
      <c r="H110" s="325">
        <f t="shared" si="48"/>
        <v>82.39</v>
      </c>
      <c r="I110" s="327">
        <f t="shared" si="55"/>
        <v>424.39</v>
      </c>
    </row>
    <row r="111" spans="1:9" x14ac:dyDescent="0.25">
      <c r="A111" s="331" t="s">
        <v>1405</v>
      </c>
      <c r="B111" s="554">
        <v>36</v>
      </c>
      <c r="C111" s="326">
        <f t="shared" si="58"/>
        <v>0.22784810126582278</v>
      </c>
      <c r="D111" s="325">
        <v>5.58</v>
      </c>
      <c r="E111" s="325">
        <f t="shared" si="59"/>
        <v>200.88000000000002</v>
      </c>
      <c r="F111" s="334">
        <v>1</v>
      </c>
      <c r="G111" s="325">
        <f t="shared" si="54"/>
        <v>200.88</v>
      </c>
      <c r="H111" s="325">
        <f t="shared" si="48"/>
        <v>48.39</v>
      </c>
      <c r="I111" s="327">
        <f t="shared" si="55"/>
        <v>249.26999999999998</v>
      </c>
    </row>
    <row r="112" spans="1:9" x14ac:dyDescent="0.25">
      <c r="A112" s="331" t="s">
        <v>1405</v>
      </c>
      <c r="B112" s="554">
        <v>36</v>
      </c>
      <c r="C112" s="326">
        <f t="shared" si="58"/>
        <v>0.22784810126582278</v>
      </c>
      <c r="D112" s="325">
        <v>5.58</v>
      </c>
      <c r="E112" s="325">
        <f t="shared" si="59"/>
        <v>200.88000000000002</v>
      </c>
      <c r="F112" s="334">
        <v>1</v>
      </c>
      <c r="G112" s="325">
        <f t="shared" si="54"/>
        <v>200.88</v>
      </c>
      <c r="H112" s="325">
        <f t="shared" si="48"/>
        <v>48.39</v>
      </c>
      <c r="I112" s="327">
        <f t="shared" si="55"/>
        <v>249.26999999999998</v>
      </c>
    </row>
    <row r="113" spans="1:9" x14ac:dyDescent="0.25">
      <c r="A113" s="331" t="s">
        <v>1405</v>
      </c>
      <c r="B113" s="554">
        <v>24</v>
      </c>
      <c r="C113" s="326">
        <f t="shared" si="58"/>
        <v>0.15189873417721519</v>
      </c>
      <c r="D113" s="325">
        <v>5.58</v>
      </c>
      <c r="E113" s="325">
        <f t="shared" si="59"/>
        <v>133.91999999999999</v>
      </c>
      <c r="F113" s="334">
        <v>1</v>
      </c>
      <c r="G113" s="325">
        <f t="shared" si="54"/>
        <v>133.91999999999999</v>
      </c>
      <c r="H113" s="325">
        <f t="shared" si="48"/>
        <v>32.26</v>
      </c>
      <c r="I113" s="327">
        <f t="shared" si="55"/>
        <v>166.17999999999998</v>
      </c>
    </row>
    <row r="114" spans="1:9" x14ac:dyDescent="0.25">
      <c r="A114" s="331" t="s">
        <v>1405</v>
      </c>
      <c r="B114" s="554">
        <v>24</v>
      </c>
      <c r="C114" s="326">
        <f t="shared" si="58"/>
        <v>0.15189873417721519</v>
      </c>
      <c r="D114" s="325">
        <v>5.58</v>
      </c>
      <c r="E114" s="325">
        <f t="shared" si="59"/>
        <v>133.91999999999999</v>
      </c>
      <c r="F114" s="334">
        <v>1</v>
      </c>
      <c r="G114" s="325">
        <f t="shared" si="54"/>
        <v>133.91999999999999</v>
      </c>
      <c r="H114" s="325">
        <f t="shared" si="48"/>
        <v>32.26</v>
      </c>
      <c r="I114" s="327">
        <f t="shared" si="55"/>
        <v>166.17999999999998</v>
      </c>
    </row>
    <row r="115" spans="1:9" x14ac:dyDescent="0.25">
      <c r="A115" s="331" t="s">
        <v>1406</v>
      </c>
      <c r="B115" s="554">
        <v>54</v>
      </c>
      <c r="C115" s="326">
        <f t="shared" si="58"/>
        <v>0.34177215189873417</v>
      </c>
      <c r="D115" s="325">
        <v>1309.28</v>
      </c>
      <c r="E115" s="325">
        <f>D115*C115</f>
        <v>447.47544303797469</v>
      </c>
      <c r="F115" s="334">
        <v>1</v>
      </c>
      <c r="G115" s="325">
        <f t="shared" si="54"/>
        <v>447.48</v>
      </c>
      <c r="H115" s="325">
        <f t="shared" si="48"/>
        <v>107.8</v>
      </c>
      <c r="I115" s="327">
        <f t="shared" si="55"/>
        <v>555.28</v>
      </c>
    </row>
    <row r="116" spans="1:9" x14ac:dyDescent="0.25">
      <c r="A116" s="331" t="s">
        <v>510</v>
      </c>
      <c r="B116" s="554">
        <v>46</v>
      </c>
      <c r="C116" s="326">
        <f t="shared" si="58"/>
        <v>0.29113924050632911</v>
      </c>
      <c r="D116" s="325">
        <v>1730.52</v>
      </c>
      <c r="E116" s="325">
        <f>D116*C116</f>
        <v>503.82227848101263</v>
      </c>
      <c r="F116" s="334">
        <v>1</v>
      </c>
      <c r="G116" s="325">
        <f t="shared" si="54"/>
        <v>503.82</v>
      </c>
      <c r="H116" s="325">
        <f t="shared" si="48"/>
        <v>121.37</v>
      </c>
      <c r="I116" s="327">
        <f t="shared" si="55"/>
        <v>625.19000000000005</v>
      </c>
    </row>
    <row r="117" spans="1:9" ht="49.5" x14ac:dyDescent="0.25">
      <c r="A117" s="520" t="s">
        <v>1394</v>
      </c>
      <c r="B117" s="552">
        <f>SUM(B118:B124)</f>
        <v>672</v>
      </c>
      <c r="C117" s="535">
        <f>SUM(C118:C124)</f>
        <v>4.2531645569620258</v>
      </c>
      <c r="D117" s="536"/>
      <c r="E117" s="536"/>
      <c r="F117" s="539"/>
      <c r="G117" s="536">
        <f>SUM(G118:G124)</f>
        <v>2520</v>
      </c>
      <c r="H117" s="536">
        <f t="shared" ref="H117" si="60">SUM(H118:H124)</f>
        <v>607.06000000000006</v>
      </c>
      <c r="I117" s="540">
        <f>SUM(I118:I124)</f>
        <v>3127.0600000000004</v>
      </c>
    </row>
    <row r="118" spans="1:9" x14ac:dyDescent="0.25">
      <c r="A118" s="331" t="s">
        <v>62</v>
      </c>
      <c r="B118" s="554">
        <v>216</v>
      </c>
      <c r="C118" s="326">
        <f t="shared" si="58"/>
        <v>1.3670886075949367</v>
      </c>
      <c r="D118" s="325">
        <v>3.75</v>
      </c>
      <c r="E118" s="325">
        <f t="shared" si="59"/>
        <v>810</v>
      </c>
      <c r="F118" s="334">
        <v>1</v>
      </c>
      <c r="G118" s="325">
        <f t="shared" ref="G118" si="61">ROUND(E118*F118,2)</f>
        <v>810</v>
      </c>
      <c r="H118" s="325">
        <f t="shared" si="48"/>
        <v>195.13</v>
      </c>
      <c r="I118" s="327">
        <f t="shared" ref="I118" si="62">G118+H118</f>
        <v>1005.13</v>
      </c>
    </row>
    <row r="119" spans="1:9" x14ac:dyDescent="0.25">
      <c r="A119" s="331" t="s">
        <v>62</v>
      </c>
      <c r="B119" s="554">
        <v>48</v>
      </c>
      <c r="C119" s="326">
        <f t="shared" si="58"/>
        <v>0.30379746835443039</v>
      </c>
      <c r="D119" s="335">
        <v>3.75</v>
      </c>
      <c r="E119" s="325">
        <f t="shared" si="59"/>
        <v>180</v>
      </c>
      <c r="F119" s="129">
        <v>1</v>
      </c>
      <c r="G119" s="325">
        <f t="shared" ref="G119:G124" si="63">ROUND(E119*F119,2)</f>
        <v>180</v>
      </c>
      <c r="H119" s="325">
        <f t="shared" si="48"/>
        <v>43.36</v>
      </c>
      <c r="I119" s="327">
        <f t="shared" ref="I119:I124" si="64">G119+H119</f>
        <v>223.36</v>
      </c>
    </row>
    <row r="120" spans="1:9" x14ac:dyDescent="0.25">
      <c r="A120" s="331" t="s">
        <v>62</v>
      </c>
      <c r="B120" s="554">
        <v>96</v>
      </c>
      <c r="C120" s="326">
        <f t="shared" si="58"/>
        <v>0.60759493670886078</v>
      </c>
      <c r="D120" s="325">
        <v>3.75</v>
      </c>
      <c r="E120" s="325">
        <f t="shared" si="59"/>
        <v>360</v>
      </c>
      <c r="F120" s="334">
        <v>1</v>
      </c>
      <c r="G120" s="325">
        <f t="shared" si="63"/>
        <v>360</v>
      </c>
      <c r="H120" s="325">
        <f t="shared" si="48"/>
        <v>86.72</v>
      </c>
      <c r="I120" s="327">
        <f t="shared" si="64"/>
        <v>446.72</v>
      </c>
    </row>
    <row r="121" spans="1:9" x14ac:dyDescent="0.25">
      <c r="A121" s="331" t="s">
        <v>62</v>
      </c>
      <c r="B121" s="554">
        <v>72</v>
      </c>
      <c r="C121" s="326">
        <f t="shared" si="58"/>
        <v>0.45569620253164556</v>
      </c>
      <c r="D121" s="325">
        <v>3.75</v>
      </c>
      <c r="E121" s="325">
        <f t="shared" si="59"/>
        <v>270</v>
      </c>
      <c r="F121" s="334">
        <v>1</v>
      </c>
      <c r="G121" s="325">
        <f t="shared" si="63"/>
        <v>270</v>
      </c>
      <c r="H121" s="325">
        <f t="shared" si="48"/>
        <v>65.040000000000006</v>
      </c>
      <c r="I121" s="327">
        <f t="shared" si="64"/>
        <v>335.04</v>
      </c>
    </row>
    <row r="122" spans="1:9" x14ac:dyDescent="0.25">
      <c r="A122" s="331" t="s">
        <v>62</v>
      </c>
      <c r="B122" s="554">
        <v>48</v>
      </c>
      <c r="C122" s="326">
        <f t="shared" si="58"/>
        <v>0.30379746835443039</v>
      </c>
      <c r="D122" s="325">
        <v>3.75</v>
      </c>
      <c r="E122" s="325">
        <f t="shared" si="59"/>
        <v>180</v>
      </c>
      <c r="F122" s="334">
        <v>1</v>
      </c>
      <c r="G122" s="325">
        <f t="shared" si="63"/>
        <v>180</v>
      </c>
      <c r="H122" s="325">
        <f t="shared" si="48"/>
        <v>43.36</v>
      </c>
      <c r="I122" s="327">
        <f t="shared" si="64"/>
        <v>223.36</v>
      </c>
    </row>
    <row r="123" spans="1:9" x14ac:dyDescent="0.25">
      <c r="A123" s="331" t="s">
        <v>62</v>
      </c>
      <c r="B123" s="554">
        <v>144</v>
      </c>
      <c r="C123" s="326">
        <f t="shared" si="58"/>
        <v>0.91139240506329111</v>
      </c>
      <c r="D123" s="325">
        <v>3.75</v>
      </c>
      <c r="E123" s="325">
        <f t="shared" si="59"/>
        <v>540</v>
      </c>
      <c r="F123" s="334">
        <v>1</v>
      </c>
      <c r="G123" s="325">
        <f t="shared" si="63"/>
        <v>540</v>
      </c>
      <c r="H123" s="325">
        <f t="shared" si="48"/>
        <v>130.09</v>
      </c>
      <c r="I123" s="327">
        <f t="shared" si="64"/>
        <v>670.09</v>
      </c>
    </row>
    <row r="124" spans="1:9" x14ac:dyDescent="0.25">
      <c r="A124" s="331" t="s">
        <v>62</v>
      </c>
      <c r="B124" s="554">
        <v>48</v>
      </c>
      <c r="C124" s="326">
        <f t="shared" si="58"/>
        <v>0.30379746835443039</v>
      </c>
      <c r="D124" s="325">
        <v>3.75</v>
      </c>
      <c r="E124" s="325">
        <f t="shared" si="59"/>
        <v>180</v>
      </c>
      <c r="F124" s="334">
        <v>1</v>
      </c>
      <c r="G124" s="325">
        <f t="shared" si="63"/>
        <v>180</v>
      </c>
      <c r="H124" s="325">
        <f t="shared" si="48"/>
        <v>43.36</v>
      </c>
      <c r="I124" s="327">
        <f t="shared" si="64"/>
        <v>223.36</v>
      </c>
    </row>
    <row r="125" spans="1:9" ht="33" x14ac:dyDescent="0.25">
      <c r="A125" s="520" t="s">
        <v>7</v>
      </c>
      <c r="B125" s="552">
        <f>SUM(B126:B146)</f>
        <v>1965</v>
      </c>
      <c r="C125" s="535">
        <f>SUM(C126:C146)</f>
        <v>12.436708860759492</v>
      </c>
      <c r="D125" s="536"/>
      <c r="E125" s="536"/>
      <c r="F125" s="539"/>
      <c r="G125" s="536">
        <f>SUM(G126:G146)</f>
        <v>6666.2</v>
      </c>
      <c r="H125" s="536">
        <f>SUM(H126:H146)</f>
        <v>1605.8899999999999</v>
      </c>
      <c r="I125" s="540">
        <f>SUM(I126:I146)</f>
        <v>8272.09</v>
      </c>
    </row>
    <row r="126" spans="1:9" x14ac:dyDescent="0.25">
      <c r="A126" s="331" t="s">
        <v>63</v>
      </c>
      <c r="B126" s="554">
        <v>48</v>
      </c>
      <c r="C126" s="326">
        <f t="shared" ref="C126:C146" si="65">B126/158</f>
        <v>0.30379746835443039</v>
      </c>
      <c r="D126" s="325">
        <v>3.36</v>
      </c>
      <c r="E126" s="325">
        <f t="shared" ref="E126:E146" si="66">D126*C126*158</f>
        <v>161.28</v>
      </c>
      <c r="F126" s="334">
        <v>1</v>
      </c>
      <c r="G126" s="325">
        <f t="shared" ref="G126" si="67">ROUND(E126*F126,2)</f>
        <v>161.28</v>
      </c>
      <c r="H126" s="325">
        <f t="shared" si="48"/>
        <v>38.85</v>
      </c>
      <c r="I126" s="327">
        <f t="shared" ref="I126" si="68">G126+H126</f>
        <v>200.13</v>
      </c>
    </row>
    <row r="127" spans="1:9" x14ac:dyDescent="0.25">
      <c r="A127" s="331" t="s">
        <v>63</v>
      </c>
      <c r="B127" s="554">
        <v>96</v>
      </c>
      <c r="C127" s="326">
        <f t="shared" si="65"/>
        <v>0.60759493670886078</v>
      </c>
      <c r="D127" s="335">
        <v>3.36</v>
      </c>
      <c r="E127" s="325">
        <f t="shared" si="66"/>
        <v>322.56</v>
      </c>
      <c r="F127" s="334">
        <v>1</v>
      </c>
      <c r="G127" s="325">
        <f t="shared" ref="G127:G146" si="69">ROUND(E127*F127,2)</f>
        <v>322.56</v>
      </c>
      <c r="H127" s="325">
        <f t="shared" si="48"/>
        <v>77.7</v>
      </c>
      <c r="I127" s="327">
        <f t="shared" ref="I127:I146" si="70">G127+H127</f>
        <v>400.26</v>
      </c>
    </row>
    <row r="128" spans="1:9" x14ac:dyDescent="0.25">
      <c r="A128" s="331" t="s">
        <v>63</v>
      </c>
      <c r="B128" s="554">
        <v>64</v>
      </c>
      <c r="C128" s="326">
        <f t="shared" si="65"/>
        <v>0.4050632911392405</v>
      </c>
      <c r="D128" s="325">
        <v>3.36</v>
      </c>
      <c r="E128" s="325">
        <f t="shared" si="66"/>
        <v>215.04</v>
      </c>
      <c r="F128" s="334">
        <v>1</v>
      </c>
      <c r="G128" s="325">
        <f t="shared" si="69"/>
        <v>215.04</v>
      </c>
      <c r="H128" s="325">
        <f t="shared" si="48"/>
        <v>51.8</v>
      </c>
      <c r="I128" s="327">
        <f t="shared" si="70"/>
        <v>266.83999999999997</v>
      </c>
    </row>
    <row r="129" spans="1:9" x14ac:dyDescent="0.25">
      <c r="A129" s="331" t="s">
        <v>63</v>
      </c>
      <c r="B129" s="554">
        <v>24</v>
      </c>
      <c r="C129" s="326">
        <f t="shared" si="65"/>
        <v>0.15189873417721519</v>
      </c>
      <c r="D129" s="325">
        <v>3.36</v>
      </c>
      <c r="E129" s="325">
        <f t="shared" si="66"/>
        <v>80.64</v>
      </c>
      <c r="F129" s="334">
        <v>1</v>
      </c>
      <c r="G129" s="325">
        <f t="shared" si="69"/>
        <v>80.64</v>
      </c>
      <c r="H129" s="325">
        <f t="shared" si="48"/>
        <v>19.43</v>
      </c>
      <c r="I129" s="327">
        <f t="shared" si="70"/>
        <v>100.07</v>
      </c>
    </row>
    <row r="130" spans="1:9" x14ac:dyDescent="0.25">
      <c r="A130" s="331" t="s">
        <v>63</v>
      </c>
      <c r="B130" s="554">
        <v>160</v>
      </c>
      <c r="C130" s="326">
        <f t="shared" si="65"/>
        <v>1.0126582278481013</v>
      </c>
      <c r="D130" s="325">
        <v>3.36</v>
      </c>
      <c r="E130" s="325">
        <f t="shared" si="66"/>
        <v>537.6</v>
      </c>
      <c r="F130" s="334">
        <v>1</v>
      </c>
      <c r="G130" s="325">
        <f t="shared" si="69"/>
        <v>537.6</v>
      </c>
      <c r="H130" s="325">
        <f t="shared" si="48"/>
        <v>129.51</v>
      </c>
      <c r="I130" s="327">
        <f t="shared" si="70"/>
        <v>667.11</v>
      </c>
    </row>
    <row r="131" spans="1:9" x14ac:dyDescent="0.25">
      <c r="A131" s="331" t="s">
        <v>63</v>
      </c>
      <c r="B131" s="554">
        <v>24</v>
      </c>
      <c r="C131" s="326">
        <f t="shared" si="65"/>
        <v>0.15189873417721519</v>
      </c>
      <c r="D131" s="325">
        <v>3.36</v>
      </c>
      <c r="E131" s="325">
        <f t="shared" si="66"/>
        <v>80.64</v>
      </c>
      <c r="F131" s="334">
        <v>1</v>
      </c>
      <c r="G131" s="325">
        <f t="shared" si="69"/>
        <v>80.64</v>
      </c>
      <c r="H131" s="325">
        <f t="shared" si="48"/>
        <v>19.43</v>
      </c>
      <c r="I131" s="327">
        <f t="shared" si="70"/>
        <v>100.07</v>
      </c>
    </row>
    <row r="132" spans="1:9" x14ac:dyDescent="0.25">
      <c r="A132" s="331" t="s">
        <v>63</v>
      </c>
      <c r="B132" s="554">
        <v>168</v>
      </c>
      <c r="C132" s="326">
        <f t="shared" si="65"/>
        <v>1.0632911392405062</v>
      </c>
      <c r="D132" s="325">
        <v>3.36</v>
      </c>
      <c r="E132" s="325">
        <f t="shared" si="66"/>
        <v>564.4799999999999</v>
      </c>
      <c r="F132" s="334">
        <v>1</v>
      </c>
      <c r="G132" s="325">
        <f t="shared" si="69"/>
        <v>564.48</v>
      </c>
      <c r="H132" s="325">
        <f t="shared" si="48"/>
        <v>135.97999999999999</v>
      </c>
      <c r="I132" s="327">
        <f t="shared" si="70"/>
        <v>700.46</v>
      </c>
    </row>
    <row r="133" spans="1:9" x14ac:dyDescent="0.25">
      <c r="A133" s="331" t="s">
        <v>63</v>
      </c>
      <c r="B133" s="554">
        <v>160</v>
      </c>
      <c r="C133" s="326">
        <f t="shared" si="65"/>
        <v>1.0126582278481013</v>
      </c>
      <c r="D133" s="325">
        <v>3.36</v>
      </c>
      <c r="E133" s="325">
        <f t="shared" si="66"/>
        <v>537.6</v>
      </c>
      <c r="F133" s="334">
        <v>1</v>
      </c>
      <c r="G133" s="325">
        <f t="shared" si="69"/>
        <v>537.6</v>
      </c>
      <c r="H133" s="325">
        <f t="shared" si="48"/>
        <v>129.51</v>
      </c>
      <c r="I133" s="327">
        <f t="shared" si="70"/>
        <v>667.11</v>
      </c>
    </row>
    <row r="134" spans="1:9" x14ac:dyDescent="0.25">
      <c r="A134" s="331" t="s">
        <v>63</v>
      </c>
      <c r="B134" s="554">
        <v>96</v>
      </c>
      <c r="C134" s="326">
        <f t="shared" si="65"/>
        <v>0.60759493670886078</v>
      </c>
      <c r="D134" s="325">
        <v>3.36</v>
      </c>
      <c r="E134" s="325">
        <f t="shared" si="66"/>
        <v>322.56</v>
      </c>
      <c r="F134" s="334">
        <v>1</v>
      </c>
      <c r="G134" s="325">
        <f t="shared" si="69"/>
        <v>322.56</v>
      </c>
      <c r="H134" s="325">
        <f t="shared" ref="H134:H146" si="71">ROUND(G134*0.2409,2)</f>
        <v>77.7</v>
      </c>
      <c r="I134" s="327">
        <f t="shared" si="70"/>
        <v>400.26</v>
      </c>
    </row>
    <row r="135" spans="1:9" x14ac:dyDescent="0.25">
      <c r="A135" s="331" t="s">
        <v>63</v>
      </c>
      <c r="B135" s="554">
        <v>24</v>
      </c>
      <c r="C135" s="326">
        <f t="shared" si="65"/>
        <v>0.15189873417721519</v>
      </c>
      <c r="D135" s="325">
        <v>3.36</v>
      </c>
      <c r="E135" s="325">
        <f t="shared" si="66"/>
        <v>80.64</v>
      </c>
      <c r="F135" s="334">
        <v>1</v>
      </c>
      <c r="G135" s="325">
        <f t="shared" si="69"/>
        <v>80.64</v>
      </c>
      <c r="H135" s="325">
        <f t="shared" si="71"/>
        <v>19.43</v>
      </c>
      <c r="I135" s="327">
        <f t="shared" si="70"/>
        <v>100.07</v>
      </c>
    </row>
    <row r="136" spans="1:9" x14ac:dyDescent="0.25">
      <c r="A136" s="331" t="s">
        <v>63</v>
      </c>
      <c r="B136" s="554">
        <v>120</v>
      </c>
      <c r="C136" s="326">
        <f t="shared" si="65"/>
        <v>0.759493670886076</v>
      </c>
      <c r="D136" s="325">
        <v>3.36</v>
      </c>
      <c r="E136" s="325">
        <f t="shared" si="66"/>
        <v>403.20000000000005</v>
      </c>
      <c r="F136" s="334">
        <v>1</v>
      </c>
      <c r="G136" s="325">
        <f t="shared" si="69"/>
        <v>403.2</v>
      </c>
      <c r="H136" s="325">
        <f t="shared" si="71"/>
        <v>97.13</v>
      </c>
      <c r="I136" s="327">
        <f t="shared" si="70"/>
        <v>500.33</v>
      </c>
    </row>
    <row r="137" spans="1:9" x14ac:dyDescent="0.25">
      <c r="A137" s="331" t="s">
        <v>63</v>
      </c>
      <c r="B137" s="554">
        <v>40</v>
      </c>
      <c r="C137" s="326">
        <f t="shared" si="65"/>
        <v>0.25316455696202533</v>
      </c>
      <c r="D137" s="325">
        <v>3.36</v>
      </c>
      <c r="E137" s="325">
        <f t="shared" si="66"/>
        <v>134.4</v>
      </c>
      <c r="F137" s="334">
        <v>1</v>
      </c>
      <c r="G137" s="325">
        <f t="shared" si="69"/>
        <v>134.4</v>
      </c>
      <c r="H137" s="325">
        <f t="shared" si="71"/>
        <v>32.380000000000003</v>
      </c>
      <c r="I137" s="327">
        <f t="shared" si="70"/>
        <v>166.78</v>
      </c>
    </row>
    <row r="138" spans="1:9" x14ac:dyDescent="0.25">
      <c r="A138" s="331" t="s">
        <v>63</v>
      </c>
      <c r="B138" s="554">
        <v>120</v>
      </c>
      <c r="C138" s="326">
        <f t="shared" si="65"/>
        <v>0.759493670886076</v>
      </c>
      <c r="D138" s="325">
        <v>3.36</v>
      </c>
      <c r="E138" s="325">
        <f t="shared" si="66"/>
        <v>403.20000000000005</v>
      </c>
      <c r="F138" s="334">
        <v>1</v>
      </c>
      <c r="G138" s="325">
        <f t="shared" si="69"/>
        <v>403.2</v>
      </c>
      <c r="H138" s="325">
        <f t="shared" si="71"/>
        <v>97.13</v>
      </c>
      <c r="I138" s="327">
        <f t="shared" si="70"/>
        <v>500.33</v>
      </c>
    </row>
    <row r="139" spans="1:9" x14ac:dyDescent="0.25">
      <c r="A139" s="331" t="s">
        <v>63</v>
      </c>
      <c r="B139" s="554">
        <v>144</v>
      </c>
      <c r="C139" s="326">
        <f t="shared" si="65"/>
        <v>0.91139240506329111</v>
      </c>
      <c r="D139" s="325">
        <v>3.36</v>
      </c>
      <c r="E139" s="325">
        <f t="shared" si="66"/>
        <v>483.84</v>
      </c>
      <c r="F139" s="334">
        <v>1</v>
      </c>
      <c r="G139" s="325">
        <f t="shared" si="69"/>
        <v>483.84</v>
      </c>
      <c r="H139" s="325">
        <f t="shared" si="71"/>
        <v>116.56</v>
      </c>
      <c r="I139" s="327">
        <f t="shared" si="70"/>
        <v>600.4</v>
      </c>
    </row>
    <row r="140" spans="1:9" x14ac:dyDescent="0.25">
      <c r="A140" s="331" t="s">
        <v>63</v>
      </c>
      <c r="B140" s="554">
        <v>72</v>
      </c>
      <c r="C140" s="326">
        <f t="shared" si="65"/>
        <v>0.45569620253164556</v>
      </c>
      <c r="D140" s="325">
        <v>3.36</v>
      </c>
      <c r="E140" s="325">
        <f t="shared" si="66"/>
        <v>241.92</v>
      </c>
      <c r="F140" s="334">
        <v>1</v>
      </c>
      <c r="G140" s="325">
        <f t="shared" si="69"/>
        <v>241.92</v>
      </c>
      <c r="H140" s="325">
        <f t="shared" si="71"/>
        <v>58.28</v>
      </c>
      <c r="I140" s="327">
        <f t="shared" si="70"/>
        <v>300.2</v>
      </c>
    </row>
    <row r="141" spans="1:9" x14ac:dyDescent="0.25">
      <c r="A141" s="331" t="s">
        <v>63</v>
      </c>
      <c r="B141" s="554">
        <v>144</v>
      </c>
      <c r="C141" s="326">
        <f t="shared" si="65"/>
        <v>0.91139240506329111</v>
      </c>
      <c r="D141" s="325">
        <v>3.36</v>
      </c>
      <c r="E141" s="325">
        <f t="shared" si="66"/>
        <v>483.84</v>
      </c>
      <c r="F141" s="334">
        <v>1</v>
      </c>
      <c r="G141" s="325">
        <f t="shared" si="69"/>
        <v>483.84</v>
      </c>
      <c r="H141" s="325">
        <f t="shared" si="71"/>
        <v>116.56</v>
      </c>
      <c r="I141" s="327">
        <f t="shared" si="70"/>
        <v>600.4</v>
      </c>
    </row>
    <row r="142" spans="1:9" x14ac:dyDescent="0.25">
      <c r="A142" s="331" t="s">
        <v>63</v>
      </c>
      <c r="B142" s="554">
        <v>152</v>
      </c>
      <c r="C142" s="326">
        <f t="shared" si="65"/>
        <v>0.96202531645569622</v>
      </c>
      <c r="D142" s="325">
        <v>3.36</v>
      </c>
      <c r="E142" s="325">
        <f t="shared" si="66"/>
        <v>510.71999999999997</v>
      </c>
      <c r="F142" s="334">
        <v>1</v>
      </c>
      <c r="G142" s="325">
        <f t="shared" si="69"/>
        <v>510.72</v>
      </c>
      <c r="H142" s="325">
        <f t="shared" si="71"/>
        <v>123.03</v>
      </c>
      <c r="I142" s="327">
        <f t="shared" si="70"/>
        <v>633.75</v>
      </c>
    </row>
    <row r="143" spans="1:9" x14ac:dyDescent="0.25">
      <c r="A143" s="331" t="s">
        <v>63</v>
      </c>
      <c r="B143" s="554">
        <v>84</v>
      </c>
      <c r="C143" s="326">
        <f t="shared" si="65"/>
        <v>0.53164556962025311</v>
      </c>
      <c r="D143" s="325">
        <v>3.36</v>
      </c>
      <c r="E143" s="325">
        <f t="shared" si="66"/>
        <v>282.23999999999995</v>
      </c>
      <c r="F143" s="334">
        <v>1</v>
      </c>
      <c r="G143" s="325">
        <f t="shared" si="69"/>
        <v>282.24</v>
      </c>
      <c r="H143" s="325">
        <f t="shared" si="71"/>
        <v>67.989999999999995</v>
      </c>
      <c r="I143" s="327">
        <f t="shared" si="70"/>
        <v>350.23</v>
      </c>
    </row>
    <row r="144" spans="1:9" x14ac:dyDescent="0.25">
      <c r="A144" s="331" t="s">
        <v>63</v>
      </c>
      <c r="B144" s="554">
        <v>32</v>
      </c>
      <c r="C144" s="326">
        <f t="shared" si="65"/>
        <v>0.20253164556962025</v>
      </c>
      <c r="D144" s="325">
        <v>3.36</v>
      </c>
      <c r="E144" s="325">
        <f t="shared" si="66"/>
        <v>107.52</v>
      </c>
      <c r="F144" s="334">
        <v>1</v>
      </c>
      <c r="G144" s="325">
        <f t="shared" si="69"/>
        <v>107.52</v>
      </c>
      <c r="H144" s="325">
        <f t="shared" si="71"/>
        <v>25.9</v>
      </c>
      <c r="I144" s="327">
        <f t="shared" si="70"/>
        <v>133.41999999999999</v>
      </c>
    </row>
    <row r="145" spans="1:9" x14ac:dyDescent="0.25">
      <c r="A145" s="331" t="s">
        <v>63</v>
      </c>
      <c r="B145" s="554">
        <v>48</v>
      </c>
      <c r="C145" s="326">
        <f t="shared" si="65"/>
        <v>0.30379746835443039</v>
      </c>
      <c r="D145" s="325">
        <v>3.36</v>
      </c>
      <c r="E145" s="325">
        <f t="shared" si="66"/>
        <v>161.28</v>
      </c>
      <c r="F145" s="334">
        <v>1</v>
      </c>
      <c r="G145" s="325">
        <f t="shared" si="69"/>
        <v>161.28</v>
      </c>
      <c r="H145" s="325">
        <f t="shared" si="71"/>
        <v>38.85</v>
      </c>
      <c r="I145" s="327">
        <f t="shared" si="70"/>
        <v>200.13</v>
      </c>
    </row>
    <row r="146" spans="1:9" x14ac:dyDescent="0.25">
      <c r="A146" s="331" t="s">
        <v>507</v>
      </c>
      <c r="B146" s="554">
        <v>145</v>
      </c>
      <c r="C146" s="326">
        <f t="shared" si="65"/>
        <v>0.91772151898734178</v>
      </c>
      <c r="D146" s="325">
        <v>3.8</v>
      </c>
      <c r="E146" s="325">
        <f t="shared" si="66"/>
        <v>551</v>
      </c>
      <c r="F146" s="334">
        <v>1</v>
      </c>
      <c r="G146" s="325">
        <f t="shared" si="69"/>
        <v>551</v>
      </c>
      <c r="H146" s="325">
        <f t="shared" si="71"/>
        <v>132.74</v>
      </c>
      <c r="I146" s="327">
        <f t="shared" si="70"/>
        <v>683.74</v>
      </c>
    </row>
    <row r="147" spans="1:9" x14ac:dyDescent="0.25">
      <c r="A147" s="519" t="s">
        <v>1407</v>
      </c>
      <c r="B147" s="551">
        <f t="shared" ref="B147:C147" si="72">B148+B154+B156</f>
        <v>186</v>
      </c>
      <c r="C147" s="532">
        <f t="shared" si="72"/>
        <v>1.1772151898734178</v>
      </c>
      <c r="D147" s="533"/>
      <c r="E147" s="533"/>
      <c r="F147" s="541"/>
      <c r="G147" s="532">
        <f t="shared" ref="G147:I147" si="73">G148+G154+G156</f>
        <v>788.73</v>
      </c>
      <c r="H147" s="532">
        <f t="shared" si="73"/>
        <v>190.02</v>
      </c>
      <c r="I147" s="538">
        <f t="shared" si="73"/>
        <v>978.75</v>
      </c>
    </row>
    <row r="148" spans="1:9" ht="49.5" x14ac:dyDescent="0.25">
      <c r="A148" s="520" t="s">
        <v>8</v>
      </c>
      <c r="B148" s="556">
        <f t="shared" ref="B148:C148" si="74">SUM(B149:B153)</f>
        <v>74</v>
      </c>
      <c r="C148" s="542">
        <f t="shared" si="74"/>
        <v>0.46835443037974689</v>
      </c>
      <c r="D148" s="535"/>
      <c r="E148" s="535"/>
      <c r="F148" s="543"/>
      <c r="G148" s="542">
        <f t="shared" ref="G148:H148" si="75">SUM(G149:G153)</f>
        <v>390.13</v>
      </c>
      <c r="H148" s="542">
        <f t="shared" si="75"/>
        <v>93.990000000000009</v>
      </c>
      <c r="I148" s="544">
        <f>SUM(I149:I153)</f>
        <v>484.12</v>
      </c>
    </row>
    <row r="149" spans="1:9" x14ac:dyDescent="0.25">
      <c r="A149" s="331" t="s">
        <v>1408</v>
      </c>
      <c r="B149" s="554">
        <v>7</v>
      </c>
      <c r="C149" s="326">
        <f t="shared" ref="C149:C160" si="76">B149/158</f>
        <v>4.4303797468354431E-2</v>
      </c>
      <c r="D149" s="325">
        <v>5.72</v>
      </c>
      <c r="E149" s="325">
        <f t="shared" ref="E149:E160" si="77">D149*C149*158</f>
        <v>40.04</v>
      </c>
      <c r="F149" s="332">
        <v>1</v>
      </c>
      <c r="G149" s="325">
        <f t="shared" ref="G149" si="78">ROUND(E149*F149,2)</f>
        <v>40.04</v>
      </c>
      <c r="H149" s="325">
        <f t="shared" ref="H149:H160" si="79">ROUND(G149*0.2409,2)</f>
        <v>9.65</v>
      </c>
      <c r="I149" s="327">
        <f t="shared" ref="I149" si="80">G149+H149</f>
        <v>49.69</v>
      </c>
    </row>
    <row r="150" spans="1:9" x14ac:dyDescent="0.25">
      <c r="A150" s="331" t="s">
        <v>964</v>
      </c>
      <c r="B150" s="554">
        <v>24</v>
      </c>
      <c r="C150" s="326">
        <f t="shared" si="76"/>
        <v>0.15189873417721519</v>
      </c>
      <c r="D150" s="325">
        <v>5.7750000000000004</v>
      </c>
      <c r="E150" s="325">
        <f t="shared" si="77"/>
        <v>138.60000000000002</v>
      </c>
      <c r="F150" s="332">
        <v>1</v>
      </c>
      <c r="G150" s="325">
        <f t="shared" ref="G150:G153" si="81">ROUND(E150*F150,2)</f>
        <v>138.6</v>
      </c>
      <c r="H150" s="325">
        <f t="shared" si="79"/>
        <v>33.39</v>
      </c>
      <c r="I150" s="327">
        <f t="shared" ref="I150:I153" si="82">G150+H150</f>
        <v>171.99</v>
      </c>
    </row>
    <row r="151" spans="1:9" x14ac:dyDescent="0.25">
      <c r="A151" s="331" t="s">
        <v>964</v>
      </c>
      <c r="B151" s="554">
        <v>7</v>
      </c>
      <c r="C151" s="326">
        <f t="shared" si="76"/>
        <v>4.4303797468354431E-2</v>
      </c>
      <c r="D151" s="325">
        <v>5.58</v>
      </c>
      <c r="E151" s="325">
        <f t="shared" si="77"/>
        <v>39.06</v>
      </c>
      <c r="F151" s="332">
        <v>1</v>
      </c>
      <c r="G151" s="325">
        <f t="shared" si="81"/>
        <v>39.06</v>
      </c>
      <c r="H151" s="325">
        <f t="shared" si="79"/>
        <v>9.41</v>
      </c>
      <c r="I151" s="327">
        <f t="shared" si="82"/>
        <v>48.47</v>
      </c>
    </row>
    <row r="152" spans="1:9" x14ac:dyDescent="0.25">
      <c r="A152" s="331" t="s">
        <v>612</v>
      </c>
      <c r="B152" s="554">
        <v>12</v>
      </c>
      <c r="C152" s="326">
        <f t="shared" si="76"/>
        <v>7.5949367088607597E-2</v>
      </c>
      <c r="D152" s="325">
        <v>4.8689999999999998</v>
      </c>
      <c r="E152" s="325">
        <f t="shared" si="77"/>
        <v>58.428000000000004</v>
      </c>
      <c r="F152" s="332">
        <v>1</v>
      </c>
      <c r="G152" s="325">
        <f t="shared" si="81"/>
        <v>58.43</v>
      </c>
      <c r="H152" s="325">
        <f t="shared" si="79"/>
        <v>14.08</v>
      </c>
      <c r="I152" s="327">
        <f t="shared" si="82"/>
        <v>72.510000000000005</v>
      </c>
    </row>
    <row r="153" spans="1:9" x14ac:dyDescent="0.25">
      <c r="A153" s="331" t="s">
        <v>612</v>
      </c>
      <c r="B153" s="554">
        <v>24</v>
      </c>
      <c r="C153" s="326">
        <f t="shared" si="76"/>
        <v>0.15189873417721519</v>
      </c>
      <c r="D153" s="325">
        <v>4.75</v>
      </c>
      <c r="E153" s="325">
        <f t="shared" si="77"/>
        <v>114.00000000000001</v>
      </c>
      <c r="F153" s="332">
        <v>1</v>
      </c>
      <c r="G153" s="325">
        <f t="shared" si="81"/>
        <v>114</v>
      </c>
      <c r="H153" s="325">
        <f t="shared" si="79"/>
        <v>27.46</v>
      </c>
      <c r="I153" s="327">
        <f t="shared" si="82"/>
        <v>141.46</v>
      </c>
    </row>
    <row r="154" spans="1:9" ht="49.5" x14ac:dyDescent="0.25">
      <c r="A154" s="520" t="s">
        <v>1394</v>
      </c>
      <c r="B154" s="556">
        <f t="shared" ref="B154" si="83">SUM(B155)</f>
        <v>12</v>
      </c>
      <c r="C154" s="542">
        <f>SUM(C155)</f>
        <v>7.5949367088607597E-2</v>
      </c>
      <c r="D154" s="535"/>
      <c r="E154" s="535"/>
      <c r="F154" s="543"/>
      <c r="G154" s="542">
        <f t="shared" ref="G154:I154" si="84">SUM(G155)</f>
        <v>45</v>
      </c>
      <c r="H154" s="542">
        <f t="shared" si="84"/>
        <v>10.84</v>
      </c>
      <c r="I154" s="544">
        <f t="shared" si="84"/>
        <v>55.84</v>
      </c>
    </row>
    <row r="155" spans="1:9" x14ac:dyDescent="0.25">
      <c r="A155" s="331" t="s">
        <v>62</v>
      </c>
      <c r="B155" s="554">
        <v>12</v>
      </c>
      <c r="C155" s="326">
        <f t="shared" si="76"/>
        <v>7.5949367088607597E-2</v>
      </c>
      <c r="D155" s="325">
        <v>3.75</v>
      </c>
      <c r="E155" s="325">
        <f t="shared" si="77"/>
        <v>45</v>
      </c>
      <c r="F155" s="332">
        <v>1</v>
      </c>
      <c r="G155" s="325">
        <f t="shared" ref="G155" si="85">ROUND(E155*F155,2)</f>
        <v>45</v>
      </c>
      <c r="H155" s="325">
        <f t="shared" si="79"/>
        <v>10.84</v>
      </c>
      <c r="I155" s="327">
        <f t="shared" ref="I155" si="86">G155+H155</f>
        <v>55.84</v>
      </c>
    </row>
    <row r="156" spans="1:9" ht="33" x14ac:dyDescent="0.25">
      <c r="A156" s="520" t="s">
        <v>7</v>
      </c>
      <c r="B156" s="556">
        <f t="shared" ref="B156:C156" si="87">SUM(B157:B160)</f>
        <v>100</v>
      </c>
      <c r="C156" s="542">
        <f t="shared" si="87"/>
        <v>0.63291139240506333</v>
      </c>
      <c r="D156" s="535"/>
      <c r="E156" s="535"/>
      <c r="F156" s="543"/>
      <c r="G156" s="542">
        <f t="shared" ref="G156:I156" si="88">SUM(G157:G160)</f>
        <v>353.59999999999997</v>
      </c>
      <c r="H156" s="542">
        <f t="shared" si="88"/>
        <v>85.19</v>
      </c>
      <c r="I156" s="544">
        <f t="shared" si="88"/>
        <v>438.78999999999996</v>
      </c>
    </row>
    <row r="157" spans="1:9" x14ac:dyDescent="0.25">
      <c r="A157" s="331" t="s">
        <v>507</v>
      </c>
      <c r="B157" s="554">
        <v>40</v>
      </c>
      <c r="C157" s="326">
        <f t="shared" si="76"/>
        <v>0.25316455696202533</v>
      </c>
      <c r="D157" s="325">
        <v>3.8</v>
      </c>
      <c r="E157" s="325">
        <f t="shared" si="77"/>
        <v>152</v>
      </c>
      <c r="F157" s="332">
        <v>1</v>
      </c>
      <c r="G157" s="325">
        <f t="shared" ref="G157" si="89">ROUND(E157*F157,2)</f>
        <v>152</v>
      </c>
      <c r="H157" s="325">
        <f t="shared" si="79"/>
        <v>36.619999999999997</v>
      </c>
      <c r="I157" s="327">
        <f t="shared" ref="I157" si="90">G157+H157</f>
        <v>188.62</v>
      </c>
    </row>
    <row r="158" spans="1:9" x14ac:dyDescent="0.25">
      <c r="A158" s="331" t="s">
        <v>63</v>
      </c>
      <c r="B158" s="554">
        <v>24</v>
      </c>
      <c r="C158" s="326">
        <f t="shared" si="76"/>
        <v>0.15189873417721519</v>
      </c>
      <c r="D158" s="325">
        <v>3.36</v>
      </c>
      <c r="E158" s="325">
        <f t="shared" si="77"/>
        <v>80.64</v>
      </c>
      <c r="F158" s="332">
        <v>1</v>
      </c>
      <c r="G158" s="325">
        <f t="shared" ref="G158:G160" si="91">ROUND(E158*F158,2)</f>
        <v>80.64</v>
      </c>
      <c r="H158" s="325">
        <f t="shared" si="79"/>
        <v>19.43</v>
      </c>
      <c r="I158" s="327">
        <f t="shared" ref="I158:I160" si="92">G158+H158</f>
        <v>100.07</v>
      </c>
    </row>
    <row r="159" spans="1:9" x14ac:dyDescent="0.25">
      <c r="A159" s="331" t="s">
        <v>63</v>
      </c>
      <c r="B159" s="554">
        <v>24</v>
      </c>
      <c r="C159" s="326">
        <f t="shared" si="76"/>
        <v>0.15189873417721519</v>
      </c>
      <c r="D159" s="325">
        <v>3.36</v>
      </c>
      <c r="E159" s="325">
        <f t="shared" si="77"/>
        <v>80.64</v>
      </c>
      <c r="F159" s="332">
        <v>1</v>
      </c>
      <c r="G159" s="325">
        <f t="shared" si="91"/>
        <v>80.64</v>
      </c>
      <c r="H159" s="325">
        <f t="shared" si="79"/>
        <v>19.43</v>
      </c>
      <c r="I159" s="327">
        <f t="shared" si="92"/>
        <v>100.07</v>
      </c>
    </row>
    <row r="160" spans="1:9" x14ac:dyDescent="0.25">
      <c r="A160" s="331" t="s">
        <v>63</v>
      </c>
      <c r="B160" s="554">
        <v>12</v>
      </c>
      <c r="C160" s="326">
        <f t="shared" si="76"/>
        <v>7.5949367088607597E-2</v>
      </c>
      <c r="D160" s="325">
        <v>3.36</v>
      </c>
      <c r="E160" s="325">
        <f t="shared" si="77"/>
        <v>40.32</v>
      </c>
      <c r="F160" s="332">
        <v>1</v>
      </c>
      <c r="G160" s="325">
        <f t="shared" si="91"/>
        <v>40.32</v>
      </c>
      <c r="H160" s="325">
        <f t="shared" si="79"/>
        <v>9.7100000000000009</v>
      </c>
      <c r="I160" s="327">
        <f t="shared" si="92"/>
        <v>50.03</v>
      </c>
    </row>
    <row r="161" spans="1:9" x14ac:dyDescent="0.25">
      <c r="A161" s="519" t="s">
        <v>1409</v>
      </c>
      <c r="B161" s="551">
        <f>B162+B167+B172</f>
        <v>101</v>
      </c>
      <c r="C161" s="532">
        <f>C162+C167+C172</f>
        <v>0.639240506329114</v>
      </c>
      <c r="D161" s="533"/>
      <c r="E161" s="533"/>
      <c r="F161" s="541"/>
      <c r="G161" s="532">
        <f>G162+G167+G172</f>
        <v>457.85</v>
      </c>
      <c r="H161" s="532">
        <f>H162+H167+H172</f>
        <v>110.3</v>
      </c>
      <c r="I161" s="538">
        <f>I162+I167+I172</f>
        <v>568.15</v>
      </c>
    </row>
    <row r="162" spans="1:9" ht="49.5" x14ac:dyDescent="0.25">
      <c r="A162" s="520" t="s">
        <v>8</v>
      </c>
      <c r="B162" s="552">
        <f>SUM(B163:B166)</f>
        <v>47</v>
      </c>
      <c r="C162" s="535">
        <f>SUM(C163:C166)</f>
        <v>0.29746835443037978</v>
      </c>
      <c r="D162" s="325"/>
      <c r="E162" s="325"/>
      <c r="F162" s="332"/>
      <c r="G162" s="535">
        <f>SUM(G163:G166)</f>
        <v>264.26</v>
      </c>
      <c r="H162" s="535">
        <f>SUM(H163:H166)</f>
        <v>63.66</v>
      </c>
      <c r="I162" s="537">
        <f>SUM(I163:I166)</f>
        <v>327.92</v>
      </c>
    </row>
    <row r="163" spans="1:9" x14ac:dyDescent="0.25">
      <c r="A163" s="331" t="s">
        <v>612</v>
      </c>
      <c r="B163" s="554">
        <v>7</v>
      </c>
      <c r="C163" s="326">
        <f t="shared" ref="C163:C166" si="93">B163/158</f>
        <v>4.4303797468354431E-2</v>
      </c>
      <c r="D163" s="325">
        <v>4.75</v>
      </c>
      <c r="E163" s="325">
        <f t="shared" ref="E163:E166" si="94">D163*C163*158</f>
        <v>33.25</v>
      </c>
      <c r="F163" s="334">
        <v>1</v>
      </c>
      <c r="G163" s="325">
        <f t="shared" ref="G163" si="95">ROUND(E163*F163,2)</f>
        <v>33.25</v>
      </c>
      <c r="H163" s="325">
        <f t="shared" ref="H163:H171" si="96">ROUND(G163*0.2409,2)</f>
        <v>8.01</v>
      </c>
      <c r="I163" s="327">
        <f t="shared" ref="I163" si="97">G163+H163</f>
        <v>41.26</v>
      </c>
    </row>
    <row r="164" spans="1:9" x14ac:dyDescent="0.25">
      <c r="A164" s="331" t="s">
        <v>964</v>
      </c>
      <c r="B164" s="554">
        <v>18</v>
      </c>
      <c r="C164" s="326">
        <f t="shared" si="93"/>
        <v>0.11392405063291139</v>
      </c>
      <c r="D164" s="325">
        <v>5.7750000000000004</v>
      </c>
      <c r="E164" s="325">
        <f t="shared" si="94"/>
        <v>103.95000000000002</v>
      </c>
      <c r="F164" s="334">
        <v>1</v>
      </c>
      <c r="G164" s="325">
        <f t="shared" ref="G164:G166" si="98">ROUND(E164*F164,2)</f>
        <v>103.95</v>
      </c>
      <c r="H164" s="325">
        <f t="shared" si="96"/>
        <v>25.04</v>
      </c>
      <c r="I164" s="327">
        <f t="shared" ref="I164:I166" si="99">G164+H164</f>
        <v>128.99</v>
      </c>
    </row>
    <row r="165" spans="1:9" x14ac:dyDescent="0.25">
      <c r="A165" s="331" t="s">
        <v>964</v>
      </c>
      <c r="B165" s="554">
        <v>9</v>
      </c>
      <c r="C165" s="326">
        <f t="shared" si="93"/>
        <v>5.6962025316455694E-2</v>
      </c>
      <c r="D165" s="325">
        <v>5.7750000000000004</v>
      </c>
      <c r="E165" s="325">
        <f t="shared" si="94"/>
        <v>51.975000000000009</v>
      </c>
      <c r="F165" s="334">
        <v>1</v>
      </c>
      <c r="G165" s="325">
        <f t="shared" si="98"/>
        <v>51.98</v>
      </c>
      <c r="H165" s="325">
        <f t="shared" si="96"/>
        <v>12.52</v>
      </c>
      <c r="I165" s="327">
        <f t="shared" si="99"/>
        <v>64.5</v>
      </c>
    </row>
    <row r="166" spans="1:9" x14ac:dyDescent="0.25">
      <c r="A166" s="331" t="s">
        <v>964</v>
      </c>
      <c r="B166" s="554">
        <v>13</v>
      </c>
      <c r="C166" s="326">
        <f t="shared" si="93"/>
        <v>8.2278481012658222E-2</v>
      </c>
      <c r="D166" s="325">
        <v>5.7750000000000004</v>
      </c>
      <c r="E166" s="325">
        <f t="shared" si="94"/>
        <v>75.075000000000003</v>
      </c>
      <c r="F166" s="334">
        <v>1</v>
      </c>
      <c r="G166" s="325">
        <f t="shared" si="98"/>
        <v>75.08</v>
      </c>
      <c r="H166" s="325">
        <f t="shared" si="96"/>
        <v>18.09</v>
      </c>
      <c r="I166" s="327">
        <f t="shared" si="99"/>
        <v>93.17</v>
      </c>
    </row>
    <row r="167" spans="1:9" ht="49.5" x14ac:dyDescent="0.25">
      <c r="A167" s="520" t="s">
        <v>1394</v>
      </c>
      <c r="B167" s="552">
        <f>SUM(B168:B171)</f>
        <v>21</v>
      </c>
      <c r="C167" s="535">
        <f>SUM(C168:C171)</f>
        <v>0.13291139240506331</v>
      </c>
      <c r="D167" s="325"/>
      <c r="E167" s="325"/>
      <c r="F167" s="332"/>
      <c r="G167" s="535">
        <f>SUM(G168:G171)</f>
        <v>78.75</v>
      </c>
      <c r="H167" s="535">
        <f>SUM(H168:H171)</f>
        <v>18.97</v>
      </c>
      <c r="I167" s="537">
        <f>SUM(I168:I171)</f>
        <v>97.72</v>
      </c>
    </row>
    <row r="168" spans="1:9" x14ac:dyDescent="0.25">
      <c r="A168" s="331" t="s">
        <v>62</v>
      </c>
      <c r="B168" s="554">
        <v>5</v>
      </c>
      <c r="C168" s="326">
        <f t="shared" ref="C168:C176" si="100">B168/158</f>
        <v>3.1645569620253167E-2</v>
      </c>
      <c r="D168" s="325">
        <v>3.75</v>
      </c>
      <c r="E168" s="325">
        <f t="shared" ref="E168:E176" si="101">D168*C168*158</f>
        <v>18.75</v>
      </c>
      <c r="F168" s="334">
        <v>1</v>
      </c>
      <c r="G168" s="325">
        <f t="shared" ref="G168" si="102">ROUND(E168*F168,2)</f>
        <v>18.75</v>
      </c>
      <c r="H168" s="325">
        <f t="shared" si="96"/>
        <v>4.5199999999999996</v>
      </c>
      <c r="I168" s="327">
        <f t="shared" ref="I168" si="103">G168+H168</f>
        <v>23.27</v>
      </c>
    </row>
    <row r="169" spans="1:9" x14ac:dyDescent="0.25">
      <c r="A169" s="331" t="s">
        <v>62</v>
      </c>
      <c r="B169" s="554">
        <v>6</v>
      </c>
      <c r="C169" s="326">
        <f t="shared" si="100"/>
        <v>3.7974683544303799E-2</v>
      </c>
      <c r="D169" s="325">
        <v>3.75</v>
      </c>
      <c r="E169" s="325">
        <f t="shared" si="101"/>
        <v>22.5</v>
      </c>
      <c r="F169" s="334">
        <v>1</v>
      </c>
      <c r="G169" s="325">
        <f t="shared" ref="G169:G171" si="104">ROUND(E169*F169,2)</f>
        <v>22.5</v>
      </c>
      <c r="H169" s="325">
        <f t="shared" si="96"/>
        <v>5.42</v>
      </c>
      <c r="I169" s="327">
        <f t="shared" ref="I169:I171" si="105">G169+H169</f>
        <v>27.92</v>
      </c>
    </row>
    <row r="170" spans="1:9" x14ac:dyDescent="0.25">
      <c r="A170" s="331" t="s">
        <v>62</v>
      </c>
      <c r="B170" s="554">
        <v>6</v>
      </c>
      <c r="C170" s="326">
        <f t="shared" si="100"/>
        <v>3.7974683544303799E-2</v>
      </c>
      <c r="D170" s="325">
        <v>3.75</v>
      </c>
      <c r="E170" s="325">
        <f t="shared" si="101"/>
        <v>22.5</v>
      </c>
      <c r="F170" s="332">
        <v>1</v>
      </c>
      <c r="G170" s="325">
        <f t="shared" si="104"/>
        <v>22.5</v>
      </c>
      <c r="H170" s="325">
        <f t="shared" si="96"/>
        <v>5.42</v>
      </c>
      <c r="I170" s="327">
        <f t="shared" si="105"/>
        <v>27.92</v>
      </c>
    </row>
    <row r="171" spans="1:9" x14ac:dyDescent="0.25">
      <c r="A171" s="331" t="s">
        <v>62</v>
      </c>
      <c r="B171" s="554">
        <v>4</v>
      </c>
      <c r="C171" s="326">
        <f t="shared" si="100"/>
        <v>2.5316455696202531E-2</v>
      </c>
      <c r="D171" s="325">
        <v>3.75</v>
      </c>
      <c r="E171" s="325">
        <f t="shared" si="101"/>
        <v>14.999999999999998</v>
      </c>
      <c r="F171" s="332">
        <v>1</v>
      </c>
      <c r="G171" s="325">
        <f t="shared" si="104"/>
        <v>15</v>
      </c>
      <c r="H171" s="325">
        <f t="shared" si="96"/>
        <v>3.61</v>
      </c>
      <c r="I171" s="327">
        <f t="shared" si="105"/>
        <v>18.61</v>
      </c>
    </row>
    <row r="172" spans="1:9" ht="33" x14ac:dyDescent="0.25">
      <c r="A172" s="521" t="s">
        <v>7</v>
      </c>
      <c r="B172" s="552">
        <f>SUM(B173:B176)</f>
        <v>33</v>
      </c>
      <c r="C172" s="535">
        <f>SUM(C173:C176)</f>
        <v>0.20886075949367089</v>
      </c>
      <c r="D172" s="325"/>
      <c r="E172" s="325"/>
      <c r="F172" s="332"/>
      <c r="G172" s="535">
        <f>SUM(G173:G176)</f>
        <v>114.84</v>
      </c>
      <c r="H172" s="535">
        <f>SUM(H173:H176)</f>
        <v>27.67</v>
      </c>
      <c r="I172" s="537">
        <f>SUM(I173:I176)</f>
        <v>142.51</v>
      </c>
    </row>
    <row r="173" spans="1:9" x14ac:dyDescent="0.25">
      <c r="A173" s="331" t="s">
        <v>507</v>
      </c>
      <c r="B173" s="554">
        <v>9</v>
      </c>
      <c r="C173" s="326">
        <f t="shared" si="100"/>
        <v>5.6962025316455694E-2</v>
      </c>
      <c r="D173" s="325">
        <v>3.8</v>
      </c>
      <c r="E173" s="325">
        <f t="shared" si="101"/>
        <v>34.199999999999996</v>
      </c>
      <c r="F173" s="332">
        <v>1</v>
      </c>
      <c r="G173" s="325">
        <f t="shared" ref="G173" si="106">ROUND(E173*F173,2)</f>
        <v>34.200000000000003</v>
      </c>
      <c r="H173" s="325">
        <f t="shared" ref="H173:H176" si="107">ROUND(G173*0.2409,2)</f>
        <v>8.24</v>
      </c>
      <c r="I173" s="327">
        <f t="shared" ref="I173" si="108">G173+H173</f>
        <v>42.440000000000005</v>
      </c>
    </row>
    <row r="174" spans="1:9" x14ac:dyDescent="0.25">
      <c r="A174" s="331" t="s">
        <v>63</v>
      </c>
      <c r="B174" s="554">
        <v>6</v>
      </c>
      <c r="C174" s="326">
        <f t="shared" si="100"/>
        <v>3.7974683544303799E-2</v>
      </c>
      <c r="D174" s="325">
        <v>3.36</v>
      </c>
      <c r="E174" s="325">
        <f t="shared" si="101"/>
        <v>20.16</v>
      </c>
      <c r="F174" s="334">
        <v>1</v>
      </c>
      <c r="G174" s="325">
        <f t="shared" ref="G174:G176" si="109">ROUND(E174*F174,2)</f>
        <v>20.16</v>
      </c>
      <c r="H174" s="325">
        <f t="shared" si="107"/>
        <v>4.8600000000000003</v>
      </c>
      <c r="I174" s="327">
        <f t="shared" ref="I174:I176" si="110">G174+H174</f>
        <v>25.02</v>
      </c>
    </row>
    <row r="175" spans="1:9" x14ac:dyDescent="0.25">
      <c r="A175" s="331" t="s">
        <v>63</v>
      </c>
      <c r="B175" s="554">
        <v>10</v>
      </c>
      <c r="C175" s="326">
        <f t="shared" si="100"/>
        <v>6.3291139240506333E-2</v>
      </c>
      <c r="D175" s="325">
        <v>3.36</v>
      </c>
      <c r="E175" s="325">
        <f t="shared" si="101"/>
        <v>33.6</v>
      </c>
      <c r="F175" s="334">
        <v>1</v>
      </c>
      <c r="G175" s="325">
        <f t="shared" si="109"/>
        <v>33.6</v>
      </c>
      <c r="H175" s="325">
        <f t="shared" si="107"/>
        <v>8.09</v>
      </c>
      <c r="I175" s="327">
        <f t="shared" si="110"/>
        <v>41.69</v>
      </c>
    </row>
    <row r="176" spans="1:9" x14ac:dyDescent="0.25">
      <c r="A176" s="331" t="s">
        <v>63</v>
      </c>
      <c r="B176" s="554">
        <v>8</v>
      </c>
      <c r="C176" s="326">
        <f t="shared" si="100"/>
        <v>5.0632911392405063E-2</v>
      </c>
      <c r="D176" s="325">
        <v>3.36</v>
      </c>
      <c r="E176" s="325">
        <f t="shared" si="101"/>
        <v>26.88</v>
      </c>
      <c r="F176" s="334">
        <v>1</v>
      </c>
      <c r="G176" s="325">
        <f t="shared" si="109"/>
        <v>26.88</v>
      </c>
      <c r="H176" s="325">
        <f t="shared" si="107"/>
        <v>6.48</v>
      </c>
      <c r="I176" s="327">
        <f t="shared" si="110"/>
        <v>33.36</v>
      </c>
    </row>
    <row r="177" spans="1:9" x14ac:dyDescent="0.25">
      <c r="A177" s="522" t="s">
        <v>1410</v>
      </c>
      <c r="B177" s="551">
        <f>B178+B188+B210+B216</f>
        <v>2281</v>
      </c>
      <c r="C177" s="532">
        <f>C178+C188+C210+C216</f>
        <v>14.436708860759492</v>
      </c>
      <c r="D177" s="533"/>
      <c r="E177" s="533"/>
      <c r="F177" s="541"/>
      <c r="G177" s="532">
        <f>G178+G188+G210+G216</f>
        <v>14475.579999999998</v>
      </c>
      <c r="H177" s="532">
        <f>H178+H188+H210+H216</f>
        <v>3487.19</v>
      </c>
      <c r="I177" s="538">
        <f>I178+I188+I210+I216</f>
        <v>17962.769999999997</v>
      </c>
    </row>
    <row r="178" spans="1:9" ht="33" x14ac:dyDescent="0.25">
      <c r="A178" s="520" t="s">
        <v>1390</v>
      </c>
      <c r="B178" s="552">
        <f>SUM(B179:B187)</f>
        <v>744</v>
      </c>
      <c r="C178" s="535">
        <f>SUM(C179:C187)</f>
        <v>4.7088607594936711</v>
      </c>
      <c r="D178" s="536"/>
      <c r="E178" s="536"/>
      <c r="F178" s="539"/>
      <c r="G178" s="536">
        <f>SUM(G179:G187)</f>
        <v>6360.9299999999994</v>
      </c>
      <c r="H178" s="536">
        <f>SUM(H179:H187)</f>
        <v>1532.35</v>
      </c>
      <c r="I178" s="540">
        <f>SUM(I179:I187)</f>
        <v>7893.28</v>
      </c>
    </row>
    <row r="179" spans="1:9" x14ac:dyDescent="0.25">
      <c r="A179" s="331" t="s">
        <v>1411</v>
      </c>
      <c r="B179" s="554">
        <v>76</v>
      </c>
      <c r="C179" s="326">
        <f t="shared" ref="C179:C187" si="111">B179/158</f>
        <v>0.48101265822784811</v>
      </c>
      <c r="D179" s="325">
        <v>8.798</v>
      </c>
      <c r="E179" s="325">
        <f t="shared" ref="E179:E187" si="112">D179*C179*158</f>
        <v>668.64800000000002</v>
      </c>
      <c r="F179" s="334">
        <v>1</v>
      </c>
      <c r="G179" s="325">
        <f t="shared" ref="G179" si="113">ROUND(E179*F179,2)</f>
        <v>668.65</v>
      </c>
      <c r="H179" s="325">
        <f t="shared" ref="H179:H215" si="114">ROUND(G179*0.2409,2)</f>
        <v>161.08000000000001</v>
      </c>
      <c r="I179" s="327">
        <f t="shared" ref="I179" si="115">G179+H179</f>
        <v>829.73</v>
      </c>
    </row>
    <row r="180" spans="1:9" x14ac:dyDescent="0.25">
      <c r="A180" s="331" t="s">
        <v>1411</v>
      </c>
      <c r="B180" s="554">
        <v>24</v>
      </c>
      <c r="C180" s="326">
        <f t="shared" si="111"/>
        <v>0.15189873417721519</v>
      </c>
      <c r="D180" s="325">
        <v>8.798</v>
      </c>
      <c r="E180" s="325">
        <f t="shared" si="112"/>
        <v>211.15200000000002</v>
      </c>
      <c r="F180" s="334">
        <v>1</v>
      </c>
      <c r="G180" s="325">
        <f t="shared" ref="G180:G187" si="116">ROUND(E180*F180,2)</f>
        <v>211.15</v>
      </c>
      <c r="H180" s="325">
        <f t="shared" si="114"/>
        <v>50.87</v>
      </c>
      <c r="I180" s="327">
        <f t="shared" ref="I180:I187" si="117">G180+H180</f>
        <v>262.02</v>
      </c>
    </row>
    <row r="181" spans="1:9" x14ac:dyDescent="0.25">
      <c r="A181" s="331" t="s">
        <v>1411</v>
      </c>
      <c r="B181" s="554">
        <v>12</v>
      </c>
      <c r="C181" s="326">
        <f t="shared" si="111"/>
        <v>7.5949367088607597E-2</v>
      </c>
      <c r="D181" s="325">
        <v>8.798</v>
      </c>
      <c r="E181" s="325">
        <f t="shared" si="112"/>
        <v>105.57600000000001</v>
      </c>
      <c r="F181" s="334">
        <v>1</v>
      </c>
      <c r="G181" s="325">
        <f t="shared" si="116"/>
        <v>105.58</v>
      </c>
      <c r="H181" s="325">
        <f t="shared" si="114"/>
        <v>25.43</v>
      </c>
      <c r="I181" s="327">
        <f t="shared" si="117"/>
        <v>131.01</v>
      </c>
    </row>
    <row r="182" spans="1:9" x14ac:dyDescent="0.25">
      <c r="A182" s="331" t="s">
        <v>1411</v>
      </c>
      <c r="B182" s="554">
        <v>84</v>
      </c>
      <c r="C182" s="326">
        <f t="shared" si="111"/>
        <v>0.53164556962025311</v>
      </c>
      <c r="D182" s="325">
        <v>8.798</v>
      </c>
      <c r="E182" s="325">
        <f t="shared" si="112"/>
        <v>739.03199999999993</v>
      </c>
      <c r="F182" s="334">
        <v>1</v>
      </c>
      <c r="G182" s="325">
        <f t="shared" si="116"/>
        <v>739.03</v>
      </c>
      <c r="H182" s="325">
        <f t="shared" si="114"/>
        <v>178.03</v>
      </c>
      <c r="I182" s="327">
        <f t="shared" si="117"/>
        <v>917.06</v>
      </c>
    </row>
    <row r="183" spans="1:9" x14ac:dyDescent="0.25">
      <c r="A183" s="331" t="s">
        <v>1411</v>
      </c>
      <c r="B183" s="554">
        <v>120</v>
      </c>
      <c r="C183" s="326">
        <f t="shared" si="111"/>
        <v>0.759493670886076</v>
      </c>
      <c r="D183" s="325">
        <v>8.7129999999999992</v>
      </c>
      <c r="E183" s="325">
        <f t="shared" si="112"/>
        <v>1045.56</v>
      </c>
      <c r="F183" s="334">
        <v>1</v>
      </c>
      <c r="G183" s="325">
        <f t="shared" si="116"/>
        <v>1045.56</v>
      </c>
      <c r="H183" s="325">
        <f t="shared" si="114"/>
        <v>251.88</v>
      </c>
      <c r="I183" s="327">
        <f t="shared" si="117"/>
        <v>1297.44</v>
      </c>
    </row>
    <row r="184" spans="1:9" x14ac:dyDescent="0.25">
      <c r="A184" s="331" t="s">
        <v>1411</v>
      </c>
      <c r="B184" s="554">
        <v>96</v>
      </c>
      <c r="C184" s="326">
        <f t="shared" si="111"/>
        <v>0.60759493670886078</v>
      </c>
      <c r="D184" s="325">
        <v>8.5</v>
      </c>
      <c r="E184" s="325">
        <f t="shared" si="112"/>
        <v>816</v>
      </c>
      <c r="F184" s="334">
        <v>1</v>
      </c>
      <c r="G184" s="325">
        <f t="shared" si="116"/>
        <v>816</v>
      </c>
      <c r="H184" s="325">
        <f t="shared" si="114"/>
        <v>196.57</v>
      </c>
      <c r="I184" s="327">
        <f t="shared" si="117"/>
        <v>1012.5699999999999</v>
      </c>
    </row>
    <row r="185" spans="1:9" x14ac:dyDescent="0.25">
      <c r="A185" s="331" t="s">
        <v>1411</v>
      </c>
      <c r="B185" s="554">
        <v>152</v>
      </c>
      <c r="C185" s="326">
        <f t="shared" si="111"/>
        <v>0.96202531645569622</v>
      </c>
      <c r="D185" s="325">
        <v>8.5</v>
      </c>
      <c r="E185" s="325">
        <f t="shared" si="112"/>
        <v>1292.0000000000002</v>
      </c>
      <c r="F185" s="334">
        <v>1</v>
      </c>
      <c r="G185" s="325">
        <f t="shared" si="116"/>
        <v>1292</v>
      </c>
      <c r="H185" s="325">
        <f t="shared" si="114"/>
        <v>311.24</v>
      </c>
      <c r="I185" s="327">
        <f t="shared" si="117"/>
        <v>1603.24</v>
      </c>
    </row>
    <row r="186" spans="1:9" x14ac:dyDescent="0.25">
      <c r="A186" s="331" t="s">
        <v>1411</v>
      </c>
      <c r="B186" s="554">
        <v>132</v>
      </c>
      <c r="C186" s="326">
        <f t="shared" si="111"/>
        <v>0.83544303797468356</v>
      </c>
      <c r="D186" s="325">
        <v>8.5</v>
      </c>
      <c r="E186" s="325">
        <f t="shared" si="112"/>
        <v>1122</v>
      </c>
      <c r="F186" s="334">
        <v>1</v>
      </c>
      <c r="G186" s="325">
        <f t="shared" si="116"/>
        <v>1122</v>
      </c>
      <c r="H186" s="325">
        <f t="shared" si="114"/>
        <v>270.29000000000002</v>
      </c>
      <c r="I186" s="327">
        <f t="shared" si="117"/>
        <v>1392.29</v>
      </c>
    </row>
    <row r="187" spans="1:9" x14ac:dyDescent="0.25">
      <c r="A187" s="331" t="s">
        <v>66</v>
      </c>
      <c r="B187" s="554">
        <v>48</v>
      </c>
      <c r="C187" s="326">
        <f t="shared" si="111"/>
        <v>0.30379746835443039</v>
      </c>
      <c r="D187" s="325">
        <v>7.52</v>
      </c>
      <c r="E187" s="325">
        <f t="shared" si="112"/>
        <v>360.96000000000004</v>
      </c>
      <c r="F187" s="334">
        <v>1</v>
      </c>
      <c r="G187" s="325">
        <f t="shared" si="116"/>
        <v>360.96</v>
      </c>
      <c r="H187" s="325">
        <f t="shared" si="114"/>
        <v>86.96</v>
      </c>
      <c r="I187" s="327">
        <f t="shared" si="117"/>
        <v>447.91999999999996</v>
      </c>
    </row>
    <row r="188" spans="1:9" ht="49.5" x14ac:dyDescent="0.25">
      <c r="A188" s="520" t="s">
        <v>8</v>
      </c>
      <c r="B188" s="552">
        <f>SUM(B189:B209)</f>
        <v>1137</v>
      </c>
      <c r="C188" s="535">
        <f>SUM(C189:C209)</f>
        <v>7.1962025316455689</v>
      </c>
      <c r="D188" s="536"/>
      <c r="E188" s="536"/>
      <c r="F188" s="539"/>
      <c r="G188" s="535">
        <f>SUM(G189:G209)</f>
        <v>6697.329999999999</v>
      </c>
      <c r="H188" s="535">
        <f>SUM(H189:H209)</f>
        <v>1613.4</v>
      </c>
      <c r="I188" s="537">
        <f>SUM(I189:I209)</f>
        <v>8310.73</v>
      </c>
    </row>
    <row r="189" spans="1:9" s="337" customFormat="1" x14ac:dyDescent="0.25">
      <c r="A189" s="324" t="s">
        <v>1374</v>
      </c>
      <c r="B189" s="557">
        <v>6</v>
      </c>
      <c r="C189" s="326">
        <f t="shared" ref="C189:C209" si="118">B189/158</f>
        <v>3.7974683544303799E-2</v>
      </c>
      <c r="D189" s="340">
        <v>1730.52</v>
      </c>
      <c r="E189" s="325">
        <f>D189*C189</f>
        <v>65.715949367088612</v>
      </c>
      <c r="F189" s="334">
        <v>0.3</v>
      </c>
      <c r="G189" s="325">
        <f t="shared" ref="G189" si="119">ROUND(E189*F189,2)</f>
        <v>19.71</v>
      </c>
      <c r="H189" s="325">
        <f t="shared" si="114"/>
        <v>4.75</v>
      </c>
      <c r="I189" s="327">
        <f t="shared" ref="I189" si="120">G189+H189</f>
        <v>24.46</v>
      </c>
    </row>
    <row r="190" spans="1:9" x14ac:dyDescent="0.25">
      <c r="A190" s="331" t="s">
        <v>650</v>
      </c>
      <c r="B190" s="554">
        <v>108</v>
      </c>
      <c r="C190" s="326">
        <f t="shared" si="118"/>
        <v>0.68354430379746833</v>
      </c>
      <c r="D190" s="325">
        <v>5.9409999999999998</v>
      </c>
      <c r="E190" s="325">
        <f t="shared" ref="E190:E209" si="121">D190*C190*158</f>
        <v>641.62799999999993</v>
      </c>
      <c r="F190" s="334">
        <v>1</v>
      </c>
      <c r="G190" s="325">
        <f t="shared" ref="G190:G209" si="122">ROUND(E190*F190,2)</f>
        <v>641.63</v>
      </c>
      <c r="H190" s="325">
        <f t="shared" si="114"/>
        <v>154.57</v>
      </c>
      <c r="I190" s="327">
        <f t="shared" ref="I190:I209" si="123">G190+H190</f>
        <v>796.2</v>
      </c>
    </row>
    <row r="191" spans="1:9" x14ac:dyDescent="0.25">
      <c r="A191" s="331" t="s">
        <v>650</v>
      </c>
      <c r="B191" s="554">
        <v>65</v>
      </c>
      <c r="C191" s="326">
        <f t="shared" si="118"/>
        <v>0.41139240506329117</v>
      </c>
      <c r="D191" s="325">
        <v>5.9409999999999998</v>
      </c>
      <c r="E191" s="325">
        <f t="shared" si="121"/>
        <v>386.16500000000002</v>
      </c>
      <c r="F191" s="334">
        <v>1</v>
      </c>
      <c r="G191" s="325">
        <f t="shared" si="122"/>
        <v>386.17</v>
      </c>
      <c r="H191" s="325">
        <f t="shared" si="114"/>
        <v>93.03</v>
      </c>
      <c r="I191" s="327">
        <f t="shared" si="123"/>
        <v>479.20000000000005</v>
      </c>
    </row>
    <row r="192" spans="1:9" x14ac:dyDescent="0.25">
      <c r="A192" s="331" t="s">
        <v>650</v>
      </c>
      <c r="B192" s="554">
        <v>74</v>
      </c>
      <c r="C192" s="326">
        <f t="shared" si="118"/>
        <v>0.46835443037974683</v>
      </c>
      <c r="D192" s="325">
        <v>5.9409999999999998</v>
      </c>
      <c r="E192" s="325">
        <f t="shared" si="121"/>
        <v>439.63399999999996</v>
      </c>
      <c r="F192" s="334">
        <v>1</v>
      </c>
      <c r="G192" s="325">
        <f t="shared" si="122"/>
        <v>439.63</v>
      </c>
      <c r="H192" s="325">
        <f t="shared" si="114"/>
        <v>105.91</v>
      </c>
      <c r="I192" s="327">
        <f t="shared" si="123"/>
        <v>545.54</v>
      </c>
    </row>
    <row r="193" spans="1:9" x14ac:dyDescent="0.25">
      <c r="A193" s="331" t="s">
        <v>650</v>
      </c>
      <c r="B193" s="554">
        <v>84</v>
      </c>
      <c r="C193" s="326">
        <f t="shared" si="118"/>
        <v>0.53164556962025311</v>
      </c>
      <c r="D193" s="325">
        <v>5.9409999999999998</v>
      </c>
      <c r="E193" s="325">
        <f t="shared" si="121"/>
        <v>499.04399999999993</v>
      </c>
      <c r="F193" s="334">
        <v>1</v>
      </c>
      <c r="G193" s="325">
        <f t="shared" si="122"/>
        <v>499.04</v>
      </c>
      <c r="H193" s="325">
        <f t="shared" si="114"/>
        <v>120.22</v>
      </c>
      <c r="I193" s="327">
        <f t="shared" si="123"/>
        <v>619.26</v>
      </c>
    </row>
    <row r="194" spans="1:9" x14ac:dyDescent="0.25">
      <c r="A194" s="331" t="s">
        <v>650</v>
      </c>
      <c r="B194" s="554">
        <v>24</v>
      </c>
      <c r="C194" s="326">
        <f t="shared" si="118"/>
        <v>0.15189873417721519</v>
      </c>
      <c r="D194" s="325">
        <v>5.9409999999999998</v>
      </c>
      <c r="E194" s="325">
        <f t="shared" si="121"/>
        <v>142.584</v>
      </c>
      <c r="F194" s="334">
        <v>1</v>
      </c>
      <c r="G194" s="325">
        <f t="shared" si="122"/>
        <v>142.58000000000001</v>
      </c>
      <c r="H194" s="325">
        <f t="shared" si="114"/>
        <v>34.35</v>
      </c>
      <c r="I194" s="327">
        <f t="shared" si="123"/>
        <v>176.93</v>
      </c>
    </row>
    <row r="195" spans="1:9" x14ac:dyDescent="0.25">
      <c r="A195" s="331" t="s">
        <v>650</v>
      </c>
      <c r="B195" s="554">
        <v>76</v>
      </c>
      <c r="C195" s="326">
        <f t="shared" si="118"/>
        <v>0.48101265822784811</v>
      </c>
      <c r="D195" s="325">
        <v>5.9409999999999998</v>
      </c>
      <c r="E195" s="325">
        <f t="shared" si="121"/>
        <v>451.51599999999996</v>
      </c>
      <c r="F195" s="334">
        <v>1</v>
      </c>
      <c r="G195" s="325">
        <f t="shared" si="122"/>
        <v>451.52</v>
      </c>
      <c r="H195" s="325">
        <f t="shared" si="114"/>
        <v>108.77</v>
      </c>
      <c r="I195" s="327">
        <f t="shared" si="123"/>
        <v>560.29</v>
      </c>
    </row>
    <row r="196" spans="1:9" x14ac:dyDescent="0.25">
      <c r="A196" s="331" t="s">
        <v>650</v>
      </c>
      <c r="B196" s="554">
        <v>48</v>
      </c>
      <c r="C196" s="326">
        <f t="shared" si="118"/>
        <v>0.30379746835443039</v>
      </c>
      <c r="D196" s="325">
        <v>5.9409999999999998</v>
      </c>
      <c r="E196" s="325">
        <f t="shared" si="121"/>
        <v>285.16800000000001</v>
      </c>
      <c r="F196" s="334">
        <v>1</v>
      </c>
      <c r="G196" s="325">
        <f t="shared" si="122"/>
        <v>285.17</v>
      </c>
      <c r="H196" s="325">
        <f t="shared" si="114"/>
        <v>68.7</v>
      </c>
      <c r="I196" s="327">
        <f t="shared" si="123"/>
        <v>353.87</v>
      </c>
    </row>
    <row r="197" spans="1:9" x14ac:dyDescent="0.25">
      <c r="A197" s="331" t="s">
        <v>650</v>
      </c>
      <c r="B197" s="554">
        <v>48</v>
      </c>
      <c r="C197" s="326">
        <f t="shared" si="118"/>
        <v>0.30379746835443039</v>
      </c>
      <c r="D197" s="325">
        <v>5.9409999999999998</v>
      </c>
      <c r="E197" s="325">
        <f t="shared" si="121"/>
        <v>285.16800000000001</v>
      </c>
      <c r="F197" s="334">
        <v>1</v>
      </c>
      <c r="G197" s="325">
        <f t="shared" si="122"/>
        <v>285.17</v>
      </c>
      <c r="H197" s="325">
        <f t="shared" si="114"/>
        <v>68.7</v>
      </c>
      <c r="I197" s="327">
        <f t="shared" si="123"/>
        <v>353.87</v>
      </c>
    </row>
    <row r="198" spans="1:9" x14ac:dyDescent="0.25">
      <c r="A198" s="331" t="s">
        <v>650</v>
      </c>
      <c r="B198" s="554">
        <v>56</v>
      </c>
      <c r="C198" s="326">
        <f t="shared" si="118"/>
        <v>0.35443037974683544</v>
      </c>
      <c r="D198" s="325">
        <v>5.9409999999999998</v>
      </c>
      <c r="E198" s="325">
        <f t="shared" si="121"/>
        <v>332.69600000000003</v>
      </c>
      <c r="F198" s="334">
        <v>1</v>
      </c>
      <c r="G198" s="325">
        <f t="shared" si="122"/>
        <v>332.7</v>
      </c>
      <c r="H198" s="325">
        <f t="shared" si="114"/>
        <v>80.150000000000006</v>
      </c>
      <c r="I198" s="327">
        <f t="shared" si="123"/>
        <v>412.85</v>
      </c>
    </row>
    <row r="199" spans="1:9" x14ac:dyDescent="0.25">
      <c r="A199" s="331" t="s">
        <v>650</v>
      </c>
      <c r="B199" s="554">
        <v>48</v>
      </c>
      <c r="C199" s="326">
        <f t="shared" si="118"/>
        <v>0.30379746835443039</v>
      </c>
      <c r="D199" s="325">
        <v>5.8840000000000003</v>
      </c>
      <c r="E199" s="325">
        <f t="shared" si="121"/>
        <v>282.43200000000002</v>
      </c>
      <c r="F199" s="334">
        <v>1</v>
      </c>
      <c r="G199" s="325">
        <f t="shared" si="122"/>
        <v>282.43</v>
      </c>
      <c r="H199" s="325">
        <f t="shared" si="114"/>
        <v>68.040000000000006</v>
      </c>
      <c r="I199" s="327">
        <f t="shared" si="123"/>
        <v>350.47</v>
      </c>
    </row>
    <row r="200" spans="1:9" x14ac:dyDescent="0.25">
      <c r="A200" s="331" t="s">
        <v>650</v>
      </c>
      <c r="B200" s="554">
        <v>60</v>
      </c>
      <c r="C200" s="326">
        <f t="shared" si="118"/>
        <v>0.379746835443038</v>
      </c>
      <c r="D200" s="325">
        <v>5.9409999999999998</v>
      </c>
      <c r="E200" s="325">
        <f t="shared" si="121"/>
        <v>356.46</v>
      </c>
      <c r="F200" s="334">
        <v>1</v>
      </c>
      <c r="G200" s="325">
        <f t="shared" si="122"/>
        <v>356.46</v>
      </c>
      <c r="H200" s="325">
        <f t="shared" si="114"/>
        <v>85.87</v>
      </c>
      <c r="I200" s="327">
        <f t="shared" si="123"/>
        <v>442.33</v>
      </c>
    </row>
    <row r="201" spans="1:9" x14ac:dyDescent="0.25">
      <c r="A201" s="331" t="s">
        <v>650</v>
      </c>
      <c r="B201" s="554">
        <v>76</v>
      </c>
      <c r="C201" s="326">
        <f t="shared" si="118"/>
        <v>0.48101265822784811</v>
      </c>
      <c r="D201" s="325">
        <v>5.9409999999999998</v>
      </c>
      <c r="E201" s="325">
        <f t="shared" si="121"/>
        <v>451.51599999999996</v>
      </c>
      <c r="F201" s="334">
        <v>1</v>
      </c>
      <c r="G201" s="325">
        <f t="shared" si="122"/>
        <v>451.52</v>
      </c>
      <c r="H201" s="325">
        <f t="shared" si="114"/>
        <v>108.77</v>
      </c>
      <c r="I201" s="327">
        <f t="shared" si="123"/>
        <v>560.29</v>
      </c>
    </row>
    <row r="202" spans="1:9" x14ac:dyDescent="0.25">
      <c r="A202" s="331" t="s">
        <v>650</v>
      </c>
      <c r="B202" s="554">
        <v>72</v>
      </c>
      <c r="C202" s="326">
        <f t="shared" si="118"/>
        <v>0.45569620253164556</v>
      </c>
      <c r="D202" s="325">
        <v>5.9409999999999998</v>
      </c>
      <c r="E202" s="325">
        <f t="shared" si="121"/>
        <v>427.75200000000001</v>
      </c>
      <c r="F202" s="334">
        <v>1</v>
      </c>
      <c r="G202" s="325">
        <f t="shared" si="122"/>
        <v>427.75</v>
      </c>
      <c r="H202" s="325">
        <f t="shared" si="114"/>
        <v>103.04</v>
      </c>
      <c r="I202" s="327">
        <f t="shared" si="123"/>
        <v>530.79</v>
      </c>
    </row>
    <row r="203" spans="1:9" x14ac:dyDescent="0.25">
      <c r="A203" s="331" t="s">
        <v>650</v>
      </c>
      <c r="B203" s="554">
        <v>36</v>
      </c>
      <c r="C203" s="326">
        <f t="shared" si="118"/>
        <v>0.22784810126582278</v>
      </c>
      <c r="D203" s="325">
        <v>5.8840000000000003</v>
      </c>
      <c r="E203" s="325">
        <f t="shared" si="121"/>
        <v>211.82400000000001</v>
      </c>
      <c r="F203" s="334">
        <v>1</v>
      </c>
      <c r="G203" s="325">
        <f t="shared" si="122"/>
        <v>211.82</v>
      </c>
      <c r="H203" s="325">
        <f t="shared" si="114"/>
        <v>51.03</v>
      </c>
      <c r="I203" s="327">
        <f t="shared" si="123"/>
        <v>262.85000000000002</v>
      </c>
    </row>
    <row r="204" spans="1:9" x14ac:dyDescent="0.25">
      <c r="A204" s="331" t="s">
        <v>650</v>
      </c>
      <c r="B204" s="554">
        <v>76</v>
      </c>
      <c r="C204" s="326">
        <f t="shared" si="118"/>
        <v>0.48101265822784811</v>
      </c>
      <c r="D204" s="325">
        <v>5.8259999999999996</v>
      </c>
      <c r="E204" s="325">
        <f t="shared" si="121"/>
        <v>442.77600000000001</v>
      </c>
      <c r="F204" s="334">
        <v>1</v>
      </c>
      <c r="G204" s="325">
        <f t="shared" si="122"/>
        <v>442.78</v>
      </c>
      <c r="H204" s="325">
        <f t="shared" si="114"/>
        <v>106.67</v>
      </c>
      <c r="I204" s="327">
        <f t="shared" si="123"/>
        <v>549.44999999999993</v>
      </c>
    </row>
    <row r="205" spans="1:9" x14ac:dyDescent="0.25">
      <c r="A205" s="331" t="s">
        <v>650</v>
      </c>
      <c r="B205" s="554">
        <v>12</v>
      </c>
      <c r="C205" s="326">
        <f t="shared" si="118"/>
        <v>7.5949367088607597E-2</v>
      </c>
      <c r="D205" s="325">
        <v>5.9409999999999998</v>
      </c>
      <c r="E205" s="325">
        <f t="shared" si="121"/>
        <v>71.292000000000002</v>
      </c>
      <c r="F205" s="334">
        <v>1</v>
      </c>
      <c r="G205" s="325">
        <f t="shared" si="122"/>
        <v>71.290000000000006</v>
      </c>
      <c r="H205" s="325">
        <f t="shared" si="114"/>
        <v>17.170000000000002</v>
      </c>
      <c r="I205" s="327">
        <f t="shared" si="123"/>
        <v>88.460000000000008</v>
      </c>
    </row>
    <row r="206" spans="1:9" x14ac:dyDescent="0.25">
      <c r="A206" s="331" t="s">
        <v>650</v>
      </c>
      <c r="B206" s="554">
        <v>24</v>
      </c>
      <c r="C206" s="326">
        <f t="shared" si="118"/>
        <v>0.15189873417721519</v>
      </c>
      <c r="D206" s="325">
        <v>5.74</v>
      </c>
      <c r="E206" s="325">
        <f t="shared" si="121"/>
        <v>137.76</v>
      </c>
      <c r="F206" s="334">
        <v>1</v>
      </c>
      <c r="G206" s="325">
        <f t="shared" si="122"/>
        <v>137.76</v>
      </c>
      <c r="H206" s="325">
        <f t="shared" si="114"/>
        <v>33.19</v>
      </c>
      <c r="I206" s="327">
        <f t="shared" si="123"/>
        <v>170.95</v>
      </c>
    </row>
    <row r="207" spans="1:9" x14ac:dyDescent="0.25">
      <c r="A207" s="331" t="s">
        <v>650</v>
      </c>
      <c r="B207" s="554">
        <v>24</v>
      </c>
      <c r="C207" s="326">
        <f t="shared" si="118"/>
        <v>0.15189873417721519</v>
      </c>
      <c r="D207" s="325">
        <v>4.97</v>
      </c>
      <c r="E207" s="325">
        <f t="shared" si="121"/>
        <v>119.28</v>
      </c>
      <c r="F207" s="334">
        <v>1</v>
      </c>
      <c r="G207" s="325">
        <f t="shared" si="122"/>
        <v>119.28</v>
      </c>
      <c r="H207" s="325">
        <f t="shared" si="114"/>
        <v>28.73</v>
      </c>
      <c r="I207" s="327">
        <f t="shared" si="123"/>
        <v>148.01</v>
      </c>
    </row>
    <row r="208" spans="1:9" x14ac:dyDescent="0.25">
      <c r="A208" s="331" t="s">
        <v>650</v>
      </c>
      <c r="B208" s="554">
        <v>96</v>
      </c>
      <c r="C208" s="326">
        <f t="shared" si="118"/>
        <v>0.60759493670886078</v>
      </c>
      <c r="D208" s="325">
        <v>5.9409999999999998</v>
      </c>
      <c r="E208" s="325">
        <f t="shared" si="121"/>
        <v>570.33600000000001</v>
      </c>
      <c r="F208" s="334">
        <v>1</v>
      </c>
      <c r="G208" s="325">
        <f t="shared" si="122"/>
        <v>570.34</v>
      </c>
      <c r="H208" s="325">
        <f t="shared" si="114"/>
        <v>137.38999999999999</v>
      </c>
      <c r="I208" s="327">
        <f t="shared" si="123"/>
        <v>707.73</v>
      </c>
    </row>
    <row r="209" spans="1:9" x14ac:dyDescent="0.25">
      <c r="A209" s="331" t="s">
        <v>650</v>
      </c>
      <c r="B209" s="554">
        <v>24</v>
      </c>
      <c r="C209" s="326">
        <f t="shared" si="118"/>
        <v>0.15189873417721519</v>
      </c>
      <c r="D209" s="325">
        <v>5.9409999999999998</v>
      </c>
      <c r="E209" s="325">
        <f t="shared" si="121"/>
        <v>142.584</v>
      </c>
      <c r="F209" s="334">
        <v>1</v>
      </c>
      <c r="G209" s="325">
        <f t="shared" si="122"/>
        <v>142.58000000000001</v>
      </c>
      <c r="H209" s="325">
        <f t="shared" si="114"/>
        <v>34.35</v>
      </c>
      <c r="I209" s="327">
        <f t="shared" si="123"/>
        <v>176.93</v>
      </c>
    </row>
    <row r="210" spans="1:9" ht="49.5" x14ac:dyDescent="0.25">
      <c r="A210" s="520" t="s">
        <v>1394</v>
      </c>
      <c r="B210" s="552">
        <f>SUM(B211:B215)</f>
        <v>188</v>
      </c>
      <c r="C210" s="535">
        <f>SUM(C211:C215)</f>
        <v>1.1898734177215191</v>
      </c>
      <c r="D210" s="536"/>
      <c r="E210" s="536"/>
      <c r="F210" s="539"/>
      <c r="G210" s="535">
        <f>SUM(G211:G215)</f>
        <v>705</v>
      </c>
      <c r="H210" s="535">
        <f>SUM(H211:H215)</f>
        <v>169.84000000000003</v>
      </c>
      <c r="I210" s="537">
        <f>SUM(I211:I215)</f>
        <v>874.83999999999992</v>
      </c>
    </row>
    <row r="211" spans="1:9" x14ac:dyDescent="0.25">
      <c r="A211" s="331" t="s">
        <v>62</v>
      </c>
      <c r="B211" s="554">
        <v>40</v>
      </c>
      <c r="C211" s="326">
        <f t="shared" ref="C211:C220" si="124">B211/158</f>
        <v>0.25316455696202533</v>
      </c>
      <c r="D211" s="325">
        <v>3.75</v>
      </c>
      <c r="E211" s="325">
        <f t="shared" ref="E211:E220" si="125">D211*C211*158</f>
        <v>150</v>
      </c>
      <c r="F211" s="332">
        <v>1</v>
      </c>
      <c r="G211" s="325">
        <f t="shared" ref="G211" si="126">ROUND(E211*F211,2)</f>
        <v>150</v>
      </c>
      <c r="H211" s="325">
        <f t="shared" si="114"/>
        <v>36.14</v>
      </c>
      <c r="I211" s="327">
        <f t="shared" ref="I211" si="127">G211+H211</f>
        <v>186.14</v>
      </c>
    </row>
    <row r="212" spans="1:9" x14ac:dyDescent="0.25">
      <c r="A212" s="331" t="s">
        <v>62</v>
      </c>
      <c r="B212" s="554">
        <v>24</v>
      </c>
      <c r="C212" s="326">
        <f t="shared" si="124"/>
        <v>0.15189873417721519</v>
      </c>
      <c r="D212" s="325">
        <v>3.75</v>
      </c>
      <c r="E212" s="325">
        <f t="shared" si="125"/>
        <v>90</v>
      </c>
      <c r="F212" s="332">
        <v>1</v>
      </c>
      <c r="G212" s="325">
        <f t="shared" ref="G212:G215" si="128">ROUND(E212*F212,2)</f>
        <v>90</v>
      </c>
      <c r="H212" s="325">
        <f t="shared" si="114"/>
        <v>21.68</v>
      </c>
      <c r="I212" s="327">
        <f t="shared" ref="I212:I215" si="129">G212+H212</f>
        <v>111.68</v>
      </c>
    </row>
    <row r="213" spans="1:9" x14ac:dyDescent="0.25">
      <c r="A213" s="331" t="s">
        <v>62</v>
      </c>
      <c r="B213" s="554">
        <v>40</v>
      </c>
      <c r="C213" s="326">
        <f t="shared" si="124"/>
        <v>0.25316455696202533</v>
      </c>
      <c r="D213" s="325">
        <v>3.75</v>
      </c>
      <c r="E213" s="325">
        <f t="shared" si="125"/>
        <v>150</v>
      </c>
      <c r="F213" s="332">
        <v>1</v>
      </c>
      <c r="G213" s="325">
        <f t="shared" si="128"/>
        <v>150</v>
      </c>
      <c r="H213" s="325">
        <f t="shared" si="114"/>
        <v>36.14</v>
      </c>
      <c r="I213" s="327">
        <f t="shared" si="129"/>
        <v>186.14</v>
      </c>
    </row>
    <row r="214" spans="1:9" x14ac:dyDescent="0.25">
      <c r="A214" s="331" t="s">
        <v>62</v>
      </c>
      <c r="B214" s="554">
        <v>60</v>
      </c>
      <c r="C214" s="326">
        <f t="shared" si="124"/>
        <v>0.379746835443038</v>
      </c>
      <c r="D214" s="325">
        <v>3.75</v>
      </c>
      <c r="E214" s="325">
        <f t="shared" si="125"/>
        <v>225</v>
      </c>
      <c r="F214" s="332">
        <v>1</v>
      </c>
      <c r="G214" s="325">
        <f t="shared" si="128"/>
        <v>225</v>
      </c>
      <c r="H214" s="325">
        <f t="shared" si="114"/>
        <v>54.2</v>
      </c>
      <c r="I214" s="327">
        <f t="shared" si="129"/>
        <v>279.2</v>
      </c>
    </row>
    <row r="215" spans="1:9" x14ac:dyDescent="0.25">
      <c r="A215" s="331" t="s">
        <v>62</v>
      </c>
      <c r="B215" s="554">
        <v>24</v>
      </c>
      <c r="C215" s="326">
        <f t="shared" si="124"/>
        <v>0.15189873417721519</v>
      </c>
      <c r="D215" s="325">
        <v>3.75</v>
      </c>
      <c r="E215" s="325">
        <f t="shared" si="125"/>
        <v>90</v>
      </c>
      <c r="F215" s="332">
        <v>1</v>
      </c>
      <c r="G215" s="325">
        <f t="shared" si="128"/>
        <v>90</v>
      </c>
      <c r="H215" s="325">
        <f t="shared" si="114"/>
        <v>21.68</v>
      </c>
      <c r="I215" s="327">
        <f t="shared" si="129"/>
        <v>111.68</v>
      </c>
    </row>
    <row r="216" spans="1:9" ht="33" x14ac:dyDescent="0.25">
      <c r="A216" s="520" t="s">
        <v>7</v>
      </c>
      <c r="B216" s="552">
        <f>SUM(B217:B220)</f>
        <v>212</v>
      </c>
      <c r="C216" s="535">
        <f>SUM(C217:C220)</f>
        <v>1.3417721518987342</v>
      </c>
      <c r="D216" s="536"/>
      <c r="E216" s="536"/>
      <c r="F216" s="539"/>
      <c r="G216" s="535">
        <f>SUM(G217:G220)</f>
        <v>712.32</v>
      </c>
      <c r="H216" s="535">
        <f>SUM(H217:H220)</f>
        <v>171.60000000000002</v>
      </c>
      <c r="I216" s="537">
        <f>SUM(I217:I220)</f>
        <v>883.91999999999985</v>
      </c>
    </row>
    <row r="217" spans="1:9" x14ac:dyDescent="0.25">
      <c r="A217" s="331" t="s">
        <v>63</v>
      </c>
      <c r="B217" s="554">
        <v>32</v>
      </c>
      <c r="C217" s="326">
        <f t="shared" si="124"/>
        <v>0.20253164556962025</v>
      </c>
      <c r="D217" s="325">
        <v>3.36</v>
      </c>
      <c r="E217" s="325">
        <f t="shared" si="125"/>
        <v>107.52</v>
      </c>
      <c r="F217" s="332">
        <v>1</v>
      </c>
      <c r="G217" s="325">
        <f t="shared" ref="G217" si="130">ROUND(E217*F217,2)</f>
        <v>107.52</v>
      </c>
      <c r="H217" s="325">
        <f t="shared" ref="H217:H220" si="131">ROUND(G217*0.2409,2)</f>
        <v>25.9</v>
      </c>
      <c r="I217" s="327">
        <f t="shared" ref="I217" si="132">G217+H217</f>
        <v>133.41999999999999</v>
      </c>
    </row>
    <row r="218" spans="1:9" x14ac:dyDescent="0.25">
      <c r="A218" s="331" t="s">
        <v>63</v>
      </c>
      <c r="B218" s="554">
        <v>60</v>
      </c>
      <c r="C218" s="326">
        <f t="shared" si="124"/>
        <v>0.379746835443038</v>
      </c>
      <c r="D218" s="325">
        <v>3.36</v>
      </c>
      <c r="E218" s="325">
        <f t="shared" si="125"/>
        <v>201.60000000000002</v>
      </c>
      <c r="F218" s="332">
        <v>1</v>
      </c>
      <c r="G218" s="325">
        <f t="shared" ref="G218:G220" si="133">ROUND(E218*F218,2)</f>
        <v>201.6</v>
      </c>
      <c r="H218" s="325">
        <f t="shared" si="131"/>
        <v>48.57</v>
      </c>
      <c r="I218" s="327">
        <f t="shared" ref="I218:I220" si="134">G218+H218</f>
        <v>250.17</v>
      </c>
    </row>
    <row r="219" spans="1:9" x14ac:dyDescent="0.25">
      <c r="A219" s="331" t="s">
        <v>63</v>
      </c>
      <c r="B219" s="554">
        <v>96</v>
      </c>
      <c r="C219" s="326">
        <f t="shared" si="124"/>
        <v>0.60759493670886078</v>
      </c>
      <c r="D219" s="325">
        <v>3.36</v>
      </c>
      <c r="E219" s="325">
        <f t="shared" si="125"/>
        <v>322.56</v>
      </c>
      <c r="F219" s="332">
        <v>1</v>
      </c>
      <c r="G219" s="325">
        <f t="shared" si="133"/>
        <v>322.56</v>
      </c>
      <c r="H219" s="325">
        <f t="shared" si="131"/>
        <v>77.7</v>
      </c>
      <c r="I219" s="327">
        <f t="shared" si="134"/>
        <v>400.26</v>
      </c>
    </row>
    <row r="220" spans="1:9" x14ac:dyDescent="0.25">
      <c r="A220" s="331" t="s">
        <v>63</v>
      </c>
      <c r="B220" s="554">
        <v>24</v>
      </c>
      <c r="C220" s="326">
        <f t="shared" si="124"/>
        <v>0.15189873417721519</v>
      </c>
      <c r="D220" s="325">
        <v>3.36</v>
      </c>
      <c r="E220" s="325">
        <f t="shared" si="125"/>
        <v>80.64</v>
      </c>
      <c r="F220" s="332">
        <v>1</v>
      </c>
      <c r="G220" s="325">
        <f t="shared" si="133"/>
        <v>80.64</v>
      </c>
      <c r="H220" s="325">
        <f t="shared" si="131"/>
        <v>19.43</v>
      </c>
      <c r="I220" s="327">
        <f t="shared" si="134"/>
        <v>100.07</v>
      </c>
    </row>
    <row r="221" spans="1:9" x14ac:dyDescent="0.25">
      <c r="A221" s="519" t="s">
        <v>1412</v>
      </c>
      <c r="B221" s="551">
        <f t="shared" ref="B221:C221" si="135">B222</f>
        <v>2.5</v>
      </c>
      <c r="C221" s="532">
        <f t="shared" si="135"/>
        <v>1.5822784810126583E-2</v>
      </c>
      <c r="D221" s="533"/>
      <c r="E221" s="533"/>
      <c r="F221" s="541"/>
      <c r="G221" s="532">
        <f t="shared" ref="G221:I221" si="136">G222</f>
        <v>23.16</v>
      </c>
      <c r="H221" s="532">
        <f t="shared" si="136"/>
        <v>5.58</v>
      </c>
      <c r="I221" s="538">
        <f t="shared" si="136"/>
        <v>28.740000000000002</v>
      </c>
    </row>
    <row r="222" spans="1:9" ht="33" x14ac:dyDescent="0.25">
      <c r="A222" s="520" t="s">
        <v>1390</v>
      </c>
      <c r="B222" s="552">
        <f>SUM(B223:B224)</f>
        <v>2.5</v>
      </c>
      <c r="C222" s="535">
        <f t="shared" ref="C222" si="137">SUM(C223:C224)</f>
        <v>1.5822784810126583E-2</v>
      </c>
      <c r="D222" s="536"/>
      <c r="E222" s="536"/>
      <c r="F222" s="539"/>
      <c r="G222" s="535">
        <f t="shared" ref="G222:H222" si="138">SUM(G223:G224)</f>
        <v>23.16</v>
      </c>
      <c r="H222" s="535">
        <f t="shared" si="138"/>
        <v>5.58</v>
      </c>
      <c r="I222" s="537">
        <f>SUM(I223:I224)</f>
        <v>28.740000000000002</v>
      </c>
    </row>
    <row r="223" spans="1:9" x14ac:dyDescent="0.25">
      <c r="A223" s="331" t="s">
        <v>1413</v>
      </c>
      <c r="B223" s="554">
        <v>1.5</v>
      </c>
      <c r="C223" s="326">
        <f t="shared" ref="C223:C224" si="139">B223/158</f>
        <v>9.4936708860759497E-3</v>
      </c>
      <c r="D223" s="325">
        <v>8.1349999999999998</v>
      </c>
      <c r="E223" s="325">
        <f t="shared" ref="E223:E224" si="140">D223*C223*158</f>
        <v>12.202500000000001</v>
      </c>
      <c r="F223" s="332">
        <v>1</v>
      </c>
      <c r="G223" s="325">
        <f t="shared" ref="G223" si="141">ROUND(E223*F223,2)</f>
        <v>12.2</v>
      </c>
      <c r="H223" s="325">
        <f t="shared" ref="H223:H224" si="142">ROUND(G223*0.2409,2)</f>
        <v>2.94</v>
      </c>
      <c r="I223" s="327">
        <f t="shared" ref="I223" si="143">G223+H223</f>
        <v>15.139999999999999</v>
      </c>
    </row>
    <row r="224" spans="1:9" x14ac:dyDescent="0.25">
      <c r="A224" s="331" t="s">
        <v>1414</v>
      </c>
      <c r="B224" s="554">
        <v>1</v>
      </c>
      <c r="C224" s="326">
        <f t="shared" si="139"/>
        <v>6.3291139240506328E-3</v>
      </c>
      <c r="D224" s="325">
        <v>10.962</v>
      </c>
      <c r="E224" s="325">
        <f t="shared" si="140"/>
        <v>10.962</v>
      </c>
      <c r="F224" s="332">
        <v>1</v>
      </c>
      <c r="G224" s="325">
        <f t="shared" ref="G224" si="144">ROUND(E224*F224,2)</f>
        <v>10.96</v>
      </c>
      <c r="H224" s="325">
        <f t="shared" si="142"/>
        <v>2.64</v>
      </c>
      <c r="I224" s="327">
        <f t="shared" ref="I224" si="145">G224+H224</f>
        <v>13.600000000000001</v>
      </c>
    </row>
    <row r="225" spans="1:9" x14ac:dyDescent="0.25">
      <c r="A225" s="519" t="s">
        <v>1415</v>
      </c>
      <c r="B225" s="551">
        <f>B226+B296+B250+B281</f>
        <v>4754.5</v>
      </c>
      <c r="C225" s="532">
        <f>C226+C296+C250+C281</f>
        <v>30.091772151898738</v>
      </c>
      <c r="D225" s="533"/>
      <c r="E225" s="533"/>
      <c r="F225" s="541"/>
      <c r="G225" s="532">
        <f>G226+G296+G250+G281</f>
        <v>26588.460000000003</v>
      </c>
      <c r="H225" s="532">
        <f>H226+H296+H250+H281</f>
        <v>6405.15</v>
      </c>
      <c r="I225" s="538">
        <f>I226+I296+I250+I281</f>
        <v>32993.609999999993</v>
      </c>
    </row>
    <row r="226" spans="1:9" ht="33" x14ac:dyDescent="0.25">
      <c r="A226" s="520" t="s">
        <v>1390</v>
      </c>
      <c r="B226" s="552">
        <f>SUM(B227:B249)</f>
        <v>1648</v>
      </c>
      <c r="C226" s="535">
        <f>SUM(C227:C249)</f>
        <v>10.430379746835445</v>
      </c>
      <c r="D226" s="536"/>
      <c r="E226" s="536"/>
      <c r="F226" s="539"/>
      <c r="G226" s="536">
        <f>SUM(G227:G249)</f>
        <v>12513.280000000002</v>
      </c>
      <c r="H226" s="536">
        <f>SUM(H227:H249)</f>
        <v>3014.4399999999991</v>
      </c>
      <c r="I226" s="540">
        <f>SUM(I227:I249)</f>
        <v>15527.72</v>
      </c>
    </row>
    <row r="227" spans="1:9" x14ac:dyDescent="0.25">
      <c r="A227" s="331" t="s">
        <v>978</v>
      </c>
      <c r="B227" s="554">
        <v>48</v>
      </c>
      <c r="C227" s="326">
        <f t="shared" ref="C227:C290" si="146">B227/158</f>
        <v>0.30379746835443039</v>
      </c>
      <c r="D227" s="325">
        <v>8.1349999999999998</v>
      </c>
      <c r="E227" s="325">
        <f t="shared" ref="E227:E290" si="147">D227*C227*158</f>
        <v>390.48</v>
      </c>
      <c r="F227" s="334">
        <v>1</v>
      </c>
      <c r="G227" s="325">
        <f t="shared" ref="G227" si="148">ROUND(E227*F227,2)</f>
        <v>390.48</v>
      </c>
      <c r="H227" s="325">
        <f t="shared" ref="H227:H290" si="149">ROUND(G227*0.2409,2)</f>
        <v>94.07</v>
      </c>
      <c r="I227" s="327">
        <f t="shared" ref="I227" si="150">G227+H227</f>
        <v>484.55</v>
      </c>
    </row>
    <row r="228" spans="1:9" x14ac:dyDescent="0.25">
      <c r="A228" s="331" t="s">
        <v>978</v>
      </c>
      <c r="B228" s="554">
        <v>96</v>
      </c>
      <c r="C228" s="326">
        <f t="shared" si="146"/>
        <v>0.60759493670886078</v>
      </c>
      <c r="D228" s="325">
        <v>8.1349999999999998</v>
      </c>
      <c r="E228" s="325">
        <f t="shared" si="147"/>
        <v>780.96</v>
      </c>
      <c r="F228" s="334">
        <v>1</v>
      </c>
      <c r="G228" s="325">
        <f t="shared" ref="G228:G249" si="151">ROUND(E228*F228,2)</f>
        <v>780.96</v>
      </c>
      <c r="H228" s="325">
        <f t="shared" si="149"/>
        <v>188.13</v>
      </c>
      <c r="I228" s="327">
        <f t="shared" ref="I228:I249" si="152">G228+H228</f>
        <v>969.09</v>
      </c>
    </row>
    <row r="229" spans="1:9" x14ac:dyDescent="0.25">
      <c r="A229" s="331" t="s">
        <v>978</v>
      </c>
      <c r="B229" s="554">
        <v>48</v>
      </c>
      <c r="C229" s="326">
        <f t="shared" si="146"/>
        <v>0.30379746835443039</v>
      </c>
      <c r="D229" s="325">
        <v>8.1349999999999998</v>
      </c>
      <c r="E229" s="325">
        <f t="shared" si="147"/>
        <v>390.48</v>
      </c>
      <c r="F229" s="334">
        <v>1</v>
      </c>
      <c r="G229" s="325">
        <f t="shared" si="151"/>
        <v>390.48</v>
      </c>
      <c r="H229" s="325">
        <f t="shared" si="149"/>
        <v>94.07</v>
      </c>
      <c r="I229" s="327">
        <f t="shared" si="152"/>
        <v>484.55</v>
      </c>
    </row>
    <row r="230" spans="1:9" x14ac:dyDescent="0.25">
      <c r="A230" s="331" t="s">
        <v>978</v>
      </c>
      <c r="B230" s="554">
        <v>72</v>
      </c>
      <c r="C230" s="326">
        <f t="shared" si="146"/>
        <v>0.45569620253164556</v>
      </c>
      <c r="D230" s="325">
        <v>8.1349999999999998</v>
      </c>
      <c r="E230" s="325">
        <f t="shared" si="147"/>
        <v>585.71999999999991</v>
      </c>
      <c r="F230" s="334">
        <v>1</v>
      </c>
      <c r="G230" s="325">
        <f t="shared" si="151"/>
        <v>585.72</v>
      </c>
      <c r="H230" s="325">
        <f t="shared" si="149"/>
        <v>141.1</v>
      </c>
      <c r="I230" s="327">
        <f t="shared" si="152"/>
        <v>726.82</v>
      </c>
    </row>
    <row r="231" spans="1:9" x14ac:dyDescent="0.25">
      <c r="A231" s="331" t="s">
        <v>978</v>
      </c>
      <c r="B231" s="554">
        <v>48</v>
      </c>
      <c r="C231" s="326">
        <f t="shared" si="146"/>
        <v>0.30379746835443039</v>
      </c>
      <c r="D231" s="325">
        <v>7.86</v>
      </c>
      <c r="E231" s="325">
        <f t="shared" si="147"/>
        <v>377.28000000000003</v>
      </c>
      <c r="F231" s="334">
        <v>1</v>
      </c>
      <c r="G231" s="325">
        <f t="shared" si="151"/>
        <v>377.28</v>
      </c>
      <c r="H231" s="325">
        <f t="shared" si="149"/>
        <v>90.89</v>
      </c>
      <c r="I231" s="327">
        <f t="shared" si="152"/>
        <v>468.16999999999996</v>
      </c>
    </row>
    <row r="232" spans="1:9" x14ac:dyDescent="0.25">
      <c r="A232" s="331" t="s">
        <v>978</v>
      </c>
      <c r="B232" s="554">
        <v>92</v>
      </c>
      <c r="C232" s="326">
        <f t="shared" si="146"/>
        <v>0.58227848101265822</v>
      </c>
      <c r="D232" s="325">
        <v>7.86</v>
      </c>
      <c r="E232" s="325">
        <f t="shared" si="147"/>
        <v>723.12</v>
      </c>
      <c r="F232" s="334">
        <v>1</v>
      </c>
      <c r="G232" s="325">
        <f t="shared" si="151"/>
        <v>723.12</v>
      </c>
      <c r="H232" s="325">
        <f t="shared" si="149"/>
        <v>174.2</v>
      </c>
      <c r="I232" s="327">
        <f t="shared" si="152"/>
        <v>897.31999999999994</v>
      </c>
    </row>
    <row r="233" spans="1:9" x14ac:dyDescent="0.25">
      <c r="A233" s="331" t="s">
        <v>978</v>
      </c>
      <c r="B233" s="554">
        <v>12</v>
      </c>
      <c r="C233" s="326">
        <f t="shared" si="146"/>
        <v>7.5949367088607597E-2</v>
      </c>
      <c r="D233" s="325">
        <v>7.86</v>
      </c>
      <c r="E233" s="325">
        <f t="shared" si="147"/>
        <v>94.320000000000007</v>
      </c>
      <c r="F233" s="334">
        <v>1</v>
      </c>
      <c r="G233" s="325">
        <f t="shared" si="151"/>
        <v>94.32</v>
      </c>
      <c r="H233" s="325">
        <f t="shared" si="149"/>
        <v>22.72</v>
      </c>
      <c r="I233" s="327">
        <f t="shared" si="152"/>
        <v>117.03999999999999</v>
      </c>
    </row>
    <row r="234" spans="1:9" x14ac:dyDescent="0.25">
      <c r="A234" s="331" t="s">
        <v>978</v>
      </c>
      <c r="B234" s="554">
        <v>72</v>
      </c>
      <c r="C234" s="326">
        <f t="shared" si="146"/>
        <v>0.45569620253164556</v>
      </c>
      <c r="D234" s="325">
        <v>7.86</v>
      </c>
      <c r="E234" s="325">
        <f t="shared" si="147"/>
        <v>565.91999999999996</v>
      </c>
      <c r="F234" s="334">
        <v>1</v>
      </c>
      <c r="G234" s="325">
        <f t="shared" si="151"/>
        <v>565.91999999999996</v>
      </c>
      <c r="H234" s="325">
        <f t="shared" si="149"/>
        <v>136.33000000000001</v>
      </c>
      <c r="I234" s="327">
        <f t="shared" si="152"/>
        <v>702.25</v>
      </c>
    </row>
    <row r="235" spans="1:9" x14ac:dyDescent="0.25">
      <c r="A235" s="331" t="s">
        <v>978</v>
      </c>
      <c r="B235" s="554">
        <v>32</v>
      </c>
      <c r="C235" s="326">
        <f t="shared" si="146"/>
        <v>0.20253164556962025</v>
      </c>
      <c r="D235" s="325">
        <v>7.86</v>
      </c>
      <c r="E235" s="325">
        <f t="shared" si="147"/>
        <v>251.52</v>
      </c>
      <c r="F235" s="334">
        <v>1</v>
      </c>
      <c r="G235" s="325">
        <f t="shared" si="151"/>
        <v>251.52</v>
      </c>
      <c r="H235" s="325">
        <f t="shared" si="149"/>
        <v>60.59</v>
      </c>
      <c r="I235" s="327">
        <f t="shared" si="152"/>
        <v>312.11</v>
      </c>
    </row>
    <row r="236" spans="1:9" x14ac:dyDescent="0.25">
      <c r="A236" s="331" t="s">
        <v>978</v>
      </c>
      <c r="B236" s="554">
        <v>184</v>
      </c>
      <c r="C236" s="326">
        <f t="shared" si="146"/>
        <v>1.1645569620253164</v>
      </c>
      <c r="D236" s="325">
        <v>7.86</v>
      </c>
      <c r="E236" s="325">
        <f t="shared" si="147"/>
        <v>1446.24</v>
      </c>
      <c r="F236" s="334">
        <v>1</v>
      </c>
      <c r="G236" s="325">
        <f t="shared" si="151"/>
        <v>1446.24</v>
      </c>
      <c r="H236" s="325">
        <f t="shared" si="149"/>
        <v>348.4</v>
      </c>
      <c r="I236" s="327">
        <f t="shared" si="152"/>
        <v>1794.6399999999999</v>
      </c>
    </row>
    <row r="237" spans="1:9" x14ac:dyDescent="0.25">
      <c r="A237" s="331" t="s">
        <v>978</v>
      </c>
      <c r="B237" s="554">
        <v>24</v>
      </c>
      <c r="C237" s="326">
        <f t="shared" si="146"/>
        <v>0.15189873417721519</v>
      </c>
      <c r="D237" s="325">
        <v>7.86</v>
      </c>
      <c r="E237" s="325">
        <f t="shared" si="147"/>
        <v>188.64000000000001</v>
      </c>
      <c r="F237" s="334">
        <v>1</v>
      </c>
      <c r="G237" s="325">
        <f t="shared" si="151"/>
        <v>188.64</v>
      </c>
      <c r="H237" s="325">
        <f t="shared" si="149"/>
        <v>45.44</v>
      </c>
      <c r="I237" s="327">
        <f t="shared" si="152"/>
        <v>234.07999999999998</v>
      </c>
    </row>
    <row r="238" spans="1:9" x14ac:dyDescent="0.25">
      <c r="A238" s="331" t="s">
        <v>978</v>
      </c>
      <c r="B238" s="554">
        <v>32</v>
      </c>
      <c r="C238" s="326">
        <f t="shared" si="146"/>
        <v>0.20253164556962025</v>
      </c>
      <c r="D238" s="325">
        <v>7.86</v>
      </c>
      <c r="E238" s="325">
        <f t="shared" si="147"/>
        <v>251.52</v>
      </c>
      <c r="F238" s="334">
        <v>1</v>
      </c>
      <c r="G238" s="325">
        <f t="shared" si="151"/>
        <v>251.52</v>
      </c>
      <c r="H238" s="325">
        <f t="shared" si="149"/>
        <v>60.59</v>
      </c>
      <c r="I238" s="327">
        <f t="shared" si="152"/>
        <v>312.11</v>
      </c>
    </row>
    <row r="239" spans="1:9" x14ac:dyDescent="0.25">
      <c r="A239" s="331" t="s">
        <v>978</v>
      </c>
      <c r="B239" s="554">
        <v>112</v>
      </c>
      <c r="C239" s="326">
        <f t="shared" si="146"/>
        <v>0.70886075949367089</v>
      </c>
      <c r="D239" s="325">
        <v>7.86</v>
      </c>
      <c r="E239" s="325">
        <f t="shared" si="147"/>
        <v>880.32</v>
      </c>
      <c r="F239" s="334">
        <v>1</v>
      </c>
      <c r="G239" s="325">
        <f t="shared" si="151"/>
        <v>880.32</v>
      </c>
      <c r="H239" s="325">
        <f t="shared" si="149"/>
        <v>212.07</v>
      </c>
      <c r="I239" s="327">
        <f t="shared" si="152"/>
        <v>1092.3900000000001</v>
      </c>
    </row>
    <row r="240" spans="1:9" x14ac:dyDescent="0.25">
      <c r="A240" s="331" t="s">
        <v>978</v>
      </c>
      <c r="B240" s="554">
        <v>128</v>
      </c>
      <c r="C240" s="326">
        <f t="shared" si="146"/>
        <v>0.810126582278481</v>
      </c>
      <c r="D240" s="325">
        <v>7.86</v>
      </c>
      <c r="E240" s="325">
        <f t="shared" si="147"/>
        <v>1006.08</v>
      </c>
      <c r="F240" s="334">
        <v>1</v>
      </c>
      <c r="G240" s="325">
        <f t="shared" si="151"/>
        <v>1006.08</v>
      </c>
      <c r="H240" s="325">
        <f t="shared" si="149"/>
        <v>242.36</v>
      </c>
      <c r="I240" s="327">
        <f t="shared" si="152"/>
        <v>1248.44</v>
      </c>
    </row>
    <row r="241" spans="1:9" x14ac:dyDescent="0.25">
      <c r="A241" s="331" t="s">
        <v>978</v>
      </c>
      <c r="B241" s="554">
        <v>92</v>
      </c>
      <c r="C241" s="326">
        <f t="shared" si="146"/>
        <v>0.58227848101265822</v>
      </c>
      <c r="D241" s="325">
        <v>7.86</v>
      </c>
      <c r="E241" s="325">
        <f t="shared" si="147"/>
        <v>723.12</v>
      </c>
      <c r="F241" s="334">
        <v>1</v>
      </c>
      <c r="G241" s="325">
        <f t="shared" si="151"/>
        <v>723.12</v>
      </c>
      <c r="H241" s="325">
        <f t="shared" si="149"/>
        <v>174.2</v>
      </c>
      <c r="I241" s="327">
        <f t="shared" si="152"/>
        <v>897.31999999999994</v>
      </c>
    </row>
    <row r="242" spans="1:9" x14ac:dyDescent="0.25">
      <c r="A242" s="331" t="s">
        <v>66</v>
      </c>
      <c r="B242" s="554">
        <v>80</v>
      </c>
      <c r="C242" s="326">
        <f t="shared" si="146"/>
        <v>0.50632911392405067</v>
      </c>
      <c r="D242" s="325">
        <v>7.52</v>
      </c>
      <c r="E242" s="325">
        <f t="shared" si="147"/>
        <v>601.6</v>
      </c>
      <c r="F242" s="334">
        <v>1</v>
      </c>
      <c r="G242" s="325">
        <f t="shared" si="151"/>
        <v>601.6</v>
      </c>
      <c r="H242" s="325">
        <f t="shared" si="149"/>
        <v>144.93</v>
      </c>
      <c r="I242" s="327">
        <f t="shared" si="152"/>
        <v>746.53</v>
      </c>
    </row>
    <row r="243" spans="1:9" x14ac:dyDescent="0.25">
      <c r="A243" s="331" t="s">
        <v>66</v>
      </c>
      <c r="B243" s="554">
        <v>40</v>
      </c>
      <c r="C243" s="326">
        <f t="shared" si="146"/>
        <v>0.25316455696202533</v>
      </c>
      <c r="D243" s="325">
        <v>6.83</v>
      </c>
      <c r="E243" s="325">
        <f t="shared" si="147"/>
        <v>273.20000000000005</v>
      </c>
      <c r="F243" s="334">
        <v>1</v>
      </c>
      <c r="G243" s="325">
        <f t="shared" si="151"/>
        <v>273.2</v>
      </c>
      <c r="H243" s="325">
        <f t="shared" si="149"/>
        <v>65.81</v>
      </c>
      <c r="I243" s="327">
        <f t="shared" si="152"/>
        <v>339.01</v>
      </c>
    </row>
    <row r="244" spans="1:9" x14ac:dyDescent="0.25">
      <c r="A244" s="331" t="s">
        <v>66</v>
      </c>
      <c r="B244" s="554">
        <v>32</v>
      </c>
      <c r="C244" s="326">
        <f t="shared" si="146"/>
        <v>0.20253164556962025</v>
      </c>
      <c r="D244" s="325">
        <v>7.52</v>
      </c>
      <c r="E244" s="325">
        <f t="shared" si="147"/>
        <v>240.64</v>
      </c>
      <c r="F244" s="334">
        <v>1</v>
      </c>
      <c r="G244" s="325">
        <f t="shared" si="151"/>
        <v>240.64</v>
      </c>
      <c r="H244" s="325">
        <f t="shared" si="149"/>
        <v>57.97</v>
      </c>
      <c r="I244" s="327">
        <f t="shared" si="152"/>
        <v>298.61</v>
      </c>
    </row>
    <row r="245" spans="1:9" x14ac:dyDescent="0.25">
      <c r="A245" s="331" t="s">
        <v>66</v>
      </c>
      <c r="B245" s="554">
        <v>72</v>
      </c>
      <c r="C245" s="326">
        <f t="shared" si="146"/>
        <v>0.45569620253164556</v>
      </c>
      <c r="D245" s="325">
        <v>6.83</v>
      </c>
      <c r="E245" s="325">
        <f t="shared" si="147"/>
        <v>491.76</v>
      </c>
      <c r="F245" s="334">
        <v>1</v>
      </c>
      <c r="G245" s="325">
        <f t="shared" si="151"/>
        <v>491.76</v>
      </c>
      <c r="H245" s="325">
        <f t="shared" si="149"/>
        <v>118.46</v>
      </c>
      <c r="I245" s="327">
        <f t="shared" si="152"/>
        <v>610.22</v>
      </c>
    </row>
    <row r="246" spans="1:9" x14ac:dyDescent="0.25">
      <c r="A246" s="331" t="s">
        <v>66</v>
      </c>
      <c r="B246" s="554">
        <v>116</v>
      </c>
      <c r="C246" s="326">
        <f t="shared" si="146"/>
        <v>0.73417721518987344</v>
      </c>
      <c r="D246" s="325">
        <v>6.83</v>
      </c>
      <c r="E246" s="325">
        <f t="shared" si="147"/>
        <v>792.28000000000009</v>
      </c>
      <c r="F246" s="334">
        <v>1</v>
      </c>
      <c r="G246" s="325">
        <f t="shared" si="151"/>
        <v>792.28</v>
      </c>
      <c r="H246" s="325">
        <f t="shared" si="149"/>
        <v>190.86</v>
      </c>
      <c r="I246" s="327">
        <f t="shared" si="152"/>
        <v>983.14</v>
      </c>
    </row>
    <row r="247" spans="1:9" x14ac:dyDescent="0.25">
      <c r="A247" s="331" t="s">
        <v>66</v>
      </c>
      <c r="B247" s="554">
        <v>96</v>
      </c>
      <c r="C247" s="326">
        <f t="shared" si="146"/>
        <v>0.60759493670886078</v>
      </c>
      <c r="D247" s="325">
        <v>6.83</v>
      </c>
      <c r="E247" s="325">
        <f t="shared" si="147"/>
        <v>655.68000000000006</v>
      </c>
      <c r="F247" s="334">
        <v>1</v>
      </c>
      <c r="G247" s="325">
        <f t="shared" si="151"/>
        <v>655.68</v>
      </c>
      <c r="H247" s="325">
        <f t="shared" si="149"/>
        <v>157.94999999999999</v>
      </c>
      <c r="I247" s="327">
        <f t="shared" si="152"/>
        <v>813.62999999999988</v>
      </c>
    </row>
    <row r="248" spans="1:9" x14ac:dyDescent="0.25">
      <c r="A248" s="331" t="s">
        <v>66</v>
      </c>
      <c r="B248" s="554">
        <v>96</v>
      </c>
      <c r="C248" s="326">
        <f t="shared" si="146"/>
        <v>0.60759493670886078</v>
      </c>
      <c r="D248" s="325">
        <v>7.52</v>
      </c>
      <c r="E248" s="325">
        <f t="shared" si="147"/>
        <v>721.92000000000007</v>
      </c>
      <c r="F248" s="334">
        <v>1</v>
      </c>
      <c r="G248" s="325">
        <f t="shared" si="151"/>
        <v>721.92</v>
      </c>
      <c r="H248" s="325">
        <f t="shared" si="149"/>
        <v>173.91</v>
      </c>
      <c r="I248" s="327">
        <f t="shared" si="152"/>
        <v>895.82999999999993</v>
      </c>
    </row>
    <row r="249" spans="1:9" x14ac:dyDescent="0.25">
      <c r="A249" s="331" t="s">
        <v>1416</v>
      </c>
      <c r="B249" s="554">
        <v>24</v>
      </c>
      <c r="C249" s="326">
        <f t="shared" si="146"/>
        <v>0.15189873417721519</v>
      </c>
      <c r="D249" s="325">
        <v>11.178000000000001</v>
      </c>
      <c r="E249" s="325">
        <f t="shared" si="147"/>
        <v>268.27200000000005</v>
      </c>
      <c r="F249" s="332">
        <v>0.3</v>
      </c>
      <c r="G249" s="325">
        <f t="shared" si="151"/>
        <v>80.48</v>
      </c>
      <c r="H249" s="325">
        <f t="shared" si="149"/>
        <v>19.39</v>
      </c>
      <c r="I249" s="327">
        <f t="shared" si="152"/>
        <v>99.87</v>
      </c>
    </row>
    <row r="250" spans="1:9" ht="49.5" x14ac:dyDescent="0.25">
      <c r="A250" s="520" t="s">
        <v>8</v>
      </c>
      <c r="B250" s="552">
        <f>SUM(B251:B280)</f>
        <v>1516</v>
      </c>
      <c r="C250" s="535">
        <f>SUM(C251:C280)</f>
        <v>9.5949367088607609</v>
      </c>
      <c r="D250" s="536"/>
      <c r="E250" s="536"/>
      <c r="F250" s="539"/>
      <c r="G250" s="536">
        <f>SUM(G251:G280)</f>
        <v>8301.6699999999983</v>
      </c>
      <c r="H250" s="536">
        <f>SUM(H251:H280)</f>
        <v>1999.8700000000008</v>
      </c>
      <c r="I250" s="540">
        <f>SUM(I251:I280)</f>
        <v>10301.539999999997</v>
      </c>
    </row>
    <row r="251" spans="1:9" x14ac:dyDescent="0.25">
      <c r="A251" s="331" t="s">
        <v>966</v>
      </c>
      <c r="B251" s="554">
        <v>94</v>
      </c>
      <c r="C251" s="326">
        <f t="shared" si="146"/>
        <v>0.59493670886075944</v>
      </c>
      <c r="D251" s="325">
        <v>5.7750000000000004</v>
      </c>
      <c r="E251" s="325">
        <f t="shared" si="147"/>
        <v>542.85</v>
      </c>
      <c r="F251" s="332">
        <v>1</v>
      </c>
      <c r="G251" s="325">
        <f t="shared" ref="G251" si="153">ROUND(E251*F251,2)</f>
        <v>542.85</v>
      </c>
      <c r="H251" s="325">
        <f t="shared" si="149"/>
        <v>130.77000000000001</v>
      </c>
      <c r="I251" s="327">
        <f t="shared" ref="I251" si="154">G251+H251</f>
        <v>673.62</v>
      </c>
    </row>
    <row r="252" spans="1:9" x14ac:dyDescent="0.25">
      <c r="A252" s="331" t="s">
        <v>966</v>
      </c>
      <c r="B252" s="554">
        <v>24</v>
      </c>
      <c r="C252" s="326">
        <f t="shared" si="146"/>
        <v>0.15189873417721519</v>
      </c>
      <c r="D252" s="325">
        <v>5.7750000000000004</v>
      </c>
      <c r="E252" s="325">
        <f t="shared" si="147"/>
        <v>138.60000000000002</v>
      </c>
      <c r="F252" s="332">
        <v>1</v>
      </c>
      <c r="G252" s="325">
        <f t="shared" ref="G252:G280" si="155">ROUND(E252*F252,2)</f>
        <v>138.6</v>
      </c>
      <c r="H252" s="325">
        <f t="shared" si="149"/>
        <v>33.39</v>
      </c>
      <c r="I252" s="327">
        <f t="shared" ref="I252:I280" si="156">G252+H252</f>
        <v>171.99</v>
      </c>
    </row>
    <row r="253" spans="1:9" x14ac:dyDescent="0.25">
      <c r="A253" s="331" t="s">
        <v>966</v>
      </c>
      <c r="B253" s="554">
        <v>60</v>
      </c>
      <c r="C253" s="326">
        <f t="shared" si="146"/>
        <v>0.379746835443038</v>
      </c>
      <c r="D253" s="325">
        <v>5.7750000000000004</v>
      </c>
      <c r="E253" s="325">
        <f t="shared" si="147"/>
        <v>346.5</v>
      </c>
      <c r="F253" s="332">
        <v>1</v>
      </c>
      <c r="G253" s="325">
        <f t="shared" si="155"/>
        <v>346.5</v>
      </c>
      <c r="H253" s="325">
        <f t="shared" si="149"/>
        <v>83.47</v>
      </c>
      <c r="I253" s="327">
        <f t="shared" si="156"/>
        <v>429.97</v>
      </c>
    </row>
    <row r="254" spans="1:9" x14ac:dyDescent="0.25">
      <c r="A254" s="331" t="s">
        <v>966</v>
      </c>
      <c r="B254" s="554">
        <v>131</v>
      </c>
      <c r="C254" s="326">
        <f t="shared" si="146"/>
        <v>0.82911392405063289</v>
      </c>
      <c r="D254" s="325">
        <v>5.7750000000000004</v>
      </c>
      <c r="E254" s="325">
        <f t="shared" si="147"/>
        <v>756.52499999999998</v>
      </c>
      <c r="F254" s="332">
        <v>1</v>
      </c>
      <c r="G254" s="325">
        <f t="shared" si="155"/>
        <v>756.53</v>
      </c>
      <c r="H254" s="325">
        <f t="shared" si="149"/>
        <v>182.25</v>
      </c>
      <c r="I254" s="327">
        <f t="shared" si="156"/>
        <v>938.78</v>
      </c>
    </row>
    <row r="255" spans="1:9" x14ac:dyDescent="0.25">
      <c r="A255" s="331" t="s">
        <v>966</v>
      </c>
      <c r="B255" s="554">
        <v>37.5</v>
      </c>
      <c r="C255" s="326">
        <f t="shared" si="146"/>
        <v>0.23734177215189872</v>
      </c>
      <c r="D255" s="325">
        <v>5.7750000000000004</v>
      </c>
      <c r="E255" s="325">
        <f t="shared" si="147"/>
        <v>216.5625</v>
      </c>
      <c r="F255" s="332">
        <v>1</v>
      </c>
      <c r="G255" s="325">
        <f t="shared" si="155"/>
        <v>216.56</v>
      </c>
      <c r="H255" s="325">
        <f t="shared" si="149"/>
        <v>52.17</v>
      </c>
      <c r="I255" s="327">
        <f t="shared" si="156"/>
        <v>268.73</v>
      </c>
    </row>
    <row r="256" spans="1:9" x14ac:dyDescent="0.25">
      <c r="A256" s="331" t="s">
        <v>966</v>
      </c>
      <c r="B256" s="554">
        <v>160</v>
      </c>
      <c r="C256" s="326">
        <f t="shared" si="146"/>
        <v>1.0126582278481013</v>
      </c>
      <c r="D256" s="325">
        <v>5.7750000000000004</v>
      </c>
      <c r="E256" s="325">
        <f t="shared" si="147"/>
        <v>924.00000000000011</v>
      </c>
      <c r="F256" s="332">
        <v>1</v>
      </c>
      <c r="G256" s="325">
        <f t="shared" si="155"/>
        <v>924</v>
      </c>
      <c r="H256" s="325">
        <f t="shared" si="149"/>
        <v>222.59</v>
      </c>
      <c r="I256" s="327">
        <f t="shared" si="156"/>
        <v>1146.5899999999999</v>
      </c>
    </row>
    <row r="257" spans="1:9" x14ac:dyDescent="0.25">
      <c r="A257" s="331" t="s">
        <v>966</v>
      </c>
      <c r="B257" s="554">
        <v>27</v>
      </c>
      <c r="C257" s="326">
        <f t="shared" si="146"/>
        <v>0.17088607594936708</v>
      </c>
      <c r="D257" s="325">
        <v>5.7750000000000004</v>
      </c>
      <c r="E257" s="325">
        <f t="shared" si="147"/>
        <v>155.92500000000001</v>
      </c>
      <c r="F257" s="332">
        <v>1</v>
      </c>
      <c r="G257" s="325">
        <f t="shared" si="155"/>
        <v>155.93</v>
      </c>
      <c r="H257" s="325">
        <f t="shared" si="149"/>
        <v>37.56</v>
      </c>
      <c r="I257" s="327">
        <f t="shared" si="156"/>
        <v>193.49</v>
      </c>
    </row>
    <row r="258" spans="1:9" x14ac:dyDescent="0.25">
      <c r="A258" s="331" t="s">
        <v>966</v>
      </c>
      <c r="B258" s="554">
        <v>24</v>
      </c>
      <c r="C258" s="326">
        <f t="shared" si="146"/>
        <v>0.15189873417721519</v>
      </c>
      <c r="D258" s="325">
        <v>5.58</v>
      </c>
      <c r="E258" s="325">
        <f t="shared" si="147"/>
        <v>133.91999999999999</v>
      </c>
      <c r="F258" s="332">
        <v>1</v>
      </c>
      <c r="G258" s="325">
        <f t="shared" si="155"/>
        <v>133.91999999999999</v>
      </c>
      <c r="H258" s="325">
        <f t="shared" si="149"/>
        <v>32.26</v>
      </c>
      <c r="I258" s="327">
        <f t="shared" si="156"/>
        <v>166.17999999999998</v>
      </c>
    </row>
    <row r="259" spans="1:9" x14ac:dyDescent="0.25">
      <c r="A259" s="331" t="s">
        <v>966</v>
      </c>
      <c r="B259" s="554">
        <v>19</v>
      </c>
      <c r="C259" s="326">
        <f t="shared" si="146"/>
        <v>0.12025316455696203</v>
      </c>
      <c r="D259" s="325">
        <v>5.58</v>
      </c>
      <c r="E259" s="325">
        <f t="shared" si="147"/>
        <v>106.02000000000001</v>
      </c>
      <c r="F259" s="332">
        <v>1</v>
      </c>
      <c r="G259" s="325">
        <f t="shared" si="155"/>
        <v>106.02</v>
      </c>
      <c r="H259" s="325">
        <f t="shared" si="149"/>
        <v>25.54</v>
      </c>
      <c r="I259" s="327">
        <f t="shared" si="156"/>
        <v>131.56</v>
      </c>
    </row>
    <row r="260" spans="1:9" x14ac:dyDescent="0.25">
      <c r="A260" s="331" t="s">
        <v>966</v>
      </c>
      <c r="B260" s="554">
        <v>12</v>
      </c>
      <c r="C260" s="326">
        <f t="shared" si="146"/>
        <v>7.5949367088607597E-2</v>
      </c>
      <c r="D260" s="325">
        <v>5.58</v>
      </c>
      <c r="E260" s="325">
        <f t="shared" si="147"/>
        <v>66.959999999999994</v>
      </c>
      <c r="F260" s="332">
        <v>1</v>
      </c>
      <c r="G260" s="325">
        <f t="shared" si="155"/>
        <v>66.959999999999994</v>
      </c>
      <c r="H260" s="325">
        <f t="shared" si="149"/>
        <v>16.13</v>
      </c>
      <c r="I260" s="327">
        <f t="shared" si="156"/>
        <v>83.089999999999989</v>
      </c>
    </row>
    <row r="261" spans="1:9" x14ac:dyDescent="0.25">
      <c r="A261" s="331" t="s">
        <v>966</v>
      </c>
      <c r="B261" s="554">
        <v>24</v>
      </c>
      <c r="C261" s="326">
        <f t="shared" si="146"/>
        <v>0.15189873417721519</v>
      </c>
      <c r="D261" s="325">
        <v>5.7750000000000004</v>
      </c>
      <c r="E261" s="325">
        <f t="shared" si="147"/>
        <v>138.60000000000002</v>
      </c>
      <c r="F261" s="332">
        <v>1</v>
      </c>
      <c r="G261" s="325">
        <f t="shared" si="155"/>
        <v>138.6</v>
      </c>
      <c r="H261" s="325">
        <f t="shared" si="149"/>
        <v>33.39</v>
      </c>
      <c r="I261" s="327">
        <f t="shared" si="156"/>
        <v>171.99</v>
      </c>
    </row>
    <row r="262" spans="1:9" x14ac:dyDescent="0.25">
      <c r="A262" s="331" t="s">
        <v>966</v>
      </c>
      <c r="B262" s="554">
        <v>178</v>
      </c>
      <c r="C262" s="326">
        <f t="shared" si="146"/>
        <v>1.1265822784810127</v>
      </c>
      <c r="D262" s="325">
        <v>5.7750000000000004</v>
      </c>
      <c r="E262" s="325">
        <f t="shared" si="147"/>
        <v>1027.95</v>
      </c>
      <c r="F262" s="332">
        <v>1</v>
      </c>
      <c r="G262" s="325">
        <f t="shared" si="155"/>
        <v>1027.95</v>
      </c>
      <c r="H262" s="325">
        <f t="shared" si="149"/>
        <v>247.63</v>
      </c>
      <c r="I262" s="327">
        <f t="shared" si="156"/>
        <v>1275.58</v>
      </c>
    </row>
    <row r="263" spans="1:9" x14ac:dyDescent="0.25">
      <c r="A263" s="331" t="s">
        <v>964</v>
      </c>
      <c r="B263" s="554">
        <v>91</v>
      </c>
      <c r="C263" s="326">
        <f t="shared" si="146"/>
        <v>0.57594936708860756</v>
      </c>
      <c r="D263" s="325">
        <v>5.6639999999999997</v>
      </c>
      <c r="E263" s="325">
        <f t="shared" si="147"/>
        <v>515.42399999999986</v>
      </c>
      <c r="F263" s="332">
        <v>1</v>
      </c>
      <c r="G263" s="325">
        <f t="shared" si="155"/>
        <v>515.41999999999996</v>
      </c>
      <c r="H263" s="325">
        <f t="shared" si="149"/>
        <v>124.16</v>
      </c>
      <c r="I263" s="327">
        <f t="shared" si="156"/>
        <v>639.57999999999993</v>
      </c>
    </row>
    <row r="264" spans="1:9" x14ac:dyDescent="0.25">
      <c r="A264" s="331" t="s">
        <v>964</v>
      </c>
      <c r="B264" s="554">
        <v>48</v>
      </c>
      <c r="C264" s="326">
        <f t="shared" si="146"/>
        <v>0.30379746835443039</v>
      </c>
      <c r="D264" s="325">
        <v>5.58</v>
      </c>
      <c r="E264" s="325">
        <f t="shared" si="147"/>
        <v>267.83999999999997</v>
      </c>
      <c r="F264" s="332">
        <v>1</v>
      </c>
      <c r="G264" s="325">
        <f t="shared" si="155"/>
        <v>267.83999999999997</v>
      </c>
      <c r="H264" s="325">
        <f t="shared" si="149"/>
        <v>64.52</v>
      </c>
      <c r="I264" s="327">
        <f t="shared" si="156"/>
        <v>332.35999999999996</v>
      </c>
    </row>
    <row r="265" spans="1:9" x14ac:dyDescent="0.25">
      <c r="A265" s="331" t="s">
        <v>1417</v>
      </c>
      <c r="B265" s="554">
        <v>48</v>
      </c>
      <c r="C265" s="326">
        <f t="shared" si="146"/>
        <v>0.30379746835443039</v>
      </c>
      <c r="D265" s="325">
        <v>5.7750000000000004</v>
      </c>
      <c r="E265" s="325">
        <f t="shared" si="147"/>
        <v>277.20000000000005</v>
      </c>
      <c r="F265" s="332">
        <v>1</v>
      </c>
      <c r="G265" s="325">
        <f t="shared" si="155"/>
        <v>277.2</v>
      </c>
      <c r="H265" s="325">
        <f t="shared" si="149"/>
        <v>66.78</v>
      </c>
      <c r="I265" s="327">
        <f t="shared" si="156"/>
        <v>343.98</v>
      </c>
    </row>
    <row r="266" spans="1:9" x14ac:dyDescent="0.25">
      <c r="A266" s="331" t="s">
        <v>506</v>
      </c>
      <c r="B266" s="554">
        <v>3</v>
      </c>
      <c r="C266" s="326">
        <f t="shared" si="146"/>
        <v>1.8987341772151899E-2</v>
      </c>
      <c r="D266" s="325">
        <v>4.75</v>
      </c>
      <c r="E266" s="325">
        <f t="shared" si="147"/>
        <v>14.250000000000002</v>
      </c>
      <c r="F266" s="332">
        <v>1</v>
      </c>
      <c r="G266" s="325">
        <f t="shared" si="155"/>
        <v>14.25</v>
      </c>
      <c r="H266" s="325">
        <f t="shared" si="149"/>
        <v>3.43</v>
      </c>
      <c r="I266" s="327">
        <f t="shared" si="156"/>
        <v>17.68</v>
      </c>
    </row>
    <row r="267" spans="1:9" x14ac:dyDescent="0.25">
      <c r="A267" s="331" t="s">
        <v>61</v>
      </c>
      <c r="B267" s="554">
        <v>36</v>
      </c>
      <c r="C267" s="326">
        <f t="shared" si="146"/>
        <v>0.22784810126582278</v>
      </c>
      <c r="D267" s="325">
        <v>5.7750000000000004</v>
      </c>
      <c r="E267" s="325">
        <f t="shared" si="147"/>
        <v>207.90000000000003</v>
      </c>
      <c r="F267" s="332">
        <v>1</v>
      </c>
      <c r="G267" s="325">
        <f t="shared" si="155"/>
        <v>207.9</v>
      </c>
      <c r="H267" s="325">
        <f t="shared" si="149"/>
        <v>50.08</v>
      </c>
      <c r="I267" s="327">
        <f t="shared" si="156"/>
        <v>257.98</v>
      </c>
    </row>
    <row r="268" spans="1:9" x14ac:dyDescent="0.25">
      <c r="A268" s="331" t="s">
        <v>612</v>
      </c>
      <c r="B268" s="554">
        <v>64</v>
      </c>
      <c r="C268" s="326">
        <f t="shared" si="146"/>
        <v>0.4050632911392405</v>
      </c>
      <c r="D268" s="325">
        <v>4.9160000000000004</v>
      </c>
      <c r="E268" s="325">
        <f t="shared" si="147"/>
        <v>314.62400000000002</v>
      </c>
      <c r="F268" s="332">
        <v>1</v>
      </c>
      <c r="G268" s="325">
        <f t="shared" si="155"/>
        <v>314.62</v>
      </c>
      <c r="H268" s="325">
        <f t="shared" si="149"/>
        <v>75.790000000000006</v>
      </c>
      <c r="I268" s="327">
        <f t="shared" si="156"/>
        <v>390.41</v>
      </c>
    </row>
    <row r="269" spans="1:9" x14ac:dyDescent="0.25">
      <c r="A269" s="331" t="s">
        <v>612</v>
      </c>
      <c r="B269" s="554">
        <v>10.5</v>
      </c>
      <c r="C269" s="326">
        <f t="shared" si="146"/>
        <v>6.6455696202531639E-2</v>
      </c>
      <c r="D269" s="325">
        <v>4.8209999999999997</v>
      </c>
      <c r="E269" s="325">
        <f t="shared" si="147"/>
        <v>50.620499999999986</v>
      </c>
      <c r="F269" s="332">
        <v>1</v>
      </c>
      <c r="G269" s="325">
        <f t="shared" si="155"/>
        <v>50.62</v>
      </c>
      <c r="H269" s="325">
        <f t="shared" si="149"/>
        <v>12.19</v>
      </c>
      <c r="I269" s="327">
        <f t="shared" si="156"/>
        <v>62.809999999999995</v>
      </c>
    </row>
    <row r="270" spans="1:9" x14ac:dyDescent="0.25">
      <c r="A270" s="331" t="s">
        <v>612</v>
      </c>
      <c r="B270" s="554">
        <v>34</v>
      </c>
      <c r="C270" s="326">
        <f t="shared" si="146"/>
        <v>0.21518987341772153</v>
      </c>
      <c r="D270" s="325">
        <v>4.75</v>
      </c>
      <c r="E270" s="325">
        <f t="shared" si="147"/>
        <v>161.50000000000003</v>
      </c>
      <c r="F270" s="332">
        <v>1</v>
      </c>
      <c r="G270" s="325">
        <f t="shared" si="155"/>
        <v>161.5</v>
      </c>
      <c r="H270" s="325">
        <f t="shared" si="149"/>
        <v>38.909999999999997</v>
      </c>
      <c r="I270" s="327">
        <f t="shared" si="156"/>
        <v>200.41</v>
      </c>
    </row>
    <row r="271" spans="1:9" x14ac:dyDescent="0.25">
      <c r="A271" s="331" t="s">
        <v>612</v>
      </c>
      <c r="B271" s="554">
        <v>24</v>
      </c>
      <c r="C271" s="326">
        <f t="shared" si="146"/>
        <v>0.15189873417721519</v>
      </c>
      <c r="D271" s="325">
        <v>4.9160000000000004</v>
      </c>
      <c r="E271" s="325">
        <f t="shared" si="147"/>
        <v>117.98400000000002</v>
      </c>
      <c r="F271" s="332">
        <v>1</v>
      </c>
      <c r="G271" s="325">
        <f t="shared" si="155"/>
        <v>117.98</v>
      </c>
      <c r="H271" s="325">
        <f t="shared" si="149"/>
        <v>28.42</v>
      </c>
      <c r="I271" s="327">
        <f t="shared" si="156"/>
        <v>146.4</v>
      </c>
    </row>
    <row r="272" spans="1:9" x14ac:dyDescent="0.25">
      <c r="A272" s="331" t="s">
        <v>612</v>
      </c>
      <c r="B272" s="554">
        <v>24</v>
      </c>
      <c r="C272" s="326">
        <f t="shared" si="146"/>
        <v>0.15189873417721519</v>
      </c>
      <c r="D272" s="325">
        <v>4.8689999999999998</v>
      </c>
      <c r="E272" s="325">
        <f t="shared" si="147"/>
        <v>116.85600000000001</v>
      </c>
      <c r="F272" s="332">
        <v>1</v>
      </c>
      <c r="G272" s="325">
        <f t="shared" si="155"/>
        <v>116.86</v>
      </c>
      <c r="H272" s="325">
        <f t="shared" si="149"/>
        <v>28.15</v>
      </c>
      <c r="I272" s="327">
        <f t="shared" si="156"/>
        <v>145.01</v>
      </c>
    </row>
    <row r="273" spans="1:9" x14ac:dyDescent="0.25">
      <c r="A273" s="331" t="s">
        <v>612</v>
      </c>
      <c r="B273" s="554">
        <v>48</v>
      </c>
      <c r="C273" s="326">
        <f t="shared" si="146"/>
        <v>0.30379746835443039</v>
      </c>
      <c r="D273" s="325">
        <v>4.75</v>
      </c>
      <c r="E273" s="325">
        <f t="shared" si="147"/>
        <v>228.00000000000003</v>
      </c>
      <c r="F273" s="332">
        <v>1</v>
      </c>
      <c r="G273" s="325">
        <f t="shared" si="155"/>
        <v>228</v>
      </c>
      <c r="H273" s="325">
        <f t="shared" si="149"/>
        <v>54.93</v>
      </c>
      <c r="I273" s="327">
        <f t="shared" si="156"/>
        <v>282.93</v>
      </c>
    </row>
    <row r="274" spans="1:9" x14ac:dyDescent="0.25">
      <c r="A274" s="331" t="s">
        <v>612</v>
      </c>
      <c r="B274" s="554">
        <v>72</v>
      </c>
      <c r="C274" s="326">
        <f t="shared" si="146"/>
        <v>0.45569620253164556</v>
      </c>
      <c r="D274" s="325">
        <v>4.75</v>
      </c>
      <c r="E274" s="325">
        <f t="shared" si="147"/>
        <v>342</v>
      </c>
      <c r="F274" s="332">
        <v>1</v>
      </c>
      <c r="G274" s="325">
        <f t="shared" si="155"/>
        <v>342</v>
      </c>
      <c r="H274" s="325">
        <f t="shared" si="149"/>
        <v>82.39</v>
      </c>
      <c r="I274" s="327">
        <f t="shared" si="156"/>
        <v>424.39</v>
      </c>
    </row>
    <row r="275" spans="1:9" x14ac:dyDescent="0.25">
      <c r="A275" s="331" t="s">
        <v>612</v>
      </c>
      <c r="B275" s="554">
        <v>1.5</v>
      </c>
      <c r="C275" s="326">
        <f t="shared" si="146"/>
        <v>9.4936708860759497E-3</v>
      </c>
      <c r="D275" s="325">
        <v>4.75</v>
      </c>
      <c r="E275" s="325">
        <f t="shared" si="147"/>
        <v>7.1250000000000009</v>
      </c>
      <c r="F275" s="332">
        <v>1</v>
      </c>
      <c r="G275" s="325">
        <f t="shared" si="155"/>
        <v>7.13</v>
      </c>
      <c r="H275" s="325">
        <f t="shared" si="149"/>
        <v>1.72</v>
      </c>
      <c r="I275" s="327">
        <f t="shared" si="156"/>
        <v>8.85</v>
      </c>
    </row>
    <row r="276" spans="1:9" x14ac:dyDescent="0.25">
      <c r="A276" s="331" t="s">
        <v>612</v>
      </c>
      <c r="B276" s="554">
        <v>16</v>
      </c>
      <c r="C276" s="326">
        <f t="shared" si="146"/>
        <v>0.10126582278481013</v>
      </c>
      <c r="D276" s="325">
        <v>4.75</v>
      </c>
      <c r="E276" s="325">
        <f t="shared" si="147"/>
        <v>76</v>
      </c>
      <c r="F276" s="332">
        <v>1</v>
      </c>
      <c r="G276" s="325">
        <f t="shared" si="155"/>
        <v>76</v>
      </c>
      <c r="H276" s="325">
        <f t="shared" si="149"/>
        <v>18.309999999999999</v>
      </c>
      <c r="I276" s="327">
        <f t="shared" si="156"/>
        <v>94.31</v>
      </c>
    </row>
    <row r="277" spans="1:9" x14ac:dyDescent="0.25">
      <c r="A277" s="331" t="s">
        <v>612</v>
      </c>
      <c r="B277" s="554">
        <v>84</v>
      </c>
      <c r="C277" s="326">
        <f t="shared" si="146"/>
        <v>0.53164556962025311</v>
      </c>
      <c r="D277" s="325">
        <v>4.75</v>
      </c>
      <c r="E277" s="325">
        <f t="shared" si="147"/>
        <v>398.99999999999994</v>
      </c>
      <c r="F277" s="332">
        <v>1</v>
      </c>
      <c r="G277" s="325">
        <f t="shared" si="155"/>
        <v>399</v>
      </c>
      <c r="H277" s="325">
        <f t="shared" si="149"/>
        <v>96.12</v>
      </c>
      <c r="I277" s="327">
        <f t="shared" si="156"/>
        <v>495.12</v>
      </c>
    </row>
    <row r="278" spans="1:9" x14ac:dyDescent="0.25">
      <c r="A278" s="331" t="s">
        <v>612</v>
      </c>
      <c r="B278" s="554">
        <v>48</v>
      </c>
      <c r="C278" s="326">
        <f t="shared" si="146"/>
        <v>0.30379746835443039</v>
      </c>
      <c r="D278" s="325">
        <v>4.75</v>
      </c>
      <c r="E278" s="325">
        <f t="shared" si="147"/>
        <v>228.00000000000003</v>
      </c>
      <c r="F278" s="332">
        <v>1</v>
      </c>
      <c r="G278" s="325">
        <f t="shared" si="155"/>
        <v>228</v>
      </c>
      <c r="H278" s="325">
        <f t="shared" si="149"/>
        <v>54.93</v>
      </c>
      <c r="I278" s="327">
        <f t="shared" si="156"/>
        <v>282.93</v>
      </c>
    </row>
    <row r="279" spans="1:9" x14ac:dyDescent="0.25">
      <c r="A279" s="331" t="s">
        <v>612</v>
      </c>
      <c r="B279" s="554">
        <v>1.5</v>
      </c>
      <c r="C279" s="326">
        <f t="shared" si="146"/>
        <v>9.4936708860759497E-3</v>
      </c>
      <c r="D279" s="325">
        <v>4.75</v>
      </c>
      <c r="E279" s="325">
        <f t="shared" si="147"/>
        <v>7.1250000000000009</v>
      </c>
      <c r="F279" s="332">
        <v>1</v>
      </c>
      <c r="G279" s="325">
        <f t="shared" si="155"/>
        <v>7.13</v>
      </c>
      <c r="H279" s="325">
        <f t="shared" si="149"/>
        <v>1.72</v>
      </c>
      <c r="I279" s="327">
        <f t="shared" si="156"/>
        <v>8.85</v>
      </c>
    </row>
    <row r="280" spans="1:9" x14ac:dyDescent="0.25">
      <c r="A280" s="331" t="s">
        <v>1418</v>
      </c>
      <c r="B280" s="554">
        <v>72</v>
      </c>
      <c r="C280" s="326">
        <f t="shared" si="146"/>
        <v>0.45569620253164556</v>
      </c>
      <c r="D280" s="325">
        <v>5.7750000000000004</v>
      </c>
      <c r="E280" s="325">
        <f t="shared" si="147"/>
        <v>415.80000000000007</v>
      </c>
      <c r="F280" s="332">
        <v>1</v>
      </c>
      <c r="G280" s="325">
        <f t="shared" si="155"/>
        <v>415.8</v>
      </c>
      <c r="H280" s="325">
        <f t="shared" si="149"/>
        <v>100.17</v>
      </c>
      <c r="I280" s="327">
        <f t="shared" si="156"/>
        <v>515.97</v>
      </c>
    </row>
    <row r="281" spans="1:9" ht="49.5" x14ac:dyDescent="0.25">
      <c r="A281" s="520" t="s">
        <v>1394</v>
      </c>
      <c r="B281" s="552">
        <f>SUM(B282:B295)</f>
        <v>817.5</v>
      </c>
      <c r="C281" s="535">
        <f>SUM(C282:C295)</f>
        <v>5.1740506329113911</v>
      </c>
      <c r="D281" s="536"/>
      <c r="E281" s="536"/>
      <c r="F281" s="539"/>
      <c r="G281" s="536">
        <f>SUM(G282:G295)</f>
        <v>3071.41</v>
      </c>
      <c r="H281" s="536">
        <f>SUM(H282:H295)</f>
        <v>739.9</v>
      </c>
      <c r="I281" s="540">
        <f>SUM(I282:I295)</f>
        <v>3811.31</v>
      </c>
    </row>
    <row r="282" spans="1:9" x14ac:dyDescent="0.25">
      <c r="A282" s="331" t="s">
        <v>62</v>
      </c>
      <c r="B282" s="554">
        <v>12</v>
      </c>
      <c r="C282" s="326">
        <f t="shared" si="146"/>
        <v>7.5949367088607597E-2</v>
      </c>
      <c r="D282" s="325">
        <v>3.75</v>
      </c>
      <c r="E282" s="325">
        <f t="shared" si="147"/>
        <v>45</v>
      </c>
      <c r="F282" s="332">
        <v>1</v>
      </c>
      <c r="G282" s="325">
        <f t="shared" ref="G282" si="157">ROUND(E282*F282,2)</f>
        <v>45</v>
      </c>
      <c r="H282" s="325">
        <f t="shared" si="149"/>
        <v>10.84</v>
      </c>
      <c r="I282" s="327">
        <f t="shared" ref="I282" si="158">G282+H282</f>
        <v>55.84</v>
      </c>
    </row>
    <row r="283" spans="1:9" x14ac:dyDescent="0.25">
      <c r="A283" s="331" t="s">
        <v>62</v>
      </c>
      <c r="B283" s="554">
        <v>53</v>
      </c>
      <c r="C283" s="326">
        <f t="shared" si="146"/>
        <v>0.33544303797468356</v>
      </c>
      <c r="D283" s="325">
        <v>3.75</v>
      </c>
      <c r="E283" s="325">
        <f t="shared" si="147"/>
        <v>198.75</v>
      </c>
      <c r="F283" s="332">
        <v>1</v>
      </c>
      <c r="G283" s="325">
        <f t="shared" ref="G283:G295" si="159">ROUND(E283*F283,2)</f>
        <v>198.75</v>
      </c>
      <c r="H283" s="325">
        <f t="shared" si="149"/>
        <v>47.88</v>
      </c>
      <c r="I283" s="327">
        <f t="shared" ref="I283:I295" si="160">G283+H283</f>
        <v>246.63</v>
      </c>
    </row>
    <row r="284" spans="1:9" x14ac:dyDescent="0.25">
      <c r="A284" s="331" t="s">
        <v>62</v>
      </c>
      <c r="B284" s="554">
        <v>48</v>
      </c>
      <c r="C284" s="326">
        <f t="shared" si="146"/>
        <v>0.30379746835443039</v>
      </c>
      <c r="D284" s="325">
        <v>3.75</v>
      </c>
      <c r="E284" s="325">
        <f t="shared" si="147"/>
        <v>180</v>
      </c>
      <c r="F284" s="332">
        <v>1</v>
      </c>
      <c r="G284" s="325">
        <f t="shared" si="159"/>
        <v>180</v>
      </c>
      <c r="H284" s="325">
        <f t="shared" si="149"/>
        <v>43.36</v>
      </c>
      <c r="I284" s="327">
        <f t="shared" si="160"/>
        <v>223.36</v>
      </c>
    </row>
    <row r="285" spans="1:9" x14ac:dyDescent="0.25">
      <c r="A285" s="331" t="s">
        <v>62</v>
      </c>
      <c r="B285" s="554">
        <v>28</v>
      </c>
      <c r="C285" s="326">
        <f t="shared" si="146"/>
        <v>0.17721518987341772</v>
      </c>
      <c r="D285" s="325">
        <v>3.8809999999999998</v>
      </c>
      <c r="E285" s="325">
        <f t="shared" si="147"/>
        <v>108.66800000000001</v>
      </c>
      <c r="F285" s="332">
        <v>1</v>
      </c>
      <c r="G285" s="325">
        <f t="shared" si="159"/>
        <v>108.67</v>
      </c>
      <c r="H285" s="325">
        <f t="shared" si="149"/>
        <v>26.18</v>
      </c>
      <c r="I285" s="327">
        <f t="shared" si="160"/>
        <v>134.85</v>
      </c>
    </row>
    <row r="286" spans="1:9" x14ac:dyDescent="0.25">
      <c r="A286" s="331" t="s">
        <v>62</v>
      </c>
      <c r="B286" s="554">
        <v>37.5</v>
      </c>
      <c r="C286" s="326">
        <f t="shared" si="146"/>
        <v>0.23734177215189872</v>
      </c>
      <c r="D286" s="325">
        <v>3.806</v>
      </c>
      <c r="E286" s="325">
        <f t="shared" si="147"/>
        <v>142.72499999999999</v>
      </c>
      <c r="F286" s="332">
        <v>1</v>
      </c>
      <c r="G286" s="325">
        <f t="shared" si="159"/>
        <v>142.72999999999999</v>
      </c>
      <c r="H286" s="325">
        <f t="shared" si="149"/>
        <v>34.380000000000003</v>
      </c>
      <c r="I286" s="327">
        <f t="shared" si="160"/>
        <v>177.10999999999999</v>
      </c>
    </row>
    <row r="287" spans="1:9" x14ac:dyDescent="0.25">
      <c r="A287" s="331" t="s">
        <v>62</v>
      </c>
      <c r="B287" s="554">
        <v>12</v>
      </c>
      <c r="C287" s="326">
        <f t="shared" si="146"/>
        <v>7.5949367088607597E-2</v>
      </c>
      <c r="D287" s="325">
        <v>3.75</v>
      </c>
      <c r="E287" s="325">
        <f t="shared" si="147"/>
        <v>45</v>
      </c>
      <c r="F287" s="332">
        <v>1</v>
      </c>
      <c r="G287" s="325">
        <f t="shared" si="159"/>
        <v>45</v>
      </c>
      <c r="H287" s="325">
        <f t="shared" si="149"/>
        <v>10.84</v>
      </c>
      <c r="I287" s="327">
        <f t="shared" si="160"/>
        <v>55.84</v>
      </c>
    </row>
    <row r="288" spans="1:9" x14ac:dyDescent="0.25">
      <c r="A288" s="331" t="s">
        <v>62</v>
      </c>
      <c r="B288" s="554">
        <v>173.5</v>
      </c>
      <c r="C288" s="326">
        <f t="shared" si="146"/>
        <v>1.0981012658227849</v>
      </c>
      <c r="D288" s="325">
        <v>3.75</v>
      </c>
      <c r="E288" s="325">
        <f t="shared" si="147"/>
        <v>650.62500000000011</v>
      </c>
      <c r="F288" s="332">
        <v>1</v>
      </c>
      <c r="G288" s="325">
        <f t="shared" si="159"/>
        <v>650.63</v>
      </c>
      <c r="H288" s="325">
        <f t="shared" si="149"/>
        <v>156.74</v>
      </c>
      <c r="I288" s="327">
        <f t="shared" si="160"/>
        <v>807.37</v>
      </c>
    </row>
    <row r="289" spans="1:9" x14ac:dyDescent="0.25">
      <c r="A289" s="331" t="s">
        <v>62</v>
      </c>
      <c r="B289" s="554">
        <v>24</v>
      </c>
      <c r="C289" s="326">
        <f t="shared" si="146"/>
        <v>0.15189873417721519</v>
      </c>
      <c r="D289" s="325">
        <v>3.75</v>
      </c>
      <c r="E289" s="325">
        <f t="shared" si="147"/>
        <v>90</v>
      </c>
      <c r="F289" s="332">
        <v>1</v>
      </c>
      <c r="G289" s="325">
        <f t="shared" si="159"/>
        <v>90</v>
      </c>
      <c r="H289" s="325">
        <f t="shared" si="149"/>
        <v>21.68</v>
      </c>
      <c r="I289" s="327">
        <f t="shared" si="160"/>
        <v>111.68</v>
      </c>
    </row>
    <row r="290" spans="1:9" x14ac:dyDescent="0.25">
      <c r="A290" s="331" t="s">
        <v>62</v>
      </c>
      <c r="B290" s="554">
        <v>61</v>
      </c>
      <c r="C290" s="326">
        <f t="shared" si="146"/>
        <v>0.38607594936708861</v>
      </c>
      <c r="D290" s="325">
        <v>3.75</v>
      </c>
      <c r="E290" s="325">
        <f t="shared" si="147"/>
        <v>228.75</v>
      </c>
      <c r="F290" s="332">
        <v>1</v>
      </c>
      <c r="G290" s="325">
        <f t="shared" si="159"/>
        <v>228.75</v>
      </c>
      <c r="H290" s="325">
        <f t="shared" si="149"/>
        <v>55.11</v>
      </c>
      <c r="I290" s="327">
        <f t="shared" si="160"/>
        <v>283.86</v>
      </c>
    </row>
    <row r="291" spans="1:9" ht="15.75" customHeight="1" x14ac:dyDescent="0.25">
      <c r="A291" s="331" t="s">
        <v>62</v>
      </c>
      <c r="B291" s="554">
        <v>88</v>
      </c>
      <c r="C291" s="326">
        <f t="shared" ref="C291:C312" si="161">B291/158</f>
        <v>0.55696202531645567</v>
      </c>
      <c r="D291" s="325">
        <v>3.75</v>
      </c>
      <c r="E291" s="325">
        <f t="shared" ref="E291:E312" si="162">D291*C291*158</f>
        <v>330</v>
      </c>
      <c r="F291" s="332">
        <v>1</v>
      </c>
      <c r="G291" s="325">
        <f t="shared" si="159"/>
        <v>330</v>
      </c>
      <c r="H291" s="325">
        <f t="shared" ref="H291:H312" si="163">ROUND(G291*0.2409,2)</f>
        <v>79.5</v>
      </c>
      <c r="I291" s="327">
        <f t="shared" si="160"/>
        <v>409.5</v>
      </c>
    </row>
    <row r="292" spans="1:9" x14ac:dyDescent="0.25">
      <c r="A292" s="331" t="s">
        <v>62</v>
      </c>
      <c r="B292" s="554">
        <v>48</v>
      </c>
      <c r="C292" s="326">
        <f t="shared" si="161"/>
        <v>0.30379746835443039</v>
      </c>
      <c r="D292" s="325">
        <v>3.75</v>
      </c>
      <c r="E292" s="325">
        <f t="shared" si="162"/>
        <v>180</v>
      </c>
      <c r="F292" s="332">
        <v>1</v>
      </c>
      <c r="G292" s="325">
        <f t="shared" si="159"/>
        <v>180</v>
      </c>
      <c r="H292" s="325">
        <f t="shared" si="163"/>
        <v>43.36</v>
      </c>
      <c r="I292" s="327">
        <f t="shared" si="160"/>
        <v>223.36</v>
      </c>
    </row>
    <row r="293" spans="1:9" x14ac:dyDescent="0.25">
      <c r="A293" s="331" t="s">
        <v>62</v>
      </c>
      <c r="B293" s="554">
        <v>72</v>
      </c>
      <c r="C293" s="326">
        <f t="shared" si="161"/>
        <v>0.45569620253164556</v>
      </c>
      <c r="D293" s="325">
        <v>3.75</v>
      </c>
      <c r="E293" s="325">
        <f t="shared" si="162"/>
        <v>270</v>
      </c>
      <c r="F293" s="332">
        <v>1</v>
      </c>
      <c r="G293" s="325">
        <f t="shared" si="159"/>
        <v>270</v>
      </c>
      <c r="H293" s="325">
        <f t="shared" si="163"/>
        <v>65.040000000000006</v>
      </c>
      <c r="I293" s="327">
        <f t="shared" si="160"/>
        <v>335.04</v>
      </c>
    </row>
    <row r="294" spans="1:9" x14ac:dyDescent="0.25">
      <c r="A294" s="331" t="s">
        <v>62</v>
      </c>
      <c r="B294" s="554">
        <v>72</v>
      </c>
      <c r="C294" s="326">
        <f t="shared" si="161"/>
        <v>0.45569620253164556</v>
      </c>
      <c r="D294" s="325">
        <v>3.75</v>
      </c>
      <c r="E294" s="325">
        <f t="shared" si="162"/>
        <v>270</v>
      </c>
      <c r="F294" s="332">
        <v>1</v>
      </c>
      <c r="G294" s="325">
        <f t="shared" si="159"/>
        <v>270</v>
      </c>
      <c r="H294" s="325">
        <f t="shared" si="163"/>
        <v>65.040000000000006</v>
      </c>
      <c r="I294" s="327">
        <f t="shared" si="160"/>
        <v>335.04</v>
      </c>
    </row>
    <row r="295" spans="1:9" x14ac:dyDescent="0.25">
      <c r="A295" s="331" t="s">
        <v>62</v>
      </c>
      <c r="B295" s="554">
        <v>88.5</v>
      </c>
      <c r="C295" s="326">
        <f t="shared" si="161"/>
        <v>0.560126582278481</v>
      </c>
      <c r="D295" s="325">
        <v>3.75</v>
      </c>
      <c r="E295" s="325">
        <f t="shared" si="162"/>
        <v>331.87499999999994</v>
      </c>
      <c r="F295" s="332">
        <v>1</v>
      </c>
      <c r="G295" s="325">
        <f t="shared" si="159"/>
        <v>331.88</v>
      </c>
      <c r="H295" s="325">
        <f t="shared" si="163"/>
        <v>79.95</v>
      </c>
      <c r="I295" s="327">
        <f t="shared" si="160"/>
        <v>411.83</v>
      </c>
    </row>
    <row r="296" spans="1:9" ht="33" x14ac:dyDescent="0.25">
      <c r="A296" s="520" t="s">
        <v>7</v>
      </c>
      <c r="B296" s="552">
        <f>SUM(B297:B312)</f>
        <v>773</v>
      </c>
      <c r="C296" s="535">
        <f>SUM(C297:C312)</f>
        <v>4.8924050632911396</v>
      </c>
      <c r="D296" s="536"/>
      <c r="E296" s="536"/>
      <c r="F296" s="539"/>
      <c r="G296" s="536">
        <f>SUM(G297:G312)</f>
        <v>2702.1000000000004</v>
      </c>
      <c r="H296" s="536">
        <f>SUM(H297:H312)</f>
        <v>650.94000000000005</v>
      </c>
      <c r="I296" s="540">
        <f>SUM(I297:I312)</f>
        <v>3353.0400000000004</v>
      </c>
    </row>
    <row r="297" spans="1:9" x14ac:dyDescent="0.25">
      <c r="A297" s="331" t="s">
        <v>507</v>
      </c>
      <c r="B297" s="554">
        <v>94.5</v>
      </c>
      <c r="C297" s="326">
        <f t="shared" si="161"/>
        <v>0.59810126582278478</v>
      </c>
      <c r="D297" s="325">
        <v>3.8</v>
      </c>
      <c r="E297" s="325">
        <f t="shared" si="162"/>
        <v>359.09999999999997</v>
      </c>
      <c r="F297" s="332">
        <v>1</v>
      </c>
      <c r="G297" s="325">
        <f t="shared" ref="G297" si="164">ROUND(E297*F297,2)</f>
        <v>359.1</v>
      </c>
      <c r="H297" s="325">
        <f t="shared" si="163"/>
        <v>86.51</v>
      </c>
      <c r="I297" s="327">
        <f t="shared" ref="I297" si="165">G297+H297</f>
        <v>445.61</v>
      </c>
    </row>
    <row r="298" spans="1:9" x14ac:dyDescent="0.25">
      <c r="A298" s="331" t="s">
        <v>507</v>
      </c>
      <c r="B298" s="554">
        <v>94</v>
      </c>
      <c r="C298" s="326">
        <f t="shared" si="161"/>
        <v>0.59493670886075944</v>
      </c>
      <c r="D298" s="325">
        <v>3.8</v>
      </c>
      <c r="E298" s="325">
        <f t="shared" si="162"/>
        <v>357.19999999999993</v>
      </c>
      <c r="F298" s="332">
        <v>1</v>
      </c>
      <c r="G298" s="325">
        <f t="shared" ref="G298:G312" si="166">ROUND(E298*F298,2)</f>
        <v>357.2</v>
      </c>
      <c r="H298" s="325">
        <f t="shared" si="163"/>
        <v>86.05</v>
      </c>
      <c r="I298" s="327">
        <f t="shared" ref="I298:I312" si="167">G298+H298</f>
        <v>443.25</v>
      </c>
    </row>
    <row r="299" spans="1:9" x14ac:dyDescent="0.25">
      <c r="A299" s="331" t="s">
        <v>507</v>
      </c>
      <c r="B299" s="554">
        <v>6</v>
      </c>
      <c r="C299" s="326">
        <f t="shared" si="161"/>
        <v>3.7974683544303799E-2</v>
      </c>
      <c r="D299" s="325">
        <v>3.8</v>
      </c>
      <c r="E299" s="325">
        <f t="shared" si="162"/>
        <v>22.799999999999997</v>
      </c>
      <c r="F299" s="332">
        <v>0.3</v>
      </c>
      <c r="G299" s="325">
        <f t="shared" si="166"/>
        <v>6.84</v>
      </c>
      <c r="H299" s="325">
        <f t="shared" si="163"/>
        <v>1.65</v>
      </c>
      <c r="I299" s="327">
        <f t="shared" si="167"/>
        <v>8.49</v>
      </c>
    </row>
    <row r="300" spans="1:9" x14ac:dyDescent="0.25">
      <c r="A300" s="331" t="s">
        <v>507</v>
      </c>
      <c r="B300" s="554">
        <v>24</v>
      </c>
      <c r="C300" s="326">
        <f t="shared" si="161"/>
        <v>0.15189873417721519</v>
      </c>
      <c r="D300" s="325">
        <v>3.8</v>
      </c>
      <c r="E300" s="325">
        <f t="shared" si="162"/>
        <v>91.199999999999989</v>
      </c>
      <c r="F300" s="332">
        <v>1</v>
      </c>
      <c r="G300" s="325">
        <f t="shared" si="166"/>
        <v>91.2</v>
      </c>
      <c r="H300" s="325">
        <f t="shared" si="163"/>
        <v>21.97</v>
      </c>
      <c r="I300" s="327">
        <f t="shared" si="167"/>
        <v>113.17</v>
      </c>
    </row>
    <row r="301" spans="1:9" x14ac:dyDescent="0.25">
      <c r="A301" s="331" t="s">
        <v>507</v>
      </c>
      <c r="B301" s="554">
        <v>48</v>
      </c>
      <c r="C301" s="326">
        <f t="shared" si="161"/>
        <v>0.30379746835443039</v>
      </c>
      <c r="D301" s="325">
        <v>3.8</v>
      </c>
      <c r="E301" s="325">
        <f t="shared" si="162"/>
        <v>182.39999999999998</v>
      </c>
      <c r="F301" s="332">
        <v>1</v>
      </c>
      <c r="G301" s="325">
        <f t="shared" si="166"/>
        <v>182.4</v>
      </c>
      <c r="H301" s="325">
        <f t="shared" si="163"/>
        <v>43.94</v>
      </c>
      <c r="I301" s="327">
        <f t="shared" si="167"/>
        <v>226.34</v>
      </c>
    </row>
    <row r="302" spans="1:9" x14ac:dyDescent="0.25">
      <c r="A302" s="331" t="s">
        <v>507</v>
      </c>
      <c r="B302" s="554">
        <v>8</v>
      </c>
      <c r="C302" s="326">
        <f t="shared" si="161"/>
        <v>5.0632911392405063E-2</v>
      </c>
      <c r="D302" s="325">
        <v>3.8</v>
      </c>
      <c r="E302" s="325">
        <f t="shared" si="162"/>
        <v>30.4</v>
      </c>
      <c r="F302" s="332">
        <v>1</v>
      </c>
      <c r="G302" s="325">
        <f t="shared" si="166"/>
        <v>30.4</v>
      </c>
      <c r="H302" s="325">
        <f t="shared" si="163"/>
        <v>7.32</v>
      </c>
      <c r="I302" s="327">
        <f t="shared" si="167"/>
        <v>37.72</v>
      </c>
    </row>
    <row r="303" spans="1:9" x14ac:dyDescent="0.25">
      <c r="A303" s="331" t="s">
        <v>63</v>
      </c>
      <c r="B303" s="554">
        <v>48</v>
      </c>
      <c r="C303" s="326">
        <f t="shared" si="161"/>
        <v>0.30379746835443039</v>
      </c>
      <c r="D303" s="325">
        <v>3.36</v>
      </c>
      <c r="E303" s="325">
        <f t="shared" si="162"/>
        <v>161.28</v>
      </c>
      <c r="F303" s="332">
        <v>1</v>
      </c>
      <c r="G303" s="325">
        <f t="shared" si="166"/>
        <v>161.28</v>
      </c>
      <c r="H303" s="325">
        <f t="shared" si="163"/>
        <v>38.85</v>
      </c>
      <c r="I303" s="327">
        <f t="shared" si="167"/>
        <v>200.13</v>
      </c>
    </row>
    <row r="304" spans="1:9" x14ac:dyDescent="0.25">
      <c r="A304" s="331" t="s">
        <v>63</v>
      </c>
      <c r="B304" s="554">
        <v>55</v>
      </c>
      <c r="C304" s="326">
        <f t="shared" si="161"/>
        <v>0.34810126582278483</v>
      </c>
      <c r="D304" s="325">
        <v>3.36</v>
      </c>
      <c r="E304" s="325">
        <f t="shared" si="162"/>
        <v>184.8</v>
      </c>
      <c r="F304" s="332">
        <v>1</v>
      </c>
      <c r="G304" s="325">
        <f t="shared" si="166"/>
        <v>184.8</v>
      </c>
      <c r="H304" s="325">
        <f t="shared" si="163"/>
        <v>44.52</v>
      </c>
      <c r="I304" s="327">
        <f t="shared" si="167"/>
        <v>229.32000000000002</v>
      </c>
    </row>
    <row r="305" spans="1:9" x14ac:dyDescent="0.25">
      <c r="A305" s="331" t="s">
        <v>63</v>
      </c>
      <c r="B305" s="554">
        <v>3.5</v>
      </c>
      <c r="C305" s="326">
        <f t="shared" si="161"/>
        <v>2.2151898734177215E-2</v>
      </c>
      <c r="D305" s="325">
        <v>3.36</v>
      </c>
      <c r="E305" s="325">
        <f t="shared" si="162"/>
        <v>11.76</v>
      </c>
      <c r="F305" s="332">
        <v>1</v>
      </c>
      <c r="G305" s="325">
        <f t="shared" si="166"/>
        <v>11.76</v>
      </c>
      <c r="H305" s="325">
        <f t="shared" si="163"/>
        <v>2.83</v>
      </c>
      <c r="I305" s="327">
        <f t="shared" si="167"/>
        <v>14.59</v>
      </c>
    </row>
    <row r="306" spans="1:9" x14ac:dyDescent="0.25">
      <c r="A306" s="331" t="s">
        <v>63</v>
      </c>
      <c r="B306" s="554">
        <v>50</v>
      </c>
      <c r="C306" s="326">
        <f t="shared" si="161"/>
        <v>0.31645569620253167</v>
      </c>
      <c r="D306" s="325">
        <v>3.36</v>
      </c>
      <c r="E306" s="325">
        <f t="shared" si="162"/>
        <v>168.00000000000003</v>
      </c>
      <c r="F306" s="332">
        <v>1</v>
      </c>
      <c r="G306" s="325">
        <f t="shared" si="166"/>
        <v>168</v>
      </c>
      <c r="H306" s="325">
        <f t="shared" si="163"/>
        <v>40.47</v>
      </c>
      <c r="I306" s="327">
        <f t="shared" si="167"/>
        <v>208.47</v>
      </c>
    </row>
    <row r="307" spans="1:9" x14ac:dyDescent="0.25">
      <c r="A307" s="331" t="s">
        <v>63</v>
      </c>
      <c r="B307" s="554">
        <v>24</v>
      </c>
      <c r="C307" s="326">
        <f t="shared" si="161"/>
        <v>0.15189873417721519</v>
      </c>
      <c r="D307" s="325">
        <v>3.36</v>
      </c>
      <c r="E307" s="325">
        <f t="shared" si="162"/>
        <v>80.64</v>
      </c>
      <c r="F307" s="332">
        <v>1</v>
      </c>
      <c r="G307" s="325">
        <f t="shared" si="166"/>
        <v>80.64</v>
      </c>
      <c r="H307" s="325">
        <f t="shared" si="163"/>
        <v>19.43</v>
      </c>
      <c r="I307" s="327">
        <f t="shared" si="167"/>
        <v>100.07</v>
      </c>
    </row>
    <row r="308" spans="1:9" x14ac:dyDescent="0.25">
      <c r="A308" s="331" t="s">
        <v>63</v>
      </c>
      <c r="B308" s="554">
        <v>1</v>
      </c>
      <c r="C308" s="326">
        <f t="shared" si="161"/>
        <v>6.3291139240506328E-3</v>
      </c>
      <c r="D308" s="325">
        <v>3.36</v>
      </c>
      <c r="E308" s="325">
        <f t="shared" si="162"/>
        <v>3.36</v>
      </c>
      <c r="F308" s="332">
        <v>1</v>
      </c>
      <c r="G308" s="325">
        <f t="shared" si="166"/>
        <v>3.36</v>
      </c>
      <c r="H308" s="325">
        <f t="shared" si="163"/>
        <v>0.81</v>
      </c>
      <c r="I308" s="327">
        <f t="shared" si="167"/>
        <v>4.17</v>
      </c>
    </row>
    <row r="309" spans="1:9" x14ac:dyDescent="0.25">
      <c r="A309" s="331" t="s">
        <v>63</v>
      </c>
      <c r="B309" s="554">
        <v>32</v>
      </c>
      <c r="C309" s="326">
        <f t="shared" si="161"/>
        <v>0.20253164556962025</v>
      </c>
      <c r="D309" s="325">
        <v>3.36</v>
      </c>
      <c r="E309" s="325">
        <f t="shared" si="162"/>
        <v>107.52</v>
      </c>
      <c r="F309" s="332">
        <v>1</v>
      </c>
      <c r="G309" s="325">
        <f t="shared" si="166"/>
        <v>107.52</v>
      </c>
      <c r="H309" s="325">
        <f t="shared" si="163"/>
        <v>25.9</v>
      </c>
      <c r="I309" s="327">
        <f t="shared" si="167"/>
        <v>133.41999999999999</v>
      </c>
    </row>
    <row r="310" spans="1:9" x14ac:dyDescent="0.25">
      <c r="A310" s="331" t="s">
        <v>63</v>
      </c>
      <c r="B310" s="554">
        <v>48</v>
      </c>
      <c r="C310" s="326">
        <f t="shared" si="161"/>
        <v>0.30379746835443039</v>
      </c>
      <c r="D310" s="325">
        <v>3.36</v>
      </c>
      <c r="E310" s="325">
        <f t="shared" si="162"/>
        <v>161.28</v>
      </c>
      <c r="F310" s="332">
        <v>1</v>
      </c>
      <c r="G310" s="325">
        <f t="shared" si="166"/>
        <v>161.28</v>
      </c>
      <c r="H310" s="325">
        <f t="shared" si="163"/>
        <v>38.85</v>
      </c>
      <c r="I310" s="327">
        <f t="shared" si="167"/>
        <v>200.13</v>
      </c>
    </row>
    <row r="311" spans="1:9" x14ac:dyDescent="0.25">
      <c r="A311" s="331" t="s">
        <v>63</v>
      </c>
      <c r="B311" s="554">
        <v>93</v>
      </c>
      <c r="C311" s="326">
        <f t="shared" si="161"/>
        <v>0.58860759493670889</v>
      </c>
      <c r="D311" s="325">
        <v>3.36</v>
      </c>
      <c r="E311" s="325">
        <f t="shared" si="162"/>
        <v>312.48</v>
      </c>
      <c r="F311" s="332">
        <v>1</v>
      </c>
      <c r="G311" s="325">
        <f t="shared" si="166"/>
        <v>312.48</v>
      </c>
      <c r="H311" s="325">
        <f t="shared" si="163"/>
        <v>75.28</v>
      </c>
      <c r="I311" s="327">
        <f t="shared" si="167"/>
        <v>387.76</v>
      </c>
    </row>
    <row r="312" spans="1:9" x14ac:dyDescent="0.25">
      <c r="A312" s="331" t="s">
        <v>63</v>
      </c>
      <c r="B312" s="554">
        <v>144</v>
      </c>
      <c r="C312" s="326">
        <f t="shared" si="161"/>
        <v>0.91139240506329111</v>
      </c>
      <c r="D312" s="325">
        <v>3.36</v>
      </c>
      <c r="E312" s="325">
        <f t="shared" si="162"/>
        <v>483.84</v>
      </c>
      <c r="F312" s="332">
        <v>1</v>
      </c>
      <c r="G312" s="325">
        <f t="shared" si="166"/>
        <v>483.84</v>
      </c>
      <c r="H312" s="325">
        <f t="shared" si="163"/>
        <v>116.56</v>
      </c>
      <c r="I312" s="327">
        <f t="shared" si="167"/>
        <v>600.4</v>
      </c>
    </row>
    <row r="313" spans="1:9" x14ac:dyDescent="0.25">
      <c r="A313" s="519" t="s">
        <v>1419</v>
      </c>
      <c r="B313" s="551">
        <f t="shared" ref="B313:C313" si="168">B314+B323+B325</f>
        <v>173</v>
      </c>
      <c r="C313" s="532">
        <f t="shared" si="168"/>
        <v>1.0949367088607596</v>
      </c>
      <c r="D313" s="533"/>
      <c r="E313" s="533"/>
      <c r="F313" s="541"/>
      <c r="G313" s="532">
        <f t="shared" ref="G313:I313" si="169">G314+G323+G325</f>
        <v>782.56000000000006</v>
      </c>
      <c r="H313" s="532">
        <f t="shared" si="169"/>
        <v>188.53000000000003</v>
      </c>
      <c r="I313" s="538">
        <f t="shared" si="169"/>
        <v>971.09000000000015</v>
      </c>
    </row>
    <row r="314" spans="1:9" ht="52.5" customHeight="1" x14ac:dyDescent="0.25">
      <c r="A314" s="520" t="s">
        <v>8</v>
      </c>
      <c r="B314" s="552">
        <f t="shared" ref="B314:C314" si="170">SUM(B315:B322)</f>
        <v>95</v>
      </c>
      <c r="C314" s="535">
        <f t="shared" si="170"/>
        <v>0.60126582278481011</v>
      </c>
      <c r="D314" s="536"/>
      <c r="E314" s="536"/>
      <c r="F314" s="539"/>
      <c r="G314" s="535">
        <f t="shared" ref="G314:I314" si="171">SUM(G315:G322)</f>
        <v>519.31000000000006</v>
      </c>
      <c r="H314" s="535">
        <f t="shared" si="171"/>
        <v>125.11000000000001</v>
      </c>
      <c r="I314" s="537">
        <f t="shared" si="171"/>
        <v>644.42000000000007</v>
      </c>
    </row>
    <row r="315" spans="1:9" x14ac:dyDescent="0.25">
      <c r="A315" s="331" t="s">
        <v>964</v>
      </c>
      <c r="B315" s="554">
        <v>8</v>
      </c>
      <c r="C315" s="326">
        <f t="shared" ref="C315:C329" si="172">B315/158</f>
        <v>5.0632911392405063E-2</v>
      </c>
      <c r="D315" s="325">
        <v>5.7750000000000004</v>
      </c>
      <c r="E315" s="325">
        <f t="shared" ref="E315:E329" si="173">D315*C315*158</f>
        <v>46.2</v>
      </c>
      <c r="F315" s="332">
        <v>1</v>
      </c>
      <c r="G315" s="325">
        <f t="shared" ref="G315" si="174">ROUND(E315*F315,2)</f>
        <v>46.2</v>
      </c>
      <c r="H315" s="325">
        <f t="shared" ref="H315:H329" si="175">ROUND(G315*0.2409,2)</f>
        <v>11.13</v>
      </c>
      <c r="I315" s="327">
        <f t="shared" ref="I315" si="176">G315+H315</f>
        <v>57.330000000000005</v>
      </c>
    </row>
    <row r="316" spans="1:9" x14ac:dyDescent="0.25">
      <c r="A316" s="331" t="s">
        <v>964</v>
      </c>
      <c r="B316" s="554">
        <v>8</v>
      </c>
      <c r="C316" s="326">
        <f t="shared" si="172"/>
        <v>5.0632911392405063E-2</v>
      </c>
      <c r="D316" s="325">
        <v>5.7750000000000004</v>
      </c>
      <c r="E316" s="325">
        <f t="shared" si="173"/>
        <v>46.2</v>
      </c>
      <c r="F316" s="332">
        <v>1</v>
      </c>
      <c r="G316" s="325">
        <f t="shared" ref="G316:G322" si="177">ROUND(E316*F316,2)</f>
        <v>46.2</v>
      </c>
      <c r="H316" s="325">
        <f t="shared" si="175"/>
        <v>11.13</v>
      </c>
      <c r="I316" s="327">
        <f t="shared" ref="I316:I322" si="178">G316+H316</f>
        <v>57.330000000000005</v>
      </c>
    </row>
    <row r="317" spans="1:9" x14ac:dyDescent="0.25">
      <c r="A317" s="331" t="s">
        <v>964</v>
      </c>
      <c r="B317" s="554">
        <v>28</v>
      </c>
      <c r="C317" s="326">
        <f t="shared" si="172"/>
        <v>0.17721518987341772</v>
      </c>
      <c r="D317" s="325">
        <v>5.6639999999999997</v>
      </c>
      <c r="E317" s="325">
        <f t="shared" si="173"/>
        <v>158.59199999999998</v>
      </c>
      <c r="F317" s="332">
        <v>1</v>
      </c>
      <c r="G317" s="325">
        <f t="shared" si="177"/>
        <v>158.59</v>
      </c>
      <c r="H317" s="325">
        <f t="shared" si="175"/>
        <v>38.200000000000003</v>
      </c>
      <c r="I317" s="327">
        <f t="shared" si="178"/>
        <v>196.79000000000002</v>
      </c>
    </row>
    <row r="318" spans="1:9" x14ac:dyDescent="0.25">
      <c r="A318" s="331" t="s">
        <v>964</v>
      </c>
      <c r="B318" s="554">
        <v>8</v>
      </c>
      <c r="C318" s="326">
        <f t="shared" si="172"/>
        <v>5.0632911392405063E-2</v>
      </c>
      <c r="D318" s="325">
        <v>5.6639999999999997</v>
      </c>
      <c r="E318" s="325">
        <f t="shared" si="173"/>
        <v>45.311999999999998</v>
      </c>
      <c r="F318" s="332">
        <v>1</v>
      </c>
      <c r="G318" s="325">
        <f t="shared" si="177"/>
        <v>45.31</v>
      </c>
      <c r="H318" s="325">
        <f t="shared" si="175"/>
        <v>10.92</v>
      </c>
      <c r="I318" s="327">
        <f t="shared" si="178"/>
        <v>56.230000000000004</v>
      </c>
    </row>
    <row r="319" spans="1:9" x14ac:dyDescent="0.25">
      <c r="A319" s="331" t="s">
        <v>964</v>
      </c>
      <c r="B319" s="554">
        <v>6</v>
      </c>
      <c r="C319" s="326">
        <f t="shared" si="172"/>
        <v>3.7974683544303799E-2</v>
      </c>
      <c r="D319" s="325">
        <v>5.6639999999999997</v>
      </c>
      <c r="E319" s="325">
        <f t="shared" si="173"/>
        <v>33.984000000000002</v>
      </c>
      <c r="F319" s="332">
        <v>1</v>
      </c>
      <c r="G319" s="325">
        <f t="shared" si="177"/>
        <v>33.979999999999997</v>
      </c>
      <c r="H319" s="325">
        <f t="shared" si="175"/>
        <v>8.19</v>
      </c>
      <c r="I319" s="327">
        <f t="shared" si="178"/>
        <v>42.169999999999995</v>
      </c>
    </row>
    <row r="320" spans="1:9" x14ac:dyDescent="0.25">
      <c r="A320" s="331" t="s">
        <v>964</v>
      </c>
      <c r="B320" s="554">
        <v>16</v>
      </c>
      <c r="C320" s="326">
        <f t="shared" si="172"/>
        <v>0.10126582278481013</v>
      </c>
      <c r="D320" s="325">
        <v>5.58</v>
      </c>
      <c r="E320" s="325">
        <f t="shared" si="173"/>
        <v>89.28</v>
      </c>
      <c r="F320" s="332">
        <v>1</v>
      </c>
      <c r="G320" s="325">
        <f t="shared" si="177"/>
        <v>89.28</v>
      </c>
      <c r="H320" s="325">
        <f t="shared" si="175"/>
        <v>21.51</v>
      </c>
      <c r="I320" s="327">
        <f t="shared" si="178"/>
        <v>110.79</v>
      </c>
    </row>
    <row r="321" spans="1:9" x14ac:dyDescent="0.25">
      <c r="A321" s="331" t="s">
        <v>612</v>
      </c>
      <c r="B321" s="554">
        <v>11</v>
      </c>
      <c r="C321" s="326">
        <f t="shared" si="172"/>
        <v>6.9620253164556958E-2</v>
      </c>
      <c r="D321" s="325">
        <v>4.75</v>
      </c>
      <c r="E321" s="325">
        <f t="shared" si="173"/>
        <v>52.25</v>
      </c>
      <c r="F321" s="332">
        <v>1</v>
      </c>
      <c r="G321" s="325">
        <f t="shared" si="177"/>
        <v>52.25</v>
      </c>
      <c r="H321" s="325">
        <f t="shared" si="175"/>
        <v>12.59</v>
      </c>
      <c r="I321" s="327">
        <f t="shared" si="178"/>
        <v>64.84</v>
      </c>
    </row>
    <row r="322" spans="1:9" x14ac:dyDescent="0.25">
      <c r="A322" s="331" t="s">
        <v>612</v>
      </c>
      <c r="B322" s="554">
        <v>10</v>
      </c>
      <c r="C322" s="326">
        <f t="shared" si="172"/>
        <v>6.3291139240506333E-2</v>
      </c>
      <c r="D322" s="325">
        <v>4.75</v>
      </c>
      <c r="E322" s="325">
        <f t="shared" si="173"/>
        <v>47.500000000000007</v>
      </c>
      <c r="F322" s="332">
        <v>1</v>
      </c>
      <c r="G322" s="325">
        <f t="shared" si="177"/>
        <v>47.5</v>
      </c>
      <c r="H322" s="325">
        <f t="shared" si="175"/>
        <v>11.44</v>
      </c>
      <c r="I322" s="327">
        <f t="shared" si="178"/>
        <v>58.94</v>
      </c>
    </row>
    <row r="323" spans="1:9" ht="46.5" customHeight="1" x14ac:dyDescent="0.25">
      <c r="A323" s="520" t="s">
        <v>1394</v>
      </c>
      <c r="B323" s="552">
        <f t="shared" ref="B323:C323" si="179">SUM(B324)</f>
        <v>3</v>
      </c>
      <c r="C323" s="535">
        <f t="shared" si="179"/>
        <v>1.8987341772151899E-2</v>
      </c>
      <c r="D323" s="536"/>
      <c r="E323" s="536"/>
      <c r="F323" s="539"/>
      <c r="G323" s="535">
        <f t="shared" ref="G323:I323" si="180">SUM(G324)</f>
        <v>11.25</v>
      </c>
      <c r="H323" s="535">
        <f t="shared" si="180"/>
        <v>2.71</v>
      </c>
      <c r="I323" s="537">
        <f t="shared" si="180"/>
        <v>13.96</v>
      </c>
    </row>
    <row r="324" spans="1:9" x14ac:dyDescent="0.25">
      <c r="A324" s="331" t="s">
        <v>62</v>
      </c>
      <c r="B324" s="554">
        <v>3</v>
      </c>
      <c r="C324" s="326">
        <f t="shared" si="172"/>
        <v>1.8987341772151899E-2</v>
      </c>
      <c r="D324" s="325">
        <v>3.75</v>
      </c>
      <c r="E324" s="325">
        <f t="shared" si="173"/>
        <v>11.25</v>
      </c>
      <c r="F324" s="332">
        <v>1</v>
      </c>
      <c r="G324" s="325">
        <f t="shared" ref="G324" si="181">ROUND(E324*F324,2)</f>
        <v>11.25</v>
      </c>
      <c r="H324" s="325">
        <f t="shared" si="175"/>
        <v>2.71</v>
      </c>
      <c r="I324" s="327">
        <f t="shared" ref="I324" si="182">G324+H324</f>
        <v>13.96</v>
      </c>
    </row>
    <row r="325" spans="1:9" ht="33" x14ac:dyDescent="0.25">
      <c r="A325" s="520" t="s">
        <v>7</v>
      </c>
      <c r="B325" s="552">
        <f t="shared" ref="B325:C325" si="183">SUM(B326:B329)</f>
        <v>75</v>
      </c>
      <c r="C325" s="535">
        <f t="shared" si="183"/>
        <v>0.47468354430379744</v>
      </c>
      <c r="D325" s="536"/>
      <c r="E325" s="536"/>
      <c r="F325" s="539"/>
      <c r="G325" s="535">
        <f t="shared" ref="G325:H325" si="184">SUM(G326:G329)</f>
        <v>252</v>
      </c>
      <c r="H325" s="535">
        <f t="shared" si="184"/>
        <v>60.710000000000008</v>
      </c>
      <c r="I325" s="537">
        <f>SUM(I326:I329)</f>
        <v>312.71000000000004</v>
      </c>
    </row>
    <row r="326" spans="1:9" x14ac:dyDescent="0.25">
      <c r="A326" s="331" t="s">
        <v>63</v>
      </c>
      <c r="B326" s="554">
        <v>14</v>
      </c>
      <c r="C326" s="326">
        <f t="shared" si="172"/>
        <v>8.8607594936708861E-2</v>
      </c>
      <c r="D326" s="325">
        <v>3.36</v>
      </c>
      <c r="E326" s="325">
        <f t="shared" si="173"/>
        <v>47.04</v>
      </c>
      <c r="F326" s="332">
        <v>1</v>
      </c>
      <c r="G326" s="325">
        <f t="shared" ref="G326" si="185">ROUND(E326*F326,2)</f>
        <v>47.04</v>
      </c>
      <c r="H326" s="325">
        <f t="shared" si="175"/>
        <v>11.33</v>
      </c>
      <c r="I326" s="327">
        <f t="shared" ref="I326" si="186">G326+H326</f>
        <v>58.37</v>
      </c>
    </row>
    <row r="327" spans="1:9" x14ac:dyDescent="0.25">
      <c r="A327" s="331" t="s">
        <v>63</v>
      </c>
      <c r="B327" s="554">
        <v>31</v>
      </c>
      <c r="C327" s="326">
        <f t="shared" si="172"/>
        <v>0.19620253164556961</v>
      </c>
      <c r="D327" s="325">
        <v>3.36</v>
      </c>
      <c r="E327" s="325">
        <f t="shared" si="173"/>
        <v>104.16</v>
      </c>
      <c r="F327" s="332">
        <v>1</v>
      </c>
      <c r="G327" s="325">
        <f t="shared" ref="G327:G329" si="187">ROUND(E327*F327,2)</f>
        <v>104.16</v>
      </c>
      <c r="H327" s="325">
        <f t="shared" si="175"/>
        <v>25.09</v>
      </c>
      <c r="I327" s="327">
        <f t="shared" ref="I327:I329" si="188">G327+H327</f>
        <v>129.25</v>
      </c>
    </row>
    <row r="328" spans="1:9" x14ac:dyDescent="0.25">
      <c r="A328" s="331" t="s">
        <v>63</v>
      </c>
      <c r="B328" s="554">
        <v>8</v>
      </c>
      <c r="C328" s="326">
        <f t="shared" si="172"/>
        <v>5.0632911392405063E-2</v>
      </c>
      <c r="D328" s="325">
        <v>3.36</v>
      </c>
      <c r="E328" s="325">
        <f t="shared" si="173"/>
        <v>26.88</v>
      </c>
      <c r="F328" s="332">
        <v>1</v>
      </c>
      <c r="G328" s="325">
        <f t="shared" si="187"/>
        <v>26.88</v>
      </c>
      <c r="H328" s="325">
        <f t="shared" si="175"/>
        <v>6.48</v>
      </c>
      <c r="I328" s="327">
        <f t="shared" si="188"/>
        <v>33.36</v>
      </c>
    </row>
    <row r="329" spans="1:9" x14ac:dyDescent="0.25">
      <c r="A329" s="331" t="s">
        <v>63</v>
      </c>
      <c r="B329" s="554">
        <v>22</v>
      </c>
      <c r="C329" s="326">
        <f t="shared" si="172"/>
        <v>0.13924050632911392</v>
      </c>
      <c r="D329" s="325">
        <v>3.36</v>
      </c>
      <c r="E329" s="325">
        <f t="shared" si="173"/>
        <v>73.92</v>
      </c>
      <c r="F329" s="332">
        <v>1</v>
      </c>
      <c r="G329" s="325">
        <f t="shared" si="187"/>
        <v>73.92</v>
      </c>
      <c r="H329" s="325">
        <f t="shared" si="175"/>
        <v>17.809999999999999</v>
      </c>
      <c r="I329" s="327">
        <f t="shared" si="188"/>
        <v>91.73</v>
      </c>
    </row>
    <row r="330" spans="1:9" x14ac:dyDescent="0.25">
      <c r="A330" s="519" t="s">
        <v>1420</v>
      </c>
      <c r="B330" s="551">
        <f>B337+B352+B331+B348</f>
        <v>754</v>
      </c>
      <c r="C330" s="532">
        <f>C337+C352+C331+C348</f>
        <v>4.7721518987341778</v>
      </c>
      <c r="D330" s="533"/>
      <c r="E330" s="533"/>
      <c r="F330" s="541"/>
      <c r="G330" s="532">
        <f>G337+G352+G331+G348</f>
        <v>3722.72</v>
      </c>
      <c r="H330" s="532">
        <f>H337+H352+H331+H348</f>
        <v>896.80000000000007</v>
      </c>
      <c r="I330" s="538">
        <f>I337+I352+I331+I348</f>
        <v>4619.5200000000004</v>
      </c>
    </row>
    <row r="331" spans="1:9" s="338" customFormat="1" ht="33" x14ac:dyDescent="0.25">
      <c r="A331" s="520" t="s">
        <v>1390</v>
      </c>
      <c r="B331" s="552">
        <f t="shared" ref="B331:C331" si="189">SUM(B332:B336)</f>
        <v>33</v>
      </c>
      <c r="C331" s="535">
        <f t="shared" si="189"/>
        <v>0.20886075949367089</v>
      </c>
      <c r="D331" s="536"/>
      <c r="E331" s="536"/>
      <c r="F331" s="539"/>
      <c r="G331" s="535">
        <f t="shared" ref="G331:H331" si="190">SUM(G332:G336)</f>
        <v>395.15999999999997</v>
      </c>
      <c r="H331" s="535">
        <f t="shared" si="190"/>
        <v>95.19</v>
      </c>
      <c r="I331" s="537">
        <f>SUM(I332:I336)</f>
        <v>490.34999999999997</v>
      </c>
    </row>
    <row r="332" spans="1:9" s="338" customFormat="1" x14ac:dyDescent="0.25">
      <c r="A332" s="339" t="s">
        <v>1421</v>
      </c>
      <c r="B332" s="558">
        <v>10</v>
      </c>
      <c r="C332" s="326">
        <f t="shared" ref="C332:C357" si="191">B332/158</f>
        <v>6.3291139240506333E-2</v>
      </c>
      <c r="D332" s="340">
        <v>14.013999999999999</v>
      </c>
      <c r="E332" s="325">
        <f t="shared" ref="E332:E357" si="192">D332*C332*158</f>
        <v>140.14000000000001</v>
      </c>
      <c r="F332" s="334">
        <v>1</v>
      </c>
      <c r="G332" s="325">
        <f t="shared" ref="G332" si="193">ROUND(E332*F332,2)</f>
        <v>140.13999999999999</v>
      </c>
      <c r="H332" s="325">
        <f t="shared" ref="H332:H357" si="194">ROUND(G332*0.2409,2)</f>
        <v>33.76</v>
      </c>
      <c r="I332" s="327">
        <f t="shared" ref="I332" si="195">G332+H332</f>
        <v>173.89999999999998</v>
      </c>
    </row>
    <row r="333" spans="1:9" s="338" customFormat="1" x14ac:dyDescent="0.25">
      <c r="A333" s="339" t="s">
        <v>1421</v>
      </c>
      <c r="B333" s="558">
        <v>4</v>
      </c>
      <c r="C333" s="326">
        <f t="shared" si="191"/>
        <v>2.5316455696202531E-2</v>
      </c>
      <c r="D333" s="340">
        <v>14.013999999999999</v>
      </c>
      <c r="E333" s="325">
        <f t="shared" si="192"/>
        <v>56.055999999999997</v>
      </c>
      <c r="F333" s="334">
        <v>1</v>
      </c>
      <c r="G333" s="325">
        <f t="shared" ref="G333:G336" si="196">ROUND(E333*F333,2)</f>
        <v>56.06</v>
      </c>
      <c r="H333" s="325">
        <f t="shared" si="194"/>
        <v>13.5</v>
      </c>
      <c r="I333" s="327">
        <f t="shared" ref="I333:I336" si="197">G333+H333</f>
        <v>69.56</v>
      </c>
    </row>
    <row r="334" spans="1:9" s="338" customFormat="1" x14ac:dyDescent="0.25">
      <c r="A334" s="339" t="s">
        <v>1421</v>
      </c>
      <c r="B334" s="558">
        <v>4</v>
      </c>
      <c r="C334" s="326">
        <f t="shared" si="191"/>
        <v>2.5316455696202531E-2</v>
      </c>
      <c r="D334" s="340">
        <v>14.013999999999999</v>
      </c>
      <c r="E334" s="325">
        <f t="shared" si="192"/>
        <v>56.055999999999997</v>
      </c>
      <c r="F334" s="334">
        <v>1</v>
      </c>
      <c r="G334" s="325">
        <f t="shared" si="196"/>
        <v>56.06</v>
      </c>
      <c r="H334" s="325">
        <f t="shared" si="194"/>
        <v>13.5</v>
      </c>
      <c r="I334" s="327">
        <f t="shared" si="197"/>
        <v>69.56</v>
      </c>
    </row>
    <row r="335" spans="1:9" s="338" customFormat="1" x14ac:dyDescent="0.25">
      <c r="A335" s="339" t="s">
        <v>1421</v>
      </c>
      <c r="B335" s="558">
        <v>5</v>
      </c>
      <c r="C335" s="326">
        <f t="shared" si="191"/>
        <v>3.1645569620253167E-2</v>
      </c>
      <c r="D335" s="340">
        <v>13.54</v>
      </c>
      <c r="E335" s="325">
        <f t="shared" si="192"/>
        <v>67.7</v>
      </c>
      <c r="F335" s="334">
        <v>1</v>
      </c>
      <c r="G335" s="325">
        <f t="shared" si="196"/>
        <v>67.7</v>
      </c>
      <c r="H335" s="325">
        <f t="shared" si="194"/>
        <v>16.309999999999999</v>
      </c>
      <c r="I335" s="327">
        <f t="shared" si="197"/>
        <v>84.01</v>
      </c>
    </row>
    <row r="336" spans="1:9" s="338" customFormat="1" x14ac:dyDescent="0.25">
      <c r="A336" s="339" t="s">
        <v>66</v>
      </c>
      <c r="B336" s="558">
        <v>10</v>
      </c>
      <c r="C336" s="326">
        <f t="shared" si="191"/>
        <v>6.3291139240506333E-2</v>
      </c>
      <c r="D336" s="340">
        <v>7.52</v>
      </c>
      <c r="E336" s="325">
        <f t="shared" si="192"/>
        <v>75.2</v>
      </c>
      <c r="F336" s="334">
        <v>1</v>
      </c>
      <c r="G336" s="325">
        <f t="shared" si="196"/>
        <v>75.2</v>
      </c>
      <c r="H336" s="325">
        <f t="shared" si="194"/>
        <v>18.12</v>
      </c>
      <c r="I336" s="327">
        <f t="shared" si="197"/>
        <v>93.320000000000007</v>
      </c>
    </row>
    <row r="337" spans="1:9" ht="49.5" x14ac:dyDescent="0.25">
      <c r="A337" s="520" t="s">
        <v>8</v>
      </c>
      <c r="B337" s="552">
        <f t="shared" ref="B337:C337" si="198">SUM(B338:B347)</f>
        <v>428</v>
      </c>
      <c r="C337" s="535">
        <f t="shared" si="198"/>
        <v>2.7088607594936711</v>
      </c>
      <c r="D337" s="536"/>
      <c r="E337" s="536"/>
      <c r="F337" s="539"/>
      <c r="G337" s="535">
        <f t="shared" ref="G337:H337" si="199">SUM(G338:G347)</f>
        <v>2309.48</v>
      </c>
      <c r="H337" s="535">
        <f t="shared" si="199"/>
        <v>556.35</v>
      </c>
      <c r="I337" s="537">
        <f>SUM(I338:I347)</f>
        <v>2865.83</v>
      </c>
    </row>
    <row r="338" spans="1:9" s="337" customFormat="1" x14ac:dyDescent="0.25">
      <c r="A338" s="324" t="s">
        <v>61</v>
      </c>
      <c r="B338" s="559">
        <v>48</v>
      </c>
      <c r="C338" s="326">
        <f t="shared" si="191"/>
        <v>0.30379746835443039</v>
      </c>
      <c r="D338" s="340">
        <v>5.7750000000000004</v>
      </c>
      <c r="E338" s="325">
        <f t="shared" si="192"/>
        <v>277.20000000000005</v>
      </c>
      <c r="F338" s="334">
        <v>1</v>
      </c>
      <c r="G338" s="325">
        <f t="shared" ref="G338" si="200">ROUND(E338*F338,2)</f>
        <v>277.2</v>
      </c>
      <c r="H338" s="325">
        <f t="shared" si="194"/>
        <v>66.78</v>
      </c>
      <c r="I338" s="327">
        <f t="shared" ref="I338" si="201">G338+H338</f>
        <v>343.98</v>
      </c>
    </row>
    <row r="339" spans="1:9" s="337" customFormat="1" x14ac:dyDescent="0.25">
      <c r="A339" s="324" t="s">
        <v>964</v>
      </c>
      <c r="B339" s="559">
        <v>70</v>
      </c>
      <c r="C339" s="326">
        <f t="shared" si="191"/>
        <v>0.44303797468354428</v>
      </c>
      <c r="D339" s="340">
        <v>5.7750000000000004</v>
      </c>
      <c r="E339" s="325">
        <f t="shared" si="192"/>
        <v>404.25</v>
      </c>
      <c r="F339" s="334">
        <v>1</v>
      </c>
      <c r="G339" s="325">
        <f t="shared" ref="G339:G347" si="202">ROUND(E339*F339,2)</f>
        <v>404.25</v>
      </c>
      <c r="H339" s="325">
        <f t="shared" si="194"/>
        <v>97.38</v>
      </c>
      <c r="I339" s="327">
        <f t="shared" ref="I339:I347" si="203">G339+H339</f>
        <v>501.63</v>
      </c>
    </row>
    <row r="340" spans="1:9" s="337" customFormat="1" x14ac:dyDescent="0.25">
      <c r="A340" s="324" t="s">
        <v>964</v>
      </c>
      <c r="B340" s="559">
        <v>12</v>
      </c>
      <c r="C340" s="326">
        <f t="shared" si="191"/>
        <v>7.5949367088607597E-2</v>
      </c>
      <c r="D340" s="340">
        <v>5.7750000000000004</v>
      </c>
      <c r="E340" s="325">
        <f t="shared" si="192"/>
        <v>69.300000000000011</v>
      </c>
      <c r="F340" s="334">
        <v>1</v>
      </c>
      <c r="G340" s="325">
        <f t="shared" si="202"/>
        <v>69.3</v>
      </c>
      <c r="H340" s="325">
        <f t="shared" si="194"/>
        <v>16.690000000000001</v>
      </c>
      <c r="I340" s="327">
        <f t="shared" si="203"/>
        <v>85.99</v>
      </c>
    </row>
    <row r="341" spans="1:9" s="337" customFormat="1" x14ac:dyDescent="0.25">
      <c r="A341" s="324" t="s">
        <v>964</v>
      </c>
      <c r="B341" s="559">
        <v>48</v>
      </c>
      <c r="C341" s="326">
        <f t="shared" si="191"/>
        <v>0.30379746835443039</v>
      </c>
      <c r="D341" s="340">
        <v>5.7750000000000004</v>
      </c>
      <c r="E341" s="325">
        <f t="shared" si="192"/>
        <v>277.20000000000005</v>
      </c>
      <c r="F341" s="334">
        <v>1</v>
      </c>
      <c r="G341" s="325">
        <f t="shared" si="202"/>
        <v>277.2</v>
      </c>
      <c r="H341" s="325">
        <f t="shared" si="194"/>
        <v>66.78</v>
      </c>
      <c r="I341" s="327">
        <f t="shared" si="203"/>
        <v>343.98</v>
      </c>
    </row>
    <row r="342" spans="1:9" s="337" customFormat="1" x14ac:dyDescent="0.25">
      <c r="A342" s="324" t="s">
        <v>964</v>
      </c>
      <c r="B342" s="559">
        <v>144</v>
      </c>
      <c r="C342" s="326">
        <f t="shared" si="191"/>
        <v>0.91139240506329111</v>
      </c>
      <c r="D342" s="340">
        <v>5.6639999999999997</v>
      </c>
      <c r="E342" s="325">
        <f t="shared" si="192"/>
        <v>815.61599999999987</v>
      </c>
      <c r="F342" s="334">
        <v>1</v>
      </c>
      <c r="G342" s="325">
        <f t="shared" si="202"/>
        <v>815.62</v>
      </c>
      <c r="H342" s="325">
        <f t="shared" si="194"/>
        <v>196.48</v>
      </c>
      <c r="I342" s="327">
        <f t="shared" si="203"/>
        <v>1012.1</v>
      </c>
    </row>
    <row r="343" spans="1:9" s="337" customFormat="1" x14ac:dyDescent="0.25">
      <c r="A343" s="324" t="s">
        <v>964</v>
      </c>
      <c r="B343" s="559">
        <v>28</v>
      </c>
      <c r="C343" s="326">
        <f t="shared" si="191"/>
        <v>0.17721518987341772</v>
      </c>
      <c r="D343" s="340">
        <v>5.6639999999999997</v>
      </c>
      <c r="E343" s="325">
        <f t="shared" si="192"/>
        <v>158.59199999999998</v>
      </c>
      <c r="F343" s="334">
        <v>0.3</v>
      </c>
      <c r="G343" s="325">
        <f t="shared" si="202"/>
        <v>47.58</v>
      </c>
      <c r="H343" s="325">
        <f t="shared" si="194"/>
        <v>11.46</v>
      </c>
      <c r="I343" s="327">
        <f t="shared" si="203"/>
        <v>59.04</v>
      </c>
    </row>
    <row r="344" spans="1:9" s="337" customFormat="1" x14ac:dyDescent="0.25">
      <c r="A344" s="324" t="s">
        <v>964</v>
      </c>
      <c r="B344" s="559">
        <v>8</v>
      </c>
      <c r="C344" s="326">
        <f t="shared" si="191"/>
        <v>5.0632911392405063E-2</v>
      </c>
      <c r="D344" s="340">
        <v>5.6639999999999997</v>
      </c>
      <c r="E344" s="325">
        <f t="shared" si="192"/>
        <v>45.311999999999998</v>
      </c>
      <c r="F344" s="334">
        <v>1</v>
      </c>
      <c r="G344" s="325">
        <f t="shared" si="202"/>
        <v>45.31</v>
      </c>
      <c r="H344" s="325">
        <f t="shared" si="194"/>
        <v>10.92</v>
      </c>
      <c r="I344" s="327">
        <f t="shared" si="203"/>
        <v>56.230000000000004</v>
      </c>
    </row>
    <row r="345" spans="1:9" s="337" customFormat="1" x14ac:dyDescent="0.25">
      <c r="A345" s="324" t="s">
        <v>964</v>
      </c>
      <c r="B345" s="559">
        <v>6</v>
      </c>
      <c r="C345" s="326">
        <f t="shared" si="191"/>
        <v>3.7974683544303799E-2</v>
      </c>
      <c r="D345" s="340">
        <v>5.72</v>
      </c>
      <c r="E345" s="325">
        <f t="shared" si="192"/>
        <v>34.32</v>
      </c>
      <c r="F345" s="334">
        <v>0.3</v>
      </c>
      <c r="G345" s="325">
        <f t="shared" si="202"/>
        <v>10.3</v>
      </c>
      <c r="H345" s="325">
        <f t="shared" si="194"/>
        <v>2.48</v>
      </c>
      <c r="I345" s="327">
        <f t="shared" si="203"/>
        <v>12.780000000000001</v>
      </c>
    </row>
    <row r="346" spans="1:9" s="337" customFormat="1" x14ac:dyDescent="0.25">
      <c r="A346" s="324" t="s">
        <v>964</v>
      </c>
      <c r="B346" s="559">
        <v>40</v>
      </c>
      <c r="C346" s="326">
        <f t="shared" si="191"/>
        <v>0.25316455696202533</v>
      </c>
      <c r="D346" s="340">
        <v>5.72</v>
      </c>
      <c r="E346" s="325">
        <f t="shared" si="192"/>
        <v>228.79999999999998</v>
      </c>
      <c r="F346" s="334">
        <v>1</v>
      </c>
      <c r="G346" s="325">
        <f t="shared" si="202"/>
        <v>228.8</v>
      </c>
      <c r="H346" s="325">
        <f t="shared" si="194"/>
        <v>55.12</v>
      </c>
      <c r="I346" s="327">
        <f t="shared" si="203"/>
        <v>283.92</v>
      </c>
    </row>
    <row r="347" spans="1:9" x14ac:dyDescent="0.25">
      <c r="A347" s="331" t="s">
        <v>964</v>
      </c>
      <c r="B347" s="554">
        <v>24</v>
      </c>
      <c r="C347" s="326">
        <f t="shared" si="191"/>
        <v>0.15189873417721519</v>
      </c>
      <c r="D347" s="325">
        <v>5.58</v>
      </c>
      <c r="E347" s="325">
        <f t="shared" si="192"/>
        <v>133.91999999999999</v>
      </c>
      <c r="F347" s="332">
        <v>1</v>
      </c>
      <c r="G347" s="325">
        <f t="shared" si="202"/>
        <v>133.91999999999999</v>
      </c>
      <c r="H347" s="325">
        <f t="shared" si="194"/>
        <v>32.26</v>
      </c>
      <c r="I347" s="327">
        <f t="shared" si="203"/>
        <v>166.17999999999998</v>
      </c>
    </row>
    <row r="348" spans="1:9" ht="49.5" x14ac:dyDescent="0.25">
      <c r="A348" s="520" t="s">
        <v>1394</v>
      </c>
      <c r="B348" s="552">
        <f>SUM(B349:B351)</f>
        <v>85</v>
      </c>
      <c r="C348" s="535">
        <f>SUM(C349:C351)</f>
        <v>0.53797468354430378</v>
      </c>
      <c r="D348" s="536"/>
      <c r="E348" s="536"/>
      <c r="F348" s="539"/>
      <c r="G348" s="535">
        <f t="shared" ref="G348:H348" si="204">SUM(G349:G351)</f>
        <v>319.2</v>
      </c>
      <c r="H348" s="535">
        <f t="shared" si="204"/>
        <v>76.900000000000006</v>
      </c>
      <c r="I348" s="537">
        <f>SUM(I349:I351)</f>
        <v>396.1</v>
      </c>
    </row>
    <row r="349" spans="1:9" s="337" customFormat="1" x14ac:dyDescent="0.25">
      <c r="A349" s="324" t="s">
        <v>62</v>
      </c>
      <c r="B349" s="560">
        <v>8</v>
      </c>
      <c r="C349" s="326">
        <f t="shared" si="191"/>
        <v>5.0632911392405063E-2</v>
      </c>
      <c r="D349" s="340">
        <v>3.806</v>
      </c>
      <c r="E349" s="325">
        <f t="shared" si="192"/>
        <v>30.448</v>
      </c>
      <c r="F349" s="334">
        <v>1</v>
      </c>
      <c r="G349" s="325">
        <f t="shared" ref="G349" si="205">ROUND(E349*F349,2)</f>
        <v>30.45</v>
      </c>
      <c r="H349" s="325">
        <f t="shared" si="194"/>
        <v>7.34</v>
      </c>
      <c r="I349" s="327">
        <f t="shared" ref="I349" si="206">G349+H349</f>
        <v>37.79</v>
      </c>
    </row>
    <row r="350" spans="1:9" s="337" customFormat="1" x14ac:dyDescent="0.25">
      <c r="A350" s="324" t="s">
        <v>62</v>
      </c>
      <c r="B350" s="560">
        <v>29</v>
      </c>
      <c r="C350" s="326">
        <f t="shared" si="191"/>
        <v>0.18354430379746836</v>
      </c>
      <c r="D350" s="340">
        <v>3.75</v>
      </c>
      <c r="E350" s="325">
        <f t="shared" si="192"/>
        <v>108.75</v>
      </c>
      <c r="F350" s="334">
        <v>1</v>
      </c>
      <c r="G350" s="325">
        <f t="shared" ref="G350:G351" si="207">ROUND(E350*F350,2)</f>
        <v>108.75</v>
      </c>
      <c r="H350" s="325">
        <f t="shared" si="194"/>
        <v>26.2</v>
      </c>
      <c r="I350" s="327">
        <f t="shared" ref="I350:I351" si="208">G350+H350</f>
        <v>134.94999999999999</v>
      </c>
    </row>
    <row r="351" spans="1:9" x14ac:dyDescent="0.25">
      <c r="A351" s="331" t="s">
        <v>62</v>
      </c>
      <c r="B351" s="555">
        <v>48</v>
      </c>
      <c r="C351" s="326">
        <f t="shared" si="191"/>
        <v>0.30379746835443039</v>
      </c>
      <c r="D351" s="325">
        <v>3.75</v>
      </c>
      <c r="E351" s="325">
        <f t="shared" si="192"/>
        <v>180</v>
      </c>
      <c r="F351" s="332">
        <v>1</v>
      </c>
      <c r="G351" s="325">
        <f t="shared" si="207"/>
        <v>180</v>
      </c>
      <c r="H351" s="325">
        <f t="shared" si="194"/>
        <v>43.36</v>
      </c>
      <c r="I351" s="327">
        <f t="shared" si="208"/>
        <v>223.36</v>
      </c>
    </row>
    <row r="352" spans="1:9" ht="33" x14ac:dyDescent="0.25">
      <c r="A352" s="520" t="s">
        <v>7</v>
      </c>
      <c r="B352" s="552">
        <f t="shared" ref="B352:C352" si="209">SUM(B353:B357)</f>
        <v>208</v>
      </c>
      <c r="C352" s="535">
        <f t="shared" si="209"/>
        <v>1.3164556962025318</v>
      </c>
      <c r="D352" s="536"/>
      <c r="E352" s="536"/>
      <c r="F352" s="539"/>
      <c r="G352" s="535">
        <f t="shared" ref="G352:I352" si="210">SUM(G353:G357)</f>
        <v>698.88</v>
      </c>
      <c r="H352" s="535">
        <f t="shared" si="210"/>
        <v>168.36</v>
      </c>
      <c r="I352" s="537">
        <f t="shared" si="210"/>
        <v>867.2399999999999</v>
      </c>
    </row>
    <row r="353" spans="1:9" s="337" customFormat="1" x14ac:dyDescent="0.25">
      <c r="A353" s="331" t="s">
        <v>63</v>
      </c>
      <c r="B353" s="560">
        <v>48</v>
      </c>
      <c r="C353" s="326">
        <f t="shared" si="191"/>
        <v>0.30379746835443039</v>
      </c>
      <c r="D353" s="340">
        <v>3.36</v>
      </c>
      <c r="E353" s="325">
        <f t="shared" si="192"/>
        <v>161.28</v>
      </c>
      <c r="F353" s="334">
        <v>1</v>
      </c>
      <c r="G353" s="325">
        <f t="shared" ref="G353" si="211">ROUND(E353*F353,2)</f>
        <v>161.28</v>
      </c>
      <c r="H353" s="325">
        <f t="shared" si="194"/>
        <v>38.85</v>
      </c>
      <c r="I353" s="327">
        <f t="shared" ref="I353" si="212">G353+H353</f>
        <v>200.13</v>
      </c>
    </row>
    <row r="354" spans="1:9" s="337" customFormat="1" x14ac:dyDescent="0.25">
      <c r="A354" s="331" t="s">
        <v>63</v>
      </c>
      <c r="B354" s="560">
        <v>64</v>
      </c>
      <c r="C354" s="326">
        <f t="shared" si="191"/>
        <v>0.4050632911392405</v>
      </c>
      <c r="D354" s="340">
        <v>3.36</v>
      </c>
      <c r="E354" s="325">
        <f t="shared" si="192"/>
        <v>215.04</v>
      </c>
      <c r="F354" s="334">
        <v>1</v>
      </c>
      <c r="G354" s="325">
        <f t="shared" ref="G354:G357" si="213">ROUND(E354*F354,2)</f>
        <v>215.04</v>
      </c>
      <c r="H354" s="325">
        <f t="shared" si="194"/>
        <v>51.8</v>
      </c>
      <c r="I354" s="327">
        <f t="shared" ref="I354:I357" si="214">G354+H354</f>
        <v>266.83999999999997</v>
      </c>
    </row>
    <row r="355" spans="1:9" s="337" customFormat="1" x14ac:dyDescent="0.25">
      <c r="A355" s="331" t="s">
        <v>63</v>
      </c>
      <c r="B355" s="560">
        <v>24</v>
      </c>
      <c r="C355" s="326">
        <f t="shared" si="191"/>
        <v>0.15189873417721519</v>
      </c>
      <c r="D355" s="340">
        <v>3.36</v>
      </c>
      <c r="E355" s="325">
        <f t="shared" si="192"/>
        <v>80.64</v>
      </c>
      <c r="F355" s="334">
        <v>1</v>
      </c>
      <c r="G355" s="325">
        <f t="shared" si="213"/>
        <v>80.64</v>
      </c>
      <c r="H355" s="325">
        <f t="shared" si="194"/>
        <v>19.43</v>
      </c>
      <c r="I355" s="327">
        <f t="shared" si="214"/>
        <v>100.07</v>
      </c>
    </row>
    <row r="356" spans="1:9" x14ac:dyDescent="0.25">
      <c r="A356" s="331" t="s">
        <v>63</v>
      </c>
      <c r="B356" s="555">
        <v>24</v>
      </c>
      <c r="C356" s="326">
        <f t="shared" si="191"/>
        <v>0.15189873417721519</v>
      </c>
      <c r="D356" s="325">
        <v>3.36</v>
      </c>
      <c r="E356" s="325">
        <f t="shared" si="192"/>
        <v>80.64</v>
      </c>
      <c r="F356" s="332">
        <v>1</v>
      </c>
      <c r="G356" s="325">
        <f t="shared" si="213"/>
        <v>80.64</v>
      </c>
      <c r="H356" s="325">
        <f t="shared" si="194"/>
        <v>19.43</v>
      </c>
      <c r="I356" s="327">
        <f t="shared" si="214"/>
        <v>100.07</v>
      </c>
    </row>
    <row r="357" spans="1:9" x14ac:dyDescent="0.25">
      <c r="A357" s="331" t="s">
        <v>63</v>
      </c>
      <c r="B357" s="555">
        <v>48</v>
      </c>
      <c r="C357" s="326">
        <f t="shared" si="191"/>
        <v>0.30379746835443039</v>
      </c>
      <c r="D357" s="325">
        <v>3.36</v>
      </c>
      <c r="E357" s="325">
        <f t="shared" si="192"/>
        <v>161.28</v>
      </c>
      <c r="F357" s="332">
        <v>1</v>
      </c>
      <c r="G357" s="325">
        <f t="shared" si="213"/>
        <v>161.28</v>
      </c>
      <c r="H357" s="325">
        <f t="shared" si="194"/>
        <v>38.85</v>
      </c>
      <c r="I357" s="327">
        <f t="shared" si="214"/>
        <v>200.13</v>
      </c>
    </row>
    <row r="358" spans="1:9" x14ac:dyDescent="0.25">
      <c r="A358" s="519" t="s">
        <v>1422</v>
      </c>
      <c r="B358" s="551">
        <f>B359</f>
        <v>744</v>
      </c>
      <c r="C358" s="532">
        <f t="shared" ref="C358:I358" si="215">C359</f>
        <v>4.7088607594936711</v>
      </c>
      <c r="D358" s="532"/>
      <c r="E358" s="532"/>
      <c r="F358" s="532"/>
      <c r="G358" s="532">
        <f t="shared" si="215"/>
        <v>6434.04</v>
      </c>
      <c r="H358" s="532">
        <f t="shared" si="215"/>
        <v>1549.95</v>
      </c>
      <c r="I358" s="538">
        <f t="shared" si="215"/>
        <v>7983.99</v>
      </c>
    </row>
    <row r="359" spans="1:9" ht="33" x14ac:dyDescent="0.25">
      <c r="A359" s="520" t="s">
        <v>1390</v>
      </c>
      <c r="B359" s="552">
        <f>SUM(B360:B366)</f>
        <v>744</v>
      </c>
      <c r="C359" s="535">
        <f>SUM(C360:C366)</f>
        <v>4.7088607594936711</v>
      </c>
      <c r="D359" s="536"/>
      <c r="E359" s="536"/>
      <c r="F359" s="539"/>
      <c r="G359" s="536">
        <f>SUM(G360:G366)</f>
        <v>6434.04</v>
      </c>
      <c r="H359" s="536">
        <f>SUM(H360:H366)</f>
        <v>1549.95</v>
      </c>
      <c r="I359" s="540">
        <f>SUM(I360:I366)</f>
        <v>7983.99</v>
      </c>
    </row>
    <row r="360" spans="1:9" x14ac:dyDescent="0.25">
      <c r="A360" s="331" t="s">
        <v>1411</v>
      </c>
      <c r="B360" s="554">
        <v>12</v>
      </c>
      <c r="C360" s="326">
        <f t="shared" ref="C360:C366" si="216">B360/158</f>
        <v>7.5949367088607597E-2</v>
      </c>
      <c r="D360" s="325">
        <v>8.798</v>
      </c>
      <c r="E360" s="325">
        <f t="shared" ref="E360:E366" si="217">D360*C360*158</f>
        <v>105.57600000000001</v>
      </c>
      <c r="F360" s="334">
        <v>1</v>
      </c>
      <c r="G360" s="325">
        <f t="shared" ref="G360" si="218">ROUND(E360*F360,2)</f>
        <v>105.58</v>
      </c>
      <c r="H360" s="325">
        <f t="shared" ref="H360:H366" si="219">ROUND(G360*0.2409,2)</f>
        <v>25.43</v>
      </c>
      <c r="I360" s="327">
        <f t="shared" ref="I360" si="220">G360+H360</f>
        <v>131.01</v>
      </c>
    </row>
    <row r="361" spans="1:9" x14ac:dyDescent="0.25">
      <c r="A361" s="331" t="s">
        <v>1411</v>
      </c>
      <c r="B361" s="554">
        <v>148</v>
      </c>
      <c r="C361" s="326">
        <f t="shared" si="216"/>
        <v>0.93670886075949367</v>
      </c>
      <c r="D361" s="325">
        <v>8.798</v>
      </c>
      <c r="E361" s="325">
        <f t="shared" si="217"/>
        <v>1302.1039999999998</v>
      </c>
      <c r="F361" s="334">
        <v>1</v>
      </c>
      <c r="G361" s="325">
        <f t="shared" ref="G361:G366" si="221">ROUND(E361*F361,2)</f>
        <v>1302.0999999999999</v>
      </c>
      <c r="H361" s="325">
        <f t="shared" si="219"/>
        <v>313.68</v>
      </c>
      <c r="I361" s="327">
        <f t="shared" ref="I361:I366" si="222">G361+H361</f>
        <v>1615.78</v>
      </c>
    </row>
    <row r="362" spans="1:9" x14ac:dyDescent="0.25">
      <c r="A362" s="331" t="s">
        <v>1411</v>
      </c>
      <c r="B362" s="554">
        <v>72</v>
      </c>
      <c r="C362" s="326">
        <f t="shared" si="216"/>
        <v>0.45569620253164556</v>
      </c>
      <c r="D362" s="325">
        <v>8.798</v>
      </c>
      <c r="E362" s="325">
        <f t="shared" si="217"/>
        <v>633.45600000000002</v>
      </c>
      <c r="F362" s="334">
        <v>1</v>
      </c>
      <c r="G362" s="325">
        <f t="shared" si="221"/>
        <v>633.46</v>
      </c>
      <c r="H362" s="325">
        <f t="shared" si="219"/>
        <v>152.6</v>
      </c>
      <c r="I362" s="327">
        <f t="shared" si="222"/>
        <v>786.06000000000006</v>
      </c>
    </row>
    <row r="363" spans="1:9" x14ac:dyDescent="0.25">
      <c r="A363" s="331" t="s">
        <v>1411</v>
      </c>
      <c r="B363" s="554">
        <v>192</v>
      </c>
      <c r="C363" s="326">
        <f t="shared" si="216"/>
        <v>1.2151898734177216</v>
      </c>
      <c r="D363" s="325">
        <v>8.7129999999999992</v>
      </c>
      <c r="E363" s="325">
        <f t="shared" si="217"/>
        <v>1672.896</v>
      </c>
      <c r="F363" s="334">
        <v>1</v>
      </c>
      <c r="G363" s="325">
        <f t="shared" si="221"/>
        <v>1672.9</v>
      </c>
      <c r="H363" s="325">
        <f t="shared" si="219"/>
        <v>403</v>
      </c>
      <c r="I363" s="327">
        <f t="shared" si="222"/>
        <v>2075.9</v>
      </c>
    </row>
    <row r="364" spans="1:9" x14ac:dyDescent="0.25">
      <c r="A364" s="331" t="s">
        <v>1411</v>
      </c>
      <c r="B364" s="554">
        <v>72</v>
      </c>
      <c r="C364" s="326">
        <f t="shared" si="216"/>
        <v>0.45569620253164556</v>
      </c>
      <c r="D364" s="325">
        <v>8.5</v>
      </c>
      <c r="E364" s="325">
        <f t="shared" si="217"/>
        <v>612</v>
      </c>
      <c r="F364" s="334">
        <v>1</v>
      </c>
      <c r="G364" s="325">
        <f t="shared" si="221"/>
        <v>612</v>
      </c>
      <c r="H364" s="325">
        <f t="shared" si="219"/>
        <v>147.43</v>
      </c>
      <c r="I364" s="327">
        <f t="shared" si="222"/>
        <v>759.43000000000006</v>
      </c>
    </row>
    <row r="365" spans="1:9" x14ac:dyDescent="0.25">
      <c r="A365" s="331" t="s">
        <v>1411</v>
      </c>
      <c r="B365" s="554">
        <v>96</v>
      </c>
      <c r="C365" s="326">
        <f t="shared" si="216"/>
        <v>0.60759493670886078</v>
      </c>
      <c r="D365" s="325">
        <v>8.5</v>
      </c>
      <c r="E365" s="325">
        <f t="shared" si="217"/>
        <v>816</v>
      </c>
      <c r="F365" s="334">
        <v>1</v>
      </c>
      <c r="G365" s="325">
        <f t="shared" si="221"/>
        <v>816</v>
      </c>
      <c r="H365" s="325">
        <f t="shared" si="219"/>
        <v>196.57</v>
      </c>
      <c r="I365" s="327">
        <f t="shared" si="222"/>
        <v>1012.5699999999999</v>
      </c>
    </row>
    <row r="366" spans="1:9" x14ac:dyDescent="0.25">
      <c r="A366" s="331" t="s">
        <v>1411</v>
      </c>
      <c r="B366" s="554">
        <v>152</v>
      </c>
      <c r="C366" s="326">
        <f t="shared" si="216"/>
        <v>0.96202531645569622</v>
      </c>
      <c r="D366" s="325">
        <v>8.5</v>
      </c>
      <c r="E366" s="325">
        <f t="shared" si="217"/>
        <v>1292.0000000000002</v>
      </c>
      <c r="F366" s="334">
        <v>1</v>
      </c>
      <c r="G366" s="325">
        <f t="shared" si="221"/>
        <v>1292</v>
      </c>
      <c r="H366" s="325">
        <f t="shared" si="219"/>
        <v>311.24</v>
      </c>
      <c r="I366" s="327">
        <f t="shared" si="222"/>
        <v>1603.24</v>
      </c>
    </row>
    <row r="367" spans="1:9" x14ac:dyDescent="0.25">
      <c r="A367" s="519" t="s">
        <v>1423</v>
      </c>
      <c r="B367" s="551">
        <f>B368+B378+B398+B403</f>
        <v>3784</v>
      </c>
      <c r="C367" s="532">
        <f>C368+C378+C398+C403</f>
        <v>23.949367088607595</v>
      </c>
      <c r="D367" s="533"/>
      <c r="E367" s="533"/>
      <c r="F367" s="541"/>
      <c r="G367" s="532">
        <f>G368+G378+G398+G403</f>
        <v>17876.37</v>
      </c>
      <c r="H367" s="532">
        <f>H368+H378+H398+H403</f>
        <v>4306.4000000000005</v>
      </c>
      <c r="I367" s="538">
        <f>I368+I378+I398+I403</f>
        <v>22182.77</v>
      </c>
    </row>
    <row r="368" spans="1:9" ht="33" x14ac:dyDescent="0.25">
      <c r="A368" s="520" t="s">
        <v>1390</v>
      </c>
      <c r="B368" s="552">
        <f>SUM(B369:B377)</f>
        <v>372</v>
      </c>
      <c r="C368" s="535">
        <f>SUM(C369:C377)</f>
        <v>2.3544303797468356</v>
      </c>
      <c r="D368" s="536"/>
      <c r="E368" s="536"/>
      <c r="F368" s="539"/>
      <c r="G368" s="536">
        <f>SUM(G369:G377)</f>
        <v>3119.2</v>
      </c>
      <c r="H368" s="536">
        <f>SUM(H369:H377)</f>
        <v>751.41000000000008</v>
      </c>
      <c r="I368" s="540">
        <f>SUM(I369:I377)</f>
        <v>3870.6099999999992</v>
      </c>
    </row>
    <row r="369" spans="1:9" x14ac:dyDescent="0.25">
      <c r="A369" s="331" t="s">
        <v>1424</v>
      </c>
      <c r="B369" s="554">
        <v>47</v>
      </c>
      <c r="C369" s="326">
        <f t="shared" ref="C369:C412" si="223">B369/158</f>
        <v>0.29746835443037972</v>
      </c>
      <c r="D369" s="325">
        <v>11.178000000000001</v>
      </c>
      <c r="E369" s="325">
        <f t="shared" ref="E369:E412" si="224">D369*C369*158</f>
        <v>525.36599999999999</v>
      </c>
      <c r="F369" s="332">
        <v>1</v>
      </c>
      <c r="G369" s="325">
        <f t="shared" ref="G369" si="225">ROUND(E369*F369,2)</f>
        <v>525.37</v>
      </c>
      <c r="H369" s="325">
        <f t="shared" ref="H369:H412" si="226">ROUND(G369*0.2409,2)</f>
        <v>126.56</v>
      </c>
      <c r="I369" s="327">
        <f t="shared" ref="I369" si="227">G369+H369</f>
        <v>651.93000000000006</v>
      </c>
    </row>
    <row r="370" spans="1:9" x14ac:dyDescent="0.25">
      <c r="A370" s="331" t="s">
        <v>973</v>
      </c>
      <c r="B370" s="554">
        <v>64</v>
      </c>
      <c r="C370" s="326">
        <f t="shared" si="223"/>
        <v>0.4050632911392405</v>
      </c>
      <c r="D370" s="325">
        <v>8.1349999999999998</v>
      </c>
      <c r="E370" s="325">
        <f t="shared" si="224"/>
        <v>520.64</v>
      </c>
      <c r="F370" s="332">
        <v>1</v>
      </c>
      <c r="G370" s="325">
        <f t="shared" ref="G370:G377" si="228">ROUND(E370*F370,2)</f>
        <v>520.64</v>
      </c>
      <c r="H370" s="325">
        <f t="shared" si="226"/>
        <v>125.42</v>
      </c>
      <c r="I370" s="327">
        <f t="shared" ref="I370:I377" si="229">G370+H370</f>
        <v>646.05999999999995</v>
      </c>
    </row>
    <row r="371" spans="1:9" x14ac:dyDescent="0.25">
      <c r="A371" s="331" t="s">
        <v>973</v>
      </c>
      <c r="B371" s="554">
        <v>28</v>
      </c>
      <c r="C371" s="326">
        <f t="shared" si="223"/>
        <v>0.17721518987341772</v>
      </c>
      <c r="D371" s="325">
        <v>8.1349999999999998</v>
      </c>
      <c r="E371" s="325">
        <f t="shared" si="224"/>
        <v>227.77999999999997</v>
      </c>
      <c r="F371" s="332">
        <v>1</v>
      </c>
      <c r="G371" s="325">
        <f t="shared" si="228"/>
        <v>227.78</v>
      </c>
      <c r="H371" s="325">
        <f t="shared" si="226"/>
        <v>54.87</v>
      </c>
      <c r="I371" s="327">
        <f t="shared" si="229"/>
        <v>282.64999999999998</v>
      </c>
    </row>
    <row r="372" spans="1:9" x14ac:dyDescent="0.25">
      <c r="A372" s="331" t="s">
        <v>973</v>
      </c>
      <c r="B372" s="554">
        <v>19</v>
      </c>
      <c r="C372" s="326">
        <f t="shared" si="223"/>
        <v>0.12025316455696203</v>
      </c>
      <c r="D372" s="325">
        <v>8.1349999999999998</v>
      </c>
      <c r="E372" s="325">
        <f t="shared" si="224"/>
        <v>154.565</v>
      </c>
      <c r="F372" s="332">
        <v>1</v>
      </c>
      <c r="G372" s="325">
        <f t="shared" si="228"/>
        <v>154.57</v>
      </c>
      <c r="H372" s="325">
        <f t="shared" si="226"/>
        <v>37.24</v>
      </c>
      <c r="I372" s="327">
        <f t="shared" si="229"/>
        <v>191.81</v>
      </c>
    </row>
    <row r="373" spans="1:9" x14ac:dyDescent="0.25">
      <c r="A373" s="331" t="s">
        <v>973</v>
      </c>
      <c r="B373" s="554">
        <v>32</v>
      </c>
      <c r="C373" s="326">
        <f t="shared" si="223"/>
        <v>0.20253164556962025</v>
      </c>
      <c r="D373" s="325">
        <v>8.1349999999999998</v>
      </c>
      <c r="E373" s="325">
        <f t="shared" si="224"/>
        <v>260.32</v>
      </c>
      <c r="F373" s="332">
        <v>1</v>
      </c>
      <c r="G373" s="325">
        <f t="shared" si="228"/>
        <v>260.32</v>
      </c>
      <c r="H373" s="325">
        <f t="shared" si="226"/>
        <v>62.71</v>
      </c>
      <c r="I373" s="327">
        <f t="shared" si="229"/>
        <v>323.02999999999997</v>
      </c>
    </row>
    <row r="374" spans="1:9" x14ac:dyDescent="0.25">
      <c r="A374" s="331" t="s">
        <v>973</v>
      </c>
      <c r="B374" s="554">
        <v>28</v>
      </c>
      <c r="C374" s="326">
        <f t="shared" si="223"/>
        <v>0.17721518987341772</v>
      </c>
      <c r="D374" s="325">
        <v>7.86</v>
      </c>
      <c r="E374" s="325">
        <f t="shared" si="224"/>
        <v>220.08</v>
      </c>
      <c r="F374" s="332">
        <v>1</v>
      </c>
      <c r="G374" s="325">
        <f t="shared" si="228"/>
        <v>220.08</v>
      </c>
      <c r="H374" s="325">
        <f t="shared" si="226"/>
        <v>53.02</v>
      </c>
      <c r="I374" s="327">
        <f t="shared" si="229"/>
        <v>273.10000000000002</v>
      </c>
    </row>
    <row r="375" spans="1:9" x14ac:dyDescent="0.25">
      <c r="A375" s="331" t="s">
        <v>973</v>
      </c>
      <c r="B375" s="554">
        <v>124</v>
      </c>
      <c r="C375" s="326">
        <f t="shared" si="223"/>
        <v>0.78481012658227844</v>
      </c>
      <c r="D375" s="325">
        <v>7.86</v>
      </c>
      <c r="E375" s="325">
        <f t="shared" si="224"/>
        <v>974.64</v>
      </c>
      <c r="F375" s="332">
        <v>1</v>
      </c>
      <c r="G375" s="325">
        <f t="shared" si="228"/>
        <v>974.64</v>
      </c>
      <c r="H375" s="325">
        <f t="shared" si="226"/>
        <v>234.79</v>
      </c>
      <c r="I375" s="327">
        <f t="shared" si="229"/>
        <v>1209.43</v>
      </c>
    </row>
    <row r="376" spans="1:9" x14ac:dyDescent="0.25">
      <c r="A376" s="331" t="s">
        <v>973</v>
      </c>
      <c r="B376" s="554">
        <v>12</v>
      </c>
      <c r="C376" s="326">
        <f t="shared" si="223"/>
        <v>7.5949367088607597E-2</v>
      </c>
      <c r="D376" s="325">
        <v>7.86</v>
      </c>
      <c r="E376" s="325">
        <f t="shared" si="224"/>
        <v>94.320000000000007</v>
      </c>
      <c r="F376" s="332">
        <v>1</v>
      </c>
      <c r="G376" s="325">
        <f t="shared" si="228"/>
        <v>94.32</v>
      </c>
      <c r="H376" s="325">
        <f t="shared" si="226"/>
        <v>22.72</v>
      </c>
      <c r="I376" s="327">
        <f t="shared" si="229"/>
        <v>117.03999999999999</v>
      </c>
    </row>
    <row r="377" spans="1:9" x14ac:dyDescent="0.25">
      <c r="A377" s="331" t="s">
        <v>973</v>
      </c>
      <c r="B377" s="554">
        <v>18</v>
      </c>
      <c r="C377" s="326">
        <f t="shared" si="223"/>
        <v>0.11392405063291139</v>
      </c>
      <c r="D377" s="325">
        <v>7.86</v>
      </c>
      <c r="E377" s="325">
        <f t="shared" si="224"/>
        <v>141.47999999999999</v>
      </c>
      <c r="F377" s="332">
        <v>1</v>
      </c>
      <c r="G377" s="325">
        <f t="shared" si="228"/>
        <v>141.47999999999999</v>
      </c>
      <c r="H377" s="325">
        <f t="shared" si="226"/>
        <v>34.08</v>
      </c>
      <c r="I377" s="327">
        <f t="shared" si="229"/>
        <v>175.56</v>
      </c>
    </row>
    <row r="378" spans="1:9" ht="49.5" x14ac:dyDescent="0.25">
      <c r="A378" s="520" t="s">
        <v>8</v>
      </c>
      <c r="B378" s="552">
        <f>SUM(B379:B397)</f>
        <v>1590</v>
      </c>
      <c r="C378" s="535">
        <f>SUM(C379:C397)</f>
        <v>10.063291139240505</v>
      </c>
      <c r="D378" s="536"/>
      <c r="E378" s="536"/>
      <c r="F378" s="539"/>
      <c r="G378" s="536">
        <f>SUM(G379:G397)</f>
        <v>8292.6</v>
      </c>
      <c r="H378" s="536">
        <f>SUM(H379:H397)</f>
        <v>1997.6900000000005</v>
      </c>
      <c r="I378" s="540">
        <f>SUM(I379:I397)</f>
        <v>10290.290000000001</v>
      </c>
    </row>
    <row r="379" spans="1:9" x14ac:dyDescent="0.25">
      <c r="A379" s="331" t="s">
        <v>966</v>
      </c>
      <c r="B379" s="554">
        <v>80</v>
      </c>
      <c r="C379" s="326">
        <f t="shared" si="223"/>
        <v>0.50632911392405067</v>
      </c>
      <c r="D379" s="325">
        <v>5.7750000000000004</v>
      </c>
      <c r="E379" s="325">
        <f t="shared" si="224"/>
        <v>462.00000000000006</v>
      </c>
      <c r="F379" s="332">
        <v>1</v>
      </c>
      <c r="G379" s="325">
        <f t="shared" ref="G379" si="230">ROUND(E379*F379,2)</f>
        <v>462</v>
      </c>
      <c r="H379" s="325">
        <f t="shared" si="226"/>
        <v>111.3</v>
      </c>
      <c r="I379" s="327">
        <f t="shared" ref="I379" si="231">G379+H379</f>
        <v>573.29999999999995</v>
      </c>
    </row>
    <row r="380" spans="1:9" x14ac:dyDescent="0.25">
      <c r="A380" s="331" t="s">
        <v>966</v>
      </c>
      <c r="B380" s="554">
        <v>44</v>
      </c>
      <c r="C380" s="326">
        <f t="shared" si="223"/>
        <v>0.27848101265822783</v>
      </c>
      <c r="D380" s="325">
        <v>5.7750000000000004</v>
      </c>
      <c r="E380" s="325">
        <f t="shared" si="224"/>
        <v>254.1</v>
      </c>
      <c r="F380" s="332">
        <v>1</v>
      </c>
      <c r="G380" s="325">
        <f t="shared" ref="G380:G397" si="232">ROUND(E380*F380,2)</f>
        <v>254.1</v>
      </c>
      <c r="H380" s="325">
        <f t="shared" si="226"/>
        <v>61.21</v>
      </c>
      <c r="I380" s="327">
        <f t="shared" ref="I380:I397" si="233">G380+H380</f>
        <v>315.31</v>
      </c>
    </row>
    <row r="381" spans="1:9" x14ac:dyDescent="0.25">
      <c r="A381" s="331" t="s">
        <v>966</v>
      </c>
      <c r="B381" s="554">
        <v>38</v>
      </c>
      <c r="C381" s="326">
        <f t="shared" si="223"/>
        <v>0.24050632911392406</v>
      </c>
      <c r="D381" s="325">
        <v>5.7750000000000004</v>
      </c>
      <c r="E381" s="325">
        <f t="shared" si="224"/>
        <v>219.45000000000002</v>
      </c>
      <c r="F381" s="332">
        <v>1</v>
      </c>
      <c r="G381" s="325">
        <f t="shared" si="232"/>
        <v>219.45</v>
      </c>
      <c r="H381" s="325">
        <f t="shared" si="226"/>
        <v>52.87</v>
      </c>
      <c r="I381" s="327">
        <f t="shared" si="233"/>
        <v>272.32</v>
      </c>
    </row>
    <row r="382" spans="1:9" x14ac:dyDescent="0.25">
      <c r="A382" s="331" t="s">
        <v>966</v>
      </c>
      <c r="B382" s="554">
        <v>76</v>
      </c>
      <c r="C382" s="326">
        <f t="shared" si="223"/>
        <v>0.48101265822784811</v>
      </c>
      <c r="D382" s="325">
        <v>5.6639999999999997</v>
      </c>
      <c r="E382" s="325">
        <f t="shared" si="224"/>
        <v>430.464</v>
      </c>
      <c r="F382" s="332">
        <v>1</v>
      </c>
      <c r="G382" s="325">
        <f t="shared" si="232"/>
        <v>430.46</v>
      </c>
      <c r="H382" s="325">
        <f t="shared" si="226"/>
        <v>103.7</v>
      </c>
      <c r="I382" s="327">
        <f t="shared" si="233"/>
        <v>534.16</v>
      </c>
    </row>
    <row r="383" spans="1:9" x14ac:dyDescent="0.25">
      <c r="A383" s="331" t="s">
        <v>966</v>
      </c>
      <c r="B383" s="554">
        <v>100</v>
      </c>
      <c r="C383" s="326">
        <f t="shared" si="223"/>
        <v>0.63291139240506333</v>
      </c>
      <c r="D383" s="325">
        <v>5.58</v>
      </c>
      <c r="E383" s="325">
        <f t="shared" si="224"/>
        <v>558</v>
      </c>
      <c r="F383" s="332">
        <v>1</v>
      </c>
      <c r="G383" s="325">
        <f t="shared" si="232"/>
        <v>558</v>
      </c>
      <c r="H383" s="325">
        <f t="shared" si="226"/>
        <v>134.41999999999999</v>
      </c>
      <c r="I383" s="327">
        <f t="shared" si="233"/>
        <v>692.42</v>
      </c>
    </row>
    <row r="384" spans="1:9" x14ac:dyDescent="0.25">
      <c r="A384" s="331" t="s">
        <v>966</v>
      </c>
      <c r="B384" s="554">
        <v>66</v>
      </c>
      <c r="C384" s="326">
        <f t="shared" si="223"/>
        <v>0.41772151898734178</v>
      </c>
      <c r="D384" s="325">
        <v>5.58</v>
      </c>
      <c r="E384" s="325">
        <f t="shared" si="224"/>
        <v>368.28000000000003</v>
      </c>
      <c r="F384" s="332">
        <v>1</v>
      </c>
      <c r="G384" s="325">
        <f t="shared" si="232"/>
        <v>368.28</v>
      </c>
      <c r="H384" s="325">
        <f t="shared" si="226"/>
        <v>88.72</v>
      </c>
      <c r="I384" s="327">
        <f t="shared" si="233"/>
        <v>457</v>
      </c>
    </row>
    <row r="385" spans="1:9" x14ac:dyDescent="0.25">
      <c r="A385" s="331" t="s">
        <v>966</v>
      </c>
      <c r="B385" s="554">
        <v>76</v>
      </c>
      <c r="C385" s="326">
        <f t="shared" si="223"/>
        <v>0.48101265822784811</v>
      </c>
      <c r="D385" s="325">
        <v>5.7750000000000004</v>
      </c>
      <c r="E385" s="325">
        <f t="shared" si="224"/>
        <v>438.90000000000003</v>
      </c>
      <c r="F385" s="332">
        <v>1</v>
      </c>
      <c r="G385" s="325">
        <f t="shared" si="232"/>
        <v>438.9</v>
      </c>
      <c r="H385" s="325">
        <f t="shared" si="226"/>
        <v>105.73</v>
      </c>
      <c r="I385" s="327">
        <f t="shared" si="233"/>
        <v>544.63</v>
      </c>
    </row>
    <row r="386" spans="1:9" x14ac:dyDescent="0.25">
      <c r="A386" s="331" t="s">
        <v>966</v>
      </c>
      <c r="B386" s="554">
        <v>86</v>
      </c>
      <c r="C386" s="326">
        <f t="shared" si="223"/>
        <v>0.54430379746835444</v>
      </c>
      <c r="D386" s="325">
        <v>5.58</v>
      </c>
      <c r="E386" s="325">
        <f t="shared" si="224"/>
        <v>479.88</v>
      </c>
      <c r="F386" s="332">
        <v>1</v>
      </c>
      <c r="G386" s="325">
        <f t="shared" si="232"/>
        <v>479.88</v>
      </c>
      <c r="H386" s="325">
        <f t="shared" si="226"/>
        <v>115.6</v>
      </c>
      <c r="I386" s="327">
        <f t="shared" si="233"/>
        <v>595.48</v>
      </c>
    </row>
    <row r="387" spans="1:9" x14ac:dyDescent="0.25">
      <c r="A387" s="331" t="s">
        <v>612</v>
      </c>
      <c r="B387" s="554">
        <v>160</v>
      </c>
      <c r="C387" s="326">
        <f t="shared" si="223"/>
        <v>1.0126582278481013</v>
      </c>
      <c r="D387" s="325">
        <v>4.8689999999999998</v>
      </c>
      <c r="E387" s="325">
        <f t="shared" si="224"/>
        <v>779.04000000000008</v>
      </c>
      <c r="F387" s="334">
        <v>1</v>
      </c>
      <c r="G387" s="325">
        <f t="shared" si="232"/>
        <v>779.04</v>
      </c>
      <c r="H387" s="325">
        <f t="shared" si="226"/>
        <v>187.67</v>
      </c>
      <c r="I387" s="327">
        <f t="shared" si="233"/>
        <v>966.70999999999992</v>
      </c>
    </row>
    <row r="388" spans="1:9" x14ac:dyDescent="0.25">
      <c r="A388" s="331" t="s">
        <v>612</v>
      </c>
      <c r="B388" s="554">
        <v>130</v>
      </c>
      <c r="C388" s="326">
        <f t="shared" si="223"/>
        <v>0.82278481012658233</v>
      </c>
      <c r="D388" s="325">
        <v>4.75</v>
      </c>
      <c r="E388" s="325">
        <f t="shared" si="224"/>
        <v>617.50000000000011</v>
      </c>
      <c r="F388" s="334">
        <v>1</v>
      </c>
      <c r="G388" s="325">
        <f t="shared" si="232"/>
        <v>617.5</v>
      </c>
      <c r="H388" s="325">
        <f t="shared" si="226"/>
        <v>148.76</v>
      </c>
      <c r="I388" s="327">
        <f t="shared" si="233"/>
        <v>766.26</v>
      </c>
    </row>
    <row r="389" spans="1:9" x14ac:dyDescent="0.25">
      <c r="A389" s="331" t="s">
        <v>612</v>
      </c>
      <c r="B389" s="554">
        <v>146</v>
      </c>
      <c r="C389" s="326">
        <f t="shared" si="223"/>
        <v>0.92405063291139244</v>
      </c>
      <c r="D389" s="325">
        <v>4.75</v>
      </c>
      <c r="E389" s="325">
        <f t="shared" si="224"/>
        <v>693.5</v>
      </c>
      <c r="F389" s="334">
        <v>1</v>
      </c>
      <c r="G389" s="325">
        <f t="shared" si="232"/>
        <v>693.5</v>
      </c>
      <c r="H389" s="325">
        <f t="shared" si="226"/>
        <v>167.06</v>
      </c>
      <c r="I389" s="327">
        <f t="shared" si="233"/>
        <v>860.56</v>
      </c>
    </row>
    <row r="390" spans="1:9" x14ac:dyDescent="0.25">
      <c r="A390" s="331" t="s">
        <v>612</v>
      </c>
      <c r="B390" s="554">
        <v>22</v>
      </c>
      <c r="C390" s="326">
        <f t="shared" si="223"/>
        <v>0.13924050632911392</v>
      </c>
      <c r="D390" s="325">
        <v>4.75</v>
      </c>
      <c r="E390" s="325">
        <f t="shared" si="224"/>
        <v>104.5</v>
      </c>
      <c r="F390" s="334">
        <v>1</v>
      </c>
      <c r="G390" s="325">
        <f t="shared" si="232"/>
        <v>104.5</v>
      </c>
      <c r="H390" s="325">
        <f t="shared" si="226"/>
        <v>25.17</v>
      </c>
      <c r="I390" s="327">
        <f t="shared" si="233"/>
        <v>129.67000000000002</v>
      </c>
    </row>
    <row r="391" spans="1:9" x14ac:dyDescent="0.25">
      <c r="A391" s="331" t="s">
        <v>612</v>
      </c>
      <c r="B391" s="554">
        <v>128</v>
      </c>
      <c r="C391" s="326">
        <f t="shared" si="223"/>
        <v>0.810126582278481</v>
      </c>
      <c r="D391" s="325">
        <v>4.75</v>
      </c>
      <c r="E391" s="325">
        <f t="shared" si="224"/>
        <v>608</v>
      </c>
      <c r="F391" s="334">
        <v>1</v>
      </c>
      <c r="G391" s="325">
        <f t="shared" si="232"/>
        <v>608</v>
      </c>
      <c r="H391" s="325">
        <f t="shared" si="226"/>
        <v>146.47</v>
      </c>
      <c r="I391" s="327">
        <f t="shared" si="233"/>
        <v>754.47</v>
      </c>
    </row>
    <row r="392" spans="1:9" x14ac:dyDescent="0.25">
      <c r="A392" s="331" t="s">
        <v>612</v>
      </c>
      <c r="B392" s="554">
        <v>58</v>
      </c>
      <c r="C392" s="326">
        <f t="shared" si="223"/>
        <v>0.36708860759493672</v>
      </c>
      <c r="D392" s="325">
        <v>4.75</v>
      </c>
      <c r="E392" s="325">
        <f t="shared" si="224"/>
        <v>275.5</v>
      </c>
      <c r="F392" s="334">
        <v>1</v>
      </c>
      <c r="G392" s="325">
        <f t="shared" si="232"/>
        <v>275.5</v>
      </c>
      <c r="H392" s="325">
        <f t="shared" si="226"/>
        <v>66.37</v>
      </c>
      <c r="I392" s="327">
        <f t="shared" si="233"/>
        <v>341.87</v>
      </c>
    </row>
    <row r="393" spans="1:9" x14ac:dyDescent="0.25">
      <c r="A393" s="331" t="s">
        <v>612</v>
      </c>
      <c r="B393" s="554">
        <v>72</v>
      </c>
      <c r="C393" s="326">
        <f t="shared" si="223"/>
        <v>0.45569620253164556</v>
      </c>
      <c r="D393" s="325">
        <v>4.75</v>
      </c>
      <c r="E393" s="325">
        <f t="shared" si="224"/>
        <v>342</v>
      </c>
      <c r="F393" s="332">
        <v>1</v>
      </c>
      <c r="G393" s="325">
        <f t="shared" si="232"/>
        <v>342</v>
      </c>
      <c r="H393" s="325">
        <f t="shared" si="226"/>
        <v>82.39</v>
      </c>
      <c r="I393" s="327">
        <f t="shared" si="233"/>
        <v>424.39</v>
      </c>
    </row>
    <row r="394" spans="1:9" x14ac:dyDescent="0.25">
      <c r="A394" s="331" t="s">
        <v>612</v>
      </c>
      <c r="B394" s="554">
        <v>138</v>
      </c>
      <c r="C394" s="326">
        <f t="shared" si="223"/>
        <v>0.87341772151898733</v>
      </c>
      <c r="D394" s="325">
        <v>4.75</v>
      </c>
      <c r="E394" s="325">
        <f t="shared" si="224"/>
        <v>655.5</v>
      </c>
      <c r="F394" s="332">
        <v>1</v>
      </c>
      <c r="G394" s="325">
        <f t="shared" si="232"/>
        <v>655.5</v>
      </c>
      <c r="H394" s="325">
        <f t="shared" si="226"/>
        <v>157.91</v>
      </c>
      <c r="I394" s="327">
        <f t="shared" si="233"/>
        <v>813.41</v>
      </c>
    </row>
    <row r="395" spans="1:9" x14ac:dyDescent="0.25">
      <c r="A395" s="331" t="s">
        <v>510</v>
      </c>
      <c r="B395" s="554">
        <v>32</v>
      </c>
      <c r="C395" s="326">
        <f t="shared" si="223"/>
        <v>0.20253164556962025</v>
      </c>
      <c r="D395" s="325">
        <v>1730.52</v>
      </c>
      <c r="E395" s="325">
        <f>D395*C395</f>
        <v>350.48506329113923</v>
      </c>
      <c r="F395" s="332">
        <v>1</v>
      </c>
      <c r="G395" s="325">
        <f t="shared" si="232"/>
        <v>350.49</v>
      </c>
      <c r="H395" s="325">
        <f t="shared" si="226"/>
        <v>84.43</v>
      </c>
      <c r="I395" s="327">
        <f t="shared" si="233"/>
        <v>434.92</v>
      </c>
    </row>
    <row r="396" spans="1:9" x14ac:dyDescent="0.25">
      <c r="A396" s="331" t="s">
        <v>506</v>
      </c>
      <c r="B396" s="554">
        <v>110</v>
      </c>
      <c r="C396" s="326">
        <f t="shared" si="223"/>
        <v>0.69620253164556967</v>
      </c>
      <c r="D396" s="325">
        <v>4.75</v>
      </c>
      <c r="E396" s="325">
        <f t="shared" si="224"/>
        <v>522.5</v>
      </c>
      <c r="F396" s="332">
        <v>1</v>
      </c>
      <c r="G396" s="325">
        <f t="shared" si="232"/>
        <v>522.5</v>
      </c>
      <c r="H396" s="325">
        <f t="shared" si="226"/>
        <v>125.87</v>
      </c>
      <c r="I396" s="327">
        <f t="shared" si="233"/>
        <v>648.37</v>
      </c>
    </row>
    <row r="397" spans="1:9" x14ac:dyDescent="0.25">
      <c r="A397" s="331" t="s">
        <v>506</v>
      </c>
      <c r="B397" s="554">
        <v>28</v>
      </c>
      <c r="C397" s="326">
        <f t="shared" si="223"/>
        <v>0.17721518987341772</v>
      </c>
      <c r="D397" s="325">
        <v>4.75</v>
      </c>
      <c r="E397" s="325">
        <f t="shared" si="224"/>
        <v>133</v>
      </c>
      <c r="F397" s="332">
        <v>1</v>
      </c>
      <c r="G397" s="325">
        <f t="shared" si="232"/>
        <v>133</v>
      </c>
      <c r="H397" s="325">
        <f t="shared" si="226"/>
        <v>32.04</v>
      </c>
      <c r="I397" s="327">
        <f t="shared" si="233"/>
        <v>165.04</v>
      </c>
    </row>
    <row r="398" spans="1:9" ht="49.5" x14ac:dyDescent="0.25">
      <c r="A398" s="520" t="s">
        <v>1394</v>
      </c>
      <c r="B398" s="552">
        <f>SUM(B399:B402)</f>
        <v>660</v>
      </c>
      <c r="C398" s="535">
        <f>SUM(C399:C402)</f>
        <v>4.1772151898734178</v>
      </c>
      <c r="D398" s="536"/>
      <c r="E398" s="536"/>
      <c r="F398" s="539"/>
      <c r="G398" s="536">
        <f>SUM(G399:G402)</f>
        <v>2489.85</v>
      </c>
      <c r="H398" s="536">
        <f>SUM(H399:H402)</f>
        <v>599.79999999999995</v>
      </c>
      <c r="I398" s="540">
        <f t="shared" ref="I398:I404" si="234">G398+H398</f>
        <v>3089.6499999999996</v>
      </c>
    </row>
    <row r="399" spans="1:9" x14ac:dyDescent="0.25">
      <c r="A399" s="331" t="s">
        <v>62</v>
      </c>
      <c r="B399" s="554">
        <v>158</v>
      </c>
      <c r="C399" s="326">
        <f t="shared" si="223"/>
        <v>1</v>
      </c>
      <c r="D399" s="325">
        <v>3.8439999999999999</v>
      </c>
      <c r="E399" s="325">
        <f t="shared" si="224"/>
        <v>607.35199999999998</v>
      </c>
      <c r="F399" s="332">
        <v>1</v>
      </c>
      <c r="G399" s="325">
        <f t="shared" ref="G399" si="235">ROUND(E399*F399,2)</f>
        <v>607.35</v>
      </c>
      <c r="H399" s="325">
        <f t="shared" si="226"/>
        <v>146.31</v>
      </c>
      <c r="I399" s="327">
        <f t="shared" si="234"/>
        <v>753.66000000000008</v>
      </c>
    </row>
    <row r="400" spans="1:9" x14ac:dyDescent="0.25">
      <c r="A400" s="331" t="s">
        <v>62</v>
      </c>
      <c r="B400" s="554">
        <v>178</v>
      </c>
      <c r="C400" s="326">
        <f t="shared" si="223"/>
        <v>1.1265822784810127</v>
      </c>
      <c r="D400" s="325">
        <v>3.75</v>
      </c>
      <c r="E400" s="325">
        <f t="shared" si="224"/>
        <v>667.5</v>
      </c>
      <c r="F400" s="332">
        <v>1</v>
      </c>
      <c r="G400" s="325">
        <f t="shared" ref="G400:G402" si="236">ROUND(E400*F400,2)</f>
        <v>667.5</v>
      </c>
      <c r="H400" s="325">
        <f t="shared" si="226"/>
        <v>160.80000000000001</v>
      </c>
      <c r="I400" s="327">
        <f t="shared" ref="I400:I402" si="237">G400+H400</f>
        <v>828.3</v>
      </c>
    </row>
    <row r="401" spans="1:9" x14ac:dyDescent="0.25">
      <c r="A401" s="331" t="s">
        <v>62</v>
      </c>
      <c r="B401" s="554">
        <v>216</v>
      </c>
      <c r="C401" s="326">
        <f t="shared" si="223"/>
        <v>1.3670886075949367</v>
      </c>
      <c r="D401" s="325">
        <v>3.75</v>
      </c>
      <c r="E401" s="325">
        <f t="shared" si="224"/>
        <v>810</v>
      </c>
      <c r="F401" s="332">
        <v>1</v>
      </c>
      <c r="G401" s="325">
        <f t="shared" si="236"/>
        <v>810</v>
      </c>
      <c r="H401" s="325">
        <f t="shared" si="226"/>
        <v>195.13</v>
      </c>
      <c r="I401" s="327">
        <f t="shared" si="237"/>
        <v>1005.13</v>
      </c>
    </row>
    <row r="402" spans="1:9" x14ac:dyDescent="0.25">
      <c r="A402" s="331" t="s">
        <v>62</v>
      </c>
      <c r="B402" s="554">
        <v>108</v>
      </c>
      <c r="C402" s="326">
        <f t="shared" si="223"/>
        <v>0.68354430379746833</v>
      </c>
      <c r="D402" s="325">
        <v>3.75</v>
      </c>
      <c r="E402" s="325">
        <f t="shared" si="224"/>
        <v>405</v>
      </c>
      <c r="F402" s="332">
        <v>1</v>
      </c>
      <c r="G402" s="325">
        <f t="shared" si="236"/>
        <v>405</v>
      </c>
      <c r="H402" s="325">
        <f t="shared" si="226"/>
        <v>97.56</v>
      </c>
      <c r="I402" s="327">
        <f t="shared" si="237"/>
        <v>502.56</v>
      </c>
    </row>
    <row r="403" spans="1:9" ht="33" x14ac:dyDescent="0.25">
      <c r="A403" s="520" t="s">
        <v>7</v>
      </c>
      <c r="B403" s="552">
        <f>SUM(B404:B412)</f>
        <v>1162</v>
      </c>
      <c r="C403" s="535">
        <f>SUM(C404:C412)</f>
        <v>7.3544303797468356</v>
      </c>
      <c r="D403" s="536"/>
      <c r="E403" s="536"/>
      <c r="F403" s="539"/>
      <c r="G403" s="536">
        <f>SUM(G404:G412)</f>
        <v>3974.7200000000003</v>
      </c>
      <c r="H403" s="536">
        <f>SUM(H404:H412)</f>
        <v>957.5</v>
      </c>
      <c r="I403" s="540">
        <f>SUM(I404:I412)</f>
        <v>4932.22</v>
      </c>
    </row>
    <row r="404" spans="1:9" x14ac:dyDescent="0.25">
      <c r="A404" s="331" t="s">
        <v>63</v>
      </c>
      <c r="B404" s="554">
        <v>24</v>
      </c>
      <c r="C404" s="326">
        <f t="shared" si="223"/>
        <v>0.15189873417721519</v>
      </c>
      <c r="D404" s="325">
        <v>3.36</v>
      </c>
      <c r="E404" s="325">
        <f t="shared" si="224"/>
        <v>80.64</v>
      </c>
      <c r="F404" s="334">
        <v>1</v>
      </c>
      <c r="G404" s="325">
        <f t="shared" ref="G404" si="238">ROUND(E404*F404,2)</f>
        <v>80.64</v>
      </c>
      <c r="H404" s="325">
        <f t="shared" si="226"/>
        <v>19.43</v>
      </c>
      <c r="I404" s="327">
        <f t="shared" si="234"/>
        <v>100.07</v>
      </c>
    </row>
    <row r="405" spans="1:9" x14ac:dyDescent="0.25">
      <c r="A405" s="331" t="s">
        <v>63</v>
      </c>
      <c r="B405" s="554">
        <v>200</v>
      </c>
      <c r="C405" s="326">
        <f t="shared" si="223"/>
        <v>1.2658227848101267</v>
      </c>
      <c r="D405" s="325">
        <v>3.36</v>
      </c>
      <c r="E405" s="325">
        <f t="shared" si="224"/>
        <v>672.00000000000011</v>
      </c>
      <c r="F405" s="334">
        <v>1</v>
      </c>
      <c r="G405" s="325">
        <f t="shared" ref="G405:G412" si="239">ROUND(E405*F405,2)</f>
        <v>672</v>
      </c>
      <c r="H405" s="325">
        <f t="shared" si="226"/>
        <v>161.88</v>
      </c>
      <c r="I405" s="327">
        <f t="shared" ref="I405:I412" si="240">G405+H405</f>
        <v>833.88</v>
      </c>
    </row>
    <row r="406" spans="1:9" x14ac:dyDescent="0.25">
      <c r="A406" s="331" t="s">
        <v>63</v>
      </c>
      <c r="B406" s="554">
        <v>216</v>
      </c>
      <c r="C406" s="326">
        <f t="shared" si="223"/>
        <v>1.3670886075949367</v>
      </c>
      <c r="D406" s="325">
        <v>3.36</v>
      </c>
      <c r="E406" s="325">
        <f t="shared" si="224"/>
        <v>725.76</v>
      </c>
      <c r="F406" s="334">
        <v>1</v>
      </c>
      <c r="G406" s="325">
        <f t="shared" si="239"/>
        <v>725.76</v>
      </c>
      <c r="H406" s="325">
        <f t="shared" si="226"/>
        <v>174.84</v>
      </c>
      <c r="I406" s="327">
        <f t="shared" si="240"/>
        <v>900.6</v>
      </c>
    </row>
    <row r="407" spans="1:9" x14ac:dyDescent="0.25">
      <c r="A407" s="331" t="s">
        <v>63</v>
      </c>
      <c r="B407" s="554">
        <v>188</v>
      </c>
      <c r="C407" s="326">
        <f t="shared" si="223"/>
        <v>1.1898734177215189</v>
      </c>
      <c r="D407" s="325">
        <v>3.36</v>
      </c>
      <c r="E407" s="325">
        <f t="shared" si="224"/>
        <v>631.67999999999995</v>
      </c>
      <c r="F407" s="334">
        <v>1</v>
      </c>
      <c r="G407" s="325">
        <f t="shared" si="239"/>
        <v>631.67999999999995</v>
      </c>
      <c r="H407" s="325">
        <f t="shared" si="226"/>
        <v>152.16999999999999</v>
      </c>
      <c r="I407" s="327">
        <f t="shared" si="240"/>
        <v>783.84999999999991</v>
      </c>
    </row>
    <row r="408" spans="1:9" x14ac:dyDescent="0.25">
      <c r="A408" s="331" t="s">
        <v>63</v>
      </c>
      <c r="B408" s="554">
        <v>168</v>
      </c>
      <c r="C408" s="326">
        <f t="shared" si="223"/>
        <v>1.0632911392405062</v>
      </c>
      <c r="D408" s="325">
        <v>3.36</v>
      </c>
      <c r="E408" s="325">
        <f t="shared" si="224"/>
        <v>564.4799999999999</v>
      </c>
      <c r="F408" s="334">
        <v>1</v>
      </c>
      <c r="G408" s="325">
        <f t="shared" si="239"/>
        <v>564.48</v>
      </c>
      <c r="H408" s="325">
        <f t="shared" si="226"/>
        <v>135.97999999999999</v>
      </c>
      <c r="I408" s="327">
        <f t="shared" si="240"/>
        <v>700.46</v>
      </c>
    </row>
    <row r="409" spans="1:9" x14ac:dyDescent="0.25">
      <c r="A409" s="331" t="s">
        <v>63</v>
      </c>
      <c r="B409" s="554">
        <v>158</v>
      </c>
      <c r="C409" s="326">
        <f t="shared" si="223"/>
        <v>1</v>
      </c>
      <c r="D409" s="325">
        <v>3.36</v>
      </c>
      <c r="E409" s="325">
        <f t="shared" si="224"/>
        <v>530.88</v>
      </c>
      <c r="F409" s="334">
        <v>1</v>
      </c>
      <c r="G409" s="325">
        <f t="shared" si="239"/>
        <v>530.88</v>
      </c>
      <c r="H409" s="325">
        <f t="shared" si="226"/>
        <v>127.89</v>
      </c>
      <c r="I409" s="327">
        <f t="shared" si="240"/>
        <v>658.77</v>
      </c>
    </row>
    <row r="410" spans="1:9" x14ac:dyDescent="0.25">
      <c r="A410" s="331" t="s">
        <v>63</v>
      </c>
      <c r="B410" s="554">
        <v>48</v>
      </c>
      <c r="C410" s="326">
        <f t="shared" si="223"/>
        <v>0.30379746835443039</v>
      </c>
      <c r="D410" s="325">
        <v>3.36</v>
      </c>
      <c r="E410" s="325">
        <f t="shared" si="224"/>
        <v>161.28</v>
      </c>
      <c r="F410" s="334">
        <v>1</v>
      </c>
      <c r="G410" s="325">
        <f t="shared" si="239"/>
        <v>161.28</v>
      </c>
      <c r="H410" s="325">
        <f t="shared" si="226"/>
        <v>38.85</v>
      </c>
      <c r="I410" s="327">
        <f t="shared" si="240"/>
        <v>200.13</v>
      </c>
    </row>
    <row r="411" spans="1:9" x14ac:dyDescent="0.25">
      <c r="A411" s="331" t="s">
        <v>507</v>
      </c>
      <c r="B411" s="554">
        <v>104</v>
      </c>
      <c r="C411" s="326">
        <f t="shared" si="223"/>
        <v>0.65822784810126578</v>
      </c>
      <c r="D411" s="325">
        <v>3.8</v>
      </c>
      <c r="E411" s="325">
        <f t="shared" si="224"/>
        <v>395.19999999999993</v>
      </c>
      <c r="F411" s="334">
        <v>1</v>
      </c>
      <c r="G411" s="325">
        <f t="shared" si="239"/>
        <v>395.2</v>
      </c>
      <c r="H411" s="325">
        <f t="shared" si="226"/>
        <v>95.2</v>
      </c>
      <c r="I411" s="327">
        <f t="shared" si="240"/>
        <v>490.4</v>
      </c>
    </row>
    <row r="412" spans="1:9" x14ac:dyDescent="0.25">
      <c r="A412" s="331" t="s">
        <v>507</v>
      </c>
      <c r="B412" s="554">
        <v>56</v>
      </c>
      <c r="C412" s="326">
        <f t="shared" si="223"/>
        <v>0.35443037974683544</v>
      </c>
      <c r="D412" s="325">
        <v>3.8</v>
      </c>
      <c r="E412" s="325">
        <f t="shared" si="224"/>
        <v>212.79999999999998</v>
      </c>
      <c r="F412" s="334">
        <v>1</v>
      </c>
      <c r="G412" s="325">
        <f t="shared" si="239"/>
        <v>212.8</v>
      </c>
      <c r="H412" s="325">
        <f t="shared" si="226"/>
        <v>51.26</v>
      </c>
      <c r="I412" s="327">
        <f t="shared" si="240"/>
        <v>264.06</v>
      </c>
    </row>
    <row r="413" spans="1:9" x14ac:dyDescent="0.25">
      <c r="A413" s="519" t="s">
        <v>1425</v>
      </c>
      <c r="B413" s="551">
        <f t="shared" ref="B413:C413" si="241">B414+B416</f>
        <v>24.5</v>
      </c>
      <c r="C413" s="532">
        <f t="shared" si="241"/>
        <v>0.1550632911392405</v>
      </c>
      <c r="D413" s="533"/>
      <c r="E413" s="533"/>
      <c r="F413" s="541"/>
      <c r="G413" s="532">
        <f t="shared" ref="G413:I413" si="242">G414+G416</f>
        <v>164.39</v>
      </c>
      <c r="H413" s="532">
        <f t="shared" si="242"/>
        <v>39.599999999999994</v>
      </c>
      <c r="I413" s="538">
        <f t="shared" si="242"/>
        <v>203.99</v>
      </c>
    </row>
    <row r="414" spans="1:9" ht="33" x14ac:dyDescent="0.25">
      <c r="A414" s="520" t="s">
        <v>1390</v>
      </c>
      <c r="B414" s="552">
        <f>B415</f>
        <v>11</v>
      </c>
      <c r="C414" s="535">
        <f>C415</f>
        <v>6.9620253164556958E-2</v>
      </c>
      <c r="D414" s="536"/>
      <c r="E414" s="536"/>
      <c r="F414" s="539"/>
      <c r="G414" s="536">
        <f t="shared" ref="G414:I414" si="243">G415</f>
        <v>89.49</v>
      </c>
      <c r="H414" s="536">
        <f t="shared" si="243"/>
        <v>21.56</v>
      </c>
      <c r="I414" s="540">
        <f t="shared" si="243"/>
        <v>111.05</v>
      </c>
    </row>
    <row r="415" spans="1:9" x14ac:dyDescent="0.25">
      <c r="A415" s="331" t="s">
        <v>1426</v>
      </c>
      <c r="B415" s="554">
        <v>11</v>
      </c>
      <c r="C415" s="326">
        <f t="shared" ref="C415" si="244">B415/158</f>
        <v>6.9620253164556958E-2</v>
      </c>
      <c r="D415" s="325">
        <v>8.1349999999999998</v>
      </c>
      <c r="E415" s="325">
        <f t="shared" ref="E415" si="245">D415*C415*158</f>
        <v>89.484999999999985</v>
      </c>
      <c r="F415" s="332">
        <v>1</v>
      </c>
      <c r="G415" s="325">
        <f t="shared" ref="G415" si="246">ROUND(E415*F415,2)</f>
        <v>89.49</v>
      </c>
      <c r="H415" s="325">
        <f t="shared" ref="H415" si="247">ROUND(G415*0.2409,2)</f>
        <v>21.56</v>
      </c>
      <c r="I415" s="327">
        <f t="shared" ref="I415" si="248">G415+H415</f>
        <v>111.05</v>
      </c>
    </row>
    <row r="416" spans="1:9" ht="49.5" x14ac:dyDescent="0.25">
      <c r="A416" s="520" t="s">
        <v>8</v>
      </c>
      <c r="B416" s="552">
        <f t="shared" ref="B416:C416" si="249">SUM(B417:B419)</f>
        <v>13.5</v>
      </c>
      <c r="C416" s="535">
        <f t="shared" si="249"/>
        <v>8.5443037974683556E-2</v>
      </c>
      <c r="D416" s="536"/>
      <c r="E416" s="536"/>
      <c r="F416" s="539"/>
      <c r="G416" s="535">
        <f t="shared" ref="G416:H416" si="250">SUM(G417:G419)</f>
        <v>74.900000000000006</v>
      </c>
      <c r="H416" s="535">
        <f t="shared" si="250"/>
        <v>18.04</v>
      </c>
      <c r="I416" s="537">
        <f>SUM(I417:I419)</f>
        <v>92.94</v>
      </c>
    </row>
    <row r="417" spans="1:9" ht="33" x14ac:dyDescent="0.25">
      <c r="A417" s="331" t="s">
        <v>1427</v>
      </c>
      <c r="B417" s="554">
        <v>7.5</v>
      </c>
      <c r="C417" s="326">
        <f t="shared" ref="C417:C419" si="251">B417/158</f>
        <v>4.746835443037975E-2</v>
      </c>
      <c r="D417" s="325">
        <v>5.548</v>
      </c>
      <c r="E417" s="325">
        <f t="shared" ref="E417:E419" si="252">D417*C417*158</f>
        <v>41.610000000000007</v>
      </c>
      <c r="F417" s="332">
        <v>1</v>
      </c>
      <c r="G417" s="325">
        <f t="shared" ref="G417" si="253">ROUND(E417*F417,2)</f>
        <v>41.61</v>
      </c>
      <c r="H417" s="325">
        <f t="shared" ref="H417:H419" si="254">ROUND(G417*0.2409,2)</f>
        <v>10.02</v>
      </c>
      <c r="I417" s="327">
        <f t="shared" ref="I417" si="255">G417+H417</f>
        <v>51.629999999999995</v>
      </c>
    </row>
    <row r="418" spans="1:9" ht="33" x14ac:dyDescent="0.25">
      <c r="A418" s="331" t="s">
        <v>1427</v>
      </c>
      <c r="B418" s="554">
        <v>1.5</v>
      </c>
      <c r="C418" s="326">
        <f t="shared" si="251"/>
        <v>9.4936708860759497E-3</v>
      </c>
      <c r="D418" s="325">
        <v>5.548</v>
      </c>
      <c r="E418" s="325">
        <f t="shared" si="252"/>
        <v>8.322000000000001</v>
      </c>
      <c r="F418" s="332">
        <v>1</v>
      </c>
      <c r="G418" s="325">
        <f t="shared" ref="G418:G419" si="256">ROUND(E418*F418,2)</f>
        <v>8.32</v>
      </c>
      <c r="H418" s="325">
        <f t="shared" si="254"/>
        <v>2</v>
      </c>
      <c r="I418" s="327">
        <f t="shared" ref="I418:I419" si="257">G418+H418</f>
        <v>10.32</v>
      </c>
    </row>
    <row r="419" spans="1:9" ht="33" x14ac:dyDescent="0.25">
      <c r="A419" s="331" t="s">
        <v>1427</v>
      </c>
      <c r="B419" s="554">
        <v>4.5</v>
      </c>
      <c r="C419" s="326">
        <f t="shared" si="251"/>
        <v>2.8481012658227847E-2</v>
      </c>
      <c r="D419" s="325">
        <v>5.548</v>
      </c>
      <c r="E419" s="325">
        <f t="shared" si="252"/>
        <v>24.966000000000001</v>
      </c>
      <c r="F419" s="332">
        <v>1</v>
      </c>
      <c r="G419" s="325">
        <f t="shared" si="256"/>
        <v>24.97</v>
      </c>
      <c r="H419" s="325">
        <f t="shared" si="254"/>
        <v>6.02</v>
      </c>
      <c r="I419" s="327">
        <f t="shared" si="257"/>
        <v>30.99</v>
      </c>
    </row>
    <row r="420" spans="1:9" ht="38.25" customHeight="1" x14ac:dyDescent="0.25">
      <c r="A420" s="523" t="s">
        <v>1428</v>
      </c>
      <c r="B420" s="551">
        <f t="shared" ref="B420:C420" si="258">B421+B443+B467+B465</f>
        <v>1586.5</v>
      </c>
      <c r="C420" s="532">
        <f t="shared" si="258"/>
        <v>10.041139240506329</v>
      </c>
      <c r="D420" s="533"/>
      <c r="E420" s="533"/>
      <c r="F420" s="541"/>
      <c r="G420" s="532">
        <f t="shared" ref="G420:I420" si="259">G421+G443+G467+G465</f>
        <v>12367.98</v>
      </c>
      <c r="H420" s="532">
        <f t="shared" si="259"/>
        <v>2979.4199999999996</v>
      </c>
      <c r="I420" s="538">
        <f t="shared" si="259"/>
        <v>15347.4</v>
      </c>
    </row>
    <row r="421" spans="1:9" ht="33" x14ac:dyDescent="0.25">
      <c r="A421" s="520" t="s">
        <v>1390</v>
      </c>
      <c r="B421" s="552">
        <f>SUM(B422:B442)</f>
        <v>1077</v>
      </c>
      <c r="C421" s="535">
        <f>SUM(C422:C442)</f>
        <v>6.8164556962025316</v>
      </c>
      <c r="D421" s="536"/>
      <c r="E421" s="536"/>
      <c r="F421" s="539"/>
      <c r="G421" s="536">
        <f>SUM(G422:G442)</f>
        <v>9965.51</v>
      </c>
      <c r="H421" s="536">
        <f t="shared" ref="H421" si="260">SUM(H422:H442)</f>
        <v>2400.6799999999998</v>
      </c>
      <c r="I421" s="540">
        <f>SUM(I422:I442)</f>
        <v>12366.19</v>
      </c>
    </row>
    <row r="422" spans="1:9" x14ac:dyDescent="0.25">
      <c r="A422" s="331" t="s">
        <v>1429</v>
      </c>
      <c r="B422" s="554">
        <v>16.5</v>
      </c>
      <c r="C422" s="326">
        <f t="shared" ref="C422:C478" si="261">B422/158</f>
        <v>0.10443037974683544</v>
      </c>
      <c r="D422" s="325">
        <v>9.5609999999999999</v>
      </c>
      <c r="E422" s="325">
        <f t="shared" ref="E422:E463" si="262">D422*C422*158</f>
        <v>157.75649999999999</v>
      </c>
      <c r="F422" s="332">
        <v>1</v>
      </c>
      <c r="G422" s="325">
        <f t="shared" ref="G422" si="263">ROUND(E422*F422,2)</f>
        <v>157.76</v>
      </c>
      <c r="H422" s="325">
        <f t="shared" ref="H422:H478" si="264">ROUND(G422*0.2409,2)</f>
        <v>38</v>
      </c>
      <c r="I422" s="327">
        <f t="shared" ref="I422" si="265">G422+H422</f>
        <v>195.76</v>
      </c>
    </row>
    <row r="423" spans="1:9" x14ac:dyDescent="0.25">
      <c r="A423" s="331" t="s">
        <v>1430</v>
      </c>
      <c r="B423" s="554">
        <v>70</v>
      </c>
      <c r="C423" s="326">
        <f t="shared" si="261"/>
        <v>0.44303797468354428</v>
      </c>
      <c r="D423" s="325">
        <v>11.644</v>
      </c>
      <c r="E423" s="325">
        <f t="shared" si="262"/>
        <v>815.08</v>
      </c>
      <c r="F423" s="332">
        <v>1</v>
      </c>
      <c r="G423" s="325">
        <f t="shared" ref="G423:G442" si="266">ROUND(E423*F423,2)</f>
        <v>815.08</v>
      </c>
      <c r="H423" s="325">
        <f t="shared" si="264"/>
        <v>196.35</v>
      </c>
      <c r="I423" s="327">
        <f t="shared" ref="I423:I442" si="267">G423+H423</f>
        <v>1011.4300000000001</v>
      </c>
    </row>
    <row r="424" spans="1:9" x14ac:dyDescent="0.25">
      <c r="A424" s="331" t="s">
        <v>1431</v>
      </c>
      <c r="B424" s="554">
        <v>53</v>
      </c>
      <c r="C424" s="326">
        <f t="shared" si="261"/>
        <v>0.33544303797468356</v>
      </c>
      <c r="D424" s="325">
        <v>11.531000000000001</v>
      </c>
      <c r="E424" s="325">
        <f t="shared" si="262"/>
        <v>611.14300000000003</v>
      </c>
      <c r="F424" s="332">
        <v>1</v>
      </c>
      <c r="G424" s="325">
        <f t="shared" si="266"/>
        <v>611.14</v>
      </c>
      <c r="H424" s="325">
        <f t="shared" si="264"/>
        <v>147.22</v>
      </c>
      <c r="I424" s="327">
        <f t="shared" si="267"/>
        <v>758.36</v>
      </c>
    </row>
    <row r="425" spans="1:9" ht="33" x14ac:dyDescent="0.25">
      <c r="A425" s="331" t="s">
        <v>1432</v>
      </c>
      <c r="B425" s="554">
        <v>7</v>
      </c>
      <c r="C425" s="326">
        <f t="shared" si="261"/>
        <v>4.4303797468354431E-2</v>
      </c>
      <c r="D425" s="325">
        <v>11.644</v>
      </c>
      <c r="E425" s="325">
        <f t="shared" si="262"/>
        <v>81.507999999999996</v>
      </c>
      <c r="F425" s="332">
        <v>1</v>
      </c>
      <c r="G425" s="325">
        <f t="shared" si="266"/>
        <v>81.510000000000005</v>
      </c>
      <c r="H425" s="325">
        <f t="shared" si="264"/>
        <v>19.64</v>
      </c>
      <c r="I425" s="327">
        <f t="shared" si="267"/>
        <v>101.15</v>
      </c>
    </row>
    <row r="426" spans="1:9" x14ac:dyDescent="0.25">
      <c r="A426" s="331" t="s">
        <v>66</v>
      </c>
      <c r="B426" s="554">
        <v>96</v>
      </c>
      <c r="C426" s="326">
        <f t="shared" si="261"/>
        <v>0.60759493670886078</v>
      </c>
      <c r="D426" s="325">
        <v>7.52</v>
      </c>
      <c r="E426" s="325">
        <f t="shared" si="262"/>
        <v>721.92000000000007</v>
      </c>
      <c r="F426" s="332">
        <v>1</v>
      </c>
      <c r="G426" s="325">
        <f t="shared" si="266"/>
        <v>721.92</v>
      </c>
      <c r="H426" s="325">
        <f t="shared" si="264"/>
        <v>173.91</v>
      </c>
      <c r="I426" s="327">
        <f t="shared" si="267"/>
        <v>895.82999999999993</v>
      </c>
    </row>
    <row r="427" spans="1:9" x14ac:dyDescent="0.25">
      <c r="A427" s="331" t="s">
        <v>66</v>
      </c>
      <c r="B427" s="554">
        <v>36.5</v>
      </c>
      <c r="C427" s="326">
        <f t="shared" si="261"/>
        <v>0.23101265822784811</v>
      </c>
      <c r="D427" s="325">
        <v>6.83</v>
      </c>
      <c r="E427" s="325">
        <f t="shared" si="262"/>
        <v>249.29500000000002</v>
      </c>
      <c r="F427" s="332">
        <v>1</v>
      </c>
      <c r="G427" s="325">
        <f t="shared" si="266"/>
        <v>249.3</v>
      </c>
      <c r="H427" s="325">
        <f t="shared" si="264"/>
        <v>60.06</v>
      </c>
      <c r="I427" s="327">
        <f t="shared" si="267"/>
        <v>309.36</v>
      </c>
    </row>
    <row r="428" spans="1:9" x14ac:dyDescent="0.25">
      <c r="A428" s="331" t="s">
        <v>1433</v>
      </c>
      <c r="B428" s="554">
        <v>4</v>
      </c>
      <c r="C428" s="326">
        <f t="shared" si="261"/>
        <v>2.5316455696202531E-2</v>
      </c>
      <c r="D428" s="325">
        <v>9.2629999999999999</v>
      </c>
      <c r="E428" s="325">
        <f t="shared" si="262"/>
        <v>37.052</v>
      </c>
      <c r="F428" s="332">
        <v>1</v>
      </c>
      <c r="G428" s="325">
        <f t="shared" si="266"/>
        <v>37.049999999999997</v>
      </c>
      <c r="H428" s="325">
        <f t="shared" si="264"/>
        <v>8.93</v>
      </c>
      <c r="I428" s="327">
        <f t="shared" si="267"/>
        <v>45.98</v>
      </c>
    </row>
    <row r="429" spans="1:9" x14ac:dyDescent="0.25">
      <c r="A429" s="331" t="s">
        <v>1433</v>
      </c>
      <c r="B429" s="554">
        <v>2.5</v>
      </c>
      <c r="C429" s="326">
        <f t="shared" si="261"/>
        <v>1.5822784810126583E-2</v>
      </c>
      <c r="D429" s="325">
        <v>9.2629999999999999</v>
      </c>
      <c r="E429" s="325">
        <f t="shared" si="262"/>
        <v>23.157500000000002</v>
      </c>
      <c r="F429" s="332">
        <v>1</v>
      </c>
      <c r="G429" s="325">
        <f t="shared" si="266"/>
        <v>23.16</v>
      </c>
      <c r="H429" s="325">
        <f t="shared" si="264"/>
        <v>5.58</v>
      </c>
      <c r="I429" s="327">
        <f t="shared" si="267"/>
        <v>28.740000000000002</v>
      </c>
    </row>
    <row r="430" spans="1:9" x14ac:dyDescent="0.25">
      <c r="A430" s="331" t="s">
        <v>1433</v>
      </c>
      <c r="B430" s="554">
        <v>106</v>
      </c>
      <c r="C430" s="326">
        <f t="shared" si="261"/>
        <v>0.67088607594936711</v>
      </c>
      <c r="D430" s="325">
        <v>9.2629999999999999</v>
      </c>
      <c r="E430" s="325">
        <f t="shared" si="262"/>
        <v>981.87800000000004</v>
      </c>
      <c r="F430" s="332">
        <v>1</v>
      </c>
      <c r="G430" s="325">
        <f t="shared" si="266"/>
        <v>981.88</v>
      </c>
      <c r="H430" s="325">
        <f t="shared" si="264"/>
        <v>236.53</v>
      </c>
      <c r="I430" s="327">
        <f t="shared" si="267"/>
        <v>1218.4100000000001</v>
      </c>
    </row>
    <row r="431" spans="1:9" x14ac:dyDescent="0.25">
      <c r="A431" s="331" t="s">
        <v>1433</v>
      </c>
      <c r="B431" s="554">
        <v>3</v>
      </c>
      <c r="C431" s="326">
        <f t="shared" si="261"/>
        <v>1.8987341772151899E-2</v>
      </c>
      <c r="D431" s="325">
        <v>9.2629999999999999</v>
      </c>
      <c r="E431" s="325">
        <f t="shared" si="262"/>
        <v>27.789000000000001</v>
      </c>
      <c r="F431" s="332">
        <v>1</v>
      </c>
      <c r="G431" s="325">
        <f t="shared" si="266"/>
        <v>27.79</v>
      </c>
      <c r="H431" s="325">
        <f t="shared" si="264"/>
        <v>6.69</v>
      </c>
      <c r="I431" s="327">
        <f t="shared" si="267"/>
        <v>34.479999999999997</v>
      </c>
    </row>
    <row r="432" spans="1:9" x14ac:dyDescent="0.25">
      <c r="A432" s="331" t="s">
        <v>1433</v>
      </c>
      <c r="B432" s="554">
        <v>3</v>
      </c>
      <c r="C432" s="326">
        <f t="shared" si="261"/>
        <v>1.8987341772151899E-2</v>
      </c>
      <c r="D432" s="325">
        <v>9.2629999999999999</v>
      </c>
      <c r="E432" s="325">
        <f t="shared" si="262"/>
        <v>27.789000000000001</v>
      </c>
      <c r="F432" s="332">
        <v>1</v>
      </c>
      <c r="G432" s="325">
        <f t="shared" si="266"/>
        <v>27.79</v>
      </c>
      <c r="H432" s="325">
        <f t="shared" si="264"/>
        <v>6.69</v>
      </c>
      <c r="I432" s="327">
        <f t="shared" si="267"/>
        <v>34.479999999999997</v>
      </c>
    </row>
    <row r="433" spans="1:9" x14ac:dyDescent="0.25">
      <c r="A433" s="331" t="s">
        <v>1433</v>
      </c>
      <c r="B433" s="554">
        <v>106</v>
      </c>
      <c r="C433" s="326">
        <f t="shared" si="261"/>
        <v>0.67088607594936711</v>
      </c>
      <c r="D433" s="325">
        <v>9.2629999999999999</v>
      </c>
      <c r="E433" s="325">
        <f t="shared" si="262"/>
        <v>981.87800000000004</v>
      </c>
      <c r="F433" s="332">
        <v>1</v>
      </c>
      <c r="G433" s="325">
        <f t="shared" si="266"/>
        <v>981.88</v>
      </c>
      <c r="H433" s="325">
        <f t="shared" si="264"/>
        <v>236.53</v>
      </c>
      <c r="I433" s="327">
        <f t="shared" si="267"/>
        <v>1218.4100000000001</v>
      </c>
    </row>
    <row r="434" spans="1:9" x14ac:dyDescent="0.25">
      <c r="A434" s="331" t="s">
        <v>1433</v>
      </c>
      <c r="B434" s="554">
        <v>135</v>
      </c>
      <c r="C434" s="326">
        <f t="shared" si="261"/>
        <v>0.85443037974683544</v>
      </c>
      <c r="D434" s="325">
        <v>9.1739999999999995</v>
      </c>
      <c r="E434" s="325">
        <f t="shared" si="262"/>
        <v>1238.49</v>
      </c>
      <c r="F434" s="332">
        <v>1</v>
      </c>
      <c r="G434" s="325">
        <f t="shared" si="266"/>
        <v>1238.49</v>
      </c>
      <c r="H434" s="325">
        <f t="shared" si="264"/>
        <v>298.35000000000002</v>
      </c>
      <c r="I434" s="327">
        <f t="shared" si="267"/>
        <v>1536.8400000000001</v>
      </c>
    </row>
    <row r="435" spans="1:9" x14ac:dyDescent="0.25">
      <c r="A435" s="331" t="s">
        <v>1433</v>
      </c>
      <c r="B435" s="554">
        <v>123</v>
      </c>
      <c r="C435" s="326">
        <f t="shared" si="261"/>
        <v>0.77848101265822789</v>
      </c>
      <c r="D435" s="325">
        <v>9.2629999999999999</v>
      </c>
      <c r="E435" s="325">
        <f t="shared" si="262"/>
        <v>1139.3489999999999</v>
      </c>
      <c r="F435" s="332">
        <v>1</v>
      </c>
      <c r="G435" s="325">
        <f t="shared" si="266"/>
        <v>1139.3499999999999</v>
      </c>
      <c r="H435" s="325">
        <f t="shared" si="264"/>
        <v>274.47000000000003</v>
      </c>
      <c r="I435" s="327">
        <f t="shared" si="267"/>
        <v>1413.82</v>
      </c>
    </row>
    <row r="436" spans="1:9" x14ac:dyDescent="0.25">
      <c r="A436" s="331" t="s">
        <v>1433</v>
      </c>
      <c r="B436" s="554">
        <v>45</v>
      </c>
      <c r="C436" s="326">
        <f t="shared" si="261"/>
        <v>0.2848101265822785</v>
      </c>
      <c r="D436" s="325">
        <v>9.1739999999999995</v>
      </c>
      <c r="E436" s="325">
        <f t="shared" si="262"/>
        <v>412.83000000000004</v>
      </c>
      <c r="F436" s="332">
        <v>1</v>
      </c>
      <c r="G436" s="325">
        <f t="shared" si="266"/>
        <v>412.83</v>
      </c>
      <c r="H436" s="325">
        <f t="shared" si="264"/>
        <v>99.45</v>
      </c>
      <c r="I436" s="327">
        <f t="shared" si="267"/>
        <v>512.28</v>
      </c>
    </row>
    <row r="437" spans="1:9" x14ac:dyDescent="0.25">
      <c r="A437" s="331" t="s">
        <v>1433</v>
      </c>
      <c r="B437" s="554">
        <v>83.5</v>
      </c>
      <c r="C437" s="326">
        <f t="shared" si="261"/>
        <v>0.52848101265822789</v>
      </c>
      <c r="D437" s="325">
        <v>9.2629999999999999</v>
      </c>
      <c r="E437" s="325">
        <f t="shared" si="262"/>
        <v>773.46050000000002</v>
      </c>
      <c r="F437" s="332">
        <v>1</v>
      </c>
      <c r="G437" s="325">
        <f t="shared" si="266"/>
        <v>773.46</v>
      </c>
      <c r="H437" s="325">
        <f t="shared" si="264"/>
        <v>186.33</v>
      </c>
      <c r="I437" s="327">
        <f t="shared" si="267"/>
        <v>959.79000000000008</v>
      </c>
    </row>
    <row r="438" spans="1:9" x14ac:dyDescent="0.25">
      <c r="A438" s="331" t="s">
        <v>1433</v>
      </c>
      <c r="B438" s="554">
        <v>6</v>
      </c>
      <c r="C438" s="326">
        <f t="shared" si="261"/>
        <v>3.7974683544303799E-2</v>
      </c>
      <c r="D438" s="325">
        <v>9.0839999999999996</v>
      </c>
      <c r="E438" s="325">
        <f t="shared" si="262"/>
        <v>54.503999999999998</v>
      </c>
      <c r="F438" s="332">
        <v>1</v>
      </c>
      <c r="G438" s="325">
        <f t="shared" si="266"/>
        <v>54.5</v>
      </c>
      <c r="H438" s="325">
        <f t="shared" si="264"/>
        <v>13.13</v>
      </c>
      <c r="I438" s="327">
        <f t="shared" si="267"/>
        <v>67.63</v>
      </c>
    </row>
    <row r="439" spans="1:9" x14ac:dyDescent="0.25">
      <c r="A439" s="331" t="s">
        <v>1433</v>
      </c>
      <c r="B439" s="554">
        <v>16.5</v>
      </c>
      <c r="C439" s="326">
        <f t="shared" si="261"/>
        <v>0.10443037974683544</v>
      </c>
      <c r="D439" s="325">
        <v>8.9499999999999993</v>
      </c>
      <c r="E439" s="325">
        <f t="shared" si="262"/>
        <v>147.67500000000001</v>
      </c>
      <c r="F439" s="332">
        <v>1</v>
      </c>
      <c r="G439" s="325">
        <f t="shared" si="266"/>
        <v>147.68</v>
      </c>
      <c r="H439" s="325">
        <f t="shared" si="264"/>
        <v>35.58</v>
      </c>
      <c r="I439" s="327">
        <f t="shared" si="267"/>
        <v>183.26</v>
      </c>
    </row>
    <row r="440" spans="1:9" x14ac:dyDescent="0.25">
      <c r="A440" s="331" t="s">
        <v>1433</v>
      </c>
      <c r="B440" s="554">
        <v>45.5</v>
      </c>
      <c r="C440" s="326">
        <f t="shared" si="261"/>
        <v>0.28797468354430378</v>
      </c>
      <c r="D440" s="325">
        <v>8.9499999999999993</v>
      </c>
      <c r="E440" s="325">
        <f t="shared" si="262"/>
        <v>407.22499999999991</v>
      </c>
      <c r="F440" s="332">
        <v>1</v>
      </c>
      <c r="G440" s="325">
        <f t="shared" si="266"/>
        <v>407.23</v>
      </c>
      <c r="H440" s="325">
        <f t="shared" si="264"/>
        <v>98.1</v>
      </c>
      <c r="I440" s="327">
        <f t="shared" si="267"/>
        <v>505.33000000000004</v>
      </c>
    </row>
    <row r="441" spans="1:9" x14ac:dyDescent="0.25">
      <c r="A441" s="331" t="s">
        <v>1433</v>
      </c>
      <c r="B441" s="554">
        <v>39.5</v>
      </c>
      <c r="C441" s="326">
        <f t="shared" si="261"/>
        <v>0.25</v>
      </c>
      <c r="D441" s="325">
        <v>8.9499999999999993</v>
      </c>
      <c r="E441" s="325">
        <f t="shared" si="262"/>
        <v>353.52499999999998</v>
      </c>
      <c r="F441" s="332">
        <v>1</v>
      </c>
      <c r="G441" s="325">
        <f t="shared" si="266"/>
        <v>353.53</v>
      </c>
      <c r="H441" s="325">
        <f t="shared" si="264"/>
        <v>85.17</v>
      </c>
      <c r="I441" s="327">
        <f t="shared" si="267"/>
        <v>438.7</v>
      </c>
    </row>
    <row r="442" spans="1:9" x14ac:dyDescent="0.25">
      <c r="A442" s="331" t="s">
        <v>1433</v>
      </c>
      <c r="B442" s="554">
        <v>79.5</v>
      </c>
      <c r="C442" s="326">
        <f t="shared" si="261"/>
        <v>0.50316455696202533</v>
      </c>
      <c r="D442" s="325">
        <v>9.0839999999999996</v>
      </c>
      <c r="E442" s="325">
        <f t="shared" si="262"/>
        <v>722.178</v>
      </c>
      <c r="F442" s="332">
        <v>1</v>
      </c>
      <c r="G442" s="325">
        <f t="shared" si="266"/>
        <v>722.18</v>
      </c>
      <c r="H442" s="325">
        <f t="shared" si="264"/>
        <v>173.97</v>
      </c>
      <c r="I442" s="327">
        <f t="shared" si="267"/>
        <v>896.15</v>
      </c>
    </row>
    <row r="443" spans="1:9" ht="49.5" x14ac:dyDescent="0.25">
      <c r="A443" s="520" t="s">
        <v>8</v>
      </c>
      <c r="B443" s="552">
        <f>SUM(B444:B464)</f>
        <v>240</v>
      </c>
      <c r="C443" s="535">
        <f>SUM(C444:C464)</f>
        <v>1.5189873417721522</v>
      </c>
      <c r="D443" s="536"/>
      <c r="E443" s="536"/>
      <c r="F443" s="539"/>
      <c r="G443" s="536">
        <f>SUM(G444:G464)</f>
        <v>1406.64</v>
      </c>
      <c r="H443" s="536">
        <f>SUM(H444:H464)</f>
        <v>338.85</v>
      </c>
      <c r="I443" s="540">
        <f>SUM(I444:I464)</f>
        <v>1745.4899999999998</v>
      </c>
    </row>
    <row r="444" spans="1:9" ht="33" x14ac:dyDescent="0.25">
      <c r="A444" s="331" t="s">
        <v>1404</v>
      </c>
      <c r="B444" s="554">
        <v>24</v>
      </c>
      <c r="C444" s="326">
        <f t="shared" si="261"/>
        <v>0.15189873417721519</v>
      </c>
      <c r="D444" s="325">
        <v>5.9409999999999998</v>
      </c>
      <c r="E444" s="325">
        <f t="shared" si="262"/>
        <v>142.584</v>
      </c>
      <c r="F444" s="332">
        <v>1</v>
      </c>
      <c r="G444" s="325">
        <f t="shared" ref="G444" si="268">ROUND(E444*F444,2)</f>
        <v>142.58000000000001</v>
      </c>
      <c r="H444" s="325">
        <f t="shared" si="264"/>
        <v>34.35</v>
      </c>
      <c r="I444" s="327">
        <f t="shared" ref="I444" si="269">G444+H444</f>
        <v>176.93</v>
      </c>
    </row>
    <row r="445" spans="1:9" ht="33" x14ac:dyDescent="0.25">
      <c r="A445" s="331" t="s">
        <v>1404</v>
      </c>
      <c r="B445" s="554">
        <v>20</v>
      </c>
      <c r="C445" s="326">
        <f t="shared" si="261"/>
        <v>0.12658227848101267</v>
      </c>
      <c r="D445" s="325">
        <v>5.9409999999999998</v>
      </c>
      <c r="E445" s="325">
        <f t="shared" si="262"/>
        <v>118.82000000000001</v>
      </c>
      <c r="F445" s="332">
        <v>1</v>
      </c>
      <c r="G445" s="325">
        <f t="shared" ref="G445:G464" si="270">ROUND(E445*F445,2)</f>
        <v>118.82</v>
      </c>
      <c r="H445" s="325">
        <f t="shared" si="264"/>
        <v>28.62</v>
      </c>
      <c r="I445" s="327">
        <f t="shared" ref="I445:I464" si="271">G445+H445</f>
        <v>147.44</v>
      </c>
    </row>
    <row r="446" spans="1:9" ht="33" x14ac:dyDescent="0.25">
      <c r="A446" s="331" t="s">
        <v>1404</v>
      </c>
      <c r="B446" s="554">
        <v>15.5</v>
      </c>
      <c r="C446" s="326">
        <f t="shared" si="261"/>
        <v>9.8101265822784806E-2</v>
      </c>
      <c r="D446" s="325">
        <v>5.9409999999999998</v>
      </c>
      <c r="E446" s="325">
        <f t="shared" si="262"/>
        <v>92.085499999999982</v>
      </c>
      <c r="F446" s="332">
        <v>1</v>
      </c>
      <c r="G446" s="325">
        <f t="shared" si="270"/>
        <v>92.09</v>
      </c>
      <c r="H446" s="325">
        <f t="shared" si="264"/>
        <v>22.18</v>
      </c>
      <c r="I446" s="327">
        <f t="shared" si="271"/>
        <v>114.27000000000001</v>
      </c>
    </row>
    <row r="447" spans="1:9" ht="33" x14ac:dyDescent="0.25">
      <c r="A447" s="331" t="s">
        <v>1404</v>
      </c>
      <c r="B447" s="554">
        <v>2</v>
      </c>
      <c r="C447" s="326">
        <f t="shared" si="261"/>
        <v>1.2658227848101266E-2</v>
      </c>
      <c r="D447" s="325">
        <v>5.9409999999999998</v>
      </c>
      <c r="E447" s="325">
        <f t="shared" si="262"/>
        <v>11.882</v>
      </c>
      <c r="F447" s="332">
        <v>1</v>
      </c>
      <c r="G447" s="325">
        <f t="shared" si="270"/>
        <v>11.88</v>
      </c>
      <c r="H447" s="325">
        <f t="shared" si="264"/>
        <v>2.86</v>
      </c>
      <c r="I447" s="327">
        <f t="shared" si="271"/>
        <v>14.74</v>
      </c>
    </row>
    <row r="448" spans="1:9" ht="33" x14ac:dyDescent="0.25">
      <c r="A448" s="331" t="s">
        <v>1404</v>
      </c>
      <c r="B448" s="554">
        <v>4.5</v>
      </c>
      <c r="C448" s="326">
        <f t="shared" si="261"/>
        <v>2.8481012658227847E-2</v>
      </c>
      <c r="D448" s="325">
        <v>5.9409999999999998</v>
      </c>
      <c r="E448" s="325">
        <f t="shared" si="262"/>
        <v>26.734500000000001</v>
      </c>
      <c r="F448" s="332">
        <v>1</v>
      </c>
      <c r="G448" s="325">
        <f t="shared" si="270"/>
        <v>26.73</v>
      </c>
      <c r="H448" s="325">
        <f t="shared" si="264"/>
        <v>6.44</v>
      </c>
      <c r="I448" s="327">
        <f t="shared" si="271"/>
        <v>33.17</v>
      </c>
    </row>
    <row r="449" spans="1:9" ht="33" x14ac:dyDescent="0.25">
      <c r="A449" s="331" t="s">
        <v>1404</v>
      </c>
      <c r="B449" s="554">
        <v>26</v>
      </c>
      <c r="C449" s="326">
        <f t="shared" si="261"/>
        <v>0.16455696202531644</v>
      </c>
      <c r="D449" s="325">
        <v>5.8259999999999996</v>
      </c>
      <c r="E449" s="325">
        <f t="shared" si="262"/>
        <v>151.476</v>
      </c>
      <c r="F449" s="332">
        <v>1</v>
      </c>
      <c r="G449" s="325">
        <f t="shared" si="270"/>
        <v>151.47999999999999</v>
      </c>
      <c r="H449" s="325">
        <f t="shared" si="264"/>
        <v>36.49</v>
      </c>
      <c r="I449" s="327">
        <f t="shared" si="271"/>
        <v>187.97</v>
      </c>
    </row>
    <row r="450" spans="1:9" ht="33" x14ac:dyDescent="0.25">
      <c r="A450" s="331" t="s">
        <v>1404</v>
      </c>
      <c r="B450" s="554">
        <v>8</v>
      </c>
      <c r="C450" s="326">
        <f t="shared" si="261"/>
        <v>5.0632911392405063E-2</v>
      </c>
      <c r="D450" s="325">
        <v>5.8840000000000003</v>
      </c>
      <c r="E450" s="325">
        <f t="shared" si="262"/>
        <v>47.071999999999996</v>
      </c>
      <c r="F450" s="332">
        <v>1</v>
      </c>
      <c r="G450" s="325">
        <f t="shared" si="270"/>
        <v>47.07</v>
      </c>
      <c r="H450" s="325">
        <f t="shared" si="264"/>
        <v>11.34</v>
      </c>
      <c r="I450" s="327">
        <f t="shared" si="271"/>
        <v>58.41</v>
      </c>
    </row>
    <row r="451" spans="1:9" ht="33" x14ac:dyDescent="0.25">
      <c r="A451" s="331" t="s">
        <v>1404</v>
      </c>
      <c r="B451" s="554">
        <v>16.5</v>
      </c>
      <c r="C451" s="326">
        <f t="shared" si="261"/>
        <v>0.10443037974683544</v>
      </c>
      <c r="D451" s="325">
        <v>5.8259999999999996</v>
      </c>
      <c r="E451" s="325">
        <f t="shared" si="262"/>
        <v>96.128999999999991</v>
      </c>
      <c r="F451" s="332">
        <v>1</v>
      </c>
      <c r="G451" s="325">
        <f t="shared" si="270"/>
        <v>96.13</v>
      </c>
      <c r="H451" s="325">
        <f t="shared" si="264"/>
        <v>23.16</v>
      </c>
      <c r="I451" s="327">
        <f t="shared" si="271"/>
        <v>119.28999999999999</v>
      </c>
    </row>
    <row r="452" spans="1:9" ht="33" x14ac:dyDescent="0.25">
      <c r="A452" s="331" t="s">
        <v>1404</v>
      </c>
      <c r="B452" s="554">
        <v>2.5</v>
      </c>
      <c r="C452" s="326">
        <f t="shared" si="261"/>
        <v>1.5822784810126583E-2</v>
      </c>
      <c r="D452" s="325">
        <v>5.9409999999999998</v>
      </c>
      <c r="E452" s="325">
        <f t="shared" si="262"/>
        <v>14.852500000000001</v>
      </c>
      <c r="F452" s="332">
        <v>1</v>
      </c>
      <c r="G452" s="325">
        <f t="shared" si="270"/>
        <v>14.85</v>
      </c>
      <c r="H452" s="325">
        <f t="shared" si="264"/>
        <v>3.58</v>
      </c>
      <c r="I452" s="327">
        <f t="shared" si="271"/>
        <v>18.43</v>
      </c>
    </row>
    <row r="453" spans="1:9" ht="33" x14ac:dyDescent="0.25">
      <c r="A453" s="331" t="s">
        <v>1404</v>
      </c>
      <c r="B453" s="554">
        <v>8</v>
      </c>
      <c r="C453" s="326">
        <f t="shared" si="261"/>
        <v>5.0632911392405063E-2</v>
      </c>
      <c r="D453" s="325">
        <v>5.74</v>
      </c>
      <c r="E453" s="325">
        <f t="shared" si="262"/>
        <v>45.919999999999995</v>
      </c>
      <c r="F453" s="332">
        <v>1</v>
      </c>
      <c r="G453" s="325">
        <f t="shared" si="270"/>
        <v>45.92</v>
      </c>
      <c r="H453" s="325">
        <f t="shared" si="264"/>
        <v>11.06</v>
      </c>
      <c r="I453" s="327">
        <f t="shared" si="271"/>
        <v>56.980000000000004</v>
      </c>
    </row>
    <row r="454" spans="1:9" ht="33" x14ac:dyDescent="0.25">
      <c r="A454" s="331" t="s">
        <v>1404</v>
      </c>
      <c r="B454" s="554">
        <v>15.5</v>
      </c>
      <c r="C454" s="326">
        <f t="shared" si="261"/>
        <v>9.8101265822784806E-2</v>
      </c>
      <c r="D454" s="325">
        <v>5.74</v>
      </c>
      <c r="E454" s="325">
        <f t="shared" si="262"/>
        <v>88.970000000000013</v>
      </c>
      <c r="F454" s="332">
        <v>1</v>
      </c>
      <c r="G454" s="325">
        <f t="shared" si="270"/>
        <v>88.97</v>
      </c>
      <c r="H454" s="325">
        <f t="shared" si="264"/>
        <v>21.43</v>
      </c>
      <c r="I454" s="327">
        <f t="shared" si="271"/>
        <v>110.4</v>
      </c>
    </row>
    <row r="455" spans="1:9" ht="33" x14ac:dyDescent="0.25">
      <c r="A455" s="331" t="s">
        <v>1404</v>
      </c>
      <c r="B455" s="554">
        <v>3</v>
      </c>
      <c r="C455" s="326">
        <f t="shared" si="261"/>
        <v>1.8987341772151899E-2</v>
      </c>
      <c r="D455" s="325">
        <v>5.74</v>
      </c>
      <c r="E455" s="325">
        <f t="shared" si="262"/>
        <v>17.22</v>
      </c>
      <c r="F455" s="332">
        <v>1</v>
      </c>
      <c r="G455" s="325">
        <f t="shared" si="270"/>
        <v>17.22</v>
      </c>
      <c r="H455" s="325">
        <f t="shared" si="264"/>
        <v>4.1500000000000004</v>
      </c>
      <c r="I455" s="327">
        <f t="shared" si="271"/>
        <v>21.369999999999997</v>
      </c>
    </row>
    <row r="456" spans="1:9" ht="33" x14ac:dyDescent="0.25">
      <c r="A456" s="331" t="s">
        <v>1404</v>
      </c>
      <c r="B456" s="554">
        <v>8</v>
      </c>
      <c r="C456" s="326">
        <f t="shared" si="261"/>
        <v>5.0632911392405063E-2</v>
      </c>
      <c r="D456" s="325">
        <v>5.74</v>
      </c>
      <c r="E456" s="325">
        <f t="shared" si="262"/>
        <v>45.919999999999995</v>
      </c>
      <c r="F456" s="332">
        <v>1</v>
      </c>
      <c r="G456" s="325">
        <f t="shared" si="270"/>
        <v>45.92</v>
      </c>
      <c r="H456" s="325">
        <f t="shared" si="264"/>
        <v>11.06</v>
      </c>
      <c r="I456" s="327">
        <f t="shared" si="271"/>
        <v>56.980000000000004</v>
      </c>
    </row>
    <row r="457" spans="1:9" ht="33" x14ac:dyDescent="0.25">
      <c r="A457" s="331" t="s">
        <v>1404</v>
      </c>
      <c r="B457" s="554">
        <v>17</v>
      </c>
      <c r="C457" s="326">
        <f t="shared" si="261"/>
        <v>0.10759493670886076</v>
      </c>
      <c r="D457" s="325">
        <v>5.74</v>
      </c>
      <c r="E457" s="325">
        <f t="shared" si="262"/>
        <v>97.58</v>
      </c>
      <c r="F457" s="332">
        <v>1</v>
      </c>
      <c r="G457" s="325">
        <f t="shared" si="270"/>
        <v>97.58</v>
      </c>
      <c r="H457" s="325">
        <f t="shared" si="264"/>
        <v>23.51</v>
      </c>
      <c r="I457" s="327">
        <f t="shared" si="271"/>
        <v>121.09</v>
      </c>
    </row>
    <row r="458" spans="1:9" ht="33" x14ac:dyDescent="0.25">
      <c r="A458" s="331" t="s">
        <v>1404</v>
      </c>
      <c r="B458" s="554">
        <v>3</v>
      </c>
      <c r="C458" s="326">
        <f t="shared" si="261"/>
        <v>1.8987341772151899E-2</v>
      </c>
      <c r="D458" s="325">
        <v>5.74</v>
      </c>
      <c r="E458" s="325">
        <f t="shared" si="262"/>
        <v>17.22</v>
      </c>
      <c r="F458" s="332">
        <v>1</v>
      </c>
      <c r="G458" s="325">
        <f t="shared" si="270"/>
        <v>17.22</v>
      </c>
      <c r="H458" s="325">
        <f t="shared" si="264"/>
        <v>4.1500000000000004</v>
      </c>
      <c r="I458" s="327">
        <f t="shared" si="271"/>
        <v>21.369999999999997</v>
      </c>
    </row>
    <row r="459" spans="1:9" ht="33" x14ac:dyDescent="0.25">
      <c r="A459" s="331" t="s">
        <v>1404</v>
      </c>
      <c r="B459" s="554">
        <v>21.5</v>
      </c>
      <c r="C459" s="326">
        <f t="shared" si="261"/>
        <v>0.13607594936708861</v>
      </c>
      <c r="D459" s="325">
        <v>5.74</v>
      </c>
      <c r="E459" s="325">
        <f t="shared" si="262"/>
        <v>123.41000000000001</v>
      </c>
      <c r="F459" s="332">
        <v>1</v>
      </c>
      <c r="G459" s="325">
        <f t="shared" si="270"/>
        <v>123.41</v>
      </c>
      <c r="H459" s="325">
        <f t="shared" si="264"/>
        <v>29.73</v>
      </c>
      <c r="I459" s="327">
        <f t="shared" si="271"/>
        <v>153.13999999999999</v>
      </c>
    </row>
    <row r="460" spans="1:9" x14ac:dyDescent="0.25">
      <c r="A460" s="331" t="s">
        <v>966</v>
      </c>
      <c r="B460" s="554">
        <v>12</v>
      </c>
      <c r="C460" s="326">
        <f t="shared" si="261"/>
        <v>7.5949367088607597E-2</v>
      </c>
      <c r="D460" s="325">
        <v>5.9409999999999998</v>
      </c>
      <c r="E460" s="325">
        <f t="shared" si="262"/>
        <v>71.292000000000002</v>
      </c>
      <c r="F460" s="332">
        <v>1</v>
      </c>
      <c r="G460" s="325">
        <f t="shared" si="270"/>
        <v>71.290000000000006</v>
      </c>
      <c r="H460" s="325">
        <f t="shared" si="264"/>
        <v>17.170000000000002</v>
      </c>
      <c r="I460" s="327">
        <f t="shared" si="271"/>
        <v>88.460000000000008</v>
      </c>
    </row>
    <row r="461" spans="1:9" x14ac:dyDescent="0.25">
      <c r="A461" s="331" t="s">
        <v>612</v>
      </c>
      <c r="B461" s="554">
        <v>14.5</v>
      </c>
      <c r="C461" s="326">
        <f t="shared" si="261"/>
        <v>9.1772151898734181E-2</v>
      </c>
      <c r="D461" s="325">
        <v>4.97</v>
      </c>
      <c r="E461" s="325">
        <f t="shared" si="262"/>
        <v>72.064999999999998</v>
      </c>
      <c r="F461" s="332">
        <v>1</v>
      </c>
      <c r="G461" s="325">
        <f t="shared" si="270"/>
        <v>72.069999999999993</v>
      </c>
      <c r="H461" s="325">
        <f t="shared" si="264"/>
        <v>17.36</v>
      </c>
      <c r="I461" s="327">
        <f t="shared" si="271"/>
        <v>89.429999999999993</v>
      </c>
    </row>
    <row r="462" spans="1:9" x14ac:dyDescent="0.25">
      <c r="A462" s="331" t="s">
        <v>612</v>
      </c>
      <c r="B462" s="554">
        <v>3</v>
      </c>
      <c r="C462" s="326">
        <f t="shared" si="261"/>
        <v>1.8987341772151899E-2</v>
      </c>
      <c r="D462" s="325">
        <v>4.97</v>
      </c>
      <c r="E462" s="325">
        <f t="shared" si="262"/>
        <v>14.91</v>
      </c>
      <c r="F462" s="332">
        <v>1</v>
      </c>
      <c r="G462" s="325">
        <f t="shared" si="270"/>
        <v>14.91</v>
      </c>
      <c r="H462" s="325">
        <f t="shared" si="264"/>
        <v>3.59</v>
      </c>
      <c r="I462" s="327">
        <f t="shared" si="271"/>
        <v>18.5</v>
      </c>
    </row>
    <row r="463" spans="1:9" x14ac:dyDescent="0.25">
      <c r="A463" s="331" t="s">
        <v>1405</v>
      </c>
      <c r="B463" s="554">
        <v>6</v>
      </c>
      <c r="C463" s="326">
        <f t="shared" si="261"/>
        <v>3.7974683544303799E-2</v>
      </c>
      <c r="D463" s="325">
        <v>5.74</v>
      </c>
      <c r="E463" s="325">
        <f t="shared" si="262"/>
        <v>34.44</v>
      </c>
      <c r="F463" s="332">
        <v>1</v>
      </c>
      <c r="G463" s="325">
        <f t="shared" si="270"/>
        <v>34.44</v>
      </c>
      <c r="H463" s="325">
        <f t="shared" si="264"/>
        <v>8.3000000000000007</v>
      </c>
      <c r="I463" s="327">
        <f t="shared" si="271"/>
        <v>42.739999999999995</v>
      </c>
    </row>
    <row r="464" spans="1:9" x14ac:dyDescent="0.25">
      <c r="A464" s="331" t="s">
        <v>1406</v>
      </c>
      <c r="B464" s="554">
        <v>9.5</v>
      </c>
      <c r="C464" s="326">
        <f t="shared" si="261"/>
        <v>6.0126582278481014E-2</v>
      </c>
      <c r="D464" s="325">
        <v>1265</v>
      </c>
      <c r="E464" s="325">
        <f>D464*C464</f>
        <v>76.060126582278485</v>
      </c>
      <c r="F464" s="332">
        <v>1</v>
      </c>
      <c r="G464" s="325">
        <f t="shared" si="270"/>
        <v>76.06</v>
      </c>
      <c r="H464" s="325">
        <f t="shared" si="264"/>
        <v>18.32</v>
      </c>
      <c r="I464" s="327">
        <f t="shared" si="271"/>
        <v>94.38</v>
      </c>
    </row>
    <row r="465" spans="1:9" ht="49.5" x14ac:dyDescent="0.25">
      <c r="A465" s="520" t="s">
        <v>1394</v>
      </c>
      <c r="B465" s="552">
        <f t="shared" ref="B465:C465" si="272">SUM(B466)</f>
        <v>15.5</v>
      </c>
      <c r="C465" s="535">
        <f t="shared" si="272"/>
        <v>9.8101265822784806E-2</v>
      </c>
      <c r="D465" s="536"/>
      <c r="E465" s="536"/>
      <c r="F465" s="539"/>
      <c r="G465" s="535">
        <f t="shared" ref="G465:I465" si="273">SUM(G466)</f>
        <v>58.13</v>
      </c>
      <c r="H465" s="535">
        <f t="shared" si="273"/>
        <v>14</v>
      </c>
      <c r="I465" s="537">
        <f t="shared" si="273"/>
        <v>72.13</v>
      </c>
    </row>
    <row r="466" spans="1:9" x14ac:dyDescent="0.25">
      <c r="A466" s="331" t="s">
        <v>62</v>
      </c>
      <c r="B466" s="554">
        <v>15.5</v>
      </c>
      <c r="C466" s="326">
        <f t="shared" si="261"/>
        <v>9.8101265822784806E-2</v>
      </c>
      <c r="D466" s="325">
        <v>3.75</v>
      </c>
      <c r="E466" s="325">
        <f t="shared" ref="E466" si="274">D466*C466*158</f>
        <v>58.124999999999993</v>
      </c>
      <c r="F466" s="332">
        <v>1</v>
      </c>
      <c r="G466" s="325">
        <f t="shared" ref="G466" si="275">ROUND(E466*F466,2)</f>
        <v>58.13</v>
      </c>
      <c r="H466" s="325">
        <f t="shared" si="264"/>
        <v>14</v>
      </c>
      <c r="I466" s="327">
        <f t="shared" ref="I466" si="276">G466+H466</f>
        <v>72.13</v>
      </c>
    </row>
    <row r="467" spans="1:9" ht="33" x14ac:dyDescent="0.25">
      <c r="A467" s="520" t="s">
        <v>7</v>
      </c>
      <c r="B467" s="552">
        <f t="shared" ref="B467:C467" si="277">SUM(B468:B478)</f>
        <v>254</v>
      </c>
      <c r="C467" s="535">
        <f t="shared" si="277"/>
        <v>1.6075949367088609</v>
      </c>
      <c r="D467" s="536"/>
      <c r="E467" s="536"/>
      <c r="F467" s="539"/>
      <c r="G467" s="535">
        <f t="shared" ref="G467:H467" si="278">SUM(G468:G478)</f>
        <v>937.70000000000016</v>
      </c>
      <c r="H467" s="535">
        <f t="shared" si="278"/>
        <v>225.89000000000001</v>
      </c>
      <c r="I467" s="537">
        <f>SUM(I468:I478)</f>
        <v>1163.5899999999999</v>
      </c>
    </row>
    <row r="468" spans="1:9" x14ac:dyDescent="0.25">
      <c r="A468" s="324" t="s">
        <v>507</v>
      </c>
      <c r="B468" s="557">
        <v>50</v>
      </c>
      <c r="C468" s="326">
        <f t="shared" si="261"/>
        <v>0.31645569620253167</v>
      </c>
      <c r="D468" s="340">
        <v>3.8</v>
      </c>
      <c r="E468" s="325">
        <f t="shared" ref="E468:E478" si="279">D468*C468*158</f>
        <v>190</v>
      </c>
      <c r="F468" s="334">
        <v>1</v>
      </c>
      <c r="G468" s="325">
        <f t="shared" ref="G468" si="280">ROUND(E468*F468,2)</f>
        <v>190</v>
      </c>
      <c r="H468" s="325">
        <f t="shared" si="264"/>
        <v>45.77</v>
      </c>
      <c r="I468" s="327">
        <f t="shared" ref="I468" si="281">G468+H468</f>
        <v>235.77</v>
      </c>
    </row>
    <row r="469" spans="1:9" x14ac:dyDescent="0.25">
      <c r="A469" s="324" t="s">
        <v>507</v>
      </c>
      <c r="B469" s="557">
        <v>13.5</v>
      </c>
      <c r="C469" s="326">
        <f t="shared" si="261"/>
        <v>8.5443037974683542E-2</v>
      </c>
      <c r="D469" s="340">
        <v>3.8</v>
      </c>
      <c r="E469" s="325">
        <f t="shared" si="279"/>
        <v>51.29999999999999</v>
      </c>
      <c r="F469" s="334">
        <v>1</v>
      </c>
      <c r="G469" s="325">
        <f t="shared" ref="G469:G478" si="282">ROUND(E469*F469,2)</f>
        <v>51.3</v>
      </c>
      <c r="H469" s="325">
        <f t="shared" si="264"/>
        <v>12.36</v>
      </c>
      <c r="I469" s="327">
        <f t="shared" ref="I469:I478" si="283">G469+H469</f>
        <v>63.66</v>
      </c>
    </row>
    <row r="470" spans="1:9" x14ac:dyDescent="0.25">
      <c r="A470" s="324" t="s">
        <v>507</v>
      </c>
      <c r="B470" s="557">
        <v>32</v>
      </c>
      <c r="C470" s="326">
        <f t="shared" si="261"/>
        <v>0.20253164556962025</v>
      </c>
      <c r="D470" s="340">
        <v>3.8</v>
      </c>
      <c r="E470" s="325">
        <f t="shared" si="279"/>
        <v>121.6</v>
      </c>
      <c r="F470" s="334">
        <v>1</v>
      </c>
      <c r="G470" s="325">
        <f t="shared" si="282"/>
        <v>121.6</v>
      </c>
      <c r="H470" s="325">
        <f t="shared" si="264"/>
        <v>29.29</v>
      </c>
      <c r="I470" s="327">
        <f t="shared" si="283"/>
        <v>150.88999999999999</v>
      </c>
    </row>
    <row r="471" spans="1:9" x14ac:dyDescent="0.25">
      <c r="A471" s="324" t="s">
        <v>507</v>
      </c>
      <c r="B471" s="557">
        <v>47.5</v>
      </c>
      <c r="C471" s="326">
        <f t="shared" si="261"/>
        <v>0.30063291139240506</v>
      </c>
      <c r="D471" s="340">
        <v>3.8</v>
      </c>
      <c r="E471" s="325">
        <f t="shared" si="279"/>
        <v>180.49999999999997</v>
      </c>
      <c r="F471" s="334">
        <v>1</v>
      </c>
      <c r="G471" s="325">
        <f t="shared" si="282"/>
        <v>180.5</v>
      </c>
      <c r="H471" s="325">
        <f t="shared" si="264"/>
        <v>43.48</v>
      </c>
      <c r="I471" s="327">
        <f t="shared" si="283"/>
        <v>223.98</v>
      </c>
    </row>
    <row r="472" spans="1:9" x14ac:dyDescent="0.25">
      <c r="A472" s="324" t="s">
        <v>507</v>
      </c>
      <c r="B472" s="557">
        <v>1.5</v>
      </c>
      <c r="C472" s="326">
        <f t="shared" si="261"/>
        <v>9.4936708860759497E-3</v>
      </c>
      <c r="D472" s="340">
        <v>3.8</v>
      </c>
      <c r="E472" s="325">
        <f t="shared" si="279"/>
        <v>5.6999999999999993</v>
      </c>
      <c r="F472" s="334">
        <v>1</v>
      </c>
      <c r="G472" s="325">
        <f t="shared" si="282"/>
        <v>5.7</v>
      </c>
      <c r="H472" s="325">
        <f t="shared" si="264"/>
        <v>1.37</v>
      </c>
      <c r="I472" s="327">
        <f t="shared" si="283"/>
        <v>7.07</v>
      </c>
    </row>
    <row r="473" spans="1:9" x14ac:dyDescent="0.25">
      <c r="A473" s="324" t="s">
        <v>507</v>
      </c>
      <c r="B473" s="557">
        <v>35</v>
      </c>
      <c r="C473" s="326">
        <f t="shared" si="261"/>
        <v>0.22151898734177214</v>
      </c>
      <c r="D473" s="340">
        <v>3.8</v>
      </c>
      <c r="E473" s="325">
        <f t="shared" si="279"/>
        <v>133</v>
      </c>
      <c r="F473" s="334">
        <v>1</v>
      </c>
      <c r="G473" s="325">
        <f t="shared" si="282"/>
        <v>133</v>
      </c>
      <c r="H473" s="325">
        <f t="shared" si="264"/>
        <v>32.04</v>
      </c>
      <c r="I473" s="327">
        <f t="shared" si="283"/>
        <v>165.04</v>
      </c>
    </row>
    <row r="474" spans="1:9" x14ac:dyDescent="0.25">
      <c r="A474" s="324" t="s">
        <v>507</v>
      </c>
      <c r="B474" s="557">
        <v>12</v>
      </c>
      <c r="C474" s="326">
        <f t="shared" si="261"/>
        <v>7.5949367088607597E-2</v>
      </c>
      <c r="D474" s="340">
        <v>3.8</v>
      </c>
      <c r="E474" s="325">
        <f t="shared" si="279"/>
        <v>45.599999999999994</v>
      </c>
      <c r="F474" s="334">
        <v>1</v>
      </c>
      <c r="G474" s="325">
        <f t="shared" si="282"/>
        <v>45.6</v>
      </c>
      <c r="H474" s="325">
        <f t="shared" si="264"/>
        <v>10.99</v>
      </c>
      <c r="I474" s="327">
        <f t="shared" si="283"/>
        <v>56.59</v>
      </c>
    </row>
    <row r="475" spans="1:9" x14ac:dyDescent="0.25">
      <c r="A475" s="324" t="s">
        <v>63</v>
      </c>
      <c r="B475" s="557">
        <v>8</v>
      </c>
      <c r="C475" s="326">
        <f t="shared" si="261"/>
        <v>5.0632911392405063E-2</v>
      </c>
      <c r="D475" s="340">
        <v>3.36</v>
      </c>
      <c r="E475" s="325">
        <f t="shared" si="279"/>
        <v>26.88</v>
      </c>
      <c r="F475" s="334">
        <v>1</v>
      </c>
      <c r="G475" s="325">
        <f t="shared" si="282"/>
        <v>26.88</v>
      </c>
      <c r="H475" s="325">
        <f t="shared" si="264"/>
        <v>6.48</v>
      </c>
      <c r="I475" s="327">
        <f t="shared" si="283"/>
        <v>33.36</v>
      </c>
    </row>
    <row r="476" spans="1:9" x14ac:dyDescent="0.25">
      <c r="A476" s="324" t="s">
        <v>63</v>
      </c>
      <c r="B476" s="557">
        <v>28</v>
      </c>
      <c r="C476" s="326">
        <f t="shared" si="261"/>
        <v>0.17721518987341772</v>
      </c>
      <c r="D476" s="340">
        <v>3.36</v>
      </c>
      <c r="E476" s="325">
        <f t="shared" si="279"/>
        <v>94.08</v>
      </c>
      <c r="F476" s="334">
        <v>1</v>
      </c>
      <c r="G476" s="325">
        <f t="shared" si="282"/>
        <v>94.08</v>
      </c>
      <c r="H476" s="325">
        <f t="shared" si="264"/>
        <v>22.66</v>
      </c>
      <c r="I476" s="327">
        <f t="shared" si="283"/>
        <v>116.74</v>
      </c>
    </row>
    <row r="477" spans="1:9" x14ac:dyDescent="0.25">
      <c r="A477" s="324" t="s">
        <v>63</v>
      </c>
      <c r="B477" s="557">
        <v>12</v>
      </c>
      <c r="C477" s="326">
        <f t="shared" si="261"/>
        <v>7.5949367088607597E-2</v>
      </c>
      <c r="D477" s="340">
        <v>3.36</v>
      </c>
      <c r="E477" s="325">
        <f t="shared" si="279"/>
        <v>40.32</v>
      </c>
      <c r="F477" s="334">
        <v>1</v>
      </c>
      <c r="G477" s="325">
        <f t="shared" si="282"/>
        <v>40.32</v>
      </c>
      <c r="H477" s="325">
        <f t="shared" si="264"/>
        <v>9.7100000000000009</v>
      </c>
      <c r="I477" s="327">
        <f t="shared" si="283"/>
        <v>50.03</v>
      </c>
    </row>
    <row r="478" spans="1:9" x14ac:dyDescent="0.25">
      <c r="A478" s="331" t="s">
        <v>63</v>
      </c>
      <c r="B478" s="554">
        <v>14.5</v>
      </c>
      <c r="C478" s="326">
        <f t="shared" si="261"/>
        <v>9.1772151898734181E-2</v>
      </c>
      <c r="D478" s="325">
        <v>3.36</v>
      </c>
      <c r="E478" s="325">
        <f t="shared" si="279"/>
        <v>48.720000000000006</v>
      </c>
      <c r="F478" s="332">
        <v>1</v>
      </c>
      <c r="G478" s="325">
        <f t="shared" si="282"/>
        <v>48.72</v>
      </c>
      <c r="H478" s="325">
        <f t="shared" si="264"/>
        <v>11.74</v>
      </c>
      <c r="I478" s="327">
        <f t="shared" si="283"/>
        <v>60.46</v>
      </c>
    </row>
    <row r="479" spans="1:9" x14ac:dyDescent="0.25">
      <c r="A479" s="523" t="s">
        <v>1434</v>
      </c>
      <c r="B479" s="551">
        <f>B480+B483+B500+B505</f>
        <v>3986</v>
      </c>
      <c r="C479" s="532">
        <f>C480+C483+C500+C505</f>
        <v>25.22784810126582</v>
      </c>
      <c r="D479" s="533"/>
      <c r="E479" s="533"/>
      <c r="F479" s="541"/>
      <c r="G479" s="532">
        <f>G480+G483+G500+G505</f>
        <v>18725.03</v>
      </c>
      <c r="H479" s="532">
        <f>H480+H483+H500+H505</f>
        <v>4510.87</v>
      </c>
      <c r="I479" s="538">
        <f>I480+I483+I500+I505</f>
        <v>23235.900000000005</v>
      </c>
    </row>
    <row r="480" spans="1:9" ht="33" x14ac:dyDescent="0.25">
      <c r="A480" s="520" t="s">
        <v>1390</v>
      </c>
      <c r="B480" s="552">
        <f t="shared" ref="B480:C480" si="284">SUM(B481:B482)</f>
        <v>11</v>
      </c>
      <c r="C480" s="535">
        <f t="shared" si="284"/>
        <v>6.9620253164556958E-2</v>
      </c>
      <c r="D480" s="536"/>
      <c r="E480" s="536"/>
      <c r="F480" s="539"/>
      <c r="G480" s="535">
        <f t="shared" ref="G480:I480" si="285">SUM(G481:G482)</f>
        <v>87.38</v>
      </c>
      <c r="H480" s="535">
        <f t="shared" si="285"/>
        <v>21.05</v>
      </c>
      <c r="I480" s="537">
        <f t="shared" si="285"/>
        <v>108.43</v>
      </c>
    </row>
    <row r="481" spans="1:9" x14ac:dyDescent="0.25">
      <c r="A481" s="324" t="s">
        <v>959</v>
      </c>
      <c r="B481" s="561">
        <v>3</v>
      </c>
      <c r="C481" s="326">
        <f t="shared" ref="C481:C515" si="286">B481/158</f>
        <v>1.8987341772151899E-2</v>
      </c>
      <c r="D481" s="325">
        <v>8.0009999999999994</v>
      </c>
      <c r="E481" s="325">
        <f t="shared" ref="E481:E515" si="287">D481*C481*158</f>
        <v>24.002999999999997</v>
      </c>
      <c r="F481" s="332">
        <v>1</v>
      </c>
      <c r="G481" s="325">
        <f t="shared" ref="G481" si="288">ROUND(E481*F481,2)</f>
        <v>24</v>
      </c>
      <c r="H481" s="325">
        <f t="shared" ref="H481:H482" si="289">ROUND(G481*0.2409,2)</f>
        <v>5.78</v>
      </c>
      <c r="I481" s="327">
        <f t="shared" ref="I481" si="290">G481+H481</f>
        <v>29.78</v>
      </c>
    </row>
    <row r="482" spans="1:9" x14ac:dyDescent="0.25">
      <c r="A482" s="331" t="s">
        <v>959</v>
      </c>
      <c r="B482" s="554">
        <v>8</v>
      </c>
      <c r="C482" s="326">
        <f t="shared" si="286"/>
        <v>5.0632911392405063E-2</v>
      </c>
      <c r="D482" s="325">
        <v>7.923</v>
      </c>
      <c r="E482" s="325">
        <f t="shared" si="287"/>
        <v>63.384</v>
      </c>
      <c r="F482" s="332">
        <v>1</v>
      </c>
      <c r="G482" s="325">
        <f t="shared" ref="G482" si="291">ROUND(E482*F482,2)</f>
        <v>63.38</v>
      </c>
      <c r="H482" s="325">
        <f t="shared" si="289"/>
        <v>15.27</v>
      </c>
      <c r="I482" s="327">
        <f t="shared" ref="I482" si="292">G482+H482</f>
        <v>78.650000000000006</v>
      </c>
    </row>
    <row r="483" spans="1:9" ht="49.5" x14ac:dyDescent="0.25">
      <c r="A483" s="520" t="s">
        <v>8</v>
      </c>
      <c r="B483" s="552">
        <f>SUM(B484:B499)</f>
        <v>2055</v>
      </c>
      <c r="C483" s="535">
        <f>SUM(C484:C499)</f>
        <v>13.00632911392405</v>
      </c>
      <c r="D483" s="536"/>
      <c r="E483" s="536"/>
      <c r="F483" s="539"/>
      <c r="G483" s="536">
        <f>SUM(G484:G499)</f>
        <v>11785.27</v>
      </c>
      <c r="H483" s="536">
        <f>SUM(H484:H499)</f>
        <v>2839.07</v>
      </c>
      <c r="I483" s="540">
        <f>SUM(I484:I499)</f>
        <v>14624.340000000004</v>
      </c>
    </row>
    <row r="484" spans="1:9" x14ac:dyDescent="0.25">
      <c r="A484" s="331" t="s">
        <v>964</v>
      </c>
      <c r="B484" s="554">
        <v>144</v>
      </c>
      <c r="C484" s="326">
        <f t="shared" si="286"/>
        <v>0.91139240506329111</v>
      </c>
      <c r="D484" s="325">
        <v>5.7750000000000004</v>
      </c>
      <c r="E484" s="325">
        <f t="shared" si="287"/>
        <v>831.60000000000014</v>
      </c>
      <c r="F484" s="334">
        <v>1</v>
      </c>
      <c r="G484" s="325">
        <f t="shared" ref="G484" si="293">ROUND(E484*F484,2)</f>
        <v>831.6</v>
      </c>
      <c r="H484" s="325">
        <f t="shared" ref="H484:H499" si="294">ROUND(G484*0.2409,2)</f>
        <v>200.33</v>
      </c>
      <c r="I484" s="327">
        <f t="shared" ref="I484" si="295">G484+H484</f>
        <v>1031.93</v>
      </c>
    </row>
    <row r="485" spans="1:9" x14ac:dyDescent="0.25">
      <c r="A485" s="331" t="s">
        <v>964</v>
      </c>
      <c r="B485" s="554">
        <v>96</v>
      </c>
      <c r="C485" s="326">
        <f t="shared" si="286"/>
        <v>0.60759493670886078</v>
      </c>
      <c r="D485" s="325">
        <v>5.58</v>
      </c>
      <c r="E485" s="325">
        <f t="shared" si="287"/>
        <v>535.67999999999995</v>
      </c>
      <c r="F485" s="334">
        <v>1</v>
      </c>
      <c r="G485" s="325">
        <f t="shared" ref="G485:G499" si="296">ROUND(E485*F485,2)</f>
        <v>535.67999999999995</v>
      </c>
      <c r="H485" s="325">
        <f t="shared" si="294"/>
        <v>129.05000000000001</v>
      </c>
      <c r="I485" s="327">
        <f t="shared" ref="I485:I499" si="297">G485+H485</f>
        <v>664.73</v>
      </c>
    </row>
    <row r="486" spans="1:9" x14ac:dyDescent="0.25">
      <c r="A486" s="331" t="s">
        <v>964</v>
      </c>
      <c r="B486" s="554">
        <v>88</v>
      </c>
      <c r="C486" s="326">
        <f t="shared" si="286"/>
        <v>0.55696202531645567</v>
      </c>
      <c r="D486" s="325">
        <v>5.7750000000000004</v>
      </c>
      <c r="E486" s="325">
        <f t="shared" si="287"/>
        <v>508.2</v>
      </c>
      <c r="F486" s="334">
        <v>1</v>
      </c>
      <c r="G486" s="325">
        <f t="shared" si="296"/>
        <v>508.2</v>
      </c>
      <c r="H486" s="325">
        <f t="shared" si="294"/>
        <v>122.43</v>
      </c>
      <c r="I486" s="327">
        <f t="shared" si="297"/>
        <v>630.63</v>
      </c>
    </row>
    <row r="487" spans="1:9" x14ac:dyDescent="0.25">
      <c r="A487" s="331" t="s">
        <v>964</v>
      </c>
      <c r="B487" s="554">
        <v>152</v>
      </c>
      <c r="C487" s="326">
        <f t="shared" si="286"/>
        <v>0.96202531645569622</v>
      </c>
      <c r="D487" s="325">
        <v>5.7750000000000004</v>
      </c>
      <c r="E487" s="325">
        <f t="shared" si="287"/>
        <v>877.80000000000007</v>
      </c>
      <c r="F487" s="334">
        <v>1</v>
      </c>
      <c r="G487" s="325">
        <f t="shared" si="296"/>
        <v>877.8</v>
      </c>
      <c r="H487" s="325">
        <f t="shared" si="294"/>
        <v>211.46</v>
      </c>
      <c r="I487" s="327">
        <f t="shared" si="297"/>
        <v>1089.26</v>
      </c>
    </row>
    <row r="488" spans="1:9" x14ac:dyDescent="0.25">
      <c r="A488" s="331" t="s">
        <v>964</v>
      </c>
      <c r="B488" s="554">
        <v>144</v>
      </c>
      <c r="C488" s="326">
        <f t="shared" si="286"/>
        <v>0.91139240506329111</v>
      </c>
      <c r="D488" s="325">
        <v>5.6639999999999997</v>
      </c>
      <c r="E488" s="325">
        <f t="shared" si="287"/>
        <v>815.61599999999987</v>
      </c>
      <c r="F488" s="334">
        <v>1</v>
      </c>
      <c r="G488" s="325">
        <f t="shared" si="296"/>
        <v>815.62</v>
      </c>
      <c r="H488" s="325">
        <f t="shared" si="294"/>
        <v>196.48</v>
      </c>
      <c r="I488" s="327">
        <f t="shared" si="297"/>
        <v>1012.1</v>
      </c>
    </row>
    <row r="489" spans="1:9" x14ac:dyDescent="0.25">
      <c r="A489" s="331" t="s">
        <v>964</v>
      </c>
      <c r="B489" s="554">
        <v>192</v>
      </c>
      <c r="C489" s="326">
        <f t="shared" si="286"/>
        <v>1.2151898734177216</v>
      </c>
      <c r="D489" s="325">
        <v>5.6639999999999997</v>
      </c>
      <c r="E489" s="325">
        <f t="shared" si="287"/>
        <v>1087.4880000000001</v>
      </c>
      <c r="F489" s="334">
        <v>1</v>
      </c>
      <c r="G489" s="325">
        <f t="shared" si="296"/>
        <v>1087.49</v>
      </c>
      <c r="H489" s="325">
        <f t="shared" si="294"/>
        <v>261.98</v>
      </c>
      <c r="I489" s="327">
        <f t="shared" si="297"/>
        <v>1349.47</v>
      </c>
    </row>
    <row r="490" spans="1:9" x14ac:dyDescent="0.25">
      <c r="A490" s="331" t="s">
        <v>964</v>
      </c>
      <c r="B490" s="554">
        <v>168</v>
      </c>
      <c r="C490" s="326">
        <f t="shared" si="286"/>
        <v>1.0632911392405062</v>
      </c>
      <c r="D490" s="325">
        <v>5.58</v>
      </c>
      <c r="E490" s="325">
        <f t="shared" si="287"/>
        <v>937.43999999999994</v>
      </c>
      <c r="F490" s="334">
        <v>1</v>
      </c>
      <c r="G490" s="325">
        <f t="shared" si="296"/>
        <v>937.44</v>
      </c>
      <c r="H490" s="325">
        <f t="shared" si="294"/>
        <v>225.83</v>
      </c>
      <c r="I490" s="327">
        <f t="shared" si="297"/>
        <v>1163.27</v>
      </c>
    </row>
    <row r="491" spans="1:9" x14ac:dyDescent="0.25">
      <c r="A491" s="331" t="s">
        <v>964</v>
      </c>
      <c r="B491" s="554">
        <v>136</v>
      </c>
      <c r="C491" s="326">
        <f t="shared" si="286"/>
        <v>0.86075949367088611</v>
      </c>
      <c r="D491" s="325">
        <v>5.6639999999999997</v>
      </c>
      <c r="E491" s="325">
        <f t="shared" si="287"/>
        <v>770.30399999999997</v>
      </c>
      <c r="F491" s="334">
        <v>1</v>
      </c>
      <c r="G491" s="325">
        <f t="shared" si="296"/>
        <v>770.3</v>
      </c>
      <c r="H491" s="325">
        <f t="shared" si="294"/>
        <v>185.57</v>
      </c>
      <c r="I491" s="327">
        <f t="shared" si="297"/>
        <v>955.86999999999989</v>
      </c>
    </row>
    <row r="492" spans="1:9" x14ac:dyDescent="0.25">
      <c r="A492" s="331" t="s">
        <v>964</v>
      </c>
      <c r="B492" s="554">
        <v>48</v>
      </c>
      <c r="C492" s="326">
        <f t="shared" si="286"/>
        <v>0.30379746835443039</v>
      </c>
      <c r="D492" s="325">
        <v>5.58</v>
      </c>
      <c r="E492" s="325">
        <f t="shared" si="287"/>
        <v>267.83999999999997</v>
      </c>
      <c r="F492" s="334">
        <v>1</v>
      </c>
      <c r="G492" s="325">
        <f t="shared" si="296"/>
        <v>267.83999999999997</v>
      </c>
      <c r="H492" s="325">
        <f t="shared" si="294"/>
        <v>64.52</v>
      </c>
      <c r="I492" s="327">
        <f t="shared" si="297"/>
        <v>332.35999999999996</v>
      </c>
    </row>
    <row r="493" spans="1:9" x14ac:dyDescent="0.25">
      <c r="A493" s="331" t="s">
        <v>964</v>
      </c>
      <c r="B493" s="554">
        <v>160</v>
      </c>
      <c r="C493" s="326">
        <f t="shared" si="286"/>
        <v>1.0126582278481013</v>
      </c>
      <c r="D493" s="325">
        <v>5.7750000000000004</v>
      </c>
      <c r="E493" s="325">
        <f t="shared" si="287"/>
        <v>924.00000000000011</v>
      </c>
      <c r="F493" s="334">
        <v>1</v>
      </c>
      <c r="G493" s="325">
        <f t="shared" si="296"/>
        <v>924</v>
      </c>
      <c r="H493" s="325">
        <f t="shared" si="294"/>
        <v>222.59</v>
      </c>
      <c r="I493" s="327">
        <f t="shared" si="297"/>
        <v>1146.5899999999999</v>
      </c>
    </row>
    <row r="494" spans="1:9" x14ac:dyDescent="0.25">
      <c r="A494" s="331" t="s">
        <v>966</v>
      </c>
      <c r="B494" s="554">
        <v>144</v>
      </c>
      <c r="C494" s="326">
        <f t="shared" si="286"/>
        <v>0.91139240506329111</v>
      </c>
      <c r="D494" s="325">
        <v>5.72</v>
      </c>
      <c r="E494" s="325">
        <f t="shared" si="287"/>
        <v>823.68</v>
      </c>
      <c r="F494" s="332">
        <v>1</v>
      </c>
      <c r="G494" s="325">
        <f t="shared" si="296"/>
        <v>823.68</v>
      </c>
      <c r="H494" s="325">
        <f t="shared" si="294"/>
        <v>198.42</v>
      </c>
      <c r="I494" s="327">
        <f t="shared" si="297"/>
        <v>1022.0999999999999</v>
      </c>
    </row>
    <row r="495" spans="1:9" x14ac:dyDescent="0.25">
      <c r="A495" s="331" t="s">
        <v>510</v>
      </c>
      <c r="B495" s="554">
        <v>103</v>
      </c>
      <c r="C495" s="326">
        <f t="shared" si="286"/>
        <v>0.65189873417721522</v>
      </c>
      <c r="D495" s="325">
        <v>1672</v>
      </c>
      <c r="E495" s="325">
        <f>D495*C495</f>
        <v>1089.9746835443038</v>
      </c>
      <c r="F495" s="332">
        <v>1</v>
      </c>
      <c r="G495" s="325">
        <f t="shared" si="296"/>
        <v>1089.97</v>
      </c>
      <c r="H495" s="325">
        <f t="shared" si="294"/>
        <v>262.57</v>
      </c>
      <c r="I495" s="327">
        <f t="shared" si="297"/>
        <v>1352.54</v>
      </c>
    </row>
    <row r="496" spans="1:9" x14ac:dyDescent="0.25">
      <c r="A496" s="331" t="s">
        <v>612</v>
      </c>
      <c r="B496" s="554">
        <v>72</v>
      </c>
      <c r="C496" s="326">
        <f t="shared" si="286"/>
        <v>0.45569620253164556</v>
      </c>
      <c r="D496" s="325">
        <v>4.8209999999999997</v>
      </c>
      <c r="E496" s="325">
        <f t="shared" si="287"/>
        <v>347.11199999999997</v>
      </c>
      <c r="F496" s="332">
        <v>1</v>
      </c>
      <c r="G496" s="325">
        <f t="shared" si="296"/>
        <v>347.11</v>
      </c>
      <c r="H496" s="325">
        <f t="shared" si="294"/>
        <v>83.62</v>
      </c>
      <c r="I496" s="327">
        <f t="shared" si="297"/>
        <v>430.73</v>
      </c>
    </row>
    <row r="497" spans="1:9" x14ac:dyDescent="0.25">
      <c r="A497" s="331" t="s">
        <v>612</v>
      </c>
      <c r="B497" s="554">
        <v>144</v>
      </c>
      <c r="C497" s="326">
        <f t="shared" si="286"/>
        <v>0.91139240506329111</v>
      </c>
      <c r="D497" s="325">
        <v>4.75</v>
      </c>
      <c r="E497" s="325">
        <f t="shared" si="287"/>
        <v>684</v>
      </c>
      <c r="F497" s="332">
        <v>1</v>
      </c>
      <c r="G497" s="325">
        <f t="shared" si="296"/>
        <v>684</v>
      </c>
      <c r="H497" s="325">
        <f t="shared" si="294"/>
        <v>164.78</v>
      </c>
      <c r="I497" s="327">
        <f t="shared" si="297"/>
        <v>848.78</v>
      </c>
    </row>
    <row r="498" spans="1:9" x14ac:dyDescent="0.25">
      <c r="A498" s="331" t="s">
        <v>612</v>
      </c>
      <c r="B498" s="554">
        <v>184</v>
      </c>
      <c r="C498" s="326">
        <f t="shared" si="286"/>
        <v>1.1645569620253164</v>
      </c>
      <c r="D498" s="325">
        <v>4.9160000000000004</v>
      </c>
      <c r="E498" s="325">
        <f t="shared" si="287"/>
        <v>904.5440000000001</v>
      </c>
      <c r="F498" s="332">
        <v>1</v>
      </c>
      <c r="G498" s="325">
        <f t="shared" si="296"/>
        <v>904.54</v>
      </c>
      <c r="H498" s="325">
        <f t="shared" si="294"/>
        <v>217.9</v>
      </c>
      <c r="I498" s="327">
        <f t="shared" si="297"/>
        <v>1122.44</v>
      </c>
    </row>
    <row r="499" spans="1:9" x14ac:dyDescent="0.25">
      <c r="A499" s="331" t="s">
        <v>612</v>
      </c>
      <c r="B499" s="554">
        <v>80</v>
      </c>
      <c r="C499" s="326">
        <f t="shared" si="286"/>
        <v>0.50632911392405067</v>
      </c>
      <c r="D499" s="325">
        <v>4.75</v>
      </c>
      <c r="E499" s="325">
        <f t="shared" si="287"/>
        <v>380.00000000000006</v>
      </c>
      <c r="F499" s="332">
        <v>1</v>
      </c>
      <c r="G499" s="325">
        <f t="shared" si="296"/>
        <v>380</v>
      </c>
      <c r="H499" s="325">
        <f t="shared" si="294"/>
        <v>91.54</v>
      </c>
      <c r="I499" s="327">
        <f t="shared" si="297"/>
        <v>471.54</v>
      </c>
    </row>
    <row r="500" spans="1:9" ht="49.5" x14ac:dyDescent="0.25">
      <c r="A500" s="520" t="s">
        <v>1394</v>
      </c>
      <c r="B500" s="552">
        <f>SUM(B501:B504)</f>
        <v>576</v>
      </c>
      <c r="C500" s="535">
        <f>SUM(C501:C504)</f>
        <v>3.6455696202531644</v>
      </c>
      <c r="D500" s="536"/>
      <c r="E500" s="536"/>
      <c r="F500" s="539"/>
      <c r="G500" s="536">
        <f>SUM(G501:G504)</f>
        <v>2165.8199999999997</v>
      </c>
      <c r="H500" s="536">
        <f>SUM(H501:H504)</f>
        <v>521.75</v>
      </c>
      <c r="I500" s="540">
        <f>SUM(I501:I504)</f>
        <v>2687.57</v>
      </c>
    </row>
    <row r="501" spans="1:9" x14ac:dyDescent="0.25">
      <c r="A501" s="331" t="s">
        <v>62</v>
      </c>
      <c r="B501" s="554">
        <v>104</v>
      </c>
      <c r="C501" s="326">
        <f t="shared" si="286"/>
        <v>0.65822784810126578</v>
      </c>
      <c r="D501" s="325">
        <v>3.806</v>
      </c>
      <c r="E501" s="325">
        <f t="shared" si="287"/>
        <v>395.82400000000001</v>
      </c>
      <c r="F501" s="332">
        <v>1</v>
      </c>
      <c r="G501" s="325">
        <f t="shared" ref="G501" si="298">ROUND(E501*F501,2)</f>
        <v>395.82</v>
      </c>
      <c r="H501" s="325">
        <f t="shared" ref="H501:H504" si="299">ROUND(G501*0.2409,2)</f>
        <v>95.35</v>
      </c>
      <c r="I501" s="327">
        <f t="shared" ref="I501" si="300">G501+H501</f>
        <v>491.16999999999996</v>
      </c>
    </row>
    <row r="502" spans="1:9" x14ac:dyDescent="0.25">
      <c r="A502" s="331" t="s">
        <v>62</v>
      </c>
      <c r="B502" s="554">
        <v>144</v>
      </c>
      <c r="C502" s="326">
        <f t="shared" si="286"/>
        <v>0.91139240506329111</v>
      </c>
      <c r="D502" s="325">
        <v>3.75</v>
      </c>
      <c r="E502" s="325">
        <f t="shared" si="287"/>
        <v>540</v>
      </c>
      <c r="F502" s="332">
        <v>1</v>
      </c>
      <c r="G502" s="325">
        <f t="shared" ref="G502:G504" si="301">ROUND(E502*F502,2)</f>
        <v>540</v>
      </c>
      <c r="H502" s="325">
        <f t="shared" si="299"/>
        <v>130.09</v>
      </c>
      <c r="I502" s="327">
        <f t="shared" ref="I502:I504" si="302">G502+H502</f>
        <v>670.09</v>
      </c>
    </row>
    <row r="503" spans="1:9" x14ac:dyDescent="0.25">
      <c r="A503" s="331" t="s">
        <v>62</v>
      </c>
      <c r="B503" s="554">
        <v>184</v>
      </c>
      <c r="C503" s="326">
        <f t="shared" si="286"/>
        <v>1.1645569620253164</v>
      </c>
      <c r="D503" s="325">
        <v>3.75</v>
      </c>
      <c r="E503" s="325">
        <f t="shared" si="287"/>
        <v>690</v>
      </c>
      <c r="F503" s="332">
        <v>1</v>
      </c>
      <c r="G503" s="325">
        <f t="shared" si="301"/>
        <v>690</v>
      </c>
      <c r="H503" s="325">
        <f t="shared" si="299"/>
        <v>166.22</v>
      </c>
      <c r="I503" s="327">
        <f t="shared" si="302"/>
        <v>856.22</v>
      </c>
    </row>
    <row r="504" spans="1:9" x14ac:dyDescent="0.25">
      <c r="A504" s="331" t="s">
        <v>62</v>
      </c>
      <c r="B504" s="554">
        <v>144</v>
      </c>
      <c r="C504" s="326">
        <f t="shared" si="286"/>
        <v>0.91139240506329111</v>
      </c>
      <c r="D504" s="325">
        <v>3.75</v>
      </c>
      <c r="E504" s="325">
        <f t="shared" si="287"/>
        <v>540</v>
      </c>
      <c r="F504" s="332">
        <v>1</v>
      </c>
      <c r="G504" s="325">
        <f t="shared" si="301"/>
        <v>540</v>
      </c>
      <c r="H504" s="325">
        <f t="shared" si="299"/>
        <v>130.09</v>
      </c>
      <c r="I504" s="327">
        <f t="shared" si="302"/>
        <v>670.09</v>
      </c>
    </row>
    <row r="505" spans="1:9" ht="33" x14ac:dyDescent="0.25">
      <c r="A505" s="520" t="s">
        <v>7</v>
      </c>
      <c r="B505" s="552">
        <f>SUM(B506:B515)</f>
        <v>1344</v>
      </c>
      <c r="C505" s="535">
        <f>SUM(C506:C515)</f>
        <v>8.5063291139240498</v>
      </c>
      <c r="D505" s="536"/>
      <c r="E505" s="536"/>
      <c r="F505" s="539"/>
      <c r="G505" s="536">
        <f>SUM(G506:G515)</f>
        <v>4686.5599999999995</v>
      </c>
      <c r="H505" s="536">
        <f>SUM(H506:H515)</f>
        <v>1128.9999999999998</v>
      </c>
      <c r="I505" s="540">
        <f>SUM(I506:I515)</f>
        <v>5815.56</v>
      </c>
    </row>
    <row r="506" spans="1:9" x14ac:dyDescent="0.25">
      <c r="A506" s="331" t="s">
        <v>63</v>
      </c>
      <c r="B506" s="554">
        <v>200</v>
      </c>
      <c r="C506" s="326">
        <f t="shared" si="286"/>
        <v>1.2658227848101267</v>
      </c>
      <c r="D506" s="325">
        <v>3.36</v>
      </c>
      <c r="E506" s="325">
        <f t="shared" si="287"/>
        <v>672.00000000000011</v>
      </c>
      <c r="F506" s="332">
        <v>1</v>
      </c>
      <c r="G506" s="325">
        <f t="shared" ref="G506" si="303">ROUND(E506*F506,2)</f>
        <v>672</v>
      </c>
      <c r="H506" s="325">
        <f t="shared" ref="H506:H515" si="304">ROUND(G506*0.2409,2)</f>
        <v>161.88</v>
      </c>
      <c r="I506" s="327">
        <f t="shared" ref="I506" si="305">G506+H506</f>
        <v>833.88</v>
      </c>
    </row>
    <row r="507" spans="1:9" x14ac:dyDescent="0.25">
      <c r="A507" s="331" t="s">
        <v>63</v>
      </c>
      <c r="B507" s="554">
        <v>180</v>
      </c>
      <c r="C507" s="326">
        <f t="shared" si="286"/>
        <v>1.139240506329114</v>
      </c>
      <c r="D507" s="325">
        <v>3.36</v>
      </c>
      <c r="E507" s="325">
        <f t="shared" si="287"/>
        <v>604.79999999999995</v>
      </c>
      <c r="F507" s="332">
        <v>1</v>
      </c>
      <c r="G507" s="325">
        <f t="shared" ref="G507:G515" si="306">ROUND(E507*F507,2)</f>
        <v>604.79999999999995</v>
      </c>
      <c r="H507" s="325">
        <f t="shared" si="304"/>
        <v>145.69999999999999</v>
      </c>
      <c r="I507" s="327">
        <f t="shared" ref="I507:I515" si="307">G507+H507</f>
        <v>750.5</v>
      </c>
    </row>
    <row r="508" spans="1:9" x14ac:dyDescent="0.25">
      <c r="A508" s="331" t="s">
        <v>63</v>
      </c>
      <c r="B508" s="554">
        <v>24</v>
      </c>
      <c r="C508" s="326">
        <f t="shared" si="286"/>
        <v>0.15189873417721519</v>
      </c>
      <c r="D508" s="325">
        <v>3.36</v>
      </c>
      <c r="E508" s="325">
        <f t="shared" si="287"/>
        <v>80.64</v>
      </c>
      <c r="F508" s="332">
        <v>1</v>
      </c>
      <c r="G508" s="325">
        <f t="shared" si="306"/>
        <v>80.64</v>
      </c>
      <c r="H508" s="325">
        <f t="shared" si="304"/>
        <v>19.43</v>
      </c>
      <c r="I508" s="327">
        <f t="shared" si="307"/>
        <v>100.07</v>
      </c>
    </row>
    <row r="509" spans="1:9" x14ac:dyDescent="0.25">
      <c r="A509" s="331" t="s">
        <v>63</v>
      </c>
      <c r="B509" s="554">
        <v>176</v>
      </c>
      <c r="C509" s="326">
        <f t="shared" si="286"/>
        <v>1.1139240506329113</v>
      </c>
      <c r="D509" s="325">
        <v>3.36</v>
      </c>
      <c r="E509" s="325">
        <f t="shared" si="287"/>
        <v>591.36</v>
      </c>
      <c r="F509" s="332">
        <v>1</v>
      </c>
      <c r="G509" s="325">
        <f t="shared" si="306"/>
        <v>591.36</v>
      </c>
      <c r="H509" s="325">
        <f t="shared" si="304"/>
        <v>142.46</v>
      </c>
      <c r="I509" s="327">
        <f t="shared" si="307"/>
        <v>733.82</v>
      </c>
    </row>
    <row r="510" spans="1:9" x14ac:dyDescent="0.25">
      <c r="A510" s="331" t="s">
        <v>63</v>
      </c>
      <c r="B510" s="554">
        <v>156</v>
      </c>
      <c r="C510" s="326">
        <f t="shared" si="286"/>
        <v>0.98734177215189878</v>
      </c>
      <c r="D510" s="325">
        <v>3.36</v>
      </c>
      <c r="E510" s="325">
        <f t="shared" si="287"/>
        <v>524.16</v>
      </c>
      <c r="F510" s="332">
        <v>1</v>
      </c>
      <c r="G510" s="325">
        <f t="shared" si="306"/>
        <v>524.16</v>
      </c>
      <c r="H510" s="325">
        <f t="shared" si="304"/>
        <v>126.27</v>
      </c>
      <c r="I510" s="327">
        <f t="shared" si="307"/>
        <v>650.42999999999995</v>
      </c>
    </row>
    <row r="511" spans="1:9" x14ac:dyDescent="0.25">
      <c r="A511" s="331" t="s">
        <v>63</v>
      </c>
      <c r="B511" s="554">
        <v>120</v>
      </c>
      <c r="C511" s="326">
        <f t="shared" si="286"/>
        <v>0.759493670886076</v>
      </c>
      <c r="D511" s="325">
        <v>3.36</v>
      </c>
      <c r="E511" s="325">
        <f t="shared" si="287"/>
        <v>403.20000000000005</v>
      </c>
      <c r="F511" s="332">
        <v>1</v>
      </c>
      <c r="G511" s="325">
        <f t="shared" si="306"/>
        <v>403.2</v>
      </c>
      <c r="H511" s="325">
        <f t="shared" si="304"/>
        <v>97.13</v>
      </c>
      <c r="I511" s="327">
        <f t="shared" si="307"/>
        <v>500.33</v>
      </c>
    </row>
    <row r="512" spans="1:9" x14ac:dyDescent="0.25">
      <c r="A512" s="331" t="s">
        <v>63</v>
      </c>
      <c r="B512" s="554">
        <v>100</v>
      </c>
      <c r="C512" s="326">
        <f t="shared" si="286"/>
        <v>0.63291139240506333</v>
      </c>
      <c r="D512" s="325">
        <v>3.36</v>
      </c>
      <c r="E512" s="325">
        <f t="shared" si="287"/>
        <v>336.00000000000006</v>
      </c>
      <c r="F512" s="332">
        <v>1</v>
      </c>
      <c r="G512" s="325">
        <f t="shared" si="306"/>
        <v>336</v>
      </c>
      <c r="H512" s="325">
        <f t="shared" si="304"/>
        <v>80.94</v>
      </c>
      <c r="I512" s="327">
        <f t="shared" si="307"/>
        <v>416.94</v>
      </c>
    </row>
    <row r="513" spans="1:9" x14ac:dyDescent="0.25">
      <c r="A513" s="331" t="s">
        <v>507</v>
      </c>
      <c r="B513" s="554">
        <v>144</v>
      </c>
      <c r="C513" s="326">
        <f t="shared" si="286"/>
        <v>0.91139240506329111</v>
      </c>
      <c r="D513" s="325">
        <v>3.8</v>
      </c>
      <c r="E513" s="325">
        <f t="shared" si="287"/>
        <v>547.19999999999993</v>
      </c>
      <c r="F513" s="332">
        <v>1</v>
      </c>
      <c r="G513" s="325">
        <f t="shared" si="306"/>
        <v>547.20000000000005</v>
      </c>
      <c r="H513" s="325">
        <f t="shared" si="304"/>
        <v>131.82</v>
      </c>
      <c r="I513" s="327">
        <f t="shared" si="307"/>
        <v>679.02</v>
      </c>
    </row>
    <row r="514" spans="1:9" x14ac:dyDescent="0.25">
      <c r="A514" s="331" t="s">
        <v>507</v>
      </c>
      <c r="B514" s="554">
        <v>84</v>
      </c>
      <c r="C514" s="326">
        <f t="shared" si="286"/>
        <v>0.53164556962025311</v>
      </c>
      <c r="D514" s="325">
        <v>3.8</v>
      </c>
      <c r="E514" s="325">
        <f t="shared" si="287"/>
        <v>319.19999999999993</v>
      </c>
      <c r="F514" s="332">
        <v>1</v>
      </c>
      <c r="G514" s="325">
        <f t="shared" si="306"/>
        <v>319.2</v>
      </c>
      <c r="H514" s="325">
        <f t="shared" si="304"/>
        <v>76.900000000000006</v>
      </c>
      <c r="I514" s="327">
        <f t="shared" si="307"/>
        <v>396.1</v>
      </c>
    </row>
    <row r="515" spans="1:9" x14ac:dyDescent="0.25">
      <c r="A515" s="331" t="s">
        <v>507</v>
      </c>
      <c r="B515" s="554">
        <v>160</v>
      </c>
      <c r="C515" s="326">
        <f t="shared" si="286"/>
        <v>1.0126582278481013</v>
      </c>
      <c r="D515" s="325">
        <v>3.8</v>
      </c>
      <c r="E515" s="325">
        <f t="shared" si="287"/>
        <v>608</v>
      </c>
      <c r="F515" s="332">
        <v>1</v>
      </c>
      <c r="G515" s="325">
        <f t="shared" si="306"/>
        <v>608</v>
      </c>
      <c r="H515" s="325">
        <f t="shared" si="304"/>
        <v>146.47</v>
      </c>
      <c r="I515" s="327">
        <f t="shared" si="307"/>
        <v>754.47</v>
      </c>
    </row>
    <row r="516" spans="1:9" x14ac:dyDescent="0.25">
      <c r="A516" s="519" t="s">
        <v>1435</v>
      </c>
      <c r="B516" s="551">
        <f t="shared" ref="B516:C516" si="308">B517</f>
        <v>24</v>
      </c>
      <c r="C516" s="532">
        <f t="shared" si="308"/>
        <v>0.15189873417721519</v>
      </c>
      <c r="D516" s="533"/>
      <c r="E516" s="533"/>
      <c r="F516" s="541"/>
      <c r="G516" s="532">
        <f t="shared" ref="G516:I516" si="309">G517</f>
        <v>138.6</v>
      </c>
      <c r="H516" s="532">
        <f t="shared" si="309"/>
        <v>33.39</v>
      </c>
      <c r="I516" s="538">
        <f t="shared" si="309"/>
        <v>171.99</v>
      </c>
    </row>
    <row r="517" spans="1:9" ht="49.5" x14ac:dyDescent="0.25">
      <c r="A517" s="520" t="s">
        <v>8</v>
      </c>
      <c r="B517" s="552">
        <f t="shared" ref="B517:C517" si="310">SUM(B518)</f>
        <v>24</v>
      </c>
      <c r="C517" s="535">
        <f t="shared" si="310"/>
        <v>0.15189873417721519</v>
      </c>
      <c r="D517" s="536"/>
      <c r="E517" s="536"/>
      <c r="F517" s="539"/>
      <c r="G517" s="535">
        <f t="shared" ref="G517:I517" si="311">SUM(G518)</f>
        <v>138.6</v>
      </c>
      <c r="H517" s="535">
        <f t="shared" si="311"/>
        <v>33.39</v>
      </c>
      <c r="I517" s="537">
        <f t="shared" si="311"/>
        <v>171.99</v>
      </c>
    </row>
    <row r="518" spans="1:9" x14ac:dyDescent="0.25">
      <c r="A518" s="331" t="s">
        <v>964</v>
      </c>
      <c r="B518" s="554">
        <v>24</v>
      </c>
      <c r="C518" s="326">
        <f t="shared" ref="C518" si="312">B518/158</f>
        <v>0.15189873417721519</v>
      </c>
      <c r="D518" s="325">
        <v>5.7750000000000004</v>
      </c>
      <c r="E518" s="325">
        <f t="shared" ref="E518" si="313">D518*C518*158</f>
        <v>138.60000000000002</v>
      </c>
      <c r="F518" s="332">
        <v>1</v>
      </c>
      <c r="G518" s="325">
        <f t="shared" ref="G518" si="314">ROUND(E518*F518,2)</f>
        <v>138.6</v>
      </c>
      <c r="H518" s="325">
        <f t="shared" ref="H518" si="315">ROUND(G518*0.2409,2)</f>
        <v>33.39</v>
      </c>
      <c r="I518" s="327">
        <f t="shared" ref="I518" si="316">G518+H518</f>
        <v>171.99</v>
      </c>
    </row>
    <row r="519" spans="1:9" x14ac:dyDescent="0.25">
      <c r="A519" s="519" t="s">
        <v>1436</v>
      </c>
      <c r="B519" s="551">
        <f>B523+B531+B536+B520</f>
        <v>284</v>
      </c>
      <c r="C519" s="532">
        <f>C523+C531+C536+C520</f>
        <v>1.7974683544303798</v>
      </c>
      <c r="D519" s="533"/>
      <c r="E519" s="533"/>
      <c r="F519" s="541"/>
      <c r="G519" s="532">
        <f>G523+G531+G536+G520</f>
        <v>1403.2800000000002</v>
      </c>
      <c r="H519" s="532">
        <f>H523+H531+H536+H520</f>
        <v>338.06</v>
      </c>
      <c r="I519" s="538">
        <f>I523+I531+I536+I520</f>
        <v>1741.34</v>
      </c>
    </row>
    <row r="520" spans="1:9" ht="33" x14ac:dyDescent="0.25">
      <c r="A520" s="520" t="s">
        <v>1390</v>
      </c>
      <c r="B520" s="552">
        <f>SUM(B521:B522)</f>
        <v>12</v>
      </c>
      <c r="C520" s="535">
        <f>SUM(C521:C522)</f>
        <v>7.5949367088607597E-2</v>
      </c>
      <c r="D520" s="536"/>
      <c r="E520" s="536"/>
      <c r="F520" s="539"/>
      <c r="G520" s="535">
        <f>SUM(G521:G522)</f>
        <v>94.77000000000001</v>
      </c>
      <c r="H520" s="535">
        <f>SUM(H521:H522)</f>
        <v>22.83</v>
      </c>
      <c r="I520" s="537">
        <f>SUM(I521:I522)</f>
        <v>117.6</v>
      </c>
    </row>
    <row r="521" spans="1:9" x14ac:dyDescent="0.25">
      <c r="A521" s="341" t="s">
        <v>1437</v>
      </c>
      <c r="B521" s="561">
        <v>8</v>
      </c>
      <c r="C521" s="326">
        <f t="shared" ref="C521:C524" si="317">B521/158</f>
        <v>5.0632911392405063E-2</v>
      </c>
      <c r="D521" s="325">
        <v>7.8460000000000001</v>
      </c>
      <c r="E521" s="325">
        <f t="shared" ref="E521:E524" si="318">D521*C521*158</f>
        <v>62.768000000000001</v>
      </c>
      <c r="F521" s="334">
        <v>1</v>
      </c>
      <c r="G521" s="325">
        <f t="shared" ref="G521" si="319">ROUND(E521*F521,2)</f>
        <v>62.77</v>
      </c>
      <c r="H521" s="325">
        <f t="shared" ref="H521:H522" si="320">ROUND(G521*0.2409,2)</f>
        <v>15.12</v>
      </c>
      <c r="I521" s="327">
        <f t="shared" ref="I521" si="321">G521+H521</f>
        <v>77.89</v>
      </c>
    </row>
    <row r="522" spans="1:9" x14ac:dyDescent="0.25">
      <c r="A522" s="341" t="s">
        <v>1437</v>
      </c>
      <c r="B522" s="561">
        <v>4</v>
      </c>
      <c r="C522" s="326">
        <f t="shared" si="317"/>
        <v>2.5316455696202531E-2</v>
      </c>
      <c r="D522" s="325">
        <v>8.0009999999999994</v>
      </c>
      <c r="E522" s="325">
        <f t="shared" si="318"/>
        <v>32.003999999999998</v>
      </c>
      <c r="F522" s="334">
        <v>1</v>
      </c>
      <c r="G522" s="325">
        <f t="shared" ref="G522" si="322">ROUND(E522*F522,2)</f>
        <v>32</v>
      </c>
      <c r="H522" s="325">
        <f t="shared" si="320"/>
        <v>7.71</v>
      </c>
      <c r="I522" s="327">
        <f t="shared" ref="I522" si="323">G522+H522</f>
        <v>39.71</v>
      </c>
    </row>
    <row r="523" spans="1:9" ht="49.5" x14ac:dyDescent="0.25">
      <c r="A523" s="520" t="s">
        <v>8</v>
      </c>
      <c r="B523" s="552">
        <f>SUM(B524:B530)</f>
        <v>176</v>
      </c>
      <c r="C523" s="535">
        <f>SUM(C524:C530)</f>
        <v>1.1139240506329113</v>
      </c>
      <c r="D523" s="536"/>
      <c r="E523" s="536"/>
      <c r="F523" s="539"/>
      <c r="G523" s="535">
        <f>SUM(G524:G530)</f>
        <v>947.87</v>
      </c>
      <c r="H523" s="535">
        <f>SUM(H524:H530)</f>
        <v>228.34000000000003</v>
      </c>
      <c r="I523" s="537">
        <f>SUM(I524:I530)</f>
        <v>1176.21</v>
      </c>
    </row>
    <row r="524" spans="1:9" ht="33" x14ac:dyDescent="0.25">
      <c r="A524" s="331" t="s">
        <v>1404</v>
      </c>
      <c r="B524" s="554">
        <v>12</v>
      </c>
      <c r="C524" s="326">
        <f t="shared" si="317"/>
        <v>7.5949367088607597E-2</v>
      </c>
      <c r="D524" s="325">
        <v>5.74</v>
      </c>
      <c r="E524" s="325">
        <f t="shared" si="318"/>
        <v>68.88</v>
      </c>
      <c r="F524" s="332">
        <v>1</v>
      </c>
      <c r="G524" s="325">
        <f t="shared" ref="G524" si="324">ROUND(E524*F524,2)</f>
        <v>68.88</v>
      </c>
      <c r="H524" s="325">
        <f t="shared" ref="H524:H530" si="325">ROUND(G524*0.2409,2)</f>
        <v>16.59</v>
      </c>
      <c r="I524" s="327">
        <f t="shared" ref="I524" si="326">G524+H524</f>
        <v>85.47</v>
      </c>
    </row>
    <row r="525" spans="1:9" x14ac:dyDescent="0.25">
      <c r="A525" s="331" t="s">
        <v>964</v>
      </c>
      <c r="B525" s="554">
        <v>12</v>
      </c>
      <c r="C525" s="326">
        <f t="shared" ref="C525:C530" si="327">B525/158</f>
        <v>7.5949367088607597E-2</v>
      </c>
      <c r="D525" s="325">
        <v>5.9409999999999998</v>
      </c>
      <c r="E525" s="325">
        <f t="shared" ref="E525:E530" si="328">D525*C525*158</f>
        <v>71.292000000000002</v>
      </c>
      <c r="F525" s="332">
        <v>0.3</v>
      </c>
      <c r="G525" s="325">
        <f t="shared" ref="G525:G530" si="329">ROUND(E525*F525,2)</f>
        <v>21.39</v>
      </c>
      <c r="H525" s="325">
        <f t="shared" si="325"/>
        <v>5.15</v>
      </c>
      <c r="I525" s="327">
        <f t="shared" ref="I525:I530" si="330">G525+H525</f>
        <v>26.54</v>
      </c>
    </row>
    <row r="526" spans="1:9" x14ac:dyDescent="0.25">
      <c r="A526" s="331" t="s">
        <v>964</v>
      </c>
      <c r="B526" s="554">
        <v>48</v>
      </c>
      <c r="C526" s="326">
        <f t="shared" si="327"/>
        <v>0.30379746835443039</v>
      </c>
      <c r="D526" s="325">
        <v>5.9409999999999998</v>
      </c>
      <c r="E526" s="325">
        <f t="shared" si="328"/>
        <v>285.16800000000001</v>
      </c>
      <c r="F526" s="332">
        <v>1</v>
      </c>
      <c r="G526" s="325">
        <f t="shared" si="329"/>
        <v>285.17</v>
      </c>
      <c r="H526" s="325">
        <f t="shared" si="325"/>
        <v>68.7</v>
      </c>
      <c r="I526" s="327">
        <f t="shared" si="330"/>
        <v>353.87</v>
      </c>
    </row>
    <row r="527" spans="1:9" x14ac:dyDescent="0.25">
      <c r="A527" s="331" t="s">
        <v>964</v>
      </c>
      <c r="B527" s="554">
        <v>52</v>
      </c>
      <c r="C527" s="326">
        <f t="shared" si="327"/>
        <v>0.32911392405063289</v>
      </c>
      <c r="D527" s="325">
        <v>5.8259999999999996</v>
      </c>
      <c r="E527" s="325">
        <f t="shared" si="328"/>
        <v>302.952</v>
      </c>
      <c r="F527" s="332">
        <v>1</v>
      </c>
      <c r="G527" s="325">
        <f t="shared" si="329"/>
        <v>302.95</v>
      </c>
      <c r="H527" s="325">
        <f t="shared" si="325"/>
        <v>72.98</v>
      </c>
      <c r="I527" s="327">
        <f t="shared" si="330"/>
        <v>375.93</v>
      </c>
    </row>
    <row r="528" spans="1:9" x14ac:dyDescent="0.25">
      <c r="A528" s="331" t="s">
        <v>964</v>
      </c>
      <c r="B528" s="554">
        <v>12</v>
      </c>
      <c r="C528" s="326">
        <f t="shared" si="327"/>
        <v>7.5949367088607597E-2</v>
      </c>
      <c r="D528" s="325">
        <v>5.74</v>
      </c>
      <c r="E528" s="325">
        <f t="shared" si="328"/>
        <v>68.88</v>
      </c>
      <c r="F528" s="332">
        <v>1</v>
      </c>
      <c r="G528" s="325">
        <f t="shared" si="329"/>
        <v>68.88</v>
      </c>
      <c r="H528" s="325">
        <f t="shared" si="325"/>
        <v>16.59</v>
      </c>
      <c r="I528" s="327">
        <f t="shared" si="330"/>
        <v>85.47</v>
      </c>
    </row>
    <row r="529" spans="1:9" x14ac:dyDescent="0.25">
      <c r="A529" s="331" t="s">
        <v>612</v>
      </c>
      <c r="B529" s="554">
        <v>16</v>
      </c>
      <c r="C529" s="326">
        <f t="shared" si="327"/>
        <v>0.10126582278481013</v>
      </c>
      <c r="D529" s="325">
        <v>4.97</v>
      </c>
      <c r="E529" s="325">
        <f t="shared" si="328"/>
        <v>79.52</v>
      </c>
      <c r="F529" s="332">
        <v>1</v>
      </c>
      <c r="G529" s="325">
        <f t="shared" si="329"/>
        <v>79.52</v>
      </c>
      <c r="H529" s="325">
        <f t="shared" si="325"/>
        <v>19.16</v>
      </c>
      <c r="I529" s="327">
        <f t="shared" si="330"/>
        <v>98.679999999999993</v>
      </c>
    </row>
    <row r="530" spans="1:9" x14ac:dyDescent="0.25">
      <c r="A530" s="331" t="s">
        <v>612</v>
      </c>
      <c r="B530" s="554">
        <v>24</v>
      </c>
      <c r="C530" s="326">
        <f t="shared" si="327"/>
        <v>0.15189873417721519</v>
      </c>
      <c r="D530" s="325">
        <v>5.0449999999999999</v>
      </c>
      <c r="E530" s="325">
        <f t="shared" si="328"/>
        <v>121.08000000000001</v>
      </c>
      <c r="F530" s="332">
        <v>1</v>
      </c>
      <c r="G530" s="325">
        <f t="shared" si="329"/>
        <v>121.08</v>
      </c>
      <c r="H530" s="325">
        <f t="shared" si="325"/>
        <v>29.17</v>
      </c>
      <c r="I530" s="327">
        <f t="shared" si="330"/>
        <v>150.25</v>
      </c>
    </row>
    <row r="531" spans="1:9" ht="49.5" x14ac:dyDescent="0.25">
      <c r="A531" s="520" t="s">
        <v>1394</v>
      </c>
      <c r="B531" s="552">
        <f>SUM(B532:B535)</f>
        <v>88</v>
      </c>
      <c r="C531" s="535">
        <f>SUM(C532:C535)</f>
        <v>0.55696202531645578</v>
      </c>
      <c r="D531" s="536"/>
      <c r="E531" s="536"/>
      <c r="F531" s="539"/>
      <c r="G531" s="535">
        <f>SUM(G532:G535)</f>
        <v>333.76</v>
      </c>
      <c r="H531" s="535">
        <f>SUM(H532:H535)</f>
        <v>80.41</v>
      </c>
      <c r="I531" s="537">
        <f>SUM(I532:I535)</f>
        <v>414.17</v>
      </c>
    </row>
    <row r="532" spans="1:9" x14ac:dyDescent="0.25">
      <c r="A532" s="331" t="s">
        <v>62</v>
      </c>
      <c r="B532" s="554">
        <v>16</v>
      </c>
      <c r="C532" s="326">
        <f t="shared" ref="C532:C535" si="331">B532/158</f>
        <v>0.10126582278481013</v>
      </c>
      <c r="D532" s="325">
        <v>3.8439999999999999</v>
      </c>
      <c r="E532" s="325">
        <f t="shared" ref="E532:E535" si="332">D532*C532*158</f>
        <v>61.503999999999991</v>
      </c>
      <c r="F532" s="332">
        <v>1</v>
      </c>
      <c r="G532" s="325">
        <f t="shared" ref="G532" si="333">ROUND(E532*F532,2)</f>
        <v>61.5</v>
      </c>
      <c r="H532" s="325">
        <f t="shared" ref="H532:H535" si="334">ROUND(G532*0.2409,2)</f>
        <v>14.82</v>
      </c>
      <c r="I532" s="327">
        <f t="shared" ref="I532" si="335">G532+H532</f>
        <v>76.319999999999993</v>
      </c>
    </row>
    <row r="533" spans="1:9" x14ac:dyDescent="0.25">
      <c r="A533" s="331" t="s">
        <v>62</v>
      </c>
      <c r="B533" s="554">
        <v>24</v>
      </c>
      <c r="C533" s="326">
        <f t="shared" si="331"/>
        <v>0.15189873417721519</v>
      </c>
      <c r="D533" s="325">
        <v>3.75</v>
      </c>
      <c r="E533" s="325">
        <f t="shared" si="332"/>
        <v>90</v>
      </c>
      <c r="F533" s="332">
        <v>1</v>
      </c>
      <c r="G533" s="325">
        <f t="shared" ref="G533:G535" si="336">ROUND(E533*F533,2)</f>
        <v>90</v>
      </c>
      <c r="H533" s="325">
        <f t="shared" si="334"/>
        <v>21.68</v>
      </c>
      <c r="I533" s="327">
        <f t="shared" ref="I533:I535" si="337">G533+H533</f>
        <v>111.68</v>
      </c>
    </row>
    <row r="534" spans="1:9" x14ac:dyDescent="0.25">
      <c r="A534" s="331" t="s">
        <v>62</v>
      </c>
      <c r="B534" s="554">
        <v>24</v>
      </c>
      <c r="C534" s="326">
        <f t="shared" si="331"/>
        <v>0.15189873417721519</v>
      </c>
      <c r="D534" s="325">
        <v>3.75</v>
      </c>
      <c r="E534" s="325">
        <f t="shared" si="332"/>
        <v>90</v>
      </c>
      <c r="F534" s="332">
        <v>1</v>
      </c>
      <c r="G534" s="325">
        <f t="shared" si="336"/>
        <v>90</v>
      </c>
      <c r="H534" s="325">
        <f t="shared" si="334"/>
        <v>21.68</v>
      </c>
      <c r="I534" s="327">
        <f t="shared" si="337"/>
        <v>111.68</v>
      </c>
    </row>
    <row r="535" spans="1:9" x14ac:dyDescent="0.25">
      <c r="A535" s="331" t="s">
        <v>62</v>
      </c>
      <c r="B535" s="554">
        <v>24</v>
      </c>
      <c r="C535" s="326">
        <f t="shared" si="331"/>
        <v>0.15189873417721519</v>
      </c>
      <c r="D535" s="325">
        <v>3.8439999999999999</v>
      </c>
      <c r="E535" s="325">
        <f t="shared" si="332"/>
        <v>92.256</v>
      </c>
      <c r="F535" s="332">
        <v>1</v>
      </c>
      <c r="G535" s="325">
        <f t="shared" si="336"/>
        <v>92.26</v>
      </c>
      <c r="H535" s="325">
        <f t="shared" si="334"/>
        <v>22.23</v>
      </c>
      <c r="I535" s="327">
        <f t="shared" si="337"/>
        <v>114.49000000000001</v>
      </c>
    </row>
    <row r="536" spans="1:9" ht="33" x14ac:dyDescent="0.25">
      <c r="A536" s="520" t="s">
        <v>7</v>
      </c>
      <c r="B536" s="552">
        <f>SUM(B537:B537)</f>
        <v>8</v>
      </c>
      <c r="C536" s="535">
        <f>SUM(C537:C537)</f>
        <v>5.0632911392405063E-2</v>
      </c>
      <c r="D536" s="536"/>
      <c r="E536" s="536"/>
      <c r="F536" s="539"/>
      <c r="G536" s="535">
        <f>SUM(G537:G537)</f>
        <v>26.88</v>
      </c>
      <c r="H536" s="535">
        <f>SUM(H537:H537)</f>
        <v>6.48</v>
      </c>
      <c r="I536" s="537">
        <f>SUM(I537:I537)</f>
        <v>33.36</v>
      </c>
    </row>
    <row r="537" spans="1:9" x14ac:dyDescent="0.25">
      <c r="A537" s="331" t="s">
        <v>63</v>
      </c>
      <c r="B537" s="554">
        <v>8</v>
      </c>
      <c r="C537" s="326">
        <f t="shared" ref="C537" si="338">B537/158</f>
        <v>5.0632911392405063E-2</v>
      </c>
      <c r="D537" s="325">
        <v>3.36</v>
      </c>
      <c r="E537" s="325">
        <f t="shared" ref="E537" si="339">D537*C537*158</f>
        <v>26.88</v>
      </c>
      <c r="F537" s="332">
        <v>1</v>
      </c>
      <c r="G537" s="325">
        <f t="shared" ref="G537" si="340">ROUND(E537*F537,2)</f>
        <v>26.88</v>
      </c>
      <c r="H537" s="325">
        <f t="shared" ref="H537" si="341">ROUND(G537*0.2409,2)</f>
        <v>6.48</v>
      </c>
      <c r="I537" s="327">
        <f t="shared" ref="I537" si="342">G537+H537</f>
        <v>33.36</v>
      </c>
    </row>
    <row r="538" spans="1:9" x14ac:dyDescent="0.25">
      <c r="A538" s="519" t="s">
        <v>1438</v>
      </c>
      <c r="B538" s="551">
        <f>B549+B539+B546</f>
        <v>344</v>
      </c>
      <c r="C538" s="532">
        <f>C549+C539+C546</f>
        <v>2.1772151898734178</v>
      </c>
      <c r="D538" s="533"/>
      <c r="E538" s="533"/>
      <c r="F538" s="541"/>
      <c r="G538" s="532">
        <f>G549+G539+G546</f>
        <v>1511.03</v>
      </c>
      <c r="H538" s="532">
        <f>H549+H539+H546</f>
        <v>364.02</v>
      </c>
      <c r="I538" s="538">
        <f>I549+I539+I546</f>
        <v>1875.0500000000002</v>
      </c>
    </row>
    <row r="539" spans="1:9" ht="49.5" x14ac:dyDescent="0.25">
      <c r="A539" s="520" t="s">
        <v>8</v>
      </c>
      <c r="B539" s="552">
        <f>SUM(B540:B545)</f>
        <v>151</v>
      </c>
      <c r="C539" s="535">
        <f>SUM(C540:C545)</f>
        <v>0.95569620253164556</v>
      </c>
      <c r="D539" s="536"/>
      <c r="E539" s="536"/>
      <c r="F539" s="539"/>
      <c r="G539" s="535">
        <f>SUM(G540:G545)</f>
        <v>820.51</v>
      </c>
      <c r="H539" s="535">
        <f>SUM(H540:H545)</f>
        <v>197.66</v>
      </c>
      <c r="I539" s="537">
        <f>SUM(I540:I545)</f>
        <v>1018.17</v>
      </c>
    </row>
    <row r="540" spans="1:9" x14ac:dyDescent="0.25">
      <c r="A540" s="339" t="s">
        <v>964</v>
      </c>
      <c r="B540" s="559">
        <v>6</v>
      </c>
      <c r="C540" s="326">
        <f t="shared" ref="C540:C555" si="343">B540/158</f>
        <v>3.7974683544303799E-2</v>
      </c>
      <c r="D540" s="340">
        <v>5.7750000000000004</v>
      </c>
      <c r="E540" s="325">
        <f t="shared" ref="E540:E555" si="344">D540*C540*158</f>
        <v>34.650000000000006</v>
      </c>
      <c r="F540" s="334">
        <v>1</v>
      </c>
      <c r="G540" s="325">
        <f t="shared" ref="G540" si="345">ROUND(E540*F540,2)</f>
        <v>34.65</v>
      </c>
      <c r="H540" s="325">
        <f t="shared" ref="H540:H545" si="346">ROUND(G540*0.2409,2)</f>
        <v>8.35</v>
      </c>
      <c r="I540" s="327">
        <f t="shared" ref="I540" si="347">G540+H540</f>
        <v>43</v>
      </c>
    </row>
    <row r="541" spans="1:9" x14ac:dyDescent="0.25">
      <c r="A541" s="339" t="s">
        <v>964</v>
      </c>
      <c r="B541" s="559">
        <v>19</v>
      </c>
      <c r="C541" s="326">
        <f t="shared" si="343"/>
        <v>0.12025316455696203</v>
      </c>
      <c r="D541" s="340">
        <v>5.7750000000000004</v>
      </c>
      <c r="E541" s="325">
        <f t="shared" si="344"/>
        <v>109.72500000000001</v>
      </c>
      <c r="F541" s="334">
        <v>1</v>
      </c>
      <c r="G541" s="325">
        <f t="shared" ref="G541:G545" si="348">ROUND(E541*F541,2)</f>
        <v>109.73</v>
      </c>
      <c r="H541" s="325">
        <f t="shared" si="346"/>
        <v>26.43</v>
      </c>
      <c r="I541" s="327">
        <f t="shared" ref="I541:I545" si="349">G541+H541</f>
        <v>136.16</v>
      </c>
    </row>
    <row r="542" spans="1:9" x14ac:dyDescent="0.25">
      <c r="A542" s="339" t="s">
        <v>964</v>
      </c>
      <c r="B542" s="559">
        <v>24</v>
      </c>
      <c r="C542" s="326">
        <f t="shared" si="343"/>
        <v>0.15189873417721519</v>
      </c>
      <c r="D542" s="340">
        <v>5.7750000000000004</v>
      </c>
      <c r="E542" s="325">
        <f t="shared" si="344"/>
        <v>138.60000000000002</v>
      </c>
      <c r="F542" s="334">
        <v>1</v>
      </c>
      <c r="G542" s="325">
        <f t="shared" si="348"/>
        <v>138.6</v>
      </c>
      <c r="H542" s="325">
        <f t="shared" si="346"/>
        <v>33.39</v>
      </c>
      <c r="I542" s="327">
        <f t="shared" si="349"/>
        <v>171.99</v>
      </c>
    </row>
    <row r="543" spans="1:9" x14ac:dyDescent="0.25">
      <c r="A543" s="339" t="s">
        <v>964</v>
      </c>
      <c r="B543" s="559">
        <v>24</v>
      </c>
      <c r="C543" s="326">
        <f t="shared" si="343"/>
        <v>0.15189873417721519</v>
      </c>
      <c r="D543" s="340">
        <v>5.7750000000000004</v>
      </c>
      <c r="E543" s="325">
        <f t="shared" si="344"/>
        <v>138.60000000000002</v>
      </c>
      <c r="F543" s="334">
        <v>1</v>
      </c>
      <c r="G543" s="325">
        <f t="shared" si="348"/>
        <v>138.6</v>
      </c>
      <c r="H543" s="325">
        <f t="shared" si="346"/>
        <v>33.39</v>
      </c>
      <c r="I543" s="327">
        <f t="shared" si="349"/>
        <v>171.99</v>
      </c>
    </row>
    <row r="544" spans="1:9" x14ac:dyDescent="0.25">
      <c r="A544" s="339" t="s">
        <v>964</v>
      </c>
      <c r="B544" s="559">
        <v>24</v>
      </c>
      <c r="C544" s="326">
        <f t="shared" si="343"/>
        <v>0.15189873417721519</v>
      </c>
      <c r="D544" s="340">
        <v>5.7750000000000004</v>
      </c>
      <c r="E544" s="325">
        <f t="shared" si="344"/>
        <v>138.60000000000002</v>
      </c>
      <c r="F544" s="334">
        <v>1</v>
      </c>
      <c r="G544" s="325">
        <f t="shared" si="348"/>
        <v>138.6</v>
      </c>
      <c r="H544" s="325">
        <f t="shared" si="346"/>
        <v>33.39</v>
      </c>
      <c r="I544" s="327">
        <f t="shared" si="349"/>
        <v>171.99</v>
      </c>
    </row>
    <row r="545" spans="1:9" x14ac:dyDescent="0.25">
      <c r="A545" s="339" t="s">
        <v>612</v>
      </c>
      <c r="B545" s="559">
        <v>54</v>
      </c>
      <c r="C545" s="326">
        <f t="shared" si="343"/>
        <v>0.34177215189873417</v>
      </c>
      <c r="D545" s="340">
        <v>4.8209999999999997</v>
      </c>
      <c r="E545" s="325">
        <f t="shared" si="344"/>
        <v>260.334</v>
      </c>
      <c r="F545" s="334">
        <v>1</v>
      </c>
      <c r="G545" s="325">
        <f t="shared" si="348"/>
        <v>260.33</v>
      </c>
      <c r="H545" s="325">
        <f t="shared" si="346"/>
        <v>62.71</v>
      </c>
      <c r="I545" s="327">
        <f t="shared" si="349"/>
        <v>323.03999999999996</v>
      </c>
    </row>
    <row r="546" spans="1:9" ht="49.5" x14ac:dyDescent="0.25">
      <c r="A546" s="520" t="s">
        <v>1394</v>
      </c>
      <c r="B546" s="562">
        <f t="shared" ref="B546:C546" si="350">SUM(B547:B548)</f>
        <v>48</v>
      </c>
      <c r="C546" s="545">
        <f t="shared" si="350"/>
        <v>0.30379746835443039</v>
      </c>
      <c r="D546" s="546"/>
      <c r="E546" s="546"/>
      <c r="F546" s="547"/>
      <c r="G546" s="545">
        <f t="shared" ref="G546:I546" si="351">SUM(G547:G548)</f>
        <v>180</v>
      </c>
      <c r="H546" s="545">
        <f t="shared" si="351"/>
        <v>43.36</v>
      </c>
      <c r="I546" s="548">
        <f t="shared" si="351"/>
        <v>223.36</v>
      </c>
    </row>
    <row r="547" spans="1:9" x14ac:dyDescent="0.25">
      <c r="A547" s="339" t="s">
        <v>62</v>
      </c>
      <c r="B547" s="559">
        <v>24</v>
      </c>
      <c r="C547" s="326">
        <f t="shared" si="343"/>
        <v>0.15189873417721519</v>
      </c>
      <c r="D547" s="340">
        <v>3.75</v>
      </c>
      <c r="E547" s="325">
        <f t="shared" si="344"/>
        <v>90</v>
      </c>
      <c r="F547" s="334">
        <v>1</v>
      </c>
      <c r="G547" s="325">
        <f t="shared" ref="G547" si="352">ROUND(E547*F547,2)</f>
        <v>90</v>
      </c>
      <c r="H547" s="325">
        <f t="shared" ref="H547:H548" si="353">ROUND(G547*0.2409,2)</f>
        <v>21.68</v>
      </c>
      <c r="I547" s="327">
        <f t="shared" ref="I547" si="354">G547+H547</f>
        <v>111.68</v>
      </c>
    </row>
    <row r="548" spans="1:9" x14ac:dyDescent="0.25">
      <c r="A548" s="339" t="s">
        <v>62</v>
      </c>
      <c r="B548" s="559">
        <v>24</v>
      </c>
      <c r="C548" s="326">
        <f t="shared" si="343"/>
        <v>0.15189873417721519</v>
      </c>
      <c r="D548" s="340">
        <v>3.75</v>
      </c>
      <c r="E548" s="325">
        <f t="shared" si="344"/>
        <v>90</v>
      </c>
      <c r="F548" s="334">
        <v>1</v>
      </c>
      <c r="G548" s="325">
        <f t="shared" ref="G548" si="355">ROUND(E548*F548,2)</f>
        <v>90</v>
      </c>
      <c r="H548" s="325">
        <f t="shared" si="353"/>
        <v>21.68</v>
      </c>
      <c r="I548" s="327">
        <f t="shared" ref="I548" si="356">G548+H548</f>
        <v>111.68</v>
      </c>
    </row>
    <row r="549" spans="1:9" ht="33" x14ac:dyDescent="0.25">
      <c r="A549" s="520" t="s">
        <v>7</v>
      </c>
      <c r="B549" s="552">
        <f>SUM(B550:B555)</f>
        <v>145</v>
      </c>
      <c r="C549" s="535">
        <f>SUM(C550:C555)</f>
        <v>0.91772151898734178</v>
      </c>
      <c r="D549" s="536"/>
      <c r="E549" s="536"/>
      <c r="F549" s="539"/>
      <c r="G549" s="535">
        <f>SUM(G550:G555)</f>
        <v>510.52000000000004</v>
      </c>
      <c r="H549" s="535">
        <f>SUM(H550:H555)</f>
        <v>123</v>
      </c>
      <c r="I549" s="537">
        <f>SUM(I550:I555)</f>
        <v>633.52</v>
      </c>
    </row>
    <row r="550" spans="1:9" s="337" customFormat="1" x14ac:dyDescent="0.25">
      <c r="A550" s="324" t="s">
        <v>507</v>
      </c>
      <c r="B550" s="559">
        <v>53</v>
      </c>
      <c r="C550" s="326">
        <f t="shared" si="343"/>
        <v>0.33544303797468356</v>
      </c>
      <c r="D550" s="340">
        <v>3.8</v>
      </c>
      <c r="E550" s="325">
        <f t="shared" si="344"/>
        <v>201.39999999999998</v>
      </c>
      <c r="F550" s="334">
        <v>1</v>
      </c>
      <c r="G550" s="325">
        <f t="shared" ref="G550" si="357">ROUND(E550*F550,2)</f>
        <v>201.4</v>
      </c>
      <c r="H550" s="325">
        <f t="shared" ref="H550:H555" si="358">ROUND(G550*0.2409,2)</f>
        <v>48.52</v>
      </c>
      <c r="I550" s="327">
        <f t="shared" ref="I550" si="359">G550+H550</f>
        <v>249.92000000000002</v>
      </c>
    </row>
    <row r="551" spans="1:9" x14ac:dyDescent="0.25">
      <c r="A551" s="331" t="s">
        <v>63</v>
      </c>
      <c r="B551" s="554">
        <v>24</v>
      </c>
      <c r="C551" s="326">
        <f t="shared" si="343"/>
        <v>0.15189873417721519</v>
      </c>
      <c r="D551" s="325">
        <v>3.36</v>
      </c>
      <c r="E551" s="325">
        <f t="shared" si="344"/>
        <v>80.64</v>
      </c>
      <c r="F551" s="332">
        <v>1</v>
      </c>
      <c r="G551" s="325">
        <f t="shared" ref="G551:G555" si="360">ROUND(E551*F551,2)</f>
        <v>80.64</v>
      </c>
      <c r="H551" s="325">
        <f t="shared" si="358"/>
        <v>19.43</v>
      </c>
      <c r="I551" s="327">
        <f t="shared" ref="I551:I555" si="361">G551+H551</f>
        <v>100.07</v>
      </c>
    </row>
    <row r="552" spans="1:9" x14ac:dyDescent="0.25">
      <c r="A552" s="331" t="s">
        <v>63</v>
      </c>
      <c r="B552" s="554">
        <v>19</v>
      </c>
      <c r="C552" s="326">
        <f t="shared" si="343"/>
        <v>0.12025316455696203</v>
      </c>
      <c r="D552" s="325">
        <v>3.36</v>
      </c>
      <c r="E552" s="325">
        <f t="shared" si="344"/>
        <v>63.839999999999996</v>
      </c>
      <c r="F552" s="332">
        <v>1</v>
      </c>
      <c r="G552" s="325">
        <f t="shared" si="360"/>
        <v>63.84</v>
      </c>
      <c r="H552" s="325">
        <f t="shared" si="358"/>
        <v>15.38</v>
      </c>
      <c r="I552" s="327">
        <f t="shared" si="361"/>
        <v>79.22</v>
      </c>
    </row>
    <row r="553" spans="1:9" x14ac:dyDescent="0.25">
      <c r="A553" s="331" t="s">
        <v>63</v>
      </c>
      <c r="B553" s="554">
        <v>19</v>
      </c>
      <c r="C553" s="326">
        <f t="shared" si="343"/>
        <v>0.12025316455696203</v>
      </c>
      <c r="D553" s="325">
        <v>3.36</v>
      </c>
      <c r="E553" s="325">
        <f t="shared" si="344"/>
        <v>63.839999999999996</v>
      </c>
      <c r="F553" s="332">
        <v>1</v>
      </c>
      <c r="G553" s="325">
        <f t="shared" si="360"/>
        <v>63.84</v>
      </c>
      <c r="H553" s="325">
        <f t="shared" si="358"/>
        <v>15.38</v>
      </c>
      <c r="I553" s="327">
        <f t="shared" si="361"/>
        <v>79.22</v>
      </c>
    </row>
    <row r="554" spans="1:9" x14ac:dyDescent="0.25">
      <c r="A554" s="331" t="s">
        <v>63</v>
      </c>
      <c r="B554" s="554">
        <v>6</v>
      </c>
      <c r="C554" s="326">
        <f t="shared" si="343"/>
        <v>3.7974683544303799E-2</v>
      </c>
      <c r="D554" s="325">
        <v>3.36</v>
      </c>
      <c r="E554" s="325">
        <f t="shared" si="344"/>
        <v>20.16</v>
      </c>
      <c r="F554" s="332">
        <v>1</v>
      </c>
      <c r="G554" s="325">
        <f t="shared" si="360"/>
        <v>20.16</v>
      </c>
      <c r="H554" s="325">
        <f t="shared" si="358"/>
        <v>4.8600000000000003</v>
      </c>
      <c r="I554" s="327">
        <f t="shared" si="361"/>
        <v>25.02</v>
      </c>
    </row>
    <row r="555" spans="1:9" x14ac:dyDescent="0.25">
      <c r="A555" s="331" t="s">
        <v>63</v>
      </c>
      <c r="B555" s="554">
        <v>24</v>
      </c>
      <c r="C555" s="326">
        <f t="shared" si="343"/>
        <v>0.15189873417721519</v>
      </c>
      <c r="D555" s="325">
        <v>3.36</v>
      </c>
      <c r="E555" s="325">
        <f t="shared" si="344"/>
        <v>80.64</v>
      </c>
      <c r="F555" s="332">
        <v>1</v>
      </c>
      <c r="G555" s="325">
        <f t="shared" si="360"/>
        <v>80.64</v>
      </c>
      <c r="H555" s="325">
        <f t="shared" si="358"/>
        <v>19.43</v>
      </c>
      <c r="I555" s="327">
        <f t="shared" si="361"/>
        <v>100.07</v>
      </c>
    </row>
    <row r="556" spans="1:9" x14ac:dyDescent="0.25">
      <c r="A556" s="519" t="s">
        <v>1439</v>
      </c>
      <c r="B556" s="551">
        <f t="shared" ref="B556:C556" si="362">B557+B571+B576</f>
        <v>1184</v>
      </c>
      <c r="C556" s="532">
        <f t="shared" si="362"/>
        <v>7.4936708860759484</v>
      </c>
      <c r="D556" s="533"/>
      <c r="E556" s="533"/>
      <c r="F556" s="541"/>
      <c r="G556" s="532">
        <f t="shared" ref="G556:I556" si="363">G557+G571+G576</f>
        <v>5323.5300000000007</v>
      </c>
      <c r="H556" s="532">
        <f t="shared" si="363"/>
        <v>1282.44</v>
      </c>
      <c r="I556" s="538">
        <f t="shared" si="363"/>
        <v>6605.9699999999993</v>
      </c>
    </row>
    <row r="557" spans="1:9" ht="49.5" x14ac:dyDescent="0.25">
      <c r="A557" s="520" t="s">
        <v>8</v>
      </c>
      <c r="B557" s="552">
        <f>SUM(B558:B570)</f>
        <v>536</v>
      </c>
      <c r="C557" s="535">
        <f>SUM(C558:C570)</f>
        <v>3.3924050632911391</v>
      </c>
      <c r="D557" s="536"/>
      <c r="E557" s="536"/>
      <c r="F557" s="539"/>
      <c r="G557" s="535">
        <f t="shared" ref="G557:I557" si="364">SUM(G558:G570)</f>
        <v>3087.4100000000003</v>
      </c>
      <c r="H557" s="535">
        <f t="shared" si="364"/>
        <v>743.75999999999988</v>
      </c>
      <c r="I557" s="537">
        <f t="shared" si="364"/>
        <v>3831.17</v>
      </c>
    </row>
    <row r="558" spans="1:9" x14ac:dyDescent="0.25">
      <c r="A558" s="331" t="s">
        <v>964</v>
      </c>
      <c r="B558" s="554">
        <v>36</v>
      </c>
      <c r="C558" s="326">
        <f t="shared" ref="C558:C584" si="365">B558/158</f>
        <v>0.22784810126582278</v>
      </c>
      <c r="D558" s="325">
        <v>5.7750000000000004</v>
      </c>
      <c r="E558" s="325">
        <f t="shared" ref="E558:E584" si="366">D558*C558*158</f>
        <v>207.90000000000003</v>
      </c>
      <c r="F558" s="332">
        <v>1</v>
      </c>
      <c r="G558" s="325">
        <f t="shared" ref="G558" si="367">ROUND(E558*F558,2)</f>
        <v>207.9</v>
      </c>
      <c r="H558" s="325">
        <f t="shared" ref="H558:H575" si="368">ROUND(G558*0.2409,2)</f>
        <v>50.08</v>
      </c>
      <c r="I558" s="327">
        <f t="shared" ref="I558" si="369">G558+H558</f>
        <v>257.98</v>
      </c>
    </row>
    <row r="559" spans="1:9" x14ac:dyDescent="0.25">
      <c r="A559" s="331" t="s">
        <v>964</v>
      </c>
      <c r="B559" s="554">
        <v>88</v>
      </c>
      <c r="C559" s="326">
        <f t="shared" si="365"/>
        <v>0.55696202531645567</v>
      </c>
      <c r="D559" s="325">
        <v>5.7750000000000004</v>
      </c>
      <c r="E559" s="325">
        <f t="shared" si="366"/>
        <v>508.2</v>
      </c>
      <c r="F559" s="332">
        <v>1</v>
      </c>
      <c r="G559" s="325">
        <f t="shared" ref="G559:G570" si="370">ROUND(E559*F559,2)</f>
        <v>508.2</v>
      </c>
      <c r="H559" s="325">
        <f t="shared" si="368"/>
        <v>122.43</v>
      </c>
      <c r="I559" s="327">
        <f t="shared" ref="I559:I570" si="371">G559+H559</f>
        <v>630.63</v>
      </c>
    </row>
    <row r="560" spans="1:9" x14ac:dyDescent="0.25">
      <c r="A560" s="331" t="s">
        <v>964</v>
      </c>
      <c r="B560" s="554">
        <v>24</v>
      </c>
      <c r="C560" s="326">
        <f t="shared" si="365"/>
        <v>0.15189873417721519</v>
      </c>
      <c r="D560" s="325">
        <v>5.7750000000000004</v>
      </c>
      <c r="E560" s="325">
        <f t="shared" si="366"/>
        <v>138.60000000000002</v>
      </c>
      <c r="F560" s="332">
        <v>1</v>
      </c>
      <c r="G560" s="325">
        <f t="shared" si="370"/>
        <v>138.6</v>
      </c>
      <c r="H560" s="325">
        <f t="shared" si="368"/>
        <v>33.39</v>
      </c>
      <c r="I560" s="327">
        <f t="shared" si="371"/>
        <v>171.99</v>
      </c>
    </row>
    <row r="561" spans="1:9" x14ac:dyDescent="0.25">
      <c r="A561" s="331" t="s">
        <v>964</v>
      </c>
      <c r="B561" s="554">
        <v>56</v>
      </c>
      <c r="C561" s="326">
        <f t="shared" si="365"/>
        <v>0.35443037974683544</v>
      </c>
      <c r="D561" s="325">
        <v>5.7750000000000004</v>
      </c>
      <c r="E561" s="325">
        <f t="shared" si="366"/>
        <v>323.40000000000003</v>
      </c>
      <c r="F561" s="332">
        <v>1</v>
      </c>
      <c r="G561" s="325">
        <f t="shared" si="370"/>
        <v>323.39999999999998</v>
      </c>
      <c r="H561" s="325">
        <f t="shared" si="368"/>
        <v>77.91</v>
      </c>
      <c r="I561" s="327">
        <f t="shared" si="371"/>
        <v>401.30999999999995</v>
      </c>
    </row>
    <row r="562" spans="1:9" x14ac:dyDescent="0.25">
      <c r="A562" s="331" t="s">
        <v>964</v>
      </c>
      <c r="B562" s="554">
        <v>24</v>
      </c>
      <c r="C562" s="326">
        <f t="shared" si="365"/>
        <v>0.15189873417721519</v>
      </c>
      <c r="D562" s="325">
        <v>5.7750000000000004</v>
      </c>
      <c r="E562" s="325">
        <f t="shared" si="366"/>
        <v>138.60000000000002</v>
      </c>
      <c r="F562" s="332">
        <v>1</v>
      </c>
      <c r="G562" s="325">
        <f t="shared" si="370"/>
        <v>138.6</v>
      </c>
      <c r="H562" s="325">
        <f t="shared" si="368"/>
        <v>33.39</v>
      </c>
      <c r="I562" s="327">
        <f t="shared" si="371"/>
        <v>171.99</v>
      </c>
    </row>
    <row r="563" spans="1:9" x14ac:dyDescent="0.25">
      <c r="A563" s="331" t="s">
        <v>964</v>
      </c>
      <c r="B563" s="554">
        <v>8</v>
      </c>
      <c r="C563" s="326">
        <f t="shared" si="365"/>
        <v>5.0632911392405063E-2</v>
      </c>
      <c r="D563" s="325">
        <v>5.7750000000000004</v>
      </c>
      <c r="E563" s="325">
        <f t="shared" si="366"/>
        <v>46.2</v>
      </c>
      <c r="F563" s="332">
        <v>1</v>
      </c>
      <c r="G563" s="325">
        <f t="shared" si="370"/>
        <v>46.2</v>
      </c>
      <c r="H563" s="325">
        <f t="shared" si="368"/>
        <v>11.13</v>
      </c>
      <c r="I563" s="327">
        <f t="shared" si="371"/>
        <v>57.330000000000005</v>
      </c>
    </row>
    <row r="564" spans="1:9" x14ac:dyDescent="0.25">
      <c r="A564" s="331" t="s">
        <v>964</v>
      </c>
      <c r="B564" s="554">
        <v>8</v>
      </c>
      <c r="C564" s="326">
        <f t="shared" si="365"/>
        <v>5.0632911392405063E-2</v>
      </c>
      <c r="D564" s="325">
        <v>5.7750000000000004</v>
      </c>
      <c r="E564" s="325">
        <f t="shared" si="366"/>
        <v>46.2</v>
      </c>
      <c r="F564" s="332">
        <v>1</v>
      </c>
      <c r="G564" s="325">
        <f t="shared" si="370"/>
        <v>46.2</v>
      </c>
      <c r="H564" s="325">
        <f t="shared" si="368"/>
        <v>11.13</v>
      </c>
      <c r="I564" s="327">
        <f t="shared" si="371"/>
        <v>57.330000000000005</v>
      </c>
    </row>
    <row r="565" spans="1:9" x14ac:dyDescent="0.25">
      <c r="A565" s="331" t="s">
        <v>964</v>
      </c>
      <c r="B565" s="554">
        <v>32</v>
      </c>
      <c r="C565" s="326">
        <f t="shared" si="365"/>
        <v>0.20253164556962025</v>
      </c>
      <c r="D565" s="325">
        <v>5.7750000000000004</v>
      </c>
      <c r="E565" s="325">
        <f t="shared" si="366"/>
        <v>184.8</v>
      </c>
      <c r="F565" s="332">
        <v>1</v>
      </c>
      <c r="G565" s="325">
        <f t="shared" si="370"/>
        <v>184.8</v>
      </c>
      <c r="H565" s="325">
        <f t="shared" si="368"/>
        <v>44.52</v>
      </c>
      <c r="I565" s="327">
        <f t="shared" si="371"/>
        <v>229.32000000000002</v>
      </c>
    </row>
    <row r="566" spans="1:9" x14ac:dyDescent="0.25">
      <c r="A566" s="331" t="s">
        <v>964</v>
      </c>
      <c r="B566" s="554">
        <v>36</v>
      </c>
      <c r="C566" s="326">
        <f t="shared" si="365"/>
        <v>0.22784810126582278</v>
      </c>
      <c r="D566" s="325">
        <v>5.7750000000000004</v>
      </c>
      <c r="E566" s="325">
        <f t="shared" si="366"/>
        <v>207.90000000000003</v>
      </c>
      <c r="F566" s="332">
        <v>1</v>
      </c>
      <c r="G566" s="325">
        <f t="shared" si="370"/>
        <v>207.9</v>
      </c>
      <c r="H566" s="325">
        <f t="shared" si="368"/>
        <v>50.08</v>
      </c>
      <c r="I566" s="327">
        <f t="shared" si="371"/>
        <v>257.98</v>
      </c>
    </row>
    <row r="567" spans="1:9" x14ac:dyDescent="0.25">
      <c r="A567" s="331" t="s">
        <v>964</v>
      </c>
      <c r="B567" s="554">
        <v>120</v>
      </c>
      <c r="C567" s="326">
        <f t="shared" si="365"/>
        <v>0.759493670886076</v>
      </c>
      <c r="D567" s="325">
        <v>5.7750000000000004</v>
      </c>
      <c r="E567" s="325">
        <f t="shared" si="366"/>
        <v>693</v>
      </c>
      <c r="F567" s="332">
        <v>1</v>
      </c>
      <c r="G567" s="325">
        <f t="shared" si="370"/>
        <v>693</v>
      </c>
      <c r="H567" s="325">
        <f t="shared" si="368"/>
        <v>166.94</v>
      </c>
      <c r="I567" s="327">
        <f t="shared" si="371"/>
        <v>859.94</v>
      </c>
    </row>
    <row r="568" spans="1:9" x14ac:dyDescent="0.25">
      <c r="A568" s="331" t="s">
        <v>964</v>
      </c>
      <c r="B568" s="554">
        <v>48</v>
      </c>
      <c r="C568" s="326">
        <f t="shared" si="365"/>
        <v>0.30379746835443039</v>
      </c>
      <c r="D568" s="325">
        <v>5.6639999999999997</v>
      </c>
      <c r="E568" s="325">
        <f t="shared" si="366"/>
        <v>271.87200000000001</v>
      </c>
      <c r="F568" s="332">
        <v>1</v>
      </c>
      <c r="G568" s="325">
        <f t="shared" si="370"/>
        <v>271.87</v>
      </c>
      <c r="H568" s="325">
        <f t="shared" si="368"/>
        <v>65.489999999999995</v>
      </c>
      <c r="I568" s="327">
        <f t="shared" si="371"/>
        <v>337.36</v>
      </c>
    </row>
    <row r="569" spans="1:9" x14ac:dyDescent="0.25">
      <c r="A569" s="331" t="s">
        <v>964</v>
      </c>
      <c r="B569" s="554">
        <v>24</v>
      </c>
      <c r="C569" s="326">
        <f t="shared" si="365"/>
        <v>0.15189873417721519</v>
      </c>
      <c r="D569" s="325">
        <v>5.6639999999999997</v>
      </c>
      <c r="E569" s="325">
        <f t="shared" si="366"/>
        <v>135.93600000000001</v>
      </c>
      <c r="F569" s="332">
        <v>1</v>
      </c>
      <c r="G569" s="325">
        <f t="shared" si="370"/>
        <v>135.94</v>
      </c>
      <c r="H569" s="325">
        <f t="shared" si="368"/>
        <v>32.75</v>
      </c>
      <c r="I569" s="327">
        <f t="shared" si="371"/>
        <v>168.69</v>
      </c>
    </row>
    <row r="570" spans="1:9" x14ac:dyDescent="0.25">
      <c r="A570" s="331" t="s">
        <v>964</v>
      </c>
      <c r="B570" s="554">
        <v>32</v>
      </c>
      <c r="C570" s="326">
        <f t="shared" si="365"/>
        <v>0.20253164556962025</v>
      </c>
      <c r="D570" s="325">
        <v>5.7750000000000004</v>
      </c>
      <c r="E570" s="325">
        <f t="shared" si="366"/>
        <v>184.8</v>
      </c>
      <c r="F570" s="332">
        <v>1</v>
      </c>
      <c r="G570" s="325">
        <f t="shared" si="370"/>
        <v>184.8</v>
      </c>
      <c r="H570" s="325">
        <f t="shared" si="368"/>
        <v>44.52</v>
      </c>
      <c r="I570" s="327">
        <f t="shared" si="371"/>
        <v>229.32000000000002</v>
      </c>
    </row>
    <row r="571" spans="1:9" ht="49.5" x14ac:dyDescent="0.25">
      <c r="A571" s="520" t="s">
        <v>1394</v>
      </c>
      <c r="B571" s="552">
        <f t="shared" ref="B571:C571" si="372">SUM(B572:B575)</f>
        <v>144</v>
      </c>
      <c r="C571" s="535">
        <f t="shared" si="372"/>
        <v>0.91139240506329111</v>
      </c>
      <c r="D571" s="536"/>
      <c r="E571" s="536"/>
      <c r="F571" s="539"/>
      <c r="G571" s="535">
        <f t="shared" ref="G571:I571" si="373">SUM(G572:G575)</f>
        <v>542.68000000000006</v>
      </c>
      <c r="H571" s="535">
        <f t="shared" si="373"/>
        <v>130.72</v>
      </c>
      <c r="I571" s="537">
        <f t="shared" si="373"/>
        <v>673.40000000000009</v>
      </c>
    </row>
    <row r="572" spans="1:9" x14ac:dyDescent="0.25">
      <c r="A572" s="331" t="s">
        <v>62</v>
      </c>
      <c r="B572" s="554">
        <v>24</v>
      </c>
      <c r="C572" s="326">
        <f t="shared" si="365"/>
        <v>0.15189873417721519</v>
      </c>
      <c r="D572" s="325">
        <v>3.806</v>
      </c>
      <c r="E572" s="325">
        <f t="shared" si="366"/>
        <v>91.343999999999994</v>
      </c>
      <c r="F572" s="332">
        <v>1</v>
      </c>
      <c r="G572" s="325">
        <f t="shared" ref="G572" si="374">ROUND(E572*F572,2)</f>
        <v>91.34</v>
      </c>
      <c r="H572" s="325">
        <f t="shared" si="368"/>
        <v>22</v>
      </c>
      <c r="I572" s="327">
        <f t="shared" ref="I572" si="375">G572+H572</f>
        <v>113.34</v>
      </c>
    </row>
    <row r="573" spans="1:9" x14ac:dyDescent="0.25">
      <c r="A573" s="331" t="s">
        <v>62</v>
      </c>
      <c r="B573" s="554">
        <v>24</v>
      </c>
      <c r="C573" s="326">
        <f t="shared" si="365"/>
        <v>0.15189873417721519</v>
      </c>
      <c r="D573" s="325">
        <v>3.806</v>
      </c>
      <c r="E573" s="325">
        <f t="shared" si="366"/>
        <v>91.343999999999994</v>
      </c>
      <c r="F573" s="332">
        <v>1</v>
      </c>
      <c r="G573" s="325">
        <f t="shared" ref="G573:G575" si="376">ROUND(E573*F573,2)</f>
        <v>91.34</v>
      </c>
      <c r="H573" s="325">
        <f t="shared" si="368"/>
        <v>22</v>
      </c>
      <c r="I573" s="327">
        <f t="shared" ref="I573:I575" si="377">G573+H573</f>
        <v>113.34</v>
      </c>
    </row>
    <row r="574" spans="1:9" x14ac:dyDescent="0.25">
      <c r="A574" s="331" t="s">
        <v>62</v>
      </c>
      <c r="B574" s="554">
        <v>48</v>
      </c>
      <c r="C574" s="326">
        <f t="shared" si="365"/>
        <v>0.30379746835443039</v>
      </c>
      <c r="D574" s="325">
        <v>3.75</v>
      </c>
      <c r="E574" s="325">
        <f t="shared" si="366"/>
        <v>180</v>
      </c>
      <c r="F574" s="332">
        <v>1</v>
      </c>
      <c r="G574" s="325">
        <f t="shared" si="376"/>
        <v>180</v>
      </c>
      <c r="H574" s="325">
        <f t="shared" si="368"/>
        <v>43.36</v>
      </c>
      <c r="I574" s="327">
        <f t="shared" si="377"/>
        <v>223.36</v>
      </c>
    </row>
    <row r="575" spans="1:9" x14ac:dyDescent="0.25">
      <c r="A575" s="331" t="s">
        <v>62</v>
      </c>
      <c r="B575" s="554">
        <v>48</v>
      </c>
      <c r="C575" s="326">
        <f t="shared" si="365"/>
        <v>0.30379746835443039</v>
      </c>
      <c r="D575" s="325">
        <v>3.75</v>
      </c>
      <c r="E575" s="325">
        <f t="shared" si="366"/>
        <v>180</v>
      </c>
      <c r="F575" s="332">
        <v>1</v>
      </c>
      <c r="G575" s="325">
        <f t="shared" si="376"/>
        <v>180</v>
      </c>
      <c r="H575" s="325">
        <f t="shared" si="368"/>
        <v>43.36</v>
      </c>
      <c r="I575" s="327">
        <f t="shared" si="377"/>
        <v>223.36</v>
      </c>
    </row>
    <row r="576" spans="1:9" ht="33" x14ac:dyDescent="0.25">
      <c r="A576" s="520" t="s">
        <v>7</v>
      </c>
      <c r="B576" s="552">
        <f t="shared" ref="B576:C576" si="378">SUM(B577:B584)</f>
        <v>504</v>
      </c>
      <c r="C576" s="535">
        <f t="shared" si="378"/>
        <v>3.1898734177215187</v>
      </c>
      <c r="D576" s="536"/>
      <c r="E576" s="536"/>
      <c r="F576" s="539"/>
      <c r="G576" s="535">
        <f t="shared" ref="G576:I576" si="379">SUM(G577:G584)</f>
        <v>1693.44</v>
      </c>
      <c r="H576" s="535">
        <f t="shared" si="379"/>
        <v>407.96000000000004</v>
      </c>
      <c r="I576" s="537">
        <f t="shared" si="379"/>
        <v>2101.4</v>
      </c>
    </row>
    <row r="577" spans="1:9" x14ac:dyDescent="0.25">
      <c r="A577" s="331" t="s">
        <v>63</v>
      </c>
      <c r="B577" s="554">
        <v>24</v>
      </c>
      <c r="C577" s="326">
        <f t="shared" si="365"/>
        <v>0.15189873417721519</v>
      </c>
      <c r="D577" s="325">
        <v>3.36</v>
      </c>
      <c r="E577" s="325">
        <f t="shared" si="366"/>
        <v>80.64</v>
      </c>
      <c r="F577" s="332">
        <v>1</v>
      </c>
      <c r="G577" s="325">
        <f t="shared" ref="G577" si="380">ROUND(E577*F577,2)</f>
        <v>80.64</v>
      </c>
      <c r="H577" s="325">
        <f t="shared" ref="H577:H584" si="381">ROUND(G577*0.2409,2)</f>
        <v>19.43</v>
      </c>
      <c r="I577" s="327">
        <f t="shared" ref="I577" si="382">G577+H577</f>
        <v>100.07</v>
      </c>
    </row>
    <row r="578" spans="1:9" x14ac:dyDescent="0.25">
      <c r="A578" s="331" t="s">
        <v>63</v>
      </c>
      <c r="B578" s="554">
        <v>120</v>
      </c>
      <c r="C578" s="326">
        <f t="shared" si="365"/>
        <v>0.759493670886076</v>
      </c>
      <c r="D578" s="325">
        <v>3.36</v>
      </c>
      <c r="E578" s="325">
        <f t="shared" si="366"/>
        <v>403.20000000000005</v>
      </c>
      <c r="F578" s="332">
        <v>1</v>
      </c>
      <c r="G578" s="325">
        <f t="shared" ref="G578:G584" si="383">ROUND(E578*F578,2)</f>
        <v>403.2</v>
      </c>
      <c r="H578" s="325">
        <f t="shared" si="381"/>
        <v>97.13</v>
      </c>
      <c r="I578" s="327">
        <f t="shared" ref="I578:I584" si="384">G578+H578</f>
        <v>500.33</v>
      </c>
    </row>
    <row r="579" spans="1:9" x14ac:dyDescent="0.25">
      <c r="A579" s="331" t="s">
        <v>63</v>
      </c>
      <c r="B579" s="554">
        <v>24</v>
      </c>
      <c r="C579" s="326">
        <f t="shared" si="365"/>
        <v>0.15189873417721519</v>
      </c>
      <c r="D579" s="325">
        <v>3.36</v>
      </c>
      <c r="E579" s="325">
        <f t="shared" si="366"/>
        <v>80.64</v>
      </c>
      <c r="F579" s="332">
        <v>1</v>
      </c>
      <c r="G579" s="325">
        <f t="shared" si="383"/>
        <v>80.64</v>
      </c>
      <c r="H579" s="325">
        <f t="shared" si="381"/>
        <v>19.43</v>
      </c>
      <c r="I579" s="327">
        <f t="shared" si="384"/>
        <v>100.07</v>
      </c>
    </row>
    <row r="580" spans="1:9" x14ac:dyDescent="0.25">
      <c r="A580" s="331" t="s">
        <v>63</v>
      </c>
      <c r="B580" s="554">
        <v>56</v>
      </c>
      <c r="C580" s="326">
        <f t="shared" si="365"/>
        <v>0.35443037974683544</v>
      </c>
      <c r="D580" s="325">
        <v>3.36</v>
      </c>
      <c r="E580" s="325">
        <f t="shared" si="366"/>
        <v>188.16</v>
      </c>
      <c r="F580" s="332">
        <v>1</v>
      </c>
      <c r="G580" s="325">
        <f t="shared" si="383"/>
        <v>188.16</v>
      </c>
      <c r="H580" s="325">
        <f t="shared" si="381"/>
        <v>45.33</v>
      </c>
      <c r="I580" s="327">
        <f t="shared" si="384"/>
        <v>233.49</v>
      </c>
    </row>
    <row r="581" spans="1:9" x14ac:dyDescent="0.25">
      <c r="A581" s="331" t="s">
        <v>63</v>
      </c>
      <c r="B581" s="554">
        <v>88</v>
      </c>
      <c r="C581" s="326">
        <f t="shared" si="365"/>
        <v>0.55696202531645567</v>
      </c>
      <c r="D581" s="325">
        <v>3.36</v>
      </c>
      <c r="E581" s="325">
        <f t="shared" si="366"/>
        <v>295.68</v>
      </c>
      <c r="F581" s="332">
        <v>1</v>
      </c>
      <c r="G581" s="325">
        <f t="shared" si="383"/>
        <v>295.68</v>
      </c>
      <c r="H581" s="325">
        <f t="shared" si="381"/>
        <v>71.23</v>
      </c>
      <c r="I581" s="327">
        <f t="shared" si="384"/>
        <v>366.91</v>
      </c>
    </row>
    <row r="582" spans="1:9" x14ac:dyDescent="0.25">
      <c r="A582" s="331" t="s">
        <v>63</v>
      </c>
      <c r="B582" s="554">
        <v>40</v>
      </c>
      <c r="C582" s="326">
        <f t="shared" si="365"/>
        <v>0.25316455696202533</v>
      </c>
      <c r="D582" s="325">
        <v>3.36</v>
      </c>
      <c r="E582" s="325">
        <f t="shared" si="366"/>
        <v>134.4</v>
      </c>
      <c r="F582" s="332">
        <v>1</v>
      </c>
      <c r="G582" s="325">
        <f t="shared" si="383"/>
        <v>134.4</v>
      </c>
      <c r="H582" s="325">
        <f t="shared" si="381"/>
        <v>32.380000000000003</v>
      </c>
      <c r="I582" s="327">
        <f t="shared" si="384"/>
        <v>166.78</v>
      </c>
    </row>
    <row r="583" spans="1:9" x14ac:dyDescent="0.25">
      <c r="A583" s="331" t="s">
        <v>63</v>
      </c>
      <c r="B583" s="554">
        <v>48</v>
      </c>
      <c r="C583" s="326">
        <f t="shared" si="365"/>
        <v>0.30379746835443039</v>
      </c>
      <c r="D583" s="325">
        <v>3.36</v>
      </c>
      <c r="E583" s="325">
        <f t="shared" si="366"/>
        <v>161.28</v>
      </c>
      <c r="F583" s="332">
        <v>1</v>
      </c>
      <c r="G583" s="325">
        <f t="shared" si="383"/>
        <v>161.28</v>
      </c>
      <c r="H583" s="325">
        <f t="shared" si="381"/>
        <v>38.85</v>
      </c>
      <c r="I583" s="327">
        <f t="shared" si="384"/>
        <v>200.13</v>
      </c>
    </row>
    <row r="584" spans="1:9" x14ac:dyDescent="0.25">
      <c r="A584" s="331" t="s">
        <v>63</v>
      </c>
      <c r="B584" s="554">
        <v>104</v>
      </c>
      <c r="C584" s="326">
        <f t="shared" si="365"/>
        <v>0.65822784810126578</v>
      </c>
      <c r="D584" s="325">
        <v>3.36</v>
      </c>
      <c r="E584" s="325">
        <f t="shared" si="366"/>
        <v>349.44</v>
      </c>
      <c r="F584" s="332">
        <v>1</v>
      </c>
      <c r="G584" s="325">
        <f t="shared" si="383"/>
        <v>349.44</v>
      </c>
      <c r="H584" s="325">
        <f t="shared" si="381"/>
        <v>84.18</v>
      </c>
      <c r="I584" s="327">
        <f t="shared" si="384"/>
        <v>433.62</v>
      </c>
    </row>
    <row r="585" spans="1:9" x14ac:dyDescent="0.25">
      <c r="A585" s="519" t="s">
        <v>1440</v>
      </c>
      <c r="B585" s="551">
        <f t="shared" ref="B585:C585" si="385">B586+B598+B603</f>
        <v>1216</v>
      </c>
      <c r="C585" s="532">
        <f t="shared" si="385"/>
        <v>7.6962025316455689</v>
      </c>
      <c r="D585" s="533"/>
      <c r="E585" s="533"/>
      <c r="F585" s="541"/>
      <c r="G585" s="532">
        <f t="shared" ref="G585:I585" si="386">G586+G598+G603</f>
        <v>5539.9400000000005</v>
      </c>
      <c r="H585" s="532">
        <f t="shared" si="386"/>
        <v>1334.6</v>
      </c>
      <c r="I585" s="538">
        <f t="shared" si="386"/>
        <v>6874.54</v>
      </c>
    </row>
    <row r="586" spans="1:9" ht="49.5" x14ac:dyDescent="0.25">
      <c r="A586" s="520" t="s">
        <v>8</v>
      </c>
      <c r="B586" s="552">
        <f>SUM(B587:B597)</f>
        <v>624</v>
      </c>
      <c r="C586" s="535">
        <f>SUM(C587:C597)</f>
        <v>3.9493670886075947</v>
      </c>
      <c r="D586" s="536"/>
      <c r="E586" s="536"/>
      <c r="F586" s="539"/>
      <c r="G586" s="535">
        <f>SUM(G587:G597)</f>
        <v>3419.78</v>
      </c>
      <c r="H586" s="535">
        <f>SUM(H587:H597)</f>
        <v>823.84999999999991</v>
      </c>
      <c r="I586" s="537">
        <f>SUM(I587:I597)</f>
        <v>4243.63</v>
      </c>
    </row>
    <row r="587" spans="1:9" x14ac:dyDescent="0.25">
      <c r="A587" s="324" t="s">
        <v>964</v>
      </c>
      <c r="B587" s="557">
        <v>80</v>
      </c>
      <c r="C587" s="326">
        <f t="shared" ref="C587:C608" si="387">B587/158</f>
        <v>0.50632911392405067</v>
      </c>
      <c r="D587" s="340">
        <v>5.7750000000000004</v>
      </c>
      <c r="E587" s="325">
        <f t="shared" ref="E587:E608" si="388">D587*C587*158</f>
        <v>462.00000000000006</v>
      </c>
      <c r="F587" s="334">
        <v>1</v>
      </c>
      <c r="G587" s="325">
        <f t="shared" ref="G587" si="389">ROUND(E587*F587,2)</f>
        <v>462</v>
      </c>
      <c r="H587" s="325">
        <f t="shared" ref="H587:H602" si="390">ROUND(G587*0.2409,2)</f>
        <v>111.3</v>
      </c>
      <c r="I587" s="327">
        <f t="shared" ref="I587" si="391">G587+H587</f>
        <v>573.29999999999995</v>
      </c>
    </row>
    <row r="588" spans="1:9" x14ac:dyDescent="0.25">
      <c r="A588" s="324" t="s">
        <v>964</v>
      </c>
      <c r="B588" s="557">
        <v>88</v>
      </c>
      <c r="C588" s="326">
        <f t="shared" si="387"/>
        <v>0.55696202531645567</v>
      </c>
      <c r="D588" s="340">
        <v>5.7750000000000004</v>
      </c>
      <c r="E588" s="325">
        <f t="shared" si="388"/>
        <v>508.2</v>
      </c>
      <c r="F588" s="334">
        <v>1</v>
      </c>
      <c r="G588" s="325">
        <f t="shared" ref="G588:G597" si="392">ROUND(E588*F588,2)</f>
        <v>508.2</v>
      </c>
      <c r="H588" s="325">
        <f t="shared" si="390"/>
        <v>122.43</v>
      </c>
      <c r="I588" s="327">
        <f t="shared" ref="I588:I597" si="393">G588+H588</f>
        <v>630.63</v>
      </c>
    </row>
    <row r="589" spans="1:9" x14ac:dyDescent="0.25">
      <c r="A589" s="324" t="s">
        <v>964</v>
      </c>
      <c r="B589" s="557">
        <v>64</v>
      </c>
      <c r="C589" s="326">
        <f t="shared" si="387"/>
        <v>0.4050632911392405</v>
      </c>
      <c r="D589" s="340">
        <v>5.7750000000000004</v>
      </c>
      <c r="E589" s="325">
        <f t="shared" si="388"/>
        <v>369.6</v>
      </c>
      <c r="F589" s="334">
        <v>1</v>
      </c>
      <c r="G589" s="325">
        <f t="shared" si="392"/>
        <v>369.6</v>
      </c>
      <c r="H589" s="325">
        <f t="shared" si="390"/>
        <v>89.04</v>
      </c>
      <c r="I589" s="327">
        <f t="shared" si="393"/>
        <v>458.64000000000004</v>
      </c>
    </row>
    <row r="590" spans="1:9" x14ac:dyDescent="0.25">
      <c r="A590" s="324" t="s">
        <v>964</v>
      </c>
      <c r="B590" s="557">
        <v>56</v>
      </c>
      <c r="C590" s="326">
        <f t="shared" si="387"/>
        <v>0.35443037974683544</v>
      </c>
      <c r="D590" s="340">
        <v>5.7750000000000004</v>
      </c>
      <c r="E590" s="325">
        <f t="shared" si="388"/>
        <v>323.40000000000003</v>
      </c>
      <c r="F590" s="334">
        <v>1</v>
      </c>
      <c r="G590" s="325">
        <f t="shared" si="392"/>
        <v>323.39999999999998</v>
      </c>
      <c r="H590" s="325">
        <f t="shared" si="390"/>
        <v>77.91</v>
      </c>
      <c r="I590" s="327">
        <f t="shared" si="393"/>
        <v>401.30999999999995</v>
      </c>
    </row>
    <row r="591" spans="1:9" x14ac:dyDescent="0.25">
      <c r="A591" s="324" t="s">
        <v>964</v>
      </c>
      <c r="B591" s="557">
        <v>40</v>
      </c>
      <c r="C591" s="326">
        <f t="shared" si="387"/>
        <v>0.25316455696202533</v>
      </c>
      <c r="D591" s="340">
        <v>5.7750000000000004</v>
      </c>
      <c r="E591" s="325">
        <f t="shared" si="388"/>
        <v>231.00000000000003</v>
      </c>
      <c r="F591" s="334">
        <v>1</v>
      </c>
      <c r="G591" s="325">
        <f t="shared" si="392"/>
        <v>231</v>
      </c>
      <c r="H591" s="325">
        <f t="shared" si="390"/>
        <v>55.65</v>
      </c>
      <c r="I591" s="327">
        <f t="shared" si="393"/>
        <v>286.64999999999998</v>
      </c>
    </row>
    <row r="592" spans="1:9" x14ac:dyDescent="0.25">
      <c r="A592" s="324" t="s">
        <v>964</v>
      </c>
      <c r="B592" s="557">
        <v>24</v>
      </c>
      <c r="C592" s="326">
        <f t="shared" si="387"/>
        <v>0.15189873417721519</v>
      </c>
      <c r="D592" s="340">
        <v>5.58</v>
      </c>
      <c r="E592" s="325">
        <f t="shared" si="388"/>
        <v>133.91999999999999</v>
      </c>
      <c r="F592" s="334">
        <v>1</v>
      </c>
      <c r="G592" s="325">
        <f t="shared" si="392"/>
        <v>133.91999999999999</v>
      </c>
      <c r="H592" s="325">
        <f t="shared" si="390"/>
        <v>32.26</v>
      </c>
      <c r="I592" s="327">
        <f t="shared" si="393"/>
        <v>166.17999999999998</v>
      </c>
    </row>
    <row r="593" spans="1:9" x14ac:dyDescent="0.25">
      <c r="A593" s="324" t="s">
        <v>964</v>
      </c>
      <c r="B593" s="557">
        <v>56</v>
      </c>
      <c r="C593" s="326">
        <f t="shared" si="387"/>
        <v>0.35443037974683544</v>
      </c>
      <c r="D593" s="340">
        <v>5.58</v>
      </c>
      <c r="E593" s="325">
        <f t="shared" si="388"/>
        <v>312.48</v>
      </c>
      <c r="F593" s="334">
        <v>1</v>
      </c>
      <c r="G593" s="325">
        <f t="shared" si="392"/>
        <v>312.48</v>
      </c>
      <c r="H593" s="325">
        <f t="shared" si="390"/>
        <v>75.28</v>
      </c>
      <c r="I593" s="327">
        <f t="shared" si="393"/>
        <v>387.76</v>
      </c>
    </row>
    <row r="594" spans="1:9" x14ac:dyDescent="0.25">
      <c r="A594" s="324" t="s">
        <v>964</v>
      </c>
      <c r="B594" s="557">
        <v>48</v>
      </c>
      <c r="C594" s="326">
        <f t="shared" si="387"/>
        <v>0.30379746835443039</v>
      </c>
      <c r="D594" s="340">
        <v>5.7750000000000004</v>
      </c>
      <c r="E594" s="325">
        <f t="shared" si="388"/>
        <v>277.20000000000005</v>
      </c>
      <c r="F594" s="334">
        <v>1</v>
      </c>
      <c r="G594" s="325">
        <f t="shared" si="392"/>
        <v>277.2</v>
      </c>
      <c r="H594" s="325">
        <f t="shared" si="390"/>
        <v>66.78</v>
      </c>
      <c r="I594" s="327">
        <f t="shared" si="393"/>
        <v>343.98</v>
      </c>
    </row>
    <row r="595" spans="1:9" x14ac:dyDescent="0.25">
      <c r="A595" s="324" t="s">
        <v>612</v>
      </c>
      <c r="B595" s="557">
        <v>72</v>
      </c>
      <c r="C595" s="326">
        <f t="shared" si="387"/>
        <v>0.45569620253164556</v>
      </c>
      <c r="D595" s="340">
        <v>4.75</v>
      </c>
      <c r="E595" s="325">
        <f t="shared" si="388"/>
        <v>342</v>
      </c>
      <c r="F595" s="334">
        <v>1</v>
      </c>
      <c r="G595" s="325">
        <f t="shared" si="392"/>
        <v>342</v>
      </c>
      <c r="H595" s="325">
        <f t="shared" si="390"/>
        <v>82.39</v>
      </c>
      <c r="I595" s="327">
        <f t="shared" si="393"/>
        <v>424.39</v>
      </c>
    </row>
    <row r="596" spans="1:9" x14ac:dyDescent="0.25">
      <c r="A596" s="324" t="s">
        <v>612</v>
      </c>
      <c r="B596" s="557">
        <v>72</v>
      </c>
      <c r="C596" s="326">
        <f t="shared" si="387"/>
        <v>0.45569620253164556</v>
      </c>
      <c r="D596" s="340">
        <v>4.75</v>
      </c>
      <c r="E596" s="325">
        <f t="shared" si="388"/>
        <v>342</v>
      </c>
      <c r="F596" s="334">
        <v>1</v>
      </c>
      <c r="G596" s="325">
        <f t="shared" si="392"/>
        <v>342</v>
      </c>
      <c r="H596" s="325">
        <f t="shared" si="390"/>
        <v>82.39</v>
      </c>
      <c r="I596" s="327">
        <f t="shared" si="393"/>
        <v>424.39</v>
      </c>
    </row>
    <row r="597" spans="1:9" x14ac:dyDescent="0.25">
      <c r="A597" s="331" t="s">
        <v>612</v>
      </c>
      <c r="B597" s="554">
        <v>24</v>
      </c>
      <c r="C597" s="326">
        <f t="shared" si="387"/>
        <v>0.15189873417721519</v>
      </c>
      <c r="D597" s="325">
        <v>4.9160000000000004</v>
      </c>
      <c r="E597" s="325">
        <f t="shared" si="388"/>
        <v>117.98400000000002</v>
      </c>
      <c r="F597" s="332">
        <v>1</v>
      </c>
      <c r="G597" s="325">
        <f t="shared" si="392"/>
        <v>117.98</v>
      </c>
      <c r="H597" s="325">
        <f t="shared" si="390"/>
        <v>28.42</v>
      </c>
      <c r="I597" s="327">
        <f t="shared" si="393"/>
        <v>146.4</v>
      </c>
    </row>
    <row r="598" spans="1:9" ht="49.5" x14ac:dyDescent="0.25">
      <c r="A598" s="520" t="s">
        <v>1394</v>
      </c>
      <c r="B598" s="552">
        <f t="shared" ref="B598" si="394">SUM(B599:B602)</f>
        <v>336</v>
      </c>
      <c r="C598" s="535">
        <f>SUM(C599:C602)</f>
        <v>2.1265822784810124</v>
      </c>
      <c r="D598" s="536"/>
      <c r="E598" s="536"/>
      <c r="F598" s="539"/>
      <c r="G598" s="535">
        <f t="shared" ref="G598:I598" si="395">SUM(G599:G602)</f>
        <v>1260</v>
      </c>
      <c r="H598" s="535">
        <f t="shared" si="395"/>
        <v>303.52999999999997</v>
      </c>
      <c r="I598" s="537">
        <f t="shared" si="395"/>
        <v>1563.5300000000002</v>
      </c>
    </row>
    <row r="599" spans="1:9" x14ac:dyDescent="0.25">
      <c r="A599" s="331" t="s">
        <v>62</v>
      </c>
      <c r="B599" s="554">
        <v>72</v>
      </c>
      <c r="C599" s="326">
        <f t="shared" si="387"/>
        <v>0.45569620253164556</v>
      </c>
      <c r="D599" s="325">
        <v>3.75</v>
      </c>
      <c r="E599" s="325">
        <f t="shared" si="388"/>
        <v>270</v>
      </c>
      <c r="F599" s="332">
        <v>1</v>
      </c>
      <c r="G599" s="325">
        <f t="shared" ref="G599" si="396">ROUND(E599*F599,2)</f>
        <v>270</v>
      </c>
      <c r="H599" s="325">
        <f t="shared" si="390"/>
        <v>65.040000000000006</v>
      </c>
      <c r="I599" s="327">
        <f t="shared" ref="I599" si="397">G599+H599</f>
        <v>335.04</v>
      </c>
    </row>
    <row r="600" spans="1:9" x14ac:dyDescent="0.25">
      <c r="A600" s="331" t="s">
        <v>62</v>
      </c>
      <c r="B600" s="554">
        <v>120</v>
      </c>
      <c r="C600" s="326">
        <f t="shared" si="387"/>
        <v>0.759493670886076</v>
      </c>
      <c r="D600" s="325">
        <v>3.75</v>
      </c>
      <c r="E600" s="325">
        <f t="shared" si="388"/>
        <v>450</v>
      </c>
      <c r="F600" s="332">
        <v>1</v>
      </c>
      <c r="G600" s="325">
        <f t="shared" ref="G600:G602" si="398">ROUND(E600*F600,2)</f>
        <v>450</v>
      </c>
      <c r="H600" s="325">
        <f t="shared" si="390"/>
        <v>108.41</v>
      </c>
      <c r="I600" s="327">
        <f t="shared" ref="I600:I602" si="399">G600+H600</f>
        <v>558.41</v>
      </c>
    </row>
    <row r="601" spans="1:9" x14ac:dyDescent="0.25">
      <c r="A601" s="331" t="s">
        <v>62</v>
      </c>
      <c r="B601" s="554">
        <v>96</v>
      </c>
      <c r="C601" s="326">
        <f t="shared" si="387"/>
        <v>0.60759493670886078</v>
      </c>
      <c r="D601" s="325">
        <v>3.75</v>
      </c>
      <c r="E601" s="325">
        <f t="shared" si="388"/>
        <v>360</v>
      </c>
      <c r="F601" s="332">
        <v>1</v>
      </c>
      <c r="G601" s="325">
        <f t="shared" si="398"/>
        <v>360</v>
      </c>
      <c r="H601" s="325">
        <f t="shared" si="390"/>
        <v>86.72</v>
      </c>
      <c r="I601" s="327">
        <f t="shared" si="399"/>
        <v>446.72</v>
      </c>
    </row>
    <row r="602" spans="1:9" x14ac:dyDescent="0.25">
      <c r="A602" s="331" t="s">
        <v>62</v>
      </c>
      <c r="B602" s="554">
        <v>48</v>
      </c>
      <c r="C602" s="326">
        <f t="shared" si="387"/>
        <v>0.30379746835443039</v>
      </c>
      <c r="D602" s="325">
        <v>3.75</v>
      </c>
      <c r="E602" s="325">
        <f t="shared" si="388"/>
        <v>180</v>
      </c>
      <c r="F602" s="332">
        <v>1</v>
      </c>
      <c r="G602" s="325">
        <f t="shared" si="398"/>
        <v>180</v>
      </c>
      <c r="H602" s="325">
        <f t="shared" si="390"/>
        <v>43.36</v>
      </c>
      <c r="I602" s="327">
        <f t="shared" si="399"/>
        <v>223.36</v>
      </c>
    </row>
    <row r="603" spans="1:9" ht="33" x14ac:dyDescent="0.25">
      <c r="A603" s="520" t="s">
        <v>7</v>
      </c>
      <c r="B603" s="552">
        <f t="shared" ref="B603:C603" si="400">SUM(B604:B608)</f>
        <v>256</v>
      </c>
      <c r="C603" s="535">
        <f t="shared" si="400"/>
        <v>1.620253164556962</v>
      </c>
      <c r="D603" s="536"/>
      <c r="E603" s="536"/>
      <c r="F603" s="539"/>
      <c r="G603" s="535">
        <f t="shared" ref="G603:I603" si="401">SUM(G604:G608)</f>
        <v>860.16</v>
      </c>
      <c r="H603" s="535">
        <f>SUM(H604:H608)</f>
        <v>207.22</v>
      </c>
      <c r="I603" s="537">
        <f t="shared" si="401"/>
        <v>1067.3799999999999</v>
      </c>
    </row>
    <row r="604" spans="1:9" x14ac:dyDescent="0.25">
      <c r="A604" s="331" t="s">
        <v>63</v>
      </c>
      <c r="B604" s="554">
        <v>16</v>
      </c>
      <c r="C604" s="326">
        <f t="shared" si="387"/>
        <v>0.10126582278481013</v>
      </c>
      <c r="D604" s="325">
        <v>3.36</v>
      </c>
      <c r="E604" s="325">
        <f t="shared" si="388"/>
        <v>53.76</v>
      </c>
      <c r="F604" s="332">
        <v>1</v>
      </c>
      <c r="G604" s="325">
        <f t="shared" ref="G604" si="402">ROUND(E604*F604,2)</f>
        <v>53.76</v>
      </c>
      <c r="H604" s="325">
        <f t="shared" ref="H604:H608" si="403">ROUND(G604*0.2409,2)</f>
        <v>12.95</v>
      </c>
      <c r="I604" s="327">
        <f t="shared" ref="I604" si="404">G604+H604</f>
        <v>66.709999999999994</v>
      </c>
    </row>
    <row r="605" spans="1:9" x14ac:dyDescent="0.25">
      <c r="A605" s="331" t="s">
        <v>63</v>
      </c>
      <c r="B605" s="554">
        <v>24</v>
      </c>
      <c r="C605" s="326">
        <f t="shared" si="387"/>
        <v>0.15189873417721519</v>
      </c>
      <c r="D605" s="325">
        <v>3.36</v>
      </c>
      <c r="E605" s="325">
        <f t="shared" si="388"/>
        <v>80.64</v>
      </c>
      <c r="F605" s="332">
        <v>1</v>
      </c>
      <c r="G605" s="325">
        <f t="shared" ref="G605:G608" si="405">ROUND(E605*F605,2)</f>
        <v>80.64</v>
      </c>
      <c r="H605" s="325">
        <f t="shared" si="403"/>
        <v>19.43</v>
      </c>
      <c r="I605" s="327">
        <f t="shared" ref="I605:I608" si="406">G605+H605</f>
        <v>100.07</v>
      </c>
    </row>
    <row r="606" spans="1:9" x14ac:dyDescent="0.25">
      <c r="A606" s="331" t="s">
        <v>63</v>
      </c>
      <c r="B606" s="554">
        <v>72</v>
      </c>
      <c r="C606" s="326">
        <f t="shared" si="387"/>
        <v>0.45569620253164556</v>
      </c>
      <c r="D606" s="325">
        <v>3.36</v>
      </c>
      <c r="E606" s="325">
        <f t="shared" si="388"/>
        <v>241.92</v>
      </c>
      <c r="F606" s="332">
        <v>1</v>
      </c>
      <c r="G606" s="325">
        <f t="shared" si="405"/>
        <v>241.92</v>
      </c>
      <c r="H606" s="325">
        <f t="shared" si="403"/>
        <v>58.28</v>
      </c>
      <c r="I606" s="327">
        <f t="shared" si="406"/>
        <v>300.2</v>
      </c>
    </row>
    <row r="607" spans="1:9" x14ac:dyDescent="0.25">
      <c r="A607" s="331" t="s">
        <v>63</v>
      </c>
      <c r="B607" s="554">
        <v>72</v>
      </c>
      <c r="C607" s="326">
        <f t="shared" si="387"/>
        <v>0.45569620253164556</v>
      </c>
      <c r="D607" s="325">
        <v>3.36</v>
      </c>
      <c r="E607" s="325">
        <f t="shared" si="388"/>
        <v>241.92</v>
      </c>
      <c r="F607" s="332">
        <v>1</v>
      </c>
      <c r="G607" s="325">
        <f t="shared" si="405"/>
        <v>241.92</v>
      </c>
      <c r="H607" s="325">
        <f t="shared" si="403"/>
        <v>58.28</v>
      </c>
      <c r="I607" s="327">
        <f t="shared" si="406"/>
        <v>300.2</v>
      </c>
    </row>
    <row r="608" spans="1:9" x14ac:dyDescent="0.25">
      <c r="A608" s="331" t="s">
        <v>63</v>
      </c>
      <c r="B608" s="554">
        <v>72</v>
      </c>
      <c r="C608" s="326">
        <f t="shared" si="387"/>
        <v>0.45569620253164556</v>
      </c>
      <c r="D608" s="325">
        <v>3.36</v>
      </c>
      <c r="E608" s="325">
        <f t="shared" si="388"/>
        <v>241.92</v>
      </c>
      <c r="F608" s="332">
        <v>1</v>
      </c>
      <c r="G608" s="325">
        <f t="shared" si="405"/>
        <v>241.92</v>
      </c>
      <c r="H608" s="325">
        <f t="shared" si="403"/>
        <v>58.28</v>
      </c>
      <c r="I608" s="327">
        <f t="shared" si="406"/>
        <v>300.2</v>
      </c>
    </row>
    <row r="609" spans="1:9" x14ac:dyDescent="0.25">
      <c r="A609" s="519" t="s">
        <v>1441</v>
      </c>
      <c r="B609" s="551">
        <f>B613+B623+B621+B610</f>
        <v>990</v>
      </c>
      <c r="C609" s="532">
        <f>C613+C623+C621+C610</f>
        <v>6.2658227848101262</v>
      </c>
      <c r="D609" s="533"/>
      <c r="E609" s="533"/>
      <c r="F609" s="541"/>
      <c r="G609" s="532">
        <f>G613+G623+G621+G610</f>
        <v>4689.12</v>
      </c>
      <c r="H609" s="532">
        <f>H613+H623+H621+H610</f>
        <v>1129.6099999999999</v>
      </c>
      <c r="I609" s="538">
        <f>I613+I623+I621+I610</f>
        <v>5818.73</v>
      </c>
    </row>
    <row r="610" spans="1:9" ht="33" x14ac:dyDescent="0.25">
      <c r="A610" s="520" t="s">
        <v>1390</v>
      </c>
      <c r="B610" s="562">
        <f t="shared" ref="B610:C610" si="407">SUM(B611:B612)</f>
        <v>78</v>
      </c>
      <c r="C610" s="545">
        <f t="shared" si="407"/>
        <v>0.49367088607594939</v>
      </c>
      <c r="D610" s="546"/>
      <c r="E610" s="546"/>
      <c r="F610" s="547"/>
      <c r="G610" s="545">
        <f t="shared" ref="G610:I610" si="408">SUM(G611:G612)</f>
        <v>753.21</v>
      </c>
      <c r="H610" s="545">
        <f t="shared" si="408"/>
        <v>181.45</v>
      </c>
      <c r="I610" s="548">
        <f t="shared" si="408"/>
        <v>934.66000000000008</v>
      </c>
    </row>
    <row r="611" spans="1:9" x14ac:dyDescent="0.25">
      <c r="A611" s="339" t="s">
        <v>721</v>
      </c>
      <c r="B611" s="559">
        <v>39</v>
      </c>
      <c r="C611" s="326">
        <f t="shared" ref="C611:C622" si="409">B611/158</f>
        <v>0.24683544303797469</v>
      </c>
      <c r="D611" s="340">
        <v>8.1349999999999998</v>
      </c>
      <c r="E611" s="325">
        <f t="shared" ref="E611:E622" si="410">D611*C611*158</f>
        <v>317.26499999999999</v>
      </c>
      <c r="F611" s="334">
        <v>1</v>
      </c>
      <c r="G611" s="325">
        <f t="shared" ref="G611" si="411">ROUND(E611*F611,2)</f>
        <v>317.27</v>
      </c>
      <c r="H611" s="325">
        <f t="shared" ref="H611:H612" si="412">ROUND(G611*0.2409,2)</f>
        <v>76.430000000000007</v>
      </c>
      <c r="I611" s="327">
        <f t="shared" ref="I611" si="413">G611+H611</f>
        <v>393.7</v>
      </c>
    </row>
    <row r="612" spans="1:9" x14ac:dyDescent="0.25">
      <c r="A612" s="339" t="s">
        <v>1414</v>
      </c>
      <c r="B612" s="559">
        <v>39</v>
      </c>
      <c r="C612" s="326">
        <f t="shared" si="409"/>
        <v>0.24683544303797469</v>
      </c>
      <c r="D612" s="340">
        <v>11.178000000000001</v>
      </c>
      <c r="E612" s="325">
        <f t="shared" si="410"/>
        <v>435.94200000000001</v>
      </c>
      <c r="F612" s="334">
        <v>1</v>
      </c>
      <c r="G612" s="325">
        <f t="shared" ref="G612" si="414">ROUND(E612*F612,2)</f>
        <v>435.94</v>
      </c>
      <c r="H612" s="325">
        <f t="shared" si="412"/>
        <v>105.02</v>
      </c>
      <c r="I612" s="327">
        <f t="shared" ref="I612" si="415">G612+H612</f>
        <v>540.96</v>
      </c>
    </row>
    <row r="613" spans="1:9" ht="49.5" x14ac:dyDescent="0.25">
      <c r="A613" s="520" t="s">
        <v>8</v>
      </c>
      <c r="B613" s="552">
        <f>SUM(B614:B620)</f>
        <v>456</v>
      </c>
      <c r="C613" s="535">
        <f>SUM(C614:C620)</f>
        <v>2.886075949367088</v>
      </c>
      <c r="D613" s="536"/>
      <c r="E613" s="536"/>
      <c r="F613" s="539"/>
      <c r="G613" s="536">
        <f>SUM(G614:G620)</f>
        <v>2373.27</v>
      </c>
      <c r="H613" s="536">
        <f>SUM(H614:H620)</f>
        <v>571.7299999999999</v>
      </c>
      <c r="I613" s="540">
        <f>SUM(I614:I620)</f>
        <v>2945</v>
      </c>
    </row>
    <row r="614" spans="1:9" x14ac:dyDescent="0.25">
      <c r="A614" s="324" t="s">
        <v>966</v>
      </c>
      <c r="B614" s="557">
        <v>96</v>
      </c>
      <c r="C614" s="326">
        <f t="shared" si="409"/>
        <v>0.60759493670886078</v>
      </c>
      <c r="D614" s="340">
        <v>5.58</v>
      </c>
      <c r="E614" s="325">
        <f t="shared" si="410"/>
        <v>535.67999999999995</v>
      </c>
      <c r="F614" s="334">
        <v>1</v>
      </c>
      <c r="G614" s="325">
        <f t="shared" ref="G614" si="416">ROUND(E614*F614,2)</f>
        <v>535.67999999999995</v>
      </c>
      <c r="H614" s="325">
        <f t="shared" ref="H614:H620" si="417">ROUND(G614*0.2409,2)</f>
        <v>129.05000000000001</v>
      </c>
      <c r="I614" s="327">
        <f t="shared" ref="I614" si="418">G614+H614</f>
        <v>664.73</v>
      </c>
    </row>
    <row r="615" spans="1:9" x14ac:dyDescent="0.25">
      <c r="A615" s="324" t="s">
        <v>966</v>
      </c>
      <c r="B615" s="557">
        <v>48</v>
      </c>
      <c r="C615" s="326">
        <f t="shared" si="409"/>
        <v>0.30379746835443039</v>
      </c>
      <c r="D615" s="340">
        <v>5.58</v>
      </c>
      <c r="E615" s="325">
        <f t="shared" si="410"/>
        <v>267.83999999999997</v>
      </c>
      <c r="F615" s="334">
        <v>1</v>
      </c>
      <c r="G615" s="325">
        <f t="shared" ref="G615:G620" si="419">ROUND(E615*F615,2)</f>
        <v>267.83999999999997</v>
      </c>
      <c r="H615" s="325">
        <f t="shared" si="417"/>
        <v>64.52</v>
      </c>
      <c r="I615" s="327">
        <f t="shared" ref="I615:I620" si="420">G615+H615</f>
        <v>332.35999999999996</v>
      </c>
    </row>
    <row r="616" spans="1:9" x14ac:dyDescent="0.25">
      <c r="A616" s="324" t="s">
        <v>612</v>
      </c>
      <c r="B616" s="557">
        <v>72</v>
      </c>
      <c r="C616" s="326">
        <f t="shared" si="409"/>
        <v>0.45569620253164556</v>
      </c>
      <c r="D616" s="340">
        <v>4.75</v>
      </c>
      <c r="E616" s="325">
        <f t="shared" si="410"/>
        <v>342</v>
      </c>
      <c r="F616" s="334">
        <v>1</v>
      </c>
      <c r="G616" s="325">
        <f t="shared" si="419"/>
        <v>342</v>
      </c>
      <c r="H616" s="325">
        <f t="shared" si="417"/>
        <v>82.39</v>
      </c>
      <c r="I616" s="327">
        <f t="shared" si="420"/>
        <v>424.39</v>
      </c>
    </row>
    <row r="617" spans="1:9" x14ac:dyDescent="0.25">
      <c r="A617" s="324" t="s">
        <v>612</v>
      </c>
      <c r="B617" s="557">
        <v>72</v>
      </c>
      <c r="C617" s="326">
        <f t="shared" si="409"/>
        <v>0.45569620253164556</v>
      </c>
      <c r="D617" s="340">
        <v>4.75</v>
      </c>
      <c r="E617" s="325">
        <f t="shared" si="410"/>
        <v>342</v>
      </c>
      <c r="F617" s="334">
        <v>1</v>
      </c>
      <c r="G617" s="325">
        <f t="shared" si="419"/>
        <v>342</v>
      </c>
      <c r="H617" s="325">
        <f t="shared" si="417"/>
        <v>82.39</v>
      </c>
      <c r="I617" s="327">
        <f t="shared" si="420"/>
        <v>424.39</v>
      </c>
    </row>
    <row r="618" spans="1:9" x14ac:dyDescent="0.25">
      <c r="A618" s="324" t="s">
        <v>612</v>
      </c>
      <c r="B618" s="557">
        <v>72</v>
      </c>
      <c r="C618" s="326">
        <f t="shared" si="409"/>
        <v>0.45569620253164556</v>
      </c>
      <c r="D618" s="340">
        <v>4.75</v>
      </c>
      <c r="E618" s="325">
        <f t="shared" si="410"/>
        <v>342</v>
      </c>
      <c r="F618" s="334">
        <v>1</v>
      </c>
      <c r="G618" s="325">
        <f t="shared" si="419"/>
        <v>342</v>
      </c>
      <c r="H618" s="325">
        <f t="shared" si="417"/>
        <v>82.39</v>
      </c>
      <c r="I618" s="327">
        <f t="shared" si="420"/>
        <v>424.39</v>
      </c>
    </row>
    <row r="619" spans="1:9" x14ac:dyDescent="0.25">
      <c r="A619" s="324" t="s">
        <v>1418</v>
      </c>
      <c r="B619" s="557">
        <v>24</v>
      </c>
      <c r="C619" s="326">
        <f t="shared" si="409"/>
        <v>0.15189873417721519</v>
      </c>
      <c r="D619" s="340">
        <v>5.6639999999999997</v>
      </c>
      <c r="E619" s="325">
        <f t="shared" si="410"/>
        <v>135.93600000000001</v>
      </c>
      <c r="F619" s="334">
        <v>1</v>
      </c>
      <c r="G619" s="325">
        <f t="shared" si="419"/>
        <v>135.94</v>
      </c>
      <c r="H619" s="325">
        <f t="shared" si="417"/>
        <v>32.75</v>
      </c>
      <c r="I619" s="327">
        <f t="shared" si="420"/>
        <v>168.69</v>
      </c>
    </row>
    <row r="620" spans="1:9" x14ac:dyDescent="0.25">
      <c r="A620" s="331" t="s">
        <v>964</v>
      </c>
      <c r="B620" s="554">
        <v>72</v>
      </c>
      <c r="C620" s="326">
        <f t="shared" si="409"/>
        <v>0.45569620253164556</v>
      </c>
      <c r="D620" s="325">
        <v>5.6639999999999997</v>
      </c>
      <c r="E620" s="325">
        <f t="shared" si="410"/>
        <v>407.80799999999994</v>
      </c>
      <c r="F620" s="332">
        <v>1</v>
      </c>
      <c r="G620" s="325">
        <f t="shared" si="419"/>
        <v>407.81</v>
      </c>
      <c r="H620" s="325">
        <f t="shared" si="417"/>
        <v>98.24</v>
      </c>
      <c r="I620" s="327">
        <f t="shared" si="420"/>
        <v>506.05</v>
      </c>
    </row>
    <row r="621" spans="1:9" ht="49.5" x14ac:dyDescent="0.25">
      <c r="A621" s="520" t="s">
        <v>1394</v>
      </c>
      <c r="B621" s="552">
        <f>SUM(B622:B622)</f>
        <v>24</v>
      </c>
      <c r="C621" s="535">
        <f>SUM(C622:C622)</f>
        <v>0.15189873417721519</v>
      </c>
      <c r="D621" s="536"/>
      <c r="E621" s="536"/>
      <c r="F621" s="539"/>
      <c r="G621" s="536">
        <f>SUM(G622:G622)</f>
        <v>90</v>
      </c>
      <c r="H621" s="536">
        <f>SUM(H622:H622)</f>
        <v>21.68</v>
      </c>
      <c r="I621" s="540">
        <f>SUM(I622:I622)</f>
        <v>111.68</v>
      </c>
    </row>
    <row r="622" spans="1:9" x14ac:dyDescent="0.25">
      <c r="A622" s="331" t="s">
        <v>62</v>
      </c>
      <c r="B622" s="554">
        <v>24</v>
      </c>
      <c r="C622" s="326">
        <f t="shared" si="409"/>
        <v>0.15189873417721519</v>
      </c>
      <c r="D622" s="325">
        <v>3.75</v>
      </c>
      <c r="E622" s="325">
        <f t="shared" si="410"/>
        <v>90</v>
      </c>
      <c r="F622" s="332">
        <v>1</v>
      </c>
      <c r="G622" s="325">
        <f t="shared" ref="G622" si="421">ROUND(E622*F622,2)</f>
        <v>90</v>
      </c>
      <c r="H622" s="325">
        <f t="shared" ref="H622:H630" si="422">ROUND(G622*0.2409,2)</f>
        <v>21.68</v>
      </c>
      <c r="I622" s="327">
        <f t="shared" ref="I622" si="423">G622+H622</f>
        <v>111.68</v>
      </c>
    </row>
    <row r="623" spans="1:9" ht="33" x14ac:dyDescent="0.25">
      <c r="A623" s="520" t="s">
        <v>7</v>
      </c>
      <c r="B623" s="552">
        <f>SUM(B624:B630)</f>
        <v>432</v>
      </c>
      <c r="C623" s="535">
        <f>SUM(C624:C630)</f>
        <v>2.7341772151898733</v>
      </c>
      <c r="D623" s="536"/>
      <c r="E623" s="536"/>
      <c r="F623" s="539"/>
      <c r="G623" s="536">
        <f>SUM(G624:G630)</f>
        <v>1472.64</v>
      </c>
      <c r="H623" s="536">
        <f t="shared" ref="H623" si="424">SUM(H624:H630)</f>
        <v>354.75</v>
      </c>
      <c r="I623" s="540">
        <f>SUM(I624:I630)</f>
        <v>1827.3899999999999</v>
      </c>
    </row>
    <row r="624" spans="1:9" x14ac:dyDescent="0.25">
      <c r="A624" s="331" t="s">
        <v>63</v>
      </c>
      <c r="B624" s="554">
        <v>48</v>
      </c>
      <c r="C624" s="326">
        <f t="shared" ref="C624:C630" si="425">B624/158</f>
        <v>0.30379746835443039</v>
      </c>
      <c r="D624" s="325">
        <v>3.36</v>
      </c>
      <c r="E624" s="325">
        <f t="shared" ref="E624:E630" si="426">D624*C624*158</f>
        <v>161.28</v>
      </c>
      <c r="F624" s="332">
        <v>1</v>
      </c>
      <c r="G624" s="325">
        <f t="shared" ref="G624" si="427">ROUND(E624*F624,2)</f>
        <v>161.28</v>
      </c>
      <c r="H624" s="325">
        <f t="shared" si="422"/>
        <v>38.85</v>
      </c>
      <c r="I624" s="327">
        <f t="shared" ref="I624" si="428">G624+H624</f>
        <v>200.13</v>
      </c>
    </row>
    <row r="625" spans="1:9" x14ac:dyDescent="0.25">
      <c r="A625" s="331" t="s">
        <v>63</v>
      </c>
      <c r="B625" s="554">
        <v>48</v>
      </c>
      <c r="C625" s="326">
        <f t="shared" si="425"/>
        <v>0.30379746835443039</v>
      </c>
      <c r="D625" s="325">
        <v>3.36</v>
      </c>
      <c r="E625" s="325">
        <f t="shared" si="426"/>
        <v>161.28</v>
      </c>
      <c r="F625" s="332">
        <v>1</v>
      </c>
      <c r="G625" s="325">
        <f t="shared" ref="G625:G630" si="429">ROUND(E625*F625,2)</f>
        <v>161.28</v>
      </c>
      <c r="H625" s="325">
        <f t="shared" si="422"/>
        <v>38.85</v>
      </c>
      <c r="I625" s="327">
        <f t="shared" ref="I625:I630" si="430">G625+H625</f>
        <v>200.13</v>
      </c>
    </row>
    <row r="626" spans="1:9" x14ac:dyDescent="0.25">
      <c r="A626" s="331" t="s">
        <v>63</v>
      </c>
      <c r="B626" s="554">
        <v>104</v>
      </c>
      <c r="C626" s="326">
        <f t="shared" si="425"/>
        <v>0.65822784810126578</v>
      </c>
      <c r="D626" s="325">
        <v>3.36</v>
      </c>
      <c r="E626" s="325">
        <f t="shared" si="426"/>
        <v>349.44</v>
      </c>
      <c r="F626" s="332">
        <v>1</v>
      </c>
      <c r="G626" s="325">
        <f t="shared" si="429"/>
        <v>349.44</v>
      </c>
      <c r="H626" s="325">
        <f t="shared" si="422"/>
        <v>84.18</v>
      </c>
      <c r="I626" s="327">
        <f t="shared" si="430"/>
        <v>433.62</v>
      </c>
    </row>
    <row r="627" spans="1:9" x14ac:dyDescent="0.25">
      <c r="A627" s="331" t="s">
        <v>63</v>
      </c>
      <c r="B627" s="554">
        <v>48</v>
      </c>
      <c r="C627" s="326">
        <f t="shared" si="425"/>
        <v>0.30379746835443039</v>
      </c>
      <c r="D627" s="325">
        <v>3.36</v>
      </c>
      <c r="E627" s="325">
        <f t="shared" si="426"/>
        <v>161.28</v>
      </c>
      <c r="F627" s="332">
        <v>1</v>
      </c>
      <c r="G627" s="325">
        <f t="shared" si="429"/>
        <v>161.28</v>
      </c>
      <c r="H627" s="325">
        <f t="shared" si="422"/>
        <v>38.85</v>
      </c>
      <c r="I627" s="327">
        <f t="shared" si="430"/>
        <v>200.13</v>
      </c>
    </row>
    <row r="628" spans="1:9" x14ac:dyDescent="0.25">
      <c r="A628" s="331" t="s">
        <v>63</v>
      </c>
      <c r="B628" s="554">
        <v>120</v>
      </c>
      <c r="C628" s="326">
        <f t="shared" si="425"/>
        <v>0.759493670886076</v>
      </c>
      <c r="D628" s="325">
        <v>3.36</v>
      </c>
      <c r="E628" s="325">
        <f t="shared" si="426"/>
        <v>403.20000000000005</v>
      </c>
      <c r="F628" s="332">
        <v>1</v>
      </c>
      <c r="G628" s="325">
        <f t="shared" si="429"/>
        <v>403.2</v>
      </c>
      <c r="H628" s="325">
        <f t="shared" si="422"/>
        <v>97.13</v>
      </c>
      <c r="I628" s="327">
        <f t="shared" si="430"/>
        <v>500.33</v>
      </c>
    </row>
    <row r="629" spans="1:9" x14ac:dyDescent="0.25">
      <c r="A629" s="331" t="s">
        <v>63</v>
      </c>
      <c r="B629" s="554">
        <v>16</v>
      </c>
      <c r="C629" s="326">
        <f t="shared" si="425"/>
        <v>0.10126582278481013</v>
      </c>
      <c r="D629" s="325">
        <v>3.36</v>
      </c>
      <c r="E629" s="325">
        <f t="shared" si="426"/>
        <v>53.76</v>
      </c>
      <c r="F629" s="332">
        <v>1</v>
      </c>
      <c r="G629" s="325">
        <f t="shared" si="429"/>
        <v>53.76</v>
      </c>
      <c r="H629" s="325">
        <f t="shared" si="422"/>
        <v>12.95</v>
      </c>
      <c r="I629" s="327">
        <f t="shared" si="430"/>
        <v>66.709999999999994</v>
      </c>
    </row>
    <row r="630" spans="1:9" x14ac:dyDescent="0.25">
      <c r="A630" s="331" t="s">
        <v>507</v>
      </c>
      <c r="B630" s="554">
        <v>48</v>
      </c>
      <c r="C630" s="326">
        <f t="shared" si="425"/>
        <v>0.30379746835443039</v>
      </c>
      <c r="D630" s="325">
        <v>3.8</v>
      </c>
      <c r="E630" s="325">
        <f t="shared" si="426"/>
        <v>182.39999999999998</v>
      </c>
      <c r="F630" s="332">
        <v>1</v>
      </c>
      <c r="G630" s="325">
        <f t="shared" si="429"/>
        <v>182.4</v>
      </c>
      <c r="H630" s="325">
        <f t="shared" si="422"/>
        <v>43.94</v>
      </c>
      <c r="I630" s="327">
        <f t="shared" si="430"/>
        <v>226.34</v>
      </c>
    </row>
    <row r="631" spans="1:9" x14ac:dyDescent="0.25">
      <c r="A631" s="519" t="s">
        <v>1442</v>
      </c>
      <c r="B631" s="551">
        <f t="shared" ref="B631:C631" si="431">B632</f>
        <v>22</v>
      </c>
      <c r="C631" s="532">
        <f t="shared" si="431"/>
        <v>0.13924050632911392</v>
      </c>
      <c r="D631" s="533"/>
      <c r="E631" s="533"/>
      <c r="F631" s="541"/>
      <c r="G631" s="532">
        <f t="shared" ref="G631:I631" si="432">G632</f>
        <v>29.86</v>
      </c>
      <c r="H631" s="532">
        <f t="shared" si="432"/>
        <v>7.2</v>
      </c>
      <c r="I631" s="538">
        <f t="shared" si="432"/>
        <v>37.06</v>
      </c>
    </row>
    <row r="632" spans="1:9" ht="49.5" x14ac:dyDescent="0.25">
      <c r="A632" s="520" t="s">
        <v>8</v>
      </c>
      <c r="B632" s="552">
        <f t="shared" ref="B632:C632" si="433">SUM(B633:B634)</f>
        <v>22</v>
      </c>
      <c r="C632" s="535">
        <f t="shared" si="433"/>
        <v>0.13924050632911392</v>
      </c>
      <c r="D632" s="536"/>
      <c r="E632" s="536"/>
      <c r="F632" s="539"/>
      <c r="G632" s="535">
        <f t="shared" ref="G632:I632" si="434">SUM(G633:G634)</f>
        <v>29.86</v>
      </c>
      <c r="H632" s="535">
        <f t="shared" si="434"/>
        <v>7.2</v>
      </c>
      <c r="I632" s="537">
        <f t="shared" si="434"/>
        <v>37.06</v>
      </c>
    </row>
    <row r="633" spans="1:9" x14ac:dyDescent="0.25">
      <c r="A633" s="331" t="s">
        <v>966</v>
      </c>
      <c r="B633" s="554">
        <v>4</v>
      </c>
      <c r="C633" s="326">
        <f t="shared" ref="C633:C634" si="435">B633/158</f>
        <v>2.5316455696202531E-2</v>
      </c>
      <c r="D633" s="325">
        <v>5.4939999999999998</v>
      </c>
      <c r="E633" s="325">
        <f t="shared" ref="E633:E634" si="436">D633*C633*158</f>
        <v>21.975999999999999</v>
      </c>
      <c r="F633" s="332">
        <v>0.3</v>
      </c>
      <c r="G633" s="325">
        <f t="shared" ref="G633" si="437">ROUND(E633*F633,2)</f>
        <v>6.59</v>
      </c>
      <c r="H633" s="325">
        <f t="shared" ref="H633:H634" si="438">ROUND(G633*0.2409,2)</f>
        <v>1.59</v>
      </c>
      <c r="I633" s="327">
        <f t="shared" ref="I633" si="439">G633+H633</f>
        <v>8.18</v>
      </c>
    </row>
    <row r="634" spans="1:9" x14ac:dyDescent="0.25">
      <c r="A634" s="331" t="s">
        <v>612</v>
      </c>
      <c r="B634" s="554">
        <v>18</v>
      </c>
      <c r="C634" s="326">
        <f t="shared" si="435"/>
        <v>0.11392405063291139</v>
      </c>
      <c r="D634" s="325">
        <v>4.3099999999999996</v>
      </c>
      <c r="E634" s="325">
        <f t="shared" si="436"/>
        <v>77.58</v>
      </c>
      <c r="F634" s="332">
        <v>0.3</v>
      </c>
      <c r="G634" s="325">
        <f t="shared" ref="G634" si="440">ROUND(E634*F634,2)</f>
        <v>23.27</v>
      </c>
      <c r="H634" s="325">
        <f t="shared" si="438"/>
        <v>5.61</v>
      </c>
      <c r="I634" s="327">
        <f t="shared" ref="I634" si="441">G634+H634</f>
        <v>28.88</v>
      </c>
    </row>
    <row r="635" spans="1:9" x14ac:dyDescent="0.25">
      <c r="A635" s="519" t="s">
        <v>1443</v>
      </c>
      <c r="B635" s="551">
        <f>B636+B641+B652</f>
        <v>590</v>
      </c>
      <c r="C635" s="532">
        <f t="shared" ref="C635:I635" si="442">C636+C641+C652</f>
        <v>3.7341772151898733</v>
      </c>
      <c r="D635" s="532"/>
      <c r="E635" s="532"/>
      <c r="F635" s="532"/>
      <c r="G635" s="532">
        <f t="shared" si="442"/>
        <v>3305.7200000000003</v>
      </c>
      <c r="H635" s="532">
        <f t="shared" si="442"/>
        <v>796.36</v>
      </c>
      <c r="I635" s="538">
        <f t="shared" si="442"/>
        <v>4102.08</v>
      </c>
    </row>
    <row r="636" spans="1:9" ht="33" x14ac:dyDescent="0.25">
      <c r="A636" s="520" t="s">
        <v>1390</v>
      </c>
      <c r="B636" s="552">
        <f>SUM(B637:B640)</f>
        <v>42</v>
      </c>
      <c r="C636" s="535">
        <f>SUM(C637:C640)</f>
        <v>0.26582278481012656</v>
      </c>
      <c r="D636" s="536"/>
      <c r="E636" s="536"/>
      <c r="F636" s="539"/>
      <c r="G636" s="536">
        <f>SUM(G637:G640)</f>
        <v>354.33</v>
      </c>
      <c r="H636" s="536">
        <f>SUM(H637:H640)</f>
        <v>85.35</v>
      </c>
      <c r="I636" s="540">
        <f>SUM(I637:I640)</f>
        <v>439.68</v>
      </c>
    </row>
    <row r="637" spans="1:9" x14ac:dyDescent="0.25">
      <c r="A637" s="331" t="s">
        <v>1426</v>
      </c>
      <c r="B637" s="554">
        <v>18</v>
      </c>
      <c r="C637" s="326">
        <f t="shared" ref="C637:C651" si="443">B637/158</f>
        <v>0.11392405063291139</v>
      </c>
      <c r="D637" s="325">
        <v>8.1349999999999998</v>
      </c>
      <c r="E637" s="325">
        <f t="shared" ref="E637:E650" si="444">D637*C637*158</f>
        <v>146.42999999999998</v>
      </c>
      <c r="F637" s="332">
        <v>1</v>
      </c>
      <c r="G637" s="325">
        <f t="shared" ref="G637" si="445">ROUND(E637*F637,2)</f>
        <v>146.43</v>
      </c>
      <c r="H637" s="325">
        <f t="shared" ref="H637:H640" si="446">ROUND(G637*0.2409,2)</f>
        <v>35.270000000000003</v>
      </c>
      <c r="I637" s="327">
        <f t="shared" ref="I637" si="447">G637+H637</f>
        <v>181.70000000000002</v>
      </c>
    </row>
    <row r="638" spans="1:9" x14ac:dyDescent="0.25">
      <c r="A638" s="331" t="s">
        <v>1426</v>
      </c>
      <c r="B638" s="554">
        <v>3</v>
      </c>
      <c r="C638" s="326">
        <f t="shared" si="443"/>
        <v>1.8987341772151899E-2</v>
      </c>
      <c r="D638" s="325">
        <v>7.86</v>
      </c>
      <c r="E638" s="325">
        <f t="shared" si="444"/>
        <v>23.580000000000002</v>
      </c>
      <c r="F638" s="332">
        <v>1</v>
      </c>
      <c r="G638" s="325">
        <f t="shared" ref="G638:G640" si="448">ROUND(E638*F638,2)</f>
        <v>23.58</v>
      </c>
      <c r="H638" s="325">
        <f t="shared" si="446"/>
        <v>5.68</v>
      </c>
      <c r="I638" s="327">
        <f t="shared" ref="I638:I640" si="449">G638+H638</f>
        <v>29.259999999999998</v>
      </c>
    </row>
    <row r="639" spans="1:9" x14ac:dyDescent="0.25">
      <c r="A639" s="331" t="s">
        <v>1426</v>
      </c>
      <c r="B639" s="554">
        <v>15</v>
      </c>
      <c r="C639" s="326">
        <f t="shared" si="443"/>
        <v>9.49367088607595E-2</v>
      </c>
      <c r="D639" s="325">
        <v>7.86</v>
      </c>
      <c r="E639" s="325">
        <f t="shared" si="444"/>
        <v>117.90000000000002</v>
      </c>
      <c r="F639" s="332">
        <v>1</v>
      </c>
      <c r="G639" s="325">
        <f t="shared" si="448"/>
        <v>117.9</v>
      </c>
      <c r="H639" s="325">
        <f t="shared" si="446"/>
        <v>28.4</v>
      </c>
      <c r="I639" s="327">
        <f t="shared" si="449"/>
        <v>146.30000000000001</v>
      </c>
    </row>
    <row r="640" spans="1:9" x14ac:dyDescent="0.25">
      <c r="A640" s="331" t="s">
        <v>1444</v>
      </c>
      <c r="B640" s="554">
        <v>6</v>
      </c>
      <c r="C640" s="326">
        <f t="shared" si="443"/>
        <v>3.7974683544303799E-2</v>
      </c>
      <c r="D640" s="325">
        <v>11.07</v>
      </c>
      <c r="E640" s="325">
        <f t="shared" si="444"/>
        <v>66.42</v>
      </c>
      <c r="F640" s="332">
        <v>1</v>
      </c>
      <c r="G640" s="325">
        <f t="shared" si="448"/>
        <v>66.42</v>
      </c>
      <c r="H640" s="325">
        <f t="shared" si="446"/>
        <v>16</v>
      </c>
      <c r="I640" s="327">
        <f t="shared" si="449"/>
        <v>82.42</v>
      </c>
    </row>
    <row r="641" spans="1:9" ht="49.5" x14ac:dyDescent="0.25">
      <c r="A641" s="520" t="s">
        <v>8</v>
      </c>
      <c r="B641" s="552">
        <f>SUM(B642:B651)</f>
        <v>416</v>
      </c>
      <c r="C641" s="535">
        <f>SUM(C642:C651)</f>
        <v>2.6329113924050631</v>
      </c>
      <c r="D641" s="536"/>
      <c r="E641" s="536"/>
      <c r="F641" s="539"/>
      <c r="G641" s="536">
        <f>SUM(G642:G651)</f>
        <v>2470.9100000000003</v>
      </c>
      <c r="H641" s="536">
        <f>SUM(H642:H651)</f>
        <v>595.25</v>
      </c>
      <c r="I641" s="540">
        <f>SUM(I642:I651)</f>
        <v>3066.16</v>
      </c>
    </row>
    <row r="642" spans="1:9" x14ac:dyDescent="0.25">
      <c r="A642" s="331" t="s">
        <v>966</v>
      </c>
      <c r="B642" s="554">
        <v>34</v>
      </c>
      <c r="C642" s="326">
        <f t="shared" si="443"/>
        <v>0.21518987341772153</v>
      </c>
      <c r="D642" s="325">
        <v>5.72</v>
      </c>
      <c r="E642" s="325">
        <f t="shared" si="444"/>
        <v>194.48000000000002</v>
      </c>
      <c r="F642" s="332">
        <v>1</v>
      </c>
      <c r="G642" s="325">
        <f t="shared" ref="G642" si="450">ROUND(E642*F642,2)</f>
        <v>194.48</v>
      </c>
      <c r="H642" s="325">
        <f t="shared" ref="H642:H651" si="451">ROUND(G642*0.2409,2)</f>
        <v>46.85</v>
      </c>
      <c r="I642" s="327">
        <f t="shared" ref="I642" si="452">G642+H642</f>
        <v>241.32999999999998</v>
      </c>
    </row>
    <row r="643" spans="1:9" x14ac:dyDescent="0.25">
      <c r="A643" s="331" t="s">
        <v>966</v>
      </c>
      <c r="B643" s="554">
        <v>28</v>
      </c>
      <c r="C643" s="326">
        <f t="shared" si="443"/>
        <v>0.17721518987341772</v>
      </c>
      <c r="D643" s="325">
        <v>5.58</v>
      </c>
      <c r="E643" s="325">
        <f t="shared" si="444"/>
        <v>156.24</v>
      </c>
      <c r="F643" s="332">
        <v>1</v>
      </c>
      <c r="G643" s="325">
        <f t="shared" ref="G643:G651" si="453">ROUND(E643*F643,2)</f>
        <v>156.24</v>
      </c>
      <c r="H643" s="325">
        <f t="shared" si="451"/>
        <v>37.64</v>
      </c>
      <c r="I643" s="327">
        <f t="shared" ref="I643:I651" si="454">G643+H643</f>
        <v>193.88</v>
      </c>
    </row>
    <row r="644" spans="1:9" x14ac:dyDescent="0.25">
      <c r="A644" s="331" t="s">
        <v>966</v>
      </c>
      <c r="B644" s="554">
        <v>20</v>
      </c>
      <c r="C644" s="326">
        <f t="shared" si="443"/>
        <v>0.12658227848101267</v>
      </c>
      <c r="D644" s="325">
        <v>5.58</v>
      </c>
      <c r="E644" s="325">
        <f t="shared" si="444"/>
        <v>111.60000000000002</v>
      </c>
      <c r="F644" s="332">
        <v>1</v>
      </c>
      <c r="G644" s="325">
        <f t="shared" si="453"/>
        <v>111.6</v>
      </c>
      <c r="H644" s="325">
        <f t="shared" si="451"/>
        <v>26.88</v>
      </c>
      <c r="I644" s="327">
        <f t="shared" si="454"/>
        <v>138.47999999999999</v>
      </c>
    </row>
    <row r="645" spans="1:9" x14ac:dyDescent="0.25">
      <c r="A645" s="331" t="s">
        <v>966</v>
      </c>
      <c r="B645" s="554">
        <v>28</v>
      </c>
      <c r="C645" s="326">
        <f t="shared" si="443"/>
        <v>0.17721518987341772</v>
      </c>
      <c r="D645" s="325">
        <v>5.58</v>
      </c>
      <c r="E645" s="325">
        <f t="shared" si="444"/>
        <v>156.24</v>
      </c>
      <c r="F645" s="332">
        <v>1</v>
      </c>
      <c r="G645" s="325">
        <f t="shared" si="453"/>
        <v>156.24</v>
      </c>
      <c r="H645" s="325">
        <f t="shared" si="451"/>
        <v>37.64</v>
      </c>
      <c r="I645" s="327">
        <f t="shared" si="454"/>
        <v>193.88</v>
      </c>
    </row>
    <row r="646" spans="1:9" x14ac:dyDescent="0.25">
      <c r="A646" s="331" t="s">
        <v>966</v>
      </c>
      <c r="B646" s="554">
        <v>36</v>
      </c>
      <c r="C646" s="326">
        <f t="shared" si="443"/>
        <v>0.22784810126582278</v>
      </c>
      <c r="D646" s="325">
        <v>5.58</v>
      </c>
      <c r="E646" s="325">
        <f t="shared" si="444"/>
        <v>200.88000000000002</v>
      </c>
      <c r="F646" s="332">
        <v>1</v>
      </c>
      <c r="G646" s="325">
        <f t="shared" si="453"/>
        <v>200.88</v>
      </c>
      <c r="H646" s="325">
        <f t="shared" si="451"/>
        <v>48.39</v>
      </c>
      <c r="I646" s="327">
        <f t="shared" si="454"/>
        <v>249.26999999999998</v>
      </c>
    </row>
    <row r="647" spans="1:9" x14ac:dyDescent="0.25">
      <c r="A647" s="331" t="s">
        <v>966</v>
      </c>
      <c r="B647" s="554">
        <v>56</v>
      </c>
      <c r="C647" s="326">
        <f t="shared" si="443"/>
        <v>0.35443037974683544</v>
      </c>
      <c r="D647" s="325">
        <v>5.58</v>
      </c>
      <c r="E647" s="325">
        <f t="shared" si="444"/>
        <v>312.48</v>
      </c>
      <c r="F647" s="332">
        <v>1</v>
      </c>
      <c r="G647" s="325">
        <f t="shared" si="453"/>
        <v>312.48</v>
      </c>
      <c r="H647" s="325">
        <f t="shared" si="451"/>
        <v>75.28</v>
      </c>
      <c r="I647" s="327">
        <f t="shared" si="454"/>
        <v>387.76</v>
      </c>
    </row>
    <row r="648" spans="1:9" x14ac:dyDescent="0.25">
      <c r="A648" s="331" t="s">
        <v>966</v>
      </c>
      <c r="B648" s="554">
        <v>78</v>
      </c>
      <c r="C648" s="326">
        <f t="shared" si="443"/>
        <v>0.49367088607594939</v>
      </c>
      <c r="D648" s="325">
        <v>5.58</v>
      </c>
      <c r="E648" s="325">
        <f t="shared" si="444"/>
        <v>435.24</v>
      </c>
      <c r="F648" s="332">
        <v>1</v>
      </c>
      <c r="G648" s="325">
        <f t="shared" si="453"/>
        <v>435.24</v>
      </c>
      <c r="H648" s="325">
        <f t="shared" si="451"/>
        <v>104.85</v>
      </c>
      <c r="I648" s="327">
        <f t="shared" si="454"/>
        <v>540.09</v>
      </c>
    </row>
    <row r="649" spans="1:9" ht="33" x14ac:dyDescent="0.25">
      <c r="A649" s="331" t="s">
        <v>1427</v>
      </c>
      <c r="B649" s="554">
        <v>58</v>
      </c>
      <c r="C649" s="326">
        <f t="shared" si="443"/>
        <v>0.36708860759493672</v>
      </c>
      <c r="D649" s="325">
        <v>5.7750000000000004</v>
      </c>
      <c r="E649" s="325">
        <f t="shared" si="444"/>
        <v>334.95000000000005</v>
      </c>
      <c r="F649" s="332">
        <v>1</v>
      </c>
      <c r="G649" s="325">
        <f t="shared" si="453"/>
        <v>334.95</v>
      </c>
      <c r="H649" s="325">
        <f t="shared" si="451"/>
        <v>80.69</v>
      </c>
      <c r="I649" s="327">
        <f t="shared" si="454"/>
        <v>415.64</v>
      </c>
    </row>
    <row r="650" spans="1:9" x14ac:dyDescent="0.25">
      <c r="A650" s="331" t="s">
        <v>612</v>
      </c>
      <c r="B650" s="554">
        <v>44</v>
      </c>
      <c r="C650" s="326">
        <f t="shared" si="443"/>
        <v>0.27848101265822783</v>
      </c>
      <c r="D650" s="325">
        <v>4.75</v>
      </c>
      <c r="E650" s="325">
        <f t="shared" si="444"/>
        <v>209</v>
      </c>
      <c r="F650" s="332">
        <v>1</v>
      </c>
      <c r="G650" s="325">
        <f t="shared" si="453"/>
        <v>209</v>
      </c>
      <c r="H650" s="325">
        <f t="shared" si="451"/>
        <v>50.35</v>
      </c>
      <c r="I650" s="327">
        <f t="shared" si="454"/>
        <v>259.35000000000002</v>
      </c>
    </row>
    <row r="651" spans="1:9" x14ac:dyDescent="0.25">
      <c r="A651" s="331" t="s">
        <v>510</v>
      </c>
      <c r="B651" s="554">
        <v>34</v>
      </c>
      <c r="C651" s="326">
        <f t="shared" si="443"/>
        <v>0.21518987341772153</v>
      </c>
      <c r="D651" s="325">
        <v>1672</v>
      </c>
      <c r="E651" s="325">
        <f>D651*C651</f>
        <v>359.79746835443041</v>
      </c>
      <c r="F651" s="332">
        <v>1</v>
      </c>
      <c r="G651" s="325">
        <f t="shared" si="453"/>
        <v>359.8</v>
      </c>
      <c r="H651" s="325">
        <f t="shared" si="451"/>
        <v>86.68</v>
      </c>
      <c r="I651" s="327">
        <f t="shared" si="454"/>
        <v>446.48</v>
      </c>
    </row>
    <row r="652" spans="1:9" ht="33" x14ac:dyDescent="0.25">
      <c r="A652" s="520" t="s">
        <v>7</v>
      </c>
      <c r="B652" s="552">
        <f>SUM(B653:B656)</f>
        <v>132</v>
      </c>
      <c r="C652" s="535">
        <f>SUM(C653:C656)</f>
        <v>0.83544303797468367</v>
      </c>
      <c r="D652" s="536"/>
      <c r="E652" s="536"/>
      <c r="F652" s="539"/>
      <c r="G652" s="536">
        <f>SUM(G653:G656)</f>
        <v>480.47999999999996</v>
      </c>
      <c r="H652" s="536">
        <f>SUM(H653:H656)</f>
        <v>115.76000000000002</v>
      </c>
      <c r="I652" s="540">
        <f>SUM(I653:I656)</f>
        <v>596.24</v>
      </c>
    </row>
    <row r="653" spans="1:9" x14ac:dyDescent="0.25">
      <c r="A653" s="331" t="s">
        <v>507</v>
      </c>
      <c r="B653" s="554">
        <v>24</v>
      </c>
      <c r="C653" s="326">
        <f t="shared" ref="C653:C656" si="455">B653/158</f>
        <v>0.15189873417721519</v>
      </c>
      <c r="D653" s="325">
        <v>3.8</v>
      </c>
      <c r="E653" s="325">
        <f t="shared" ref="E653:E656" si="456">D653*C653*158</f>
        <v>91.199999999999989</v>
      </c>
      <c r="F653" s="332">
        <v>1</v>
      </c>
      <c r="G653" s="325">
        <f t="shared" ref="G653" si="457">ROUND(E653*F653,2)</f>
        <v>91.2</v>
      </c>
      <c r="H653" s="325">
        <f t="shared" ref="H653:H656" si="458">ROUND(G653*0.2409,2)</f>
        <v>21.97</v>
      </c>
      <c r="I653" s="327">
        <f t="shared" ref="I653" si="459">G653+H653</f>
        <v>113.17</v>
      </c>
    </row>
    <row r="654" spans="1:9" x14ac:dyDescent="0.25">
      <c r="A654" s="331" t="s">
        <v>507</v>
      </c>
      <c r="B654" s="554">
        <v>60</v>
      </c>
      <c r="C654" s="326">
        <f t="shared" si="455"/>
        <v>0.379746835443038</v>
      </c>
      <c r="D654" s="325">
        <v>3.8</v>
      </c>
      <c r="E654" s="325">
        <f t="shared" si="456"/>
        <v>228</v>
      </c>
      <c r="F654" s="332">
        <v>1</v>
      </c>
      <c r="G654" s="325">
        <f t="shared" ref="G654:G656" si="460">ROUND(E654*F654,2)</f>
        <v>228</v>
      </c>
      <c r="H654" s="325">
        <f t="shared" si="458"/>
        <v>54.93</v>
      </c>
      <c r="I654" s="327">
        <f t="shared" ref="I654:I656" si="461">G654+H654</f>
        <v>282.93</v>
      </c>
    </row>
    <row r="655" spans="1:9" x14ac:dyDescent="0.25">
      <c r="A655" s="331" t="s">
        <v>63</v>
      </c>
      <c r="B655" s="554">
        <v>24</v>
      </c>
      <c r="C655" s="326">
        <f t="shared" si="455"/>
        <v>0.15189873417721519</v>
      </c>
      <c r="D655" s="325">
        <v>3.36</v>
      </c>
      <c r="E655" s="325">
        <f t="shared" si="456"/>
        <v>80.64</v>
      </c>
      <c r="F655" s="332">
        <v>1</v>
      </c>
      <c r="G655" s="325">
        <f t="shared" si="460"/>
        <v>80.64</v>
      </c>
      <c r="H655" s="325">
        <f t="shared" si="458"/>
        <v>19.43</v>
      </c>
      <c r="I655" s="327">
        <f t="shared" si="461"/>
        <v>100.07</v>
      </c>
    </row>
    <row r="656" spans="1:9" x14ac:dyDescent="0.25">
      <c r="A656" s="331" t="s">
        <v>63</v>
      </c>
      <c r="B656" s="554">
        <v>24</v>
      </c>
      <c r="C656" s="326">
        <f t="shared" si="455"/>
        <v>0.15189873417721519</v>
      </c>
      <c r="D656" s="325">
        <v>3.36</v>
      </c>
      <c r="E656" s="325">
        <f t="shared" si="456"/>
        <v>80.64</v>
      </c>
      <c r="F656" s="332">
        <v>1</v>
      </c>
      <c r="G656" s="325">
        <f t="shared" si="460"/>
        <v>80.64</v>
      </c>
      <c r="H656" s="325">
        <f t="shared" si="458"/>
        <v>19.43</v>
      </c>
      <c r="I656" s="327">
        <f t="shared" si="461"/>
        <v>100.07</v>
      </c>
    </row>
    <row r="657" spans="1:9" x14ac:dyDescent="0.25">
      <c r="A657" s="519" t="s">
        <v>1445</v>
      </c>
      <c r="B657" s="551">
        <f>B658+B673+B690+B694</f>
        <v>5362</v>
      </c>
      <c r="C657" s="532">
        <f>C658+C673+C690+C694</f>
        <v>33.936708860759495</v>
      </c>
      <c r="D657" s="533"/>
      <c r="E657" s="533"/>
      <c r="F657" s="541"/>
      <c r="G657" s="532">
        <f>G658+G673+G690+G694</f>
        <v>27668.9</v>
      </c>
      <c r="H657" s="532">
        <f>H658+H673+H690+H694</f>
        <v>6665.4299999999994</v>
      </c>
      <c r="I657" s="538">
        <f>I658+I673+I690+I694</f>
        <v>34334.33</v>
      </c>
    </row>
    <row r="658" spans="1:9" ht="33" x14ac:dyDescent="0.25">
      <c r="A658" s="520" t="s">
        <v>1390</v>
      </c>
      <c r="B658" s="552">
        <f>SUM(B659:B672)</f>
        <v>782</v>
      </c>
      <c r="C658" s="535">
        <f>SUM(C659:C672)</f>
        <v>4.9493670886075956</v>
      </c>
      <c r="D658" s="536"/>
      <c r="E658" s="536"/>
      <c r="F658" s="539"/>
      <c r="G658" s="536">
        <f>SUM(G659:G672)</f>
        <v>6468.7800000000007</v>
      </c>
      <c r="H658" s="536">
        <f>SUM(H659:H672)</f>
        <v>1558.3300000000002</v>
      </c>
      <c r="I658" s="540">
        <f>SUM(I659:I672)</f>
        <v>8027.1100000000006</v>
      </c>
    </row>
    <row r="659" spans="1:9" x14ac:dyDescent="0.25">
      <c r="A659" s="331" t="s">
        <v>1446</v>
      </c>
      <c r="B659" s="554">
        <v>38</v>
      </c>
      <c r="C659" s="326">
        <f t="shared" ref="C659:C713" si="462">B659/158</f>
        <v>0.24050632911392406</v>
      </c>
      <c r="D659" s="325">
        <v>7.9779999999999998</v>
      </c>
      <c r="E659" s="325">
        <f t="shared" ref="E659:E688" si="463">D659*C659*158</f>
        <v>303.16399999999999</v>
      </c>
      <c r="F659" s="332">
        <v>1</v>
      </c>
      <c r="G659" s="325">
        <f t="shared" ref="G659" si="464">ROUND(E659*F659,2)</f>
        <v>303.16000000000003</v>
      </c>
      <c r="H659" s="325">
        <f t="shared" ref="H659:H693" si="465">ROUND(G659*0.2409,2)</f>
        <v>73.03</v>
      </c>
      <c r="I659" s="327">
        <f t="shared" ref="I659" si="466">G659+H659</f>
        <v>376.19000000000005</v>
      </c>
    </row>
    <row r="660" spans="1:9" x14ac:dyDescent="0.25">
      <c r="A660" s="331" t="s">
        <v>721</v>
      </c>
      <c r="B660" s="554">
        <v>32</v>
      </c>
      <c r="C660" s="326">
        <f t="shared" si="462"/>
        <v>0.20253164556962025</v>
      </c>
      <c r="D660" s="325">
        <v>8.0570000000000004</v>
      </c>
      <c r="E660" s="325">
        <f t="shared" si="463"/>
        <v>257.82400000000001</v>
      </c>
      <c r="F660" s="332">
        <v>1</v>
      </c>
      <c r="G660" s="325">
        <f t="shared" ref="G660:G672" si="467">ROUND(E660*F660,2)</f>
        <v>257.82</v>
      </c>
      <c r="H660" s="325">
        <f t="shared" si="465"/>
        <v>62.11</v>
      </c>
      <c r="I660" s="327">
        <f t="shared" ref="I660:I672" si="468">G660+H660</f>
        <v>319.93</v>
      </c>
    </row>
    <row r="661" spans="1:9" x14ac:dyDescent="0.25">
      <c r="A661" s="331" t="s">
        <v>721</v>
      </c>
      <c r="B661" s="554">
        <v>32</v>
      </c>
      <c r="C661" s="326">
        <f t="shared" si="462"/>
        <v>0.20253164556962025</v>
      </c>
      <c r="D661" s="325">
        <v>7.9779999999999998</v>
      </c>
      <c r="E661" s="325">
        <f t="shared" si="463"/>
        <v>255.29599999999999</v>
      </c>
      <c r="F661" s="332">
        <v>1</v>
      </c>
      <c r="G661" s="325">
        <f t="shared" si="467"/>
        <v>255.3</v>
      </c>
      <c r="H661" s="325">
        <f t="shared" si="465"/>
        <v>61.5</v>
      </c>
      <c r="I661" s="327">
        <f t="shared" si="468"/>
        <v>316.8</v>
      </c>
    </row>
    <row r="662" spans="1:9" x14ac:dyDescent="0.25">
      <c r="A662" s="331" t="s">
        <v>721</v>
      </c>
      <c r="B662" s="554">
        <v>48</v>
      </c>
      <c r="C662" s="326">
        <f t="shared" si="462"/>
        <v>0.30379746835443039</v>
      </c>
      <c r="D662" s="325">
        <v>7.9779999999999998</v>
      </c>
      <c r="E662" s="325">
        <f t="shared" si="463"/>
        <v>382.94400000000002</v>
      </c>
      <c r="F662" s="332">
        <v>1</v>
      </c>
      <c r="G662" s="325">
        <f t="shared" si="467"/>
        <v>382.94</v>
      </c>
      <c r="H662" s="325">
        <f t="shared" si="465"/>
        <v>92.25</v>
      </c>
      <c r="I662" s="327">
        <f t="shared" si="468"/>
        <v>475.19</v>
      </c>
    </row>
    <row r="663" spans="1:9" x14ac:dyDescent="0.25">
      <c r="A663" s="331" t="s">
        <v>721</v>
      </c>
      <c r="B663" s="554">
        <v>16</v>
      </c>
      <c r="C663" s="326">
        <f t="shared" si="462"/>
        <v>0.10126582278481013</v>
      </c>
      <c r="D663" s="325">
        <v>7.86</v>
      </c>
      <c r="E663" s="325">
        <f t="shared" si="463"/>
        <v>125.76</v>
      </c>
      <c r="F663" s="332">
        <v>1</v>
      </c>
      <c r="G663" s="325">
        <f t="shared" si="467"/>
        <v>125.76</v>
      </c>
      <c r="H663" s="325">
        <f t="shared" si="465"/>
        <v>30.3</v>
      </c>
      <c r="I663" s="327">
        <f t="shared" si="468"/>
        <v>156.06</v>
      </c>
    </row>
    <row r="664" spans="1:9" x14ac:dyDescent="0.25">
      <c r="A664" s="331" t="s">
        <v>721</v>
      </c>
      <c r="B664" s="554">
        <v>78</v>
      </c>
      <c r="C664" s="326">
        <f t="shared" si="462"/>
        <v>0.49367088607594939</v>
      </c>
      <c r="D664" s="325">
        <v>7.86</v>
      </c>
      <c r="E664" s="325">
        <f t="shared" si="463"/>
        <v>613.08000000000004</v>
      </c>
      <c r="F664" s="332">
        <v>1</v>
      </c>
      <c r="G664" s="325">
        <f t="shared" si="467"/>
        <v>613.08000000000004</v>
      </c>
      <c r="H664" s="325">
        <f t="shared" si="465"/>
        <v>147.69</v>
      </c>
      <c r="I664" s="327">
        <f t="shared" si="468"/>
        <v>760.77</v>
      </c>
    </row>
    <row r="665" spans="1:9" x14ac:dyDescent="0.25">
      <c r="A665" s="331" t="s">
        <v>978</v>
      </c>
      <c r="B665" s="554">
        <v>32</v>
      </c>
      <c r="C665" s="326">
        <f t="shared" si="462"/>
        <v>0.20253164556962025</v>
      </c>
      <c r="D665" s="325">
        <v>7.86</v>
      </c>
      <c r="E665" s="325">
        <f t="shared" si="463"/>
        <v>251.52</v>
      </c>
      <c r="F665" s="332">
        <v>1</v>
      </c>
      <c r="G665" s="325">
        <f t="shared" si="467"/>
        <v>251.52</v>
      </c>
      <c r="H665" s="325">
        <f t="shared" si="465"/>
        <v>60.59</v>
      </c>
      <c r="I665" s="327">
        <f t="shared" si="468"/>
        <v>312.11</v>
      </c>
    </row>
    <row r="666" spans="1:9" x14ac:dyDescent="0.25">
      <c r="A666" s="331" t="s">
        <v>1447</v>
      </c>
      <c r="B666" s="554">
        <v>158</v>
      </c>
      <c r="C666" s="326">
        <f t="shared" si="462"/>
        <v>1</v>
      </c>
      <c r="D666" s="325">
        <v>10.8</v>
      </c>
      <c r="E666" s="325">
        <f t="shared" si="463"/>
        <v>1706.4</v>
      </c>
      <c r="F666" s="332">
        <v>1</v>
      </c>
      <c r="G666" s="325">
        <f t="shared" si="467"/>
        <v>1706.4</v>
      </c>
      <c r="H666" s="325">
        <f t="shared" si="465"/>
        <v>411.07</v>
      </c>
      <c r="I666" s="327">
        <f t="shared" si="468"/>
        <v>2117.4700000000003</v>
      </c>
    </row>
    <row r="667" spans="1:9" x14ac:dyDescent="0.25">
      <c r="A667" s="331" t="s">
        <v>66</v>
      </c>
      <c r="B667" s="554">
        <v>24</v>
      </c>
      <c r="C667" s="326">
        <f t="shared" si="462"/>
        <v>0.15189873417721519</v>
      </c>
      <c r="D667" s="325">
        <v>7.52</v>
      </c>
      <c r="E667" s="325">
        <f t="shared" si="463"/>
        <v>180.48000000000002</v>
      </c>
      <c r="F667" s="332">
        <v>1</v>
      </c>
      <c r="G667" s="325">
        <f t="shared" si="467"/>
        <v>180.48</v>
      </c>
      <c r="H667" s="325">
        <f t="shared" si="465"/>
        <v>43.48</v>
      </c>
      <c r="I667" s="327">
        <f t="shared" si="468"/>
        <v>223.95999999999998</v>
      </c>
    </row>
    <row r="668" spans="1:9" x14ac:dyDescent="0.25">
      <c r="A668" s="331" t="s">
        <v>66</v>
      </c>
      <c r="B668" s="554">
        <v>32</v>
      </c>
      <c r="C668" s="326">
        <f t="shared" si="462"/>
        <v>0.20253164556962025</v>
      </c>
      <c r="D668" s="325">
        <v>6.83</v>
      </c>
      <c r="E668" s="325">
        <f t="shared" si="463"/>
        <v>218.56</v>
      </c>
      <c r="F668" s="332">
        <v>1</v>
      </c>
      <c r="G668" s="325">
        <f t="shared" si="467"/>
        <v>218.56</v>
      </c>
      <c r="H668" s="325">
        <f t="shared" si="465"/>
        <v>52.65</v>
      </c>
      <c r="I668" s="327">
        <f t="shared" si="468"/>
        <v>271.20999999999998</v>
      </c>
    </row>
    <row r="669" spans="1:9" x14ac:dyDescent="0.25">
      <c r="A669" s="331" t="s">
        <v>66</v>
      </c>
      <c r="B669" s="554">
        <v>136</v>
      </c>
      <c r="C669" s="326">
        <f t="shared" si="462"/>
        <v>0.86075949367088611</v>
      </c>
      <c r="D669" s="325">
        <v>7.52</v>
      </c>
      <c r="E669" s="325">
        <f t="shared" si="463"/>
        <v>1022.7199999999999</v>
      </c>
      <c r="F669" s="332">
        <v>1</v>
      </c>
      <c r="G669" s="325">
        <f t="shared" si="467"/>
        <v>1022.72</v>
      </c>
      <c r="H669" s="325">
        <f t="shared" si="465"/>
        <v>246.37</v>
      </c>
      <c r="I669" s="327">
        <f t="shared" si="468"/>
        <v>1269.0900000000001</v>
      </c>
    </row>
    <row r="670" spans="1:9" x14ac:dyDescent="0.25">
      <c r="A670" s="331" t="s">
        <v>66</v>
      </c>
      <c r="B670" s="554">
        <v>12</v>
      </c>
      <c r="C670" s="326">
        <f t="shared" si="462"/>
        <v>7.5949367088607597E-2</v>
      </c>
      <c r="D670" s="325">
        <v>7.52</v>
      </c>
      <c r="E670" s="325">
        <f t="shared" si="463"/>
        <v>90.240000000000009</v>
      </c>
      <c r="F670" s="332">
        <v>1</v>
      </c>
      <c r="G670" s="325">
        <f t="shared" si="467"/>
        <v>90.24</v>
      </c>
      <c r="H670" s="325">
        <f t="shared" si="465"/>
        <v>21.74</v>
      </c>
      <c r="I670" s="327">
        <f t="shared" si="468"/>
        <v>111.97999999999999</v>
      </c>
    </row>
    <row r="671" spans="1:9" x14ac:dyDescent="0.25">
      <c r="A671" s="331" t="s">
        <v>66</v>
      </c>
      <c r="B671" s="554">
        <v>112</v>
      </c>
      <c r="C671" s="326">
        <f t="shared" si="462"/>
        <v>0.70886075949367089</v>
      </c>
      <c r="D671" s="325">
        <v>7.52</v>
      </c>
      <c r="E671" s="325">
        <f t="shared" si="463"/>
        <v>842.2399999999999</v>
      </c>
      <c r="F671" s="332">
        <v>1</v>
      </c>
      <c r="G671" s="325">
        <f t="shared" si="467"/>
        <v>842.24</v>
      </c>
      <c r="H671" s="325">
        <f t="shared" si="465"/>
        <v>202.9</v>
      </c>
      <c r="I671" s="327">
        <f t="shared" si="468"/>
        <v>1045.1400000000001</v>
      </c>
    </row>
    <row r="672" spans="1:9" x14ac:dyDescent="0.25">
      <c r="A672" s="331" t="s">
        <v>66</v>
      </c>
      <c r="B672" s="554">
        <v>32</v>
      </c>
      <c r="C672" s="326">
        <f t="shared" si="462"/>
        <v>0.20253164556962025</v>
      </c>
      <c r="D672" s="325">
        <v>6.83</v>
      </c>
      <c r="E672" s="325">
        <f t="shared" si="463"/>
        <v>218.56</v>
      </c>
      <c r="F672" s="332">
        <v>1</v>
      </c>
      <c r="G672" s="325">
        <f t="shared" si="467"/>
        <v>218.56</v>
      </c>
      <c r="H672" s="325">
        <f t="shared" si="465"/>
        <v>52.65</v>
      </c>
      <c r="I672" s="327">
        <f t="shared" si="468"/>
        <v>271.20999999999998</v>
      </c>
    </row>
    <row r="673" spans="1:9" ht="49.5" x14ac:dyDescent="0.25">
      <c r="A673" s="520" t="s">
        <v>8</v>
      </c>
      <c r="B673" s="552">
        <f>SUM(B674:B689)</f>
        <v>2386</v>
      </c>
      <c r="C673" s="535">
        <f>SUM(C674:C689)</f>
        <v>15.101265822784809</v>
      </c>
      <c r="D673" s="536"/>
      <c r="E673" s="536"/>
      <c r="F673" s="539"/>
      <c r="G673" s="536">
        <f>SUM(G674:G689)</f>
        <v>13627.800000000001</v>
      </c>
      <c r="H673" s="536">
        <f>SUM(H674:H689)</f>
        <v>3282.9399999999996</v>
      </c>
      <c r="I673" s="540">
        <f>SUM(I674:I689)</f>
        <v>16910.739999999998</v>
      </c>
    </row>
    <row r="674" spans="1:9" x14ac:dyDescent="0.25">
      <c r="A674" s="331" t="s">
        <v>1448</v>
      </c>
      <c r="B674" s="554">
        <v>120</v>
      </c>
      <c r="C674" s="326">
        <f t="shared" si="462"/>
        <v>0.759493670886076</v>
      </c>
      <c r="D674" s="325">
        <v>5.58</v>
      </c>
      <c r="E674" s="325">
        <f t="shared" si="463"/>
        <v>669.6</v>
      </c>
      <c r="F674" s="332">
        <v>1</v>
      </c>
      <c r="G674" s="325">
        <f t="shared" ref="G674" si="469">ROUND(E674*F674,2)</f>
        <v>669.6</v>
      </c>
      <c r="H674" s="325">
        <f t="shared" si="465"/>
        <v>161.31</v>
      </c>
      <c r="I674" s="327">
        <f t="shared" ref="I674" si="470">G674+H674</f>
        <v>830.91000000000008</v>
      </c>
    </row>
    <row r="675" spans="1:9" x14ac:dyDescent="0.25">
      <c r="A675" s="331" t="s">
        <v>964</v>
      </c>
      <c r="B675" s="554">
        <v>48</v>
      </c>
      <c r="C675" s="326">
        <f t="shared" si="462"/>
        <v>0.30379746835443039</v>
      </c>
      <c r="D675" s="325">
        <v>5.72</v>
      </c>
      <c r="E675" s="325">
        <f t="shared" si="463"/>
        <v>274.56</v>
      </c>
      <c r="F675" s="332">
        <v>1</v>
      </c>
      <c r="G675" s="325">
        <f t="shared" ref="G675:G689" si="471">ROUND(E675*F675,2)</f>
        <v>274.56</v>
      </c>
      <c r="H675" s="325">
        <f t="shared" si="465"/>
        <v>66.14</v>
      </c>
      <c r="I675" s="327">
        <f t="shared" ref="I675:I689" si="472">G675+H675</f>
        <v>340.7</v>
      </c>
    </row>
    <row r="676" spans="1:9" x14ac:dyDescent="0.25">
      <c r="A676" s="331" t="s">
        <v>964</v>
      </c>
      <c r="B676" s="554">
        <v>204</v>
      </c>
      <c r="C676" s="326">
        <f t="shared" si="462"/>
        <v>1.2911392405063291</v>
      </c>
      <c r="D676" s="325">
        <v>5.58</v>
      </c>
      <c r="E676" s="325">
        <f t="shared" si="463"/>
        <v>1138.32</v>
      </c>
      <c r="F676" s="332">
        <v>1</v>
      </c>
      <c r="G676" s="325">
        <f t="shared" si="471"/>
        <v>1138.32</v>
      </c>
      <c r="H676" s="325">
        <f t="shared" si="465"/>
        <v>274.22000000000003</v>
      </c>
      <c r="I676" s="327">
        <f t="shared" si="472"/>
        <v>1412.54</v>
      </c>
    </row>
    <row r="677" spans="1:9" x14ac:dyDescent="0.25">
      <c r="A677" s="331" t="s">
        <v>964</v>
      </c>
      <c r="B677" s="554">
        <v>48</v>
      </c>
      <c r="C677" s="326">
        <f t="shared" si="462"/>
        <v>0.30379746835443039</v>
      </c>
      <c r="D677" s="325">
        <v>5.58</v>
      </c>
      <c r="E677" s="325">
        <f t="shared" si="463"/>
        <v>267.83999999999997</v>
      </c>
      <c r="F677" s="332">
        <v>1</v>
      </c>
      <c r="G677" s="325">
        <f t="shared" si="471"/>
        <v>267.83999999999997</v>
      </c>
      <c r="H677" s="325">
        <f t="shared" si="465"/>
        <v>64.52</v>
      </c>
      <c r="I677" s="327">
        <f t="shared" si="472"/>
        <v>332.35999999999996</v>
      </c>
    </row>
    <row r="678" spans="1:9" x14ac:dyDescent="0.25">
      <c r="A678" s="331" t="s">
        <v>964</v>
      </c>
      <c r="B678" s="554">
        <v>216</v>
      </c>
      <c r="C678" s="326">
        <f t="shared" si="462"/>
        <v>1.3670886075949367</v>
      </c>
      <c r="D678" s="325">
        <v>5.72</v>
      </c>
      <c r="E678" s="325">
        <f t="shared" si="463"/>
        <v>1235.52</v>
      </c>
      <c r="F678" s="332">
        <v>1</v>
      </c>
      <c r="G678" s="325">
        <f t="shared" si="471"/>
        <v>1235.52</v>
      </c>
      <c r="H678" s="325">
        <f t="shared" si="465"/>
        <v>297.64</v>
      </c>
      <c r="I678" s="327">
        <f t="shared" si="472"/>
        <v>1533.1599999999999</v>
      </c>
    </row>
    <row r="679" spans="1:9" x14ac:dyDescent="0.25">
      <c r="A679" s="331" t="s">
        <v>964</v>
      </c>
      <c r="B679" s="554">
        <v>176</v>
      </c>
      <c r="C679" s="326">
        <f t="shared" si="462"/>
        <v>1.1139240506329113</v>
      </c>
      <c r="D679" s="325">
        <v>5.58</v>
      </c>
      <c r="E679" s="325">
        <f t="shared" si="463"/>
        <v>982.07999999999993</v>
      </c>
      <c r="F679" s="332">
        <v>1</v>
      </c>
      <c r="G679" s="325">
        <f t="shared" si="471"/>
        <v>982.08</v>
      </c>
      <c r="H679" s="325">
        <f t="shared" si="465"/>
        <v>236.58</v>
      </c>
      <c r="I679" s="327">
        <f t="shared" si="472"/>
        <v>1218.6600000000001</v>
      </c>
    </row>
    <row r="680" spans="1:9" x14ac:dyDescent="0.25">
      <c r="A680" s="331" t="s">
        <v>1393</v>
      </c>
      <c r="B680" s="554">
        <v>192</v>
      </c>
      <c r="C680" s="326">
        <f t="shared" si="462"/>
        <v>1.2151898734177216</v>
      </c>
      <c r="D680" s="325">
        <v>5.7750000000000004</v>
      </c>
      <c r="E680" s="325">
        <f t="shared" si="463"/>
        <v>1108.8000000000002</v>
      </c>
      <c r="F680" s="332">
        <v>1</v>
      </c>
      <c r="G680" s="325">
        <f t="shared" si="471"/>
        <v>1108.8</v>
      </c>
      <c r="H680" s="325">
        <f t="shared" si="465"/>
        <v>267.11</v>
      </c>
      <c r="I680" s="327">
        <f t="shared" si="472"/>
        <v>1375.9099999999999</v>
      </c>
    </row>
    <row r="681" spans="1:9" x14ac:dyDescent="0.25">
      <c r="A681" s="331" t="s">
        <v>995</v>
      </c>
      <c r="B681" s="554">
        <v>144</v>
      </c>
      <c r="C681" s="326">
        <f t="shared" si="462"/>
        <v>0.91139240506329111</v>
      </c>
      <c r="D681" s="325">
        <v>5.74</v>
      </c>
      <c r="E681" s="325">
        <f t="shared" si="463"/>
        <v>826.56</v>
      </c>
      <c r="F681" s="332">
        <v>1</v>
      </c>
      <c r="G681" s="325">
        <f t="shared" si="471"/>
        <v>826.56</v>
      </c>
      <c r="H681" s="325">
        <f t="shared" si="465"/>
        <v>199.12</v>
      </c>
      <c r="I681" s="327">
        <f t="shared" si="472"/>
        <v>1025.6799999999998</v>
      </c>
    </row>
    <row r="682" spans="1:9" x14ac:dyDescent="0.25">
      <c r="A682" s="331" t="s">
        <v>966</v>
      </c>
      <c r="B682" s="554">
        <v>184</v>
      </c>
      <c r="C682" s="326">
        <f t="shared" si="462"/>
        <v>1.1645569620253164</v>
      </c>
      <c r="D682" s="325">
        <v>5.6639999999999997</v>
      </c>
      <c r="E682" s="325">
        <f t="shared" si="463"/>
        <v>1042.1759999999999</v>
      </c>
      <c r="F682" s="332">
        <v>1</v>
      </c>
      <c r="G682" s="325">
        <f t="shared" si="471"/>
        <v>1042.18</v>
      </c>
      <c r="H682" s="325">
        <f t="shared" si="465"/>
        <v>251.06</v>
      </c>
      <c r="I682" s="327">
        <f t="shared" si="472"/>
        <v>1293.24</v>
      </c>
    </row>
    <row r="683" spans="1:9" x14ac:dyDescent="0.25">
      <c r="A683" s="331" t="s">
        <v>612</v>
      </c>
      <c r="B683" s="554">
        <v>168</v>
      </c>
      <c r="C683" s="326">
        <f t="shared" si="462"/>
        <v>1.0632911392405062</v>
      </c>
      <c r="D683" s="325">
        <v>4.75</v>
      </c>
      <c r="E683" s="325">
        <f t="shared" si="463"/>
        <v>797.99999999999989</v>
      </c>
      <c r="F683" s="332">
        <v>1</v>
      </c>
      <c r="G683" s="325">
        <f t="shared" si="471"/>
        <v>798</v>
      </c>
      <c r="H683" s="325">
        <f t="shared" si="465"/>
        <v>192.24</v>
      </c>
      <c r="I683" s="327">
        <f t="shared" si="472"/>
        <v>990.24</v>
      </c>
    </row>
    <row r="684" spans="1:9" x14ac:dyDescent="0.25">
      <c r="A684" s="331" t="s">
        <v>612</v>
      </c>
      <c r="B684" s="554">
        <v>192</v>
      </c>
      <c r="C684" s="326">
        <f t="shared" si="462"/>
        <v>1.2151898734177216</v>
      </c>
      <c r="D684" s="325">
        <v>4.75</v>
      </c>
      <c r="E684" s="325">
        <f t="shared" si="463"/>
        <v>912.00000000000011</v>
      </c>
      <c r="F684" s="332">
        <v>1</v>
      </c>
      <c r="G684" s="325">
        <f t="shared" si="471"/>
        <v>912</v>
      </c>
      <c r="H684" s="325">
        <f t="shared" si="465"/>
        <v>219.7</v>
      </c>
      <c r="I684" s="327">
        <f t="shared" si="472"/>
        <v>1131.7</v>
      </c>
    </row>
    <row r="685" spans="1:9" x14ac:dyDescent="0.25">
      <c r="A685" s="331" t="s">
        <v>612</v>
      </c>
      <c r="B685" s="554">
        <v>176</v>
      </c>
      <c r="C685" s="326">
        <f t="shared" si="462"/>
        <v>1.1139240506329113</v>
      </c>
      <c r="D685" s="325">
        <v>4.75</v>
      </c>
      <c r="E685" s="325">
        <f t="shared" si="463"/>
        <v>836</v>
      </c>
      <c r="F685" s="332">
        <v>1</v>
      </c>
      <c r="G685" s="325">
        <f t="shared" si="471"/>
        <v>836</v>
      </c>
      <c r="H685" s="325">
        <f t="shared" si="465"/>
        <v>201.39</v>
      </c>
      <c r="I685" s="327">
        <f t="shared" si="472"/>
        <v>1037.3899999999999</v>
      </c>
    </row>
    <row r="686" spans="1:9" x14ac:dyDescent="0.25">
      <c r="A686" s="331" t="s">
        <v>612</v>
      </c>
      <c r="B686" s="554">
        <v>96</v>
      </c>
      <c r="C686" s="326">
        <f t="shared" si="462"/>
        <v>0.60759493670886078</v>
      </c>
      <c r="D686" s="325">
        <v>4.75</v>
      </c>
      <c r="E686" s="325">
        <f t="shared" si="463"/>
        <v>456.00000000000006</v>
      </c>
      <c r="F686" s="332">
        <v>1</v>
      </c>
      <c r="G686" s="325">
        <f t="shared" si="471"/>
        <v>456</v>
      </c>
      <c r="H686" s="325">
        <f t="shared" si="465"/>
        <v>109.85</v>
      </c>
      <c r="I686" s="327">
        <f t="shared" si="472"/>
        <v>565.85</v>
      </c>
    </row>
    <row r="687" spans="1:9" x14ac:dyDescent="0.25">
      <c r="A687" s="331" t="s">
        <v>612</v>
      </c>
      <c r="B687" s="554">
        <v>40</v>
      </c>
      <c r="C687" s="326">
        <f t="shared" si="462"/>
        <v>0.25316455696202533</v>
      </c>
      <c r="D687" s="325">
        <v>4.8209999999999997</v>
      </c>
      <c r="E687" s="325">
        <f t="shared" si="463"/>
        <v>192.83999999999997</v>
      </c>
      <c r="F687" s="332">
        <v>1</v>
      </c>
      <c r="G687" s="325">
        <f t="shared" si="471"/>
        <v>192.84</v>
      </c>
      <c r="H687" s="325">
        <f t="shared" si="465"/>
        <v>46.46</v>
      </c>
      <c r="I687" s="327">
        <f t="shared" si="472"/>
        <v>239.3</v>
      </c>
    </row>
    <row r="688" spans="1:9" x14ac:dyDescent="0.25">
      <c r="A688" s="331" t="s">
        <v>1418</v>
      </c>
      <c r="B688" s="554">
        <v>224</v>
      </c>
      <c r="C688" s="326">
        <f t="shared" si="462"/>
        <v>1.4177215189873418</v>
      </c>
      <c r="D688" s="325">
        <v>5.7750000000000004</v>
      </c>
      <c r="E688" s="325">
        <f t="shared" si="463"/>
        <v>1293.6000000000001</v>
      </c>
      <c r="F688" s="332">
        <v>1</v>
      </c>
      <c r="G688" s="325">
        <f t="shared" si="471"/>
        <v>1293.5999999999999</v>
      </c>
      <c r="H688" s="325">
        <f t="shared" si="465"/>
        <v>311.63</v>
      </c>
      <c r="I688" s="327">
        <f t="shared" si="472"/>
        <v>1605.23</v>
      </c>
    </row>
    <row r="689" spans="1:9" x14ac:dyDescent="0.25">
      <c r="A689" s="331" t="s">
        <v>510</v>
      </c>
      <c r="B689" s="554">
        <v>158</v>
      </c>
      <c r="C689" s="326">
        <f t="shared" si="462"/>
        <v>1</v>
      </c>
      <c r="D689" s="325">
        <v>1593.9</v>
      </c>
      <c r="E689" s="325">
        <f>D689*C689</f>
        <v>1593.9</v>
      </c>
      <c r="F689" s="332">
        <v>1</v>
      </c>
      <c r="G689" s="325">
        <f t="shared" si="471"/>
        <v>1593.9</v>
      </c>
      <c r="H689" s="325">
        <f t="shared" si="465"/>
        <v>383.97</v>
      </c>
      <c r="I689" s="327">
        <f t="shared" si="472"/>
        <v>1977.8700000000001</v>
      </c>
    </row>
    <row r="690" spans="1:9" ht="49.5" x14ac:dyDescent="0.25">
      <c r="A690" s="520" t="s">
        <v>1394</v>
      </c>
      <c r="B690" s="552">
        <f>SUM(B691:B693)</f>
        <v>144</v>
      </c>
      <c r="C690" s="535">
        <f>SUM(C691:C693)</f>
        <v>0.91139240506329122</v>
      </c>
      <c r="D690" s="536"/>
      <c r="E690" s="536"/>
      <c r="F690" s="539"/>
      <c r="G690" s="536">
        <f>SUM(G691:G693)</f>
        <v>540</v>
      </c>
      <c r="H690" s="536">
        <f t="shared" ref="H690:I690" si="473">SUM(H691:H693)</f>
        <v>130.08000000000001</v>
      </c>
      <c r="I690" s="540">
        <f t="shared" si="473"/>
        <v>670.08000000000015</v>
      </c>
    </row>
    <row r="691" spans="1:9" x14ac:dyDescent="0.25">
      <c r="A691" s="331" t="s">
        <v>62</v>
      </c>
      <c r="B691" s="554">
        <v>48</v>
      </c>
      <c r="C691" s="326">
        <f t="shared" si="462"/>
        <v>0.30379746835443039</v>
      </c>
      <c r="D691" s="325">
        <v>3.75</v>
      </c>
      <c r="E691" s="325">
        <f t="shared" ref="E691:E713" si="474">D691*C691*158</f>
        <v>180</v>
      </c>
      <c r="F691" s="332">
        <v>1</v>
      </c>
      <c r="G691" s="325">
        <f t="shared" ref="G691" si="475">ROUND(E691*F691,2)</f>
        <v>180</v>
      </c>
      <c r="H691" s="325">
        <f t="shared" si="465"/>
        <v>43.36</v>
      </c>
      <c r="I691" s="327">
        <f t="shared" ref="I691" si="476">G691+H691</f>
        <v>223.36</v>
      </c>
    </row>
    <row r="692" spans="1:9" x14ac:dyDescent="0.25">
      <c r="A692" s="331" t="s">
        <v>62</v>
      </c>
      <c r="B692" s="554">
        <v>72</v>
      </c>
      <c r="C692" s="326">
        <f t="shared" si="462"/>
        <v>0.45569620253164556</v>
      </c>
      <c r="D692" s="325">
        <v>3.75</v>
      </c>
      <c r="E692" s="325">
        <f t="shared" si="474"/>
        <v>270</v>
      </c>
      <c r="F692" s="332">
        <v>1</v>
      </c>
      <c r="G692" s="325">
        <f t="shared" ref="G692:G693" si="477">ROUND(E692*F692,2)</f>
        <v>270</v>
      </c>
      <c r="H692" s="325">
        <f t="shared" si="465"/>
        <v>65.040000000000006</v>
      </c>
      <c r="I692" s="327">
        <f t="shared" ref="I692:I693" si="478">G692+H692</f>
        <v>335.04</v>
      </c>
    </row>
    <row r="693" spans="1:9" x14ac:dyDescent="0.25">
      <c r="A693" s="331" t="s">
        <v>62</v>
      </c>
      <c r="B693" s="554">
        <v>24</v>
      </c>
      <c r="C693" s="326">
        <f t="shared" si="462"/>
        <v>0.15189873417721519</v>
      </c>
      <c r="D693" s="325">
        <v>3.75</v>
      </c>
      <c r="E693" s="325">
        <f t="shared" si="474"/>
        <v>90</v>
      </c>
      <c r="F693" s="332">
        <v>1</v>
      </c>
      <c r="G693" s="325">
        <f t="shared" si="477"/>
        <v>90</v>
      </c>
      <c r="H693" s="325">
        <f t="shared" si="465"/>
        <v>21.68</v>
      </c>
      <c r="I693" s="327">
        <f t="shared" si="478"/>
        <v>111.68</v>
      </c>
    </row>
    <row r="694" spans="1:9" ht="33" x14ac:dyDescent="0.25">
      <c r="A694" s="520" t="s">
        <v>7</v>
      </c>
      <c r="B694" s="552">
        <f>SUM(B695:B713)</f>
        <v>2050</v>
      </c>
      <c r="C694" s="535">
        <f>SUM(C695:C713)</f>
        <v>12.974683544303797</v>
      </c>
      <c r="D694" s="536"/>
      <c r="E694" s="536"/>
      <c r="F694" s="539"/>
      <c r="G694" s="536">
        <f>SUM(G695:G713)</f>
        <v>7032.3199999999988</v>
      </c>
      <c r="H694" s="536">
        <f t="shared" ref="H694:I694" si="479">SUM(H695:H713)</f>
        <v>1694.0800000000002</v>
      </c>
      <c r="I694" s="540">
        <f t="shared" si="479"/>
        <v>8726.4</v>
      </c>
    </row>
    <row r="695" spans="1:9" x14ac:dyDescent="0.25">
      <c r="A695" s="331" t="s">
        <v>507</v>
      </c>
      <c r="B695" s="554">
        <v>64</v>
      </c>
      <c r="C695" s="326">
        <f t="shared" si="462"/>
        <v>0.4050632911392405</v>
      </c>
      <c r="D695" s="325">
        <v>3.8</v>
      </c>
      <c r="E695" s="325">
        <f t="shared" si="474"/>
        <v>243.2</v>
      </c>
      <c r="F695" s="332">
        <v>1</v>
      </c>
      <c r="G695" s="325">
        <f t="shared" ref="G695" si="480">ROUND(E695*F695,2)</f>
        <v>243.2</v>
      </c>
      <c r="H695" s="325">
        <f t="shared" ref="H695:H713" si="481">ROUND(G695*0.2409,2)</f>
        <v>58.59</v>
      </c>
      <c r="I695" s="327">
        <f t="shared" ref="I695" si="482">G695+H695</f>
        <v>301.78999999999996</v>
      </c>
    </row>
    <row r="696" spans="1:9" x14ac:dyDescent="0.25">
      <c r="A696" s="331" t="s">
        <v>507</v>
      </c>
      <c r="B696" s="554">
        <v>96</v>
      </c>
      <c r="C696" s="326">
        <f t="shared" si="462"/>
        <v>0.60759493670886078</v>
      </c>
      <c r="D696" s="325">
        <v>3.8</v>
      </c>
      <c r="E696" s="325">
        <f t="shared" si="474"/>
        <v>364.79999999999995</v>
      </c>
      <c r="F696" s="332">
        <v>1</v>
      </c>
      <c r="G696" s="325">
        <f t="shared" ref="G696:G713" si="483">ROUND(E696*F696,2)</f>
        <v>364.8</v>
      </c>
      <c r="H696" s="325">
        <f t="shared" si="481"/>
        <v>87.88</v>
      </c>
      <c r="I696" s="327">
        <f t="shared" ref="I696:I713" si="484">G696+H696</f>
        <v>452.68</v>
      </c>
    </row>
    <row r="697" spans="1:9" x14ac:dyDescent="0.25">
      <c r="A697" s="331" t="s">
        <v>507</v>
      </c>
      <c r="B697" s="554">
        <v>104</v>
      </c>
      <c r="C697" s="326">
        <f t="shared" si="462"/>
        <v>0.65822784810126578</v>
      </c>
      <c r="D697" s="325">
        <v>3.8</v>
      </c>
      <c r="E697" s="325">
        <f t="shared" si="474"/>
        <v>395.19999999999993</v>
      </c>
      <c r="F697" s="332">
        <v>1</v>
      </c>
      <c r="G697" s="325">
        <f t="shared" si="483"/>
        <v>395.2</v>
      </c>
      <c r="H697" s="325">
        <f t="shared" si="481"/>
        <v>95.2</v>
      </c>
      <c r="I697" s="327">
        <f t="shared" si="484"/>
        <v>490.4</v>
      </c>
    </row>
    <row r="698" spans="1:9" x14ac:dyDescent="0.25">
      <c r="A698" s="331" t="s">
        <v>507</v>
      </c>
      <c r="B698" s="554">
        <v>64</v>
      </c>
      <c r="C698" s="326">
        <f t="shared" si="462"/>
        <v>0.4050632911392405</v>
      </c>
      <c r="D698" s="325">
        <v>3.8</v>
      </c>
      <c r="E698" s="325">
        <f t="shared" si="474"/>
        <v>243.2</v>
      </c>
      <c r="F698" s="332">
        <v>1</v>
      </c>
      <c r="G698" s="325">
        <f t="shared" si="483"/>
        <v>243.2</v>
      </c>
      <c r="H698" s="325">
        <f t="shared" si="481"/>
        <v>58.59</v>
      </c>
      <c r="I698" s="327">
        <f t="shared" si="484"/>
        <v>301.78999999999996</v>
      </c>
    </row>
    <row r="699" spans="1:9" x14ac:dyDescent="0.25">
      <c r="A699" s="331" t="s">
        <v>63</v>
      </c>
      <c r="B699" s="554">
        <v>168</v>
      </c>
      <c r="C699" s="326">
        <f t="shared" si="462"/>
        <v>1.0632911392405062</v>
      </c>
      <c r="D699" s="325">
        <v>3.36</v>
      </c>
      <c r="E699" s="325">
        <f t="shared" si="474"/>
        <v>564.4799999999999</v>
      </c>
      <c r="F699" s="332">
        <v>1</v>
      </c>
      <c r="G699" s="325">
        <f t="shared" si="483"/>
        <v>564.48</v>
      </c>
      <c r="H699" s="325">
        <f t="shared" si="481"/>
        <v>135.97999999999999</v>
      </c>
      <c r="I699" s="327">
        <f t="shared" si="484"/>
        <v>700.46</v>
      </c>
    </row>
    <row r="700" spans="1:9" x14ac:dyDescent="0.25">
      <c r="A700" s="331" t="s">
        <v>63</v>
      </c>
      <c r="B700" s="554">
        <v>72</v>
      </c>
      <c r="C700" s="326">
        <f t="shared" si="462"/>
        <v>0.45569620253164556</v>
      </c>
      <c r="D700" s="325">
        <v>3.36</v>
      </c>
      <c r="E700" s="325">
        <f t="shared" si="474"/>
        <v>241.92</v>
      </c>
      <c r="F700" s="332">
        <v>1</v>
      </c>
      <c r="G700" s="325">
        <f t="shared" si="483"/>
        <v>241.92</v>
      </c>
      <c r="H700" s="325">
        <f t="shared" si="481"/>
        <v>58.28</v>
      </c>
      <c r="I700" s="327">
        <f t="shared" si="484"/>
        <v>300.2</v>
      </c>
    </row>
    <row r="701" spans="1:9" x14ac:dyDescent="0.25">
      <c r="A701" s="331" t="s">
        <v>63</v>
      </c>
      <c r="B701" s="554">
        <v>192</v>
      </c>
      <c r="C701" s="326">
        <f t="shared" si="462"/>
        <v>1.2151898734177216</v>
      </c>
      <c r="D701" s="325">
        <v>3.36</v>
      </c>
      <c r="E701" s="325">
        <f t="shared" si="474"/>
        <v>645.12</v>
      </c>
      <c r="F701" s="332">
        <v>1</v>
      </c>
      <c r="G701" s="325">
        <f t="shared" si="483"/>
        <v>645.12</v>
      </c>
      <c r="H701" s="325">
        <f t="shared" si="481"/>
        <v>155.41</v>
      </c>
      <c r="I701" s="327">
        <f t="shared" si="484"/>
        <v>800.53</v>
      </c>
    </row>
    <row r="702" spans="1:9" x14ac:dyDescent="0.25">
      <c r="A702" s="331" t="s">
        <v>63</v>
      </c>
      <c r="B702" s="554">
        <v>128</v>
      </c>
      <c r="C702" s="326">
        <f t="shared" si="462"/>
        <v>0.810126582278481</v>
      </c>
      <c r="D702" s="325">
        <v>3.36</v>
      </c>
      <c r="E702" s="325">
        <f t="shared" si="474"/>
        <v>430.08</v>
      </c>
      <c r="F702" s="332">
        <v>1</v>
      </c>
      <c r="G702" s="325">
        <f t="shared" si="483"/>
        <v>430.08</v>
      </c>
      <c r="H702" s="325">
        <f t="shared" si="481"/>
        <v>103.61</v>
      </c>
      <c r="I702" s="327">
        <f t="shared" si="484"/>
        <v>533.68999999999994</v>
      </c>
    </row>
    <row r="703" spans="1:9" x14ac:dyDescent="0.25">
      <c r="A703" s="331" t="s">
        <v>63</v>
      </c>
      <c r="B703" s="554">
        <v>64</v>
      </c>
      <c r="C703" s="326">
        <f t="shared" si="462"/>
        <v>0.4050632911392405</v>
      </c>
      <c r="D703" s="325">
        <v>3.36</v>
      </c>
      <c r="E703" s="325">
        <f t="shared" si="474"/>
        <v>215.04</v>
      </c>
      <c r="F703" s="332">
        <v>1</v>
      </c>
      <c r="G703" s="325">
        <f t="shared" si="483"/>
        <v>215.04</v>
      </c>
      <c r="H703" s="325">
        <f t="shared" si="481"/>
        <v>51.8</v>
      </c>
      <c r="I703" s="327">
        <f t="shared" si="484"/>
        <v>266.83999999999997</v>
      </c>
    </row>
    <row r="704" spans="1:9" x14ac:dyDescent="0.25">
      <c r="A704" s="331" t="s">
        <v>63</v>
      </c>
      <c r="B704" s="554">
        <v>168</v>
      </c>
      <c r="C704" s="326">
        <f t="shared" si="462"/>
        <v>1.0632911392405062</v>
      </c>
      <c r="D704" s="325">
        <v>3.36</v>
      </c>
      <c r="E704" s="325">
        <f t="shared" si="474"/>
        <v>564.4799999999999</v>
      </c>
      <c r="F704" s="332">
        <v>1</v>
      </c>
      <c r="G704" s="325">
        <f t="shared" si="483"/>
        <v>564.48</v>
      </c>
      <c r="H704" s="325">
        <f t="shared" si="481"/>
        <v>135.97999999999999</v>
      </c>
      <c r="I704" s="327">
        <f t="shared" si="484"/>
        <v>700.46</v>
      </c>
    </row>
    <row r="705" spans="1:9" x14ac:dyDescent="0.25">
      <c r="A705" s="331" t="s">
        <v>63</v>
      </c>
      <c r="B705" s="554">
        <v>136</v>
      </c>
      <c r="C705" s="326">
        <f t="shared" si="462"/>
        <v>0.86075949367088611</v>
      </c>
      <c r="D705" s="325">
        <v>3.36</v>
      </c>
      <c r="E705" s="325">
        <f t="shared" si="474"/>
        <v>456.96000000000004</v>
      </c>
      <c r="F705" s="332">
        <v>1</v>
      </c>
      <c r="G705" s="325">
        <f t="shared" si="483"/>
        <v>456.96</v>
      </c>
      <c r="H705" s="325">
        <f t="shared" si="481"/>
        <v>110.08</v>
      </c>
      <c r="I705" s="327">
        <f t="shared" si="484"/>
        <v>567.04</v>
      </c>
    </row>
    <row r="706" spans="1:9" x14ac:dyDescent="0.25">
      <c r="A706" s="331" t="s">
        <v>63</v>
      </c>
      <c r="B706" s="554">
        <v>104</v>
      </c>
      <c r="C706" s="326">
        <f t="shared" si="462"/>
        <v>0.65822784810126578</v>
      </c>
      <c r="D706" s="325">
        <v>3.36</v>
      </c>
      <c r="E706" s="325">
        <f t="shared" si="474"/>
        <v>349.44</v>
      </c>
      <c r="F706" s="332">
        <v>1</v>
      </c>
      <c r="G706" s="325">
        <f t="shared" si="483"/>
        <v>349.44</v>
      </c>
      <c r="H706" s="325">
        <f t="shared" si="481"/>
        <v>84.18</v>
      </c>
      <c r="I706" s="327">
        <f t="shared" si="484"/>
        <v>433.62</v>
      </c>
    </row>
    <row r="707" spans="1:9" x14ac:dyDescent="0.25">
      <c r="A707" s="331" t="s">
        <v>63</v>
      </c>
      <c r="B707" s="554">
        <v>112</v>
      </c>
      <c r="C707" s="326">
        <f t="shared" si="462"/>
        <v>0.70886075949367089</v>
      </c>
      <c r="D707" s="325">
        <v>3.36</v>
      </c>
      <c r="E707" s="325">
        <f t="shared" si="474"/>
        <v>376.32</v>
      </c>
      <c r="F707" s="332">
        <v>1</v>
      </c>
      <c r="G707" s="325">
        <f t="shared" si="483"/>
        <v>376.32</v>
      </c>
      <c r="H707" s="325">
        <f t="shared" si="481"/>
        <v>90.66</v>
      </c>
      <c r="I707" s="327">
        <f t="shared" si="484"/>
        <v>466.98</v>
      </c>
    </row>
    <row r="708" spans="1:9" x14ac:dyDescent="0.25">
      <c r="A708" s="331" t="s">
        <v>63</v>
      </c>
      <c r="B708" s="554">
        <v>96</v>
      </c>
      <c r="C708" s="326">
        <f t="shared" si="462"/>
        <v>0.60759493670886078</v>
      </c>
      <c r="D708" s="325">
        <v>3.36</v>
      </c>
      <c r="E708" s="325">
        <f t="shared" si="474"/>
        <v>322.56</v>
      </c>
      <c r="F708" s="332">
        <v>1</v>
      </c>
      <c r="G708" s="325">
        <f t="shared" si="483"/>
        <v>322.56</v>
      </c>
      <c r="H708" s="325">
        <f t="shared" si="481"/>
        <v>77.7</v>
      </c>
      <c r="I708" s="327">
        <f t="shared" si="484"/>
        <v>400.26</v>
      </c>
    </row>
    <row r="709" spans="1:9" x14ac:dyDescent="0.25">
      <c r="A709" s="331" t="s">
        <v>63</v>
      </c>
      <c r="B709" s="554">
        <v>143</v>
      </c>
      <c r="C709" s="326">
        <f t="shared" si="462"/>
        <v>0.90506329113924056</v>
      </c>
      <c r="D709" s="325">
        <v>3.36</v>
      </c>
      <c r="E709" s="325">
        <f t="shared" si="474"/>
        <v>480.48</v>
      </c>
      <c r="F709" s="332">
        <v>1</v>
      </c>
      <c r="G709" s="325">
        <f t="shared" si="483"/>
        <v>480.48</v>
      </c>
      <c r="H709" s="325">
        <f t="shared" si="481"/>
        <v>115.75</v>
      </c>
      <c r="I709" s="327">
        <f t="shared" si="484"/>
        <v>596.23</v>
      </c>
    </row>
    <row r="710" spans="1:9" x14ac:dyDescent="0.25">
      <c r="A710" s="331" t="s">
        <v>63</v>
      </c>
      <c r="B710" s="554">
        <v>64</v>
      </c>
      <c r="C710" s="326">
        <f t="shared" si="462"/>
        <v>0.4050632911392405</v>
      </c>
      <c r="D710" s="325">
        <v>3.36</v>
      </c>
      <c r="E710" s="325">
        <f t="shared" si="474"/>
        <v>215.04</v>
      </c>
      <c r="F710" s="332">
        <v>1</v>
      </c>
      <c r="G710" s="325">
        <f t="shared" si="483"/>
        <v>215.04</v>
      </c>
      <c r="H710" s="325">
        <f t="shared" si="481"/>
        <v>51.8</v>
      </c>
      <c r="I710" s="327">
        <f t="shared" si="484"/>
        <v>266.83999999999997</v>
      </c>
    </row>
    <row r="711" spans="1:9" x14ac:dyDescent="0.25">
      <c r="A711" s="331" t="s">
        <v>63</v>
      </c>
      <c r="B711" s="554">
        <v>100</v>
      </c>
      <c r="C711" s="326">
        <f t="shared" si="462"/>
        <v>0.63291139240506333</v>
      </c>
      <c r="D711" s="325">
        <v>3.36</v>
      </c>
      <c r="E711" s="325">
        <f t="shared" si="474"/>
        <v>336.00000000000006</v>
      </c>
      <c r="F711" s="332">
        <v>1</v>
      </c>
      <c r="G711" s="325">
        <f t="shared" si="483"/>
        <v>336</v>
      </c>
      <c r="H711" s="325">
        <f t="shared" si="481"/>
        <v>80.94</v>
      </c>
      <c r="I711" s="327">
        <f t="shared" si="484"/>
        <v>416.94</v>
      </c>
    </row>
    <row r="712" spans="1:9" x14ac:dyDescent="0.25">
      <c r="A712" s="331" t="s">
        <v>63</v>
      </c>
      <c r="B712" s="554">
        <v>80</v>
      </c>
      <c r="C712" s="326">
        <f t="shared" si="462"/>
        <v>0.50632911392405067</v>
      </c>
      <c r="D712" s="325">
        <v>3.36</v>
      </c>
      <c r="E712" s="325">
        <f t="shared" si="474"/>
        <v>268.8</v>
      </c>
      <c r="F712" s="332">
        <v>1</v>
      </c>
      <c r="G712" s="325">
        <f t="shared" si="483"/>
        <v>268.8</v>
      </c>
      <c r="H712" s="325">
        <f t="shared" si="481"/>
        <v>64.75</v>
      </c>
      <c r="I712" s="327">
        <f t="shared" si="484"/>
        <v>333.55</v>
      </c>
    </row>
    <row r="713" spans="1:9" x14ac:dyDescent="0.25">
      <c r="A713" s="331" t="s">
        <v>63</v>
      </c>
      <c r="B713" s="554">
        <v>95</v>
      </c>
      <c r="C713" s="326">
        <f t="shared" si="462"/>
        <v>0.60126582278481011</v>
      </c>
      <c r="D713" s="325">
        <v>3.36</v>
      </c>
      <c r="E713" s="325">
        <f t="shared" si="474"/>
        <v>319.19999999999993</v>
      </c>
      <c r="F713" s="332">
        <v>1</v>
      </c>
      <c r="G713" s="325">
        <f t="shared" si="483"/>
        <v>319.2</v>
      </c>
      <c r="H713" s="325">
        <f t="shared" si="481"/>
        <v>76.900000000000006</v>
      </c>
      <c r="I713" s="327">
        <f t="shared" si="484"/>
        <v>396.1</v>
      </c>
    </row>
    <row r="714" spans="1:9" x14ac:dyDescent="0.25">
      <c r="A714" s="519" t="s">
        <v>1449</v>
      </c>
      <c r="B714" s="551">
        <f>B737+B731+B722+B715</f>
        <v>563</v>
      </c>
      <c r="C714" s="532">
        <f>C737+C731+C722+C715</f>
        <v>3.5632911392405067</v>
      </c>
      <c r="D714" s="533"/>
      <c r="E714" s="533"/>
      <c r="F714" s="541"/>
      <c r="G714" s="532">
        <f t="shared" ref="G714:I714" si="485">G737+G731+G722+G715</f>
        <v>2741.98</v>
      </c>
      <c r="H714" s="532">
        <f t="shared" si="485"/>
        <v>660.56</v>
      </c>
      <c r="I714" s="538">
        <f t="shared" si="485"/>
        <v>3402.5400000000004</v>
      </c>
    </row>
    <row r="715" spans="1:9" ht="33" x14ac:dyDescent="0.25">
      <c r="A715" s="520" t="s">
        <v>1390</v>
      </c>
      <c r="B715" s="552">
        <f>SUM(B716:B721)</f>
        <v>27</v>
      </c>
      <c r="C715" s="535">
        <f t="shared" ref="C715" si="486">SUM(C716:C721)</f>
        <v>0.17088607594936708</v>
      </c>
      <c r="D715" s="536"/>
      <c r="E715" s="536"/>
      <c r="F715" s="539"/>
      <c r="G715" s="535">
        <f t="shared" ref="G715:H715" si="487">SUM(G716:G721)</f>
        <v>240.07</v>
      </c>
      <c r="H715" s="535">
        <f t="shared" si="487"/>
        <v>57.83</v>
      </c>
      <c r="I715" s="537">
        <f>SUM(I716:I721)</f>
        <v>297.89999999999998</v>
      </c>
    </row>
    <row r="716" spans="1:9" x14ac:dyDescent="0.25">
      <c r="A716" s="339" t="s">
        <v>1450</v>
      </c>
      <c r="B716" s="559">
        <v>4</v>
      </c>
      <c r="C716" s="326">
        <f t="shared" ref="C716:C742" si="488">B716/158</f>
        <v>2.5316455696202531E-2</v>
      </c>
      <c r="D716" s="340">
        <v>8.0570000000000004</v>
      </c>
      <c r="E716" s="325">
        <f t="shared" ref="E716:E729" si="489">D716*C716*158</f>
        <v>32.228000000000002</v>
      </c>
      <c r="F716" s="334">
        <v>1</v>
      </c>
      <c r="G716" s="325">
        <f t="shared" ref="G716" si="490">ROUND(E716*F716,2)</f>
        <v>32.229999999999997</v>
      </c>
      <c r="H716" s="325">
        <f t="shared" ref="H716:H721" si="491">ROUND(G716*0.2409,2)</f>
        <v>7.76</v>
      </c>
      <c r="I716" s="327">
        <f t="shared" ref="I716" si="492">G716+H716</f>
        <v>39.989999999999995</v>
      </c>
    </row>
    <row r="717" spans="1:9" x14ac:dyDescent="0.25">
      <c r="A717" s="339" t="s">
        <v>1450</v>
      </c>
      <c r="B717" s="559">
        <v>4</v>
      </c>
      <c r="C717" s="326">
        <f t="shared" si="488"/>
        <v>2.5316455696202531E-2</v>
      </c>
      <c r="D717" s="340">
        <v>7.9779999999999998</v>
      </c>
      <c r="E717" s="325">
        <f t="shared" si="489"/>
        <v>31.911999999999999</v>
      </c>
      <c r="F717" s="334">
        <v>1</v>
      </c>
      <c r="G717" s="325">
        <f t="shared" ref="G717:G721" si="493">ROUND(E717*F717,2)</f>
        <v>31.91</v>
      </c>
      <c r="H717" s="325">
        <f t="shared" si="491"/>
        <v>7.69</v>
      </c>
      <c r="I717" s="327">
        <f t="shared" ref="I717:I721" si="494">G717+H717</f>
        <v>39.6</v>
      </c>
    </row>
    <row r="718" spans="1:9" x14ac:dyDescent="0.25">
      <c r="A718" s="339" t="s">
        <v>721</v>
      </c>
      <c r="B718" s="559">
        <v>5</v>
      </c>
      <c r="C718" s="326">
        <f t="shared" si="488"/>
        <v>3.1645569620253167E-2</v>
      </c>
      <c r="D718" s="340">
        <v>8.1349999999999998</v>
      </c>
      <c r="E718" s="325">
        <f t="shared" si="489"/>
        <v>40.674999999999997</v>
      </c>
      <c r="F718" s="334">
        <v>1</v>
      </c>
      <c r="G718" s="325">
        <f t="shared" si="493"/>
        <v>40.68</v>
      </c>
      <c r="H718" s="325">
        <f t="shared" si="491"/>
        <v>9.8000000000000007</v>
      </c>
      <c r="I718" s="327">
        <f t="shared" si="494"/>
        <v>50.480000000000004</v>
      </c>
    </row>
    <row r="719" spans="1:9" x14ac:dyDescent="0.25">
      <c r="A719" s="339" t="s">
        <v>721</v>
      </c>
      <c r="B719" s="559">
        <v>2</v>
      </c>
      <c r="C719" s="326">
        <f t="shared" si="488"/>
        <v>1.2658227848101266E-2</v>
      </c>
      <c r="D719" s="340">
        <v>8.0570000000000004</v>
      </c>
      <c r="E719" s="325">
        <f t="shared" si="489"/>
        <v>16.114000000000001</v>
      </c>
      <c r="F719" s="334">
        <v>1</v>
      </c>
      <c r="G719" s="325">
        <f t="shared" si="493"/>
        <v>16.11</v>
      </c>
      <c r="H719" s="325">
        <f t="shared" si="491"/>
        <v>3.88</v>
      </c>
      <c r="I719" s="327">
        <f t="shared" si="494"/>
        <v>19.989999999999998</v>
      </c>
    </row>
    <row r="720" spans="1:9" x14ac:dyDescent="0.25">
      <c r="A720" s="339" t="s">
        <v>1451</v>
      </c>
      <c r="B720" s="559">
        <v>4</v>
      </c>
      <c r="C720" s="326">
        <f t="shared" si="488"/>
        <v>2.5316455696202531E-2</v>
      </c>
      <c r="D720" s="340">
        <v>7.86</v>
      </c>
      <c r="E720" s="325">
        <f t="shared" si="489"/>
        <v>31.44</v>
      </c>
      <c r="F720" s="334">
        <v>1</v>
      </c>
      <c r="G720" s="325">
        <f t="shared" si="493"/>
        <v>31.44</v>
      </c>
      <c r="H720" s="325">
        <f t="shared" si="491"/>
        <v>7.57</v>
      </c>
      <c r="I720" s="327">
        <f t="shared" si="494"/>
        <v>39.010000000000005</v>
      </c>
    </row>
    <row r="721" spans="1:9" x14ac:dyDescent="0.25">
      <c r="A721" s="339" t="s">
        <v>1452</v>
      </c>
      <c r="B721" s="559">
        <v>8</v>
      </c>
      <c r="C721" s="326">
        <f t="shared" si="488"/>
        <v>5.0632911392405063E-2</v>
      </c>
      <c r="D721" s="340">
        <v>10.962</v>
      </c>
      <c r="E721" s="325">
        <f t="shared" si="489"/>
        <v>87.695999999999998</v>
      </c>
      <c r="F721" s="334">
        <v>1</v>
      </c>
      <c r="G721" s="325">
        <f t="shared" si="493"/>
        <v>87.7</v>
      </c>
      <c r="H721" s="325">
        <f t="shared" si="491"/>
        <v>21.13</v>
      </c>
      <c r="I721" s="327">
        <f t="shared" si="494"/>
        <v>108.83</v>
      </c>
    </row>
    <row r="722" spans="1:9" ht="49.5" x14ac:dyDescent="0.25">
      <c r="A722" s="520" t="s">
        <v>8</v>
      </c>
      <c r="B722" s="552">
        <f>SUM(B723:B730)</f>
        <v>257</v>
      </c>
      <c r="C722" s="535">
        <f>SUM(C723:C730)</f>
        <v>1.6265822784810127</v>
      </c>
      <c r="D722" s="536"/>
      <c r="E722" s="536"/>
      <c r="F722" s="539"/>
      <c r="G722" s="535">
        <f t="shared" ref="G722:I722" si="495">SUM(G723:G730)</f>
        <v>1479.75</v>
      </c>
      <c r="H722" s="535">
        <f t="shared" si="495"/>
        <v>356.4799999999999</v>
      </c>
      <c r="I722" s="537">
        <f t="shared" si="495"/>
        <v>1836.23</v>
      </c>
    </row>
    <row r="723" spans="1:9" x14ac:dyDescent="0.25">
      <c r="A723" s="339" t="s">
        <v>1453</v>
      </c>
      <c r="B723" s="559">
        <v>24</v>
      </c>
      <c r="C723" s="326">
        <f t="shared" si="488"/>
        <v>0.15189873417721519</v>
      </c>
      <c r="D723" s="340">
        <v>5.7750000000000004</v>
      </c>
      <c r="E723" s="325">
        <f t="shared" si="489"/>
        <v>138.60000000000002</v>
      </c>
      <c r="F723" s="334">
        <v>1</v>
      </c>
      <c r="G723" s="325">
        <f t="shared" ref="G723" si="496">ROUND(E723*F723,2)</f>
        <v>138.6</v>
      </c>
      <c r="H723" s="325">
        <f t="shared" ref="H723:H730" si="497">ROUND(G723*0.2409,2)</f>
        <v>33.39</v>
      </c>
      <c r="I723" s="327">
        <f t="shared" ref="I723" si="498">G723+H723</f>
        <v>171.99</v>
      </c>
    </row>
    <row r="724" spans="1:9" x14ac:dyDescent="0.25">
      <c r="A724" s="339" t="s">
        <v>966</v>
      </c>
      <c r="B724" s="559">
        <v>24</v>
      </c>
      <c r="C724" s="326">
        <f t="shared" si="488"/>
        <v>0.15189873417721519</v>
      </c>
      <c r="D724" s="340">
        <v>5.72</v>
      </c>
      <c r="E724" s="325">
        <f t="shared" si="489"/>
        <v>137.28</v>
      </c>
      <c r="F724" s="334">
        <v>1</v>
      </c>
      <c r="G724" s="325">
        <f t="shared" ref="G724:G730" si="499">ROUND(E724*F724,2)</f>
        <v>137.28</v>
      </c>
      <c r="H724" s="325">
        <f t="shared" si="497"/>
        <v>33.07</v>
      </c>
      <c r="I724" s="327">
        <f t="shared" ref="I724:I730" si="500">G724+H724</f>
        <v>170.35</v>
      </c>
    </row>
    <row r="725" spans="1:9" x14ac:dyDescent="0.25">
      <c r="A725" s="339" t="s">
        <v>966</v>
      </c>
      <c r="B725" s="559">
        <v>40</v>
      </c>
      <c r="C725" s="326">
        <f t="shared" si="488"/>
        <v>0.25316455696202533</v>
      </c>
      <c r="D725" s="340">
        <v>5.6639999999999997</v>
      </c>
      <c r="E725" s="325">
        <f t="shared" si="489"/>
        <v>226.56</v>
      </c>
      <c r="F725" s="334">
        <v>1</v>
      </c>
      <c r="G725" s="325">
        <f t="shared" si="499"/>
        <v>226.56</v>
      </c>
      <c r="H725" s="325">
        <f t="shared" si="497"/>
        <v>54.58</v>
      </c>
      <c r="I725" s="327">
        <f t="shared" si="500"/>
        <v>281.14</v>
      </c>
    </row>
    <row r="726" spans="1:9" x14ac:dyDescent="0.25">
      <c r="A726" s="339" t="s">
        <v>966</v>
      </c>
      <c r="B726" s="559">
        <v>40</v>
      </c>
      <c r="C726" s="326">
        <f t="shared" si="488"/>
        <v>0.25316455696202533</v>
      </c>
      <c r="D726" s="340">
        <v>5.58</v>
      </c>
      <c r="E726" s="325">
        <f t="shared" si="489"/>
        <v>223.20000000000005</v>
      </c>
      <c r="F726" s="334">
        <v>1</v>
      </c>
      <c r="G726" s="325">
        <f t="shared" si="499"/>
        <v>223.2</v>
      </c>
      <c r="H726" s="325">
        <f t="shared" si="497"/>
        <v>53.77</v>
      </c>
      <c r="I726" s="327">
        <f t="shared" si="500"/>
        <v>276.96999999999997</v>
      </c>
    </row>
    <row r="727" spans="1:9" x14ac:dyDescent="0.25">
      <c r="A727" s="339" t="s">
        <v>966</v>
      </c>
      <c r="B727" s="559">
        <v>48</v>
      </c>
      <c r="C727" s="326">
        <f t="shared" si="488"/>
        <v>0.30379746835443039</v>
      </c>
      <c r="D727" s="340">
        <v>5.58</v>
      </c>
      <c r="E727" s="325">
        <f t="shared" si="489"/>
        <v>267.83999999999997</v>
      </c>
      <c r="F727" s="334">
        <v>1</v>
      </c>
      <c r="G727" s="325">
        <f t="shared" si="499"/>
        <v>267.83999999999997</v>
      </c>
      <c r="H727" s="325">
        <f t="shared" si="497"/>
        <v>64.52</v>
      </c>
      <c r="I727" s="327">
        <f t="shared" si="500"/>
        <v>332.35999999999996</v>
      </c>
    </row>
    <row r="728" spans="1:9" x14ac:dyDescent="0.25">
      <c r="A728" s="339" t="s">
        <v>966</v>
      </c>
      <c r="B728" s="559">
        <v>70</v>
      </c>
      <c r="C728" s="326">
        <f t="shared" si="488"/>
        <v>0.44303797468354428</v>
      </c>
      <c r="D728" s="340">
        <v>5.58</v>
      </c>
      <c r="E728" s="325">
        <f t="shared" si="489"/>
        <v>390.59999999999997</v>
      </c>
      <c r="F728" s="334">
        <v>1</v>
      </c>
      <c r="G728" s="325">
        <f t="shared" si="499"/>
        <v>390.6</v>
      </c>
      <c r="H728" s="325">
        <f t="shared" si="497"/>
        <v>94.1</v>
      </c>
      <c r="I728" s="327">
        <f t="shared" si="500"/>
        <v>484.70000000000005</v>
      </c>
    </row>
    <row r="729" spans="1:9" x14ac:dyDescent="0.25">
      <c r="A729" s="339" t="s">
        <v>612</v>
      </c>
      <c r="B729" s="559">
        <v>4</v>
      </c>
      <c r="C729" s="326">
        <f t="shared" si="488"/>
        <v>2.5316455696202531E-2</v>
      </c>
      <c r="D729" s="340">
        <v>4.75</v>
      </c>
      <c r="E729" s="325">
        <f t="shared" si="489"/>
        <v>19</v>
      </c>
      <c r="F729" s="334">
        <v>1</v>
      </c>
      <c r="G729" s="325">
        <f t="shared" si="499"/>
        <v>19</v>
      </c>
      <c r="H729" s="325">
        <f t="shared" si="497"/>
        <v>4.58</v>
      </c>
      <c r="I729" s="327">
        <f t="shared" si="500"/>
        <v>23.58</v>
      </c>
    </row>
    <row r="730" spans="1:9" x14ac:dyDescent="0.25">
      <c r="A730" s="339" t="s">
        <v>510</v>
      </c>
      <c r="B730" s="559">
        <v>7</v>
      </c>
      <c r="C730" s="326">
        <f t="shared" si="488"/>
        <v>4.4303797468354431E-2</v>
      </c>
      <c r="D730" s="340">
        <v>1730.52</v>
      </c>
      <c r="E730" s="325">
        <f>D730*C730</f>
        <v>76.668607594936702</v>
      </c>
      <c r="F730" s="334">
        <v>1</v>
      </c>
      <c r="G730" s="325">
        <f t="shared" si="499"/>
        <v>76.67</v>
      </c>
      <c r="H730" s="325">
        <f t="shared" si="497"/>
        <v>18.47</v>
      </c>
      <c r="I730" s="327">
        <f t="shared" si="500"/>
        <v>95.14</v>
      </c>
    </row>
    <row r="731" spans="1:9" ht="49.5" x14ac:dyDescent="0.25">
      <c r="A731" s="520" t="s">
        <v>1394</v>
      </c>
      <c r="B731" s="552">
        <f>SUM(B732:B736)</f>
        <v>136</v>
      </c>
      <c r="C731" s="535">
        <f>SUM(C732:C736)</f>
        <v>0.86075949367088622</v>
      </c>
      <c r="D731" s="536"/>
      <c r="E731" s="536"/>
      <c r="F731" s="539"/>
      <c r="G731" s="535">
        <f t="shared" ref="G731:H731" si="501">SUM(G732:G736)</f>
        <v>510</v>
      </c>
      <c r="H731" s="535">
        <f t="shared" si="501"/>
        <v>122.86000000000001</v>
      </c>
      <c r="I731" s="537">
        <f>SUM(I732:I736)</f>
        <v>632.86000000000013</v>
      </c>
    </row>
    <row r="732" spans="1:9" x14ac:dyDescent="0.25">
      <c r="A732" s="339" t="s">
        <v>62</v>
      </c>
      <c r="B732" s="559">
        <v>24</v>
      </c>
      <c r="C732" s="326">
        <f t="shared" si="488"/>
        <v>0.15189873417721519</v>
      </c>
      <c r="D732" s="340">
        <v>3.75</v>
      </c>
      <c r="E732" s="325">
        <f t="shared" ref="E732:E742" si="502">D732*C732*158</f>
        <v>90</v>
      </c>
      <c r="F732" s="334">
        <v>1</v>
      </c>
      <c r="G732" s="325">
        <f t="shared" ref="G732" si="503">ROUND(E732*F732,2)</f>
        <v>90</v>
      </c>
      <c r="H732" s="325">
        <f t="shared" ref="H732:H736" si="504">ROUND(G732*0.2409,2)</f>
        <v>21.68</v>
      </c>
      <c r="I732" s="327">
        <f t="shared" ref="I732" si="505">G732+H732</f>
        <v>111.68</v>
      </c>
    </row>
    <row r="733" spans="1:9" x14ac:dyDescent="0.25">
      <c r="A733" s="339" t="s">
        <v>62</v>
      </c>
      <c r="B733" s="559">
        <v>40</v>
      </c>
      <c r="C733" s="326">
        <f t="shared" si="488"/>
        <v>0.25316455696202533</v>
      </c>
      <c r="D733" s="340">
        <v>3.75</v>
      </c>
      <c r="E733" s="325">
        <f t="shared" si="502"/>
        <v>150</v>
      </c>
      <c r="F733" s="334">
        <v>1</v>
      </c>
      <c r="G733" s="325">
        <f t="shared" ref="G733:G736" si="506">ROUND(E733*F733,2)</f>
        <v>150</v>
      </c>
      <c r="H733" s="325">
        <f t="shared" si="504"/>
        <v>36.14</v>
      </c>
      <c r="I733" s="327">
        <f t="shared" ref="I733:I736" si="507">G733+H733</f>
        <v>186.14</v>
      </c>
    </row>
    <row r="734" spans="1:9" x14ac:dyDescent="0.25">
      <c r="A734" s="339" t="s">
        <v>62</v>
      </c>
      <c r="B734" s="559">
        <v>24</v>
      </c>
      <c r="C734" s="326">
        <f t="shared" si="488"/>
        <v>0.15189873417721519</v>
      </c>
      <c r="D734" s="340">
        <v>3.75</v>
      </c>
      <c r="E734" s="325">
        <f t="shared" si="502"/>
        <v>90</v>
      </c>
      <c r="F734" s="334">
        <v>1</v>
      </c>
      <c r="G734" s="325">
        <f t="shared" si="506"/>
        <v>90</v>
      </c>
      <c r="H734" s="325">
        <f t="shared" si="504"/>
        <v>21.68</v>
      </c>
      <c r="I734" s="327">
        <f t="shared" si="507"/>
        <v>111.68</v>
      </c>
    </row>
    <row r="735" spans="1:9" x14ac:dyDescent="0.25">
      <c r="A735" s="339" t="s">
        <v>62</v>
      </c>
      <c r="B735" s="559">
        <v>24</v>
      </c>
      <c r="C735" s="326">
        <f t="shared" si="488"/>
        <v>0.15189873417721519</v>
      </c>
      <c r="D735" s="340">
        <v>3.75</v>
      </c>
      <c r="E735" s="325">
        <f t="shared" si="502"/>
        <v>90</v>
      </c>
      <c r="F735" s="334">
        <v>1</v>
      </c>
      <c r="G735" s="325">
        <f t="shared" si="506"/>
        <v>90</v>
      </c>
      <c r="H735" s="325">
        <f t="shared" si="504"/>
        <v>21.68</v>
      </c>
      <c r="I735" s="327">
        <f t="shared" si="507"/>
        <v>111.68</v>
      </c>
    </row>
    <row r="736" spans="1:9" x14ac:dyDescent="0.25">
      <c r="A736" s="339" t="s">
        <v>62</v>
      </c>
      <c r="B736" s="559">
        <v>24</v>
      </c>
      <c r="C736" s="326">
        <f t="shared" si="488"/>
        <v>0.15189873417721519</v>
      </c>
      <c r="D736" s="340">
        <v>3.75</v>
      </c>
      <c r="E736" s="325">
        <f t="shared" si="502"/>
        <v>90</v>
      </c>
      <c r="F736" s="334">
        <v>1</v>
      </c>
      <c r="G736" s="325">
        <f t="shared" si="506"/>
        <v>90</v>
      </c>
      <c r="H736" s="325">
        <f t="shared" si="504"/>
        <v>21.68</v>
      </c>
      <c r="I736" s="327">
        <f t="shared" si="507"/>
        <v>111.68</v>
      </c>
    </row>
    <row r="737" spans="1:9" ht="33" x14ac:dyDescent="0.25">
      <c r="A737" s="520" t="s">
        <v>7</v>
      </c>
      <c r="B737" s="552">
        <f>SUM(B738:B742)</f>
        <v>143</v>
      </c>
      <c r="C737" s="535">
        <f>SUM(C738:C742)</f>
        <v>0.90506329113924067</v>
      </c>
      <c r="D737" s="536"/>
      <c r="E737" s="536"/>
      <c r="F737" s="539"/>
      <c r="G737" s="535">
        <f>SUM(G738:G742)</f>
        <v>512.16</v>
      </c>
      <c r="H737" s="535">
        <f>SUM(H738:H742)</f>
        <v>123.39</v>
      </c>
      <c r="I737" s="537">
        <f>SUM(I738:I742)</f>
        <v>635.54999999999995</v>
      </c>
    </row>
    <row r="738" spans="1:9" x14ac:dyDescent="0.25">
      <c r="A738" s="324" t="s">
        <v>63</v>
      </c>
      <c r="B738" s="553">
        <v>7</v>
      </c>
      <c r="C738" s="326">
        <f t="shared" si="488"/>
        <v>4.4303797468354431E-2</v>
      </c>
      <c r="D738" s="325">
        <v>3.36</v>
      </c>
      <c r="E738" s="325">
        <f t="shared" si="502"/>
        <v>23.52</v>
      </c>
      <c r="F738" s="332">
        <v>1</v>
      </c>
      <c r="G738" s="325">
        <f t="shared" ref="G738" si="508">ROUND(E738*F738,2)</f>
        <v>23.52</v>
      </c>
      <c r="H738" s="325">
        <f t="shared" ref="H738:H742" si="509">ROUND(G738*0.2409,2)</f>
        <v>5.67</v>
      </c>
      <c r="I738" s="327">
        <f t="shared" ref="I738" si="510">G738+H738</f>
        <v>29.189999999999998</v>
      </c>
    </row>
    <row r="739" spans="1:9" x14ac:dyDescent="0.25">
      <c r="A739" s="324" t="s">
        <v>63</v>
      </c>
      <c r="B739" s="553">
        <v>40</v>
      </c>
      <c r="C739" s="326">
        <f t="shared" si="488"/>
        <v>0.25316455696202533</v>
      </c>
      <c r="D739" s="325">
        <v>3.36</v>
      </c>
      <c r="E739" s="325">
        <f t="shared" si="502"/>
        <v>134.4</v>
      </c>
      <c r="F739" s="332">
        <v>1</v>
      </c>
      <c r="G739" s="325">
        <f t="shared" ref="G739:G742" si="511">ROUND(E739*F739,2)</f>
        <v>134.4</v>
      </c>
      <c r="H739" s="325">
        <f t="shared" si="509"/>
        <v>32.380000000000003</v>
      </c>
      <c r="I739" s="327">
        <f t="shared" ref="I739:I742" si="512">G739+H739</f>
        <v>166.78</v>
      </c>
    </row>
    <row r="740" spans="1:9" x14ac:dyDescent="0.25">
      <c r="A740" s="324" t="s">
        <v>63</v>
      </c>
      <c r="B740" s="553">
        <v>24</v>
      </c>
      <c r="C740" s="326">
        <f t="shared" si="488"/>
        <v>0.15189873417721519</v>
      </c>
      <c r="D740" s="325">
        <v>3.36</v>
      </c>
      <c r="E740" s="325">
        <f t="shared" si="502"/>
        <v>80.64</v>
      </c>
      <c r="F740" s="332">
        <v>1</v>
      </c>
      <c r="G740" s="325">
        <f t="shared" si="511"/>
        <v>80.64</v>
      </c>
      <c r="H740" s="325">
        <f t="shared" si="509"/>
        <v>19.43</v>
      </c>
      <c r="I740" s="327">
        <f t="shared" si="512"/>
        <v>100.07</v>
      </c>
    </row>
    <row r="741" spans="1:9" x14ac:dyDescent="0.25">
      <c r="A741" s="324" t="s">
        <v>507</v>
      </c>
      <c r="B741" s="553">
        <v>24</v>
      </c>
      <c r="C741" s="326">
        <f t="shared" si="488"/>
        <v>0.15189873417721519</v>
      </c>
      <c r="D741" s="325">
        <v>3.8</v>
      </c>
      <c r="E741" s="325">
        <f t="shared" si="502"/>
        <v>91.199999999999989</v>
      </c>
      <c r="F741" s="332">
        <v>1</v>
      </c>
      <c r="G741" s="325">
        <f t="shared" si="511"/>
        <v>91.2</v>
      </c>
      <c r="H741" s="325">
        <f t="shared" si="509"/>
        <v>21.97</v>
      </c>
      <c r="I741" s="327">
        <f t="shared" si="512"/>
        <v>113.17</v>
      </c>
    </row>
    <row r="742" spans="1:9" x14ac:dyDescent="0.25">
      <c r="A742" s="331" t="s">
        <v>507</v>
      </c>
      <c r="B742" s="554">
        <v>48</v>
      </c>
      <c r="C742" s="326">
        <f t="shared" si="488"/>
        <v>0.30379746835443039</v>
      </c>
      <c r="D742" s="325">
        <v>3.8</v>
      </c>
      <c r="E742" s="325">
        <f t="shared" si="502"/>
        <v>182.39999999999998</v>
      </c>
      <c r="F742" s="332">
        <v>1</v>
      </c>
      <c r="G742" s="325">
        <f t="shared" si="511"/>
        <v>182.4</v>
      </c>
      <c r="H742" s="325">
        <f t="shared" si="509"/>
        <v>43.94</v>
      </c>
      <c r="I742" s="327">
        <f t="shared" si="512"/>
        <v>226.34</v>
      </c>
    </row>
    <row r="743" spans="1:9" ht="33" x14ac:dyDescent="0.25">
      <c r="A743" s="523" t="s">
        <v>1454</v>
      </c>
      <c r="B743" s="551">
        <f t="shared" ref="B743:C743" si="513">B744+B752+B761</f>
        <v>255.5</v>
      </c>
      <c r="C743" s="532">
        <f t="shared" si="513"/>
        <v>1.6170886075949364</v>
      </c>
      <c r="D743" s="533"/>
      <c r="E743" s="533"/>
      <c r="F743" s="541"/>
      <c r="G743" s="532">
        <f t="shared" ref="G743:I743" si="514">G744+G752+G761</f>
        <v>1718.6</v>
      </c>
      <c r="H743" s="532">
        <f t="shared" si="514"/>
        <v>414.01</v>
      </c>
      <c r="I743" s="538">
        <f t="shared" si="514"/>
        <v>2132.61</v>
      </c>
    </row>
    <row r="744" spans="1:9" ht="33" x14ac:dyDescent="0.25">
      <c r="A744" s="520" t="s">
        <v>1390</v>
      </c>
      <c r="B744" s="552">
        <f>SUM(B745:B751)</f>
        <v>90</v>
      </c>
      <c r="C744" s="535">
        <f>SUM(C745:C751)</f>
        <v>0.56962025316455689</v>
      </c>
      <c r="D744" s="536"/>
      <c r="E744" s="536"/>
      <c r="F744" s="539"/>
      <c r="G744" s="536">
        <f>SUM(G745:G751)</f>
        <v>789.85</v>
      </c>
      <c r="H744" s="536">
        <f t="shared" ref="H744:I744" si="515">SUM(H745:H751)</f>
        <v>190.26999999999995</v>
      </c>
      <c r="I744" s="540">
        <f t="shared" si="515"/>
        <v>980.12000000000012</v>
      </c>
    </row>
    <row r="745" spans="1:9" x14ac:dyDescent="0.25">
      <c r="A745" s="331" t="s">
        <v>1455</v>
      </c>
      <c r="B745" s="554">
        <v>12</v>
      </c>
      <c r="C745" s="326">
        <f t="shared" ref="C745:C762" si="516">B745/158</f>
        <v>7.5949367088607597E-2</v>
      </c>
      <c r="D745" s="325">
        <v>8.2080000000000002</v>
      </c>
      <c r="E745" s="325">
        <f t="shared" ref="E745:E762" si="517">D745*C745*158</f>
        <v>98.496000000000009</v>
      </c>
      <c r="F745" s="332">
        <v>1</v>
      </c>
      <c r="G745" s="325">
        <f t="shared" ref="G745" si="518">ROUND(E745*F745,2)</f>
        <v>98.5</v>
      </c>
      <c r="H745" s="325">
        <f t="shared" ref="H745:H751" si="519">ROUND(G745*0.2409,2)</f>
        <v>23.73</v>
      </c>
      <c r="I745" s="327">
        <f t="shared" ref="I745" si="520">G745+H745</f>
        <v>122.23</v>
      </c>
    </row>
    <row r="746" spans="1:9" x14ac:dyDescent="0.25">
      <c r="A746" s="331" t="s">
        <v>1455</v>
      </c>
      <c r="B746" s="554">
        <v>6</v>
      </c>
      <c r="C746" s="326">
        <f t="shared" si="516"/>
        <v>3.7974683544303799E-2</v>
      </c>
      <c r="D746" s="325">
        <v>8.2080000000000002</v>
      </c>
      <c r="E746" s="325">
        <f t="shared" si="517"/>
        <v>49.248000000000005</v>
      </c>
      <c r="F746" s="332">
        <v>1</v>
      </c>
      <c r="G746" s="325">
        <f t="shared" ref="G746:G751" si="521">ROUND(E746*F746,2)</f>
        <v>49.25</v>
      </c>
      <c r="H746" s="325">
        <f t="shared" si="519"/>
        <v>11.86</v>
      </c>
      <c r="I746" s="327">
        <f t="shared" ref="I746:I751" si="522">G746+H746</f>
        <v>61.11</v>
      </c>
    </row>
    <row r="747" spans="1:9" x14ac:dyDescent="0.25">
      <c r="A747" s="331" t="s">
        <v>1456</v>
      </c>
      <c r="B747" s="554">
        <v>16</v>
      </c>
      <c r="C747" s="326">
        <f t="shared" si="516"/>
        <v>0.10126582278481013</v>
      </c>
      <c r="D747" s="325">
        <v>8.9420000000000002</v>
      </c>
      <c r="E747" s="325">
        <f t="shared" si="517"/>
        <v>143.072</v>
      </c>
      <c r="F747" s="332">
        <v>1</v>
      </c>
      <c r="G747" s="325">
        <f t="shared" si="521"/>
        <v>143.07</v>
      </c>
      <c r="H747" s="325">
        <f t="shared" si="519"/>
        <v>34.47</v>
      </c>
      <c r="I747" s="327">
        <f t="shared" si="522"/>
        <v>177.54</v>
      </c>
    </row>
    <row r="748" spans="1:9" x14ac:dyDescent="0.25">
      <c r="A748" s="331" t="s">
        <v>1456</v>
      </c>
      <c r="B748" s="554">
        <v>10</v>
      </c>
      <c r="C748" s="326">
        <f t="shared" si="516"/>
        <v>6.3291139240506333E-2</v>
      </c>
      <c r="D748" s="325">
        <v>8.9420000000000002</v>
      </c>
      <c r="E748" s="325">
        <f t="shared" si="517"/>
        <v>89.420000000000016</v>
      </c>
      <c r="F748" s="332">
        <v>1</v>
      </c>
      <c r="G748" s="325">
        <f t="shared" si="521"/>
        <v>89.42</v>
      </c>
      <c r="H748" s="325">
        <f t="shared" si="519"/>
        <v>21.54</v>
      </c>
      <c r="I748" s="327">
        <f t="shared" si="522"/>
        <v>110.96000000000001</v>
      </c>
    </row>
    <row r="749" spans="1:9" x14ac:dyDescent="0.25">
      <c r="A749" s="331" t="s">
        <v>1456</v>
      </c>
      <c r="B749" s="554">
        <v>20</v>
      </c>
      <c r="C749" s="326">
        <f t="shared" si="516"/>
        <v>0.12658227848101267</v>
      </c>
      <c r="D749" s="325">
        <v>8.8559999999999999</v>
      </c>
      <c r="E749" s="325">
        <f t="shared" si="517"/>
        <v>177.12</v>
      </c>
      <c r="F749" s="332">
        <v>1</v>
      </c>
      <c r="G749" s="325">
        <f t="shared" si="521"/>
        <v>177.12</v>
      </c>
      <c r="H749" s="325">
        <f t="shared" si="519"/>
        <v>42.67</v>
      </c>
      <c r="I749" s="327">
        <f t="shared" si="522"/>
        <v>219.79000000000002</v>
      </c>
    </row>
    <row r="750" spans="1:9" x14ac:dyDescent="0.25">
      <c r="A750" s="331" t="s">
        <v>1456</v>
      </c>
      <c r="B750" s="554">
        <v>20</v>
      </c>
      <c r="C750" s="326">
        <f t="shared" si="516"/>
        <v>0.12658227848101267</v>
      </c>
      <c r="D750" s="325">
        <v>8.9420000000000002</v>
      </c>
      <c r="E750" s="325">
        <f t="shared" si="517"/>
        <v>178.84000000000003</v>
      </c>
      <c r="F750" s="332">
        <v>1</v>
      </c>
      <c r="G750" s="325">
        <f t="shared" si="521"/>
        <v>178.84</v>
      </c>
      <c r="H750" s="325">
        <f t="shared" si="519"/>
        <v>43.08</v>
      </c>
      <c r="I750" s="327">
        <f t="shared" si="522"/>
        <v>221.92000000000002</v>
      </c>
    </row>
    <row r="751" spans="1:9" x14ac:dyDescent="0.25">
      <c r="A751" s="331" t="s">
        <v>1456</v>
      </c>
      <c r="B751" s="554">
        <v>6</v>
      </c>
      <c r="C751" s="326">
        <f t="shared" si="516"/>
        <v>3.7974683544303799E-2</v>
      </c>
      <c r="D751" s="325">
        <v>8.9420000000000002</v>
      </c>
      <c r="E751" s="325">
        <f t="shared" si="517"/>
        <v>53.652000000000001</v>
      </c>
      <c r="F751" s="332">
        <v>1</v>
      </c>
      <c r="G751" s="325">
        <f t="shared" si="521"/>
        <v>53.65</v>
      </c>
      <c r="H751" s="325">
        <f t="shared" si="519"/>
        <v>12.92</v>
      </c>
      <c r="I751" s="327">
        <f t="shared" si="522"/>
        <v>66.569999999999993</v>
      </c>
    </row>
    <row r="752" spans="1:9" ht="49.5" x14ac:dyDescent="0.25">
      <c r="A752" s="520" t="s">
        <v>8</v>
      </c>
      <c r="B752" s="552">
        <f>SUM(B753:B760)</f>
        <v>155</v>
      </c>
      <c r="C752" s="535">
        <f>SUM(C753:C760)</f>
        <v>0.98101265822784811</v>
      </c>
      <c r="D752" s="536"/>
      <c r="E752" s="536"/>
      <c r="F752" s="539"/>
      <c r="G752" s="536">
        <f>SUM(G753:G760)</f>
        <v>893.46999999999991</v>
      </c>
      <c r="H752" s="536">
        <f t="shared" ref="H752:I752" si="523">SUM(H753:H760)</f>
        <v>215.24</v>
      </c>
      <c r="I752" s="540">
        <f t="shared" si="523"/>
        <v>1108.71</v>
      </c>
    </row>
    <row r="753" spans="1:9" x14ac:dyDescent="0.25">
      <c r="A753" s="331" t="s">
        <v>995</v>
      </c>
      <c r="B753" s="554">
        <v>2</v>
      </c>
      <c r="C753" s="326">
        <f t="shared" si="516"/>
        <v>1.2658227848101266E-2</v>
      </c>
      <c r="D753" s="325">
        <v>5.72</v>
      </c>
      <c r="E753" s="325">
        <f t="shared" si="517"/>
        <v>11.439999999999998</v>
      </c>
      <c r="F753" s="332">
        <v>1</v>
      </c>
      <c r="G753" s="325">
        <f t="shared" ref="G753" si="524">ROUND(E753*F753,2)</f>
        <v>11.44</v>
      </c>
      <c r="H753" s="325">
        <f t="shared" ref="H753:H760" si="525">ROUND(G753*0.2409,2)</f>
        <v>2.76</v>
      </c>
      <c r="I753" s="327">
        <f t="shared" ref="I753" si="526">G753+H753</f>
        <v>14.2</v>
      </c>
    </row>
    <row r="754" spans="1:9" x14ac:dyDescent="0.25">
      <c r="A754" s="331" t="s">
        <v>995</v>
      </c>
      <c r="B754" s="554">
        <v>4</v>
      </c>
      <c r="C754" s="326">
        <f t="shared" si="516"/>
        <v>2.5316455696202531E-2</v>
      </c>
      <c r="D754" s="325">
        <v>5.7750000000000004</v>
      </c>
      <c r="E754" s="325">
        <f t="shared" si="517"/>
        <v>23.1</v>
      </c>
      <c r="F754" s="332">
        <v>1</v>
      </c>
      <c r="G754" s="325">
        <f t="shared" ref="G754:G760" si="527">ROUND(E754*F754,2)</f>
        <v>23.1</v>
      </c>
      <c r="H754" s="325">
        <f t="shared" si="525"/>
        <v>5.56</v>
      </c>
      <c r="I754" s="327">
        <f t="shared" ref="I754:I760" si="528">G754+H754</f>
        <v>28.66</v>
      </c>
    </row>
    <row r="755" spans="1:9" x14ac:dyDescent="0.25">
      <c r="A755" s="331" t="s">
        <v>1457</v>
      </c>
      <c r="B755" s="554">
        <v>24</v>
      </c>
      <c r="C755" s="326">
        <f t="shared" si="516"/>
        <v>0.15189873417721519</v>
      </c>
      <c r="D755" s="325">
        <v>4.97</v>
      </c>
      <c r="E755" s="325">
        <f t="shared" si="517"/>
        <v>119.28</v>
      </c>
      <c r="F755" s="332">
        <v>1</v>
      </c>
      <c r="G755" s="325">
        <f t="shared" si="527"/>
        <v>119.28</v>
      </c>
      <c r="H755" s="325">
        <f t="shared" si="525"/>
        <v>28.73</v>
      </c>
      <c r="I755" s="327">
        <f t="shared" si="528"/>
        <v>148.01</v>
      </c>
    </row>
    <row r="756" spans="1:9" x14ac:dyDescent="0.25">
      <c r="A756" s="331" t="s">
        <v>1458</v>
      </c>
      <c r="B756" s="554">
        <v>15</v>
      </c>
      <c r="C756" s="326">
        <f t="shared" si="516"/>
        <v>9.49367088607595E-2</v>
      </c>
      <c r="D756" s="325">
        <v>5.9409999999999998</v>
      </c>
      <c r="E756" s="325">
        <f t="shared" si="517"/>
        <v>89.114999999999995</v>
      </c>
      <c r="F756" s="332">
        <v>1</v>
      </c>
      <c r="G756" s="325">
        <f t="shared" si="527"/>
        <v>89.12</v>
      </c>
      <c r="H756" s="325">
        <f t="shared" si="525"/>
        <v>21.47</v>
      </c>
      <c r="I756" s="327">
        <f t="shared" si="528"/>
        <v>110.59</v>
      </c>
    </row>
    <row r="757" spans="1:9" x14ac:dyDescent="0.25">
      <c r="A757" s="331" t="s">
        <v>1458</v>
      </c>
      <c r="B757" s="554">
        <v>30</v>
      </c>
      <c r="C757" s="326">
        <f t="shared" si="516"/>
        <v>0.189873417721519</v>
      </c>
      <c r="D757" s="325">
        <v>5.9409999999999998</v>
      </c>
      <c r="E757" s="325">
        <f t="shared" si="517"/>
        <v>178.23</v>
      </c>
      <c r="F757" s="332">
        <v>1</v>
      </c>
      <c r="G757" s="325">
        <f t="shared" si="527"/>
        <v>178.23</v>
      </c>
      <c r="H757" s="325">
        <f t="shared" si="525"/>
        <v>42.94</v>
      </c>
      <c r="I757" s="327">
        <f t="shared" si="528"/>
        <v>221.17</v>
      </c>
    </row>
    <row r="758" spans="1:9" x14ac:dyDescent="0.25">
      <c r="A758" s="331" t="s">
        <v>1458</v>
      </c>
      <c r="B758" s="554">
        <v>48</v>
      </c>
      <c r="C758" s="326">
        <f t="shared" si="516"/>
        <v>0.30379746835443039</v>
      </c>
      <c r="D758" s="325">
        <v>5.9409999999999998</v>
      </c>
      <c r="E758" s="325">
        <f t="shared" si="517"/>
        <v>285.16800000000001</v>
      </c>
      <c r="F758" s="332">
        <v>1</v>
      </c>
      <c r="G758" s="325">
        <f t="shared" si="527"/>
        <v>285.17</v>
      </c>
      <c r="H758" s="325">
        <f t="shared" si="525"/>
        <v>68.7</v>
      </c>
      <c r="I758" s="327">
        <f t="shared" si="528"/>
        <v>353.87</v>
      </c>
    </row>
    <row r="759" spans="1:9" x14ac:dyDescent="0.25">
      <c r="A759" s="331" t="s">
        <v>1458</v>
      </c>
      <c r="B759" s="554">
        <v>6</v>
      </c>
      <c r="C759" s="326">
        <f t="shared" si="516"/>
        <v>3.7974683544303799E-2</v>
      </c>
      <c r="D759" s="325">
        <v>5.9409999999999998</v>
      </c>
      <c r="E759" s="325">
        <f t="shared" si="517"/>
        <v>35.646000000000001</v>
      </c>
      <c r="F759" s="332">
        <v>1</v>
      </c>
      <c r="G759" s="325">
        <f t="shared" si="527"/>
        <v>35.65</v>
      </c>
      <c r="H759" s="325">
        <f t="shared" si="525"/>
        <v>8.59</v>
      </c>
      <c r="I759" s="327">
        <f t="shared" si="528"/>
        <v>44.239999999999995</v>
      </c>
    </row>
    <row r="760" spans="1:9" x14ac:dyDescent="0.25">
      <c r="A760" s="331" t="s">
        <v>1458</v>
      </c>
      <c r="B760" s="554">
        <v>26</v>
      </c>
      <c r="C760" s="326">
        <f t="shared" si="516"/>
        <v>0.16455696202531644</v>
      </c>
      <c r="D760" s="325">
        <v>5.8259999999999996</v>
      </c>
      <c r="E760" s="325">
        <f t="shared" si="517"/>
        <v>151.476</v>
      </c>
      <c r="F760" s="332">
        <v>1</v>
      </c>
      <c r="G760" s="325">
        <f t="shared" si="527"/>
        <v>151.47999999999999</v>
      </c>
      <c r="H760" s="325">
        <f t="shared" si="525"/>
        <v>36.49</v>
      </c>
      <c r="I760" s="327">
        <f t="shared" si="528"/>
        <v>187.97</v>
      </c>
    </row>
    <row r="761" spans="1:9" ht="33" x14ac:dyDescent="0.25">
      <c r="A761" s="520" t="s">
        <v>7</v>
      </c>
      <c r="B761" s="552">
        <f t="shared" ref="B761:C761" si="529">SUM(B762)</f>
        <v>10.5</v>
      </c>
      <c r="C761" s="535">
        <f t="shared" si="529"/>
        <v>6.6455696202531639E-2</v>
      </c>
      <c r="D761" s="536"/>
      <c r="E761" s="536"/>
      <c r="F761" s="539"/>
      <c r="G761" s="535">
        <f t="shared" ref="G761:I761" si="530">SUM(G762)</f>
        <v>35.28</v>
      </c>
      <c r="H761" s="535">
        <f t="shared" si="530"/>
        <v>8.5</v>
      </c>
      <c r="I761" s="537">
        <f t="shared" si="530"/>
        <v>43.78</v>
      </c>
    </row>
    <row r="762" spans="1:9" x14ac:dyDescent="0.25">
      <c r="A762" s="331" t="s">
        <v>63</v>
      </c>
      <c r="B762" s="554">
        <v>10.5</v>
      </c>
      <c r="C762" s="326">
        <f t="shared" si="516"/>
        <v>6.6455696202531639E-2</v>
      </c>
      <c r="D762" s="325">
        <v>3.36</v>
      </c>
      <c r="E762" s="325">
        <f t="shared" si="517"/>
        <v>35.279999999999994</v>
      </c>
      <c r="F762" s="332">
        <v>1</v>
      </c>
      <c r="G762" s="325">
        <f t="shared" ref="G762" si="531">ROUND(E762*F762,2)</f>
        <v>35.28</v>
      </c>
      <c r="H762" s="325">
        <f t="shared" ref="H762" si="532">ROUND(G762*0.2409,2)</f>
        <v>8.5</v>
      </c>
      <c r="I762" s="327">
        <f t="shared" ref="I762" si="533">G762+H762</f>
        <v>43.78</v>
      </c>
    </row>
    <row r="763" spans="1:9" x14ac:dyDescent="0.25">
      <c r="A763" s="523" t="s">
        <v>1459</v>
      </c>
      <c r="B763" s="551">
        <f t="shared" ref="B763:C763" si="534">B764+B770+B780+B787</f>
        <v>689</v>
      </c>
      <c r="C763" s="532">
        <f t="shared" si="534"/>
        <v>4.3607594936708853</v>
      </c>
      <c r="D763" s="532"/>
      <c r="E763" s="532"/>
      <c r="F763" s="532"/>
      <c r="G763" s="532">
        <f t="shared" ref="G763:I763" si="535">G764+G770+G780+G787</f>
        <v>3336.88</v>
      </c>
      <c r="H763" s="532">
        <f t="shared" si="535"/>
        <v>803.86</v>
      </c>
      <c r="I763" s="538">
        <f t="shared" si="535"/>
        <v>4140.74</v>
      </c>
    </row>
    <row r="764" spans="1:9" ht="33" x14ac:dyDescent="0.25">
      <c r="A764" s="520" t="s">
        <v>1390</v>
      </c>
      <c r="B764" s="552">
        <f t="shared" ref="B764:C764" si="536">SUM(B765:B769)</f>
        <v>81</v>
      </c>
      <c r="C764" s="535">
        <f t="shared" si="536"/>
        <v>0.51265822784810133</v>
      </c>
      <c r="D764" s="536"/>
      <c r="E764" s="536"/>
      <c r="F764" s="539"/>
      <c r="G764" s="535">
        <f t="shared" ref="G764:I764" si="537">SUM(G765:G769)</f>
        <v>647</v>
      </c>
      <c r="H764" s="535">
        <f t="shared" si="537"/>
        <v>155.85999999999999</v>
      </c>
      <c r="I764" s="537">
        <f t="shared" si="537"/>
        <v>802.8599999999999</v>
      </c>
    </row>
    <row r="765" spans="1:9" x14ac:dyDescent="0.25">
      <c r="A765" s="331" t="s">
        <v>973</v>
      </c>
      <c r="B765" s="554">
        <v>20</v>
      </c>
      <c r="C765" s="326">
        <f t="shared" ref="C765:C790" si="538">B765/158</f>
        <v>0.12658227848101267</v>
      </c>
      <c r="D765" s="325">
        <v>8.1349999999999998</v>
      </c>
      <c r="E765" s="325">
        <f t="shared" ref="E765:E790" si="539">D765*C765*158</f>
        <v>162.69999999999999</v>
      </c>
      <c r="F765" s="332">
        <v>1</v>
      </c>
      <c r="G765" s="325">
        <f t="shared" ref="G765" si="540">ROUND(E765*F765,2)</f>
        <v>162.69999999999999</v>
      </c>
      <c r="H765" s="325">
        <f t="shared" ref="H765:H769" si="541">ROUND(G765*0.2409,2)</f>
        <v>39.19</v>
      </c>
      <c r="I765" s="327">
        <f t="shared" ref="I765" si="542">G765+H765</f>
        <v>201.89</v>
      </c>
    </row>
    <row r="766" spans="1:9" x14ac:dyDescent="0.25">
      <c r="A766" s="331" t="s">
        <v>973</v>
      </c>
      <c r="B766" s="554">
        <v>16</v>
      </c>
      <c r="C766" s="326">
        <f t="shared" si="538"/>
        <v>0.10126582278481013</v>
      </c>
      <c r="D766" s="325">
        <v>7.9779999999999998</v>
      </c>
      <c r="E766" s="325">
        <f t="shared" si="539"/>
        <v>127.648</v>
      </c>
      <c r="F766" s="332">
        <v>1</v>
      </c>
      <c r="G766" s="325">
        <f t="shared" ref="G766:G769" si="543">ROUND(E766*F766,2)</f>
        <v>127.65</v>
      </c>
      <c r="H766" s="325">
        <f t="shared" si="541"/>
        <v>30.75</v>
      </c>
      <c r="I766" s="327">
        <f t="shared" ref="I766:I769" si="544">G766+H766</f>
        <v>158.4</v>
      </c>
    </row>
    <row r="767" spans="1:9" x14ac:dyDescent="0.25">
      <c r="A767" s="331" t="s">
        <v>973</v>
      </c>
      <c r="B767" s="554">
        <v>25</v>
      </c>
      <c r="C767" s="326">
        <f t="shared" si="538"/>
        <v>0.15822784810126583</v>
      </c>
      <c r="D767" s="325">
        <v>7.9779999999999998</v>
      </c>
      <c r="E767" s="325">
        <f t="shared" si="539"/>
        <v>199.45000000000002</v>
      </c>
      <c r="F767" s="332">
        <v>1</v>
      </c>
      <c r="G767" s="325">
        <f t="shared" si="543"/>
        <v>199.45</v>
      </c>
      <c r="H767" s="325">
        <f t="shared" si="541"/>
        <v>48.05</v>
      </c>
      <c r="I767" s="327">
        <f t="shared" si="544"/>
        <v>247.5</v>
      </c>
    </row>
    <row r="768" spans="1:9" x14ac:dyDescent="0.25">
      <c r="A768" s="331" t="s">
        <v>973</v>
      </c>
      <c r="B768" s="554">
        <v>19</v>
      </c>
      <c r="C768" s="326">
        <f t="shared" si="538"/>
        <v>0.12025316455696203</v>
      </c>
      <c r="D768" s="325">
        <v>7.86</v>
      </c>
      <c r="E768" s="325">
        <f t="shared" si="539"/>
        <v>149.34</v>
      </c>
      <c r="F768" s="332">
        <v>1</v>
      </c>
      <c r="G768" s="325">
        <f t="shared" si="543"/>
        <v>149.34</v>
      </c>
      <c r="H768" s="325">
        <f t="shared" si="541"/>
        <v>35.979999999999997</v>
      </c>
      <c r="I768" s="327">
        <f t="shared" si="544"/>
        <v>185.32</v>
      </c>
    </row>
    <row r="769" spans="1:9" x14ac:dyDescent="0.25">
      <c r="A769" s="331" t="s">
        <v>973</v>
      </c>
      <c r="B769" s="554">
        <v>1</v>
      </c>
      <c r="C769" s="326">
        <f t="shared" si="538"/>
        <v>6.3291139240506328E-3</v>
      </c>
      <c r="D769" s="325">
        <v>7.86</v>
      </c>
      <c r="E769" s="325">
        <f t="shared" si="539"/>
        <v>7.86</v>
      </c>
      <c r="F769" s="332">
        <v>1</v>
      </c>
      <c r="G769" s="325">
        <f t="shared" si="543"/>
        <v>7.86</v>
      </c>
      <c r="H769" s="325">
        <f t="shared" si="541"/>
        <v>1.89</v>
      </c>
      <c r="I769" s="327">
        <f t="shared" si="544"/>
        <v>9.75</v>
      </c>
    </row>
    <row r="770" spans="1:9" ht="49.5" x14ac:dyDescent="0.25">
      <c r="A770" s="520" t="s">
        <v>8</v>
      </c>
      <c r="B770" s="552">
        <f t="shared" ref="B770:C770" si="545">SUM(B771:B779)</f>
        <v>256</v>
      </c>
      <c r="C770" s="535">
        <f t="shared" si="545"/>
        <v>1.6202531645569618</v>
      </c>
      <c r="D770" s="536"/>
      <c r="E770" s="536"/>
      <c r="F770" s="539"/>
      <c r="G770" s="535">
        <f t="shared" ref="G770:I770" si="546">SUM(G771:G779)</f>
        <v>1393.1600000000003</v>
      </c>
      <c r="H770" s="535">
        <f t="shared" si="546"/>
        <v>335.62</v>
      </c>
      <c r="I770" s="537">
        <f t="shared" si="546"/>
        <v>1728.78</v>
      </c>
    </row>
    <row r="771" spans="1:9" x14ac:dyDescent="0.25">
      <c r="A771" s="331" t="s">
        <v>966</v>
      </c>
      <c r="B771" s="554">
        <v>16</v>
      </c>
      <c r="C771" s="326">
        <f t="shared" si="538"/>
        <v>0.10126582278481013</v>
      </c>
      <c r="D771" s="325">
        <v>5.7750000000000004</v>
      </c>
      <c r="E771" s="325">
        <f t="shared" si="539"/>
        <v>92.4</v>
      </c>
      <c r="F771" s="332">
        <v>1</v>
      </c>
      <c r="G771" s="325">
        <f t="shared" ref="G771" si="547">ROUND(E771*F771,2)</f>
        <v>92.4</v>
      </c>
      <c r="H771" s="325">
        <f t="shared" ref="H771:H779" si="548">ROUND(G771*0.2409,2)</f>
        <v>22.26</v>
      </c>
      <c r="I771" s="327">
        <f t="shared" ref="I771" si="549">G771+H771</f>
        <v>114.66000000000001</v>
      </c>
    </row>
    <row r="772" spans="1:9" x14ac:dyDescent="0.25">
      <c r="A772" s="331" t="s">
        <v>966</v>
      </c>
      <c r="B772" s="554">
        <v>6</v>
      </c>
      <c r="C772" s="326">
        <f t="shared" si="538"/>
        <v>3.7974683544303799E-2</v>
      </c>
      <c r="D772" s="325">
        <v>5.7750000000000004</v>
      </c>
      <c r="E772" s="325">
        <f t="shared" si="539"/>
        <v>34.650000000000006</v>
      </c>
      <c r="F772" s="332">
        <v>0.3</v>
      </c>
      <c r="G772" s="325">
        <f t="shared" ref="G772:G779" si="550">ROUND(E772*F772,2)</f>
        <v>10.4</v>
      </c>
      <c r="H772" s="325">
        <f t="shared" si="548"/>
        <v>2.5099999999999998</v>
      </c>
      <c r="I772" s="327">
        <f t="shared" ref="I772:I779" si="551">G772+H772</f>
        <v>12.91</v>
      </c>
    </row>
    <row r="773" spans="1:9" x14ac:dyDescent="0.25">
      <c r="A773" s="331" t="s">
        <v>966</v>
      </c>
      <c r="B773" s="554">
        <v>24</v>
      </c>
      <c r="C773" s="326">
        <f t="shared" si="538"/>
        <v>0.15189873417721519</v>
      </c>
      <c r="D773" s="325">
        <v>5.7750000000000004</v>
      </c>
      <c r="E773" s="325">
        <f t="shared" si="539"/>
        <v>138.60000000000002</v>
      </c>
      <c r="F773" s="332">
        <v>1</v>
      </c>
      <c r="G773" s="325">
        <f t="shared" si="550"/>
        <v>138.6</v>
      </c>
      <c r="H773" s="325">
        <f t="shared" si="548"/>
        <v>33.39</v>
      </c>
      <c r="I773" s="327">
        <f t="shared" si="551"/>
        <v>171.99</v>
      </c>
    </row>
    <row r="774" spans="1:9" x14ac:dyDescent="0.25">
      <c r="A774" s="331" t="s">
        <v>966</v>
      </c>
      <c r="B774" s="554">
        <v>24</v>
      </c>
      <c r="C774" s="326">
        <f t="shared" si="538"/>
        <v>0.15189873417721519</v>
      </c>
      <c r="D774" s="325">
        <v>5.72</v>
      </c>
      <c r="E774" s="325">
        <f t="shared" si="539"/>
        <v>137.28</v>
      </c>
      <c r="F774" s="332">
        <v>1</v>
      </c>
      <c r="G774" s="325">
        <f t="shared" si="550"/>
        <v>137.28</v>
      </c>
      <c r="H774" s="325">
        <f t="shared" si="548"/>
        <v>33.07</v>
      </c>
      <c r="I774" s="327">
        <f t="shared" si="551"/>
        <v>170.35</v>
      </c>
    </row>
    <row r="775" spans="1:9" x14ac:dyDescent="0.25">
      <c r="A775" s="331" t="s">
        <v>966</v>
      </c>
      <c r="B775" s="554">
        <v>70</v>
      </c>
      <c r="C775" s="326">
        <f t="shared" si="538"/>
        <v>0.44303797468354428</v>
      </c>
      <c r="D775" s="325">
        <v>5.6639999999999997</v>
      </c>
      <c r="E775" s="325">
        <f t="shared" si="539"/>
        <v>396.47999999999996</v>
      </c>
      <c r="F775" s="332">
        <v>1</v>
      </c>
      <c r="G775" s="325">
        <f t="shared" si="550"/>
        <v>396.48</v>
      </c>
      <c r="H775" s="325">
        <f t="shared" si="548"/>
        <v>95.51</v>
      </c>
      <c r="I775" s="327">
        <f t="shared" si="551"/>
        <v>491.99</v>
      </c>
    </row>
    <row r="776" spans="1:9" x14ac:dyDescent="0.25">
      <c r="A776" s="331" t="s">
        <v>966</v>
      </c>
      <c r="B776" s="554">
        <v>24</v>
      </c>
      <c r="C776" s="326">
        <f t="shared" si="538"/>
        <v>0.15189873417721519</v>
      </c>
      <c r="D776" s="325">
        <v>5.6639999999999997</v>
      </c>
      <c r="E776" s="325">
        <f t="shared" si="539"/>
        <v>135.93600000000001</v>
      </c>
      <c r="F776" s="332">
        <v>1</v>
      </c>
      <c r="G776" s="325">
        <f t="shared" si="550"/>
        <v>135.94</v>
      </c>
      <c r="H776" s="325">
        <f t="shared" si="548"/>
        <v>32.75</v>
      </c>
      <c r="I776" s="327">
        <f t="shared" si="551"/>
        <v>168.69</v>
      </c>
    </row>
    <row r="777" spans="1:9" x14ac:dyDescent="0.25">
      <c r="A777" s="331" t="s">
        <v>966</v>
      </c>
      <c r="B777" s="554">
        <v>38</v>
      </c>
      <c r="C777" s="326">
        <f t="shared" si="538"/>
        <v>0.24050632911392406</v>
      </c>
      <c r="D777" s="325">
        <v>5.7750000000000004</v>
      </c>
      <c r="E777" s="325">
        <f t="shared" si="539"/>
        <v>219.45000000000002</v>
      </c>
      <c r="F777" s="332">
        <v>1</v>
      </c>
      <c r="G777" s="325">
        <f t="shared" si="550"/>
        <v>219.45</v>
      </c>
      <c r="H777" s="325">
        <f t="shared" si="548"/>
        <v>52.87</v>
      </c>
      <c r="I777" s="327">
        <f t="shared" si="551"/>
        <v>272.32</v>
      </c>
    </row>
    <row r="778" spans="1:9" x14ac:dyDescent="0.25">
      <c r="A778" s="331" t="s">
        <v>612</v>
      </c>
      <c r="B778" s="554">
        <v>24</v>
      </c>
      <c r="C778" s="326">
        <f t="shared" si="538"/>
        <v>0.15189873417721519</v>
      </c>
      <c r="D778" s="325">
        <v>4.9160000000000004</v>
      </c>
      <c r="E778" s="325">
        <f t="shared" si="539"/>
        <v>117.98400000000002</v>
      </c>
      <c r="F778" s="332">
        <v>1</v>
      </c>
      <c r="G778" s="325">
        <f t="shared" si="550"/>
        <v>117.98</v>
      </c>
      <c r="H778" s="325">
        <f t="shared" si="548"/>
        <v>28.42</v>
      </c>
      <c r="I778" s="327">
        <f t="shared" si="551"/>
        <v>146.4</v>
      </c>
    </row>
    <row r="779" spans="1:9" x14ac:dyDescent="0.25">
      <c r="A779" s="331" t="s">
        <v>612</v>
      </c>
      <c r="B779" s="554">
        <v>30</v>
      </c>
      <c r="C779" s="326">
        <f t="shared" si="538"/>
        <v>0.189873417721519</v>
      </c>
      <c r="D779" s="325">
        <v>4.8209999999999997</v>
      </c>
      <c r="E779" s="325">
        <f t="shared" si="539"/>
        <v>144.63</v>
      </c>
      <c r="F779" s="332">
        <v>1</v>
      </c>
      <c r="G779" s="325">
        <f t="shared" si="550"/>
        <v>144.63</v>
      </c>
      <c r="H779" s="325">
        <f t="shared" si="548"/>
        <v>34.840000000000003</v>
      </c>
      <c r="I779" s="327">
        <f t="shared" si="551"/>
        <v>179.47</v>
      </c>
    </row>
    <row r="780" spans="1:9" ht="49.5" x14ac:dyDescent="0.25">
      <c r="A780" s="520" t="s">
        <v>1394</v>
      </c>
      <c r="B780" s="552">
        <f t="shared" ref="B780:C780" si="552">SUM(B781:B786)</f>
        <v>184</v>
      </c>
      <c r="C780" s="535">
        <f t="shared" si="552"/>
        <v>1.1645569620253164</v>
      </c>
      <c r="D780" s="536"/>
      <c r="E780" s="536"/>
      <c r="F780" s="539"/>
      <c r="G780" s="535">
        <f t="shared" ref="G780:I780" si="553">SUM(G781:G786)</f>
        <v>690</v>
      </c>
      <c r="H780" s="535">
        <f t="shared" si="553"/>
        <v>166.22</v>
      </c>
      <c r="I780" s="537">
        <f t="shared" si="553"/>
        <v>856.22</v>
      </c>
    </row>
    <row r="781" spans="1:9" x14ac:dyDescent="0.25">
      <c r="A781" s="331" t="s">
        <v>62</v>
      </c>
      <c r="B781" s="554">
        <v>16</v>
      </c>
      <c r="C781" s="326">
        <f t="shared" si="538"/>
        <v>0.10126582278481013</v>
      </c>
      <c r="D781" s="325">
        <v>3.75</v>
      </c>
      <c r="E781" s="325">
        <f t="shared" si="539"/>
        <v>59.999999999999993</v>
      </c>
      <c r="F781" s="332">
        <v>1</v>
      </c>
      <c r="G781" s="325">
        <f t="shared" ref="G781" si="554">ROUND(E781*F781,2)</f>
        <v>60</v>
      </c>
      <c r="H781" s="325">
        <f t="shared" ref="H781:H786" si="555">ROUND(G781*0.2409,2)</f>
        <v>14.45</v>
      </c>
      <c r="I781" s="327">
        <f t="shared" ref="I781" si="556">G781+H781</f>
        <v>74.45</v>
      </c>
    </row>
    <row r="782" spans="1:9" x14ac:dyDescent="0.25">
      <c r="A782" s="331" t="s">
        <v>62</v>
      </c>
      <c r="B782" s="554">
        <v>24</v>
      </c>
      <c r="C782" s="326">
        <f t="shared" si="538"/>
        <v>0.15189873417721519</v>
      </c>
      <c r="D782" s="325">
        <v>3.75</v>
      </c>
      <c r="E782" s="325">
        <f t="shared" si="539"/>
        <v>90</v>
      </c>
      <c r="F782" s="332">
        <v>1</v>
      </c>
      <c r="G782" s="325">
        <f t="shared" ref="G782:G786" si="557">ROUND(E782*F782,2)</f>
        <v>90</v>
      </c>
      <c r="H782" s="325">
        <f t="shared" si="555"/>
        <v>21.68</v>
      </c>
      <c r="I782" s="327">
        <f t="shared" ref="I782:I786" si="558">G782+H782</f>
        <v>111.68</v>
      </c>
    </row>
    <row r="783" spans="1:9" x14ac:dyDescent="0.25">
      <c r="A783" s="331" t="s">
        <v>62</v>
      </c>
      <c r="B783" s="554">
        <v>14</v>
      </c>
      <c r="C783" s="326">
        <f t="shared" si="538"/>
        <v>8.8607594936708861E-2</v>
      </c>
      <c r="D783" s="325">
        <v>3.75</v>
      </c>
      <c r="E783" s="325">
        <f t="shared" si="539"/>
        <v>52.5</v>
      </c>
      <c r="F783" s="332">
        <v>1</v>
      </c>
      <c r="G783" s="325">
        <f t="shared" si="557"/>
        <v>52.5</v>
      </c>
      <c r="H783" s="325">
        <f t="shared" si="555"/>
        <v>12.65</v>
      </c>
      <c r="I783" s="327">
        <f t="shared" si="558"/>
        <v>65.150000000000006</v>
      </c>
    </row>
    <row r="784" spans="1:9" x14ac:dyDescent="0.25">
      <c r="A784" s="331" t="s">
        <v>62</v>
      </c>
      <c r="B784" s="554">
        <v>14</v>
      </c>
      <c r="C784" s="326">
        <f t="shared" si="538"/>
        <v>8.8607594936708861E-2</v>
      </c>
      <c r="D784" s="325">
        <v>3.75</v>
      </c>
      <c r="E784" s="325">
        <f t="shared" si="539"/>
        <v>52.5</v>
      </c>
      <c r="F784" s="332">
        <v>1</v>
      </c>
      <c r="G784" s="325">
        <f t="shared" si="557"/>
        <v>52.5</v>
      </c>
      <c r="H784" s="325">
        <f t="shared" si="555"/>
        <v>12.65</v>
      </c>
      <c r="I784" s="327">
        <f t="shared" si="558"/>
        <v>65.150000000000006</v>
      </c>
    </row>
    <row r="785" spans="1:9" x14ac:dyDescent="0.25">
      <c r="A785" s="331" t="s">
        <v>62</v>
      </c>
      <c r="B785" s="554">
        <v>92</v>
      </c>
      <c r="C785" s="326">
        <f t="shared" si="538"/>
        <v>0.58227848101265822</v>
      </c>
      <c r="D785" s="325">
        <v>3.75</v>
      </c>
      <c r="E785" s="325">
        <f t="shared" si="539"/>
        <v>345</v>
      </c>
      <c r="F785" s="332">
        <v>1</v>
      </c>
      <c r="G785" s="325">
        <f t="shared" si="557"/>
        <v>345</v>
      </c>
      <c r="H785" s="325">
        <f t="shared" si="555"/>
        <v>83.11</v>
      </c>
      <c r="I785" s="327">
        <f t="shared" si="558"/>
        <v>428.11</v>
      </c>
    </row>
    <row r="786" spans="1:9" x14ac:dyDescent="0.25">
      <c r="A786" s="331" t="s">
        <v>62</v>
      </c>
      <c r="B786" s="554">
        <v>24</v>
      </c>
      <c r="C786" s="326">
        <f t="shared" si="538"/>
        <v>0.15189873417721519</v>
      </c>
      <c r="D786" s="325">
        <v>3.75</v>
      </c>
      <c r="E786" s="325">
        <f t="shared" si="539"/>
        <v>90</v>
      </c>
      <c r="F786" s="332">
        <v>1</v>
      </c>
      <c r="G786" s="325">
        <f t="shared" si="557"/>
        <v>90</v>
      </c>
      <c r="H786" s="325">
        <f t="shared" si="555"/>
        <v>21.68</v>
      </c>
      <c r="I786" s="327">
        <f t="shared" si="558"/>
        <v>111.68</v>
      </c>
    </row>
    <row r="787" spans="1:9" ht="33" x14ac:dyDescent="0.25">
      <c r="A787" s="520" t="s">
        <v>7</v>
      </c>
      <c r="B787" s="552">
        <f t="shared" ref="B787:C787" si="559">SUM(B788:B790)</f>
        <v>168</v>
      </c>
      <c r="C787" s="535">
        <f t="shared" si="559"/>
        <v>1.0632911392405062</v>
      </c>
      <c r="D787" s="536"/>
      <c r="E787" s="536"/>
      <c r="F787" s="539"/>
      <c r="G787" s="535">
        <f t="shared" ref="G787:I787" si="560">SUM(G788:G790)</f>
        <v>606.72</v>
      </c>
      <c r="H787" s="535">
        <f t="shared" si="560"/>
        <v>146.16</v>
      </c>
      <c r="I787" s="537">
        <f t="shared" si="560"/>
        <v>752.87999999999988</v>
      </c>
    </row>
    <row r="788" spans="1:9" x14ac:dyDescent="0.25">
      <c r="A788" s="331" t="s">
        <v>507</v>
      </c>
      <c r="B788" s="554">
        <v>96</v>
      </c>
      <c r="C788" s="326">
        <f t="shared" si="538"/>
        <v>0.60759493670886078</v>
      </c>
      <c r="D788" s="325">
        <v>3.8</v>
      </c>
      <c r="E788" s="325">
        <f t="shared" si="539"/>
        <v>364.79999999999995</v>
      </c>
      <c r="F788" s="332">
        <v>1</v>
      </c>
      <c r="G788" s="325">
        <f t="shared" ref="G788" si="561">ROUND(E788*F788,2)</f>
        <v>364.8</v>
      </c>
      <c r="H788" s="325">
        <f t="shared" ref="H788:H790" si="562">ROUND(G788*0.2409,2)</f>
        <v>87.88</v>
      </c>
      <c r="I788" s="327">
        <f t="shared" ref="I788" si="563">G788+H788</f>
        <v>452.68</v>
      </c>
    </row>
    <row r="789" spans="1:9" x14ac:dyDescent="0.25">
      <c r="A789" s="331" t="s">
        <v>63</v>
      </c>
      <c r="B789" s="554">
        <v>48</v>
      </c>
      <c r="C789" s="326">
        <f t="shared" si="538"/>
        <v>0.30379746835443039</v>
      </c>
      <c r="D789" s="325">
        <v>3.36</v>
      </c>
      <c r="E789" s="325">
        <f t="shared" si="539"/>
        <v>161.28</v>
      </c>
      <c r="F789" s="332">
        <v>1</v>
      </c>
      <c r="G789" s="325">
        <f t="shared" ref="G789:G790" si="564">ROUND(E789*F789,2)</f>
        <v>161.28</v>
      </c>
      <c r="H789" s="325">
        <f t="shared" si="562"/>
        <v>38.85</v>
      </c>
      <c r="I789" s="327">
        <f t="shared" ref="I789:I790" si="565">G789+H789</f>
        <v>200.13</v>
      </c>
    </row>
    <row r="790" spans="1:9" x14ac:dyDescent="0.25">
      <c r="A790" s="331" t="s">
        <v>63</v>
      </c>
      <c r="B790" s="554">
        <v>24</v>
      </c>
      <c r="C790" s="326">
        <f t="shared" si="538"/>
        <v>0.15189873417721519</v>
      </c>
      <c r="D790" s="325">
        <v>3.36</v>
      </c>
      <c r="E790" s="325">
        <f t="shared" si="539"/>
        <v>80.64</v>
      </c>
      <c r="F790" s="332">
        <v>1</v>
      </c>
      <c r="G790" s="325">
        <f t="shared" si="564"/>
        <v>80.64</v>
      </c>
      <c r="H790" s="325">
        <f t="shared" si="562"/>
        <v>19.43</v>
      </c>
      <c r="I790" s="327">
        <f t="shared" si="565"/>
        <v>100.07</v>
      </c>
    </row>
    <row r="791" spans="1:9" ht="33" x14ac:dyDescent="0.25">
      <c r="A791" s="523" t="s">
        <v>1460</v>
      </c>
      <c r="B791" s="551">
        <f t="shared" ref="B791:I791" si="566">B792</f>
        <v>737</v>
      </c>
      <c r="C791" s="532">
        <f t="shared" si="566"/>
        <v>4.6645569620253164</v>
      </c>
      <c r="D791" s="532"/>
      <c r="E791" s="532"/>
      <c r="F791" s="532"/>
      <c r="G791" s="532">
        <f t="shared" si="566"/>
        <v>4358.43</v>
      </c>
      <c r="H791" s="532">
        <f t="shared" si="566"/>
        <v>1049.95</v>
      </c>
      <c r="I791" s="538">
        <f t="shared" si="566"/>
        <v>5408.38</v>
      </c>
    </row>
    <row r="792" spans="1:9" ht="49.5" x14ac:dyDescent="0.25">
      <c r="A792" s="520" t="s">
        <v>8</v>
      </c>
      <c r="B792" s="552">
        <f>SUM(B793:B796)</f>
        <v>737</v>
      </c>
      <c r="C792" s="535">
        <f>SUM(C793:C796)</f>
        <v>4.6645569620253164</v>
      </c>
      <c r="D792" s="536"/>
      <c r="E792" s="536"/>
      <c r="F792" s="539"/>
      <c r="G792" s="536">
        <f>SUM(G793:G796)</f>
        <v>4358.43</v>
      </c>
      <c r="H792" s="536">
        <f>SUM(H793:H796)</f>
        <v>1049.95</v>
      </c>
      <c r="I792" s="540">
        <f>SUM(I793:I796)</f>
        <v>5408.38</v>
      </c>
    </row>
    <row r="793" spans="1:9" ht="33" x14ac:dyDescent="0.25">
      <c r="A793" s="331" t="s">
        <v>1404</v>
      </c>
      <c r="B793" s="554">
        <v>175</v>
      </c>
      <c r="C793" s="326">
        <f t="shared" ref="C793:C796" si="567">B793/158</f>
        <v>1.1075949367088607</v>
      </c>
      <c r="D793" s="325">
        <v>5.9409999999999998</v>
      </c>
      <c r="E793" s="325">
        <f t="shared" ref="E793:E796" si="568">D793*C793*158</f>
        <v>1039.675</v>
      </c>
      <c r="F793" s="332">
        <v>1</v>
      </c>
      <c r="G793" s="325">
        <f t="shared" ref="G793" si="569">ROUND(E793*F793,2)</f>
        <v>1039.68</v>
      </c>
      <c r="H793" s="325">
        <f t="shared" ref="H793:H796" si="570">ROUND(G793*0.2409,2)</f>
        <v>250.46</v>
      </c>
      <c r="I793" s="327">
        <f t="shared" ref="I793" si="571">G793+H793</f>
        <v>1290.1400000000001</v>
      </c>
    </row>
    <row r="794" spans="1:9" ht="33" x14ac:dyDescent="0.25">
      <c r="A794" s="331" t="s">
        <v>1404</v>
      </c>
      <c r="B794" s="554">
        <v>225</v>
      </c>
      <c r="C794" s="326">
        <f t="shared" si="567"/>
        <v>1.4240506329113924</v>
      </c>
      <c r="D794" s="325">
        <v>5.9409999999999998</v>
      </c>
      <c r="E794" s="325">
        <f t="shared" si="568"/>
        <v>1336.7249999999999</v>
      </c>
      <c r="F794" s="332">
        <v>1</v>
      </c>
      <c r="G794" s="325">
        <f t="shared" ref="G794:G796" si="572">ROUND(E794*F794,2)</f>
        <v>1336.73</v>
      </c>
      <c r="H794" s="325">
        <f t="shared" si="570"/>
        <v>322.02</v>
      </c>
      <c r="I794" s="327">
        <f t="shared" ref="I794:I796" si="573">G794+H794</f>
        <v>1658.75</v>
      </c>
    </row>
    <row r="795" spans="1:9" ht="33" x14ac:dyDescent="0.25">
      <c r="A795" s="331" t="s">
        <v>1404</v>
      </c>
      <c r="B795" s="554">
        <v>100</v>
      </c>
      <c r="C795" s="326">
        <f t="shared" si="567"/>
        <v>0.63291139240506333</v>
      </c>
      <c r="D795" s="325">
        <v>5.74</v>
      </c>
      <c r="E795" s="325">
        <f t="shared" si="568"/>
        <v>574</v>
      </c>
      <c r="F795" s="332">
        <v>1</v>
      </c>
      <c r="G795" s="325">
        <f t="shared" si="572"/>
        <v>574</v>
      </c>
      <c r="H795" s="325">
        <f t="shared" si="570"/>
        <v>138.28</v>
      </c>
      <c r="I795" s="327">
        <f t="shared" si="573"/>
        <v>712.28</v>
      </c>
    </row>
    <row r="796" spans="1:9" ht="33" x14ac:dyDescent="0.25">
      <c r="A796" s="331" t="s">
        <v>1404</v>
      </c>
      <c r="B796" s="554">
        <v>237</v>
      </c>
      <c r="C796" s="326">
        <f t="shared" si="567"/>
        <v>1.5</v>
      </c>
      <c r="D796" s="325">
        <v>5.9409999999999998</v>
      </c>
      <c r="E796" s="325">
        <f t="shared" si="568"/>
        <v>1408.0170000000001</v>
      </c>
      <c r="F796" s="332">
        <v>1</v>
      </c>
      <c r="G796" s="325">
        <f t="shared" si="572"/>
        <v>1408.02</v>
      </c>
      <c r="H796" s="325">
        <f t="shared" si="570"/>
        <v>339.19</v>
      </c>
      <c r="I796" s="327">
        <f t="shared" si="573"/>
        <v>1747.21</v>
      </c>
    </row>
    <row r="797" spans="1:9" x14ac:dyDescent="0.25">
      <c r="A797" s="519" t="s">
        <v>1461</v>
      </c>
      <c r="B797" s="551">
        <f t="shared" ref="B797" si="574">B798+B801</f>
        <v>152</v>
      </c>
      <c r="C797" s="532">
        <f>C798+C801</f>
        <v>0.96202531645569622</v>
      </c>
      <c r="D797" s="532"/>
      <c r="E797" s="532"/>
      <c r="F797" s="532"/>
      <c r="G797" s="532">
        <f t="shared" ref="G797:I797" si="575">G798+G801</f>
        <v>550.72</v>
      </c>
      <c r="H797" s="532">
        <f t="shared" si="575"/>
        <v>132.66999999999999</v>
      </c>
      <c r="I797" s="538">
        <f t="shared" si="575"/>
        <v>683.38999999999987</v>
      </c>
    </row>
    <row r="798" spans="1:9" ht="49.5" x14ac:dyDescent="0.25">
      <c r="A798" s="520" t="s">
        <v>8</v>
      </c>
      <c r="B798" s="552">
        <f t="shared" ref="B798:C798" si="576">SUM(B799:B800)</f>
        <v>24</v>
      </c>
      <c r="C798" s="535">
        <f t="shared" si="576"/>
        <v>0.15189873417721519</v>
      </c>
      <c r="D798" s="536"/>
      <c r="E798" s="536"/>
      <c r="F798" s="539"/>
      <c r="G798" s="535">
        <f t="shared" ref="G798:I798" si="577">SUM(G799:G800)</f>
        <v>120.64</v>
      </c>
      <c r="H798" s="535">
        <f t="shared" si="577"/>
        <v>29.06</v>
      </c>
      <c r="I798" s="537">
        <f t="shared" si="577"/>
        <v>149.69999999999999</v>
      </c>
    </row>
    <row r="799" spans="1:9" x14ac:dyDescent="0.25">
      <c r="A799" s="331" t="s">
        <v>964</v>
      </c>
      <c r="B799" s="554">
        <v>8</v>
      </c>
      <c r="C799" s="326">
        <f t="shared" ref="C799:C802" si="578">B799/158</f>
        <v>5.0632911392405063E-2</v>
      </c>
      <c r="D799" s="325">
        <v>5.58</v>
      </c>
      <c r="E799" s="325">
        <f t="shared" ref="E799:E802" si="579">D799*C799*158</f>
        <v>44.64</v>
      </c>
      <c r="F799" s="332">
        <v>1</v>
      </c>
      <c r="G799" s="325">
        <f t="shared" ref="G799" si="580">ROUND(E799*F799,2)</f>
        <v>44.64</v>
      </c>
      <c r="H799" s="325">
        <f t="shared" ref="H799:H800" si="581">ROUND(G799*0.2409,2)</f>
        <v>10.75</v>
      </c>
      <c r="I799" s="327">
        <f t="shared" ref="I799" si="582">G799+H799</f>
        <v>55.39</v>
      </c>
    </row>
    <row r="800" spans="1:9" x14ac:dyDescent="0.25">
      <c r="A800" s="331" t="s">
        <v>612</v>
      </c>
      <c r="B800" s="554">
        <v>16</v>
      </c>
      <c r="C800" s="326">
        <f t="shared" si="578"/>
        <v>0.10126582278481013</v>
      </c>
      <c r="D800" s="325">
        <v>4.75</v>
      </c>
      <c r="E800" s="325">
        <f t="shared" si="579"/>
        <v>76</v>
      </c>
      <c r="F800" s="332">
        <v>1</v>
      </c>
      <c r="G800" s="325">
        <f t="shared" ref="G800" si="583">ROUND(E800*F800,2)</f>
        <v>76</v>
      </c>
      <c r="H800" s="325">
        <f t="shared" si="581"/>
        <v>18.309999999999999</v>
      </c>
      <c r="I800" s="327">
        <f t="shared" ref="I800" si="584">G800+H800</f>
        <v>94.31</v>
      </c>
    </row>
    <row r="801" spans="1:9" ht="33" x14ac:dyDescent="0.25">
      <c r="A801" s="520" t="s">
        <v>7</v>
      </c>
      <c r="B801" s="552">
        <f t="shared" ref="B801:C801" si="585">SUM(B802)</f>
        <v>128</v>
      </c>
      <c r="C801" s="535">
        <f t="shared" si="585"/>
        <v>0.810126582278481</v>
      </c>
      <c r="D801" s="536"/>
      <c r="E801" s="536"/>
      <c r="F801" s="539"/>
      <c r="G801" s="535">
        <f t="shared" ref="G801:I801" si="586">SUM(G802)</f>
        <v>430.08</v>
      </c>
      <c r="H801" s="535">
        <f t="shared" si="586"/>
        <v>103.61</v>
      </c>
      <c r="I801" s="537">
        <f t="shared" si="586"/>
        <v>533.68999999999994</v>
      </c>
    </row>
    <row r="802" spans="1:9" x14ac:dyDescent="0.25">
      <c r="A802" s="331" t="s">
        <v>63</v>
      </c>
      <c r="B802" s="554">
        <v>128</v>
      </c>
      <c r="C802" s="326">
        <f t="shared" si="578"/>
        <v>0.810126582278481</v>
      </c>
      <c r="D802" s="325">
        <v>3.36</v>
      </c>
      <c r="E802" s="325">
        <f t="shared" si="579"/>
        <v>430.08</v>
      </c>
      <c r="F802" s="332">
        <v>1</v>
      </c>
      <c r="G802" s="325">
        <f t="shared" ref="G802" si="587">ROUND(E802*F802,2)</f>
        <v>430.08</v>
      </c>
      <c r="H802" s="325">
        <f t="shared" ref="H802" si="588">ROUND(G802*0.2409,2)</f>
        <v>103.61</v>
      </c>
      <c r="I802" s="327">
        <f t="shared" ref="I802" si="589">G802+H802</f>
        <v>533.68999999999994</v>
      </c>
    </row>
    <row r="803" spans="1:9" x14ac:dyDescent="0.25">
      <c r="A803" s="519" t="s">
        <v>998</v>
      </c>
      <c r="B803" s="551">
        <f t="shared" ref="B803:C803" si="590">B804+B820</f>
        <v>393</v>
      </c>
      <c r="C803" s="532">
        <f t="shared" si="590"/>
        <v>2.4873417721518996</v>
      </c>
      <c r="D803" s="532"/>
      <c r="E803" s="532"/>
      <c r="F803" s="532"/>
      <c r="G803" s="532">
        <f t="shared" ref="G803:I803" si="591">G804+G820</f>
        <v>2532.9499999999998</v>
      </c>
      <c r="H803" s="532">
        <f t="shared" si="591"/>
        <v>610.20000000000005</v>
      </c>
      <c r="I803" s="538">
        <f t="shared" si="591"/>
        <v>3143.15</v>
      </c>
    </row>
    <row r="804" spans="1:9" ht="33" x14ac:dyDescent="0.25">
      <c r="A804" s="520" t="s">
        <v>1390</v>
      </c>
      <c r="B804" s="552">
        <f>SUM(B805:B819)</f>
        <v>81</v>
      </c>
      <c r="C804" s="535">
        <f>SUM(C805:C819)</f>
        <v>0.51265822784810133</v>
      </c>
      <c r="D804" s="536"/>
      <c r="E804" s="536"/>
      <c r="F804" s="539"/>
      <c r="G804" s="536">
        <f>SUM(G805:G819)</f>
        <v>686.58999999999992</v>
      </c>
      <c r="H804" s="536">
        <f>SUM(H805:H819)</f>
        <v>165.4</v>
      </c>
      <c r="I804" s="540">
        <f>SUM(I805:I819)</f>
        <v>851.99000000000012</v>
      </c>
    </row>
    <row r="805" spans="1:9" x14ac:dyDescent="0.25">
      <c r="A805" s="331" t="s">
        <v>1433</v>
      </c>
      <c r="B805" s="554">
        <v>1</v>
      </c>
      <c r="C805" s="326">
        <f t="shared" ref="C805:C837" si="592">B805/158</f>
        <v>6.3291139240506328E-3</v>
      </c>
      <c r="D805" s="325">
        <v>9.2629999999999999</v>
      </c>
      <c r="E805" s="325">
        <f t="shared" ref="E805:E836" si="593">D805*C805*158</f>
        <v>9.2629999999999999</v>
      </c>
      <c r="F805" s="332">
        <v>1</v>
      </c>
      <c r="G805" s="325">
        <f t="shared" ref="G805" si="594">ROUND(E805*F805,2)</f>
        <v>9.26</v>
      </c>
      <c r="H805" s="325">
        <f t="shared" ref="H805:H837" si="595">ROUND(G805*0.2409,2)</f>
        <v>2.23</v>
      </c>
      <c r="I805" s="327">
        <f t="shared" ref="I805" si="596">G805+H805</f>
        <v>11.49</v>
      </c>
    </row>
    <row r="806" spans="1:9" x14ac:dyDescent="0.25">
      <c r="A806" s="331" t="s">
        <v>1433</v>
      </c>
      <c r="B806" s="554">
        <v>4</v>
      </c>
      <c r="C806" s="326">
        <f t="shared" si="592"/>
        <v>2.5316455696202531E-2</v>
      </c>
      <c r="D806" s="325">
        <v>9.2629999999999999</v>
      </c>
      <c r="E806" s="325">
        <f t="shared" si="593"/>
        <v>37.052</v>
      </c>
      <c r="F806" s="332">
        <v>1</v>
      </c>
      <c r="G806" s="325">
        <f t="shared" ref="G806:G818" si="597">ROUND(E806*F806,2)</f>
        <v>37.049999999999997</v>
      </c>
      <c r="H806" s="325">
        <f t="shared" si="595"/>
        <v>8.93</v>
      </c>
      <c r="I806" s="327">
        <f t="shared" ref="I806:I818" si="598">G806+H806</f>
        <v>45.98</v>
      </c>
    </row>
    <row r="807" spans="1:9" x14ac:dyDescent="0.25">
      <c r="A807" s="331" t="s">
        <v>1433</v>
      </c>
      <c r="B807" s="554">
        <v>2</v>
      </c>
      <c r="C807" s="326">
        <f t="shared" si="592"/>
        <v>1.2658227848101266E-2</v>
      </c>
      <c r="D807" s="325">
        <v>9.2629999999999999</v>
      </c>
      <c r="E807" s="325">
        <f t="shared" si="593"/>
        <v>18.526</v>
      </c>
      <c r="F807" s="332">
        <v>1</v>
      </c>
      <c r="G807" s="325">
        <f t="shared" si="597"/>
        <v>18.53</v>
      </c>
      <c r="H807" s="325">
        <f t="shared" si="595"/>
        <v>4.46</v>
      </c>
      <c r="I807" s="327">
        <f t="shared" si="598"/>
        <v>22.990000000000002</v>
      </c>
    </row>
    <row r="808" spans="1:9" x14ac:dyDescent="0.25">
      <c r="A808" s="331" t="s">
        <v>1433</v>
      </c>
      <c r="B808" s="554">
        <v>4</v>
      </c>
      <c r="C808" s="326">
        <f t="shared" si="592"/>
        <v>2.5316455696202531E-2</v>
      </c>
      <c r="D808" s="325">
        <v>9.0839999999999996</v>
      </c>
      <c r="E808" s="325">
        <f t="shared" si="593"/>
        <v>36.335999999999999</v>
      </c>
      <c r="F808" s="332">
        <v>1</v>
      </c>
      <c r="G808" s="325">
        <f t="shared" si="597"/>
        <v>36.340000000000003</v>
      </c>
      <c r="H808" s="325">
        <f t="shared" si="595"/>
        <v>8.75</v>
      </c>
      <c r="I808" s="327">
        <f t="shared" si="598"/>
        <v>45.09</v>
      </c>
    </row>
    <row r="809" spans="1:9" x14ac:dyDescent="0.25">
      <c r="A809" s="331" t="s">
        <v>1433</v>
      </c>
      <c r="B809" s="554">
        <v>1</v>
      </c>
      <c r="C809" s="326">
        <f t="shared" si="592"/>
        <v>6.3291139240506328E-3</v>
      </c>
      <c r="D809" s="325">
        <v>9.0839999999999996</v>
      </c>
      <c r="E809" s="325">
        <f t="shared" si="593"/>
        <v>9.0839999999999996</v>
      </c>
      <c r="F809" s="332">
        <v>1</v>
      </c>
      <c r="G809" s="325">
        <f t="shared" si="597"/>
        <v>9.08</v>
      </c>
      <c r="H809" s="325">
        <f t="shared" si="595"/>
        <v>2.19</v>
      </c>
      <c r="I809" s="327">
        <f t="shared" si="598"/>
        <v>11.27</v>
      </c>
    </row>
    <row r="810" spans="1:9" x14ac:dyDescent="0.25">
      <c r="A810" s="331" t="s">
        <v>1433</v>
      </c>
      <c r="B810" s="554">
        <v>9</v>
      </c>
      <c r="C810" s="326">
        <f t="shared" si="592"/>
        <v>5.6962025316455694E-2</v>
      </c>
      <c r="D810" s="325">
        <v>9.0839999999999996</v>
      </c>
      <c r="E810" s="325">
        <f t="shared" si="593"/>
        <v>81.755999999999986</v>
      </c>
      <c r="F810" s="332">
        <v>1</v>
      </c>
      <c r="G810" s="325">
        <f t="shared" si="597"/>
        <v>81.760000000000005</v>
      </c>
      <c r="H810" s="325">
        <f t="shared" si="595"/>
        <v>19.7</v>
      </c>
      <c r="I810" s="327">
        <f t="shared" si="598"/>
        <v>101.46000000000001</v>
      </c>
    </row>
    <row r="811" spans="1:9" x14ac:dyDescent="0.25">
      <c r="A811" s="331" t="s">
        <v>1433</v>
      </c>
      <c r="B811" s="554">
        <v>8</v>
      </c>
      <c r="C811" s="326">
        <f t="shared" si="592"/>
        <v>5.0632911392405063E-2</v>
      </c>
      <c r="D811" s="325">
        <v>8.9499999999999993</v>
      </c>
      <c r="E811" s="325">
        <f t="shared" si="593"/>
        <v>71.599999999999994</v>
      </c>
      <c r="F811" s="332">
        <v>1</v>
      </c>
      <c r="G811" s="325">
        <f t="shared" si="597"/>
        <v>71.599999999999994</v>
      </c>
      <c r="H811" s="325">
        <f t="shared" si="595"/>
        <v>17.25</v>
      </c>
      <c r="I811" s="327">
        <f t="shared" si="598"/>
        <v>88.85</v>
      </c>
    </row>
    <row r="812" spans="1:9" x14ac:dyDescent="0.25">
      <c r="A812" s="331" t="s">
        <v>1433</v>
      </c>
      <c r="B812" s="554">
        <v>5</v>
      </c>
      <c r="C812" s="326">
        <f t="shared" si="592"/>
        <v>3.1645569620253167E-2</v>
      </c>
      <c r="D812" s="325">
        <v>8.9499999999999993</v>
      </c>
      <c r="E812" s="325">
        <f t="shared" si="593"/>
        <v>44.75</v>
      </c>
      <c r="F812" s="332">
        <v>1</v>
      </c>
      <c r="G812" s="325">
        <f t="shared" si="597"/>
        <v>44.75</v>
      </c>
      <c r="H812" s="325">
        <f t="shared" si="595"/>
        <v>10.78</v>
      </c>
      <c r="I812" s="327">
        <f t="shared" si="598"/>
        <v>55.53</v>
      </c>
    </row>
    <row r="813" spans="1:9" x14ac:dyDescent="0.25">
      <c r="A813" s="331" t="s">
        <v>1433</v>
      </c>
      <c r="B813" s="554">
        <v>9</v>
      </c>
      <c r="C813" s="326">
        <f t="shared" si="592"/>
        <v>5.6962025316455694E-2</v>
      </c>
      <c r="D813" s="325">
        <v>8.9499999999999993</v>
      </c>
      <c r="E813" s="325">
        <f t="shared" si="593"/>
        <v>80.55</v>
      </c>
      <c r="F813" s="332">
        <v>1</v>
      </c>
      <c r="G813" s="325">
        <f t="shared" si="597"/>
        <v>80.55</v>
      </c>
      <c r="H813" s="325">
        <f t="shared" si="595"/>
        <v>19.399999999999999</v>
      </c>
      <c r="I813" s="327">
        <f t="shared" si="598"/>
        <v>99.949999999999989</v>
      </c>
    </row>
    <row r="814" spans="1:9" x14ac:dyDescent="0.25">
      <c r="A814" s="331" t="s">
        <v>1433</v>
      </c>
      <c r="B814" s="554">
        <v>5</v>
      </c>
      <c r="C814" s="326">
        <f t="shared" si="592"/>
        <v>3.1645569620253167E-2</v>
      </c>
      <c r="D814" s="325">
        <v>8.9499999999999993</v>
      </c>
      <c r="E814" s="325">
        <f t="shared" si="593"/>
        <v>44.75</v>
      </c>
      <c r="F814" s="332">
        <v>1</v>
      </c>
      <c r="G814" s="325">
        <f t="shared" si="597"/>
        <v>44.75</v>
      </c>
      <c r="H814" s="325">
        <f t="shared" si="595"/>
        <v>10.78</v>
      </c>
      <c r="I814" s="327">
        <f t="shared" si="598"/>
        <v>55.53</v>
      </c>
    </row>
    <row r="815" spans="1:9" x14ac:dyDescent="0.25">
      <c r="A815" s="331" t="s">
        <v>1433</v>
      </c>
      <c r="B815" s="554">
        <v>2</v>
      </c>
      <c r="C815" s="326">
        <f t="shared" si="592"/>
        <v>1.2658227848101266E-2</v>
      </c>
      <c r="D815" s="325">
        <v>8.9499999999999993</v>
      </c>
      <c r="E815" s="325">
        <f t="shared" si="593"/>
        <v>17.899999999999999</v>
      </c>
      <c r="F815" s="332">
        <v>1</v>
      </c>
      <c r="G815" s="325">
        <f t="shared" si="597"/>
        <v>17.899999999999999</v>
      </c>
      <c r="H815" s="325">
        <f t="shared" si="595"/>
        <v>4.3099999999999996</v>
      </c>
      <c r="I815" s="327">
        <f t="shared" si="598"/>
        <v>22.209999999999997</v>
      </c>
    </row>
    <row r="816" spans="1:9" x14ac:dyDescent="0.25">
      <c r="A816" s="331" t="s">
        <v>66</v>
      </c>
      <c r="B816" s="554">
        <v>4</v>
      </c>
      <c r="C816" s="326">
        <f t="shared" si="592"/>
        <v>2.5316455696202531E-2</v>
      </c>
      <c r="D816" s="325">
        <v>7.52</v>
      </c>
      <c r="E816" s="325">
        <f t="shared" si="593"/>
        <v>30.08</v>
      </c>
      <c r="F816" s="332">
        <v>1</v>
      </c>
      <c r="G816" s="325">
        <f t="shared" si="597"/>
        <v>30.08</v>
      </c>
      <c r="H816" s="325">
        <f t="shared" si="595"/>
        <v>7.25</v>
      </c>
      <c r="I816" s="327">
        <f t="shared" si="598"/>
        <v>37.33</v>
      </c>
    </row>
    <row r="817" spans="1:9" x14ac:dyDescent="0.25">
      <c r="A817" s="331" t="s">
        <v>66</v>
      </c>
      <c r="B817" s="554">
        <v>14</v>
      </c>
      <c r="C817" s="326">
        <f t="shared" si="592"/>
        <v>8.8607594936708861E-2</v>
      </c>
      <c r="D817" s="325">
        <v>7.52</v>
      </c>
      <c r="E817" s="325">
        <f t="shared" si="593"/>
        <v>105.27999999999999</v>
      </c>
      <c r="F817" s="332">
        <v>1</v>
      </c>
      <c r="G817" s="325">
        <f t="shared" si="597"/>
        <v>105.28</v>
      </c>
      <c r="H817" s="325">
        <f t="shared" si="595"/>
        <v>25.36</v>
      </c>
      <c r="I817" s="327">
        <f t="shared" si="598"/>
        <v>130.63999999999999</v>
      </c>
    </row>
    <row r="818" spans="1:9" x14ac:dyDescent="0.25">
      <c r="A818" s="331" t="s">
        <v>66</v>
      </c>
      <c r="B818" s="554">
        <v>12</v>
      </c>
      <c r="C818" s="326">
        <f t="shared" si="592"/>
        <v>7.5949367088607597E-2</v>
      </c>
      <c r="D818" s="325">
        <v>7.52</v>
      </c>
      <c r="E818" s="325">
        <f t="shared" si="593"/>
        <v>90.240000000000009</v>
      </c>
      <c r="F818" s="332">
        <v>1</v>
      </c>
      <c r="G818" s="325">
        <f t="shared" si="597"/>
        <v>90.24</v>
      </c>
      <c r="H818" s="325">
        <f t="shared" si="595"/>
        <v>21.74</v>
      </c>
      <c r="I818" s="327">
        <f t="shared" si="598"/>
        <v>111.97999999999999</v>
      </c>
    </row>
    <row r="819" spans="1:9" ht="16.5" customHeight="1" x14ac:dyDescent="0.25">
      <c r="A819" s="331" t="s">
        <v>1429</v>
      </c>
      <c r="B819" s="554">
        <v>1</v>
      </c>
      <c r="C819" s="326">
        <f t="shared" si="592"/>
        <v>6.3291139240506328E-3</v>
      </c>
      <c r="D819" s="325">
        <v>9.42</v>
      </c>
      <c r="E819" s="325">
        <f t="shared" si="593"/>
        <v>9.42</v>
      </c>
      <c r="F819" s="332">
        <v>1</v>
      </c>
      <c r="G819" s="325">
        <f t="shared" ref="G819" si="599">ROUND(E819*F819,2)</f>
        <v>9.42</v>
      </c>
      <c r="H819" s="325">
        <f t="shared" si="595"/>
        <v>2.27</v>
      </c>
      <c r="I819" s="327">
        <f t="shared" ref="I819" si="600">G819+H819</f>
        <v>11.69</v>
      </c>
    </row>
    <row r="820" spans="1:9" ht="49.5" x14ac:dyDescent="0.25">
      <c r="A820" s="520" t="s">
        <v>8</v>
      </c>
      <c r="B820" s="552">
        <f>SUM(B821:B837)</f>
        <v>312</v>
      </c>
      <c r="C820" s="535">
        <f>SUM(C821:C837)</f>
        <v>1.974683544303798</v>
      </c>
      <c r="D820" s="536"/>
      <c r="E820" s="536"/>
      <c r="F820" s="539"/>
      <c r="G820" s="536">
        <f>SUM(G821:G837)</f>
        <v>1846.36</v>
      </c>
      <c r="H820" s="536">
        <f>SUM(H821:H837)</f>
        <v>444.80000000000007</v>
      </c>
      <c r="I820" s="540">
        <f>SUM(I821:I837)</f>
        <v>2291.16</v>
      </c>
    </row>
    <row r="821" spans="1:9" ht="33" x14ac:dyDescent="0.25">
      <c r="A821" s="331" t="s">
        <v>1404</v>
      </c>
      <c r="B821" s="554">
        <v>1</v>
      </c>
      <c r="C821" s="326">
        <f t="shared" si="592"/>
        <v>6.3291139240506328E-3</v>
      </c>
      <c r="D821" s="325">
        <v>5.9409999999999998</v>
      </c>
      <c r="E821" s="325">
        <f t="shared" si="593"/>
        <v>5.9409999999999998</v>
      </c>
      <c r="F821" s="332">
        <v>1</v>
      </c>
      <c r="G821" s="325">
        <f t="shared" ref="G821" si="601">ROUND(E821*F821,2)</f>
        <v>5.94</v>
      </c>
      <c r="H821" s="325">
        <f t="shared" si="595"/>
        <v>1.43</v>
      </c>
      <c r="I821" s="327">
        <f t="shared" ref="I821" si="602">G821+H821</f>
        <v>7.37</v>
      </c>
    </row>
    <row r="822" spans="1:9" ht="33" x14ac:dyDescent="0.25">
      <c r="A822" s="331" t="s">
        <v>1404</v>
      </c>
      <c r="B822" s="554">
        <v>33</v>
      </c>
      <c r="C822" s="326">
        <f t="shared" si="592"/>
        <v>0.20886075949367089</v>
      </c>
      <c r="D822" s="325">
        <v>5.8840000000000003</v>
      </c>
      <c r="E822" s="325">
        <f t="shared" si="593"/>
        <v>194.17200000000003</v>
      </c>
      <c r="F822" s="332">
        <v>1</v>
      </c>
      <c r="G822" s="325">
        <f t="shared" ref="G822:G837" si="603">ROUND(E822*F822,2)</f>
        <v>194.17</v>
      </c>
      <c r="H822" s="325">
        <f t="shared" si="595"/>
        <v>46.78</v>
      </c>
      <c r="I822" s="327">
        <f t="shared" ref="I822:I837" si="604">G822+H822</f>
        <v>240.95</v>
      </c>
    </row>
    <row r="823" spans="1:9" ht="33" x14ac:dyDescent="0.25">
      <c r="A823" s="331" t="s">
        <v>1404</v>
      </c>
      <c r="B823" s="554">
        <v>24</v>
      </c>
      <c r="C823" s="326">
        <f t="shared" si="592"/>
        <v>0.15189873417721519</v>
      </c>
      <c r="D823" s="325">
        <v>5.8840000000000003</v>
      </c>
      <c r="E823" s="325">
        <f t="shared" si="593"/>
        <v>141.21600000000001</v>
      </c>
      <c r="F823" s="332">
        <v>1</v>
      </c>
      <c r="G823" s="325">
        <f t="shared" si="603"/>
        <v>141.22</v>
      </c>
      <c r="H823" s="325">
        <f t="shared" si="595"/>
        <v>34.020000000000003</v>
      </c>
      <c r="I823" s="327">
        <f t="shared" si="604"/>
        <v>175.24</v>
      </c>
    </row>
    <row r="824" spans="1:9" ht="33" x14ac:dyDescent="0.25">
      <c r="A824" s="331" t="s">
        <v>1404</v>
      </c>
      <c r="B824" s="554">
        <v>17</v>
      </c>
      <c r="C824" s="326">
        <f t="shared" si="592"/>
        <v>0.10759493670886076</v>
      </c>
      <c r="D824" s="325">
        <v>5.8259999999999996</v>
      </c>
      <c r="E824" s="325">
        <f t="shared" si="593"/>
        <v>99.042000000000002</v>
      </c>
      <c r="F824" s="332">
        <v>1</v>
      </c>
      <c r="G824" s="325">
        <f t="shared" si="603"/>
        <v>99.04</v>
      </c>
      <c r="H824" s="325">
        <f t="shared" si="595"/>
        <v>23.86</v>
      </c>
      <c r="I824" s="327">
        <f t="shared" si="604"/>
        <v>122.9</v>
      </c>
    </row>
    <row r="825" spans="1:9" ht="33" x14ac:dyDescent="0.25">
      <c r="A825" s="331" t="s">
        <v>1404</v>
      </c>
      <c r="B825" s="554">
        <v>8</v>
      </c>
      <c r="C825" s="326">
        <f t="shared" si="592"/>
        <v>5.0632911392405063E-2</v>
      </c>
      <c r="D825" s="325">
        <v>5.9409999999999998</v>
      </c>
      <c r="E825" s="325">
        <f t="shared" si="593"/>
        <v>47.527999999999999</v>
      </c>
      <c r="F825" s="332">
        <v>1</v>
      </c>
      <c r="G825" s="325">
        <f t="shared" si="603"/>
        <v>47.53</v>
      </c>
      <c r="H825" s="325">
        <f t="shared" si="595"/>
        <v>11.45</v>
      </c>
      <c r="I825" s="327">
        <f t="shared" si="604"/>
        <v>58.980000000000004</v>
      </c>
    </row>
    <row r="826" spans="1:9" ht="33" x14ac:dyDescent="0.25">
      <c r="A826" s="331" t="s">
        <v>1404</v>
      </c>
      <c r="B826" s="554">
        <v>1</v>
      </c>
      <c r="C826" s="326">
        <f t="shared" si="592"/>
        <v>6.3291139240506328E-3</v>
      </c>
      <c r="D826" s="325">
        <v>5.9409999999999998</v>
      </c>
      <c r="E826" s="325">
        <f t="shared" si="593"/>
        <v>5.9409999999999998</v>
      </c>
      <c r="F826" s="332">
        <v>1</v>
      </c>
      <c r="G826" s="325">
        <f t="shared" si="603"/>
        <v>5.94</v>
      </c>
      <c r="H826" s="325">
        <f t="shared" si="595"/>
        <v>1.43</v>
      </c>
      <c r="I826" s="327">
        <f t="shared" si="604"/>
        <v>7.37</v>
      </c>
    </row>
    <row r="827" spans="1:9" ht="33" x14ac:dyDescent="0.25">
      <c r="A827" s="331" t="s">
        <v>1404</v>
      </c>
      <c r="B827" s="554">
        <v>76</v>
      </c>
      <c r="C827" s="326">
        <f t="shared" si="592"/>
        <v>0.48101265822784811</v>
      </c>
      <c r="D827" s="325">
        <v>5.8259999999999996</v>
      </c>
      <c r="E827" s="325">
        <f t="shared" si="593"/>
        <v>442.77600000000001</v>
      </c>
      <c r="F827" s="332">
        <v>1</v>
      </c>
      <c r="G827" s="325">
        <f t="shared" si="603"/>
        <v>442.78</v>
      </c>
      <c r="H827" s="325">
        <f t="shared" si="595"/>
        <v>106.67</v>
      </c>
      <c r="I827" s="327">
        <f t="shared" si="604"/>
        <v>549.44999999999993</v>
      </c>
    </row>
    <row r="828" spans="1:9" ht="33" x14ac:dyDescent="0.25">
      <c r="A828" s="331" t="s">
        <v>1404</v>
      </c>
      <c r="B828" s="554">
        <v>22</v>
      </c>
      <c r="C828" s="326">
        <f t="shared" si="592"/>
        <v>0.13924050632911392</v>
      </c>
      <c r="D828" s="325">
        <v>5.9409999999999998</v>
      </c>
      <c r="E828" s="325">
        <f t="shared" si="593"/>
        <v>130.70199999999997</v>
      </c>
      <c r="F828" s="332">
        <v>1</v>
      </c>
      <c r="G828" s="325">
        <f t="shared" si="603"/>
        <v>130.69999999999999</v>
      </c>
      <c r="H828" s="325">
        <f t="shared" si="595"/>
        <v>31.49</v>
      </c>
      <c r="I828" s="327">
        <f t="shared" si="604"/>
        <v>162.19</v>
      </c>
    </row>
    <row r="829" spans="1:9" ht="33" x14ac:dyDescent="0.25">
      <c r="A829" s="331" t="s">
        <v>1404</v>
      </c>
      <c r="B829" s="554">
        <v>1</v>
      </c>
      <c r="C829" s="326">
        <f t="shared" si="592"/>
        <v>6.3291139240506328E-3</v>
      </c>
      <c r="D829" s="325">
        <v>5.9409999999999998</v>
      </c>
      <c r="E829" s="325">
        <f t="shared" si="593"/>
        <v>5.9409999999999998</v>
      </c>
      <c r="F829" s="332">
        <v>1</v>
      </c>
      <c r="G829" s="325">
        <f t="shared" si="603"/>
        <v>5.94</v>
      </c>
      <c r="H829" s="325">
        <f t="shared" si="595"/>
        <v>1.43</v>
      </c>
      <c r="I829" s="327">
        <f t="shared" si="604"/>
        <v>7.37</v>
      </c>
    </row>
    <row r="830" spans="1:9" ht="33" x14ac:dyDescent="0.25">
      <c r="A830" s="331" t="s">
        <v>1404</v>
      </c>
      <c r="B830" s="554">
        <v>2</v>
      </c>
      <c r="C830" s="326">
        <f t="shared" si="592"/>
        <v>1.2658227848101266E-2</v>
      </c>
      <c r="D830" s="325">
        <v>5.9409999999999998</v>
      </c>
      <c r="E830" s="325">
        <f t="shared" si="593"/>
        <v>11.882</v>
      </c>
      <c r="F830" s="332">
        <v>1</v>
      </c>
      <c r="G830" s="325">
        <f t="shared" si="603"/>
        <v>11.88</v>
      </c>
      <c r="H830" s="325">
        <f t="shared" si="595"/>
        <v>2.86</v>
      </c>
      <c r="I830" s="327">
        <f t="shared" si="604"/>
        <v>14.74</v>
      </c>
    </row>
    <row r="831" spans="1:9" ht="33" x14ac:dyDescent="0.25">
      <c r="A831" s="331" t="s">
        <v>1404</v>
      </c>
      <c r="B831" s="554">
        <v>1</v>
      </c>
      <c r="C831" s="326">
        <f t="shared" si="592"/>
        <v>6.3291139240506328E-3</v>
      </c>
      <c r="D831" s="325">
        <v>5.74</v>
      </c>
      <c r="E831" s="325">
        <f t="shared" si="593"/>
        <v>5.7399999999999993</v>
      </c>
      <c r="F831" s="332">
        <v>1</v>
      </c>
      <c r="G831" s="325">
        <f t="shared" si="603"/>
        <v>5.74</v>
      </c>
      <c r="H831" s="325">
        <f t="shared" si="595"/>
        <v>1.38</v>
      </c>
      <c r="I831" s="327">
        <f t="shared" si="604"/>
        <v>7.12</v>
      </c>
    </row>
    <row r="832" spans="1:9" ht="33" x14ac:dyDescent="0.25">
      <c r="A832" s="331" t="s">
        <v>1404</v>
      </c>
      <c r="B832" s="554">
        <v>28</v>
      </c>
      <c r="C832" s="326">
        <f t="shared" si="592"/>
        <v>0.17721518987341772</v>
      </c>
      <c r="D832" s="325">
        <v>5.9409999999999998</v>
      </c>
      <c r="E832" s="325">
        <f t="shared" si="593"/>
        <v>166.34800000000001</v>
      </c>
      <c r="F832" s="332">
        <v>1</v>
      </c>
      <c r="G832" s="325">
        <f t="shared" si="603"/>
        <v>166.35</v>
      </c>
      <c r="H832" s="325">
        <f t="shared" si="595"/>
        <v>40.07</v>
      </c>
      <c r="I832" s="327">
        <f t="shared" si="604"/>
        <v>206.42</v>
      </c>
    </row>
    <row r="833" spans="1:9" ht="33" x14ac:dyDescent="0.25">
      <c r="A833" s="331" t="s">
        <v>1404</v>
      </c>
      <c r="B833" s="554">
        <v>48</v>
      </c>
      <c r="C833" s="326">
        <f t="shared" si="592"/>
        <v>0.30379746835443039</v>
      </c>
      <c r="D833" s="325">
        <v>5.0449999999999999</v>
      </c>
      <c r="E833" s="325">
        <f t="shared" si="593"/>
        <v>242.16000000000003</v>
      </c>
      <c r="F833" s="332">
        <v>1</v>
      </c>
      <c r="G833" s="325">
        <f t="shared" si="603"/>
        <v>242.16</v>
      </c>
      <c r="H833" s="325">
        <f t="shared" si="595"/>
        <v>58.34</v>
      </c>
      <c r="I833" s="327">
        <f t="shared" si="604"/>
        <v>300.5</v>
      </c>
    </row>
    <row r="834" spans="1:9" x14ac:dyDescent="0.25">
      <c r="A834" s="331" t="s">
        <v>612</v>
      </c>
      <c r="B834" s="554">
        <v>2</v>
      </c>
      <c r="C834" s="326">
        <f t="shared" si="592"/>
        <v>1.2658227848101266E-2</v>
      </c>
      <c r="D834" s="325">
        <v>5.1440000000000001</v>
      </c>
      <c r="E834" s="325">
        <f t="shared" si="593"/>
        <v>10.288</v>
      </c>
      <c r="F834" s="332">
        <v>1</v>
      </c>
      <c r="G834" s="325">
        <f t="shared" si="603"/>
        <v>10.29</v>
      </c>
      <c r="H834" s="325">
        <f t="shared" si="595"/>
        <v>2.48</v>
      </c>
      <c r="I834" s="327">
        <f t="shared" si="604"/>
        <v>12.77</v>
      </c>
    </row>
    <row r="835" spans="1:9" x14ac:dyDescent="0.25">
      <c r="A835" s="331" t="s">
        <v>612</v>
      </c>
      <c r="B835" s="554">
        <v>8</v>
      </c>
      <c r="C835" s="326">
        <f t="shared" si="592"/>
        <v>5.0632911392405063E-2</v>
      </c>
      <c r="D835" s="325">
        <v>5.0449999999999999</v>
      </c>
      <c r="E835" s="325">
        <f t="shared" si="593"/>
        <v>40.36</v>
      </c>
      <c r="F835" s="332">
        <v>1</v>
      </c>
      <c r="G835" s="325">
        <f t="shared" si="603"/>
        <v>40.36</v>
      </c>
      <c r="H835" s="325">
        <f t="shared" si="595"/>
        <v>9.7200000000000006</v>
      </c>
      <c r="I835" s="327">
        <f t="shared" si="604"/>
        <v>50.08</v>
      </c>
    </row>
    <row r="836" spans="1:9" x14ac:dyDescent="0.25">
      <c r="A836" s="331" t="s">
        <v>612</v>
      </c>
      <c r="B836" s="554">
        <v>24</v>
      </c>
      <c r="C836" s="326">
        <f t="shared" si="592"/>
        <v>0.15189873417721519</v>
      </c>
      <c r="D836" s="325">
        <v>5.0449999999999999</v>
      </c>
      <c r="E836" s="325">
        <f t="shared" si="593"/>
        <v>121.08000000000001</v>
      </c>
      <c r="F836" s="332">
        <v>1</v>
      </c>
      <c r="G836" s="325">
        <f t="shared" si="603"/>
        <v>121.08</v>
      </c>
      <c r="H836" s="325">
        <f t="shared" si="595"/>
        <v>29.17</v>
      </c>
      <c r="I836" s="327">
        <f t="shared" si="604"/>
        <v>150.25</v>
      </c>
    </row>
    <row r="837" spans="1:9" x14ac:dyDescent="0.25">
      <c r="A837" s="331" t="s">
        <v>510</v>
      </c>
      <c r="B837" s="554">
        <v>16</v>
      </c>
      <c r="C837" s="326">
        <f t="shared" si="592"/>
        <v>0.10126582278481013</v>
      </c>
      <c r="D837" s="325">
        <v>1730.52</v>
      </c>
      <c r="E837" s="325">
        <f>D837*C837</f>
        <v>175.24253164556961</v>
      </c>
      <c r="F837" s="332">
        <v>1</v>
      </c>
      <c r="G837" s="325">
        <f t="shared" si="603"/>
        <v>175.24</v>
      </c>
      <c r="H837" s="325">
        <f t="shared" si="595"/>
        <v>42.22</v>
      </c>
      <c r="I837" s="327">
        <f t="shared" si="604"/>
        <v>217.46</v>
      </c>
    </row>
    <row r="838" spans="1:9" x14ac:dyDescent="0.25">
      <c r="A838" s="523" t="s">
        <v>1462</v>
      </c>
      <c r="B838" s="551">
        <f t="shared" ref="B838:C838" si="605">B839</f>
        <v>65</v>
      </c>
      <c r="C838" s="532">
        <f t="shared" si="605"/>
        <v>0.41139240506329117</v>
      </c>
      <c r="D838" s="532"/>
      <c r="E838" s="532"/>
      <c r="F838" s="532"/>
      <c r="G838" s="532">
        <f t="shared" ref="G838:I838" si="606">G839</f>
        <v>723.84</v>
      </c>
      <c r="H838" s="532">
        <f t="shared" si="606"/>
        <v>174.37</v>
      </c>
      <c r="I838" s="538">
        <f t="shared" si="606"/>
        <v>898.21</v>
      </c>
    </row>
    <row r="839" spans="1:9" ht="33" x14ac:dyDescent="0.25">
      <c r="A839" s="520" t="s">
        <v>1390</v>
      </c>
      <c r="B839" s="552">
        <f t="shared" ref="B839:C839" si="607">SUM(B840)</f>
        <v>65</v>
      </c>
      <c r="C839" s="535">
        <f t="shared" si="607"/>
        <v>0.41139240506329117</v>
      </c>
      <c r="D839" s="536"/>
      <c r="E839" s="536"/>
      <c r="F839" s="539"/>
      <c r="G839" s="535">
        <f t="shared" ref="G839:I839" si="608">SUM(G840)</f>
        <v>723.84</v>
      </c>
      <c r="H839" s="535">
        <f t="shared" si="608"/>
        <v>174.37</v>
      </c>
      <c r="I839" s="537">
        <f t="shared" si="608"/>
        <v>898.21</v>
      </c>
    </row>
    <row r="840" spans="1:9" x14ac:dyDescent="0.25">
      <c r="A840" s="331" t="s">
        <v>1463</v>
      </c>
      <c r="B840" s="554">
        <v>65</v>
      </c>
      <c r="C840" s="326">
        <f t="shared" ref="C840" si="609">B840/158</f>
        <v>0.41139240506329117</v>
      </c>
      <c r="D840" s="325">
        <v>1759.5</v>
      </c>
      <c r="E840" s="325">
        <f>D840*C840</f>
        <v>723.84493670886081</v>
      </c>
      <c r="F840" s="332">
        <v>1</v>
      </c>
      <c r="G840" s="325">
        <f t="shared" ref="G840" si="610">ROUND(E840*F840,2)</f>
        <v>723.84</v>
      </c>
      <c r="H840" s="325">
        <f t="shared" ref="H840" si="611">ROUND(G840*0.2409,2)</f>
        <v>174.37</v>
      </c>
      <c r="I840" s="327">
        <f t="shared" ref="I840" si="612">G840+H840</f>
        <v>898.21</v>
      </c>
    </row>
    <row r="841" spans="1:9" x14ac:dyDescent="0.25">
      <c r="A841" s="519" t="s">
        <v>1464</v>
      </c>
      <c r="B841" s="551">
        <f t="shared" ref="B841:I841" si="613">B842</f>
        <v>540</v>
      </c>
      <c r="C841" s="532">
        <f t="shared" si="613"/>
        <v>3.4177215189873418</v>
      </c>
      <c r="D841" s="532"/>
      <c r="E841" s="532"/>
      <c r="F841" s="532"/>
      <c r="G841" s="532">
        <f t="shared" si="613"/>
        <v>3976.76</v>
      </c>
      <c r="H841" s="532">
        <f t="shared" si="613"/>
        <v>958</v>
      </c>
      <c r="I841" s="538">
        <f t="shared" si="613"/>
        <v>4934.76</v>
      </c>
    </row>
    <row r="842" spans="1:9" ht="49.5" x14ac:dyDescent="0.25">
      <c r="A842" s="520" t="s">
        <v>8</v>
      </c>
      <c r="B842" s="552">
        <f>SUM(B843:B848)</f>
        <v>540</v>
      </c>
      <c r="C842" s="535">
        <f>SUM(C843:C848)</f>
        <v>3.4177215189873418</v>
      </c>
      <c r="D842" s="536"/>
      <c r="E842" s="536"/>
      <c r="F842" s="539"/>
      <c r="G842" s="536">
        <f>SUM(G843:G848)</f>
        <v>3976.76</v>
      </c>
      <c r="H842" s="536">
        <f>SUM(H843:H848)</f>
        <v>958</v>
      </c>
      <c r="I842" s="540">
        <f>SUM(I843:I848)</f>
        <v>4934.76</v>
      </c>
    </row>
    <row r="843" spans="1:9" x14ac:dyDescent="0.25">
      <c r="A843" s="331" t="s">
        <v>1465</v>
      </c>
      <c r="B843" s="554">
        <v>120</v>
      </c>
      <c r="C843" s="326">
        <f t="shared" ref="C843:C848" si="614">B843/158</f>
        <v>0.759493670886076</v>
      </c>
      <c r="D843" s="325">
        <v>2277</v>
      </c>
      <c r="E843" s="325">
        <f>D843*C843</f>
        <v>1729.367088607595</v>
      </c>
      <c r="F843" s="332">
        <v>0.3</v>
      </c>
      <c r="G843" s="325">
        <f t="shared" ref="G843" si="615">ROUND(E843*F843,2)</f>
        <v>518.80999999999995</v>
      </c>
      <c r="H843" s="325">
        <f t="shared" ref="H843:H848" si="616">ROUND(G843*0.2409,2)</f>
        <v>124.98</v>
      </c>
      <c r="I843" s="327">
        <f t="shared" ref="I843" si="617">G843+H843</f>
        <v>643.79</v>
      </c>
    </row>
    <row r="844" spans="1:9" ht="17.25" customHeight="1" x14ac:dyDescent="0.25">
      <c r="A844" s="331" t="s">
        <v>1466</v>
      </c>
      <c r="B844" s="554">
        <v>67</v>
      </c>
      <c r="C844" s="326">
        <f t="shared" si="614"/>
        <v>0.42405063291139239</v>
      </c>
      <c r="D844" s="325">
        <v>2277</v>
      </c>
      <c r="E844" s="325">
        <f t="shared" ref="E844:E848" si="618">D844*C844</f>
        <v>965.5632911392405</v>
      </c>
      <c r="F844" s="332">
        <v>0.3</v>
      </c>
      <c r="G844" s="325">
        <f t="shared" ref="G844:G848" si="619">ROUND(E844*F844,2)</f>
        <v>289.67</v>
      </c>
      <c r="H844" s="325">
        <f t="shared" si="616"/>
        <v>69.78</v>
      </c>
      <c r="I844" s="327">
        <f t="shared" ref="I844:I848" si="620">G844+H844</f>
        <v>359.45000000000005</v>
      </c>
    </row>
    <row r="845" spans="1:9" ht="17.25" customHeight="1" x14ac:dyDescent="0.25">
      <c r="A845" s="331" t="s">
        <v>1466</v>
      </c>
      <c r="B845" s="554">
        <v>68</v>
      </c>
      <c r="C845" s="326">
        <f t="shared" si="614"/>
        <v>0.43037974683544306</v>
      </c>
      <c r="D845" s="325">
        <v>2277</v>
      </c>
      <c r="E845" s="325">
        <f t="shared" si="618"/>
        <v>979.97468354430384</v>
      </c>
      <c r="F845" s="332">
        <v>1</v>
      </c>
      <c r="G845" s="325">
        <f t="shared" si="619"/>
        <v>979.97</v>
      </c>
      <c r="H845" s="325">
        <f t="shared" si="616"/>
        <v>236.07</v>
      </c>
      <c r="I845" s="327">
        <f t="shared" si="620"/>
        <v>1216.04</v>
      </c>
    </row>
    <row r="846" spans="1:9" x14ac:dyDescent="0.25">
      <c r="A846" s="331" t="s">
        <v>90</v>
      </c>
      <c r="B846" s="554">
        <v>158</v>
      </c>
      <c r="C846" s="326">
        <f t="shared" si="614"/>
        <v>1</v>
      </c>
      <c r="D846" s="325">
        <v>3312</v>
      </c>
      <c r="E846" s="325">
        <f t="shared" si="618"/>
        <v>3312</v>
      </c>
      <c r="F846" s="332">
        <v>0.3</v>
      </c>
      <c r="G846" s="325">
        <f t="shared" si="619"/>
        <v>993.6</v>
      </c>
      <c r="H846" s="325">
        <f t="shared" si="616"/>
        <v>239.36</v>
      </c>
      <c r="I846" s="327">
        <f t="shared" si="620"/>
        <v>1232.96</v>
      </c>
    </row>
    <row r="847" spans="1:9" ht="33" x14ac:dyDescent="0.25">
      <c r="A847" s="331" t="s">
        <v>1467</v>
      </c>
      <c r="B847" s="554">
        <v>63</v>
      </c>
      <c r="C847" s="326">
        <f t="shared" si="614"/>
        <v>0.39873417721518989</v>
      </c>
      <c r="D847" s="325">
        <v>2277</v>
      </c>
      <c r="E847" s="325">
        <f t="shared" si="618"/>
        <v>907.91772151898738</v>
      </c>
      <c r="F847" s="332">
        <v>0.3</v>
      </c>
      <c r="G847" s="325">
        <f t="shared" si="619"/>
        <v>272.38</v>
      </c>
      <c r="H847" s="325">
        <f t="shared" si="616"/>
        <v>65.62</v>
      </c>
      <c r="I847" s="327">
        <f t="shared" si="620"/>
        <v>338</v>
      </c>
    </row>
    <row r="848" spans="1:9" ht="33" x14ac:dyDescent="0.25">
      <c r="A848" s="331" t="s">
        <v>1467</v>
      </c>
      <c r="B848" s="554">
        <v>64</v>
      </c>
      <c r="C848" s="326">
        <f t="shared" si="614"/>
        <v>0.4050632911392405</v>
      </c>
      <c r="D848" s="325">
        <v>2277</v>
      </c>
      <c r="E848" s="325">
        <f t="shared" si="618"/>
        <v>922.3291139240506</v>
      </c>
      <c r="F848" s="332">
        <v>1</v>
      </c>
      <c r="G848" s="325">
        <f t="shared" si="619"/>
        <v>922.33</v>
      </c>
      <c r="H848" s="325">
        <f t="shared" si="616"/>
        <v>222.19</v>
      </c>
      <c r="I848" s="327">
        <f t="shared" si="620"/>
        <v>1144.52</v>
      </c>
    </row>
    <row r="849" spans="1:9" x14ac:dyDescent="0.25">
      <c r="A849" s="519" t="s">
        <v>1468</v>
      </c>
      <c r="B849" s="551">
        <f t="shared" ref="B849:C849" si="621">B850+B853+B871</f>
        <v>679.5</v>
      </c>
      <c r="C849" s="532">
        <f t="shared" si="621"/>
        <v>4.3006329113924053</v>
      </c>
      <c r="D849" s="532"/>
      <c r="E849" s="532"/>
      <c r="F849" s="532"/>
      <c r="G849" s="532">
        <f t="shared" ref="G849:I849" si="622">G850+G853+G871</f>
        <v>4487.8</v>
      </c>
      <c r="H849" s="532">
        <f t="shared" si="622"/>
        <v>1081.1299999999999</v>
      </c>
      <c r="I849" s="538">
        <f t="shared" si="622"/>
        <v>5568.93</v>
      </c>
    </row>
    <row r="850" spans="1:9" ht="33" x14ac:dyDescent="0.25">
      <c r="A850" s="520" t="s">
        <v>1390</v>
      </c>
      <c r="B850" s="552">
        <f>SUM(B851:B852)</f>
        <v>102.5</v>
      </c>
      <c r="C850" s="535">
        <f>SUM(C851:C852)</f>
        <v>0.64873417721518989</v>
      </c>
      <c r="D850" s="536"/>
      <c r="E850" s="536"/>
      <c r="F850" s="539"/>
      <c r="G850" s="535">
        <f>SUM(G851:G852)</f>
        <v>786.21</v>
      </c>
      <c r="H850" s="535">
        <f>SUM(H851:H852)</f>
        <v>189.4</v>
      </c>
      <c r="I850" s="537">
        <f>SUM(I851:I852)</f>
        <v>975.61</v>
      </c>
    </row>
    <row r="851" spans="1:9" x14ac:dyDescent="0.25">
      <c r="A851" s="331" t="s">
        <v>1469</v>
      </c>
      <c r="B851" s="554">
        <v>66</v>
      </c>
      <c r="C851" s="326">
        <f t="shared" ref="C851:C874" si="623">B851/158</f>
        <v>0.41772151898734178</v>
      </c>
      <c r="D851" s="325">
        <v>8.1349999999999998</v>
      </c>
      <c r="E851" s="325">
        <f t="shared" ref="E851:E872" si="624">D851*C851*158</f>
        <v>536.91</v>
      </c>
      <c r="F851" s="332">
        <v>1</v>
      </c>
      <c r="G851" s="325">
        <f t="shared" ref="G851" si="625">ROUND(E851*F851,2)</f>
        <v>536.91</v>
      </c>
      <c r="H851" s="325">
        <f t="shared" ref="H851:H852" si="626">ROUND(G851*0.2409,2)</f>
        <v>129.34</v>
      </c>
      <c r="I851" s="327">
        <f t="shared" ref="I851" si="627">G851+H851</f>
        <v>666.25</v>
      </c>
    </row>
    <row r="852" spans="1:9" x14ac:dyDescent="0.25">
      <c r="A852" s="331" t="s">
        <v>66</v>
      </c>
      <c r="B852" s="554">
        <v>36.5</v>
      </c>
      <c r="C852" s="326">
        <f t="shared" si="623"/>
        <v>0.23101265822784811</v>
      </c>
      <c r="D852" s="325">
        <v>6.83</v>
      </c>
      <c r="E852" s="325">
        <f t="shared" si="624"/>
        <v>249.29500000000002</v>
      </c>
      <c r="F852" s="332">
        <v>1</v>
      </c>
      <c r="G852" s="325">
        <f t="shared" ref="G852" si="628">ROUND(E852*F852,2)</f>
        <v>249.3</v>
      </c>
      <c r="H852" s="325">
        <f t="shared" si="626"/>
        <v>60.06</v>
      </c>
      <c r="I852" s="327">
        <f t="shared" ref="I852" si="629">G852+H852</f>
        <v>309.36</v>
      </c>
    </row>
    <row r="853" spans="1:9" ht="49.5" x14ac:dyDescent="0.25">
      <c r="A853" s="520" t="s">
        <v>8</v>
      </c>
      <c r="B853" s="552">
        <f>SUM(B854:B870)</f>
        <v>509</v>
      </c>
      <c r="C853" s="535">
        <f>SUM(C854:C870)</f>
        <v>3.2215189873417724</v>
      </c>
      <c r="D853" s="536"/>
      <c r="E853" s="536"/>
      <c r="F853" s="539"/>
      <c r="G853" s="536">
        <f>SUM(G854:G870)</f>
        <v>3268.12</v>
      </c>
      <c r="H853" s="536">
        <f>SUM(H854:H870)</f>
        <v>787.31</v>
      </c>
      <c r="I853" s="540">
        <f>SUM(I854:I870)</f>
        <v>4055.4300000000003</v>
      </c>
    </row>
    <row r="854" spans="1:9" x14ac:dyDescent="0.25">
      <c r="A854" s="331" t="s">
        <v>726</v>
      </c>
      <c r="B854" s="554">
        <v>43.5</v>
      </c>
      <c r="C854" s="326">
        <f t="shared" si="623"/>
        <v>0.27531645569620256</v>
      </c>
      <c r="D854" s="325">
        <v>6.7169999999999996</v>
      </c>
      <c r="E854" s="325">
        <f t="shared" si="624"/>
        <v>292.18950000000001</v>
      </c>
      <c r="F854" s="332">
        <v>1</v>
      </c>
      <c r="G854" s="325">
        <f t="shared" ref="G854" si="630">ROUND(E854*F854,2)</f>
        <v>292.19</v>
      </c>
      <c r="H854" s="325">
        <f t="shared" ref="H854:H874" si="631">ROUND(G854*0.2409,2)</f>
        <v>70.39</v>
      </c>
      <c r="I854" s="327">
        <f t="shared" ref="I854" si="632">G854+H854</f>
        <v>362.58</v>
      </c>
    </row>
    <row r="855" spans="1:9" x14ac:dyDescent="0.25">
      <c r="A855" s="331" t="s">
        <v>726</v>
      </c>
      <c r="B855" s="554">
        <v>49</v>
      </c>
      <c r="C855" s="326">
        <f t="shared" si="623"/>
        <v>0.310126582278481</v>
      </c>
      <c r="D855" s="325">
        <v>6.7169999999999996</v>
      </c>
      <c r="E855" s="325">
        <f t="shared" si="624"/>
        <v>329.13299999999998</v>
      </c>
      <c r="F855" s="332">
        <v>1</v>
      </c>
      <c r="G855" s="325">
        <f t="shared" ref="G855:G870" si="633">ROUND(E855*F855,2)</f>
        <v>329.13</v>
      </c>
      <c r="H855" s="325">
        <f t="shared" si="631"/>
        <v>79.290000000000006</v>
      </c>
      <c r="I855" s="327">
        <f t="shared" ref="I855:I870" si="634">G855+H855</f>
        <v>408.42</v>
      </c>
    </row>
    <row r="856" spans="1:9" x14ac:dyDescent="0.25">
      <c r="A856" s="331" t="s">
        <v>726</v>
      </c>
      <c r="B856" s="554">
        <v>54.5</v>
      </c>
      <c r="C856" s="326">
        <f t="shared" si="623"/>
        <v>0.3449367088607595</v>
      </c>
      <c r="D856" s="325">
        <v>6.6520000000000001</v>
      </c>
      <c r="E856" s="325">
        <f t="shared" si="624"/>
        <v>362.53400000000005</v>
      </c>
      <c r="F856" s="332">
        <v>1</v>
      </c>
      <c r="G856" s="325">
        <f t="shared" si="633"/>
        <v>362.53</v>
      </c>
      <c r="H856" s="325">
        <f t="shared" si="631"/>
        <v>87.33</v>
      </c>
      <c r="I856" s="327">
        <f t="shared" si="634"/>
        <v>449.85999999999996</v>
      </c>
    </row>
    <row r="857" spans="1:9" x14ac:dyDescent="0.25">
      <c r="A857" s="331" t="s">
        <v>726</v>
      </c>
      <c r="B857" s="554">
        <v>3</v>
      </c>
      <c r="C857" s="326">
        <f t="shared" si="623"/>
        <v>1.8987341772151899E-2</v>
      </c>
      <c r="D857" s="325">
        <v>6.6520000000000001</v>
      </c>
      <c r="E857" s="325">
        <f t="shared" si="624"/>
        <v>19.956</v>
      </c>
      <c r="F857" s="332">
        <v>1</v>
      </c>
      <c r="G857" s="325">
        <f t="shared" si="633"/>
        <v>19.96</v>
      </c>
      <c r="H857" s="325">
        <f t="shared" si="631"/>
        <v>4.8099999999999996</v>
      </c>
      <c r="I857" s="327">
        <f t="shared" si="634"/>
        <v>24.77</v>
      </c>
    </row>
    <row r="858" spans="1:9" x14ac:dyDescent="0.25">
      <c r="A858" s="331" t="s">
        <v>726</v>
      </c>
      <c r="B858" s="554">
        <v>7.5</v>
      </c>
      <c r="C858" s="326">
        <f t="shared" si="623"/>
        <v>4.746835443037975E-2</v>
      </c>
      <c r="D858" s="325">
        <v>6.5869999999999997</v>
      </c>
      <c r="E858" s="325">
        <f t="shared" si="624"/>
        <v>49.402500000000003</v>
      </c>
      <c r="F858" s="332">
        <v>1</v>
      </c>
      <c r="G858" s="325">
        <f t="shared" si="633"/>
        <v>49.4</v>
      </c>
      <c r="H858" s="325">
        <f t="shared" si="631"/>
        <v>11.9</v>
      </c>
      <c r="I858" s="327">
        <f t="shared" si="634"/>
        <v>61.3</v>
      </c>
    </row>
    <row r="859" spans="1:9" x14ac:dyDescent="0.25">
      <c r="A859" s="331" t="s">
        <v>726</v>
      </c>
      <c r="B859" s="554">
        <v>18</v>
      </c>
      <c r="C859" s="326">
        <f t="shared" si="623"/>
        <v>0.11392405063291139</v>
      </c>
      <c r="D859" s="325">
        <v>6.7169999999999996</v>
      </c>
      <c r="E859" s="325">
        <f t="shared" si="624"/>
        <v>120.90599999999999</v>
      </c>
      <c r="F859" s="332">
        <v>0.3</v>
      </c>
      <c r="G859" s="325">
        <f t="shared" si="633"/>
        <v>36.270000000000003</v>
      </c>
      <c r="H859" s="325">
        <f t="shared" si="631"/>
        <v>8.74</v>
      </c>
      <c r="I859" s="327">
        <f t="shared" si="634"/>
        <v>45.010000000000005</v>
      </c>
    </row>
    <row r="860" spans="1:9" x14ac:dyDescent="0.25">
      <c r="A860" s="331" t="s">
        <v>726</v>
      </c>
      <c r="B860" s="554">
        <v>1.5</v>
      </c>
      <c r="C860" s="326">
        <f t="shared" si="623"/>
        <v>9.4936708860759497E-3</v>
      </c>
      <c r="D860" s="325">
        <v>6.7169999999999996</v>
      </c>
      <c r="E860" s="325">
        <f t="shared" si="624"/>
        <v>10.0755</v>
      </c>
      <c r="F860" s="332">
        <v>1</v>
      </c>
      <c r="G860" s="325">
        <f t="shared" si="633"/>
        <v>10.08</v>
      </c>
      <c r="H860" s="325">
        <f t="shared" si="631"/>
        <v>2.4300000000000002</v>
      </c>
      <c r="I860" s="327">
        <f t="shared" si="634"/>
        <v>12.51</v>
      </c>
    </row>
    <row r="861" spans="1:9" x14ac:dyDescent="0.25">
      <c r="A861" s="331" t="s">
        <v>726</v>
      </c>
      <c r="B861" s="554">
        <v>28</v>
      </c>
      <c r="C861" s="326">
        <f t="shared" si="623"/>
        <v>0.17721518987341772</v>
      </c>
      <c r="D861" s="325">
        <v>6.7169999999999996</v>
      </c>
      <c r="E861" s="325">
        <f t="shared" si="624"/>
        <v>188.07599999999999</v>
      </c>
      <c r="F861" s="332">
        <v>1</v>
      </c>
      <c r="G861" s="325">
        <f t="shared" si="633"/>
        <v>188.08</v>
      </c>
      <c r="H861" s="325">
        <f t="shared" si="631"/>
        <v>45.31</v>
      </c>
      <c r="I861" s="327">
        <f t="shared" si="634"/>
        <v>233.39000000000001</v>
      </c>
    </row>
    <row r="862" spans="1:9" x14ac:dyDescent="0.25">
      <c r="A862" s="331" t="s">
        <v>726</v>
      </c>
      <c r="B862" s="554">
        <v>54.5</v>
      </c>
      <c r="C862" s="326">
        <f t="shared" si="623"/>
        <v>0.3449367088607595</v>
      </c>
      <c r="D862" s="325">
        <v>6.49</v>
      </c>
      <c r="E862" s="325">
        <f t="shared" si="624"/>
        <v>353.70499999999998</v>
      </c>
      <c r="F862" s="332">
        <v>1</v>
      </c>
      <c r="G862" s="325">
        <f t="shared" si="633"/>
        <v>353.71</v>
      </c>
      <c r="H862" s="325">
        <f t="shared" si="631"/>
        <v>85.21</v>
      </c>
      <c r="I862" s="327">
        <f t="shared" si="634"/>
        <v>438.91999999999996</v>
      </c>
    </row>
    <row r="863" spans="1:9" x14ac:dyDescent="0.25">
      <c r="A863" s="331" t="s">
        <v>726</v>
      </c>
      <c r="B863" s="554">
        <v>34</v>
      </c>
      <c r="C863" s="326">
        <f t="shared" si="623"/>
        <v>0.21518987341772153</v>
      </c>
      <c r="D863" s="325">
        <v>6.49</v>
      </c>
      <c r="E863" s="325">
        <f t="shared" si="624"/>
        <v>220.66</v>
      </c>
      <c r="F863" s="332">
        <v>1</v>
      </c>
      <c r="G863" s="325">
        <f t="shared" si="633"/>
        <v>220.66</v>
      </c>
      <c r="H863" s="325">
        <f t="shared" si="631"/>
        <v>53.16</v>
      </c>
      <c r="I863" s="327">
        <f t="shared" si="634"/>
        <v>273.82</v>
      </c>
    </row>
    <row r="864" spans="1:9" x14ac:dyDescent="0.25">
      <c r="A864" s="331" t="s">
        <v>726</v>
      </c>
      <c r="B864" s="554">
        <v>19.5</v>
      </c>
      <c r="C864" s="326">
        <f t="shared" si="623"/>
        <v>0.12341772151898735</v>
      </c>
      <c r="D864" s="325">
        <v>6.49</v>
      </c>
      <c r="E864" s="325">
        <f t="shared" si="624"/>
        <v>126.55500000000002</v>
      </c>
      <c r="F864" s="332">
        <v>1</v>
      </c>
      <c r="G864" s="325">
        <f t="shared" si="633"/>
        <v>126.56</v>
      </c>
      <c r="H864" s="325">
        <f t="shared" si="631"/>
        <v>30.49</v>
      </c>
      <c r="I864" s="327">
        <f t="shared" si="634"/>
        <v>157.05000000000001</v>
      </c>
    </row>
    <row r="865" spans="1:9" x14ac:dyDescent="0.25">
      <c r="A865" s="331" t="s">
        <v>726</v>
      </c>
      <c r="B865" s="554">
        <v>81.5</v>
      </c>
      <c r="C865" s="326">
        <f t="shared" si="623"/>
        <v>0.51582278481012656</v>
      </c>
      <c r="D865" s="325">
        <v>6.49</v>
      </c>
      <c r="E865" s="325">
        <f t="shared" si="624"/>
        <v>528.93500000000006</v>
      </c>
      <c r="F865" s="332">
        <v>1</v>
      </c>
      <c r="G865" s="325">
        <f t="shared" si="633"/>
        <v>528.94000000000005</v>
      </c>
      <c r="H865" s="325">
        <f t="shared" si="631"/>
        <v>127.42</v>
      </c>
      <c r="I865" s="327">
        <f t="shared" si="634"/>
        <v>656.36</v>
      </c>
    </row>
    <row r="866" spans="1:9" x14ac:dyDescent="0.25">
      <c r="A866" s="331" t="s">
        <v>726</v>
      </c>
      <c r="B866" s="554">
        <v>36.5</v>
      </c>
      <c r="C866" s="326">
        <f t="shared" si="623"/>
        <v>0.23101265822784811</v>
      </c>
      <c r="D866" s="325">
        <v>6.49</v>
      </c>
      <c r="E866" s="325">
        <f t="shared" si="624"/>
        <v>236.88499999999999</v>
      </c>
      <c r="F866" s="332">
        <v>1</v>
      </c>
      <c r="G866" s="325">
        <f t="shared" si="633"/>
        <v>236.89</v>
      </c>
      <c r="H866" s="325">
        <f t="shared" si="631"/>
        <v>57.07</v>
      </c>
      <c r="I866" s="327">
        <f t="shared" si="634"/>
        <v>293.95999999999998</v>
      </c>
    </row>
    <row r="867" spans="1:9" x14ac:dyDescent="0.25">
      <c r="A867" s="331" t="s">
        <v>726</v>
      </c>
      <c r="B867" s="554">
        <v>21</v>
      </c>
      <c r="C867" s="326">
        <f t="shared" si="623"/>
        <v>0.13291139240506328</v>
      </c>
      <c r="D867" s="325">
        <v>6.7169999999999996</v>
      </c>
      <c r="E867" s="325">
        <f t="shared" si="624"/>
        <v>141.05699999999999</v>
      </c>
      <c r="F867" s="332">
        <v>1</v>
      </c>
      <c r="G867" s="325">
        <f t="shared" si="633"/>
        <v>141.06</v>
      </c>
      <c r="H867" s="325">
        <f t="shared" si="631"/>
        <v>33.979999999999997</v>
      </c>
      <c r="I867" s="327">
        <f t="shared" si="634"/>
        <v>175.04</v>
      </c>
    </row>
    <row r="868" spans="1:9" x14ac:dyDescent="0.25">
      <c r="A868" s="331" t="s">
        <v>726</v>
      </c>
      <c r="B868" s="554">
        <v>12</v>
      </c>
      <c r="C868" s="326">
        <f t="shared" si="623"/>
        <v>7.5949367088607597E-2</v>
      </c>
      <c r="D868" s="325">
        <v>6.7169999999999996</v>
      </c>
      <c r="E868" s="325">
        <f t="shared" si="624"/>
        <v>80.603999999999999</v>
      </c>
      <c r="F868" s="332">
        <v>1</v>
      </c>
      <c r="G868" s="325">
        <f t="shared" si="633"/>
        <v>80.599999999999994</v>
      </c>
      <c r="H868" s="325">
        <f t="shared" si="631"/>
        <v>19.420000000000002</v>
      </c>
      <c r="I868" s="327">
        <f t="shared" si="634"/>
        <v>100.02</v>
      </c>
    </row>
    <row r="869" spans="1:9" x14ac:dyDescent="0.25">
      <c r="A869" s="331" t="s">
        <v>726</v>
      </c>
      <c r="B869" s="554">
        <v>40.5</v>
      </c>
      <c r="C869" s="326">
        <f t="shared" si="623"/>
        <v>0.25632911392405061</v>
      </c>
      <c r="D869" s="325">
        <v>6.49</v>
      </c>
      <c r="E869" s="325">
        <f t="shared" si="624"/>
        <v>262.84499999999997</v>
      </c>
      <c r="F869" s="332">
        <v>1</v>
      </c>
      <c r="G869" s="325">
        <f t="shared" si="633"/>
        <v>262.85000000000002</v>
      </c>
      <c r="H869" s="325">
        <f t="shared" si="631"/>
        <v>63.32</v>
      </c>
      <c r="I869" s="327">
        <f t="shared" si="634"/>
        <v>326.17</v>
      </c>
    </row>
    <row r="870" spans="1:9" x14ac:dyDescent="0.25">
      <c r="A870" s="331" t="s">
        <v>726</v>
      </c>
      <c r="B870" s="554">
        <v>4.5</v>
      </c>
      <c r="C870" s="326">
        <f t="shared" si="623"/>
        <v>2.8481012658227847E-2</v>
      </c>
      <c r="D870" s="325">
        <v>6.49</v>
      </c>
      <c r="E870" s="325">
        <f t="shared" si="624"/>
        <v>29.204999999999998</v>
      </c>
      <c r="F870" s="332">
        <v>1</v>
      </c>
      <c r="G870" s="325">
        <f t="shared" si="633"/>
        <v>29.21</v>
      </c>
      <c r="H870" s="325">
        <f t="shared" si="631"/>
        <v>7.04</v>
      </c>
      <c r="I870" s="327">
        <f t="shared" si="634"/>
        <v>36.25</v>
      </c>
    </row>
    <row r="871" spans="1:9" ht="33" x14ac:dyDescent="0.25">
      <c r="A871" s="520" t="s">
        <v>7</v>
      </c>
      <c r="B871" s="552">
        <f>SUM(B872:B874)</f>
        <v>68</v>
      </c>
      <c r="C871" s="535">
        <f>SUM(C872:C874)</f>
        <v>0.43037974683544306</v>
      </c>
      <c r="D871" s="536"/>
      <c r="E871" s="536"/>
      <c r="F871" s="539"/>
      <c r="G871" s="536">
        <f>SUM(G872:G874)</f>
        <v>433.47</v>
      </c>
      <c r="H871" s="536">
        <f>SUM(H872:H874)</f>
        <v>104.41999999999999</v>
      </c>
      <c r="I871" s="540">
        <f>SUM(I872:I874)</f>
        <v>537.89</v>
      </c>
    </row>
    <row r="872" spans="1:9" x14ac:dyDescent="0.25">
      <c r="A872" s="331" t="s">
        <v>1306</v>
      </c>
      <c r="B872" s="554">
        <v>46</v>
      </c>
      <c r="C872" s="326">
        <f t="shared" si="623"/>
        <v>0.29113924050632911</v>
      </c>
      <c r="D872" s="325">
        <v>7.86</v>
      </c>
      <c r="E872" s="325">
        <f t="shared" si="624"/>
        <v>361.56</v>
      </c>
      <c r="F872" s="332">
        <v>1</v>
      </c>
      <c r="G872" s="325">
        <f t="shared" ref="G872" si="635">ROUND(E872*F872,2)</f>
        <v>361.56</v>
      </c>
      <c r="H872" s="325">
        <f t="shared" si="631"/>
        <v>87.1</v>
      </c>
      <c r="I872" s="327">
        <f t="shared" ref="I872" si="636">G872+H872</f>
        <v>448.65999999999997</v>
      </c>
    </row>
    <row r="873" spans="1:9" x14ac:dyDescent="0.25">
      <c r="A873" s="331" t="s">
        <v>1470</v>
      </c>
      <c r="B873" s="554">
        <v>2</v>
      </c>
      <c r="C873" s="326">
        <f t="shared" si="623"/>
        <v>1.2658227848101266E-2</v>
      </c>
      <c r="D873" s="325">
        <v>1935.45</v>
      </c>
      <c r="E873" s="325">
        <f t="shared" ref="E873:E874" si="637">D873*C873</f>
        <v>24.499367088607595</v>
      </c>
      <c r="F873" s="332">
        <v>0.3</v>
      </c>
      <c r="G873" s="325">
        <f t="shared" ref="G873:G874" si="638">ROUND(E873*F873,2)</f>
        <v>7.35</v>
      </c>
      <c r="H873" s="325">
        <f t="shared" si="631"/>
        <v>1.77</v>
      </c>
      <c r="I873" s="327">
        <f t="shared" ref="I873:I874" si="639">G873+H873</f>
        <v>9.1199999999999992</v>
      </c>
    </row>
    <row r="874" spans="1:9" ht="33" x14ac:dyDescent="0.25">
      <c r="A874" s="331" t="s">
        <v>1471</v>
      </c>
      <c r="B874" s="554">
        <v>20</v>
      </c>
      <c r="C874" s="326">
        <f t="shared" si="623"/>
        <v>0.12658227848101267</v>
      </c>
      <c r="D874" s="325">
        <v>1700</v>
      </c>
      <c r="E874" s="325">
        <f t="shared" si="637"/>
        <v>215.18987341772154</v>
      </c>
      <c r="F874" s="332">
        <v>0.3</v>
      </c>
      <c r="G874" s="325">
        <f t="shared" si="638"/>
        <v>64.56</v>
      </c>
      <c r="H874" s="325">
        <f t="shared" si="631"/>
        <v>15.55</v>
      </c>
      <c r="I874" s="327">
        <f t="shared" si="639"/>
        <v>80.11</v>
      </c>
    </row>
    <row r="875" spans="1:9" x14ac:dyDescent="0.25">
      <c r="A875" s="519" t="s">
        <v>1472</v>
      </c>
      <c r="B875" s="551">
        <f>B876+B878</f>
        <v>652.5</v>
      </c>
      <c r="C875" s="532">
        <f t="shared" ref="C875" si="640">C876+C878</f>
        <v>4.1297468354430382</v>
      </c>
      <c r="D875" s="532"/>
      <c r="E875" s="532"/>
      <c r="F875" s="532"/>
      <c r="G875" s="532">
        <f t="shared" ref="G875:I875" si="641">G876+G878</f>
        <v>3478.0499999999997</v>
      </c>
      <c r="H875" s="532">
        <f t="shared" si="641"/>
        <v>837.86</v>
      </c>
      <c r="I875" s="538">
        <f t="shared" si="641"/>
        <v>4315.91</v>
      </c>
    </row>
    <row r="876" spans="1:9" ht="33" x14ac:dyDescent="0.25">
      <c r="A876" s="520" t="s">
        <v>1390</v>
      </c>
      <c r="B876" s="552">
        <f>SUM(B877)</f>
        <v>114.5</v>
      </c>
      <c r="C876" s="535">
        <f>SUM(C877)</f>
        <v>0.72468354430379744</v>
      </c>
      <c r="D876" s="536"/>
      <c r="E876" s="536"/>
      <c r="F876" s="539"/>
      <c r="G876" s="536">
        <f>SUM(G877)</f>
        <v>927.06</v>
      </c>
      <c r="H876" s="536">
        <f t="shared" ref="H876:I876" si="642">SUM(H877)</f>
        <v>223.33</v>
      </c>
      <c r="I876" s="540">
        <f t="shared" si="642"/>
        <v>1150.3899999999999</v>
      </c>
    </row>
    <row r="877" spans="1:9" x14ac:dyDescent="0.25">
      <c r="A877" s="331" t="s">
        <v>494</v>
      </c>
      <c r="B877" s="554">
        <v>114.5</v>
      </c>
      <c r="C877" s="326">
        <f t="shared" ref="C877:C882" si="643">B877/158</f>
        <v>0.72468354430379744</v>
      </c>
      <c r="D877" s="325">
        <v>4264.2</v>
      </c>
      <c r="E877" s="325">
        <f t="shared" ref="E877:E882" si="644">D877*C877</f>
        <v>3090.1955696202531</v>
      </c>
      <c r="F877" s="332">
        <v>0.3</v>
      </c>
      <c r="G877" s="325">
        <f t="shared" ref="G877" si="645">ROUND(E877*F877,2)</f>
        <v>927.06</v>
      </c>
      <c r="H877" s="325">
        <f t="shared" ref="H877" si="646">ROUND(G877*0.2409,2)</f>
        <v>223.33</v>
      </c>
      <c r="I877" s="327">
        <f t="shared" ref="I877" si="647">G877+H877</f>
        <v>1150.3899999999999</v>
      </c>
    </row>
    <row r="878" spans="1:9" ht="33" x14ac:dyDescent="0.25">
      <c r="A878" s="520" t="s">
        <v>7</v>
      </c>
      <c r="B878" s="552">
        <f>SUM(B879:B882)</f>
        <v>538</v>
      </c>
      <c r="C878" s="535">
        <f>SUM(C879:C882)</f>
        <v>3.4050632911392404</v>
      </c>
      <c r="D878" s="536"/>
      <c r="E878" s="536"/>
      <c r="F878" s="539"/>
      <c r="G878" s="536">
        <f>SUM(G879:G882)</f>
        <v>2550.9899999999998</v>
      </c>
      <c r="H878" s="536">
        <f t="shared" ref="H878:I878" si="648">SUM(H879:H882)</f>
        <v>614.53</v>
      </c>
      <c r="I878" s="540">
        <f t="shared" si="648"/>
        <v>3165.52</v>
      </c>
    </row>
    <row r="879" spans="1:9" x14ac:dyDescent="0.25">
      <c r="A879" s="331" t="s">
        <v>1473</v>
      </c>
      <c r="B879" s="554">
        <v>79</v>
      </c>
      <c r="C879" s="326">
        <f t="shared" si="643"/>
        <v>0.5</v>
      </c>
      <c r="D879" s="325">
        <v>2618.5500000000002</v>
      </c>
      <c r="E879" s="325">
        <f t="shared" si="644"/>
        <v>1309.2750000000001</v>
      </c>
      <c r="F879" s="332">
        <v>0.3</v>
      </c>
      <c r="G879" s="325">
        <f t="shared" ref="G879" si="649">ROUND(E879*F879,2)</f>
        <v>392.78</v>
      </c>
      <c r="H879" s="325">
        <f t="shared" ref="H879:H882" si="650">ROUND(G879*0.2409,2)</f>
        <v>94.62</v>
      </c>
      <c r="I879" s="327">
        <f t="shared" ref="I879" si="651">G879+H879</f>
        <v>487.4</v>
      </c>
    </row>
    <row r="880" spans="1:9" x14ac:dyDescent="0.25">
      <c r="A880" s="331" t="s">
        <v>1473</v>
      </c>
      <c r="B880" s="554">
        <v>159</v>
      </c>
      <c r="C880" s="326">
        <f t="shared" si="643"/>
        <v>1.0063291139240507</v>
      </c>
      <c r="D880" s="325">
        <v>2530</v>
      </c>
      <c r="E880" s="325">
        <f t="shared" si="644"/>
        <v>2546.0126582278481</v>
      </c>
      <c r="F880" s="332">
        <v>0.3</v>
      </c>
      <c r="G880" s="325">
        <f t="shared" ref="G880:G882" si="652">ROUND(E880*F880,2)</f>
        <v>763.8</v>
      </c>
      <c r="H880" s="325">
        <f t="shared" si="650"/>
        <v>184</v>
      </c>
      <c r="I880" s="327">
        <f t="shared" ref="I880:I882" si="653">G880+H880</f>
        <v>947.8</v>
      </c>
    </row>
    <row r="881" spans="1:9" x14ac:dyDescent="0.25">
      <c r="A881" s="331" t="s">
        <v>1473</v>
      </c>
      <c r="B881" s="554">
        <v>142</v>
      </c>
      <c r="C881" s="326">
        <f t="shared" si="643"/>
        <v>0.89873417721518989</v>
      </c>
      <c r="D881" s="325">
        <v>2356.6999999999998</v>
      </c>
      <c r="E881" s="325">
        <f t="shared" si="644"/>
        <v>2118.0468354430377</v>
      </c>
      <c r="F881" s="332">
        <v>0.3</v>
      </c>
      <c r="G881" s="325">
        <f t="shared" si="652"/>
        <v>635.41</v>
      </c>
      <c r="H881" s="325">
        <f t="shared" si="650"/>
        <v>153.07</v>
      </c>
      <c r="I881" s="327">
        <f t="shared" si="653"/>
        <v>788.48</v>
      </c>
    </row>
    <row r="882" spans="1:9" x14ac:dyDescent="0.25">
      <c r="A882" s="331" t="s">
        <v>1473</v>
      </c>
      <c r="B882" s="554">
        <v>158</v>
      </c>
      <c r="C882" s="326">
        <f t="shared" si="643"/>
        <v>1</v>
      </c>
      <c r="D882" s="325">
        <v>2530</v>
      </c>
      <c r="E882" s="325">
        <f t="shared" si="644"/>
        <v>2530</v>
      </c>
      <c r="F882" s="332">
        <v>0.3</v>
      </c>
      <c r="G882" s="325">
        <f t="shared" si="652"/>
        <v>759</v>
      </c>
      <c r="H882" s="325">
        <f t="shared" si="650"/>
        <v>182.84</v>
      </c>
      <c r="I882" s="327">
        <f t="shared" si="653"/>
        <v>941.84</v>
      </c>
    </row>
    <row r="883" spans="1:9" x14ac:dyDescent="0.25">
      <c r="A883" s="519" t="s">
        <v>1474</v>
      </c>
      <c r="B883" s="551">
        <f t="shared" ref="B883:C883" si="654">B884</f>
        <v>14.5</v>
      </c>
      <c r="C883" s="532">
        <f t="shared" si="654"/>
        <v>9.1772151898734167E-2</v>
      </c>
      <c r="D883" s="532"/>
      <c r="E883" s="532"/>
      <c r="F883" s="532"/>
      <c r="G883" s="532">
        <f t="shared" ref="G883:I883" si="655">G884</f>
        <v>117.13999999999999</v>
      </c>
      <c r="H883" s="532">
        <f t="shared" si="655"/>
        <v>28.22</v>
      </c>
      <c r="I883" s="538">
        <f t="shared" si="655"/>
        <v>145.35999999999999</v>
      </c>
    </row>
    <row r="884" spans="1:9" ht="33" x14ac:dyDescent="0.25">
      <c r="A884" s="520" t="s">
        <v>1390</v>
      </c>
      <c r="B884" s="552">
        <f t="shared" ref="B884:C884" si="656">SUM(B885:B886)</f>
        <v>14.5</v>
      </c>
      <c r="C884" s="535">
        <f t="shared" si="656"/>
        <v>9.1772151898734167E-2</v>
      </c>
      <c r="D884" s="536"/>
      <c r="E884" s="536"/>
      <c r="F884" s="539"/>
      <c r="G884" s="535">
        <f t="shared" ref="G884:I884" si="657">SUM(G885:G886)</f>
        <v>117.13999999999999</v>
      </c>
      <c r="H884" s="535">
        <f t="shared" si="657"/>
        <v>28.22</v>
      </c>
      <c r="I884" s="537">
        <f t="shared" si="657"/>
        <v>145.35999999999999</v>
      </c>
    </row>
    <row r="885" spans="1:9" x14ac:dyDescent="0.25">
      <c r="A885" s="331" t="s">
        <v>1475</v>
      </c>
      <c r="B885" s="554">
        <v>4</v>
      </c>
      <c r="C885" s="326">
        <f t="shared" ref="C885:C886" si="658">B885/158</f>
        <v>2.5316455696202531E-2</v>
      </c>
      <c r="D885" s="325">
        <v>8.1349999999999998</v>
      </c>
      <c r="E885" s="325">
        <f t="shared" ref="E885:E886" si="659">D885*C885*158</f>
        <v>32.54</v>
      </c>
      <c r="F885" s="332">
        <v>1</v>
      </c>
      <c r="G885" s="325">
        <f t="shared" ref="G885" si="660">ROUND(E885*F885,2)</f>
        <v>32.54</v>
      </c>
      <c r="H885" s="325">
        <f t="shared" ref="H885:H886" si="661">ROUND(G885*0.2409,2)</f>
        <v>7.84</v>
      </c>
      <c r="I885" s="327">
        <f t="shared" ref="I885" si="662">G885+H885</f>
        <v>40.379999999999995</v>
      </c>
    </row>
    <row r="886" spans="1:9" x14ac:dyDescent="0.25">
      <c r="A886" s="331" t="s">
        <v>1475</v>
      </c>
      <c r="B886" s="554">
        <v>10.5</v>
      </c>
      <c r="C886" s="326">
        <f t="shared" si="658"/>
        <v>6.6455696202531639E-2</v>
      </c>
      <c r="D886" s="325">
        <v>8.0570000000000004</v>
      </c>
      <c r="E886" s="325">
        <f t="shared" si="659"/>
        <v>84.598499999999987</v>
      </c>
      <c r="F886" s="332">
        <v>1</v>
      </c>
      <c r="G886" s="325">
        <f t="shared" ref="G886" si="663">ROUND(E886*F886,2)</f>
        <v>84.6</v>
      </c>
      <c r="H886" s="325">
        <f t="shared" si="661"/>
        <v>20.38</v>
      </c>
      <c r="I886" s="327">
        <f t="shared" ref="I886" si="664">G886+H886</f>
        <v>104.97999999999999</v>
      </c>
    </row>
    <row r="887" spans="1:9" x14ac:dyDescent="0.25">
      <c r="A887" s="519" t="s">
        <v>1476</v>
      </c>
      <c r="B887" s="551">
        <f t="shared" ref="B887:I887" si="665">B888</f>
        <v>23</v>
      </c>
      <c r="C887" s="532">
        <f t="shared" si="665"/>
        <v>0.14556962025316456</v>
      </c>
      <c r="D887" s="532"/>
      <c r="E887" s="532"/>
      <c r="F887" s="532"/>
      <c r="G887" s="532">
        <f t="shared" si="665"/>
        <v>62.230000000000004</v>
      </c>
      <c r="H887" s="532">
        <f t="shared" si="665"/>
        <v>15</v>
      </c>
      <c r="I887" s="538">
        <f t="shared" si="665"/>
        <v>77.23</v>
      </c>
    </row>
    <row r="888" spans="1:9" ht="33" x14ac:dyDescent="0.25">
      <c r="A888" s="520" t="s">
        <v>7</v>
      </c>
      <c r="B888" s="552">
        <f>SUM(B889:B891)</f>
        <v>23</v>
      </c>
      <c r="C888" s="535">
        <f>SUM(C889:C891)</f>
        <v>0.14556962025316456</v>
      </c>
      <c r="D888" s="536"/>
      <c r="E888" s="536"/>
      <c r="F888" s="539"/>
      <c r="G888" s="536">
        <f>SUM(G889:G891)</f>
        <v>62.230000000000004</v>
      </c>
      <c r="H888" s="536">
        <f t="shared" ref="H888:I888" si="666">SUM(H889:H891)</f>
        <v>15</v>
      </c>
      <c r="I888" s="540">
        <f t="shared" si="666"/>
        <v>77.23</v>
      </c>
    </row>
    <row r="889" spans="1:9" x14ac:dyDescent="0.25">
      <c r="A889" s="331" t="s">
        <v>1477</v>
      </c>
      <c r="B889" s="554">
        <v>4</v>
      </c>
      <c r="C889" s="326">
        <f t="shared" ref="C889:C891" si="667">B889/158</f>
        <v>2.5316455696202531E-2</v>
      </c>
      <c r="D889" s="325">
        <v>1250</v>
      </c>
      <c r="E889" s="325">
        <f t="shared" ref="E889:E891" si="668">D889*C889</f>
        <v>31.645569620253163</v>
      </c>
      <c r="F889" s="332">
        <v>0.3</v>
      </c>
      <c r="G889" s="325">
        <f t="shared" ref="G889" si="669">ROUND(E889*F889,2)</f>
        <v>9.49</v>
      </c>
      <c r="H889" s="325">
        <f t="shared" ref="H889:H891" si="670">ROUND(G889*0.2409,2)</f>
        <v>2.29</v>
      </c>
      <c r="I889" s="327">
        <f t="shared" ref="I889" si="671">G889+H889</f>
        <v>11.780000000000001</v>
      </c>
    </row>
    <row r="890" spans="1:9" x14ac:dyDescent="0.25">
      <c r="A890" s="331" t="s">
        <v>77</v>
      </c>
      <c r="B890" s="554">
        <v>11.5</v>
      </c>
      <c r="C890" s="326">
        <f t="shared" si="667"/>
        <v>7.2784810126582278E-2</v>
      </c>
      <c r="D890" s="325">
        <v>1600</v>
      </c>
      <c r="E890" s="325">
        <f t="shared" si="668"/>
        <v>116.45569620253164</v>
      </c>
      <c r="F890" s="332">
        <v>0.3</v>
      </c>
      <c r="G890" s="325">
        <f t="shared" ref="G890:G891" si="672">ROUND(E890*F890,2)</f>
        <v>34.94</v>
      </c>
      <c r="H890" s="325">
        <f t="shared" si="670"/>
        <v>8.42</v>
      </c>
      <c r="I890" s="327">
        <f t="shared" ref="I890:I891" si="673">G890+H890</f>
        <v>43.36</v>
      </c>
    </row>
    <row r="891" spans="1:9" x14ac:dyDescent="0.25">
      <c r="A891" s="331" t="s">
        <v>1477</v>
      </c>
      <c r="B891" s="554">
        <v>7.5</v>
      </c>
      <c r="C891" s="326">
        <f t="shared" si="667"/>
        <v>4.746835443037975E-2</v>
      </c>
      <c r="D891" s="325">
        <v>1250</v>
      </c>
      <c r="E891" s="325">
        <f t="shared" si="668"/>
        <v>59.335443037974684</v>
      </c>
      <c r="F891" s="332">
        <v>0.3</v>
      </c>
      <c r="G891" s="325">
        <f t="shared" si="672"/>
        <v>17.8</v>
      </c>
      <c r="H891" s="325">
        <f t="shared" si="670"/>
        <v>4.29</v>
      </c>
      <c r="I891" s="327">
        <f t="shared" si="673"/>
        <v>22.09</v>
      </c>
    </row>
    <row r="892" spans="1:9" x14ac:dyDescent="0.25">
      <c r="A892" s="519" t="s">
        <v>1478</v>
      </c>
      <c r="B892" s="551">
        <f t="shared" ref="B892:I892" si="674">B893</f>
        <v>80</v>
      </c>
      <c r="C892" s="532">
        <f t="shared" si="674"/>
        <v>0.50632911392405067</v>
      </c>
      <c r="D892" s="532"/>
      <c r="E892" s="532"/>
      <c r="F892" s="532"/>
      <c r="G892" s="532">
        <f t="shared" si="674"/>
        <v>184.01</v>
      </c>
      <c r="H892" s="532">
        <f t="shared" si="674"/>
        <v>44.33</v>
      </c>
      <c r="I892" s="538">
        <f t="shared" si="674"/>
        <v>228.33999999999997</v>
      </c>
    </row>
    <row r="893" spans="1:9" ht="33" x14ac:dyDescent="0.25">
      <c r="A893" s="520" t="s">
        <v>7</v>
      </c>
      <c r="B893" s="552">
        <f>SUM(B894:B896)</f>
        <v>80</v>
      </c>
      <c r="C893" s="535">
        <f>SUM(C894:C896)</f>
        <v>0.50632911392405067</v>
      </c>
      <c r="D893" s="536"/>
      <c r="E893" s="536"/>
      <c r="F893" s="539"/>
      <c r="G893" s="536">
        <f>SUM(G894:G896)</f>
        <v>184.01</v>
      </c>
      <c r="H893" s="536">
        <f t="shared" ref="H893:I893" si="675">SUM(H894:H896)</f>
        <v>44.33</v>
      </c>
      <c r="I893" s="540">
        <f t="shared" si="675"/>
        <v>228.33999999999997</v>
      </c>
    </row>
    <row r="894" spans="1:9" x14ac:dyDescent="0.25">
      <c r="A894" s="331" t="s">
        <v>1479</v>
      </c>
      <c r="B894" s="554">
        <v>34</v>
      </c>
      <c r="C894" s="326">
        <f t="shared" ref="C894:C896" si="676">B894/158</f>
        <v>0.21518987341772153</v>
      </c>
      <c r="D894" s="325">
        <v>1200</v>
      </c>
      <c r="E894" s="325">
        <f t="shared" ref="E894:E896" si="677">D894*C894</f>
        <v>258.22784810126581</v>
      </c>
      <c r="F894" s="332">
        <v>0.3</v>
      </c>
      <c r="G894" s="325">
        <f t="shared" ref="G894" si="678">ROUND(E894*F894,2)</f>
        <v>77.47</v>
      </c>
      <c r="H894" s="325">
        <f t="shared" ref="H894:H896" si="679">ROUND(G894*0.2409,2)</f>
        <v>18.66</v>
      </c>
      <c r="I894" s="327">
        <f t="shared" ref="I894" si="680">G894+H894</f>
        <v>96.13</v>
      </c>
    </row>
    <row r="895" spans="1:9" x14ac:dyDescent="0.25">
      <c r="A895" s="331" t="s">
        <v>1480</v>
      </c>
      <c r="B895" s="554">
        <v>26.5</v>
      </c>
      <c r="C895" s="326">
        <f t="shared" si="676"/>
        <v>0.16772151898734178</v>
      </c>
      <c r="D895" s="325">
        <v>1400</v>
      </c>
      <c r="E895" s="325">
        <f t="shared" si="677"/>
        <v>234.81012658227849</v>
      </c>
      <c r="F895" s="332">
        <v>0.3</v>
      </c>
      <c r="G895" s="325">
        <f t="shared" ref="G895:G896" si="681">ROUND(E895*F895,2)</f>
        <v>70.44</v>
      </c>
      <c r="H895" s="325">
        <f t="shared" si="679"/>
        <v>16.97</v>
      </c>
      <c r="I895" s="327">
        <f t="shared" ref="I895:I896" si="682">G895+H895</f>
        <v>87.41</v>
      </c>
    </row>
    <row r="896" spans="1:9" x14ac:dyDescent="0.25">
      <c r="A896" s="331" t="s">
        <v>1481</v>
      </c>
      <c r="B896" s="554">
        <v>19.5</v>
      </c>
      <c r="C896" s="326">
        <f t="shared" si="676"/>
        <v>0.12341772151898735</v>
      </c>
      <c r="D896" s="325">
        <v>975</v>
      </c>
      <c r="E896" s="325">
        <f t="shared" si="677"/>
        <v>120.33227848101266</v>
      </c>
      <c r="F896" s="332">
        <v>0.3</v>
      </c>
      <c r="G896" s="325">
        <f t="shared" si="681"/>
        <v>36.1</v>
      </c>
      <c r="H896" s="325">
        <f t="shared" si="679"/>
        <v>8.6999999999999993</v>
      </c>
      <c r="I896" s="327">
        <f t="shared" si="682"/>
        <v>44.8</v>
      </c>
    </row>
    <row r="897" spans="1:9" x14ac:dyDescent="0.25">
      <c r="A897" s="519" t="s">
        <v>1482</v>
      </c>
      <c r="B897" s="551">
        <f>B898+B914+B932+B936</f>
        <v>3469</v>
      </c>
      <c r="C897" s="532">
        <f>C898+C914+C932+C936</f>
        <v>21.955696202531641</v>
      </c>
      <c r="D897" s="532"/>
      <c r="E897" s="532"/>
      <c r="F897" s="532"/>
      <c r="G897" s="532">
        <f>G898+G914+G932+G936</f>
        <v>20980.26</v>
      </c>
      <c r="H897" s="532">
        <f>H898+H914+H932+H936</f>
        <v>5054.17</v>
      </c>
      <c r="I897" s="538">
        <f>I898+I914+I932+I936</f>
        <v>26034.43</v>
      </c>
    </row>
    <row r="898" spans="1:9" ht="33" x14ac:dyDescent="0.25">
      <c r="A898" s="520" t="s">
        <v>1390</v>
      </c>
      <c r="B898" s="552">
        <f>SUM(B899:B913)</f>
        <v>744</v>
      </c>
      <c r="C898" s="535">
        <f>SUM(C899:C913)</f>
        <v>4.7088607594936693</v>
      </c>
      <c r="D898" s="536"/>
      <c r="E898" s="536"/>
      <c r="F898" s="539"/>
      <c r="G898" s="536">
        <f>SUM(G899:G913)</f>
        <v>6428.16</v>
      </c>
      <c r="H898" s="536">
        <f>SUM(H899:H913)</f>
        <v>1548.5400000000002</v>
      </c>
      <c r="I898" s="540">
        <f>SUM(I899:I913)</f>
        <v>7976.7000000000016</v>
      </c>
    </row>
    <row r="899" spans="1:9" x14ac:dyDescent="0.25">
      <c r="A899" s="331" t="s">
        <v>1483</v>
      </c>
      <c r="B899" s="554">
        <v>60</v>
      </c>
      <c r="C899" s="326">
        <f t="shared" ref="C899:C935" si="683">B899/158</f>
        <v>0.379746835443038</v>
      </c>
      <c r="D899" s="325">
        <v>8.64</v>
      </c>
      <c r="E899" s="325">
        <f t="shared" ref="E899:E935" si="684">D899*C899*158</f>
        <v>518.40000000000009</v>
      </c>
      <c r="F899" s="334">
        <v>1</v>
      </c>
      <c r="G899" s="325">
        <f t="shared" ref="G899" si="685">ROUND(E899*F899,2)</f>
        <v>518.4</v>
      </c>
      <c r="H899" s="325">
        <f t="shared" ref="H899:H939" si="686">ROUND(G899*0.2409,2)</f>
        <v>124.88</v>
      </c>
      <c r="I899" s="327">
        <f t="shared" ref="I899" si="687">G899+H899</f>
        <v>643.28</v>
      </c>
    </row>
    <row r="900" spans="1:9" x14ac:dyDescent="0.25">
      <c r="A900" s="331" t="s">
        <v>1483</v>
      </c>
      <c r="B900" s="554">
        <v>60</v>
      </c>
      <c r="C900" s="326">
        <f t="shared" si="683"/>
        <v>0.379746835443038</v>
      </c>
      <c r="D900" s="325">
        <v>8.64</v>
      </c>
      <c r="E900" s="325">
        <f t="shared" si="684"/>
        <v>518.40000000000009</v>
      </c>
      <c r="F900" s="334">
        <v>1</v>
      </c>
      <c r="G900" s="325">
        <f t="shared" ref="G900:G913" si="688">ROUND(E900*F900,2)</f>
        <v>518.4</v>
      </c>
      <c r="H900" s="325">
        <f t="shared" si="686"/>
        <v>124.88</v>
      </c>
      <c r="I900" s="327">
        <f t="shared" ref="I900:I913" si="689">G900+H900</f>
        <v>643.28</v>
      </c>
    </row>
    <row r="901" spans="1:9" x14ac:dyDescent="0.25">
      <c r="A901" s="331" t="s">
        <v>1483</v>
      </c>
      <c r="B901" s="554">
        <v>120</v>
      </c>
      <c r="C901" s="326">
        <f t="shared" si="683"/>
        <v>0.759493670886076</v>
      </c>
      <c r="D901" s="325">
        <v>8.64</v>
      </c>
      <c r="E901" s="325">
        <f t="shared" si="684"/>
        <v>1036.8000000000002</v>
      </c>
      <c r="F901" s="334">
        <v>1</v>
      </c>
      <c r="G901" s="325">
        <f t="shared" si="688"/>
        <v>1036.8</v>
      </c>
      <c r="H901" s="325">
        <f t="shared" si="686"/>
        <v>249.77</v>
      </c>
      <c r="I901" s="327">
        <f t="shared" si="689"/>
        <v>1286.57</v>
      </c>
    </row>
    <row r="902" spans="1:9" x14ac:dyDescent="0.25">
      <c r="A902" s="331" t="s">
        <v>1483</v>
      </c>
      <c r="B902" s="554">
        <v>24</v>
      </c>
      <c r="C902" s="326">
        <f t="shared" si="683"/>
        <v>0.15189873417721519</v>
      </c>
      <c r="D902" s="325">
        <v>8.64</v>
      </c>
      <c r="E902" s="325">
        <f t="shared" si="684"/>
        <v>207.36</v>
      </c>
      <c r="F902" s="334">
        <v>1</v>
      </c>
      <c r="G902" s="325">
        <f t="shared" si="688"/>
        <v>207.36</v>
      </c>
      <c r="H902" s="325">
        <f t="shared" si="686"/>
        <v>49.95</v>
      </c>
      <c r="I902" s="327">
        <f t="shared" si="689"/>
        <v>257.31</v>
      </c>
    </row>
    <row r="903" spans="1:9" x14ac:dyDescent="0.25">
      <c r="A903" s="331" t="s">
        <v>1483</v>
      </c>
      <c r="B903" s="554">
        <v>124</v>
      </c>
      <c r="C903" s="326">
        <f t="shared" si="683"/>
        <v>0.78481012658227844</v>
      </c>
      <c r="D903" s="325">
        <v>8.64</v>
      </c>
      <c r="E903" s="325">
        <f t="shared" si="684"/>
        <v>1071.3599999999999</v>
      </c>
      <c r="F903" s="334">
        <v>1</v>
      </c>
      <c r="G903" s="325">
        <f t="shared" si="688"/>
        <v>1071.3599999999999</v>
      </c>
      <c r="H903" s="325">
        <f t="shared" si="686"/>
        <v>258.08999999999997</v>
      </c>
      <c r="I903" s="327">
        <f t="shared" si="689"/>
        <v>1329.4499999999998</v>
      </c>
    </row>
    <row r="904" spans="1:9" x14ac:dyDescent="0.25">
      <c r="A904" s="331" t="s">
        <v>1483</v>
      </c>
      <c r="B904" s="554">
        <v>24</v>
      </c>
      <c r="C904" s="326">
        <f t="shared" si="683"/>
        <v>0.15189873417721519</v>
      </c>
      <c r="D904" s="325">
        <v>8.64</v>
      </c>
      <c r="E904" s="325">
        <f t="shared" si="684"/>
        <v>207.36</v>
      </c>
      <c r="F904" s="334">
        <v>1</v>
      </c>
      <c r="G904" s="325">
        <f t="shared" si="688"/>
        <v>207.36</v>
      </c>
      <c r="H904" s="325">
        <f t="shared" si="686"/>
        <v>49.95</v>
      </c>
      <c r="I904" s="327">
        <f t="shared" si="689"/>
        <v>257.31</v>
      </c>
    </row>
    <row r="905" spans="1:9" x14ac:dyDescent="0.25">
      <c r="A905" s="331" t="s">
        <v>1483</v>
      </c>
      <c r="B905" s="554">
        <v>24</v>
      </c>
      <c r="C905" s="326">
        <f t="shared" si="683"/>
        <v>0.15189873417721519</v>
      </c>
      <c r="D905" s="325">
        <v>8.64</v>
      </c>
      <c r="E905" s="325">
        <f t="shared" si="684"/>
        <v>207.36</v>
      </c>
      <c r="F905" s="334">
        <v>1</v>
      </c>
      <c r="G905" s="325">
        <f t="shared" si="688"/>
        <v>207.36</v>
      </c>
      <c r="H905" s="325">
        <f t="shared" si="686"/>
        <v>49.95</v>
      </c>
      <c r="I905" s="327">
        <f t="shared" si="689"/>
        <v>257.31</v>
      </c>
    </row>
    <row r="906" spans="1:9" x14ac:dyDescent="0.25">
      <c r="A906" s="331" t="s">
        <v>1483</v>
      </c>
      <c r="B906" s="554">
        <v>36</v>
      </c>
      <c r="C906" s="326">
        <f t="shared" si="683"/>
        <v>0.22784810126582278</v>
      </c>
      <c r="D906" s="325">
        <v>8.64</v>
      </c>
      <c r="E906" s="325">
        <f t="shared" si="684"/>
        <v>311.04000000000002</v>
      </c>
      <c r="F906" s="334">
        <v>1</v>
      </c>
      <c r="G906" s="325">
        <f t="shared" si="688"/>
        <v>311.04000000000002</v>
      </c>
      <c r="H906" s="325">
        <f t="shared" si="686"/>
        <v>74.930000000000007</v>
      </c>
      <c r="I906" s="327">
        <f t="shared" si="689"/>
        <v>385.97</v>
      </c>
    </row>
    <row r="907" spans="1:9" x14ac:dyDescent="0.25">
      <c r="A907" s="331" t="s">
        <v>1483</v>
      </c>
      <c r="B907" s="554">
        <v>36</v>
      </c>
      <c r="C907" s="326">
        <f t="shared" si="683"/>
        <v>0.22784810126582278</v>
      </c>
      <c r="D907" s="325">
        <v>8.64</v>
      </c>
      <c r="E907" s="325">
        <f t="shared" si="684"/>
        <v>311.04000000000002</v>
      </c>
      <c r="F907" s="334">
        <v>1</v>
      </c>
      <c r="G907" s="325">
        <f t="shared" si="688"/>
        <v>311.04000000000002</v>
      </c>
      <c r="H907" s="325">
        <f t="shared" si="686"/>
        <v>74.930000000000007</v>
      </c>
      <c r="I907" s="327">
        <f t="shared" si="689"/>
        <v>385.97</v>
      </c>
    </row>
    <row r="908" spans="1:9" x14ac:dyDescent="0.25">
      <c r="A908" s="331" t="s">
        <v>1483</v>
      </c>
      <c r="B908" s="554">
        <v>24</v>
      </c>
      <c r="C908" s="326">
        <f t="shared" si="683"/>
        <v>0.15189873417721519</v>
      </c>
      <c r="D908" s="325">
        <v>8.64</v>
      </c>
      <c r="E908" s="325">
        <f t="shared" si="684"/>
        <v>207.36</v>
      </c>
      <c r="F908" s="334">
        <v>1</v>
      </c>
      <c r="G908" s="325">
        <f t="shared" si="688"/>
        <v>207.36</v>
      </c>
      <c r="H908" s="325">
        <f t="shared" si="686"/>
        <v>49.95</v>
      </c>
      <c r="I908" s="327">
        <f t="shared" si="689"/>
        <v>257.31</v>
      </c>
    </row>
    <row r="909" spans="1:9" x14ac:dyDescent="0.25">
      <c r="A909" s="331" t="s">
        <v>1483</v>
      </c>
      <c r="B909" s="554">
        <v>12</v>
      </c>
      <c r="C909" s="326">
        <f t="shared" si="683"/>
        <v>7.5949367088607597E-2</v>
      </c>
      <c r="D909" s="325">
        <v>8.64</v>
      </c>
      <c r="E909" s="325">
        <f t="shared" si="684"/>
        <v>103.68</v>
      </c>
      <c r="F909" s="334">
        <v>1</v>
      </c>
      <c r="G909" s="325">
        <f t="shared" si="688"/>
        <v>103.68</v>
      </c>
      <c r="H909" s="325">
        <f t="shared" si="686"/>
        <v>24.98</v>
      </c>
      <c r="I909" s="327">
        <f t="shared" si="689"/>
        <v>128.66</v>
      </c>
    </row>
    <row r="910" spans="1:9" x14ac:dyDescent="0.25">
      <c r="A910" s="331" t="s">
        <v>1484</v>
      </c>
      <c r="B910" s="554">
        <v>36</v>
      </c>
      <c r="C910" s="326">
        <f t="shared" si="683"/>
        <v>0.22784810126582278</v>
      </c>
      <c r="D910" s="325">
        <v>8.64</v>
      </c>
      <c r="E910" s="325">
        <f t="shared" si="684"/>
        <v>311.04000000000002</v>
      </c>
      <c r="F910" s="334">
        <v>1</v>
      </c>
      <c r="G910" s="325">
        <f t="shared" si="688"/>
        <v>311.04000000000002</v>
      </c>
      <c r="H910" s="325">
        <f t="shared" si="686"/>
        <v>74.930000000000007</v>
      </c>
      <c r="I910" s="327">
        <f t="shared" si="689"/>
        <v>385.97</v>
      </c>
    </row>
    <row r="911" spans="1:9" x14ac:dyDescent="0.25">
      <c r="A911" s="331" t="s">
        <v>1484</v>
      </c>
      <c r="B911" s="554">
        <v>72</v>
      </c>
      <c r="C911" s="326">
        <f t="shared" si="683"/>
        <v>0.45569620253164556</v>
      </c>
      <c r="D911" s="325">
        <v>8.64</v>
      </c>
      <c r="E911" s="325">
        <f t="shared" si="684"/>
        <v>622.08000000000004</v>
      </c>
      <c r="F911" s="334">
        <v>1</v>
      </c>
      <c r="G911" s="325">
        <f t="shared" si="688"/>
        <v>622.08000000000004</v>
      </c>
      <c r="H911" s="325">
        <f t="shared" si="686"/>
        <v>149.86000000000001</v>
      </c>
      <c r="I911" s="327">
        <f t="shared" si="689"/>
        <v>771.94</v>
      </c>
    </row>
    <row r="912" spans="1:9" x14ac:dyDescent="0.25">
      <c r="A912" s="331" t="s">
        <v>1484</v>
      </c>
      <c r="B912" s="554">
        <v>48</v>
      </c>
      <c r="C912" s="326">
        <f t="shared" si="683"/>
        <v>0.30379746835443039</v>
      </c>
      <c r="D912" s="325">
        <v>8.64</v>
      </c>
      <c r="E912" s="325">
        <f t="shared" si="684"/>
        <v>414.72</v>
      </c>
      <c r="F912" s="332">
        <v>1</v>
      </c>
      <c r="G912" s="325">
        <f t="shared" si="688"/>
        <v>414.72</v>
      </c>
      <c r="H912" s="325">
        <f t="shared" si="686"/>
        <v>99.91</v>
      </c>
      <c r="I912" s="327">
        <f t="shared" si="689"/>
        <v>514.63</v>
      </c>
    </row>
    <row r="913" spans="1:9" x14ac:dyDescent="0.25">
      <c r="A913" s="331" t="s">
        <v>1484</v>
      </c>
      <c r="B913" s="554">
        <v>44</v>
      </c>
      <c r="C913" s="326">
        <f t="shared" si="683"/>
        <v>0.27848101265822783</v>
      </c>
      <c r="D913" s="325">
        <v>8.64</v>
      </c>
      <c r="E913" s="325">
        <f t="shared" si="684"/>
        <v>380.15999999999997</v>
      </c>
      <c r="F913" s="332">
        <v>1</v>
      </c>
      <c r="G913" s="325">
        <f t="shared" si="688"/>
        <v>380.16</v>
      </c>
      <c r="H913" s="325">
        <f t="shared" si="686"/>
        <v>91.58</v>
      </c>
      <c r="I913" s="327">
        <f t="shared" si="689"/>
        <v>471.74</v>
      </c>
    </row>
    <row r="914" spans="1:9" ht="49.5" x14ac:dyDescent="0.25">
      <c r="A914" s="520" t="s">
        <v>8</v>
      </c>
      <c r="B914" s="552">
        <f>SUM(B915:B931)</f>
        <v>2232</v>
      </c>
      <c r="C914" s="535">
        <f>SUM(C915:C931)</f>
        <v>14.126582278481012</v>
      </c>
      <c r="D914" s="536"/>
      <c r="E914" s="536"/>
      <c r="F914" s="539"/>
      <c r="G914" s="536">
        <f>SUM(G915:G931)</f>
        <v>12834</v>
      </c>
      <c r="H914" s="536">
        <f>SUM(H915:H931)</f>
        <v>3091.73</v>
      </c>
      <c r="I914" s="540">
        <f>SUM(I915:I931)</f>
        <v>15925.729999999998</v>
      </c>
    </row>
    <row r="915" spans="1:9" x14ac:dyDescent="0.25">
      <c r="A915" s="331" t="s">
        <v>626</v>
      </c>
      <c r="B915" s="563">
        <v>184</v>
      </c>
      <c r="C915" s="326">
        <f t="shared" si="683"/>
        <v>1.1645569620253164</v>
      </c>
      <c r="D915" s="325">
        <v>5.75</v>
      </c>
      <c r="E915" s="325">
        <f t="shared" si="684"/>
        <v>1058</v>
      </c>
      <c r="F915" s="334">
        <v>1</v>
      </c>
      <c r="G915" s="325">
        <f t="shared" ref="G915" si="690">ROUND(E915*F915,2)</f>
        <v>1058</v>
      </c>
      <c r="H915" s="325">
        <f t="shared" si="686"/>
        <v>254.87</v>
      </c>
      <c r="I915" s="327">
        <f t="shared" ref="I915:I933" si="691">G915+H915</f>
        <v>1312.87</v>
      </c>
    </row>
    <row r="916" spans="1:9" x14ac:dyDescent="0.25">
      <c r="A916" s="331" t="s">
        <v>626</v>
      </c>
      <c r="B916" s="563">
        <v>24</v>
      </c>
      <c r="C916" s="326">
        <f t="shared" si="683"/>
        <v>0.15189873417721519</v>
      </c>
      <c r="D916" s="325">
        <v>5.75</v>
      </c>
      <c r="E916" s="325">
        <f t="shared" si="684"/>
        <v>138</v>
      </c>
      <c r="F916" s="334">
        <v>1</v>
      </c>
      <c r="G916" s="325">
        <f t="shared" ref="G916:G931" si="692">ROUND(E916*F916,2)</f>
        <v>138</v>
      </c>
      <c r="H916" s="325">
        <f t="shared" si="686"/>
        <v>33.24</v>
      </c>
      <c r="I916" s="327">
        <f t="shared" ref="I916:I931" si="693">G916+H916</f>
        <v>171.24</v>
      </c>
    </row>
    <row r="917" spans="1:9" x14ac:dyDescent="0.25">
      <c r="A917" s="331" t="s">
        <v>626</v>
      </c>
      <c r="B917" s="563">
        <v>168</v>
      </c>
      <c r="C917" s="326">
        <f t="shared" si="683"/>
        <v>1.0632911392405062</v>
      </c>
      <c r="D917" s="325">
        <v>5.75</v>
      </c>
      <c r="E917" s="325">
        <f t="shared" si="684"/>
        <v>966</v>
      </c>
      <c r="F917" s="334">
        <v>1</v>
      </c>
      <c r="G917" s="325">
        <f t="shared" si="692"/>
        <v>966</v>
      </c>
      <c r="H917" s="325">
        <f t="shared" si="686"/>
        <v>232.71</v>
      </c>
      <c r="I917" s="327">
        <f t="shared" si="693"/>
        <v>1198.71</v>
      </c>
    </row>
    <row r="918" spans="1:9" x14ac:dyDescent="0.25">
      <c r="A918" s="331" t="s">
        <v>626</v>
      </c>
      <c r="B918" s="563">
        <v>168</v>
      </c>
      <c r="C918" s="326">
        <f t="shared" si="683"/>
        <v>1.0632911392405062</v>
      </c>
      <c r="D918" s="325">
        <v>5.75</v>
      </c>
      <c r="E918" s="325">
        <f t="shared" si="684"/>
        <v>966</v>
      </c>
      <c r="F918" s="334">
        <v>1</v>
      </c>
      <c r="G918" s="325">
        <f t="shared" si="692"/>
        <v>966</v>
      </c>
      <c r="H918" s="325">
        <f t="shared" si="686"/>
        <v>232.71</v>
      </c>
      <c r="I918" s="327">
        <f t="shared" si="693"/>
        <v>1198.71</v>
      </c>
    </row>
    <row r="919" spans="1:9" x14ac:dyDescent="0.25">
      <c r="A919" s="331" t="s">
        <v>626</v>
      </c>
      <c r="B919" s="563">
        <v>152</v>
      </c>
      <c r="C919" s="326">
        <f t="shared" si="683"/>
        <v>0.96202531645569622</v>
      </c>
      <c r="D919" s="325">
        <v>5.75</v>
      </c>
      <c r="E919" s="325">
        <f t="shared" si="684"/>
        <v>874</v>
      </c>
      <c r="F919" s="334">
        <v>1</v>
      </c>
      <c r="G919" s="325">
        <f t="shared" si="692"/>
        <v>874</v>
      </c>
      <c r="H919" s="325">
        <f t="shared" si="686"/>
        <v>210.55</v>
      </c>
      <c r="I919" s="327">
        <f t="shared" si="693"/>
        <v>1084.55</v>
      </c>
    </row>
    <row r="920" spans="1:9" x14ac:dyDescent="0.25">
      <c r="A920" s="331" t="s">
        <v>626</v>
      </c>
      <c r="B920" s="563">
        <v>168</v>
      </c>
      <c r="C920" s="326">
        <f t="shared" si="683"/>
        <v>1.0632911392405062</v>
      </c>
      <c r="D920" s="325">
        <v>5.75</v>
      </c>
      <c r="E920" s="325">
        <f t="shared" si="684"/>
        <v>966</v>
      </c>
      <c r="F920" s="334">
        <v>1</v>
      </c>
      <c r="G920" s="325">
        <f t="shared" si="692"/>
        <v>966</v>
      </c>
      <c r="H920" s="325">
        <f t="shared" si="686"/>
        <v>232.71</v>
      </c>
      <c r="I920" s="327">
        <f t="shared" si="693"/>
        <v>1198.71</v>
      </c>
    </row>
    <row r="921" spans="1:9" x14ac:dyDescent="0.25">
      <c r="A921" s="331" t="s">
        <v>626</v>
      </c>
      <c r="B921" s="563">
        <v>88</v>
      </c>
      <c r="C921" s="326">
        <f t="shared" si="683"/>
        <v>0.55696202531645567</v>
      </c>
      <c r="D921" s="325">
        <v>5.75</v>
      </c>
      <c r="E921" s="325">
        <f t="shared" si="684"/>
        <v>505.99999999999994</v>
      </c>
      <c r="F921" s="334">
        <v>1</v>
      </c>
      <c r="G921" s="325">
        <f t="shared" si="692"/>
        <v>506</v>
      </c>
      <c r="H921" s="325">
        <f t="shared" si="686"/>
        <v>121.9</v>
      </c>
      <c r="I921" s="327">
        <f t="shared" si="693"/>
        <v>627.9</v>
      </c>
    </row>
    <row r="922" spans="1:9" x14ac:dyDescent="0.25">
      <c r="A922" s="331" t="s">
        <v>626</v>
      </c>
      <c r="B922" s="563">
        <v>144</v>
      </c>
      <c r="C922" s="326">
        <f t="shared" si="683"/>
        <v>0.91139240506329111</v>
      </c>
      <c r="D922" s="325">
        <v>5.75</v>
      </c>
      <c r="E922" s="325">
        <f t="shared" si="684"/>
        <v>827.99999999999989</v>
      </c>
      <c r="F922" s="334">
        <v>1</v>
      </c>
      <c r="G922" s="325">
        <f t="shared" si="692"/>
        <v>828</v>
      </c>
      <c r="H922" s="325">
        <f t="shared" si="686"/>
        <v>199.47</v>
      </c>
      <c r="I922" s="327">
        <f t="shared" si="693"/>
        <v>1027.47</v>
      </c>
    </row>
    <row r="923" spans="1:9" x14ac:dyDescent="0.25">
      <c r="A923" s="331" t="s">
        <v>626</v>
      </c>
      <c r="B923" s="563">
        <v>96</v>
      </c>
      <c r="C923" s="326">
        <f t="shared" si="683"/>
        <v>0.60759493670886078</v>
      </c>
      <c r="D923" s="325">
        <v>5.75</v>
      </c>
      <c r="E923" s="325">
        <f t="shared" si="684"/>
        <v>552</v>
      </c>
      <c r="F923" s="334">
        <v>1</v>
      </c>
      <c r="G923" s="325">
        <f t="shared" si="692"/>
        <v>552</v>
      </c>
      <c r="H923" s="325">
        <f t="shared" si="686"/>
        <v>132.97999999999999</v>
      </c>
      <c r="I923" s="327">
        <f t="shared" si="693"/>
        <v>684.98</v>
      </c>
    </row>
    <row r="924" spans="1:9" x14ac:dyDescent="0.25">
      <c r="A924" s="331" t="s">
        <v>626</v>
      </c>
      <c r="B924" s="563">
        <v>192</v>
      </c>
      <c r="C924" s="326">
        <f t="shared" si="683"/>
        <v>1.2151898734177216</v>
      </c>
      <c r="D924" s="325">
        <v>5.75</v>
      </c>
      <c r="E924" s="325">
        <f t="shared" si="684"/>
        <v>1104</v>
      </c>
      <c r="F924" s="332">
        <v>1</v>
      </c>
      <c r="G924" s="325">
        <f t="shared" si="692"/>
        <v>1104</v>
      </c>
      <c r="H924" s="325">
        <f t="shared" si="686"/>
        <v>265.95</v>
      </c>
      <c r="I924" s="327">
        <f t="shared" si="693"/>
        <v>1369.95</v>
      </c>
    </row>
    <row r="925" spans="1:9" x14ac:dyDescent="0.25">
      <c r="A925" s="331" t="s">
        <v>626</v>
      </c>
      <c r="B925" s="563">
        <v>144</v>
      </c>
      <c r="C925" s="326">
        <f t="shared" si="683"/>
        <v>0.91139240506329111</v>
      </c>
      <c r="D925" s="325">
        <v>5.75</v>
      </c>
      <c r="E925" s="325">
        <f t="shared" si="684"/>
        <v>827.99999999999989</v>
      </c>
      <c r="F925" s="332">
        <v>1</v>
      </c>
      <c r="G925" s="325">
        <f t="shared" si="692"/>
        <v>828</v>
      </c>
      <c r="H925" s="325">
        <f t="shared" si="686"/>
        <v>199.47</v>
      </c>
      <c r="I925" s="327">
        <f t="shared" si="693"/>
        <v>1027.47</v>
      </c>
    </row>
    <row r="926" spans="1:9" x14ac:dyDescent="0.25">
      <c r="A926" s="331" t="s">
        <v>626</v>
      </c>
      <c r="B926" s="563">
        <v>168</v>
      </c>
      <c r="C926" s="326">
        <f t="shared" si="683"/>
        <v>1.0632911392405062</v>
      </c>
      <c r="D926" s="325">
        <v>5.75</v>
      </c>
      <c r="E926" s="325">
        <f t="shared" si="684"/>
        <v>966</v>
      </c>
      <c r="F926" s="332">
        <v>1</v>
      </c>
      <c r="G926" s="325">
        <f t="shared" si="692"/>
        <v>966</v>
      </c>
      <c r="H926" s="325">
        <f t="shared" si="686"/>
        <v>232.71</v>
      </c>
      <c r="I926" s="327">
        <f t="shared" si="693"/>
        <v>1198.71</v>
      </c>
    </row>
    <row r="927" spans="1:9" x14ac:dyDescent="0.25">
      <c r="A927" s="331" t="s">
        <v>508</v>
      </c>
      <c r="B927" s="563">
        <v>144</v>
      </c>
      <c r="C927" s="326">
        <f t="shared" si="683"/>
        <v>0.91139240506329111</v>
      </c>
      <c r="D927" s="325">
        <v>5.75</v>
      </c>
      <c r="E927" s="325">
        <f t="shared" si="684"/>
        <v>827.99999999999989</v>
      </c>
      <c r="F927" s="332">
        <v>1</v>
      </c>
      <c r="G927" s="325">
        <f t="shared" si="692"/>
        <v>828</v>
      </c>
      <c r="H927" s="325">
        <f t="shared" si="686"/>
        <v>199.47</v>
      </c>
      <c r="I927" s="327">
        <f t="shared" si="693"/>
        <v>1027.47</v>
      </c>
    </row>
    <row r="928" spans="1:9" x14ac:dyDescent="0.25">
      <c r="A928" s="331" t="s">
        <v>508</v>
      </c>
      <c r="B928" s="563">
        <v>176</v>
      </c>
      <c r="C928" s="326">
        <f t="shared" si="683"/>
        <v>1.1139240506329113</v>
      </c>
      <c r="D928" s="325">
        <v>5.75</v>
      </c>
      <c r="E928" s="325">
        <f t="shared" si="684"/>
        <v>1011.9999999999999</v>
      </c>
      <c r="F928" s="332">
        <v>1</v>
      </c>
      <c r="G928" s="325">
        <f t="shared" si="692"/>
        <v>1012</v>
      </c>
      <c r="H928" s="325">
        <f t="shared" si="686"/>
        <v>243.79</v>
      </c>
      <c r="I928" s="327">
        <f t="shared" si="693"/>
        <v>1255.79</v>
      </c>
    </row>
    <row r="929" spans="1:9" x14ac:dyDescent="0.25">
      <c r="A929" s="331" t="s">
        <v>508</v>
      </c>
      <c r="B929" s="563">
        <v>72</v>
      </c>
      <c r="C929" s="326">
        <f t="shared" si="683"/>
        <v>0.45569620253164556</v>
      </c>
      <c r="D929" s="325">
        <v>5.75</v>
      </c>
      <c r="E929" s="325">
        <f t="shared" si="684"/>
        <v>413.99999999999994</v>
      </c>
      <c r="F929" s="332">
        <v>1</v>
      </c>
      <c r="G929" s="325">
        <f t="shared" si="692"/>
        <v>414</v>
      </c>
      <c r="H929" s="325">
        <f t="shared" si="686"/>
        <v>99.73</v>
      </c>
      <c r="I929" s="327">
        <f t="shared" si="693"/>
        <v>513.73</v>
      </c>
    </row>
    <row r="930" spans="1:9" x14ac:dyDescent="0.25">
      <c r="A930" s="331" t="s">
        <v>508</v>
      </c>
      <c r="B930" s="563">
        <v>48</v>
      </c>
      <c r="C930" s="326">
        <f t="shared" si="683"/>
        <v>0.30379746835443039</v>
      </c>
      <c r="D930" s="325">
        <v>5.75</v>
      </c>
      <c r="E930" s="325">
        <f t="shared" si="684"/>
        <v>276</v>
      </c>
      <c r="F930" s="332">
        <v>1</v>
      </c>
      <c r="G930" s="325">
        <f t="shared" si="692"/>
        <v>276</v>
      </c>
      <c r="H930" s="325">
        <f t="shared" si="686"/>
        <v>66.489999999999995</v>
      </c>
      <c r="I930" s="327">
        <f t="shared" si="693"/>
        <v>342.49</v>
      </c>
    </row>
    <row r="931" spans="1:9" x14ac:dyDescent="0.25">
      <c r="A931" s="331" t="s">
        <v>508</v>
      </c>
      <c r="B931" s="563">
        <v>96</v>
      </c>
      <c r="C931" s="326">
        <f t="shared" si="683"/>
        <v>0.60759493670886078</v>
      </c>
      <c r="D931" s="325">
        <v>5.75</v>
      </c>
      <c r="E931" s="325">
        <f t="shared" si="684"/>
        <v>552</v>
      </c>
      <c r="F931" s="332">
        <v>1</v>
      </c>
      <c r="G931" s="325">
        <f t="shared" si="692"/>
        <v>552</v>
      </c>
      <c r="H931" s="325">
        <f t="shared" si="686"/>
        <v>132.97999999999999</v>
      </c>
      <c r="I931" s="327">
        <f t="shared" si="693"/>
        <v>684.98</v>
      </c>
    </row>
    <row r="932" spans="1:9" ht="49.5" x14ac:dyDescent="0.25">
      <c r="A932" s="520" t="s">
        <v>1394</v>
      </c>
      <c r="B932" s="552">
        <f>SUM(B933:B935)</f>
        <v>158</v>
      </c>
      <c r="C932" s="535">
        <f>SUM(C933:C935)</f>
        <v>1</v>
      </c>
      <c r="D932" s="536"/>
      <c r="E932" s="536"/>
      <c r="F932" s="539"/>
      <c r="G932" s="536">
        <f>SUM(G933:G935)</f>
        <v>592.5</v>
      </c>
      <c r="H932" s="536">
        <f>SUM(H933:H935)</f>
        <v>142.73999999999998</v>
      </c>
      <c r="I932" s="540">
        <f>SUM(I933:I935)</f>
        <v>735.24</v>
      </c>
    </row>
    <row r="933" spans="1:9" x14ac:dyDescent="0.25">
      <c r="A933" s="331" t="s">
        <v>62</v>
      </c>
      <c r="B933" s="554">
        <v>55</v>
      </c>
      <c r="C933" s="326">
        <f t="shared" si="683"/>
        <v>0.34810126582278483</v>
      </c>
      <c r="D933" s="325">
        <v>3.75</v>
      </c>
      <c r="E933" s="325">
        <f t="shared" si="684"/>
        <v>206.25</v>
      </c>
      <c r="F933" s="332">
        <v>1</v>
      </c>
      <c r="G933" s="325">
        <f t="shared" ref="G933" si="694">ROUND(E933*F933,2)</f>
        <v>206.25</v>
      </c>
      <c r="H933" s="325">
        <f t="shared" si="686"/>
        <v>49.69</v>
      </c>
      <c r="I933" s="327">
        <f t="shared" si="691"/>
        <v>255.94</v>
      </c>
    </row>
    <row r="934" spans="1:9" x14ac:dyDescent="0.25">
      <c r="A934" s="331" t="s">
        <v>62</v>
      </c>
      <c r="B934" s="554">
        <v>39</v>
      </c>
      <c r="C934" s="326">
        <f t="shared" si="683"/>
        <v>0.24683544303797469</v>
      </c>
      <c r="D934" s="325">
        <v>3.75</v>
      </c>
      <c r="E934" s="325">
        <f t="shared" si="684"/>
        <v>146.25</v>
      </c>
      <c r="F934" s="332">
        <v>1</v>
      </c>
      <c r="G934" s="325">
        <f t="shared" ref="G934:G935" si="695">ROUND(E934*F934,2)</f>
        <v>146.25</v>
      </c>
      <c r="H934" s="325">
        <f t="shared" si="686"/>
        <v>35.229999999999997</v>
      </c>
      <c r="I934" s="327">
        <f t="shared" ref="I934:I935" si="696">G934+H934</f>
        <v>181.48</v>
      </c>
    </row>
    <row r="935" spans="1:9" x14ac:dyDescent="0.25">
      <c r="A935" s="331" t="s">
        <v>62</v>
      </c>
      <c r="B935" s="554">
        <v>64</v>
      </c>
      <c r="C935" s="326">
        <f t="shared" si="683"/>
        <v>0.4050632911392405</v>
      </c>
      <c r="D935" s="325">
        <v>3.75</v>
      </c>
      <c r="E935" s="325">
        <f t="shared" si="684"/>
        <v>239.99999999999997</v>
      </c>
      <c r="F935" s="332">
        <v>1</v>
      </c>
      <c r="G935" s="325">
        <f t="shared" si="695"/>
        <v>240</v>
      </c>
      <c r="H935" s="325">
        <f t="shared" si="686"/>
        <v>57.82</v>
      </c>
      <c r="I935" s="327">
        <f t="shared" si="696"/>
        <v>297.82</v>
      </c>
    </row>
    <row r="936" spans="1:9" ht="33" x14ac:dyDescent="0.25">
      <c r="A936" s="520" t="s">
        <v>7</v>
      </c>
      <c r="B936" s="552">
        <f>SUM(B937:B939)</f>
        <v>335</v>
      </c>
      <c r="C936" s="535">
        <f>SUM(C937:C939)</f>
        <v>2.1202531645569618</v>
      </c>
      <c r="D936" s="536"/>
      <c r="E936" s="536"/>
      <c r="F936" s="539"/>
      <c r="G936" s="536">
        <f>SUM(G937:G939)</f>
        <v>1125.5999999999999</v>
      </c>
      <c r="H936" s="536">
        <f>SUM(H937:H939)</f>
        <v>271.15999999999997</v>
      </c>
      <c r="I936" s="540">
        <f>SUM(I937:I939)</f>
        <v>1396.76</v>
      </c>
    </row>
    <row r="937" spans="1:9" x14ac:dyDescent="0.25">
      <c r="A937" s="331" t="s">
        <v>63</v>
      </c>
      <c r="B937" s="554">
        <v>103</v>
      </c>
      <c r="C937" s="326">
        <f t="shared" ref="C937:C939" si="697">B937/158</f>
        <v>0.65189873417721522</v>
      </c>
      <c r="D937" s="325">
        <v>3.36</v>
      </c>
      <c r="E937" s="325">
        <f t="shared" ref="E937:E939" si="698">D937*C937*158</f>
        <v>346.08</v>
      </c>
      <c r="F937" s="332">
        <v>1</v>
      </c>
      <c r="G937" s="325">
        <f t="shared" ref="G937" si="699">ROUND(E937*F937,2)</f>
        <v>346.08</v>
      </c>
      <c r="H937" s="325">
        <f t="shared" si="686"/>
        <v>83.37</v>
      </c>
      <c r="I937" s="327">
        <f t="shared" ref="I937" si="700">G937+H937</f>
        <v>429.45</v>
      </c>
    </row>
    <row r="938" spans="1:9" x14ac:dyDescent="0.25">
      <c r="A938" s="331" t="s">
        <v>63</v>
      </c>
      <c r="B938" s="554">
        <v>120</v>
      </c>
      <c r="C938" s="326">
        <f t="shared" si="697"/>
        <v>0.759493670886076</v>
      </c>
      <c r="D938" s="325">
        <v>3.36</v>
      </c>
      <c r="E938" s="325">
        <f t="shared" si="698"/>
        <v>403.20000000000005</v>
      </c>
      <c r="F938" s="332">
        <v>1</v>
      </c>
      <c r="G938" s="325">
        <f t="shared" ref="G938:G939" si="701">ROUND(E938*F938,2)</f>
        <v>403.2</v>
      </c>
      <c r="H938" s="325">
        <f t="shared" si="686"/>
        <v>97.13</v>
      </c>
      <c r="I938" s="327">
        <f t="shared" ref="I938:I939" si="702">G938+H938</f>
        <v>500.33</v>
      </c>
    </row>
    <row r="939" spans="1:9" x14ac:dyDescent="0.25">
      <c r="A939" s="331" t="s">
        <v>63</v>
      </c>
      <c r="B939" s="554">
        <v>112</v>
      </c>
      <c r="C939" s="326">
        <f t="shared" si="697"/>
        <v>0.70886075949367089</v>
      </c>
      <c r="D939" s="325">
        <v>3.36</v>
      </c>
      <c r="E939" s="325">
        <f t="shared" si="698"/>
        <v>376.32</v>
      </c>
      <c r="F939" s="332">
        <v>1</v>
      </c>
      <c r="G939" s="325">
        <f t="shared" si="701"/>
        <v>376.32</v>
      </c>
      <c r="H939" s="325">
        <f t="shared" si="686"/>
        <v>90.66</v>
      </c>
      <c r="I939" s="327">
        <f t="shared" si="702"/>
        <v>466.98</v>
      </c>
    </row>
    <row r="940" spans="1:9" x14ac:dyDescent="0.25">
      <c r="A940" s="519" t="s">
        <v>1485</v>
      </c>
      <c r="B940" s="551">
        <f t="shared" ref="B940:C940" si="703">B941</f>
        <v>40</v>
      </c>
      <c r="C940" s="532">
        <f t="shared" si="703"/>
        <v>0.25316455696202533</v>
      </c>
      <c r="D940" s="533"/>
      <c r="E940" s="533"/>
      <c r="F940" s="541"/>
      <c r="G940" s="533">
        <f t="shared" ref="G940:I940" si="704">G941</f>
        <v>68.349999999999994</v>
      </c>
      <c r="H940" s="533">
        <f t="shared" si="704"/>
        <v>16.47</v>
      </c>
      <c r="I940" s="534">
        <f t="shared" si="704"/>
        <v>84.82</v>
      </c>
    </row>
    <row r="941" spans="1:9" ht="33" x14ac:dyDescent="0.25">
      <c r="A941" s="520" t="s">
        <v>7</v>
      </c>
      <c r="B941" s="552">
        <f t="shared" ref="B941:C941" si="705">SUM(B942)</f>
        <v>40</v>
      </c>
      <c r="C941" s="535">
        <f t="shared" si="705"/>
        <v>0.25316455696202533</v>
      </c>
      <c r="D941" s="536"/>
      <c r="E941" s="536"/>
      <c r="F941" s="539"/>
      <c r="G941" s="536">
        <f t="shared" ref="G941:I941" si="706">SUM(G942)</f>
        <v>68.349999999999994</v>
      </c>
      <c r="H941" s="536">
        <f t="shared" si="706"/>
        <v>16.47</v>
      </c>
      <c r="I941" s="540">
        <f t="shared" si="706"/>
        <v>84.82</v>
      </c>
    </row>
    <row r="942" spans="1:9" x14ac:dyDescent="0.25">
      <c r="A942" s="331" t="s">
        <v>1486</v>
      </c>
      <c r="B942" s="554">
        <v>40</v>
      </c>
      <c r="C942" s="326">
        <f t="shared" ref="C942" si="707">B942/158</f>
        <v>0.25316455696202533</v>
      </c>
      <c r="D942" s="325">
        <v>900</v>
      </c>
      <c r="E942" s="325">
        <f>D942*C942</f>
        <v>227.84810126582281</v>
      </c>
      <c r="F942" s="332">
        <v>0.3</v>
      </c>
      <c r="G942" s="325">
        <f t="shared" ref="G942" si="708">ROUND(E942*F942,2)</f>
        <v>68.349999999999994</v>
      </c>
      <c r="H942" s="325">
        <f t="shared" ref="H942" si="709">ROUND(G942*0.2409,2)</f>
        <v>16.47</v>
      </c>
      <c r="I942" s="327">
        <f t="shared" ref="I942" si="710">G942+H942</f>
        <v>84.82</v>
      </c>
    </row>
    <row r="943" spans="1:9" x14ac:dyDescent="0.25">
      <c r="A943" s="519" t="s">
        <v>1487</v>
      </c>
      <c r="B943" s="551">
        <f>B944</f>
        <v>481.5</v>
      </c>
      <c r="C943" s="532">
        <f>C944</f>
        <v>3.0474683544303796</v>
      </c>
      <c r="D943" s="533"/>
      <c r="E943" s="533"/>
      <c r="F943" s="541"/>
      <c r="G943" s="533">
        <f>G944</f>
        <v>3418.2499999999995</v>
      </c>
      <c r="H943" s="533">
        <f>H944</f>
        <v>823.45</v>
      </c>
      <c r="I943" s="534">
        <f>I944</f>
        <v>4241.7</v>
      </c>
    </row>
    <row r="944" spans="1:9" ht="49.5" x14ac:dyDescent="0.25">
      <c r="A944" s="520" t="s">
        <v>8</v>
      </c>
      <c r="B944" s="552">
        <f>SUM(B945:B959)</f>
        <v>481.5</v>
      </c>
      <c r="C944" s="535">
        <f>SUM(C945:C959)</f>
        <v>3.0474683544303796</v>
      </c>
      <c r="D944" s="536"/>
      <c r="E944" s="536"/>
      <c r="F944" s="539"/>
      <c r="G944" s="536">
        <f>SUM(G945:G959)</f>
        <v>3418.2499999999995</v>
      </c>
      <c r="H944" s="536">
        <f t="shared" ref="H944:I944" si="711">SUM(H945:H959)</f>
        <v>823.45</v>
      </c>
      <c r="I944" s="540">
        <f t="shared" si="711"/>
        <v>4241.7</v>
      </c>
    </row>
    <row r="945" spans="1:9" x14ac:dyDescent="0.25">
      <c r="A945" s="331" t="s">
        <v>1488</v>
      </c>
      <c r="B945" s="554">
        <v>13</v>
      </c>
      <c r="C945" s="326">
        <f t="shared" ref="C945:C959" si="712">B945/158</f>
        <v>8.2278481012658222E-2</v>
      </c>
      <c r="D945" s="325">
        <v>5</v>
      </c>
      <c r="E945" s="325">
        <f t="shared" ref="E945" si="713">D945*C945*158</f>
        <v>65</v>
      </c>
      <c r="F945" s="332">
        <v>1</v>
      </c>
      <c r="G945" s="325">
        <f t="shared" ref="G945" si="714">ROUND(E945*F945,2)</f>
        <v>65</v>
      </c>
      <c r="H945" s="325">
        <f t="shared" ref="H945:H959" si="715">ROUND(G945*0.2409,2)</f>
        <v>15.66</v>
      </c>
      <c r="I945" s="327">
        <f t="shared" ref="I945" si="716">G945+H945</f>
        <v>80.66</v>
      </c>
    </row>
    <row r="946" spans="1:9" x14ac:dyDescent="0.25">
      <c r="A946" s="331" t="s">
        <v>1489</v>
      </c>
      <c r="B946" s="554">
        <v>4.5</v>
      </c>
      <c r="C946" s="326">
        <f t="shared" si="712"/>
        <v>2.8481012658227847E-2</v>
      </c>
      <c r="D946" s="325">
        <v>1150</v>
      </c>
      <c r="E946" s="325">
        <f>D946*C946</f>
        <v>32.753164556962027</v>
      </c>
      <c r="F946" s="332">
        <v>1</v>
      </c>
      <c r="G946" s="325">
        <f t="shared" ref="G946:G959" si="717">ROUND(E946*F946,2)</f>
        <v>32.75</v>
      </c>
      <c r="H946" s="325">
        <f t="shared" si="715"/>
        <v>7.89</v>
      </c>
      <c r="I946" s="327">
        <f t="shared" ref="I946:I959" si="718">G946+H946</f>
        <v>40.64</v>
      </c>
    </row>
    <row r="947" spans="1:9" x14ac:dyDescent="0.25">
      <c r="A947" s="331" t="s">
        <v>1448</v>
      </c>
      <c r="B947" s="554">
        <v>8</v>
      </c>
      <c r="C947" s="326">
        <f t="shared" si="712"/>
        <v>5.0632911392405063E-2</v>
      </c>
      <c r="D947" s="325">
        <v>5.548</v>
      </c>
      <c r="E947" s="325">
        <f t="shared" ref="E947:E949" si="719">D947*C947*158</f>
        <v>44.384</v>
      </c>
      <c r="F947" s="332">
        <v>1</v>
      </c>
      <c r="G947" s="325">
        <f t="shared" si="717"/>
        <v>44.38</v>
      </c>
      <c r="H947" s="325">
        <f t="shared" si="715"/>
        <v>10.69</v>
      </c>
      <c r="I947" s="327">
        <f t="shared" si="718"/>
        <v>55.07</v>
      </c>
    </row>
    <row r="948" spans="1:9" x14ac:dyDescent="0.25">
      <c r="A948" s="331" t="s">
        <v>1448</v>
      </c>
      <c r="B948" s="554">
        <v>9</v>
      </c>
      <c r="C948" s="326">
        <f t="shared" si="712"/>
        <v>5.6962025316455694E-2</v>
      </c>
      <c r="D948" s="325">
        <v>5.548</v>
      </c>
      <c r="E948" s="325">
        <f t="shared" si="719"/>
        <v>49.932000000000002</v>
      </c>
      <c r="F948" s="332">
        <v>1</v>
      </c>
      <c r="G948" s="325">
        <f t="shared" si="717"/>
        <v>49.93</v>
      </c>
      <c r="H948" s="325">
        <f t="shared" si="715"/>
        <v>12.03</v>
      </c>
      <c r="I948" s="327">
        <f t="shared" si="718"/>
        <v>61.96</v>
      </c>
    </row>
    <row r="949" spans="1:9" x14ac:dyDescent="0.25">
      <c r="A949" s="331" t="s">
        <v>1448</v>
      </c>
      <c r="B949" s="554">
        <v>28</v>
      </c>
      <c r="C949" s="326">
        <f t="shared" si="712"/>
        <v>0.17721518987341772</v>
      </c>
      <c r="D949" s="325">
        <v>5.548</v>
      </c>
      <c r="E949" s="325">
        <f t="shared" si="719"/>
        <v>155.34399999999999</v>
      </c>
      <c r="F949" s="332">
        <v>1</v>
      </c>
      <c r="G949" s="325">
        <f t="shared" si="717"/>
        <v>155.34</v>
      </c>
      <c r="H949" s="325">
        <f t="shared" si="715"/>
        <v>37.42</v>
      </c>
      <c r="I949" s="327">
        <f t="shared" si="718"/>
        <v>192.76</v>
      </c>
    </row>
    <row r="950" spans="1:9" x14ac:dyDescent="0.25">
      <c r="A950" s="331" t="s">
        <v>629</v>
      </c>
      <c r="B950" s="554">
        <v>10</v>
      </c>
      <c r="C950" s="326">
        <f t="shared" si="712"/>
        <v>6.3291139240506333E-2</v>
      </c>
      <c r="D950" s="325">
        <v>1190.25</v>
      </c>
      <c r="E950" s="325">
        <f>D950*C950</f>
        <v>75.332278481012665</v>
      </c>
      <c r="F950" s="332">
        <v>1</v>
      </c>
      <c r="G950" s="325">
        <f t="shared" si="717"/>
        <v>75.33</v>
      </c>
      <c r="H950" s="325">
        <f t="shared" si="715"/>
        <v>18.149999999999999</v>
      </c>
      <c r="I950" s="327">
        <f t="shared" si="718"/>
        <v>93.47999999999999</v>
      </c>
    </row>
    <row r="951" spans="1:9" x14ac:dyDescent="0.25">
      <c r="A951" s="331" t="s">
        <v>629</v>
      </c>
      <c r="B951" s="554">
        <v>5</v>
      </c>
      <c r="C951" s="326">
        <f t="shared" si="712"/>
        <v>3.1645569620253167E-2</v>
      </c>
      <c r="D951" s="325">
        <v>1190.25</v>
      </c>
      <c r="E951" s="325">
        <f t="shared" ref="E951:E959" si="720">D951*C951</f>
        <v>37.666139240506332</v>
      </c>
      <c r="F951" s="332">
        <v>1</v>
      </c>
      <c r="G951" s="325">
        <f t="shared" si="717"/>
        <v>37.67</v>
      </c>
      <c r="H951" s="325">
        <f t="shared" si="715"/>
        <v>9.07</v>
      </c>
      <c r="I951" s="327">
        <f t="shared" si="718"/>
        <v>46.74</v>
      </c>
    </row>
    <row r="952" spans="1:9" x14ac:dyDescent="0.25">
      <c r="A952" s="331" t="s">
        <v>629</v>
      </c>
      <c r="B952" s="554">
        <v>10</v>
      </c>
      <c r="C952" s="326">
        <f t="shared" si="712"/>
        <v>6.3291139240506333E-2</v>
      </c>
      <c r="D952" s="325">
        <v>1190.25</v>
      </c>
      <c r="E952" s="325">
        <f t="shared" si="720"/>
        <v>75.332278481012665</v>
      </c>
      <c r="F952" s="332">
        <v>1</v>
      </c>
      <c r="G952" s="325">
        <f t="shared" si="717"/>
        <v>75.33</v>
      </c>
      <c r="H952" s="325">
        <f t="shared" si="715"/>
        <v>18.149999999999999</v>
      </c>
      <c r="I952" s="327">
        <f t="shared" si="718"/>
        <v>93.47999999999999</v>
      </c>
    </row>
    <row r="953" spans="1:9" x14ac:dyDescent="0.25">
      <c r="A953" s="331" t="s">
        <v>629</v>
      </c>
      <c r="B953" s="554">
        <v>76</v>
      </c>
      <c r="C953" s="326">
        <f t="shared" si="712"/>
        <v>0.48101265822784811</v>
      </c>
      <c r="D953" s="325">
        <v>1190.25</v>
      </c>
      <c r="E953" s="325">
        <f t="shared" si="720"/>
        <v>572.52531645569627</v>
      </c>
      <c r="F953" s="332">
        <v>1</v>
      </c>
      <c r="G953" s="325">
        <f t="shared" si="717"/>
        <v>572.53</v>
      </c>
      <c r="H953" s="325">
        <f t="shared" si="715"/>
        <v>137.91999999999999</v>
      </c>
      <c r="I953" s="327">
        <f t="shared" si="718"/>
        <v>710.44999999999993</v>
      </c>
    </row>
    <row r="954" spans="1:9" x14ac:dyDescent="0.25">
      <c r="A954" s="331" t="s">
        <v>629</v>
      </c>
      <c r="B954" s="554">
        <v>72</v>
      </c>
      <c r="C954" s="326">
        <f t="shared" si="712"/>
        <v>0.45569620253164556</v>
      </c>
      <c r="D954" s="325">
        <v>1178.75</v>
      </c>
      <c r="E954" s="325">
        <f t="shared" si="720"/>
        <v>537.15189873417717</v>
      </c>
      <c r="F954" s="332">
        <v>1</v>
      </c>
      <c r="G954" s="325">
        <f t="shared" si="717"/>
        <v>537.15</v>
      </c>
      <c r="H954" s="325">
        <f t="shared" si="715"/>
        <v>129.4</v>
      </c>
      <c r="I954" s="327">
        <f t="shared" si="718"/>
        <v>666.55</v>
      </c>
    </row>
    <row r="955" spans="1:9" x14ac:dyDescent="0.25">
      <c r="A955" s="331" t="s">
        <v>629</v>
      </c>
      <c r="B955" s="554">
        <v>5</v>
      </c>
      <c r="C955" s="326">
        <f t="shared" si="712"/>
        <v>3.1645569620253167E-2</v>
      </c>
      <c r="D955" s="325">
        <v>583.63</v>
      </c>
      <c r="E955" s="325">
        <f t="shared" si="720"/>
        <v>18.469303797468356</v>
      </c>
      <c r="F955" s="332">
        <v>1</v>
      </c>
      <c r="G955" s="325">
        <f t="shared" si="717"/>
        <v>18.47</v>
      </c>
      <c r="H955" s="325">
        <f t="shared" si="715"/>
        <v>4.45</v>
      </c>
      <c r="I955" s="327">
        <f t="shared" si="718"/>
        <v>22.919999999999998</v>
      </c>
    </row>
    <row r="956" spans="1:9" x14ac:dyDescent="0.25">
      <c r="A956" s="331" t="s">
        <v>629</v>
      </c>
      <c r="B956" s="554">
        <v>1</v>
      </c>
      <c r="C956" s="326">
        <f t="shared" si="712"/>
        <v>6.3291139240506328E-3</v>
      </c>
      <c r="D956" s="325">
        <v>1190.25</v>
      </c>
      <c r="E956" s="325">
        <f t="shared" si="720"/>
        <v>7.5332278481012658</v>
      </c>
      <c r="F956" s="332">
        <v>1</v>
      </c>
      <c r="G956" s="325">
        <f t="shared" si="717"/>
        <v>7.53</v>
      </c>
      <c r="H956" s="325">
        <f t="shared" si="715"/>
        <v>1.81</v>
      </c>
      <c r="I956" s="327">
        <f t="shared" si="718"/>
        <v>9.34</v>
      </c>
    </row>
    <row r="957" spans="1:9" x14ac:dyDescent="0.25">
      <c r="A957" s="331" t="s">
        <v>629</v>
      </c>
      <c r="B957" s="554">
        <v>48</v>
      </c>
      <c r="C957" s="326">
        <f t="shared" si="712"/>
        <v>0.30379746835443039</v>
      </c>
      <c r="D957" s="325">
        <v>1150</v>
      </c>
      <c r="E957" s="325">
        <f t="shared" si="720"/>
        <v>349.36708860759495</v>
      </c>
      <c r="F957" s="332">
        <v>1</v>
      </c>
      <c r="G957" s="325">
        <f t="shared" si="717"/>
        <v>349.37</v>
      </c>
      <c r="H957" s="325">
        <f t="shared" si="715"/>
        <v>84.16</v>
      </c>
      <c r="I957" s="327">
        <f t="shared" si="718"/>
        <v>433.53</v>
      </c>
    </row>
    <row r="958" spans="1:9" x14ac:dyDescent="0.25">
      <c r="A958" s="331" t="s">
        <v>629</v>
      </c>
      <c r="B958" s="554">
        <v>54</v>
      </c>
      <c r="C958" s="326">
        <f t="shared" si="712"/>
        <v>0.34177215189873417</v>
      </c>
      <c r="D958" s="325">
        <v>1150</v>
      </c>
      <c r="E958" s="325">
        <f t="shared" si="720"/>
        <v>393.03797468354429</v>
      </c>
      <c r="F958" s="332">
        <v>1</v>
      </c>
      <c r="G958" s="325">
        <f t="shared" si="717"/>
        <v>393.04</v>
      </c>
      <c r="H958" s="325">
        <f t="shared" si="715"/>
        <v>94.68</v>
      </c>
      <c r="I958" s="327">
        <f t="shared" si="718"/>
        <v>487.72</v>
      </c>
    </row>
    <row r="959" spans="1:9" x14ac:dyDescent="0.25">
      <c r="A959" s="331" t="s">
        <v>629</v>
      </c>
      <c r="B959" s="554">
        <v>138</v>
      </c>
      <c r="C959" s="326">
        <f t="shared" si="712"/>
        <v>0.87341772151898733</v>
      </c>
      <c r="D959" s="325">
        <v>1150</v>
      </c>
      <c r="E959" s="325">
        <f t="shared" si="720"/>
        <v>1004.4303797468355</v>
      </c>
      <c r="F959" s="332">
        <v>1</v>
      </c>
      <c r="G959" s="325">
        <f t="shared" si="717"/>
        <v>1004.43</v>
      </c>
      <c r="H959" s="325">
        <f t="shared" si="715"/>
        <v>241.97</v>
      </c>
      <c r="I959" s="327">
        <f t="shared" si="718"/>
        <v>1246.3999999999999</v>
      </c>
    </row>
    <row r="960" spans="1:9" x14ac:dyDescent="0.25">
      <c r="A960" s="519" t="s">
        <v>1490</v>
      </c>
      <c r="B960" s="551">
        <f>B961</f>
        <v>112</v>
      </c>
      <c r="C960" s="532">
        <f t="shared" ref="C960:I960" si="721">C961</f>
        <v>0.70886075949367089</v>
      </c>
      <c r="D960" s="532"/>
      <c r="E960" s="532"/>
      <c r="F960" s="532"/>
      <c r="G960" s="532">
        <f t="shared" si="721"/>
        <v>600.32000000000005</v>
      </c>
      <c r="H960" s="532">
        <f t="shared" si="721"/>
        <v>144.62</v>
      </c>
      <c r="I960" s="538">
        <f t="shared" si="721"/>
        <v>744.94</v>
      </c>
    </row>
    <row r="961" spans="1:9" ht="49.5" x14ac:dyDescent="0.25">
      <c r="A961" s="520" t="s">
        <v>8</v>
      </c>
      <c r="B961" s="552">
        <f>SUM(B962)</f>
        <v>112</v>
      </c>
      <c r="C961" s="535">
        <f>SUM(C962)</f>
        <v>0.70886075949367089</v>
      </c>
      <c r="D961" s="536"/>
      <c r="E961" s="536"/>
      <c r="F961" s="539"/>
      <c r="G961" s="536">
        <f>SUM(G962)</f>
        <v>600.32000000000005</v>
      </c>
      <c r="H961" s="536">
        <f t="shared" ref="H961:I961" si="722">SUM(H962)</f>
        <v>144.62</v>
      </c>
      <c r="I961" s="540">
        <f t="shared" si="722"/>
        <v>744.94</v>
      </c>
    </row>
    <row r="962" spans="1:9" x14ac:dyDescent="0.25">
      <c r="A962" s="331" t="s">
        <v>966</v>
      </c>
      <c r="B962" s="554">
        <v>112</v>
      </c>
      <c r="C962" s="326">
        <f t="shared" ref="C962" si="723">B962/158</f>
        <v>0.70886075949367089</v>
      </c>
      <c r="D962" s="325">
        <v>5.36</v>
      </c>
      <c r="E962" s="325">
        <f t="shared" ref="E962" si="724">D962*C962*158</f>
        <v>600.32000000000005</v>
      </c>
      <c r="F962" s="332">
        <v>1</v>
      </c>
      <c r="G962" s="325">
        <f t="shared" ref="G962" si="725">ROUND(E962*F962,2)</f>
        <v>600.32000000000005</v>
      </c>
      <c r="H962" s="325">
        <f t="shared" ref="H962" si="726">ROUND(G962*0.2409,2)</f>
        <v>144.62</v>
      </c>
      <c r="I962" s="327">
        <f t="shared" ref="I962" si="727">G962+H962</f>
        <v>744.94</v>
      </c>
    </row>
    <row r="963" spans="1:9" x14ac:dyDescent="0.25">
      <c r="A963" s="519" t="s">
        <v>1491</v>
      </c>
      <c r="B963" s="551">
        <f>B964</f>
        <v>47</v>
      </c>
      <c r="C963" s="532">
        <f>C964</f>
        <v>0.29746835443037978</v>
      </c>
      <c r="D963" s="533"/>
      <c r="E963" s="533"/>
      <c r="F963" s="541"/>
      <c r="G963" s="533">
        <f>G964</f>
        <v>114.67999999999999</v>
      </c>
      <c r="H963" s="533">
        <f>H964</f>
        <v>27.630000000000003</v>
      </c>
      <c r="I963" s="534">
        <f>I964</f>
        <v>142.31</v>
      </c>
    </row>
    <row r="964" spans="1:9" ht="33" x14ac:dyDescent="0.25">
      <c r="A964" s="520" t="s">
        <v>7</v>
      </c>
      <c r="B964" s="552">
        <f>SUM(B965:B967)</f>
        <v>47</v>
      </c>
      <c r="C964" s="535">
        <f>SUM(C965:C967)</f>
        <v>0.29746835443037978</v>
      </c>
      <c r="D964" s="536"/>
      <c r="E964" s="536"/>
      <c r="F964" s="539"/>
      <c r="G964" s="536">
        <f>SUM(G965:G967)</f>
        <v>114.67999999999999</v>
      </c>
      <c r="H964" s="536">
        <f t="shared" ref="H964:I964" si="728">SUM(H965:H967)</f>
        <v>27.630000000000003</v>
      </c>
      <c r="I964" s="540">
        <f t="shared" si="728"/>
        <v>142.31</v>
      </c>
    </row>
    <row r="965" spans="1:9" x14ac:dyDescent="0.25">
      <c r="A965" s="331" t="s">
        <v>1492</v>
      </c>
      <c r="B965" s="554">
        <v>8</v>
      </c>
      <c r="C965" s="326">
        <f t="shared" ref="C965:C967" si="729">B965/158</f>
        <v>5.0632911392405063E-2</v>
      </c>
      <c r="D965" s="325">
        <v>1200</v>
      </c>
      <c r="E965" s="325">
        <f t="shared" ref="E965:E967" si="730">D965*C965</f>
        <v>60.759493670886073</v>
      </c>
      <c r="F965" s="332">
        <v>0.3</v>
      </c>
      <c r="G965" s="325">
        <f t="shared" ref="G965" si="731">ROUND(E965*F965,2)</f>
        <v>18.23</v>
      </c>
      <c r="H965" s="325">
        <f t="shared" ref="H965:H967" si="732">ROUND(G965*0.2409,2)</f>
        <v>4.3899999999999997</v>
      </c>
      <c r="I965" s="327">
        <f t="shared" ref="I965" si="733">G965+H965</f>
        <v>22.62</v>
      </c>
    </row>
    <row r="966" spans="1:9" x14ac:dyDescent="0.25">
      <c r="A966" s="331" t="s">
        <v>1492</v>
      </c>
      <c r="B966" s="554">
        <v>19</v>
      </c>
      <c r="C966" s="326">
        <f t="shared" si="729"/>
        <v>0.12025316455696203</v>
      </c>
      <c r="D966" s="325">
        <v>1200</v>
      </c>
      <c r="E966" s="325">
        <f t="shared" si="730"/>
        <v>144.30379746835445</v>
      </c>
      <c r="F966" s="332">
        <v>0.3</v>
      </c>
      <c r="G966" s="325">
        <f t="shared" ref="G966:G967" si="734">ROUND(E966*F966,2)</f>
        <v>43.29</v>
      </c>
      <c r="H966" s="325">
        <f t="shared" si="732"/>
        <v>10.43</v>
      </c>
      <c r="I966" s="327">
        <f t="shared" ref="I966:I967" si="735">G966+H966</f>
        <v>53.72</v>
      </c>
    </row>
    <row r="967" spans="1:9" x14ac:dyDescent="0.25">
      <c r="A967" s="331" t="s">
        <v>1493</v>
      </c>
      <c r="B967" s="554">
        <v>20</v>
      </c>
      <c r="C967" s="326">
        <f t="shared" si="729"/>
        <v>0.12658227848101267</v>
      </c>
      <c r="D967" s="325">
        <v>1400</v>
      </c>
      <c r="E967" s="325">
        <f t="shared" si="730"/>
        <v>177.21518987341773</v>
      </c>
      <c r="F967" s="332">
        <v>0.3</v>
      </c>
      <c r="G967" s="325">
        <f t="shared" si="734"/>
        <v>53.16</v>
      </c>
      <c r="H967" s="325">
        <f t="shared" si="732"/>
        <v>12.81</v>
      </c>
      <c r="I967" s="327">
        <f t="shared" si="735"/>
        <v>65.97</v>
      </c>
    </row>
    <row r="968" spans="1:9" x14ac:dyDescent="0.25">
      <c r="A968" s="519" t="s">
        <v>1494</v>
      </c>
      <c r="B968" s="551">
        <f>B969</f>
        <v>60</v>
      </c>
      <c r="C968" s="532">
        <f>C969</f>
        <v>0.379746835443038</v>
      </c>
      <c r="D968" s="533"/>
      <c r="E968" s="533"/>
      <c r="F968" s="541"/>
      <c r="G968" s="533">
        <f>G969</f>
        <v>227.85000000000002</v>
      </c>
      <c r="H968" s="533">
        <f>H969</f>
        <v>54.89</v>
      </c>
      <c r="I968" s="534">
        <f>I969</f>
        <v>282.74</v>
      </c>
    </row>
    <row r="969" spans="1:9" ht="33" x14ac:dyDescent="0.25">
      <c r="A969" s="520" t="s">
        <v>7</v>
      </c>
      <c r="B969" s="552">
        <f>SUM(B970:B972)</f>
        <v>60</v>
      </c>
      <c r="C969" s="535">
        <f>SUM(C970:C972)</f>
        <v>0.379746835443038</v>
      </c>
      <c r="D969" s="536"/>
      <c r="E969" s="536"/>
      <c r="F969" s="539"/>
      <c r="G969" s="536">
        <f>SUM(G970:G972)</f>
        <v>227.85000000000002</v>
      </c>
      <c r="H969" s="536">
        <f t="shared" ref="H969:I969" si="736">SUM(H970:H972)</f>
        <v>54.89</v>
      </c>
      <c r="I969" s="540">
        <f t="shared" si="736"/>
        <v>282.74</v>
      </c>
    </row>
    <row r="970" spans="1:9" x14ac:dyDescent="0.25">
      <c r="A970" s="331" t="s">
        <v>1495</v>
      </c>
      <c r="B970" s="554">
        <v>15</v>
      </c>
      <c r="C970" s="326">
        <f t="shared" ref="C970:C972" si="737">B970/158</f>
        <v>9.49367088607595E-2</v>
      </c>
      <c r="D970" s="325">
        <v>2900</v>
      </c>
      <c r="E970" s="325">
        <f t="shared" ref="E970:E972" si="738">D970*C970</f>
        <v>275.31645569620252</v>
      </c>
      <c r="F970" s="332">
        <v>0.3</v>
      </c>
      <c r="G970" s="325">
        <f t="shared" ref="G970" si="739">ROUND(E970*F970,2)</f>
        <v>82.59</v>
      </c>
      <c r="H970" s="325">
        <f t="shared" ref="H970:H972" si="740">ROUND(G970*0.2409,2)</f>
        <v>19.899999999999999</v>
      </c>
      <c r="I970" s="327">
        <f t="shared" ref="I970" si="741">G970+H970</f>
        <v>102.49000000000001</v>
      </c>
    </row>
    <row r="971" spans="1:9" x14ac:dyDescent="0.25">
      <c r="A971" s="331" t="s">
        <v>1496</v>
      </c>
      <c r="B971" s="554">
        <v>30</v>
      </c>
      <c r="C971" s="326">
        <f t="shared" si="737"/>
        <v>0.189873417721519</v>
      </c>
      <c r="D971" s="325">
        <v>1700</v>
      </c>
      <c r="E971" s="325">
        <f t="shared" si="738"/>
        <v>322.78481012658227</v>
      </c>
      <c r="F971" s="332">
        <v>0.3</v>
      </c>
      <c r="G971" s="325">
        <f t="shared" ref="G971:G972" si="742">ROUND(E971*F971,2)</f>
        <v>96.84</v>
      </c>
      <c r="H971" s="325">
        <f t="shared" si="740"/>
        <v>23.33</v>
      </c>
      <c r="I971" s="327">
        <f t="shared" ref="I971:I972" si="743">G971+H971</f>
        <v>120.17</v>
      </c>
    </row>
    <row r="972" spans="1:9" x14ac:dyDescent="0.25">
      <c r="A972" s="331" t="s">
        <v>1496</v>
      </c>
      <c r="B972" s="554">
        <v>15</v>
      </c>
      <c r="C972" s="326">
        <f t="shared" si="737"/>
        <v>9.49367088607595E-2</v>
      </c>
      <c r="D972" s="325">
        <v>1700</v>
      </c>
      <c r="E972" s="325">
        <f t="shared" si="738"/>
        <v>161.39240506329114</v>
      </c>
      <c r="F972" s="332">
        <v>0.3</v>
      </c>
      <c r="G972" s="325">
        <f t="shared" si="742"/>
        <v>48.42</v>
      </c>
      <c r="H972" s="325">
        <f t="shared" si="740"/>
        <v>11.66</v>
      </c>
      <c r="I972" s="327">
        <f t="shared" si="743"/>
        <v>60.08</v>
      </c>
    </row>
    <row r="973" spans="1:9" ht="33" x14ac:dyDescent="0.25">
      <c r="A973" s="523" t="s">
        <v>1497</v>
      </c>
      <c r="B973" s="551">
        <f t="shared" ref="B973:C973" si="744">B974+B979</f>
        <v>440</v>
      </c>
      <c r="C973" s="532">
        <f t="shared" si="744"/>
        <v>2.7848101265822787</v>
      </c>
      <c r="D973" s="533"/>
      <c r="E973" s="533"/>
      <c r="F973" s="541"/>
      <c r="G973" s="532">
        <f t="shared" ref="G973:I973" si="745">G974+G979</f>
        <v>4161.3999999999996</v>
      </c>
      <c r="H973" s="532">
        <f t="shared" si="745"/>
        <v>1002.4800000000001</v>
      </c>
      <c r="I973" s="538">
        <f t="shared" si="745"/>
        <v>5163.8799999999992</v>
      </c>
    </row>
    <row r="974" spans="1:9" ht="33" x14ac:dyDescent="0.25">
      <c r="A974" s="520" t="s">
        <v>1390</v>
      </c>
      <c r="B974" s="552">
        <f t="shared" ref="B974:C974" si="746">SUM(B975:B978)</f>
        <v>240</v>
      </c>
      <c r="C974" s="535">
        <f t="shared" si="746"/>
        <v>1.518987341772152</v>
      </c>
      <c r="D974" s="536"/>
      <c r="E974" s="536"/>
      <c r="F974" s="539"/>
      <c r="G974" s="535">
        <f t="shared" ref="G974:I974" si="747">SUM(G975:G978)</f>
        <v>2580.5499999999997</v>
      </c>
      <c r="H974" s="535">
        <f t="shared" si="747"/>
        <v>621.66000000000008</v>
      </c>
      <c r="I974" s="537">
        <f t="shared" si="747"/>
        <v>3202.2099999999996</v>
      </c>
    </row>
    <row r="975" spans="1:9" x14ac:dyDescent="0.25">
      <c r="A975" s="331" t="s">
        <v>945</v>
      </c>
      <c r="B975" s="554">
        <v>60</v>
      </c>
      <c r="C975" s="326">
        <f t="shared" ref="C975:C982" si="748">B975/158</f>
        <v>0.379746835443038</v>
      </c>
      <c r="D975" s="325">
        <v>1430</v>
      </c>
      <c r="E975" s="325">
        <f t="shared" ref="E975:E982" si="749">D975*C975</f>
        <v>543.03797468354435</v>
      </c>
      <c r="F975" s="332">
        <v>1</v>
      </c>
      <c r="G975" s="325">
        <f t="shared" ref="G975" si="750">ROUND(E975*F975,2)</f>
        <v>543.04</v>
      </c>
      <c r="H975" s="325">
        <f t="shared" ref="H975:H978" si="751">ROUND(G975*0.2409,2)</f>
        <v>130.82</v>
      </c>
      <c r="I975" s="327">
        <f t="shared" ref="I975" si="752">G975+H975</f>
        <v>673.8599999999999</v>
      </c>
    </row>
    <row r="976" spans="1:9" x14ac:dyDescent="0.25">
      <c r="A976" s="331" t="s">
        <v>1446</v>
      </c>
      <c r="B976" s="554">
        <v>60</v>
      </c>
      <c r="C976" s="326">
        <f t="shared" si="748"/>
        <v>0.379746835443038</v>
      </c>
      <c r="D976" s="325">
        <v>1451.45</v>
      </c>
      <c r="E976" s="325">
        <f t="shared" si="749"/>
        <v>551.18354430379748</v>
      </c>
      <c r="F976" s="332">
        <v>1</v>
      </c>
      <c r="G976" s="325">
        <f t="shared" ref="G976:G978" si="753">ROUND(E976*F976,2)</f>
        <v>551.17999999999995</v>
      </c>
      <c r="H976" s="325">
        <f t="shared" si="751"/>
        <v>132.78</v>
      </c>
      <c r="I976" s="327">
        <f t="shared" ref="I976:I978" si="754">G976+H976</f>
        <v>683.95999999999992</v>
      </c>
    </row>
    <row r="977" spans="1:9" x14ac:dyDescent="0.25">
      <c r="A977" s="331" t="s">
        <v>1446</v>
      </c>
      <c r="B977" s="554">
        <v>60</v>
      </c>
      <c r="C977" s="326">
        <f t="shared" si="748"/>
        <v>0.379746835443038</v>
      </c>
      <c r="D977" s="325">
        <v>1430</v>
      </c>
      <c r="E977" s="325">
        <f t="shared" si="749"/>
        <v>543.03797468354435</v>
      </c>
      <c r="F977" s="332">
        <v>1</v>
      </c>
      <c r="G977" s="325">
        <f t="shared" si="753"/>
        <v>543.04</v>
      </c>
      <c r="H977" s="325">
        <f t="shared" si="751"/>
        <v>130.82</v>
      </c>
      <c r="I977" s="327">
        <f t="shared" si="754"/>
        <v>673.8599999999999</v>
      </c>
    </row>
    <row r="978" spans="1:9" x14ac:dyDescent="0.25">
      <c r="A978" s="331" t="s">
        <v>1498</v>
      </c>
      <c r="B978" s="554">
        <v>60</v>
      </c>
      <c r="C978" s="326">
        <f t="shared" si="748"/>
        <v>0.379746835443038</v>
      </c>
      <c r="D978" s="325">
        <v>2484</v>
      </c>
      <c r="E978" s="325">
        <f t="shared" si="749"/>
        <v>943.29113924050637</v>
      </c>
      <c r="F978" s="332">
        <v>1</v>
      </c>
      <c r="G978" s="325">
        <f t="shared" si="753"/>
        <v>943.29</v>
      </c>
      <c r="H978" s="325">
        <f t="shared" si="751"/>
        <v>227.24</v>
      </c>
      <c r="I978" s="327">
        <f t="shared" si="754"/>
        <v>1170.53</v>
      </c>
    </row>
    <row r="979" spans="1:9" ht="49.5" x14ac:dyDescent="0.25">
      <c r="A979" s="520" t="s">
        <v>8</v>
      </c>
      <c r="B979" s="552">
        <f t="shared" ref="B979:C979" si="755">SUM(B980:B982)</f>
        <v>200</v>
      </c>
      <c r="C979" s="535">
        <f t="shared" si="755"/>
        <v>1.2658227848101267</v>
      </c>
      <c r="D979" s="536"/>
      <c r="E979" s="536"/>
      <c r="F979" s="539"/>
      <c r="G979" s="535">
        <f t="shared" ref="G979:I979" si="756">SUM(G980:G982)</f>
        <v>1580.8500000000001</v>
      </c>
      <c r="H979" s="535">
        <f t="shared" si="756"/>
        <v>380.82000000000005</v>
      </c>
      <c r="I979" s="537">
        <f t="shared" si="756"/>
        <v>1961.67</v>
      </c>
    </row>
    <row r="980" spans="1:9" x14ac:dyDescent="0.25">
      <c r="A980" s="331" t="s">
        <v>1499</v>
      </c>
      <c r="B980" s="554">
        <v>60</v>
      </c>
      <c r="C980" s="326">
        <f t="shared" si="748"/>
        <v>0.379746835443038</v>
      </c>
      <c r="D980" s="325">
        <v>1248</v>
      </c>
      <c r="E980" s="325">
        <f t="shared" si="749"/>
        <v>473.92405063291142</v>
      </c>
      <c r="F980" s="332">
        <v>1</v>
      </c>
      <c r="G980" s="325">
        <f t="shared" ref="G980" si="757">ROUND(E980*F980,2)</f>
        <v>473.92</v>
      </c>
      <c r="H980" s="325">
        <f t="shared" ref="H980:H982" si="758">ROUND(G980*0.2409,2)</f>
        <v>114.17</v>
      </c>
      <c r="I980" s="327">
        <f t="shared" ref="I980" si="759">G980+H980</f>
        <v>588.09</v>
      </c>
    </row>
    <row r="981" spans="1:9" x14ac:dyDescent="0.25">
      <c r="A981" s="331" t="s">
        <v>1500</v>
      </c>
      <c r="B981" s="554">
        <v>60</v>
      </c>
      <c r="C981" s="326">
        <f t="shared" si="748"/>
        <v>0.379746835443038</v>
      </c>
      <c r="D981" s="325">
        <v>1081.58</v>
      </c>
      <c r="E981" s="325">
        <f t="shared" si="749"/>
        <v>410.72658227848103</v>
      </c>
      <c r="F981" s="332">
        <v>1</v>
      </c>
      <c r="G981" s="325">
        <f t="shared" ref="G981:G982" si="760">ROUND(E981*F981,2)</f>
        <v>410.73</v>
      </c>
      <c r="H981" s="325">
        <f t="shared" si="758"/>
        <v>98.94</v>
      </c>
      <c r="I981" s="327">
        <f t="shared" ref="I981:I982" si="761">G981+H981</f>
        <v>509.67</v>
      </c>
    </row>
    <row r="982" spans="1:9" x14ac:dyDescent="0.25">
      <c r="A982" s="331" t="s">
        <v>1501</v>
      </c>
      <c r="B982" s="554">
        <v>80</v>
      </c>
      <c r="C982" s="326">
        <f t="shared" si="748"/>
        <v>0.50632911392405067</v>
      </c>
      <c r="D982" s="325">
        <v>1375</v>
      </c>
      <c r="E982" s="325">
        <f t="shared" si="749"/>
        <v>696.20253164556971</v>
      </c>
      <c r="F982" s="332">
        <v>1</v>
      </c>
      <c r="G982" s="325">
        <f t="shared" si="760"/>
        <v>696.2</v>
      </c>
      <c r="H982" s="325">
        <f t="shared" si="758"/>
        <v>167.71</v>
      </c>
      <c r="I982" s="327">
        <f t="shared" si="761"/>
        <v>863.91000000000008</v>
      </c>
    </row>
    <row r="983" spans="1:9" x14ac:dyDescent="0.25">
      <c r="A983" s="519" t="s">
        <v>1502</v>
      </c>
      <c r="B983" s="551">
        <f>B984</f>
        <v>23</v>
      </c>
      <c r="C983" s="532">
        <f>C984</f>
        <v>0.14556962025316456</v>
      </c>
      <c r="D983" s="533"/>
      <c r="E983" s="533"/>
      <c r="F983" s="541"/>
      <c r="G983" s="533">
        <f>G984</f>
        <v>87.34</v>
      </c>
      <c r="H983" s="533">
        <f>H984</f>
        <v>21.04</v>
      </c>
      <c r="I983" s="534">
        <f>I984</f>
        <v>108.38</v>
      </c>
    </row>
    <row r="984" spans="1:9" ht="33" x14ac:dyDescent="0.25">
      <c r="A984" s="520" t="s">
        <v>7</v>
      </c>
      <c r="B984" s="552">
        <f>SUM(B985)</f>
        <v>23</v>
      </c>
      <c r="C984" s="535">
        <f>SUM(C985)</f>
        <v>0.14556962025316456</v>
      </c>
      <c r="D984" s="536"/>
      <c r="E984" s="536"/>
      <c r="F984" s="539"/>
      <c r="G984" s="536">
        <f>SUM(G985)</f>
        <v>87.34</v>
      </c>
      <c r="H984" s="536">
        <f t="shared" ref="H984:I984" si="762">SUM(H985)</f>
        <v>21.04</v>
      </c>
      <c r="I984" s="540">
        <f t="shared" si="762"/>
        <v>108.38</v>
      </c>
    </row>
    <row r="985" spans="1:9" x14ac:dyDescent="0.25">
      <c r="A985" s="331" t="s">
        <v>1503</v>
      </c>
      <c r="B985" s="554">
        <v>23</v>
      </c>
      <c r="C985" s="326">
        <f t="shared" ref="C985" si="763">B985/158</f>
        <v>0.14556962025316456</v>
      </c>
      <c r="D985" s="325">
        <v>2000</v>
      </c>
      <c r="E985" s="325">
        <f t="shared" ref="E985" si="764">D985*C985</f>
        <v>291.13924050632909</v>
      </c>
      <c r="F985" s="332">
        <v>0.3</v>
      </c>
      <c r="G985" s="325">
        <f t="shared" ref="G985" si="765">ROUND(E985*F985,2)</f>
        <v>87.34</v>
      </c>
      <c r="H985" s="325">
        <f t="shared" ref="H985" si="766">ROUND(G985*0.2409,2)</f>
        <v>21.04</v>
      </c>
      <c r="I985" s="327">
        <f t="shared" ref="I985" si="767">G985+H985</f>
        <v>108.38</v>
      </c>
    </row>
    <row r="986" spans="1:9" x14ac:dyDescent="0.25">
      <c r="A986" s="519" t="s">
        <v>1504</v>
      </c>
      <c r="B986" s="551">
        <f>B987+B1006+B1015+B1023</f>
        <v>783</v>
      </c>
      <c r="C986" s="532">
        <f>C987+C1006+C1015+C1023</f>
        <v>4.9556962025316462</v>
      </c>
      <c r="D986" s="533"/>
      <c r="E986" s="533"/>
      <c r="F986" s="541"/>
      <c r="G986" s="532">
        <f>G987+G1006+G1015+G1023</f>
        <v>6088.63</v>
      </c>
      <c r="H986" s="532">
        <f>H987+H1006+H1015+H1023</f>
        <v>1466.74</v>
      </c>
      <c r="I986" s="538">
        <f>I987+I1006+I1015+I1023</f>
        <v>7555.3700000000008</v>
      </c>
    </row>
    <row r="987" spans="1:9" ht="33" x14ac:dyDescent="0.25">
      <c r="A987" s="520" t="s">
        <v>1390</v>
      </c>
      <c r="B987" s="552">
        <f>SUM(B988:B1005)</f>
        <v>578</v>
      </c>
      <c r="C987" s="535">
        <f>SUM(C988:C1005)</f>
        <v>3.6582278481012662</v>
      </c>
      <c r="D987" s="536"/>
      <c r="E987" s="536"/>
      <c r="F987" s="539"/>
      <c r="G987" s="535">
        <f>SUM(G988:G1005)</f>
        <v>5216.1400000000003</v>
      </c>
      <c r="H987" s="535">
        <f>SUM(H988:H1005)</f>
        <v>1256.57</v>
      </c>
      <c r="I987" s="537">
        <f>SUM(I988:I1005)</f>
        <v>6472.7100000000009</v>
      </c>
    </row>
    <row r="988" spans="1:9" x14ac:dyDescent="0.25">
      <c r="A988" s="331" t="s">
        <v>973</v>
      </c>
      <c r="B988" s="554">
        <v>75</v>
      </c>
      <c r="C988" s="326">
        <f t="shared" ref="C988:C1028" si="768">B988/158</f>
        <v>0.47468354430379744</v>
      </c>
      <c r="D988" s="325">
        <v>9.2629999999999999</v>
      </c>
      <c r="E988" s="325">
        <f t="shared" ref="E988:E1028" si="769">D988*C988*158</f>
        <v>694.72499999999991</v>
      </c>
      <c r="F988" s="332">
        <v>1</v>
      </c>
      <c r="G988" s="325">
        <f t="shared" ref="G988" si="770">ROUND(E988*F988,2)</f>
        <v>694.73</v>
      </c>
      <c r="H988" s="325">
        <f t="shared" ref="H988:H1014" si="771">ROUND(G988*0.2409,2)</f>
        <v>167.36</v>
      </c>
      <c r="I988" s="327">
        <f t="shared" ref="I988" si="772">G988+H988</f>
        <v>862.09</v>
      </c>
    </row>
    <row r="989" spans="1:9" x14ac:dyDescent="0.25">
      <c r="A989" s="331" t="s">
        <v>973</v>
      </c>
      <c r="B989" s="554">
        <v>38</v>
      </c>
      <c r="C989" s="326">
        <f t="shared" si="768"/>
        <v>0.24050632911392406</v>
      </c>
      <c r="D989" s="325">
        <v>9.0839999999999996</v>
      </c>
      <c r="E989" s="325">
        <f t="shared" si="769"/>
        <v>345.19200000000001</v>
      </c>
      <c r="F989" s="332">
        <v>1</v>
      </c>
      <c r="G989" s="325">
        <f t="shared" ref="G989:G1005" si="773">ROUND(E989*F989,2)</f>
        <v>345.19</v>
      </c>
      <c r="H989" s="325">
        <f t="shared" si="771"/>
        <v>83.16</v>
      </c>
      <c r="I989" s="327">
        <f t="shared" ref="I989:I1005" si="774">G989+H989</f>
        <v>428.35</v>
      </c>
    </row>
    <row r="990" spans="1:9" x14ac:dyDescent="0.25">
      <c r="A990" s="331" t="s">
        <v>973</v>
      </c>
      <c r="B990" s="554">
        <v>30</v>
      </c>
      <c r="C990" s="326">
        <f t="shared" si="768"/>
        <v>0.189873417721519</v>
      </c>
      <c r="D990" s="325">
        <v>9.0839999999999996</v>
      </c>
      <c r="E990" s="325">
        <f t="shared" si="769"/>
        <v>272.52000000000004</v>
      </c>
      <c r="F990" s="332">
        <v>1</v>
      </c>
      <c r="G990" s="325">
        <f t="shared" si="773"/>
        <v>272.52</v>
      </c>
      <c r="H990" s="325">
        <f t="shared" si="771"/>
        <v>65.650000000000006</v>
      </c>
      <c r="I990" s="327">
        <f t="shared" si="774"/>
        <v>338.16999999999996</v>
      </c>
    </row>
    <row r="991" spans="1:9" x14ac:dyDescent="0.25">
      <c r="A991" s="331" t="s">
        <v>973</v>
      </c>
      <c r="B991" s="554">
        <v>15</v>
      </c>
      <c r="C991" s="326">
        <f t="shared" si="768"/>
        <v>9.49367088607595E-2</v>
      </c>
      <c r="D991" s="325">
        <v>9.0839999999999996</v>
      </c>
      <c r="E991" s="325">
        <f t="shared" si="769"/>
        <v>136.26000000000002</v>
      </c>
      <c r="F991" s="332">
        <v>1</v>
      </c>
      <c r="G991" s="325">
        <f t="shared" si="773"/>
        <v>136.26</v>
      </c>
      <c r="H991" s="325">
        <f t="shared" si="771"/>
        <v>32.83</v>
      </c>
      <c r="I991" s="327">
        <f t="shared" si="774"/>
        <v>169.08999999999997</v>
      </c>
    </row>
    <row r="992" spans="1:9" x14ac:dyDescent="0.25">
      <c r="A992" s="331" t="s">
        <v>973</v>
      </c>
      <c r="B992" s="554">
        <v>33</v>
      </c>
      <c r="C992" s="326">
        <f t="shared" si="768"/>
        <v>0.20886075949367089</v>
      </c>
      <c r="D992" s="325">
        <v>8.9499999999999993</v>
      </c>
      <c r="E992" s="325">
        <f t="shared" si="769"/>
        <v>295.35000000000002</v>
      </c>
      <c r="F992" s="332">
        <v>1</v>
      </c>
      <c r="G992" s="325">
        <f t="shared" si="773"/>
        <v>295.35000000000002</v>
      </c>
      <c r="H992" s="325">
        <f t="shared" si="771"/>
        <v>71.150000000000006</v>
      </c>
      <c r="I992" s="327">
        <f t="shared" si="774"/>
        <v>366.5</v>
      </c>
    </row>
    <row r="993" spans="1:9" x14ac:dyDescent="0.25">
      <c r="A993" s="331" t="s">
        <v>973</v>
      </c>
      <c r="B993" s="554">
        <v>23</v>
      </c>
      <c r="C993" s="326">
        <f t="shared" si="768"/>
        <v>0.14556962025316456</v>
      </c>
      <c r="D993" s="325">
        <v>9.0839999999999996</v>
      </c>
      <c r="E993" s="325">
        <f t="shared" si="769"/>
        <v>208.93199999999999</v>
      </c>
      <c r="F993" s="332">
        <v>1</v>
      </c>
      <c r="G993" s="325">
        <f t="shared" si="773"/>
        <v>208.93</v>
      </c>
      <c r="H993" s="325">
        <f t="shared" si="771"/>
        <v>50.33</v>
      </c>
      <c r="I993" s="327">
        <f t="shared" si="774"/>
        <v>259.26</v>
      </c>
    </row>
    <row r="994" spans="1:9" x14ac:dyDescent="0.25">
      <c r="A994" s="331" t="s">
        <v>973</v>
      </c>
      <c r="B994" s="554">
        <v>40</v>
      </c>
      <c r="C994" s="326">
        <f t="shared" si="768"/>
        <v>0.25316455696202533</v>
      </c>
      <c r="D994" s="325">
        <v>9.0839999999999996</v>
      </c>
      <c r="E994" s="325">
        <f t="shared" si="769"/>
        <v>363.36</v>
      </c>
      <c r="F994" s="332">
        <v>1</v>
      </c>
      <c r="G994" s="325">
        <f t="shared" si="773"/>
        <v>363.36</v>
      </c>
      <c r="H994" s="325">
        <f t="shared" si="771"/>
        <v>87.53</v>
      </c>
      <c r="I994" s="327">
        <f t="shared" si="774"/>
        <v>450.89</v>
      </c>
    </row>
    <row r="995" spans="1:9" x14ac:dyDescent="0.25">
      <c r="A995" s="331" t="s">
        <v>973</v>
      </c>
      <c r="B995" s="554">
        <v>39</v>
      </c>
      <c r="C995" s="326">
        <f t="shared" si="768"/>
        <v>0.24683544303797469</v>
      </c>
      <c r="D995" s="325">
        <v>8.9499999999999993</v>
      </c>
      <c r="E995" s="325">
        <f t="shared" si="769"/>
        <v>349.05</v>
      </c>
      <c r="F995" s="332">
        <v>1</v>
      </c>
      <c r="G995" s="325">
        <f t="shared" si="773"/>
        <v>349.05</v>
      </c>
      <c r="H995" s="325">
        <f t="shared" si="771"/>
        <v>84.09</v>
      </c>
      <c r="I995" s="327">
        <f t="shared" si="774"/>
        <v>433.14</v>
      </c>
    </row>
    <row r="996" spans="1:9" x14ac:dyDescent="0.25">
      <c r="A996" s="331" t="s">
        <v>973</v>
      </c>
      <c r="B996" s="554">
        <v>15</v>
      </c>
      <c r="C996" s="326">
        <f t="shared" si="768"/>
        <v>9.49367088607595E-2</v>
      </c>
      <c r="D996" s="325">
        <v>8.9499999999999993</v>
      </c>
      <c r="E996" s="325">
        <f t="shared" si="769"/>
        <v>134.25</v>
      </c>
      <c r="F996" s="332">
        <v>1</v>
      </c>
      <c r="G996" s="325">
        <f t="shared" si="773"/>
        <v>134.25</v>
      </c>
      <c r="H996" s="325">
        <f t="shared" si="771"/>
        <v>32.340000000000003</v>
      </c>
      <c r="I996" s="327">
        <f t="shared" si="774"/>
        <v>166.59</v>
      </c>
    </row>
    <row r="997" spans="1:9" x14ac:dyDescent="0.25">
      <c r="A997" s="331" t="s">
        <v>973</v>
      </c>
      <c r="B997" s="554">
        <v>24</v>
      </c>
      <c r="C997" s="326">
        <f t="shared" si="768"/>
        <v>0.15189873417721519</v>
      </c>
      <c r="D997" s="325">
        <v>8.9499999999999993</v>
      </c>
      <c r="E997" s="325">
        <f t="shared" si="769"/>
        <v>214.79999999999998</v>
      </c>
      <c r="F997" s="332">
        <v>1</v>
      </c>
      <c r="G997" s="325">
        <f t="shared" si="773"/>
        <v>214.8</v>
      </c>
      <c r="H997" s="325">
        <f t="shared" si="771"/>
        <v>51.75</v>
      </c>
      <c r="I997" s="327">
        <f t="shared" si="774"/>
        <v>266.55</v>
      </c>
    </row>
    <row r="998" spans="1:9" x14ac:dyDescent="0.25">
      <c r="A998" s="331" t="s">
        <v>973</v>
      </c>
      <c r="B998" s="554">
        <v>26</v>
      </c>
      <c r="C998" s="326">
        <f t="shared" si="768"/>
        <v>0.16455696202531644</v>
      </c>
      <c r="D998" s="325">
        <v>8.9499999999999993</v>
      </c>
      <c r="E998" s="325">
        <f t="shared" si="769"/>
        <v>232.7</v>
      </c>
      <c r="F998" s="332">
        <v>1</v>
      </c>
      <c r="G998" s="325">
        <f t="shared" si="773"/>
        <v>232.7</v>
      </c>
      <c r="H998" s="325">
        <f t="shared" si="771"/>
        <v>56.06</v>
      </c>
      <c r="I998" s="327">
        <f t="shared" si="774"/>
        <v>288.76</v>
      </c>
    </row>
    <row r="999" spans="1:9" x14ac:dyDescent="0.25">
      <c r="A999" s="331" t="s">
        <v>973</v>
      </c>
      <c r="B999" s="554">
        <v>30</v>
      </c>
      <c r="C999" s="326">
        <f t="shared" si="768"/>
        <v>0.189873417721519</v>
      </c>
      <c r="D999" s="325">
        <v>8.9499999999999993</v>
      </c>
      <c r="E999" s="325">
        <f t="shared" si="769"/>
        <v>268.5</v>
      </c>
      <c r="F999" s="332">
        <v>1</v>
      </c>
      <c r="G999" s="325">
        <f t="shared" si="773"/>
        <v>268.5</v>
      </c>
      <c r="H999" s="325">
        <f t="shared" si="771"/>
        <v>64.680000000000007</v>
      </c>
      <c r="I999" s="327">
        <f t="shared" si="774"/>
        <v>333.18</v>
      </c>
    </row>
    <row r="1000" spans="1:9" x14ac:dyDescent="0.25">
      <c r="A1000" s="331" t="s">
        <v>973</v>
      </c>
      <c r="B1000" s="554">
        <v>15</v>
      </c>
      <c r="C1000" s="326">
        <f t="shared" si="768"/>
        <v>9.49367088607595E-2</v>
      </c>
      <c r="D1000" s="325">
        <v>8.9499999999999993</v>
      </c>
      <c r="E1000" s="325">
        <f t="shared" si="769"/>
        <v>134.25</v>
      </c>
      <c r="F1000" s="332">
        <v>1</v>
      </c>
      <c r="G1000" s="325">
        <f t="shared" si="773"/>
        <v>134.25</v>
      </c>
      <c r="H1000" s="325">
        <f t="shared" si="771"/>
        <v>32.340000000000003</v>
      </c>
      <c r="I1000" s="327">
        <f t="shared" si="774"/>
        <v>166.59</v>
      </c>
    </row>
    <row r="1001" spans="1:9" x14ac:dyDescent="0.25">
      <c r="A1001" s="331" t="s">
        <v>973</v>
      </c>
      <c r="B1001" s="554">
        <v>15</v>
      </c>
      <c r="C1001" s="326">
        <f t="shared" si="768"/>
        <v>9.49367088607595E-2</v>
      </c>
      <c r="D1001" s="325">
        <v>8.9499999999999993</v>
      </c>
      <c r="E1001" s="325">
        <f t="shared" si="769"/>
        <v>134.25</v>
      </c>
      <c r="F1001" s="332">
        <v>1</v>
      </c>
      <c r="G1001" s="325">
        <f t="shared" si="773"/>
        <v>134.25</v>
      </c>
      <c r="H1001" s="325">
        <f t="shared" si="771"/>
        <v>32.340000000000003</v>
      </c>
      <c r="I1001" s="327">
        <f t="shared" si="774"/>
        <v>166.59</v>
      </c>
    </row>
    <row r="1002" spans="1:9" x14ac:dyDescent="0.25">
      <c r="A1002" s="331" t="s">
        <v>973</v>
      </c>
      <c r="B1002" s="554">
        <v>16</v>
      </c>
      <c r="C1002" s="326">
        <f t="shared" si="768"/>
        <v>0.10126582278481013</v>
      </c>
      <c r="D1002" s="325">
        <v>8.9499999999999993</v>
      </c>
      <c r="E1002" s="325">
        <f t="shared" si="769"/>
        <v>143.19999999999999</v>
      </c>
      <c r="F1002" s="332">
        <v>1</v>
      </c>
      <c r="G1002" s="325">
        <f t="shared" si="773"/>
        <v>143.19999999999999</v>
      </c>
      <c r="H1002" s="325">
        <f t="shared" si="771"/>
        <v>34.5</v>
      </c>
      <c r="I1002" s="327">
        <f t="shared" si="774"/>
        <v>177.7</v>
      </c>
    </row>
    <row r="1003" spans="1:9" x14ac:dyDescent="0.25">
      <c r="A1003" s="331" t="s">
        <v>973</v>
      </c>
      <c r="B1003" s="554">
        <v>47</v>
      </c>
      <c r="C1003" s="326">
        <f t="shared" si="768"/>
        <v>0.29746835443037972</v>
      </c>
      <c r="D1003" s="325">
        <v>8.9499999999999993</v>
      </c>
      <c r="E1003" s="325">
        <f t="shared" si="769"/>
        <v>420.65</v>
      </c>
      <c r="F1003" s="332">
        <v>1</v>
      </c>
      <c r="G1003" s="325">
        <f t="shared" si="773"/>
        <v>420.65</v>
      </c>
      <c r="H1003" s="325">
        <f t="shared" si="771"/>
        <v>101.33</v>
      </c>
      <c r="I1003" s="327">
        <f t="shared" si="774"/>
        <v>521.98</v>
      </c>
    </row>
    <row r="1004" spans="1:9" x14ac:dyDescent="0.25">
      <c r="A1004" s="331" t="s">
        <v>973</v>
      </c>
      <c r="B1004" s="554">
        <v>4</v>
      </c>
      <c r="C1004" s="326">
        <f t="shared" si="768"/>
        <v>2.5316455696202531E-2</v>
      </c>
      <c r="D1004" s="325">
        <v>8.9499999999999993</v>
      </c>
      <c r="E1004" s="325">
        <f t="shared" si="769"/>
        <v>35.799999999999997</v>
      </c>
      <c r="F1004" s="332">
        <v>1</v>
      </c>
      <c r="G1004" s="325">
        <f t="shared" si="773"/>
        <v>35.799999999999997</v>
      </c>
      <c r="H1004" s="325">
        <f t="shared" si="771"/>
        <v>8.6199999999999992</v>
      </c>
      <c r="I1004" s="327">
        <f t="shared" si="774"/>
        <v>44.419999999999995</v>
      </c>
    </row>
    <row r="1005" spans="1:9" x14ac:dyDescent="0.25">
      <c r="A1005" s="331" t="s">
        <v>973</v>
      </c>
      <c r="B1005" s="554">
        <v>93</v>
      </c>
      <c r="C1005" s="326">
        <f t="shared" si="768"/>
        <v>0.58860759493670889</v>
      </c>
      <c r="D1005" s="325">
        <v>8.9499999999999993</v>
      </c>
      <c r="E1005" s="325">
        <f t="shared" si="769"/>
        <v>832.35</v>
      </c>
      <c r="F1005" s="332">
        <v>1</v>
      </c>
      <c r="G1005" s="325">
        <f t="shared" si="773"/>
        <v>832.35</v>
      </c>
      <c r="H1005" s="325">
        <f t="shared" si="771"/>
        <v>200.51</v>
      </c>
      <c r="I1005" s="327">
        <f t="shared" si="774"/>
        <v>1032.8600000000001</v>
      </c>
    </row>
    <row r="1006" spans="1:9" ht="49.5" x14ac:dyDescent="0.25">
      <c r="A1006" s="520" t="s">
        <v>8</v>
      </c>
      <c r="B1006" s="552">
        <f>SUM(B1007:B1014)</f>
        <v>72</v>
      </c>
      <c r="C1006" s="535">
        <f>SUM(C1007:C1014)</f>
        <v>0.45569620253164556</v>
      </c>
      <c r="D1006" s="536"/>
      <c r="E1006" s="536"/>
      <c r="F1006" s="539"/>
      <c r="G1006" s="535">
        <f>SUM(G1007:G1014)</f>
        <v>380.58000000000004</v>
      </c>
      <c r="H1006" s="535">
        <f>SUM(H1007:H1014)</f>
        <v>91.669999999999987</v>
      </c>
      <c r="I1006" s="537">
        <f>SUM(I1007:I1014)</f>
        <v>472.25</v>
      </c>
    </row>
    <row r="1007" spans="1:9" ht="33" x14ac:dyDescent="0.25">
      <c r="A1007" s="331" t="s">
        <v>1404</v>
      </c>
      <c r="B1007" s="554">
        <v>12</v>
      </c>
      <c r="C1007" s="326">
        <f t="shared" si="768"/>
        <v>7.5949367088607597E-2</v>
      </c>
      <c r="D1007" s="325">
        <v>5.9409999999999998</v>
      </c>
      <c r="E1007" s="325">
        <f t="shared" si="769"/>
        <v>71.292000000000002</v>
      </c>
      <c r="F1007" s="332">
        <v>1</v>
      </c>
      <c r="G1007" s="325">
        <f t="shared" ref="G1007" si="775">ROUND(E1007*F1007,2)</f>
        <v>71.290000000000006</v>
      </c>
      <c r="H1007" s="325">
        <f t="shared" si="771"/>
        <v>17.170000000000002</v>
      </c>
      <c r="I1007" s="327">
        <f t="shared" ref="I1007" si="776">G1007+H1007</f>
        <v>88.460000000000008</v>
      </c>
    </row>
    <row r="1008" spans="1:9" ht="33" x14ac:dyDescent="0.25">
      <c r="A1008" s="331" t="s">
        <v>1404</v>
      </c>
      <c r="B1008" s="554">
        <v>4</v>
      </c>
      <c r="C1008" s="326">
        <f t="shared" si="768"/>
        <v>2.5316455696202531E-2</v>
      </c>
      <c r="D1008" s="325">
        <v>5.9409999999999998</v>
      </c>
      <c r="E1008" s="325">
        <f t="shared" si="769"/>
        <v>23.763999999999999</v>
      </c>
      <c r="F1008" s="332">
        <v>1</v>
      </c>
      <c r="G1008" s="325">
        <f t="shared" ref="G1008:G1014" si="777">ROUND(E1008*F1008,2)</f>
        <v>23.76</v>
      </c>
      <c r="H1008" s="325">
        <f t="shared" si="771"/>
        <v>5.72</v>
      </c>
      <c r="I1008" s="327">
        <f t="shared" ref="I1008:I1014" si="778">G1008+H1008</f>
        <v>29.48</v>
      </c>
    </row>
    <row r="1009" spans="1:9" x14ac:dyDescent="0.25">
      <c r="A1009" s="331" t="s">
        <v>964</v>
      </c>
      <c r="B1009" s="554">
        <v>2</v>
      </c>
      <c r="C1009" s="326">
        <f t="shared" si="768"/>
        <v>1.2658227848101266E-2</v>
      </c>
      <c r="D1009" s="325">
        <v>5.9409999999999998</v>
      </c>
      <c r="E1009" s="325">
        <f t="shared" si="769"/>
        <v>11.882</v>
      </c>
      <c r="F1009" s="332">
        <v>1</v>
      </c>
      <c r="G1009" s="325">
        <f t="shared" si="777"/>
        <v>11.88</v>
      </c>
      <c r="H1009" s="325">
        <f t="shared" si="771"/>
        <v>2.86</v>
      </c>
      <c r="I1009" s="327">
        <f t="shared" si="778"/>
        <v>14.74</v>
      </c>
    </row>
    <row r="1010" spans="1:9" x14ac:dyDescent="0.25">
      <c r="A1010" s="331" t="s">
        <v>612</v>
      </c>
      <c r="B1010" s="554">
        <v>8</v>
      </c>
      <c r="C1010" s="326">
        <f t="shared" si="768"/>
        <v>5.0632911392405063E-2</v>
      </c>
      <c r="D1010" s="325">
        <v>5.0449999999999999</v>
      </c>
      <c r="E1010" s="325">
        <f t="shared" si="769"/>
        <v>40.36</v>
      </c>
      <c r="F1010" s="332">
        <v>1</v>
      </c>
      <c r="G1010" s="325">
        <f t="shared" si="777"/>
        <v>40.36</v>
      </c>
      <c r="H1010" s="325">
        <f t="shared" si="771"/>
        <v>9.7200000000000006</v>
      </c>
      <c r="I1010" s="327">
        <f t="shared" si="778"/>
        <v>50.08</v>
      </c>
    </row>
    <row r="1011" spans="1:9" x14ac:dyDescent="0.25">
      <c r="A1011" s="331" t="s">
        <v>612</v>
      </c>
      <c r="B1011" s="554">
        <v>8</v>
      </c>
      <c r="C1011" s="326">
        <f t="shared" si="768"/>
        <v>5.0632911392405063E-2</v>
      </c>
      <c r="D1011" s="325">
        <v>5.1440000000000001</v>
      </c>
      <c r="E1011" s="325">
        <f t="shared" si="769"/>
        <v>41.152000000000001</v>
      </c>
      <c r="F1011" s="332">
        <v>1</v>
      </c>
      <c r="G1011" s="325">
        <f t="shared" si="777"/>
        <v>41.15</v>
      </c>
      <c r="H1011" s="325">
        <f t="shared" si="771"/>
        <v>9.91</v>
      </c>
      <c r="I1011" s="327">
        <f t="shared" si="778"/>
        <v>51.06</v>
      </c>
    </row>
    <row r="1012" spans="1:9" x14ac:dyDescent="0.25">
      <c r="A1012" s="331" t="s">
        <v>612</v>
      </c>
      <c r="B1012" s="554">
        <v>4</v>
      </c>
      <c r="C1012" s="326">
        <f t="shared" si="768"/>
        <v>2.5316455696202531E-2</v>
      </c>
      <c r="D1012" s="325">
        <v>5.0940000000000003</v>
      </c>
      <c r="E1012" s="325">
        <f t="shared" si="769"/>
        <v>20.376000000000001</v>
      </c>
      <c r="F1012" s="332">
        <v>1</v>
      </c>
      <c r="G1012" s="325">
        <f t="shared" si="777"/>
        <v>20.38</v>
      </c>
      <c r="H1012" s="325">
        <f t="shared" si="771"/>
        <v>4.91</v>
      </c>
      <c r="I1012" s="327">
        <f t="shared" si="778"/>
        <v>25.29</v>
      </c>
    </row>
    <row r="1013" spans="1:9" x14ac:dyDescent="0.25">
      <c r="A1013" s="331" t="s">
        <v>612</v>
      </c>
      <c r="B1013" s="554">
        <v>18</v>
      </c>
      <c r="C1013" s="326">
        <f t="shared" si="768"/>
        <v>0.11392405063291139</v>
      </c>
      <c r="D1013" s="325">
        <v>4.97</v>
      </c>
      <c r="E1013" s="325">
        <f t="shared" si="769"/>
        <v>89.46</v>
      </c>
      <c r="F1013" s="332">
        <v>1</v>
      </c>
      <c r="G1013" s="325">
        <f t="shared" si="777"/>
        <v>89.46</v>
      </c>
      <c r="H1013" s="325">
        <f t="shared" si="771"/>
        <v>21.55</v>
      </c>
      <c r="I1013" s="327">
        <f t="shared" si="778"/>
        <v>111.00999999999999</v>
      </c>
    </row>
    <row r="1014" spans="1:9" x14ac:dyDescent="0.25">
      <c r="A1014" s="331" t="s">
        <v>612</v>
      </c>
      <c r="B1014" s="554">
        <v>16</v>
      </c>
      <c r="C1014" s="326">
        <f t="shared" si="768"/>
        <v>0.10126582278481013</v>
      </c>
      <c r="D1014" s="325">
        <v>5.1440000000000001</v>
      </c>
      <c r="E1014" s="325">
        <f t="shared" si="769"/>
        <v>82.304000000000002</v>
      </c>
      <c r="F1014" s="332">
        <v>1</v>
      </c>
      <c r="G1014" s="325">
        <f t="shared" si="777"/>
        <v>82.3</v>
      </c>
      <c r="H1014" s="325">
        <f t="shared" si="771"/>
        <v>19.829999999999998</v>
      </c>
      <c r="I1014" s="327">
        <f t="shared" si="778"/>
        <v>102.13</v>
      </c>
    </row>
    <row r="1015" spans="1:9" ht="49.5" x14ac:dyDescent="0.25">
      <c r="A1015" s="520" t="s">
        <v>1394</v>
      </c>
      <c r="B1015" s="552">
        <f t="shared" ref="B1015:C1015" si="779">SUM(B1016:B1022)</f>
        <v>48</v>
      </c>
      <c r="C1015" s="535">
        <f t="shared" si="779"/>
        <v>0.30379746835443039</v>
      </c>
      <c r="D1015" s="536"/>
      <c r="E1015" s="536"/>
      <c r="F1015" s="539"/>
      <c r="G1015" s="535">
        <f t="shared" ref="G1015:I1015" si="780">SUM(G1016:G1022)</f>
        <v>180.79</v>
      </c>
      <c r="H1015" s="535">
        <f t="shared" si="780"/>
        <v>43.55</v>
      </c>
      <c r="I1015" s="537">
        <f t="shared" si="780"/>
        <v>224.34000000000003</v>
      </c>
    </row>
    <row r="1016" spans="1:9" x14ac:dyDescent="0.25">
      <c r="A1016" s="331" t="s">
        <v>62</v>
      </c>
      <c r="B1016" s="554">
        <v>6</v>
      </c>
      <c r="C1016" s="326">
        <f t="shared" si="768"/>
        <v>3.7974683544303799E-2</v>
      </c>
      <c r="D1016" s="325">
        <v>3.8809999999999998</v>
      </c>
      <c r="E1016" s="325">
        <f t="shared" si="769"/>
        <v>23.285999999999998</v>
      </c>
      <c r="F1016" s="332">
        <v>1</v>
      </c>
      <c r="G1016" s="325">
        <f t="shared" ref="G1016" si="781">ROUND(E1016*F1016,2)</f>
        <v>23.29</v>
      </c>
      <c r="H1016" s="325">
        <f t="shared" ref="H1016:H1028" si="782">ROUND(G1016*0.2409,2)</f>
        <v>5.61</v>
      </c>
      <c r="I1016" s="327">
        <f t="shared" ref="I1016" si="783">G1016+H1016</f>
        <v>28.9</v>
      </c>
    </row>
    <row r="1017" spans="1:9" x14ac:dyDescent="0.25">
      <c r="A1017" s="331" t="s">
        <v>62</v>
      </c>
      <c r="B1017" s="554">
        <v>4</v>
      </c>
      <c r="C1017" s="326">
        <f t="shared" si="768"/>
        <v>2.5316455696202531E-2</v>
      </c>
      <c r="D1017" s="325">
        <v>3.75</v>
      </c>
      <c r="E1017" s="325">
        <f t="shared" si="769"/>
        <v>14.999999999999998</v>
      </c>
      <c r="F1017" s="332">
        <v>1</v>
      </c>
      <c r="G1017" s="325">
        <f t="shared" ref="G1017:G1022" si="784">ROUND(E1017*F1017,2)</f>
        <v>15</v>
      </c>
      <c r="H1017" s="325">
        <f t="shared" si="782"/>
        <v>3.61</v>
      </c>
      <c r="I1017" s="327">
        <f t="shared" ref="I1017:I1022" si="785">G1017+H1017</f>
        <v>18.61</v>
      </c>
    </row>
    <row r="1018" spans="1:9" x14ac:dyDescent="0.25">
      <c r="A1018" s="331" t="s">
        <v>62</v>
      </c>
      <c r="B1018" s="554">
        <v>8</v>
      </c>
      <c r="C1018" s="326">
        <f t="shared" si="768"/>
        <v>5.0632911392405063E-2</v>
      </c>
      <c r="D1018" s="325">
        <v>3.75</v>
      </c>
      <c r="E1018" s="325">
        <f t="shared" si="769"/>
        <v>29.999999999999996</v>
      </c>
      <c r="F1018" s="332">
        <v>1</v>
      </c>
      <c r="G1018" s="325">
        <f t="shared" si="784"/>
        <v>30</v>
      </c>
      <c r="H1018" s="325">
        <f t="shared" si="782"/>
        <v>7.23</v>
      </c>
      <c r="I1018" s="327">
        <f t="shared" si="785"/>
        <v>37.230000000000004</v>
      </c>
    </row>
    <row r="1019" spans="1:9" x14ac:dyDescent="0.25">
      <c r="A1019" s="331" t="s">
        <v>62</v>
      </c>
      <c r="B1019" s="554">
        <v>12</v>
      </c>
      <c r="C1019" s="326">
        <f t="shared" si="768"/>
        <v>7.5949367088607597E-2</v>
      </c>
      <c r="D1019" s="325">
        <v>3.75</v>
      </c>
      <c r="E1019" s="325">
        <f t="shared" si="769"/>
        <v>45</v>
      </c>
      <c r="F1019" s="332">
        <v>1</v>
      </c>
      <c r="G1019" s="325">
        <f t="shared" si="784"/>
        <v>45</v>
      </c>
      <c r="H1019" s="325">
        <f t="shared" si="782"/>
        <v>10.84</v>
      </c>
      <c r="I1019" s="327">
        <f t="shared" si="785"/>
        <v>55.84</v>
      </c>
    </row>
    <row r="1020" spans="1:9" x14ac:dyDescent="0.25">
      <c r="A1020" s="331" t="s">
        <v>62</v>
      </c>
      <c r="B1020" s="554">
        <v>6</v>
      </c>
      <c r="C1020" s="326">
        <f t="shared" si="768"/>
        <v>3.7974683544303799E-2</v>
      </c>
      <c r="D1020" s="325">
        <v>3.75</v>
      </c>
      <c r="E1020" s="325">
        <f t="shared" si="769"/>
        <v>22.5</v>
      </c>
      <c r="F1020" s="332">
        <v>1</v>
      </c>
      <c r="G1020" s="325">
        <f t="shared" si="784"/>
        <v>22.5</v>
      </c>
      <c r="H1020" s="325">
        <f t="shared" si="782"/>
        <v>5.42</v>
      </c>
      <c r="I1020" s="327">
        <f t="shared" si="785"/>
        <v>27.92</v>
      </c>
    </row>
    <row r="1021" spans="1:9" x14ac:dyDescent="0.25">
      <c r="A1021" s="331" t="s">
        <v>62</v>
      </c>
      <c r="B1021" s="554">
        <v>4</v>
      </c>
      <c r="C1021" s="326">
        <f t="shared" si="768"/>
        <v>2.5316455696202531E-2</v>
      </c>
      <c r="D1021" s="325">
        <v>3.75</v>
      </c>
      <c r="E1021" s="325">
        <f t="shared" si="769"/>
        <v>14.999999999999998</v>
      </c>
      <c r="F1021" s="332">
        <v>1</v>
      </c>
      <c r="G1021" s="325">
        <f t="shared" si="784"/>
        <v>15</v>
      </c>
      <c r="H1021" s="325">
        <f t="shared" si="782"/>
        <v>3.61</v>
      </c>
      <c r="I1021" s="327">
        <f t="shared" si="785"/>
        <v>18.61</v>
      </c>
    </row>
    <row r="1022" spans="1:9" x14ac:dyDescent="0.25">
      <c r="A1022" s="331" t="s">
        <v>62</v>
      </c>
      <c r="B1022" s="554">
        <v>8</v>
      </c>
      <c r="C1022" s="326">
        <f t="shared" si="768"/>
        <v>5.0632911392405063E-2</v>
      </c>
      <c r="D1022" s="325">
        <v>3.75</v>
      </c>
      <c r="E1022" s="325">
        <f t="shared" si="769"/>
        <v>29.999999999999996</v>
      </c>
      <c r="F1022" s="332">
        <v>1</v>
      </c>
      <c r="G1022" s="325">
        <f t="shared" si="784"/>
        <v>30</v>
      </c>
      <c r="H1022" s="325">
        <f t="shared" si="782"/>
        <v>7.23</v>
      </c>
      <c r="I1022" s="327">
        <f t="shared" si="785"/>
        <v>37.230000000000004</v>
      </c>
    </row>
    <row r="1023" spans="1:9" ht="33" x14ac:dyDescent="0.25">
      <c r="A1023" s="520" t="s">
        <v>7</v>
      </c>
      <c r="B1023" s="552">
        <f t="shared" ref="B1023:C1023" si="786">SUM(B1024:B1028)</f>
        <v>85</v>
      </c>
      <c r="C1023" s="535">
        <f t="shared" si="786"/>
        <v>0.53797468354430389</v>
      </c>
      <c r="D1023" s="536"/>
      <c r="E1023" s="536"/>
      <c r="F1023" s="539"/>
      <c r="G1023" s="535">
        <f t="shared" ref="G1023:I1023" si="787">SUM(G1024:G1028)</f>
        <v>311.12000000000006</v>
      </c>
      <c r="H1023" s="535">
        <f t="shared" si="787"/>
        <v>74.95</v>
      </c>
      <c r="I1023" s="537">
        <f t="shared" si="787"/>
        <v>386.07</v>
      </c>
    </row>
    <row r="1024" spans="1:9" x14ac:dyDescent="0.25">
      <c r="A1024" s="331" t="s">
        <v>507</v>
      </c>
      <c r="B1024" s="554">
        <v>58</v>
      </c>
      <c r="C1024" s="326">
        <f t="shared" si="768"/>
        <v>0.36708860759493672</v>
      </c>
      <c r="D1024" s="325">
        <v>3.8</v>
      </c>
      <c r="E1024" s="325">
        <f t="shared" si="769"/>
        <v>220.39999999999998</v>
      </c>
      <c r="F1024" s="332">
        <v>1</v>
      </c>
      <c r="G1024" s="325">
        <f t="shared" ref="G1024" si="788">ROUND(E1024*F1024,2)</f>
        <v>220.4</v>
      </c>
      <c r="H1024" s="325">
        <f t="shared" si="782"/>
        <v>53.09</v>
      </c>
      <c r="I1024" s="327">
        <f t="shared" ref="I1024" si="789">G1024+H1024</f>
        <v>273.49</v>
      </c>
    </row>
    <row r="1025" spans="1:9" x14ac:dyDescent="0.25">
      <c r="A1025" s="331" t="s">
        <v>63</v>
      </c>
      <c r="B1025" s="554">
        <v>5</v>
      </c>
      <c r="C1025" s="326">
        <f t="shared" si="768"/>
        <v>3.1645569620253167E-2</v>
      </c>
      <c r="D1025" s="325">
        <v>3.36</v>
      </c>
      <c r="E1025" s="325">
        <f t="shared" si="769"/>
        <v>16.8</v>
      </c>
      <c r="F1025" s="332">
        <v>1</v>
      </c>
      <c r="G1025" s="325">
        <f t="shared" ref="G1025:G1028" si="790">ROUND(E1025*F1025,2)</f>
        <v>16.8</v>
      </c>
      <c r="H1025" s="325">
        <f t="shared" si="782"/>
        <v>4.05</v>
      </c>
      <c r="I1025" s="327">
        <f t="shared" ref="I1025:I1028" si="791">G1025+H1025</f>
        <v>20.85</v>
      </c>
    </row>
    <row r="1026" spans="1:9" x14ac:dyDescent="0.25">
      <c r="A1026" s="331" t="s">
        <v>63</v>
      </c>
      <c r="B1026" s="554">
        <v>12</v>
      </c>
      <c r="C1026" s="326">
        <f t="shared" si="768"/>
        <v>7.5949367088607597E-2</v>
      </c>
      <c r="D1026" s="325">
        <v>3.36</v>
      </c>
      <c r="E1026" s="325">
        <f t="shared" si="769"/>
        <v>40.32</v>
      </c>
      <c r="F1026" s="332">
        <v>1</v>
      </c>
      <c r="G1026" s="325">
        <f t="shared" si="790"/>
        <v>40.32</v>
      </c>
      <c r="H1026" s="325">
        <f t="shared" si="782"/>
        <v>9.7100000000000009</v>
      </c>
      <c r="I1026" s="327">
        <f t="shared" si="791"/>
        <v>50.03</v>
      </c>
    </row>
    <row r="1027" spans="1:9" x14ac:dyDescent="0.25">
      <c r="A1027" s="331" t="s">
        <v>63</v>
      </c>
      <c r="B1027" s="554">
        <v>2</v>
      </c>
      <c r="C1027" s="326">
        <f t="shared" si="768"/>
        <v>1.2658227848101266E-2</v>
      </c>
      <c r="D1027" s="325">
        <v>3.36</v>
      </c>
      <c r="E1027" s="325">
        <f t="shared" si="769"/>
        <v>6.72</v>
      </c>
      <c r="F1027" s="332">
        <v>1</v>
      </c>
      <c r="G1027" s="325">
        <f t="shared" si="790"/>
        <v>6.72</v>
      </c>
      <c r="H1027" s="325">
        <f t="shared" si="782"/>
        <v>1.62</v>
      </c>
      <c r="I1027" s="327">
        <f t="shared" si="791"/>
        <v>8.34</v>
      </c>
    </row>
    <row r="1028" spans="1:9" x14ac:dyDescent="0.25">
      <c r="A1028" s="331" t="s">
        <v>63</v>
      </c>
      <c r="B1028" s="554">
        <v>8</v>
      </c>
      <c r="C1028" s="326">
        <f t="shared" si="768"/>
        <v>5.0632911392405063E-2</v>
      </c>
      <c r="D1028" s="325">
        <v>3.36</v>
      </c>
      <c r="E1028" s="325">
        <f t="shared" si="769"/>
        <v>26.88</v>
      </c>
      <c r="F1028" s="332">
        <v>1</v>
      </c>
      <c r="G1028" s="325">
        <f t="shared" si="790"/>
        <v>26.88</v>
      </c>
      <c r="H1028" s="325">
        <f t="shared" si="782"/>
        <v>6.48</v>
      </c>
      <c r="I1028" s="327">
        <f t="shared" si="791"/>
        <v>33.36</v>
      </c>
    </row>
    <row r="1029" spans="1:9" x14ac:dyDescent="0.25">
      <c r="A1029" s="522" t="s">
        <v>1505</v>
      </c>
      <c r="B1029" s="551">
        <f>B1030+B1048+B1092+B1108</f>
        <v>8611</v>
      </c>
      <c r="C1029" s="532">
        <f>C1030+C1048+C1092+C1108</f>
        <v>54.500000000000007</v>
      </c>
      <c r="D1029" s="533"/>
      <c r="E1029" s="533"/>
      <c r="F1029" s="541"/>
      <c r="G1029" s="532">
        <f>G1030+G1048+G1092+G1108</f>
        <v>51881.7</v>
      </c>
      <c r="H1029" s="532">
        <f>H1030+H1048+H1092+H1108</f>
        <v>12498.32</v>
      </c>
      <c r="I1029" s="538">
        <f>I1030+I1048+I1092+I1108</f>
        <v>64380.01999999999</v>
      </c>
    </row>
    <row r="1030" spans="1:9" ht="33" x14ac:dyDescent="0.25">
      <c r="A1030" s="520" t="s">
        <v>1390</v>
      </c>
      <c r="B1030" s="552">
        <f>SUM(B1031:B1047)</f>
        <v>2052</v>
      </c>
      <c r="C1030" s="535">
        <f>SUM(C1031:C1047)</f>
        <v>12.9873417721519</v>
      </c>
      <c r="D1030" s="536"/>
      <c r="E1030" s="536"/>
      <c r="F1030" s="539"/>
      <c r="G1030" s="536">
        <f>SUM(G1031:G1047)</f>
        <v>18625.260000000002</v>
      </c>
      <c r="H1030" s="536">
        <f>SUM(H1031:H1047)</f>
        <v>4486.83</v>
      </c>
      <c r="I1030" s="540">
        <f>SUM(I1031:I1047)</f>
        <v>23112.090000000004</v>
      </c>
    </row>
    <row r="1031" spans="1:9" x14ac:dyDescent="0.25">
      <c r="A1031" s="331" t="s">
        <v>1433</v>
      </c>
      <c r="B1031" s="554">
        <v>99</v>
      </c>
      <c r="C1031" s="326">
        <f t="shared" ref="C1031:C1094" si="792">B1031/158</f>
        <v>0.62658227848101267</v>
      </c>
      <c r="D1031" s="325">
        <v>9.2629999999999999</v>
      </c>
      <c r="E1031" s="325">
        <f t="shared" ref="E1031:E1094" si="793">D1031*C1031*158</f>
        <v>917.03700000000003</v>
      </c>
      <c r="F1031" s="334">
        <v>1</v>
      </c>
      <c r="G1031" s="325">
        <f t="shared" ref="G1031" si="794">ROUND(E1031*F1031,2)</f>
        <v>917.04</v>
      </c>
      <c r="H1031" s="325">
        <f t="shared" ref="H1031:H1047" si="795">ROUND(G1031*0.2409,2)</f>
        <v>220.91</v>
      </c>
      <c r="I1031" s="327">
        <f t="shared" ref="I1031" si="796">G1031+H1031</f>
        <v>1137.95</v>
      </c>
    </row>
    <row r="1032" spans="1:9" x14ac:dyDescent="0.25">
      <c r="A1032" s="331" t="s">
        <v>1433</v>
      </c>
      <c r="B1032" s="554">
        <v>100</v>
      </c>
      <c r="C1032" s="326">
        <f t="shared" si="792"/>
        <v>0.63291139240506333</v>
      </c>
      <c r="D1032" s="325">
        <v>9.2629999999999999</v>
      </c>
      <c r="E1032" s="325">
        <f t="shared" si="793"/>
        <v>926.30000000000007</v>
      </c>
      <c r="F1032" s="334">
        <v>1</v>
      </c>
      <c r="G1032" s="325">
        <f t="shared" ref="G1032:G1047" si="797">ROUND(E1032*F1032,2)</f>
        <v>926.3</v>
      </c>
      <c r="H1032" s="325">
        <f t="shared" si="795"/>
        <v>223.15</v>
      </c>
      <c r="I1032" s="327">
        <f t="shared" ref="I1032:I1047" si="798">G1032+H1032</f>
        <v>1149.45</v>
      </c>
    </row>
    <row r="1033" spans="1:9" x14ac:dyDescent="0.25">
      <c r="A1033" s="331" t="s">
        <v>1433</v>
      </c>
      <c r="B1033" s="554">
        <v>175</v>
      </c>
      <c r="C1033" s="326">
        <f t="shared" si="792"/>
        <v>1.1075949367088607</v>
      </c>
      <c r="D1033" s="325">
        <v>9.2629999999999999</v>
      </c>
      <c r="E1033" s="325">
        <f t="shared" si="793"/>
        <v>1621.0249999999999</v>
      </c>
      <c r="F1033" s="334">
        <v>1</v>
      </c>
      <c r="G1033" s="325">
        <f t="shared" si="797"/>
        <v>1621.03</v>
      </c>
      <c r="H1033" s="325">
        <f t="shared" si="795"/>
        <v>390.51</v>
      </c>
      <c r="I1033" s="327">
        <f t="shared" si="798"/>
        <v>2011.54</v>
      </c>
    </row>
    <row r="1034" spans="1:9" x14ac:dyDescent="0.25">
      <c r="A1034" s="331" t="s">
        <v>1433</v>
      </c>
      <c r="B1034" s="554">
        <v>212</v>
      </c>
      <c r="C1034" s="326">
        <f t="shared" si="792"/>
        <v>1.3417721518987342</v>
      </c>
      <c r="D1034" s="325">
        <v>9.2629999999999999</v>
      </c>
      <c r="E1034" s="325">
        <f t="shared" si="793"/>
        <v>1963.7560000000001</v>
      </c>
      <c r="F1034" s="334">
        <v>1</v>
      </c>
      <c r="G1034" s="325">
        <f t="shared" si="797"/>
        <v>1963.76</v>
      </c>
      <c r="H1034" s="325">
        <f t="shared" si="795"/>
        <v>473.07</v>
      </c>
      <c r="I1034" s="327">
        <f t="shared" si="798"/>
        <v>2436.83</v>
      </c>
    </row>
    <row r="1035" spans="1:9" x14ac:dyDescent="0.25">
      <c r="A1035" s="331" t="s">
        <v>1433</v>
      </c>
      <c r="B1035" s="554">
        <v>84</v>
      </c>
      <c r="C1035" s="326">
        <f t="shared" si="792"/>
        <v>0.53164556962025311</v>
      </c>
      <c r="D1035" s="325">
        <v>9.1739999999999995</v>
      </c>
      <c r="E1035" s="325">
        <f t="shared" si="793"/>
        <v>770.61599999999999</v>
      </c>
      <c r="F1035" s="334">
        <v>1</v>
      </c>
      <c r="G1035" s="325">
        <f t="shared" si="797"/>
        <v>770.62</v>
      </c>
      <c r="H1035" s="325">
        <f t="shared" si="795"/>
        <v>185.64</v>
      </c>
      <c r="I1035" s="327">
        <f t="shared" si="798"/>
        <v>956.26</v>
      </c>
    </row>
    <row r="1036" spans="1:9" x14ac:dyDescent="0.25">
      <c r="A1036" s="331" t="s">
        <v>1433</v>
      </c>
      <c r="B1036" s="554">
        <v>124</v>
      </c>
      <c r="C1036" s="326">
        <f t="shared" si="792"/>
        <v>0.78481012658227844</v>
      </c>
      <c r="D1036" s="325">
        <v>9.1739999999999995</v>
      </c>
      <c r="E1036" s="325">
        <f t="shared" si="793"/>
        <v>1137.5759999999998</v>
      </c>
      <c r="F1036" s="334">
        <v>1</v>
      </c>
      <c r="G1036" s="325">
        <f t="shared" si="797"/>
        <v>1137.58</v>
      </c>
      <c r="H1036" s="325">
        <f t="shared" si="795"/>
        <v>274.04000000000002</v>
      </c>
      <c r="I1036" s="327">
        <f t="shared" si="798"/>
        <v>1411.62</v>
      </c>
    </row>
    <row r="1037" spans="1:9" x14ac:dyDescent="0.25">
      <c r="A1037" s="331" t="s">
        <v>1433</v>
      </c>
      <c r="B1037" s="554">
        <v>175</v>
      </c>
      <c r="C1037" s="326">
        <f t="shared" si="792"/>
        <v>1.1075949367088607</v>
      </c>
      <c r="D1037" s="325">
        <v>9.2629999999999999</v>
      </c>
      <c r="E1037" s="325">
        <f t="shared" si="793"/>
        <v>1621.0249999999999</v>
      </c>
      <c r="F1037" s="334">
        <v>1</v>
      </c>
      <c r="G1037" s="325">
        <f t="shared" si="797"/>
        <v>1621.03</v>
      </c>
      <c r="H1037" s="325">
        <f t="shared" si="795"/>
        <v>390.51</v>
      </c>
      <c r="I1037" s="327">
        <f t="shared" si="798"/>
        <v>2011.54</v>
      </c>
    </row>
    <row r="1038" spans="1:9" x14ac:dyDescent="0.25">
      <c r="A1038" s="331" t="s">
        <v>1433</v>
      </c>
      <c r="B1038" s="554">
        <v>187</v>
      </c>
      <c r="C1038" s="326">
        <f t="shared" si="792"/>
        <v>1.1835443037974684</v>
      </c>
      <c r="D1038" s="325">
        <v>9.2629999999999999</v>
      </c>
      <c r="E1038" s="325">
        <f t="shared" si="793"/>
        <v>1732.181</v>
      </c>
      <c r="F1038" s="334">
        <v>1</v>
      </c>
      <c r="G1038" s="325">
        <f t="shared" si="797"/>
        <v>1732.18</v>
      </c>
      <c r="H1038" s="325">
        <f t="shared" si="795"/>
        <v>417.28</v>
      </c>
      <c r="I1038" s="327">
        <f t="shared" si="798"/>
        <v>2149.46</v>
      </c>
    </row>
    <row r="1039" spans="1:9" x14ac:dyDescent="0.25">
      <c r="A1039" s="331" t="s">
        <v>1433</v>
      </c>
      <c r="B1039" s="554">
        <v>100</v>
      </c>
      <c r="C1039" s="326">
        <f t="shared" si="792"/>
        <v>0.63291139240506333</v>
      </c>
      <c r="D1039" s="325">
        <v>9.2629999999999999</v>
      </c>
      <c r="E1039" s="325">
        <f t="shared" si="793"/>
        <v>926.30000000000007</v>
      </c>
      <c r="F1039" s="334">
        <v>1</v>
      </c>
      <c r="G1039" s="325">
        <f t="shared" si="797"/>
        <v>926.3</v>
      </c>
      <c r="H1039" s="325">
        <f t="shared" si="795"/>
        <v>223.15</v>
      </c>
      <c r="I1039" s="327">
        <f t="shared" si="798"/>
        <v>1149.45</v>
      </c>
    </row>
    <row r="1040" spans="1:9" x14ac:dyDescent="0.25">
      <c r="A1040" s="331" t="s">
        <v>1433</v>
      </c>
      <c r="B1040" s="554">
        <v>75</v>
      </c>
      <c r="C1040" s="326">
        <f t="shared" si="792"/>
        <v>0.47468354430379744</v>
      </c>
      <c r="D1040" s="325">
        <v>9.0839999999999996</v>
      </c>
      <c r="E1040" s="325">
        <f t="shared" si="793"/>
        <v>681.3</v>
      </c>
      <c r="F1040" s="334">
        <v>1</v>
      </c>
      <c r="G1040" s="325">
        <f t="shared" si="797"/>
        <v>681.3</v>
      </c>
      <c r="H1040" s="325">
        <f t="shared" si="795"/>
        <v>164.13</v>
      </c>
      <c r="I1040" s="327">
        <f t="shared" si="798"/>
        <v>845.43</v>
      </c>
    </row>
    <row r="1041" spans="1:9" x14ac:dyDescent="0.25">
      <c r="A1041" s="331" t="s">
        <v>1433</v>
      </c>
      <c r="B1041" s="554">
        <v>150</v>
      </c>
      <c r="C1041" s="326">
        <f t="shared" si="792"/>
        <v>0.94936708860759489</v>
      </c>
      <c r="D1041" s="325">
        <v>9.2629999999999999</v>
      </c>
      <c r="E1041" s="325">
        <f t="shared" si="793"/>
        <v>1389.4499999999998</v>
      </c>
      <c r="F1041" s="334">
        <v>1</v>
      </c>
      <c r="G1041" s="325">
        <f t="shared" si="797"/>
        <v>1389.45</v>
      </c>
      <c r="H1041" s="325">
        <f t="shared" si="795"/>
        <v>334.72</v>
      </c>
      <c r="I1041" s="327">
        <f t="shared" si="798"/>
        <v>1724.17</v>
      </c>
    </row>
    <row r="1042" spans="1:9" x14ac:dyDescent="0.25">
      <c r="A1042" s="331" t="s">
        <v>1433</v>
      </c>
      <c r="B1042" s="554">
        <v>37</v>
      </c>
      <c r="C1042" s="326">
        <f t="shared" si="792"/>
        <v>0.23417721518987342</v>
      </c>
      <c r="D1042" s="325">
        <v>8.9499999999999993</v>
      </c>
      <c r="E1042" s="325">
        <f t="shared" si="793"/>
        <v>331.15</v>
      </c>
      <c r="F1042" s="334">
        <v>1</v>
      </c>
      <c r="G1042" s="325">
        <f t="shared" si="797"/>
        <v>331.15</v>
      </c>
      <c r="H1042" s="325">
        <f t="shared" si="795"/>
        <v>79.77</v>
      </c>
      <c r="I1042" s="327">
        <f t="shared" si="798"/>
        <v>410.91999999999996</v>
      </c>
    </row>
    <row r="1043" spans="1:9" x14ac:dyDescent="0.25">
      <c r="A1043" s="331" t="s">
        <v>1433</v>
      </c>
      <c r="B1043" s="554">
        <v>212</v>
      </c>
      <c r="C1043" s="326">
        <f t="shared" si="792"/>
        <v>1.3417721518987342</v>
      </c>
      <c r="D1043" s="325">
        <v>8.9499999999999993</v>
      </c>
      <c r="E1043" s="325">
        <f t="shared" si="793"/>
        <v>1897.3999999999999</v>
      </c>
      <c r="F1043" s="334">
        <v>1</v>
      </c>
      <c r="G1043" s="325">
        <f t="shared" si="797"/>
        <v>1897.4</v>
      </c>
      <c r="H1043" s="325">
        <f t="shared" si="795"/>
        <v>457.08</v>
      </c>
      <c r="I1043" s="327">
        <f t="shared" si="798"/>
        <v>2354.48</v>
      </c>
    </row>
    <row r="1044" spans="1:9" x14ac:dyDescent="0.25">
      <c r="A1044" s="331" t="s">
        <v>1431</v>
      </c>
      <c r="B1044" s="554">
        <v>70</v>
      </c>
      <c r="C1044" s="326">
        <f t="shared" si="792"/>
        <v>0.44303797468354428</v>
      </c>
      <c r="D1044" s="325">
        <v>11.644</v>
      </c>
      <c r="E1044" s="325">
        <f t="shared" si="793"/>
        <v>815.08</v>
      </c>
      <c r="F1044" s="334">
        <v>1</v>
      </c>
      <c r="G1044" s="325">
        <f t="shared" si="797"/>
        <v>815.08</v>
      </c>
      <c r="H1044" s="325">
        <f t="shared" si="795"/>
        <v>196.35</v>
      </c>
      <c r="I1044" s="327">
        <f t="shared" si="798"/>
        <v>1011.4300000000001</v>
      </c>
    </row>
    <row r="1045" spans="1:9" x14ac:dyDescent="0.25">
      <c r="A1045" s="331" t="s">
        <v>66</v>
      </c>
      <c r="B1045" s="554">
        <v>66</v>
      </c>
      <c r="C1045" s="326">
        <f t="shared" si="792"/>
        <v>0.41772151898734178</v>
      </c>
      <c r="D1045" s="325">
        <v>7.52</v>
      </c>
      <c r="E1045" s="325">
        <f t="shared" si="793"/>
        <v>496.31999999999994</v>
      </c>
      <c r="F1045" s="332">
        <v>1</v>
      </c>
      <c r="G1045" s="325">
        <f t="shared" si="797"/>
        <v>496.32</v>
      </c>
      <c r="H1045" s="325">
        <f t="shared" si="795"/>
        <v>119.56</v>
      </c>
      <c r="I1045" s="327">
        <f t="shared" si="798"/>
        <v>615.88</v>
      </c>
    </row>
    <row r="1046" spans="1:9" x14ac:dyDescent="0.25">
      <c r="A1046" s="331" t="s">
        <v>66</v>
      </c>
      <c r="B1046" s="554">
        <v>74</v>
      </c>
      <c r="C1046" s="326">
        <f t="shared" si="792"/>
        <v>0.46835443037974683</v>
      </c>
      <c r="D1046" s="325">
        <v>7.52</v>
      </c>
      <c r="E1046" s="325">
        <f t="shared" si="793"/>
        <v>556.48</v>
      </c>
      <c r="F1046" s="332">
        <v>1</v>
      </c>
      <c r="G1046" s="325">
        <f t="shared" si="797"/>
        <v>556.48</v>
      </c>
      <c r="H1046" s="325">
        <f t="shared" si="795"/>
        <v>134.06</v>
      </c>
      <c r="I1046" s="327">
        <f t="shared" si="798"/>
        <v>690.54</v>
      </c>
    </row>
    <row r="1047" spans="1:9" x14ac:dyDescent="0.25">
      <c r="A1047" s="331" t="s">
        <v>66</v>
      </c>
      <c r="B1047" s="554">
        <v>112</v>
      </c>
      <c r="C1047" s="326">
        <f t="shared" si="792"/>
        <v>0.70886075949367089</v>
      </c>
      <c r="D1047" s="325">
        <v>7.52</v>
      </c>
      <c r="E1047" s="325">
        <f t="shared" si="793"/>
        <v>842.2399999999999</v>
      </c>
      <c r="F1047" s="332">
        <v>1</v>
      </c>
      <c r="G1047" s="325">
        <f t="shared" si="797"/>
        <v>842.24</v>
      </c>
      <c r="H1047" s="325">
        <f t="shared" si="795"/>
        <v>202.9</v>
      </c>
      <c r="I1047" s="327">
        <f t="shared" si="798"/>
        <v>1045.1400000000001</v>
      </c>
    </row>
    <row r="1048" spans="1:9" ht="49.5" x14ac:dyDescent="0.25">
      <c r="A1048" s="520" t="s">
        <v>8</v>
      </c>
      <c r="B1048" s="552">
        <f>SUM(B1049:B1091)</f>
        <v>4361.5</v>
      </c>
      <c r="C1048" s="535">
        <f>SUM(C1049:C1091)</f>
        <v>27.604430379746837</v>
      </c>
      <c r="D1048" s="536"/>
      <c r="E1048" s="536"/>
      <c r="F1048" s="539"/>
      <c r="G1048" s="536">
        <f>SUM(G1049:G1091)</f>
        <v>25212.829999999998</v>
      </c>
      <c r="H1048" s="536">
        <f>SUM(H1049:H1091)</f>
        <v>6073.7899999999991</v>
      </c>
      <c r="I1048" s="540">
        <f>SUM(I1049:I1091)</f>
        <v>31286.619999999988</v>
      </c>
    </row>
    <row r="1049" spans="1:9" ht="33" x14ac:dyDescent="0.25">
      <c r="A1049" s="331" t="s">
        <v>1404</v>
      </c>
      <c r="B1049" s="554">
        <v>75</v>
      </c>
      <c r="C1049" s="326">
        <f t="shared" si="792"/>
        <v>0.47468354430379744</v>
      </c>
      <c r="D1049" s="325">
        <v>5.9409999999999998</v>
      </c>
      <c r="E1049" s="325">
        <f t="shared" si="793"/>
        <v>445.57499999999993</v>
      </c>
      <c r="F1049" s="334">
        <v>1</v>
      </c>
      <c r="G1049" s="325">
        <f t="shared" ref="G1049" si="799">ROUND(E1049*F1049,2)</f>
        <v>445.58</v>
      </c>
      <c r="H1049" s="325">
        <f t="shared" ref="H1049:H1107" si="800">ROUND(G1049*0.2409,2)</f>
        <v>107.34</v>
      </c>
      <c r="I1049" s="327">
        <f t="shared" ref="I1049" si="801">G1049+H1049</f>
        <v>552.91999999999996</v>
      </c>
    </row>
    <row r="1050" spans="1:9" ht="33" x14ac:dyDescent="0.25">
      <c r="A1050" s="331" t="s">
        <v>1404</v>
      </c>
      <c r="B1050" s="554">
        <v>144</v>
      </c>
      <c r="C1050" s="326">
        <f t="shared" si="792"/>
        <v>0.91139240506329111</v>
      </c>
      <c r="D1050" s="325">
        <v>5.9409999999999998</v>
      </c>
      <c r="E1050" s="325">
        <f t="shared" si="793"/>
        <v>855.50400000000002</v>
      </c>
      <c r="F1050" s="334">
        <v>1</v>
      </c>
      <c r="G1050" s="325">
        <f t="shared" ref="G1050:G1091" si="802">ROUND(E1050*F1050,2)</f>
        <v>855.5</v>
      </c>
      <c r="H1050" s="325">
        <f t="shared" si="800"/>
        <v>206.09</v>
      </c>
      <c r="I1050" s="327">
        <f t="shared" ref="I1050:I1091" si="803">G1050+H1050</f>
        <v>1061.5899999999999</v>
      </c>
    </row>
    <row r="1051" spans="1:9" ht="33" x14ac:dyDescent="0.25">
      <c r="A1051" s="331" t="s">
        <v>1404</v>
      </c>
      <c r="B1051" s="554">
        <v>75</v>
      </c>
      <c r="C1051" s="326">
        <f t="shared" si="792"/>
        <v>0.47468354430379744</v>
      </c>
      <c r="D1051" s="325">
        <v>5.9409999999999998</v>
      </c>
      <c r="E1051" s="325">
        <f t="shared" si="793"/>
        <v>445.57499999999993</v>
      </c>
      <c r="F1051" s="334">
        <v>1</v>
      </c>
      <c r="G1051" s="325">
        <f t="shared" si="802"/>
        <v>445.58</v>
      </c>
      <c r="H1051" s="325">
        <f t="shared" si="800"/>
        <v>107.34</v>
      </c>
      <c r="I1051" s="327">
        <f t="shared" si="803"/>
        <v>552.91999999999996</v>
      </c>
    </row>
    <row r="1052" spans="1:9" ht="33" x14ac:dyDescent="0.25">
      <c r="A1052" s="331" t="s">
        <v>1404</v>
      </c>
      <c r="B1052" s="554">
        <v>62</v>
      </c>
      <c r="C1052" s="326">
        <f t="shared" si="792"/>
        <v>0.39240506329113922</v>
      </c>
      <c r="D1052" s="325">
        <v>5.9409999999999998</v>
      </c>
      <c r="E1052" s="325">
        <f t="shared" si="793"/>
        <v>368.34199999999993</v>
      </c>
      <c r="F1052" s="334">
        <v>1</v>
      </c>
      <c r="G1052" s="325">
        <f t="shared" si="802"/>
        <v>368.34</v>
      </c>
      <c r="H1052" s="325">
        <f t="shared" si="800"/>
        <v>88.73</v>
      </c>
      <c r="I1052" s="327">
        <f t="shared" si="803"/>
        <v>457.07</v>
      </c>
    </row>
    <row r="1053" spans="1:9" ht="33" x14ac:dyDescent="0.25">
      <c r="A1053" s="331" t="s">
        <v>1404</v>
      </c>
      <c r="B1053" s="554">
        <v>150</v>
      </c>
      <c r="C1053" s="326">
        <f t="shared" si="792"/>
        <v>0.94936708860759489</v>
      </c>
      <c r="D1053" s="325">
        <v>5.9409999999999998</v>
      </c>
      <c r="E1053" s="325">
        <f t="shared" si="793"/>
        <v>891.14999999999986</v>
      </c>
      <c r="F1053" s="334">
        <v>1</v>
      </c>
      <c r="G1053" s="325">
        <f t="shared" si="802"/>
        <v>891.15</v>
      </c>
      <c r="H1053" s="325">
        <f t="shared" si="800"/>
        <v>214.68</v>
      </c>
      <c r="I1053" s="327">
        <f t="shared" si="803"/>
        <v>1105.83</v>
      </c>
    </row>
    <row r="1054" spans="1:9" ht="33" x14ac:dyDescent="0.25">
      <c r="A1054" s="331" t="s">
        <v>1404</v>
      </c>
      <c r="B1054" s="554">
        <v>91</v>
      </c>
      <c r="C1054" s="326">
        <f t="shared" si="792"/>
        <v>0.57594936708860756</v>
      </c>
      <c r="D1054" s="325">
        <v>5.9409999999999998</v>
      </c>
      <c r="E1054" s="325">
        <f t="shared" si="793"/>
        <v>540.63099999999997</v>
      </c>
      <c r="F1054" s="334">
        <v>1</v>
      </c>
      <c r="G1054" s="325">
        <f t="shared" si="802"/>
        <v>540.63</v>
      </c>
      <c r="H1054" s="325">
        <f t="shared" si="800"/>
        <v>130.24</v>
      </c>
      <c r="I1054" s="327">
        <f t="shared" si="803"/>
        <v>670.87</v>
      </c>
    </row>
    <row r="1055" spans="1:9" ht="33" x14ac:dyDescent="0.25">
      <c r="A1055" s="331" t="s">
        <v>1404</v>
      </c>
      <c r="B1055" s="554">
        <v>75</v>
      </c>
      <c r="C1055" s="326">
        <f t="shared" si="792"/>
        <v>0.47468354430379744</v>
      </c>
      <c r="D1055" s="325">
        <v>5.8840000000000003</v>
      </c>
      <c r="E1055" s="325">
        <f t="shared" si="793"/>
        <v>441.3</v>
      </c>
      <c r="F1055" s="334">
        <v>1</v>
      </c>
      <c r="G1055" s="325">
        <f t="shared" si="802"/>
        <v>441.3</v>
      </c>
      <c r="H1055" s="325">
        <f t="shared" si="800"/>
        <v>106.31</v>
      </c>
      <c r="I1055" s="327">
        <f t="shared" si="803"/>
        <v>547.61</v>
      </c>
    </row>
    <row r="1056" spans="1:9" ht="33" x14ac:dyDescent="0.25">
      <c r="A1056" s="331" t="s">
        <v>1404</v>
      </c>
      <c r="B1056" s="554">
        <v>50</v>
      </c>
      <c r="C1056" s="326">
        <f t="shared" si="792"/>
        <v>0.31645569620253167</v>
      </c>
      <c r="D1056" s="325">
        <v>5.9409999999999998</v>
      </c>
      <c r="E1056" s="325">
        <f t="shared" si="793"/>
        <v>297.05</v>
      </c>
      <c r="F1056" s="334">
        <v>1</v>
      </c>
      <c r="G1056" s="325">
        <f t="shared" si="802"/>
        <v>297.05</v>
      </c>
      <c r="H1056" s="325">
        <f t="shared" si="800"/>
        <v>71.56</v>
      </c>
      <c r="I1056" s="327">
        <f t="shared" si="803"/>
        <v>368.61</v>
      </c>
    </row>
    <row r="1057" spans="1:9" ht="33" x14ac:dyDescent="0.25">
      <c r="A1057" s="331" t="s">
        <v>1404</v>
      </c>
      <c r="B1057" s="554">
        <v>141.5</v>
      </c>
      <c r="C1057" s="326">
        <f t="shared" si="792"/>
        <v>0.89556962025316456</v>
      </c>
      <c r="D1057" s="325">
        <v>5.9409999999999998</v>
      </c>
      <c r="E1057" s="325">
        <f t="shared" si="793"/>
        <v>840.65149999999994</v>
      </c>
      <c r="F1057" s="334">
        <v>1</v>
      </c>
      <c r="G1057" s="325">
        <f t="shared" si="802"/>
        <v>840.65</v>
      </c>
      <c r="H1057" s="325">
        <f t="shared" si="800"/>
        <v>202.51</v>
      </c>
      <c r="I1057" s="327">
        <f t="shared" si="803"/>
        <v>1043.1599999999999</v>
      </c>
    </row>
    <row r="1058" spans="1:9" ht="33" x14ac:dyDescent="0.25">
      <c r="A1058" s="331" t="s">
        <v>1404</v>
      </c>
      <c r="B1058" s="554">
        <v>125</v>
      </c>
      <c r="C1058" s="326">
        <f t="shared" si="792"/>
        <v>0.79113924050632911</v>
      </c>
      <c r="D1058" s="325">
        <v>5.9409999999999998</v>
      </c>
      <c r="E1058" s="325">
        <f t="shared" si="793"/>
        <v>742.625</v>
      </c>
      <c r="F1058" s="334">
        <v>1</v>
      </c>
      <c r="G1058" s="325">
        <f t="shared" si="802"/>
        <v>742.63</v>
      </c>
      <c r="H1058" s="325">
        <f t="shared" si="800"/>
        <v>178.9</v>
      </c>
      <c r="I1058" s="327">
        <f t="shared" si="803"/>
        <v>921.53</v>
      </c>
    </row>
    <row r="1059" spans="1:9" ht="33" x14ac:dyDescent="0.25">
      <c r="A1059" s="331" t="s">
        <v>1404</v>
      </c>
      <c r="B1059" s="554">
        <v>150</v>
      </c>
      <c r="C1059" s="326">
        <f t="shared" si="792"/>
        <v>0.94936708860759489</v>
      </c>
      <c r="D1059" s="325">
        <v>5.8259999999999996</v>
      </c>
      <c r="E1059" s="325">
        <f t="shared" si="793"/>
        <v>873.9</v>
      </c>
      <c r="F1059" s="334">
        <v>1</v>
      </c>
      <c r="G1059" s="325">
        <f t="shared" si="802"/>
        <v>873.9</v>
      </c>
      <c r="H1059" s="325">
        <f t="shared" si="800"/>
        <v>210.52</v>
      </c>
      <c r="I1059" s="327">
        <f t="shared" si="803"/>
        <v>1084.42</v>
      </c>
    </row>
    <row r="1060" spans="1:9" ht="33" x14ac:dyDescent="0.25">
      <c r="A1060" s="331" t="s">
        <v>1404</v>
      </c>
      <c r="B1060" s="554">
        <v>59</v>
      </c>
      <c r="C1060" s="326">
        <f t="shared" si="792"/>
        <v>0.37341772151898733</v>
      </c>
      <c r="D1060" s="325">
        <v>5.8259999999999996</v>
      </c>
      <c r="E1060" s="325">
        <f t="shared" si="793"/>
        <v>343.73399999999992</v>
      </c>
      <c r="F1060" s="334">
        <v>1</v>
      </c>
      <c r="G1060" s="325">
        <f t="shared" si="802"/>
        <v>343.73</v>
      </c>
      <c r="H1060" s="325">
        <f t="shared" si="800"/>
        <v>82.8</v>
      </c>
      <c r="I1060" s="327">
        <f t="shared" si="803"/>
        <v>426.53000000000003</v>
      </c>
    </row>
    <row r="1061" spans="1:9" ht="33" x14ac:dyDescent="0.25">
      <c r="A1061" s="331" t="s">
        <v>1404</v>
      </c>
      <c r="B1061" s="554">
        <v>75</v>
      </c>
      <c r="C1061" s="326">
        <f t="shared" si="792"/>
        <v>0.47468354430379744</v>
      </c>
      <c r="D1061" s="325">
        <v>5.8840000000000003</v>
      </c>
      <c r="E1061" s="325">
        <f t="shared" si="793"/>
        <v>441.3</v>
      </c>
      <c r="F1061" s="334">
        <v>1</v>
      </c>
      <c r="G1061" s="325">
        <f t="shared" si="802"/>
        <v>441.3</v>
      </c>
      <c r="H1061" s="325">
        <f t="shared" si="800"/>
        <v>106.31</v>
      </c>
      <c r="I1061" s="327">
        <f t="shared" si="803"/>
        <v>547.61</v>
      </c>
    </row>
    <row r="1062" spans="1:9" ht="33" x14ac:dyDescent="0.25">
      <c r="A1062" s="331" t="s">
        <v>1404</v>
      </c>
      <c r="B1062" s="554">
        <v>25</v>
      </c>
      <c r="C1062" s="326">
        <f t="shared" si="792"/>
        <v>0.15822784810126583</v>
      </c>
      <c r="D1062" s="325">
        <v>5.9409999999999998</v>
      </c>
      <c r="E1062" s="325">
        <f t="shared" si="793"/>
        <v>148.52500000000001</v>
      </c>
      <c r="F1062" s="334">
        <v>1</v>
      </c>
      <c r="G1062" s="325">
        <f t="shared" si="802"/>
        <v>148.53</v>
      </c>
      <c r="H1062" s="325">
        <f t="shared" si="800"/>
        <v>35.78</v>
      </c>
      <c r="I1062" s="327">
        <f t="shared" si="803"/>
        <v>184.31</v>
      </c>
    </row>
    <row r="1063" spans="1:9" ht="33" x14ac:dyDescent="0.25">
      <c r="A1063" s="331" t="s">
        <v>1404</v>
      </c>
      <c r="B1063" s="554">
        <v>175</v>
      </c>
      <c r="C1063" s="326">
        <f t="shared" si="792"/>
        <v>1.1075949367088607</v>
      </c>
      <c r="D1063" s="325">
        <v>5.9409999999999998</v>
      </c>
      <c r="E1063" s="325">
        <f t="shared" si="793"/>
        <v>1039.675</v>
      </c>
      <c r="F1063" s="334">
        <v>1</v>
      </c>
      <c r="G1063" s="325">
        <f t="shared" si="802"/>
        <v>1039.68</v>
      </c>
      <c r="H1063" s="325">
        <f t="shared" si="800"/>
        <v>250.46</v>
      </c>
      <c r="I1063" s="327">
        <f t="shared" si="803"/>
        <v>1290.1400000000001</v>
      </c>
    </row>
    <row r="1064" spans="1:9" ht="33" x14ac:dyDescent="0.25">
      <c r="A1064" s="331" t="s">
        <v>1404</v>
      </c>
      <c r="B1064" s="554">
        <v>25</v>
      </c>
      <c r="C1064" s="326">
        <f t="shared" si="792"/>
        <v>0.15822784810126583</v>
      </c>
      <c r="D1064" s="325">
        <v>5.9409999999999998</v>
      </c>
      <c r="E1064" s="325">
        <f t="shared" si="793"/>
        <v>148.52500000000001</v>
      </c>
      <c r="F1064" s="334">
        <v>1</v>
      </c>
      <c r="G1064" s="325">
        <f t="shared" si="802"/>
        <v>148.53</v>
      </c>
      <c r="H1064" s="325">
        <f t="shared" si="800"/>
        <v>35.78</v>
      </c>
      <c r="I1064" s="327">
        <f t="shared" si="803"/>
        <v>184.31</v>
      </c>
    </row>
    <row r="1065" spans="1:9" ht="33" x14ac:dyDescent="0.25">
      <c r="A1065" s="331" t="s">
        <v>1404</v>
      </c>
      <c r="B1065" s="554">
        <v>125</v>
      </c>
      <c r="C1065" s="326">
        <f t="shared" si="792"/>
        <v>0.79113924050632911</v>
      </c>
      <c r="D1065" s="325">
        <v>5.8259999999999996</v>
      </c>
      <c r="E1065" s="325">
        <f t="shared" si="793"/>
        <v>728.24999999999989</v>
      </c>
      <c r="F1065" s="334">
        <v>1</v>
      </c>
      <c r="G1065" s="325">
        <f t="shared" si="802"/>
        <v>728.25</v>
      </c>
      <c r="H1065" s="325">
        <f t="shared" si="800"/>
        <v>175.44</v>
      </c>
      <c r="I1065" s="327">
        <f t="shared" si="803"/>
        <v>903.69</v>
      </c>
    </row>
    <row r="1066" spans="1:9" ht="33" x14ac:dyDescent="0.25">
      <c r="A1066" s="331" t="s">
        <v>1404</v>
      </c>
      <c r="B1066" s="554">
        <v>159</v>
      </c>
      <c r="C1066" s="326">
        <f t="shared" si="792"/>
        <v>1.0063291139240507</v>
      </c>
      <c r="D1066" s="325">
        <v>5.8259999999999996</v>
      </c>
      <c r="E1066" s="325">
        <f t="shared" si="793"/>
        <v>926.33400000000006</v>
      </c>
      <c r="F1066" s="334">
        <v>1</v>
      </c>
      <c r="G1066" s="325">
        <f t="shared" si="802"/>
        <v>926.33</v>
      </c>
      <c r="H1066" s="325">
        <f t="shared" si="800"/>
        <v>223.15</v>
      </c>
      <c r="I1066" s="327">
        <f t="shared" si="803"/>
        <v>1149.48</v>
      </c>
    </row>
    <row r="1067" spans="1:9" ht="33" x14ac:dyDescent="0.25">
      <c r="A1067" s="331" t="s">
        <v>1404</v>
      </c>
      <c r="B1067" s="554">
        <v>75</v>
      </c>
      <c r="C1067" s="326">
        <f t="shared" si="792"/>
        <v>0.47468354430379744</v>
      </c>
      <c r="D1067" s="325">
        <v>5.74</v>
      </c>
      <c r="E1067" s="325">
        <f t="shared" si="793"/>
        <v>430.5</v>
      </c>
      <c r="F1067" s="334">
        <v>1</v>
      </c>
      <c r="G1067" s="325">
        <f t="shared" si="802"/>
        <v>430.5</v>
      </c>
      <c r="H1067" s="325">
        <f t="shared" si="800"/>
        <v>103.71</v>
      </c>
      <c r="I1067" s="327">
        <f t="shared" si="803"/>
        <v>534.21</v>
      </c>
    </row>
    <row r="1068" spans="1:9" ht="33" x14ac:dyDescent="0.25">
      <c r="A1068" s="331" t="s">
        <v>1404</v>
      </c>
      <c r="B1068" s="554">
        <v>100</v>
      </c>
      <c r="C1068" s="326">
        <f t="shared" si="792"/>
        <v>0.63291139240506333</v>
      </c>
      <c r="D1068" s="325">
        <v>5.74</v>
      </c>
      <c r="E1068" s="325">
        <f t="shared" si="793"/>
        <v>574</v>
      </c>
      <c r="F1068" s="334">
        <v>1</v>
      </c>
      <c r="G1068" s="325">
        <f t="shared" si="802"/>
        <v>574</v>
      </c>
      <c r="H1068" s="325">
        <f t="shared" si="800"/>
        <v>138.28</v>
      </c>
      <c r="I1068" s="327">
        <f t="shared" si="803"/>
        <v>712.28</v>
      </c>
    </row>
    <row r="1069" spans="1:9" ht="33" x14ac:dyDescent="0.25">
      <c r="A1069" s="331" t="s">
        <v>1404</v>
      </c>
      <c r="B1069" s="554">
        <v>175</v>
      </c>
      <c r="C1069" s="326">
        <f t="shared" si="792"/>
        <v>1.1075949367088607</v>
      </c>
      <c r="D1069" s="325">
        <v>5.9409999999999998</v>
      </c>
      <c r="E1069" s="325">
        <f t="shared" si="793"/>
        <v>1039.675</v>
      </c>
      <c r="F1069" s="334">
        <v>1</v>
      </c>
      <c r="G1069" s="325">
        <f t="shared" si="802"/>
        <v>1039.68</v>
      </c>
      <c r="H1069" s="325">
        <f t="shared" si="800"/>
        <v>250.46</v>
      </c>
      <c r="I1069" s="327">
        <f t="shared" si="803"/>
        <v>1290.1400000000001</v>
      </c>
    </row>
    <row r="1070" spans="1:9" ht="33" x14ac:dyDescent="0.25">
      <c r="A1070" s="331" t="s">
        <v>1404</v>
      </c>
      <c r="B1070" s="554">
        <v>75</v>
      </c>
      <c r="C1070" s="326">
        <f t="shared" si="792"/>
        <v>0.47468354430379744</v>
      </c>
      <c r="D1070" s="325">
        <v>5.9409999999999998</v>
      </c>
      <c r="E1070" s="325">
        <f t="shared" si="793"/>
        <v>445.57499999999993</v>
      </c>
      <c r="F1070" s="334">
        <v>1</v>
      </c>
      <c r="G1070" s="325">
        <f t="shared" si="802"/>
        <v>445.58</v>
      </c>
      <c r="H1070" s="325">
        <f t="shared" si="800"/>
        <v>107.34</v>
      </c>
      <c r="I1070" s="327">
        <f t="shared" si="803"/>
        <v>552.91999999999996</v>
      </c>
    </row>
    <row r="1071" spans="1:9" ht="33" x14ac:dyDescent="0.25">
      <c r="A1071" s="331" t="s">
        <v>1404</v>
      </c>
      <c r="B1071" s="554">
        <v>125</v>
      </c>
      <c r="C1071" s="326">
        <f t="shared" si="792"/>
        <v>0.79113924050632911</v>
      </c>
      <c r="D1071" s="325">
        <v>5.74</v>
      </c>
      <c r="E1071" s="325">
        <f t="shared" si="793"/>
        <v>717.5</v>
      </c>
      <c r="F1071" s="334">
        <v>1</v>
      </c>
      <c r="G1071" s="325">
        <f t="shared" si="802"/>
        <v>717.5</v>
      </c>
      <c r="H1071" s="325">
        <f t="shared" si="800"/>
        <v>172.85</v>
      </c>
      <c r="I1071" s="327">
        <f t="shared" si="803"/>
        <v>890.35</v>
      </c>
    </row>
    <row r="1072" spans="1:9" ht="33" x14ac:dyDescent="0.25">
      <c r="A1072" s="331" t="s">
        <v>1404</v>
      </c>
      <c r="B1072" s="554">
        <v>100</v>
      </c>
      <c r="C1072" s="326">
        <f t="shared" si="792"/>
        <v>0.63291139240506333</v>
      </c>
      <c r="D1072" s="325">
        <v>5.74</v>
      </c>
      <c r="E1072" s="325">
        <f t="shared" si="793"/>
        <v>574</v>
      </c>
      <c r="F1072" s="334">
        <v>1</v>
      </c>
      <c r="G1072" s="325">
        <f t="shared" si="802"/>
        <v>574</v>
      </c>
      <c r="H1072" s="325">
        <f t="shared" si="800"/>
        <v>138.28</v>
      </c>
      <c r="I1072" s="327">
        <f t="shared" si="803"/>
        <v>712.28</v>
      </c>
    </row>
    <row r="1073" spans="1:9" ht="33" x14ac:dyDescent="0.25">
      <c r="A1073" s="331" t="s">
        <v>1404</v>
      </c>
      <c r="B1073" s="554">
        <v>166.5</v>
      </c>
      <c r="C1073" s="326">
        <f t="shared" si="792"/>
        <v>1.0537974683544304</v>
      </c>
      <c r="D1073" s="325">
        <v>5.9409999999999998</v>
      </c>
      <c r="E1073" s="325">
        <f t="shared" si="793"/>
        <v>989.17650000000003</v>
      </c>
      <c r="F1073" s="334">
        <v>1</v>
      </c>
      <c r="G1073" s="325">
        <f t="shared" si="802"/>
        <v>989.18</v>
      </c>
      <c r="H1073" s="325">
        <f t="shared" si="800"/>
        <v>238.29</v>
      </c>
      <c r="I1073" s="327">
        <f t="shared" si="803"/>
        <v>1227.47</v>
      </c>
    </row>
    <row r="1074" spans="1:9" ht="33" x14ac:dyDescent="0.25">
      <c r="A1074" s="331" t="s">
        <v>1404</v>
      </c>
      <c r="B1074" s="554">
        <v>100</v>
      </c>
      <c r="C1074" s="326">
        <f t="shared" si="792"/>
        <v>0.63291139240506333</v>
      </c>
      <c r="D1074" s="325">
        <v>5.74</v>
      </c>
      <c r="E1074" s="325">
        <f t="shared" si="793"/>
        <v>574</v>
      </c>
      <c r="F1074" s="334">
        <v>1</v>
      </c>
      <c r="G1074" s="325">
        <f t="shared" si="802"/>
        <v>574</v>
      </c>
      <c r="H1074" s="325">
        <f t="shared" si="800"/>
        <v>138.28</v>
      </c>
      <c r="I1074" s="327">
        <f t="shared" si="803"/>
        <v>712.28</v>
      </c>
    </row>
    <row r="1075" spans="1:9" ht="33" x14ac:dyDescent="0.25">
      <c r="A1075" s="331" t="s">
        <v>1404</v>
      </c>
      <c r="B1075" s="554">
        <v>176</v>
      </c>
      <c r="C1075" s="326">
        <f t="shared" si="792"/>
        <v>1.1139240506329113</v>
      </c>
      <c r="D1075" s="325">
        <v>5.74</v>
      </c>
      <c r="E1075" s="325">
        <f t="shared" si="793"/>
        <v>1010.24</v>
      </c>
      <c r="F1075" s="334">
        <v>1</v>
      </c>
      <c r="G1075" s="325">
        <f t="shared" si="802"/>
        <v>1010.24</v>
      </c>
      <c r="H1075" s="325">
        <f t="shared" si="800"/>
        <v>243.37</v>
      </c>
      <c r="I1075" s="327">
        <f t="shared" si="803"/>
        <v>1253.6100000000001</v>
      </c>
    </row>
    <row r="1076" spans="1:9" ht="33" x14ac:dyDescent="0.25">
      <c r="A1076" s="331" t="s">
        <v>1404</v>
      </c>
      <c r="B1076" s="554">
        <v>150</v>
      </c>
      <c r="C1076" s="326">
        <f t="shared" si="792"/>
        <v>0.94936708860759489</v>
      </c>
      <c r="D1076" s="325">
        <v>5.74</v>
      </c>
      <c r="E1076" s="325">
        <f t="shared" si="793"/>
        <v>861</v>
      </c>
      <c r="F1076" s="334">
        <v>1</v>
      </c>
      <c r="G1076" s="325">
        <f t="shared" si="802"/>
        <v>861</v>
      </c>
      <c r="H1076" s="325">
        <f t="shared" si="800"/>
        <v>207.41</v>
      </c>
      <c r="I1076" s="327">
        <f t="shared" si="803"/>
        <v>1068.4100000000001</v>
      </c>
    </row>
    <row r="1077" spans="1:9" ht="33" x14ac:dyDescent="0.25">
      <c r="A1077" s="331" t="s">
        <v>1404</v>
      </c>
      <c r="B1077" s="554">
        <v>150</v>
      </c>
      <c r="C1077" s="326">
        <f t="shared" si="792"/>
        <v>0.94936708860759489</v>
      </c>
      <c r="D1077" s="325">
        <v>5.74</v>
      </c>
      <c r="E1077" s="325">
        <f t="shared" si="793"/>
        <v>861</v>
      </c>
      <c r="F1077" s="334">
        <v>1</v>
      </c>
      <c r="G1077" s="325">
        <f t="shared" si="802"/>
        <v>861</v>
      </c>
      <c r="H1077" s="325">
        <f t="shared" si="800"/>
        <v>207.41</v>
      </c>
      <c r="I1077" s="327">
        <f t="shared" si="803"/>
        <v>1068.4100000000001</v>
      </c>
    </row>
    <row r="1078" spans="1:9" ht="33" x14ac:dyDescent="0.25">
      <c r="A1078" s="331" t="s">
        <v>1404</v>
      </c>
      <c r="B1078" s="554">
        <v>150</v>
      </c>
      <c r="C1078" s="326">
        <f t="shared" si="792"/>
        <v>0.94936708860759489</v>
      </c>
      <c r="D1078" s="325">
        <v>5.74</v>
      </c>
      <c r="E1078" s="325">
        <f t="shared" si="793"/>
        <v>861</v>
      </c>
      <c r="F1078" s="334">
        <v>1</v>
      </c>
      <c r="G1078" s="325">
        <f t="shared" si="802"/>
        <v>861</v>
      </c>
      <c r="H1078" s="325">
        <f t="shared" si="800"/>
        <v>207.41</v>
      </c>
      <c r="I1078" s="327">
        <f t="shared" si="803"/>
        <v>1068.4100000000001</v>
      </c>
    </row>
    <row r="1079" spans="1:9" ht="33" x14ac:dyDescent="0.25">
      <c r="A1079" s="331" t="s">
        <v>1404</v>
      </c>
      <c r="B1079" s="554">
        <v>66</v>
      </c>
      <c r="C1079" s="326">
        <f t="shared" si="792"/>
        <v>0.41772151898734178</v>
      </c>
      <c r="D1079" s="325">
        <v>5.74</v>
      </c>
      <c r="E1079" s="325">
        <f t="shared" si="793"/>
        <v>378.84</v>
      </c>
      <c r="F1079" s="334">
        <v>1</v>
      </c>
      <c r="G1079" s="325">
        <f t="shared" si="802"/>
        <v>378.84</v>
      </c>
      <c r="H1079" s="325">
        <f t="shared" si="800"/>
        <v>91.26</v>
      </c>
      <c r="I1079" s="327">
        <f t="shared" si="803"/>
        <v>470.09999999999997</v>
      </c>
    </row>
    <row r="1080" spans="1:9" ht="33" x14ac:dyDescent="0.25">
      <c r="A1080" s="331" t="s">
        <v>1404</v>
      </c>
      <c r="B1080" s="554">
        <v>25</v>
      </c>
      <c r="C1080" s="326">
        <f t="shared" si="792"/>
        <v>0.15822784810126583</v>
      </c>
      <c r="D1080" s="325">
        <v>5.74</v>
      </c>
      <c r="E1080" s="325">
        <f t="shared" si="793"/>
        <v>143.5</v>
      </c>
      <c r="F1080" s="334">
        <v>1</v>
      </c>
      <c r="G1080" s="325">
        <f t="shared" si="802"/>
        <v>143.5</v>
      </c>
      <c r="H1080" s="325">
        <f t="shared" si="800"/>
        <v>34.57</v>
      </c>
      <c r="I1080" s="327">
        <f t="shared" si="803"/>
        <v>178.07</v>
      </c>
    </row>
    <row r="1081" spans="1:9" x14ac:dyDescent="0.25">
      <c r="A1081" s="331" t="s">
        <v>1417</v>
      </c>
      <c r="B1081" s="554">
        <v>25</v>
      </c>
      <c r="C1081" s="326">
        <f t="shared" si="792"/>
        <v>0.15822784810126583</v>
      </c>
      <c r="D1081" s="325">
        <v>5.74</v>
      </c>
      <c r="E1081" s="325">
        <f t="shared" si="793"/>
        <v>143.5</v>
      </c>
      <c r="F1081" s="334">
        <v>1</v>
      </c>
      <c r="G1081" s="325">
        <f t="shared" si="802"/>
        <v>143.5</v>
      </c>
      <c r="H1081" s="325">
        <f t="shared" si="800"/>
        <v>34.57</v>
      </c>
      <c r="I1081" s="327">
        <f t="shared" si="803"/>
        <v>178.07</v>
      </c>
    </row>
    <row r="1082" spans="1:9" x14ac:dyDescent="0.25">
      <c r="A1082" s="331" t="s">
        <v>1393</v>
      </c>
      <c r="B1082" s="554">
        <v>191</v>
      </c>
      <c r="C1082" s="326">
        <f t="shared" si="792"/>
        <v>1.2088607594936709</v>
      </c>
      <c r="D1082" s="325">
        <v>5.9409999999999998</v>
      </c>
      <c r="E1082" s="325">
        <f t="shared" si="793"/>
        <v>1134.731</v>
      </c>
      <c r="F1082" s="334">
        <v>1</v>
      </c>
      <c r="G1082" s="325">
        <f t="shared" si="802"/>
        <v>1134.73</v>
      </c>
      <c r="H1082" s="325">
        <f t="shared" si="800"/>
        <v>273.36</v>
      </c>
      <c r="I1082" s="327">
        <f t="shared" si="803"/>
        <v>1408.0900000000001</v>
      </c>
    </row>
    <row r="1083" spans="1:9" x14ac:dyDescent="0.25">
      <c r="A1083" s="331" t="s">
        <v>510</v>
      </c>
      <c r="B1083" s="554">
        <v>22</v>
      </c>
      <c r="C1083" s="326">
        <f t="shared" si="792"/>
        <v>0.13924050632911392</v>
      </c>
      <c r="D1083" s="325">
        <v>1730.52</v>
      </c>
      <c r="E1083" s="325">
        <f>D1083*C1083</f>
        <v>240.95848101265821</v>
      </c>
      <c r="F1083" s="334">
        <v>1</v>
      </c>
      <c r="G1083" s="325">
        <f t="shared" si="802"/>
        <v>240.96</v>
      </c>
      <c r="H1083" s="325">
        <f t="shared" si="800"/>
        <v>58.05</v>
      </c>
      <c r="I1083" s="327">
        <f t="shared" si="803"/>
        <v>299.01</v>
      </c>
    </row>
    <row r="1084" spans="1:9" x14ac:dyDescent="0.25">
      <c r="A1084" s="331" t="s">
        <v>1406</v>
      </c>
      <c r="B1084" s="554">
        <v>8</v>
      </c>
      <c r="C1084" s="326">
        <f t="shared" si="792"/>
        <v>5.0632911392405063E-2</v>
      </c>
      <c r="D1084" s="325">
        <v>1296.6300000000001</v>
      </c>
      <c r="E1084" s="325">
        <f>D1084*C1084</f>
        <v>65.652151898734175</v>
      </c>
      <c r="F1084" s="334">
        <v>1</v>
      </c>
      <c r="G1084" s="325">
        <f t="shared" si="802"/>
        <v>65.650000000000006</v>
      </c>
      <c r="H1084" s="325">
        <f t="shared" si="800"/>
        <v>15.82</v>
      </c>
      <c r="I1084" s="327">
        <f t="shared" si="803"/>
        <v>81.47</v>
      </c>
    </row>
    <row r="1085" spans="1:9" x14ac:dyDescent="0.25">
      <c r="A1085" s="331" t="s">
        <v>966</v>
      </c>
      <c r="B1085" s="554">
        <v>36</v>
      </c>
      <c r="C1085" s="326">
        <f t="shared" si="792"/>
        <v>0.22784810126582278</v>
      </c>
      <c r="D1085" s="325">
        <v>5.74</v>
      </c>
      <c r="E1085" s="325">
        <f t="shared" si="793"/>
        <v>206.64</v>
      </c>
      <c r="F1085" s="334">
        <v>1</v>
      </c>
      <c r="G1085" s="325">
        <f t="shared" si="802"/>
        <v>206.64</v>
      </c>
      <c r="H1085" s="325">
        <f t="shared" si="800"/>
        <v>49.78</v>
      </c>
      <c r="I1085" s="327">
        <f t="shared" si="803"/>
        <v>256.41999999999996</v>
      </c>
    </row>
    <row r="1086" spans="1:9" x14ac:dyDescent="0.25">
      <c r="A1086" s="331" t="s">
        <v>964</v>
      </c>
      <c r="B1086" s="554">
        <v>141.5</v>
      </c>
      <c r="C1086" s="326">
        <f t="shared" si="792"/>
        <v>0.89556962025316456</v>
      </c>
      <c r="D1086" s="325">
        <v>5.74</v>
      </c>
      <c r="E1086" s="325">
        <f t="shared" si="793"/>
        <v>812.21</v>
      </c>
      <c r="F1086" s="334">
        <v>1</v>
      </c>
      <c r="G1086" s="325">
        <f t="shared" si="802"/>
        <v>812.21</v>
      </c>
      <c r="H1086" s="325">
        <f t="shared" si="800"/>
        <v>195.66</v>
      </c>
      <c r="I1086" s="327">
        <f t="shared" si="803"/>
        <v>1007.87</v>
      </c>
    </row>
    <row r="1087" spans="1:9" x14ac:dyDescent="0.25">
      <c r="A1087" s="331" t="s">
        <v>612</v>
      </c>
      <c r="B1087" s="554">
        <v>78</v>
      </c>
      <c r="C1087" s="326">
        <f t="shared" si="792"/>
        <v>0.49367088607594939</v>
      </c>
      <c r="D1087" s="325">
        <v>4.97</v>
      </c>
      <c r="E1087" s="325">
        <f t="shared" si="793"/>
        <v>387.66</v>
      </c>
      <c r="F1087" s="334">
        <v>1</v>
      </c>
      <c r="G1087" s="325">
        <f t="shared" si="802"/>
        <v>387.66</v>
      </c>
      <c r="H1087" s="325">
        <f t="shared" si="800"/>
        <v>93.39</v>
      </c>
      <c r="I1087" s="327">
        <f t="shared" si="803"/>
        <v>481.05</v>
      </c>
    </row>
    <row r="1088" spans="1:9" x14ac:dyDescent="0.25">
      <c r="A1088" s="331" t="s">
        <v>612</v>
      </c>
      <c r="B1088" s="554">
        <v>179</v>
      </c>
      <c r="C1088" s="326">
        <f t="shared" si="792"/>
        <v>1.1329113924050633</v>
      </c>
      <c r="D1088" s="325">
        <v>5.1440000000000001</v>
      </c>
      <c r="E1088" s="325">
        <f t="shared" si="793"/>
        <v>920.77600000000007</v>
      </c>
      <c r="F1088" s="334">
        <v>1</v>
      </c>
      <c r="G1088" s="325">
        <f t="shared" si="802"/>
        <v>920.78</v>
      </c>
      <c r="H1088" s="325">
        <f t="shared" si="800"/>
        <v>221.82</v>
      </c>
      <c r="I1088" s="327">
        <f t="shared" si="803"/>
        <v>1142.5999999999999</v>
      </c>
    </row>
    <row r="1089" spans="1:9" x14ac:dyDescent="0.25">
      <c r="A1089" s="331" t="s">
        <v>612</v>
      </c>
      <c r="B1089" s="554">
        <v>125</v>
      </c>
      <c r="C1089" s="326">
        <f t="shared" si="792"/>
        <v>0.79113924050632911</v>
      </c>
      <c r="D1089" s="325">
        <v>4.97</v>
      </c>
      <c r="E1089" s="325">
        <f t="shared" si="793"/>
        <v>621.25</v>
      </c>
      <c r="F1089" s="334">
        <v>1</v>
      </c>
      <c r="G1089" s="325">
        <f t="shared" si="802"/>
        <v>621.25</v>
      </c>
      <c r="H1089" s="325">
        <f t="shared" si="800"/>
        <v>149.66</v>
      </c>
      <c r="I1089" s="327">
        <f t="shared" si="803"/>
        <v>770.91</v>
      </c>
    </row>
    <row r="1090" spans="1:9" x14ac:dyDescent="0.25">
      <c r="A1090" s="331" t="s">
        <v>612</v>
      </c>
      <c r="B1090" s="554">
        <v>41</v>
      </c>
      <c r="C1090" s="326">
        <f t="shared" si="792"/>
        <v>0.25949367088607594</v>
      </c>
      <c r="D1090" s="325">
        <v>4.97</v>
      </c>
      <c r="E1090" s="325">
        <f t="shared" si="793"/>
        <v>203.76999999999998</v>
      </c>
      <c r="F1090" s="334">
        <v>1</v>
      </c>
      <c r="G1090" s="325">
        <f t="shared" si="802"/>
        <v>203.77</v>
      </c>
      <c r="H1090" s="325">
        <f t="shared" si="800"/>
        <v>49.09</v>
      </c>
      <c r="I1090" s="327">
        <f t="shared" si="803"/>
        <v>252.86</v>
      </c>
    </row>
    <row r="1091" spans="1:9" x14ac:dyDescent="0.25">
      <c r="A1091" s="331" t="s">
        <v>612</v>
      </c>
      <c r="B1091" s="554">
        <v>100</v>
      </c>
      <c r="C1091" s="326">
        <f t="shared" si="792"/>
        <v>0.63291139240506333</v>
      </c>
      <c r="D1091" s="325">
        <v>4.97</v>
      </c>
      <c r="E1091" s="325">
        <f t="shared" si="793"/>
        <v>497</v>
      </c>
      <c r="F1091" s="332">
        <v>1</v>
      </c>
      <c r="G1091" s="325">
        <f t="shared" si="802"/>
        <v>497</v>
      </c>
      <c r="H1091" s="325">
        <f t="shared" si="800"/>
        <v>119.73</v>
      </c>
      <c r="I1091" s="327">
        <f t="shared" si="803"/>
        <v>616.73</v>
      </c>
    </row>
    <row r="1092" spans="1:9" ht="49.5" x14ac:dyDescent="0.25">
      <c r="A1092" s="520" t="s">
        <v>1394</v>
      </c>
      <c r="B1092" s="552">
        <f>SUM(B1093:B1107)</f>
        <v>1552</v>
      </c>
      <c r="C1092" s="535">
        <f>SUM(C1093:C1107)</f>
        <v>9.8227848101265831</v>
      </c>
      <c r="D1092" s="536"/>
      <c r="E1092" s="536"/>
      <c r="F1092" s="539"/>
      <c r="G1092" s="536">
        <f>SUM(G1093:G1107)</f>
        <v>5840.63</v>
      </c>
      <c r="H1092" s="536">
        <f>SUM(H1093:H1107)</f>
        <v>1407.0000000000002</v>
      </c>
      <c r="I1092" s="540">
        <f>SUM(I1093:I1107)</f>
        <v>7247.63</v>
      </c>
    </row>
    <row r="1093" spans="1:9" x14ac:dyDescent="0.25">
      <c r="A1093" s="331" t="s">
        <v>62</v>
      </c>
      <c r="B1093" s="554">
        <v>72</v>
      </c>
      <c r="C1093" s="326">
        <f t="shared" si="792"/>
        <v>0.45569620253164556</v>
      </c>
      <c r="D1093" s="325">
        <v>3.806</v>
      </c>
      <c r="E1093" s="325">
        <f t="shared" si="793"/>
        <v>274.03199999999998</v>
      </c>
      <c r="F1093" s="334">
        <v>1</v>
      </c>
      <c r="G1093" s="325">
        <f t="shared" ref="G1093" si="804">ROUND(E1093*F1093,2)</f>
        <v>274.02999999999997</v>
      </c>
      <c r="H1093" s="325">
        <f t="shared" si="800"/>
        <v>66.010000000000005</v>
      </c>
      <c r="I1093" s="327">
        <f t="shared" ref="I1093" si="805">G1093+H1093</f>
        <v>340.03999999999996</v>
      </c>
    </row>
    <row r="1094" spans="1:9" x14ac:dyDescent="0.25">
      <c r="A1094" s="331" t="s">
        <v>62</v>
      </c>
      <c r="B1094" s="554">
        <v>24</v>
      </c>
      <c r="C1094" s="326">
        <f t="shared" si="792"/>
        <v>0.15189873417721519</v>
      </c>
      <c r="D1094" s="325">
        <v>3.8439999999999999</v>
      </c>
      <c r="E1094" s="325">
        <f t="shared" si="793"/>
        <v>92.256</v>
      </c>
      <c r="F1094" s="334">
        <v>1</v>
      </c>
      <c r="G1094" s="325">
        <f t="shared" ref="G1094:G1107" si="806">ROUND(E1094*F1094,2)</f>
        <v>92.26</v>
      </c>
      <c r="H1094" s="325">
        <f t="shared" si="800"/>
        <v>22.23</v>
      </c>
      <c r="I1094" s="327">
        <f t="shared" ref="I1094:I1107" si="807">G1094+H1094</f>
        <v>114.49000000000001</v>
      </c>
    </row>
    <row r="1095" spans="1:9" x14ac:dyDescent="0.25">
      <c r="A1095" s="331" t="s">
        <v>62</v>
      </c>
      <c r="B1095" s="554">
        <v>120</v>
      </c>
      <c r="C1095" s="326">
        <f t="shared" ref="C1095:C1117" si="808">B1095/158</f>
        <v>0.759493670886076</v>
      </c>
      <c r="D1095" s="325">
        <v>3.75</v>
      </c>
      <c r="E1095" s="325">
        <f t="shared" ref="E1095:E1117" si="809">D1095*C1095*158</f>
        <v>450</v>
      </c>
      <c r="F1095" s="334">
        <v>1</v>
      </c>
      <c r="G1095" s="325">
        <f t="shared" si="806"/>
        <v>450</v>
      </c>
      <c r="H1095" s="325">
        <f t="shared" si="800"/>
        <v>108.41</v>
      </c>
      <c r="I1095" s="327">
        <f t="shared" si="807"/>
        <v>558.41</v>
      </c>
    </row>
    <row r="1096" spans="1:9" x14ac:dyDescent="0.25">
      <c r="A1096" s="331" t="s">
        <v>62</v>
      </c>
      <c r="B1096" s="554">
        <v>136</v>
      </c>
      <c r="C1096" s="326">
        <f t="shared" si="808"/>
        <v>0.86075949367088611</v>
      </c>
      <c r="D1096" s="325">
        <v>3.806</v>
      </c>
      <c r="E1096" s="325">
        <f t="shared" si="809"/>
        <v>517.6160000000001</v>
      </c>
      <c r="F1096" s="334">
        <v>1</v>
      </c>
      <c r="G1096" s="325">
        <f t="shared" si="806"/>
        <v>517.62</v>
      </c>
      <c r="H1096" s="325">
        <f t="shared" si="800"/>
        <v>124.69</v>
      </c>
      <c r="I1096" s="327">
        <f t="shared" si="807"/>
        <v>642.30999999999995</v>
      </c>
    </row>
    <row r="1097" spans="1:9" x14ac:dyDescent="0.25">
      <c r="A1097" s="331" t="s">
        <v>62</v>
      </c>
      <c r="B1097" s="554">
        <v>192</v>
      </c>
      <c r="C1097" s="326">
        <f t="shared" si="808"/>
        <v>1.2151898734177216</v>
      </c>
      <c r="D1097" s="325">
        <v>3.75</v>
      </c>
      <c r="E1097" s="325">
        <f t="shared" si="809"/>
        <v>720</v>
      </c>
      <c r="F1097" s="334">
        <v>1</v>
      </c>
      <c r="G1097" s="325">
        <f t="shared" si="806"/>
        <v>720</v>
      </c>
      <c r="H1097" s="325">
        <f t="shared" si="800"/>
        <v>173.45</v>
      </c>
      <c r="I1097" s="327">
        <f t="shared" si="807"/>
        <v>893.45</v>
      </c>
    </row>
    <row r="1098" spans="1:9" x14ac:dyDescent="0.25">
      <c r="A1098" s="331" t="s">
        <v>62</v>
      </c>
      <c r="B1098" s="554">
        <v>128</v>
      </c>
      <c r="C1098" s="326">
        <f t="shared" si="808"/>
        <v>0.810126582278481</v>
      </c>
      <c r="D1098" s="325">
        <v>3.75</v>
      </c>
      <c r="E1098" s="325">
        <f t="shared" si="809"/>
        <v>479.99999999999994</v>
      </c>
      <c r="F1098" s="334">
        <v>1</v>
      </c>
      <c r="G1098" s="325">
        <f t="shared" si="806"/>
        <v>480</v>
      </c>
      <c r="H1098" s="325">
        <f t="shared" si="800"/>
        <v>115.63</v>
      </c>
      <c r="I1098" s="327">
        <f t="shared" si="807"/>
        <v>595.63</v>
      </c>
    </row>
    <row r="1099" spans="1:9" x14ac:dyDescent="0.25">
      <c r="A1099" s="331" t="s">
        <v>62</v>
      </c>
      <c r="B1099" s="554">
        <v>120</v>
      </c>
      <c r="C1099" s="326">
        <f t="shared" si="808"/>
        <v>0.759493670886076</v>
      </c>
      <c r="D1099" s="325">
        <v>3.806</v>
      </c>
      <c r="E1099" s="325">
        <f t="shared" si="809"/>
        <v>456.72</v>
      </c>
      <c r="F1099" s="334">
        <v>1</v>
      </c>
      <c r="G1099" s="325">
        <f t="shared" si="806"/>
        <v>456.72</v>
      </c>
      <c r="H1099" s="325">
        <f t="shared" si="800"/>
        <v>110.02</v>
      </c>
      <c r="I1099" s="327">
        <f t="shared" si="807"/>
        <v>566.74</v>
      </c>
    </row>
    <row r="1100" spans="1:9" x14ac:dyDescent="0.25">
      <c r="A1100" s="331" t="s">
        <v>62</v>
      </c>
      <c r="B1100" s="554">
        <v>48</v>
      </c>
      <c r="C1100" s="326">
        <f t="shared" si="808"/>
        <v>0.30379746835443039</v>
      </c>
      <c r="D1100" s="325">
        <v>3.75</v>
      </c>
      <c r="E1100" s="325">
        <f t="shared" si="809"/>
        <v>180</v>
      </c>
      <c r="F1100" s="334">
        <v>1</v>
      </c>
      <c r="G1100" s="325">
        <f t="shared" si="806"/>
        <v>180</v>
      </c>
      <c r="H1100" s="325">
        <f t="shared" si="800"/>
        <v>43.36</v>
      </c>
      <c r="I1100" s="327">
        <f t="shared" si="807"/>
        <v>223.36</v>
      </c>
    </row>
    <row r="1101" spans="1:9" x14ac:dyDescent="0.25">
      <c r="A1101" s="331" t="s">
        <v>62</v>
      </c>
      <c r="B1101" s="554">
        <v>128</v>
      </c>
      <c r="C1101" s="326">
        <f t="shared" si="808"/>
        <v>0.810126582278481</v>
      </c>
      <c r="D1101" s="325">
        <v>3.75</v>
      </c>
      <c r="E1101" s="325">
        <f t="shared" si="809"/>
        <v>479.99999999999994</v>
      </c>
      <c r="F1101" s="334">
        <v>1</v>
      </c>
      <c r="G1101" s="325">
        <f t="shared" si="806"/>
        <v>480</v>
      </c>
      <c r="H1101" s="325">
        <f t="shared" si="800"/>
        <v>115.63</v>
      </c>
      <c r="I1101" s="327">
        <f t="shared" si="807"/>
        <v>595.63</v>
      </c>
    </row>
    <row r="1102" spans="1:9" x14ac:dyDescent="0.25">
      <c r="A1102" s="331" t="s">
        <v>62</v>
      </c>
      <c r="B1102" s="554">
        <v>72</v>
      </c>
      <c r="C1102" s="326">
        <f t="shared" si="808"/>
        <v>0.45569620253164556</v>
      </c>
      <c r="D1102" s="325">
        <v>3.75</v>
      </c>
      <c r="E1102" s="325">
        <f t="shared" si="809"/>
        <v>270</v>
      </c>
      <c r="F1102" s="334">
        <v>1</v>
      </c>
      <c r="G1102" s="325">
        <f t="shared" si="806"/>
        <v>270</v>
      </c>
      <c r="H1102" s="325">
        <f t="shared" si="800"/>
        <v>65.040000000000006</v>
      </c>
      <c r="I1102" s="327">
        <f t="shared" si="807"/>
        <v>335.04</v>
      </c>
    </row>
    <row r="1103" spans="1:9" x14ac:dyDescent="0.25">
      <c r="A1103" s="331" t="s">
        <v>62</v>
      </c>
      <c r="B1103" s="554">
        <v>112</v>
      </c>
      <c r="C1103" s="326">
        <f t="shared" si="808"/>
        <v>0.70886075949367089</v>
      </c>
      <c r="D1103" s="325">
        <v>3.75</v>
      </c>
      <c r="E1103" s="325">
        <f t="shared" si="809"/>
        <v>420</v>
      </c>
      <c r="F1103" s="334">
        <v>1</v>
      </c>
      <c r="G1103" s="325">
        <f t="shared" si="806"/>
        <v>420</v>
      </c>
      <c r="H1103" s="325">
        <f t="shared" si="800"/>
        <v>101.18</v>
      </c>
      <c r="I1103" s="327">
        <f t="shared" si="807"/>
        <v>521.18000000000006</v>
      </c>
    </row>
    <row r="1104" spans="1:9" x14ac:dyDescent="0.25">
      <c r="A1104" s="331" t="s">
        <v>62</v>
      </c>
      <c r="B1104" s="554">
        <v>112</v>
      </c>
      <c r="C1104" s="326">
        <f t="shared" si="808"/>
        <v>0.70886075949367089</v>
      </c>
      <c r="D1104" s="325">
        <v>3.75</v>
      </c>
      <c r="E1104" s="325">
        <f t="shared" si="809"/>
        <v>420</v>
      </c>
      <c r="F1104" s="334">
        <v>1</v>
      </c>
      <c r="G1104" s="325">
        <f t="shared" si="806"/>
        <v>420</v>
      </c>
      <c r="H1104" s="325">
        <f t="shared" si="800"/>
        <v>101.18</v>
      </c>
      <c r="I1104" s="327">
        <f t="shared" si="807"/>
        <v>521.18000000000006</v>
      </c>
    </row>
    <row r="1105" spans="1:9" x14ac:dyDescent="0.25">
      <c r="A1105" s="331" t="s">
        <v>62</v>
      </c>
      <c r="B1105" s="554">
        <v>120</v>
      </c>
      <c r="C1105" s="326">
        <f t="shared" si="808"/>
        <v>0.759493670886076</v>
      </c>
      <c r="D1105" s="325">
        <v>3.75</v>
      </c>
      <c r="E1105" s="325">
        <f t="shared" si="809"/>
        <v>450</v>
      </c>
      <c r="F1105" s="334">
        <v>1</v>
      </c>
      <c r="G1105" s="325">
        <f t="shared" si="806"/>
        <v>450</v>
      </c>
      <c r="H1105" s="325">
        <f t="shared" si="800"/>
        <v>108.41</v>
      </c>
      <c r="I1105" s="327">
        <f t="shared" si="807"/>
        <v>558.41</v>
      </c>
    </row>
    <row r="1106" spans="1:9" x14ac:dyDescent="0.25">
      <c r="A1106" s="331" t="s">
        <v>62</v>
      </c>
      <c r="B1106" s="554">
        <v>72</v>
      </c>
      <c r="C1106" s="326">
        <f t="shared" si="808"/>
        <v>0.45569620253164556</v>
      </c>
      <c r="D1106" s="325">
        <v>3.75</v>
      </c>
      <c r="E1106" s="325">
        <f t="shared" si="809"/>
        <v>270</v>
      </c>
      <c r="F1106" s="332">
        <v>1</v>
      </c>
      <c r="G1106" s="325">
        <f t="shared" si="806"/>
        <v>270</v>
      </c>
      <c r="H1106" s="325">
        <f t="shared" si="800"/>
        <v>65.040000000000006</v>
      </c>
      <c r="I1106" s="327">
        <f t="shared" si="807"/>
        <v>335.04</v>
      </c>
    </row>
    <row r="1107" spans="1:9" x14ac:dyDescent="0.25">
      <c r="A1107" s="331" t="s">
        <v>62</v>
      </c>
      <c r="B1107" s="554">
        <v>96</v>
      </c>
      <c r="C1107" s="326">
        <f t="shared" si="808"/>
        <v>0.60759493670886078</v>
      </c>
      <c r="D1107" s="325">
        <v>3.75</v>
      </c>
      <c r="E1107" s="325">
        <f t="shared" si="809"/>
        <v>360</v>
      </c>
      <c r="F1107" s="332">
        <v>1</v>
      </c>
      <c r="G1107" s="325">
        <f t="shared" si="806"/>
        <v>360</v>
      </c>
      <c r="H1107" s="325">
        <f t="shared" si="800"/>
        <v>86.72</v>
      </c>
      <c r="I1107" s="327">
        <f t="shared" si="807"/>
        <v>446.72</v>
      </c>
    </row>
    <row r="1108" spans="1:9" ht="33" x14ac:dyDescent="0.25">
      <c r="A1108" s="520" t="s">
        <v>7</v>
      </c>
      <c r="B1108" s="552">
        <f>SUM(B1109:B1117)</f>
        <v>645.5</v>
      </c>
      <c r="C1108" s="535">
        <f>SUM(C1109:C1117)</f>
        <v>4.0854430379746836</v>
      </c>
      <c r="D1108" s="536"/>
      <c r="E1108" s="536"/>
      <c r="F1108" s="539"/>
      <c r="G1108" s="536">
        <f>SUM(G1109:G1117)</f>
        <v>2202.98</v>
      </c>
      <c r="H1108" s="536">
        <f>SUM(H1109:H1117)</f>
        <v>530.69999999999993</v>
      </c>
      <c r="I1108" s="540">
        <f>SUM(I1109:I1117)</f>
        <v>2733.6800000000003</v>
      </c>
    </row>
    <row r="1109" spans="1:9" x14ac:dyDescent="0.25">
      <c r="A1109" s="331" t="s">
        <v>507</v>
      </c>
      <c r="B1109" s="554">
        <v>52.5</v>
      </c>
      <c r="C1109" s="326">
        <f t="shared" si="808"/>
        <v>0.33227848101265822</v>
      </c>
      <c r="D1109" s="325">
        <v>3.8</v>
      </c>
      <c r="E1109" s="325">
        <f t="shared" si="809"/>
        <v>199.49999999999997</v>
      </c>
      <c r="F1109" s="334">
        <v>1</v>
      </c>
      <c r="G1109" s="325">
        <f t="shared" ref="G1109" si="810">ROUND(E1109*F1109,2)</f>
        <v>199.5</v>
      </c>
      <c r="H1109" s="325">
        <f t="shared" ref="H1109:H1117" si="811">ROUND(G1109*0.2409,2)</f>
        <v>48.06</v>
      </c>
      <c r="I1109" s="327">
        <f t="shared" ref="I1109" si="812">G1109+H1109</f>
        <v>247.56</v>
      </c>
    </row>
    <row r="1110" spans="1:9" x14ac:dyDescent="0.25">
      <c r="A1110" s="331" t="s">
        <v>507</v>
      </c>
      <c r="B1110" s="554">
        <v>25</v>
      </c>
      <c r="C1110" s="326">
        <f t="shared" si="808"/>
        <v>0.15822784810126583</v>
      </c>
      <c r="D1110" s="325">
        <v>3.8</v>
      </c>
      <c r="E1110" s="325">
        <f t="shared" si="809"/>
        <v>95</v>
      </c>
      <c r="F1110" s="334">
        <v>1</v>
      </c>
      <c r="G1110" s="325">
        <f t="shared" ref="G1110:G1117" si="813">ROUND(E1110*F1110,2)</f>
        <v>95</v>
      </c>
      <c r="H1110" s="325">
        <f t="shared" si="811"/>
        <v>22.89</v>
      </c>
      <c r="I1110" s="327">
        <f t="shared" ref="I1110:I1117" si="814">G1110+H1110</f>
        <v>117.89</v>
      </c>
    </row>
    <row r="1111" spans="1:9" x14ac:dyDescent="0.25">
      <c r="A1111" s="331" t="s">
        <v>63</v>
      </c>
      <c r="B1111" s="554">
        <v>120</v>
      </c>
      <c r="C1111" s="326">
        <f t="shared" si="808"/>
        <v>0.759493670886076</v>
      </c>
      <c r="D1111" s="325">
        <v>3.36</v>
      </c>
      <c r="E1111" s="325">
        <f t="shared" si="809"/>
        <v>403.20000000000005</v>
      </c>
      <c r="F1111" s="334">
        <v>1</v>
      </c>
      <c r="G1111" s="325">
        <f t="shared" si="813"/>
        <v>403.2</v>
      </c>
      <c r="H1111" s="325">
        <f t="shared" si="811"/>
        <v>97.13</v>
      </c>
      <c r="I1111" s="327">
        <f t="shared" si="814"/>
        <v>500.33</v>
      </c>
    </row>
    <row r="1112" spans="1:9" x14ac:dyDescent="0.25">
      <c r="A1112" s="331" t="s">
        <v>63</v>
      </c>
      <c r="B1112" s="554">
        <v>72</v>
      </c>
      <c r="C1112" s="326">
        <f t="shared" si="808"/>
        <v>0.45569620253164556</v>
      </c>
      <c r="D1112" s="325">
        <v>3.36</v>
      </c>
      <c r="E1112" s="325">
        <f t="shared" si="809"/>
        <v>241.92</v>
      </c>
      <c r="F1112" s="334">
        <v>1</v>
      </c>
      <c r="G1112" s="325">
        <f t="shared" si="813"/>
        <v>241.92</v>
      </c>
      <c r="H1112" s="325">
        <f t="shared" si="811"/>
        <v>58.28</v>
      </c>
      <c r="I1112" s="327">
        <f t="shared" si="814"/>
        <v>300.2</v>
      </c>
    </row>
    <row r="1113" spans="1:9" x14ac:dyDescent="0.25">
      <c r="A1113" s="331" t="s">
        <v>63</v>
      </c>
      <c r="B1113" s="554">
        <v>88</v>
      </c>
      <c r="C1113" s="326">
        <f t="shared" si="808"/>
        <v>0.55696202531645567</v>
      </c>
      <c r="D1113" s="325">
        <v>3.36</v>
      </c>
      <c r="E1113" s="325">
        <f t="shared" si="809"/>
        <v>295.68</v>
      </c>
      <c r="F1113" s="334">
        <v>1</v>
      </c>
      <c r="G1113" s="325">
        <f t="shared" si="813"/>
        <v>295.68</v>
      </c>
      <c r="H1113" s="325">
        <f t="shared" si="811"/>
        <v>71.23</v>
      </c>
      <c r="I1113" s="327">
        <f t="shared" si="814"/>
        <v>366.91</v>
      </c>
    </row>
    <row r="1114" spans="1:9" x14ac:dyDescent="0.25">
      <c r="A1114" s="331" t="s">
        <v>63</v>
      </c>
      <c r="B1114" s="554">
        <v>96</v>
      </c>
      <c r="C1114" s="326">
        <f t="shared" si="808"/>
        <v>0.60759493670886078</v>
      </c>
      <c r="D1114" s="325">
        <v>3.36</v>
      </c>
      <c r="E1114" s="325">
        <f t="shared" si="809"/>
        <v>322.56</v>
      </c>
      <c r="F1114" s="334">
        <v>1</v>
      </c>
      <c r="G1114" s="325">
        <f t="shared" si="813"/>
        <v>322.56</v>
      </c>
      <c r="H1114" s="325">
        <f t="shared" si="811"/>
        <v>77.7</v>
      </c>
      <c r="I1114" s="327">
        <f t="shared" si="814"/>
        <v>400.26</v>
      </c>
    </row>
    <row r="1115" spans="1:9" x14ac:dyDescent="0.25">
      <c r="A1115" s="331" t="s">
        <v>63</v>
      </c>
      <c r="B1115" s="554">
        <v>120</v>
      </c>
      <c r="C1115" s="326">
        <f t="shared" si="808"/>
        <v>0.759493670886076</v>
      </c>
      <c r="D1115" s="325">
        <v>3.36</v>
      </c>
      <c r="E1115" s="325">
        <f t="shared" si="809"/>
        <v>403.20000000000005</v>
      </c>
      <c r="F1115" s="334">
        <v>1</v>
      </c>
      <c r="G1115" s="325">
        <f t="shared" si="813"/>
        <v>403.2</v>
      </c>
      <c r="H1115" s="325">
        <f t="shared" si="811"/>
        <v>97.13</v>
      </c>
      <c r="I1115" s="327">
        <f t="shared" si="814"/>
        <v>500.33</v>
      </c>
    </row>
    <row r="1116" spans="1:9" x14ac:dyDescent="0.25">
      <c r="A1116" s="331" t="s">
        <v>63</v>
      </c>
      <c r="B1116" s="554">
        <v>24</v>
      </c>
      <c r="C1116" s="326">
        <f t="shared" si="808"/>
        <v>0.15189873417721519</v>
      </c>
      <c r="D1116" s="325">
        <v>3.36</v>
      </c>
      <c r="E1116" s="325">
        <f t="shared" si="809"/>
        <v>80.64</v>
      </c>
      <c r="F1116" s="334">
        <v>1</v>
      </c>
      <c r="G1116" s="325">
        <f t="shared" si="813"/>
        <v>80.64</v>
      </c>
      <c r="H1116" s="325">
        <f t="shared" si="811"/>
        <v>19.43</v>
      </c>
      <c r="I1116" s="327">
        <f t="shared" si="814"/>
        <v>100.07</v>
      </c>
    </row>
    <row r="1117" spans="1:9" x14ac:dyDescent="0.25">
      <c r="A1117" s="331" t="s">
        <v>63</v>
      </c>
      <c r="B1117" s="554">
        <v>48</v>
      </c>
      <c r="C1117" s="326">
        <f t="shared" si="808"/>
        <v>0.30379746835443039</v>
      </c>
      <c r="D1117" s="325">
        <v>3.36</v>
      </c>
      <c r="E1117" s="325">
        <f t="shared" si="809"/>
        <v>161.28</v>
      </c>
      <c r="F1117" s="332">
        <v>1</v>
      </c>
      <c r="G1117" s="325">
        <f t="shared" si="813"/>
        <v>161.28</v>
      </c>
      <c r="H1117" s="325">
        <f t="shared" si="811"/>
        <v>38.85</v>
      </c>
      <c r="I1117" s="327">
        <f t="shared" si="814"/>
        <v>200.13</v>
      </c>
    </row>
    <row r="1118" spans="1:9" x14ac:dyDescent="0.25">
      <c r="A1118" s="519" t="s">
        <v>1506</v>
      </c>
      <c r="B1118" s="551">
        <f t="shared" ref="B1118:C1118" si="815">B1119</f>
        <v>230</v>
      </c>
      <c r="C1118" s="532">
        <f t="shared" si="815"/>
        <v>1.4556962025316456</v>
      </c>
      <c r="D1118" s="533"/>
      <c r="E1118" s="533"/>
      <c r="F1118" s="541"/>
      <c r="G1118" s="532">
        <f t="shared" ref="G1118:I1118" si="816">G1119</f>
        <v>1324.3200000000002</v>
      </c>
      <c r="H1118" s="532">
        <f t="shared" si="816"/>
        <v>319.02999999999997</v>
      </c>
      <c r="I1118" s="538">
        <f t="shared" si="816"/>
        <v>1643.35</v>
      </c>
    </row>
    <row r="1119" spans="1:9" ht="33" x14ac:dyDescent="0.25">
      <c r="A1119" s="520" t="s">
        <v>1390</v>
      </c>
      <c r="B1119" s="552">
        <f t="shared" ref="B1119:C1119" si="817">SUM(B1120:B1122)</f>
        <v>230</v>
      </c>
      <c r="C1119" s="535">
        <f t="shared" si="817"/>
        <v>1.4556962025316456</v>
      </c>
      <c r="D1119" s="536"/>
      <c r="E1119" s="536"/>
      <c r="F1119" s="539"/>
      <c r="G1119" s="535">
        <f t="shared" ref="G1119:I1119" si="818">SUM(G1120:G1122)</f>
        <v>1324.3200000000002</v>
      </c>
      <c r="H1119" s="535">
        <f t="shared" si="818"/>
        <v>319.02999999999997</v>
      </c>
      <c r="I1119" s="537">
        <f t="shared" si="818"/>
        <v>1643.35</v>
      </c>
    </row>
    <row r="1120" spans="1:9" x14ac:dyDescent="0.25">
      <c r="A1120" s="331" t="s">
        <v>721</v>
      </c>
      <c r="B1120" s="554">
        <v>48</v>
      </c>
      <c r="C1120" s="326">
        <f t="shared" ref="C1120:C1122" si="819">B1120/158</f>
        <v>0.30379746835443039</v>
      </c>
      <c r="D1120" s="325">
        <v>8.1349999999999998</v>
      </c>
      <c r="E1120" s="325">
        <f t="shared" ref="E1120:E1121" si="820">D1120*C1120*158</f>
        <v>390.48</v>
      </c>
      <c r="F1120" s="332">
        <v>1</v>
      </c>
      <c r="G1120" s="325">
        <f t="shared" ref="G1120" si="821">ROUND(E1120*F1120,2)</f>
        <v>390.48</v>
      </c>
      <c r="H1120" s="325">
        <f t="shared" ref="H1120:H1122" si="822">ROUND(G1120*0.2409,2)</f>
        <v>94.07</v>
      </c>
      <c r="I1120" s="327">
        <f t="shared" ref="I1120" si="823">G1120+H1120</f>
        <v>484.55</v>
      </c>
    </row>
    <row r="1121" spans="1:9" x14ac:dyDescent="0.25">
      <c r="A1121" s="331" t="s">
        <v>1507</v>
      </c>
      <c r="B1121" s="554">
        <v>24</v>
      </c>
      <c r="C1121" s="326">
        <f t="shared" si="819"/>
        <v>0.15189873417721519</v>
      </c>
      <c r="D1121" s="325">
        <v>7.86</v>
      </c>
      <c r="E1121" s="325">
        <f t="shared" si="820"/>
        <v>188.64000000000001</v>
      </c>
      <c r="F1121" s="332">
        <v>1</v>
      </c>
      <c r="G1121" s="325">
        <f t="shared" ref="G1121:G1122" si="824">ROUND(E1121*F1121,2)</f>
        <v>188.64</v>
      </c>
      <c r="H1121" s="325">
        <f t="shared" si="822"/>
        <v>45.44</v>
      </c>
      <c r="I1121" s="327">
        <f t="shared" ref="I1121:I1122" si="825">G1121+H1121</f>
        <v>234.07999999999998</v>
      </c>
    </row>
    <row r="1122" spans="1:9" x14ac:dyDescent="0.25">
      <c r="A1122" s="331" t="s">
        <v>1508</v>
      </c>
      <c r="B1122" s="554">
        <v>158</v>
      </c>
      <c r="C1122" s="326">
        <f t="shared" si="819"/>
        <v>1</v>
      </c>
      <c r="D1122" s="325">
        <v>2484</v>
      </c>
      <c r="E1122" s="325">
        <f>D1122*C1122</f>
        <v>2484</v>
      </c>
      <c r="F1122" s="332">
        <v>0.3</v>
      </c>
      <c r="G1122" s="325">
        <f t="shared" si="824"/>
        <v>745.2</v>
      </c>
      <c r="H1122" s="325">
        <f t="shared" si="822"/>
        <v>179.52</v>
      </c>
      <c r="I1122" s="327">
        <f t="shared" si="825"/>
        <v>924.72</v>
      </c>
    </row>
    <row r="1123" spans="1:9" x14ac:dyDescent="0.25">
      <c r="A1123" s="519" t="s">
        <v>1509</v>
      </c>
      <c r="B1123" s="551">
        <f t="shared" ref="B1123:C1123" si="826">B1124+B1127</f>
        <v>28</v>
      </c>
      <c r="C1123" s="532">
        <f t="shared" si="826"/>
        <v>0.17721518987341772</v>
      </c>
      <c r="D1123" s="533"/>
      <c r="E1123" s="533"/>
      <c r="F1123" s="541"/>
      <c r="G1123" s="532">
        <f t="shared" ref="G1123:I1123" si="827">G1124+G1127</f>
        <v>128.19999999999999</v>
      </c>
      <c r="H1123" s="532">
        <f t="shared" si="827"/>
        <v>30.880000000000003</v>
      </c>
      <c r="I1123" s="538">
        <f t="shared" si="827"/>
        <v>159.08000000000001</v>
      </c>
    </row>
    <row r="1124" spans="1:9" ht="49.5" x14ac:dyDescent="0.25">
      <c r="A1124" s="520" t="s">
        <v>8</v>
      </c>
      <c r="B1124" s="552">
        <f t="shared" ref="B1124:C1124" si="828">SUM(B1125:B1126)</f>
        <v>14</v>
      </c>
      <c r="C1124" s="535">
        <f t="shared" si="828"/>
        <v>8.8607594936708861E-2</v>
      </c>
      <c r="D1124" s="536"/>
      <c r="E1124" s="536"/>
      <c r="F1124" s="539"/>
      <c r="G1124" s="535">
        <f t="shared" ref="G1124:I1124" si="829">SUM(G1125:G1126)</f>
        <v>81.16</v>
      </c>
      <c r="H1124" s="535">
        <f t="shared" si="829"/>
        <v>19.55</v>
      </c>
      <c r="I1124" s="537">
        <f t="shared" si="829"/>
        <v>100.71000000000001</v>
      </c>
    </row>
    <row r="1125" spans="1:9" x14ac:dyDescent="0.25">
      <c r="A1125" s="331" t="s">
        <v>964</v>
      </c>
      <c r="B1125" s="554">
        <v>4</v>
      </c>
      <c r="C1125" s="326">
        <f t="shared" ref="C1125:C1128" si="830">B1125/158</f>
        <v>2.5316455696202531E-2</v>
      </c>
      <c r="D1125" s="325">
        <v>5.9409999999999998</v>
      </c>
      <c r="E1125" s="325">
        <f t="shared" ref="E1125:E1128" si="831">D1125*C1125*158</f>
        <v>23.763999999999999</v>
      </c>
      <c r="F1125" s="332">
        <v>1</v>
      </c>
      <c r="G1125" s="325">
        <f t="shared" ref="G1125" si="832">ROUND(E1125*F1125,2)</f>
        <v>23.76</v>
      </c>
      <c r="H1125" s="325">
        <f t="shared" ref="H1125:H1126" si="833">ROUND(G1125*0.2409,2)</f>
        <v>5.72</v>
      </c>
      <c r="I1125" s="327">
        <f t="shared" ref="I1125" si="834">G1125+H1125</f>
        <v>29.48</v>
      </c>
    </row>
    <row r="1126" spans="1:9" x14ac:dyDescent="0.25">
      <c r="A1126" s="331" t="s">
        <v>964</v>
      </c>
      <c r="B1126" s="554">
        <v>10</v>
      </c>
      <c r="C1126" s="326">
        <f t="shared" si="830"/>
        <v>6.3291139240506333E-2</v>
      </c>
      <c r="D1126" s="325">
        <v>5.74</v>
      </c>
      <c r="E1126" s="325">
        <f t="shared" si="831"/>
        <v>57.400000000000006</v>
      </c>
      <c r="F1126" s="332">
        <v>1</v>
      </c>
      <c r="G1126" s="325">
        <f t="shared" ref="G1126" si="835">ROUND(E1126*F1126,2)</f>
        <v>57.4</v>
      </c>
      <c r="H1126" s="325">
        <f t="shared" si="833"/>
        <v>13.83</v>
      </c>
      <c r="I1126" s="327">
        <f t="shared" ref="I1126" si="836">G1126+H1126</f>
        <v>71.23</v>
      </c>
    </row>
    <row r="1127" spans="1:9" ht="33" x14ac:dyDescent="0.25">
      <c r="A1127" s="520" t="s">
        <v>7</v>
      </c>
      <c r="B1127" s="552">
        <f t="shared" ref="B1127:C1127" si="837">SUM(B1128)</f>
        <v>14</v>
      </c>
      <c r="C1127" s="535">
        <f t="shared" si="837"/>
        <v>8.8607594936708861E-2</v>
      </c>
      <c r="D1127" s="536"/>
      <c r="E1127" s="536"/>
      <c r="F1127" s="539"/>
      <c r="G1127" s="535">
        <f t="shared" ref="G1127:I1127" si="838">SUM(G1128)</f>
        <v>47.04</v>
      </c>
      <c r="H1127" s="535">
        <f t="shared" si="838"/>
        <v>11.33</v>
      </c>
      <c r="I1127" s="537">
        <f t="shared" si="838"/>
        <v>58.37</v>
      </c>
    </row>
    <row r="1128" spans="1:9" x14ac:dyDescent="0.25">
      <c r="A1128" s="331" t="s">
        <v>63</v>
      </c>
      <c r="B1128" s="554">
        <v>14</v>
      </c>
      <c r="C1128" s="326">
        <f t="shared" si="830"/>
        <v>8.8607594936708861E-2</v>
      </c>
      <c r="D1128" s="325">
        <v>3.36</v>
      </c>
      <c r="E1128" s="325">
        <f t="shared" si="831"/>
        <v>47.04</v>
      </c>
      <c r="F1128" s="332">
        <v>1</v>
      </c>
      <c r="G1128" s="325">
        <f t="shared" ref="G1128" si="839">ROUND(E1128*F1128,2)</f>
        <v>47.04</v>
      </c>
      <c r="H1128" s="325">
        <f t="shared" ref="H1128" si="840">ROUND(G1128*0.2409,2)</f>
        <v>11.33</v>
      </c>
      <c r="I1128" s="327">
        <f t="shared" ref="I1128" si="841">G1128+H1128</f>
        <v>58.37</v>
      </c>
    </row>
    <row r="1129" spans="1:9" x14ac:dyDescent="0.25">
      <c r="A1129" s="519" t="s">
        <v>1510</v>
      </c>
      <c r="B1129" s="551">
        <f t="shared" ref="B1129:C1129" si="842">B1130+B1136+B1144</f>
        <v>44</v>
      </c>
      <c r="C1129" s="532">
        <f t="shared" si="842"/>
        <v>0.27848101265822794</v>
      </c>
      <c r="D1129" s="533"/>
      <c r="E1129" s="533"/>
      <c r="F1129" s="541"/>
      <c r="G1129" s="532">
        <f t="shared" ref="G1129:I1129" si="843">G1130+G1136+G1144</f>
        <v>265.43</v>
      </c>
      <c r="H1129" s="532">
        <f t="shared" si="843"/>
        <v>63.940000000000005</v>
      </c>
      <c r="I1129" s="538">
        <f t="shared" si="843"/>
        <v>329.37</v>
      </c>
    </row>
    <row r="1130" spans="1:9" ht="33" x14ac:dyDescent="0.25">
      <c r="A1130" s="520" t="s">
        <v>1390</v>
      </c>
      <c r="B1130" s="552">
        <f t="shared" ref="B1130:C1130" si="844">SUM(B1131:B1135)</f>
        <v>6</v>
      </c>
      <c r="C1130" s="535">
        <f t="shared" si="844"/>
        <v>3.7974683544303799E-2</v>
      </c>
      <c r="D1130" s="536"/>
      <c r="E1130" s="536"/>
      <c r="F1130" s="539"/>
      <c r="G1130" s="535">
        <f t="shared" ref="G1130:I1130" si="845">SUM(G1131:G1135)</f>
        <v>52.46</v>
      </c>
      <c r="H1130" s="535">
        <f t="shared" si="845"/>
        <v>12.640000000000002</v>
      </c>
      <c r="I1130" s="537">
        <f t="shared" si="845"/>
        <v>65.099999999999994</v>
      </c>
    </row>
    <row r="1131" spans="1:9" x14ac:dyDescent="0.25">
      <c r="A1131" s="331" t="s">
        <v>973</v>
      </c>
      <c r="B1131" s="554">
        <v>1</v>
      </c>
      <c r="C1131" s="326">
        <f t="shared" ref="C1131:C1147" si="846">B1131/158</f>
        <v>6.3291139240506328E-3</v>
      </c>
      <c r="D1131" s="325">
        <v>8.798</v>
      </c>
      <c r="E1131" s="325">
        <f t="shared" ref="E1131:E1147" si="847">D1131*C1131*158</f>
        <v>8.798</v>
      </c>
      <c r="F1131" s="332">
        <v>1</v>
      </c>
      <c r="G1131" s="325">
        <f t="shared" ref="G1131" si="848">ROUND(E1131*F1131,2)</f>
        <v>8.8000000000000007</v>
      </c>
      <c r="H1131" s="325">
        <f t="shared" ref="H1131:H1135" si="849">ROUND(G1131*0.2409,2)</f>
        <v>2.12</v>
      </c>
      <c r="I1131" s="327">
        <f t="shared" ref="I1131" si="850">G1131+H1131</f>
        <v>10.920000000000002</v>
      </c>
    </row>
    <row r="1132" spans="1:9" x14ac:dyDescent="0.25">
      <c r="A1132" s="331" t="s">
        <v>973</v>
      </c>
      <c r="B1132" s="554">
        <v>1</v>
      </c>
      <c r="C1132" s="326">
        <f t="shared" si="846"/>
        <v>6.3291139240506328E-3</v>
      </c>
      <c r="D1132" s="325">
        <v>8.798</v>
      </c>
      <c r="E1132" s="325">
        <f t="shared" si="847"/>
        <v>8.798</v>
      </c>
      <c r="F1132" s="332">
        <v>1</v>
      </c>
      <c r="G1132" s="325">
        <f t="shared" ref="G1132:G1135" si="851">ROUND(E1132*F1132,2)</f>
        <v>8.8000000000000007</v>
      </c>
      <c r="H1132" s="325">
        <f t="shared" si="849"/>
        <v>2.12</v>
      </c>
      <c r="I1132" s="327">
        <f t="shared" ref="I1132:I1135" si="852">G1132+H1132</f>
        <v>10.920000000000002</v>
      </c>
    </row>
    <row r="1133" spans="1:9" x14ac:dyDescent="0.25">
      <c r="A1133" s="331" t="s">
        <v>973</v>
      </c>
      <c r="B1133" s="554">
        <v>2</v>
      </c>
      <c r="C1133" s="326">
        <f t="shared" si="846"/>
        <v>1.2658227848101266E-2</v>
      </c>
      <c r="D1133" s="325">
        <v>8.7129999999999992</v>
      </c>
      <c r="E1133" s="325">
        <f t="shared" si="847"/>
        <v>17.425999999999998</v>
      </c>
      <c r="F1133" s="332">
        <v>1</v>
      </c>
      <c r="G1133" s="325">
        <f t="shared" si="851"/>
        <v>17.43</v>
      </c>
      <c r="H1133" s="325">
        <f t="shared" si="849"/>
        <v>4.2</v>
      </c>
      <c r="I1133" s="327">
        <f t="shared" si="852"/>
        <v>21.63</v>
      </c>
    </row>
    <row r="1134" spans="1:9" x14ac:dyDescent="0.25">
      <c r="A1134" s="331" t="s">
        <v>973</v>
      </c>
      <c r="B1134" s="554">
        <v>1</v>
      </c>
      <c r="C1134" s="326">
        <f t="shared" si="846"/>
        <v>6.3291139240506328E-3</v>
      </c>
      <c r="D1134" s="325">
        <v>8.798</v>
      </c>
      <c r="E1134" s="325">
        <f t="shared" si="847"/>
        <v>8.798</v>
      </c>
      <c r="F1134" s="332">
        <v>1</v>
      </c>
      <c r="G1134" s="325">
        <f t="shared" si="851"/>
        <v>8.8000000000000007</v>
      </c>
      <c r="H1134" s="325">
        <f t="shared" si="849"/>
        <v>2.12</v>
      </c>
      <c r="I1134" s="327">
        <f t="shared" si="852"/>
        <v>10.920000000000002</v>
      </c>
    </row>
    <row r="1135" spans="1:9" x14ac:dyDescent="0.25">
      <c r="A1135" s="331" t="s">
        <v>973</v>
      </c>
      <c r="B1135" s="554">
        <v>1</v>
      </c>
      <c r="C1135" s="326">
        <f t="shared" si="846"/>
        <v>6.3291139240506328E-3</v>
      </c>
      <c r="D1135" s="325">
        <v>8.6280000000000001</v>
      </c>
      <c r="E1135" s="325">
        <f t="shared" si="847"/>
        <v>8.6280000000000001</v>
      </c>
      <c r="F1135" s="332">
        <v>1</v>
      </c>
      <c r="G1135" s="325">
        <f t="shared" si="851"/>
        <v>8.6300000000000008</v>
      </c>
      <c r="H1135" s="325">
        <f t="shared" si="849"/>
        <v>2.08</v>
      </c>
      <c r="I1135" s="327">
        <f t="shared" si="852"/>
        <v>10.71</v>
      </c>
    </row>
    <row r="1136" spans="1:9" ht="49.5" x14ac:dyDescent="0.25">
      <c r="A1136" s="520" t="s">
        <v>8</v>
      </c>
      <c r="B1136" s="552">
        <f t="shared" ref="B1136:C1136" si="853">SUM(B1137:B1143)</f>
        <v>34</v>
      </c>
      <c r="C1136" s="535">
        <f t="shared" si="853"/>
        <v>0.21518987341772158</v>
      </c>
      <c r="D1136" s="536"/>
      <c r="E1136" s="536"/>
      <c r="F1136" s="539"/>
      <c r="G1136" s="535">
        <f t="shared" ref="G1136:I1136" si="854">SUM(G1137:G1143)</f>
        <v>197.97</v>
      </c>
      <c r="H1136" s="535">
        <f t="shared" si="854"/>
        <v>47.690000000000005</v>
      </c>
      <c r="I1136" s="537">
        <f t="shared" si="854"/>
        <v>245.66000000000003</v>
      </c>
    </row>
    <row r="1137" spans="1:9" ht="33" x14ac:dyDescent="0.25">
      <c r="A1137" s="331" t="s">
        <v>1404</v>
      </c>
      <c r="B1137" s="554">
        <v>25</v>
      </c>
      <c r="C1137" s="326">
        <f t="shared" si="846"/>
        <v>0.15822784810126583</v>
      </c>
      <c r="D1137" s="325">
        <v>5.8259999999999996</v>
      </c>
      <c r="E1137" s="325">
        <f t="shared" si="847"/>
        <v>145.65</v>
      </c>
      <c r="F1137" s="332">
        <v>1</v>
      </c>
      <c r="G1137" s="325">
        <f t="shared" ref="G1137" si="855">ROUND(E1137*F1137,2)</f>
        <v>145.65</v>
      </c>
      <c r="H1137" s="325">
        <f t="shared" ref="H1137:H1147" si="856">ROUND(G1137*0.2409,2)</f>
        <v>35.090000000000003</v>
      </c>
      <c r="I1137" s="327">
        <f t="shared" ref="I1137" si="857">G1137+H1137</f>
        <v>180.74</v>
      </c>
    </row>
    <row r="1138" spans="1:9" x14ac:dyDescent="0.25">
      <c r="A1138" s="331" t="s">
        <v>966</v>
      </c>
      <c r="B1138" s="554">
        <v>1</v>
      </c>
      <c r="C1138" s="326">
        <f t="shared" si="846"/>
        <v>6.3291139240506328E-3</v>
      </c>
      <c r="D1138" s="325">
        <v>5.8259999999999996</v>
      </c>
      <c r="E1138" s="325">
        <f t="shared" si="847"/>
        <v>5.8259999999999987</v>
      </c>
      <c r="F1138" s="332">
        <v>1</v>
      </c>
      <c r="G1138" s="325">
        <f t="shared" ref="G1138:G1143" si="858">ROUND(E1138*F1138,2)</f>
        <v>5.83</v>
      </c>
      <c r="H1138" s="325">
        <f t="shared" si="856"/>
        <v>1.4</v>
      </c>
      <c r="I1138" s="327">
        <f t="shared" ref="I1138:I1143" si="859">G1138+H1138</f>
        <v>7.23</v>
      </c>
    </row>
    <row r="1139" spans="1:9" x14ac:dyDescent="0.25">
      <c r="A1139" s="331" t="s">
        <v>612</v>
      </c>
      <c r="B1139" s="554">
        <v>1</v>
      </c>
      <c r="C1139" s="326">
        <f t="shared" si="846"/>
        <v>6.3291139240506328E-3</v>
      </c>
      <c r="D1139" s="325">
        <v>5.1440000000000001</v>
      </c>
      <c r="E1139" s="325">
        <f t="shared" si="847"/>
        <v>5.1440000000000001</v>
      </c>
      <c r="F1139" s="332">
        <v>1</v>
      </c>
      <c r="G1139" s="325">
        <f t="shared" si="858"/>
        <v>5.14</v>
      </c>
      <c r="H1139" s="325">
        <f t="shared" si="856"/>
        <v>1.24</v>
      </c>
      <c r="I1139" s="327">
        <f t="shared" si="859"/>
        <v>6.38</v>
      </c>
    </row>
    <row r="1140" spans="1:9" x14ac:dyDescent="0.25">
      <c r="A1140" s="331" t="s">
        <v>61</v>
      </c>
      <c r="B1140" s="554">
        <v>2</v>
      </c>
      <c r="C1140" s="326">
        <f t="shared" si="846"/>
        <v>1.2658227848101266E-2</v>
      </c>
      <c r="D1140" s="325">
        <v>5.8259999999999996</v>
      </c>
      <c r="E1140" s="325">
        <f t="shared" si="847"/>
        <v>11.651999999999997</v>
      </c>
      <c r="F1140" s="332">
        <v>1</v>
      </c>
      <c r="G1140" s="325">
        <f t="shared" si="858"/>
        <v>11.65</v>
      </c>
      <c r="H1140" s="325">
        <f t="shared" si="856"/>
        <v>2.81</v>
      </c>
      <c r="I1140" s="327">
        <f t="shared" si="859"/>
        <v>14.46</v>
      </c>
    </row>
    <row r="1141" spans="1:9" x14ac:dyDescent="0.25">
      <c r="A1141" s="331" t="s">
        <v>61</v>
      </c>
      <c r="B1141" s="554">
        <v>2</v>
      </c>
      <c r="C1141" s="326">
        <f t="shared" si="846"/>
        <v>1.2658227848101266E-2</v>
      </c>
      <c r="D1141" s="325">
        <v>5.9409999999999998</v>
      </c>
      <c r="E1141" s="325">
        <f t="shared" si="847"/>
        <v>11.882</v>
      </c>
      <c r="F1141" s="332">
        <v>1</v>
      </c>
      <c r="G1141" s="325">
        <f t="shared" si="858"/>
        <v>11.88</v>
      </c>
      <c r="H1141" s="325">
        <f t="shared" si="856"/>
        <v>2.86</v>
      </c>
      <c r="I1141" s="327">
        <f t="shared" si="859"/>
        <v>14.74</v>
      </c>
    </row>
    <row r="1142" spans="1:9" x14ac:dyDescent="0.25">
      <c r="A1142" s="331" t="s">
        <v>626</v>
      </c>
      <c r="B1142" s="554">
        <v>1</v>
      </c>
      <c r="C1142" s="326">
        <f t="shared" si="846"/>
        <v>6.3291139240506328E-3</v>
      </c>
      <c r="D1142" s="325">
        <v>5.9409999999999998</v>
      </c>
      <c r="E1142" s="325">
        <f t="shared" si="847"/>
        <v>5.9409999999999998</v>
      </c>
      <c r="F1142" s="332">
        <v>1</v>
      </c>
      <c r="G1142" s="325">
        <f t="shared" si="858"/>
        <v>5.94</v>
      </c>
      <c r="H1142" s="325">
        <f t="shared" si="856"/>
        <v>1.43</v>
      </c>
      <c r="I1142" s="327">
        <f t="shared" si="859"/>
        <v>7.37</v>
      </c>
    </row>
    <row r="1143" spans="1:9" x14ac:dyDescent="0.25">
      <c r="A1143" s="331" t="s">
        <v>626</v>
      </c>
      <c r="B1143" s="554">
        <v>2</v>
      </c>
      <c r="C1143" s="326">
        <f t="shared" si="846"/>
        <v>1.2658227848101266E-2</v>
      </c>
      <c r="D1143" s="325">
        <v>5.9409999999999998</v>
      </c>
      <c r="E1143" s="325">
        <f t="shared" si="847"/>
        <v>11.882</v>
      </c>
      <c r="F1143" s="332">
        <v>1</v>
      </c>
      <c r="G1143" s="325">
        <f t="shared" si="858"/>
        <v>11.88</v>
      </c>
      <c r="H1143" s="325">
        <f t="shared" si="856"/>
        <v>2.86</v>
      </c>
      <c r="I1143" s="327">
        <f t="shared" si="859"/>
        <v>14.74</v>
      </c>
    </row>
    <row r="1144" spans="1:9" ht="49.5" x14ac:dyDescent="0.25">
      <c r="A1144" s="520" t="s">
        <v>1394</v>
      </c>
      <c r="B1144" s="552">
        <f t="shared" ref="B1144:C1144" si="860">SUM(B1145:B1147)</f>
        <v>4</v>
      </c>
      <c r="C1144" s="535">
        <f t="shared" si="860"/>
        <v>2.5316455696202531E-2</v>
      </c>
      <c r="D1144" s="536"/>
      <c r="E1144" s="536"/>
      <c r="F1144" s="539"/>
      <c r="G1144" s="535">
        <f t="shared" ref="G1144:I1144" si="861">SUM(G1145:G1147)</f>
        <v>15</v>
      </c>
      <c r="H1144" s="535">
        <f t="shared" si="861"/>
        <v>3.6100000000000003</v>
      </c>
      <c r="I1144" s="537">
        <f t="shared" si="861"/>
        <v>18.61</v>
      </c>
    </row>
    <row r="1145" spans="1:9" x14ac:dyDescent="0.25">
      <c r="A1145" s="331" t="s">
        <v>62</v>
      </c>
      <c r="B1145" s="554">
        <v>1</v>
      </c>
      <c r="C1145" s="326">
        <f t="shared" si="846"/>
        <v>6.3291139240506328E-3</v>
      </c>
      <c r="D1145" s="325">
        <v>3.75</v>
      </c>
      <c r="E1145" s="325">
        <f t="shared" si="847"/>
        <v>3.7499999999999996</v>
      </c>
      <c r="F1145" s="332">
        <v>1</v>
      </c>
      <c r="G1145" s="325">
        <f t="shared" ref="G1145" si="862">ROUND(E1145*F1145,2)</f>
        <v>3.75</v>
      </c>
      <c r="H1145" s="325">
        <f t="shared" si="856"/>
        <v>0.9</v>
      </c>
      <c r="I1145" s="327">
        <f t="shared" ref="I1145" si="863">G1145+H1145</f>
        <v>4.6500000000000004</v>
      </c>
    </row>
    <row r="1146" spans="1:9" x14ac:dyDescent="0.25">
      <c r="A1146" s="331" t="s">
        <v>62</v>
      </c>
      <c r="B1146" s="554">
        <v>1</v>
      </c>
      <c r="C1146" s="326">
        <f t="shared" si="846"/>
        <v>6.3291139240506328E-3</v>
      </c>
      <c r="D1146" s="325">
        <v>3.75</v>
      </c>
      <c r="E1146" s="325">
        <f t="shared" si="847"/>
        <v>3.7499999999999996</v>
      </c>
      <c r="F1146" s="332">
        <v>1</v>
      </c>
      <c r="G1146" s="325">
        <f t="shared" ref="G1146:G1147" si="864">ROUND(E1146*F1146,2)</f>
        <v>3.75</v>
      </c>
      <c r="H1146" s="325">
        <f t="shared" si="856"/>
        <v>0.9</v>
      </c>
      <c r="I1146" s="327">
        <f t="shared" ref="I1146:I1147" si="865">G1146+H1146</f>
        <v>4.6500000000000004</v>
      </c>
    </row>
    <row r="1147" spans="1:9" x14ac:dyDescent="0.25">
      <c r="A1147" s="331" t="s">
        <v>62</v>
      </c>
      <c r="B1147" s="554">
        <v>2</v>
      </c>
      <c r="C1147" s="326">
        <f t="shared" si="846"/>
        <v>1.2658227848101266E-2</v>
      </c>
      <c r="D1147" s="325">
        <v>3.75</v>
      </c>
      <c r="E1147" s="325">
        <f t="shared" si="847"/>
        <v>7.4999999999999991</v>
      </c>
      <c r="F1147" s="332">
        <v>1</v>
      </c>
      <c r="G1147" s="325">
        <f t="shared" si="864"/>
        <v>7.5</v>
      </c>
      <c r="H1147" s="325">
        <f t="shared" si="856"/>
        <v>1.81</v>
      </c>
      <c r="I1147" s="327">
        <f t="shared" si="865"/>
        <v>9.31</v>
      </c>
    </row>
    <row r="1148" spans="1:9" x14ac:dyDescent="0.25">
      <c r="A1148" s="519" t="s">
        <v>1511</v>
      </c>
      <c r="B1148" s="551">
        <f>B1149</f>
        <v>20</v>
      </c>
      <c r="C1148" s="532">
        <f>C1149</f>
        <v>0.12658227848101267</v>
      </c>
      <c r="D1148" s="533"/>
      <c r="E1148" s="533"/>
      <c r="F1148" s="541"/>
      <c r="G1148" s="533">
        <f>G1149</f>
        <v>68.349999999999994</v>
      </c>
      <c r="H1148" s="533">
        <f>H1149</f>
        <v>16.47</v>
      </c>
      <c r="I1148" s="534">
        <f>I1149</f>
        <v>84.82</v>
      </c>
    </row>
    <row r="1149" spans="1:9" ht="33" x14ac:dyDescent="0.25">
      <c r="A1149" s="520" t="s">
        <v>7</v>
      </c>
      <c r="B1149" s="552">
        <f>SUM(B1150:B1150)</f>
        <v>20</v>
      </c>
      <c r="C1149" s="535">
        <f>SUM(C1150:C1150)</f>
        <v>0.12658227848101267</v>
      </c>
      <c r="D1149" s="536"/>
      <c r="E1149" s="536"/>
      <c r="F1149" s="539"/>
      <c r="G1149" s="536">
        <f>SUM(G1150:G1150)</f>
        <v>68.349999999999994</v>
      </c>
      <c r="H1149" s="536">
        <f>SUM(H1150:H1150)</f>
        <v>16.47</v>
      </c>
      <c r="I1149" s="540">
        <f>SUM(I1150:I1150)</f>
        <v>84.82</v>
      </c>
    </row>
    <row r="1150" spans="1:9" x14ac:dyDescent="0.25">
      <c r="A1150" s="331" t="s">
        <v>1267</v>
      </c>
      <c r="B1150" s="554">
        <v>20</v>
      </c>
      <c r="C1150" s="326">
        <f t="shared" ref="C1150" si="866">B1150/158</f>
        <v>0.12658227848101267</v>
      </c>
      <c r="D1150" s="325">
        <v>1800</v>
      </c>
      <c r="E1150" s="325">
        <f>D1150*C1150</f>
        <v>227.84810126582281</v>
      </c>
      <c r="F1150" s="332">
        <v>0.3</v>
      </c>
      <c r="G1150" s="325">
        <f t="shared" ref="G1150" si="867">ROUND(E1150*F1150,2)</f>
        <v>68.349999999999994</v>
      </c>
      <c r="H1150" s="325">
        <f t="shared" ref="H1150" si="868">ROUND(G1150*0.2409,2)</f>
        <v>16.47</v>
      </c>
      <c r="I1150" s="327">
        <f t="shared" ref="I1150" si="869">G1150+H1150</f>
        <v>84.82</v>
      </c>
    </row>
    <row r="1151" spans="1:9" ht="33" x14ac:dyDescent="0.25">
      <c r="A1151" s="523" t="s">
        <v>1512</v>
      </c>
      <c r="B1151" s="551">
        <f t="shared" ref="B1151:C1151" si="870">B1152</f>
        <v>6.5</v>
      </c>
      <c r="C1151" s="532">
        <f t="shared" si="870"/>
        <v>4.1139240506329111E-2</v>
      </c>
      <c r="D1151" s="533"/>
      <c r="E1151" s="533"/>
      <c r="F1151" s="541"/>
      <c r="G1151" s="533">
        <f t="shared" ref="G1151:I1151" si="871">G1152</f>
        <v>52.33</v>
      </c>
      <c r="H1151" s="533">
        <f t="shared" si="871"/>
        <v>12.61</v>
      </c>
      <c r="I1151" s="534">
        <f t="shared" si="871"/>
        <v>64.94</v>
      </c>
    </row>
    <row r="1152" spans="1:9" ht="33" x14ac:dyDescent="0.25">
      <c r="A1152" s="520" t="s">
        <v>1390</v>
      </c>
      <c r="B1152" s="552">
        <f t="shared" ref="B1152:C1152" si="872">SUM(B1153:B1154)</f>
        <v>6.5</v>
      </c>
      <c r="C1152" s="535">
        <f t="shared" si="872"/>
        <v>4.1139240506329111E-2</v>
      </c>
      <c r="D1152" s="536"/>
      <c r="E1152" s="325"/>
      <c r="F1152" s="539"/>
      <c r="G1152" s="535">
        <f t="shared" ref="G1152:I1152" si="873">SUM(G1153:G1154)</f>
        <v>52.33</v>
      </c>
      <c r="H1152" s="535">
        <f t="shared" si="873"/>
        <v>12.61</v>
      </c>
      <c r="I1152" s="537">
        <f t="shared" si="873"/>
        <v>64.94</v>
      </c>
    </row>
    <row r="1153" spans="1:9" x14ac:dyDescent="0.25">
      <c r="A1153" s="331" t="s">
        <v>973</v>
      </c>
      <c r="B1153" s="554">
        <v>4.5</v>
      </c>
      <c r="C1153" s="326">
        <f t="shared" ref="C1153:C1154" si="874">B1153/158</f>
        <v>2.8481012658227847E-2</v>
      </c>
      <c r="D1153" s="325">
        <v>8.1349999999999998</v>
      </c>
      <c r="E1153" s="325">
        <f t="shared" ref="E1153:E1154" si="875">D1153*C1153*158</f>
        <v>36.607499999999995</v>
      </c>
      <c r="F1153" s="332">
        <v>1</v>
      </c>
      <c r="G1153" s="325">
        <f t="shared" ref="G1153" si="876">ROUND(E1153*F1153,2)</f>
        <v>36.61</v>
      </c>
      <c r="H1153" s="325">
        <f t="shared" ref="H1153:H1154" si="877">ROUND(G1153*0.2409,2)</f>
        <v>8.82</v>
      </c>
      <c r="I1153" s="327">
        <f t="shared" ref="I1153" si="878">G1153+H1153</f>
        <v>45.43</v>
      </c>
    </row>
    <row r="1154" spans="1:9" x14ac:dyDescent="0.25">
      <c r="A1154" s="331" t="s">
        <v>973</v>
      </c>
      <c r="B1154" s="554">
        <v>2</v>
      </c>
      <c r="C1154" s="326">
        <f t="shared" si="874"/>
        <v>1.2658227848101266E-2</v>
      </c>
      <c r="D1154" s="325">
        <v>7.86</v>
      </c>
      <c r="E1154" s="325">
        <f t="shared" si="875"/>
        <v>15.72</v>
      </c>
      <c r="F1154" s="332">
        <v>1</v>
      </c>
      <c r="G1154" s="325">
        <f t="shared" ref="G1154" si="879">ROUND(E1154*F1154,2)</f>
        <v>15.72</v>
      </c>
      <c r="H1154" s="325">
        <f t="shared" si="877"/>
        <v>3.79</v>
      </c>
      <c r="I1154" s="327">
        <f t="shared" ref="I1154" si="880">G1154+H1154</f>
        <v>19.510000000000002</v>
      </c>
    </row>
    <row r="1155" spans="1:9" x14ac:dyDescent="0.25">
      <c r="A1155" s="519" t="s">
        <v>1513</v>
      </c>
      <c r="B1155" s="551">
        <f>B1156</f>
        <v>5297.5</v>
      </c>
      <c r="C1155" s="532">
        <f>C1156</f>
        <v>33.52848101265824</v>
      </c>
      <c r="D1155" s="533"/>
      <c r="E1155" s="533"/>
      <c r="F1155" s="541"/>
      <c r="G1155" s="533">
        <f>G1156</f>
        <v>25299.63</v>
      </c>
      <c r="H1155" s="533">
        <f>H1156</f>
        <v>6094.6699999999992</v>
      </c>
      <c r="I1155" s="534">
        <f>G1155+H1155</f>
        <v>31394.3</v>
      </c>
    </row>
    <row r="1156" spans="1:9" ht="33" x14ac:dyDescent="0.25">
      <c r="A1156" s="520" t="s">
        <v>7</v>
      </c>
      <c r="B1156" s="552">
        <f>SUM(B1157:B1208)</f>
        <v>5297.5</v>
      </c>
      <c r="C1156" s="535">
        <f>SUM(C1157:C1208)</f>
        <v>33.52848101265824</v>
      </c>
      <c r="D1156" s="536"/>
      <c r="E1156" s="536"/>
      <c r="F1156" s="539"/>
      <c r="G1156" s="536">
        <f>SUM(G1157:G1208)</f>
        <v>25299.63</v>
      </c>
      <c r="H1156" s="536">
        <f>SUM(H1157:H1208)</f>
        <v>6094.6699999999992</v>
      </c>
      <c r="I1156" s="540">
        <f>SUM(I1157:I1208)</f>
        <v>31394.299999999985</v>
      </c>
    </row>
    <row r="1157" spans="1:9" ht="17.25" customHeight="1" x14ac:dyDescent="0.25">
      <c r="A1157" s="331" t="s">
        <v>1514</v>
      </c>
      <c r="B1157" s="554">
        <v>190</v>
      </c>
      <c r="C1157" s="326">
        <f t="shared" ref="C1157:C1208" si="881">B1157/158</f>
        <v>1.2025316455696202</v>
      </c>
      <c r="D1157" s="325">
        <v>6</v>
      </c>
      <c r="E1157" s="325">
        <f t="shared" ref="E1157:E1208" si="882">D1157*C1157*158</f>
        <v>1140</v>
      </c>
      <c r="F1157" s="332">
        <v>1</v>
      </c>
      <c r="G1157" s="325">
        <f t="shared" ref="G1157" si="883">ROUND(E1157*F1157,2)</f>
        <v>1140</v>
      </c>
      <c r="H1157" s="325">
        <f t="shared" ref="H1157:H1208" si="884">ROUND(G1157*0.2409,2)</f>
        <v>274.63</v>
      </c>
      <c r="I1157" s="327">
        <f t="shared" ref="I1157" si="885">G1157+H1157</f>
        <v>1414.63</v>
      </c>
    </row>
    <row r="1158" spans="1:9" ht="15" customHeight="1" x14ac:dyDescent="0.25">
      <c r="A1158" s="331" t="s">
        <v>1514</v>
      </c>
      <c r="B1158" s="554">
        <v>95</v>
      </c>
      <c r="C1158" s="326">
        <f t="shared" si="881"/>
        <v>0.60126582278481011</v>
      </c>
      <c r="D1158" s="325">
        <v>6</v>
      </c>
      <c r="E1158" s="325">
        <f t="shared" si="882"/>
        <v>570</v>
      </c>
      <c r="F1158" s="332">
        <v>1</v>
      </c>
      <c r="G1158" s="325">
        <f t="shared" ref="G1158:G1208" si="886">ROUND(E1158*F1158,2)</f>
        <v>570</v>
      </c>
      <c r="H1158" s="325">
        <f t="shared" si="884"/>
        <v>137.31</v>
      </c>
      <c r="I1158" s="327">
        <f t="shared" ref="I1158:I1208" si="887">G1158+H1158</f>
        <v>707.31</v>
      </c>
    </row>
    <row r="1159" spans="1:9" x14ac:dyDescent="0.25">
      <c r="A1159" s="331" t="s">
        <v>1515</v>
      </c>
      <c r="B1159" s="554">
        <v>47</v>
      </c>
      <c r="C1159" s="326">
        <f t="shared" si="881"/>
        <v>0.29746835443037972</v>
      </c>
      <c r="D1159" s="325">
        <v>1000</v>
      </c>
      <c r="E1159" s="325">
        <f>D1159*C1159</f>
        <v>297.46835443037975</v>
      </c>
      <c r="F1159" s="332">
        <v>0.3</v>
      </c>
      <c r="G1159" s="325">
        <f t="shared" si="886"/>
        <v>89.24</v>
      </c>
      <c r="H1159" s="325">
        <f t="shared" si="884"/>
        <v>21.5</v>
      </c>
      <c r="I1159" s="327">
        <f t="shared" si="887"/>
        <v>110.74</v>
      </c>
    </row>
    <row r="1160" spans="1:9" x14ac:dyDescent="0.25">
      <c r="A1160" s="331" t="s">
        <v>1516</v>
      </c>
      <c r="B1160" s="554">
        <v>168</v>
      </c>
      <c r="C1160" s="326">
        <f t="shared" si="881"/>
        <v>1.0632911392405062</v>
      </c>
      <c r="D1160" s="325">
        <v>5.36</v>
      </c>
      <c r="E1160" s="325">
        <f t="shared" si="882"/>
        <v>900.4799999999999</v>
      </c>
      <c r="F1160" s="332">
        <v>1</v>
      </c>
      <c r="G1160" s="325">
        <f t="shared" si="886"/>
        <v>900.48</v>
      </c>
      <c r="H1160" s="325">
        <f t="shared" si="884"/>
        <v>216.93</v>
      </c>
      <c r="I1160" s="327">
        <f t="shared" si="887"/>
        <v>1117.4100000000001</v>
      </c>
    </row>
    <row r="1161" spans="1:9" x14ac:dyDescent="0.25">
      <c r="A1161" s="331" t="s">
        <v>1516</v>
      </c>
      <c r="B1161" s="554">
        <v>67</v>
      </c>
      <c r="C1161" s="326">
        <f t="shared" si="881"/>
        <v>0.42405063291139239</v>
      </c>
      <c r="D1161" s="325">
        <v>5.0999999999999996</v>
      </c>
      <c r="E1161" s="325">
        <f t="shared" si="882"/>
        <v>341.7</v>
      </c>
      <c r="F1161" s="332">
        <v>0.3</v>
      </c>
      <c r="G1161" s="325">
        <f t="shared" si="886"/>
        <v>102.51</v>
      </c>
      <c r="H1161" s="325">
        <f t="shared" si="884"/>
        <v>24.69</v>
      </c>
      <c r="I1161" s="327">
        <f t="shared" si="887"/>
        <v>127.2</v>
      </c>
    </row>
    <row r="1162" spans="1:9" x14ac:dyDescent="0.25">
      <c r="A1162" s="331" t="s">
        <v>1516</v>
      </c>
      <c r="B1162" s="554">
        <v>31</v>
      </c>
      <c r="C1162" s="326">
        <f t="shared" si="881"/>
        <v>0.19620253164556961</v>
      </c>
      <c r="D1162" s="325">
        <v>5.0999999999999996</v>
      </c>
      <c r="E1162" s="325">
        <f t="shared" si="882"/>
        <v>158.09999999999997</v>
      </c>
      <c r="F1162" s="332">
        <v>0.3</v>
      </c>
      <c r="G1162" s="325">
        <f t="shared" si="886"/>
        <v>47.43</v>
      </c>
      <c r="H1162" s="325">
        <f t="shared" si="884"/>
        <v>11.43</v>
      </c>
      <c r="I1162" s="327">
        <f t="shared" si="887"/>
        <v>58.86</v>
      </c>
    </row>
    <row r="1163" spans="1:9" x14ac:dyDescent="0.25">
      <c r="A1163" s="331" t="s">
        <v>1516</v>
      </c>
      <c r="B1163" s="554">
        <v>176</v>
      </c>
      <c r="C1163" s="326">
        <f t="shared" si="881"/>
        <v>1.1139240506329113</v>
      </c>
      <c r="D1163" s="325">
        <v>5.36</v>
      </c>
      <c r="E1163" s="325">
        <f t="shared" si="882"/>
        <v>943.36</v>
      </c>
      <c r="F1163" s="332">
        <v>1</v>
      </c>
      <c r="G1163" s="325">
        <f t="shared" si="886"/>
        <v>943.36</v>
      </c>
      <c r="H1163" s="325">
        <f t="shared" si="884"/>
        <v>227.26</v>
      </c>
      <c r="I1163" s="327">
        <f t="shared" si="887"/>
        <v>1170.6199999999999</v>
      </c>
    </row>
    <row r="1164" spans="1:9" x14ac:dyDescent="0.25">
      <c r="A1164" s="331" t="s">
        <v>1516</v>
      </c>
      <c r="B1164" s="554">
        <v>190</v>
      </c>
      <c r="C1164" s="326">
        <f t="shared" si="881"/>
        <v>1.2025316455696202</v>
      </c>
      <c r="D1164" s="325">
        <v>5.36</v>
      </c>
      <c r="E1164" s="325">
        <f t="shared" si="882"/>
        <v>1018.4000000000001</v>
      </c>
      <c r="F1164" s="332">
        <v>1</v>
      </c>
      <c r="G1164" s="325">
        <f t="shared" si="886"/>
        <v>1018.4</v>
      </c>
      <c r="H1164" s="325">
        <f t="shared" si="884"/>
        <v>245.33</v>
      </c>
      <c r="I1164" s="327">
        <f t="shared" si="887"/>
        <v>1263.73</v>
      </c>
    </row>
    <row r="1165" spans="1:9" x14ac:dyDescent="0.25">
      <c r="A1165" s="331" t="s">
        <v>1516</v>
      </c>
      <c r="B1165" s="554">
        <v>108</v>
      </c>
      <c r="C1165" s="326">
        <f t="shared" si="881"/>
        <v>0.68354430379746833</v>
      </c>
      <c r="D1165" s="325">
        <v>5.36</v>
      </c>
      <c r="E1165" s="325">
        <f t="shared" si="882"/>
        <v>578.88</v>
      </c>
      <c r="F1165" s="332">
        <v>1</v>
      </c>
      <c r="G1165" s="325">
        <f t="shared" si="886"/>
        <v>578.88</v>
      </c>
      <c r="H1165" s="325">
        <f t="shared" si="884"/>
        <v>139.44999999999999</v>
      </c>
      <c r="I1165" s="327">
        <f t="shared" si="887"/>
        <v>718.32999999999993</v>
      </c>
    </row>
    <row r="1166" spans="1:9" x14ac:dyDescent="0.25">
      <c r="A1166" s="331" t="s">
        <v>1516</v>
      </c>
      <c r="B1166" s="554">
        <v>51</v>
      </c>
      <c r="C1166" s="326">
        <f t="shared" si="881"/>
        <v>0.32278481012658228</v>
      </c>
      <c r="D1166" s="325">
        <v>5.0999999999999996</v>
      </c>
      <c r="E1166" s="325">
        <f t="shared" si="882"/>
        <v>260.09999999999997</v>
      </c>
      <c r="F1166" s="332">
        <v>0.3</v>
      </c>
      <c r="G1166" s="325">
        <f t="shared" si="886"/>
        <v>78.03</v>
      </c>
      <c r="H1166" s="325">
        <f t="shared" si="884"/>
        <v>18.8</v>
      </c>
      <c r="I1166" s="327">
        <f t="shared" si="887"/>
        <v>96.83</v>
      </c>
    </row>
    <row r="1167" spans="1:9" x14ac:dyDescent="0.25">
      <c r="A1167" s="331" t="s">
        <v>1516</v>
      </c>
      <c r="B1167" s="554">
        <v>22</v>
      </c>
      <c r="C1167" s="326">
        <f t="shared" si="881"/>
        <v>0.13924050632911392</v>
      </c>
      <c r="D1167" s="325">
        <v>5.36</v>
      </c>
      <c r="E1167" s="325">
        <f t="shared" si="882"/>
        <v>117.92</v>
      </c>
      <c r="F1167" s="332">
        <v>0.3</v>
      </c>
      <c r="G1167" s="325">
        <f t="shared" si="886"/>
        <v>35.380000000000003</v>
      </c>
      <c r="H1167" s="325">
        <f t="shared" si="884"/>
        <v>8.52</v>
      </c>
      <c r="I1167" s="327">
        <f t="shared" si="887"/>
        <v>43.900000000000006</v>
      </c>
    </row>
    <row r="1168" spans="1:9" x14ac:dyDescent="0.25">
      <c r="A1168" s="331" t="s">
        <v>1516</v>
      </c>
      <c r="B1168" s="554">
        <v>120</v>
      </c>
      <c r="C1168" s="326">
        <f t="shared" si="881"/>
        <v>0.759493670886076</v>
      </c>
      <c r="D1168" s="325">
        <v>5.36</v>
      </c>
      <c r="E1168" s="325">
        <f t="shared" si="882"/>
        <v>643.20000000000005</v>
      </c>
      <c r="F1168" s="332">
        <v>1</v>
      </c>
      <c r="G1168" s="325">
        <f t="shared" si="886"/>
        <v>643.20000000000005</v>
      </c>
      <c r="H1168" s="325">
        <f t="shared" si="884"/>
        <v>154.94999999999999</v>
      </c>
      <c r="I1168" s="327">
        <f t="shared" si="887"/>
        <v>798.15000000000009</v>
      </c>
    </row>
    <row r="1169" spans="1:9" x14ac:dyDescent="0.25">
      <c r="A1169" s="331" t="s">
        <v>1516</v>
      </c>
      <c r="B1169" s="554">
        <v>46</v>
      </c>
      <c r="C1169" s="326">
        <f t="shared" si="881"/>
        <v>0.29113924050632911</v>
      </c>
      <c r="D1169" s="325">
        <v>5.0999999999999996</v>
      </c>
      <c r="E1169" s="325">
        <f t="shared" si="882"/>
        <v>234.6</v>
      </c>
      <c r="F1169" s="332">
        <v>0.3</v>
      </c>
      <c r="G1169" s="325">
        <f t="shared" si="886"/>
        <v>70.38</v>
      </c>
      <c r="H1169" s="325">
        <f t="shared" si="884"/>
        <v>16.95</v>
      </c>
      <c r="I1169" s="327">
        <f t="shared" si="887"/>
        <v>87.33</v>
      </c>
    </row>
    <row r="1170" spans="1:9" x14ac:dyDescent="0.25">
      <c r="A1170" s="331" t="s">
        <v>1516</v>
      </c>
      <c r="B1170" s="554">
        <v>38</v>
      </c>
      <c r="C1170" s="326">
        <f t="shared" si="881"/>
        <v>0.24050632911392406</v>
      </c>
      <c r="D1170" s="325">
        <v>5.36</v>
      </c>
      <c r="E1170" s="325">
        <f t="shared" si="882"/>
        <v>203.68000000000004</v>
      </c>
      <c r="F1170" s="332">
        <v>1</v>
      </c>
      <c r="G1170" s="325">
        <f t="shared" si="886"/>
        <v>203.68</v>
      </c>
      <c r="H1170" s="325">
        <f t="shared" si="884"/>
        <v>49.07</v>
      </c>
      <c r="I1170" s="327">
        <f t="shared" si="887"/>
        <v>252.75</v>
      </c>
    </row>
    <row r="1171" spans="1:9" x14ac:dyDescent="0.25">
      <c r="A1171" s="331" t="s">
        <v>1516</v>
      </c>
      <c r="B1171" s="554">
        <v>132</v>
      </c>
      <c r="C1171" s="326">
        <f t="shared" si="881"/>
        <v>0.83544303797468356</v>
      </c>
      <c r="D1171" s="325">
        <v>5.36</v>
      </c>
      <c r="E1171" s="325">
        <f t="shared" si="882"/>
        <v>707.5200000000001</v>
      </c>
      <c r="F1171" s="332">
        <v>1</v>
      </c>
      <c r="G1171" s="325">
        <f t="shared" si="886"/>
        <v>707.52</v>
      </c>
      <c r="H1171" s="325">
        <f t="shared" si="884"/>
        <v>170.44</v>
      </c>
      <c r="I1171" s="327">
        <f t="shared" si="887"/>
        <v>877.96</v>
      </c>
    </row>
    <row r="1172" spans="1:9" x14ac:dyDescent="0.25">
      <c r="A1172" s="331" t="s">
        <v>1516</v>
      </c>
      <c r="B1172" s="554">
        <v>158</v>
      </c>
      <c r="C1172" s="326">
        <f t="shared" si="881"/>
        <v>1</v>
      </c>
      <c r="D1172" s="325">
        <v>5.36</v>
      </c>
      <c r="E1172" s="325">
        <f t="shared" si="882"/>
        <v>846.88</v>
      </c>
      <c r="F1172" s="332">
        <v>1</v>
      </c>
      <c r="G1172" s="325">
        <f t="shared" si="886"/>
        <v>846.88</v>
      </c>
      <c r="H1172" s="325">
        <f t="shared" si="884"/>
        <v>204.01</v>
      </c>
      <c r="I1172" s="327">
        <f t="shared" si="887"/>
        <v>1050.8899999999999</v>
      </c>
    </row>
    <row r="1173" spans="1:9" x14ac:dyDescent="0.25">
      <c r="A1173" s="331" t="s">
        <v>1516</v>
      </c>
      <c r="B1173" s="554">
        <v>48</v>
      </c>
      <c r="C1173" s="326">
        <f t="shared" si="881"/>
        <v>0.30379746835443039</v>
      </c>
      <c r="D1173" s="325">
        <v>5.0999999999999996</v>
      </c>
      <c r="E1173" s="325">
        <f t="shared" si="882"/>
        <v>244.8</v>
      </c>
      <c r="F1173" s="332">
        <v>0.3</v>
      </c>
      <c r="G1173" s="325">
        <f t="shared" si="886"/>
        <v>73.44</v>
      </c>
      <c r="H1173" s="325">
        <f t="shared" si="884"/>
        <v>17.690000000000001</v>
      </c>
      <c r="I1173" s="327">
        <f t="shared" si="887"/>
        <v>91.13</v>
      </c>
    </row>
    <row r="1174" spans="1:9" x14ac:dyDescent="0.25">
      <c r="A1174" s="331" t="s">
        <v>1516</v>
      </c>
      <c r="B1174" s="554">
        <v>46</v>
      </c>
      <c r="C1174" s="326">
        <f t="shared" si="881"/>
        <v>0.29113924050632911</v>
      </c>
      <c r="D1174" s="325">
        <v>5.0999999999999996</v>
      </c>
      <c r="E1174" s="325">
        <f t="shared" si="882"/>
        <v>234.6</v>
      </c>
      <c r="F1174" s="332">
        <v>0.3</v>
      </c>
      <c r="G1174" s="325">
        <f t="shared" si="886"/>
        <v>70.38</v>
      </c>
      <c r="H1174" s="325">
        <f t="shared" si="884"/>
        <v>16.95</v>
      </c>
      <c r="I1174" s="327">
        <f t="shared" si="887"/>
        <v>87.33</v>
      </c>
    </row>
    <row r="1175" spans="1:9" x14ac:dyDescent="0.25">
      <c r="A1175" s="331" t="s">
        <v>1516</v>
      </c>
      <c r="B1175" s="554">
        <v>34.5</v>
      </c>
      <c r="C1175" s="326">
        <f t="shared" si="881"/>
        <v>0.21835443037974683</v>
      </c>
      <c r="D1175" s="325">
        <v>5.36</v>
      </c>
      <c r="E1175" s="325">
        <f t="shared" si="882"/>
        <v>184.92000000000002</v>
      </c>
      <c r="F1175" s="332">
        <v>0.3</v>
      </c>
      <c r="G1175" s="325">
        <f t="shared" si="886"/>
        <v>55.48</v>
      </c>
      <c r="H1175" s="325">
        <f t="shared" si="884"/>
        <v>13.37</v>
      </c>
      <c r="I1175" s="327">
        <f t="shared" si="887"/>
        <v>68.849999999999994</v>
      </c>
    </row>
    <row r="1176" spans="1:9" x14ac:dyDescent="0.25">
      <c r="A1176" s="331" t="s">
        <v>1516</v>
      </c>
      <c r="B1176" s="554">
        <v>72</v>
      </c>
      <c r="C1176" s="326">
        <f t="shared" si="881"/>
        <v>0.45569620253164556</v>
      </c>
      <c r="D1176" s="325">
        <v>5.36</v>
      </c>
      <c r="E1176" s="325">
        <f t="shared" si="882"/>
        <v>385.92</v>
      </c>
      <c r="F1176" s="332">
        <v>1</v>
      </c>
      <c r="G1176" s="325">
        <f t="shared" si="886"/>
        <v>385.92</v>
      </c>
      <c r="H1176" s="325">
        <f t="shared" si="884"/>
        <v>92.97</v>
      </c>
      <c r="I1176" s="327">
        <f t="shared" si="887"/>
        <v>478.89</v>
      </c>
    </row>
    <row r="1177" spans="1:9" x14ac:dyDescent="0.25">
      <c r="A1177" s="331" t="s">
        <v>1516</v>
      </c>
      <c r="B1177" s="554">
        <v>54.5</v>
      </c>
      <c r="C1177" s="326">
        <f t="shared" si="881"/>
        <v>0.3449367088607595</v>
      </c>
      <c r="D1177" s="325">
        <v>5.0999999999999996</v>
      </c>
      <c r="E1177" s="325">
        <f t="shared" si="882"/>
        <v>277.95</v>
      </c>
      <c r="F1177" s="332">
        <v>0.3</v>
      </c>
      <c r="G1177" s="325">
        <f t="shared" si="886"/>
        <v>83.39</v>
      </c>
      <c r="H1177" s="325">
        <f t="shared" si="884"/>
        <v>20.09</v>
      </c>
      <c r="I1177" s="327">
        <f t="shared" si="887"/>
        <v>103.48</v>
      </c>
    </row>
    <row r="1178" spans="1:9" x14ac:dyDescent="0.25">
      <c r="A1178" s="331" t="s">
        <v>1516</v>
      </c>
      <c r="B1178" s="554">
        <v>190</v>
      </c>
      <c r="C1178" s="326">
        <f t="shared" si="881"/>
        <v>1.2025316455696202</v>
      </c>
      <c r="D1178" s="325">
        <v>5.36</v>
      </c>
      <c r="E1178" s="325">
        <f t="shared" si="882"/>
        <v>1018.4000000000001</v>
      </c>
      <c r="F1178" s="332">
        <v>1</v>
      </c>
      <c r="G1178" s="325">
        <f t="shared" si="886"/>
        <v>1018.4</v>
      </c>
      <c r="H1178" s="325">
        <f t="shared" si="884"/>
        <v>245.33</v>
      </c>
      <c r="I1178" s="327">
        <f t="shared" si="887"/>
        <v>1263.73</v>
      </c>
    </row>
    <row r="1179" spans="1:9" x14ac:dyDescent="0.25">
      <c r="A1179" s="331" t="s">
        <v>1516</v>
      </c>
      <c r="B1179" s="554">
        <v>180</v>
      </c>
      <c r="C1179" s="326">
        <f t="shared" si="881"/>
        <v>1.139240506329114</v>
      </c>
      <c r="D1179" s="325">
        <v>5.36</v>
      </c>
      <c r="E1179" s="325">
        <f t="shared" si="882"/>
        <v>964.80000000000007</v>
      </c>
      <c r="F1179" s="332">
        <v>1</v>
      </c>
      <c r="G1179" s="325">
        <f t="shared" si="886"/>
        <v>964.8</v>
      </c>
      <c r="H1179" s="325">
        <f t="shared" si="884"/>
        <v>232.42</v>
      </c>
      <c r="I1179" s="327">
        <f t="shared" si="887"/>
        <v>1197.22</v>
      </c>
    </row>
    <row r="1180" spans="1:9" x14ac:dyDescent="0.25">
      <c r="A1180" s="331" t="s">
        <v>1516</v>
      </c>
      <c r="B1180" s="554">
        <v>26</v>
      </c>
      <c r="C1180" s="326">
        <f t="shared" si="881"/>
        <v>0.16455696202531644</v>
      </c>
      <c r="D1180" s="325">
        <v>5.0999999999999996</v>
      </c>
      <c r="E1180" s="325">
        <f t="shared" si="882"/>
        <v>132.6</v>
      </c>
      <c r="F1180" s="332">
        <v>0.3</v>
      </c>
      <c r="G1180" s="325">
        <f t="shared" si="886"/>
        <v>39.78</v>
      </c>
      <c r="H1180" s="325">
        <f t="shared" si="884"/>
        <v>9.58</v>
      </c>
      <c r="I1180" s="327">
        <f t="shared" si="887"/>
        <v>49.36</v>
      </c>
    </row>
    <row r="1181" spans="1:9" x14ac:dyDescent="0.25">
      <c r="A1181" s="331" t="s">
        <v>1516</v>
      </c>
      <c r="B1181" s="554">
        <v>185</v>
      </c>
      <c r="C1181" s="326">
        <f t="shared" si="881"/>
        <v>1.1708860759493671</v>
      </c>
      <c r="D1181" s="325">
        <v>5.36</v>
      </c>
      <c r="E1181" s="325">
        <f t="shared" si="882"/>
        <v>991.60000000000014</v>
      </c>
      <c r="F1181" s="332">
        <v>1</v>
      </c>
      <c r="G1181" s="325">
        <f t="shared" si="886"/>
        <v>991.6</v>
      </c>
      <c r="H1181" s="325">
        <f t="shared" si="884"/>
        <v>238.88</v>
      </c>
      <c r="I1181" s="327">
        <f t="shared" si="887"/>
        <v>1230.48</v>
      </c>
    </row>
    <row r="1182" spans="1:9" x14ac:dyDescent="0.25">
      <c r="A1182" s="331" t="s">
        <v>1516</v>
      </c>
      <c r="B1182" s="554">
        <v>190</v>
      </c>
      <c r="C1182" s="326">
        <f t="shared" si="881"/>
        <v>1.2025316455696202</v>
      </c>
      <c r="D1182" s="325">
        <v>5.36</v>
      </c>
      <c r="E1182" s="325">
        <f t="shared" si="882"/>
        <v>1018.4000000000001</v>
      </c>
      <c r="F1182" s="332">
        <v>1</v>
      </c>
      <c r="G1182" s="325">
        <f t="shared" si="886"/>
        <v>1018.4</v>
      </c>
      <c r="H1182" s="325">
        <f t="shared" si="884"/>
        <v>245.33</v>
      </c>
      <c r="I1182" s="327">
        <f t="shared" si="887"/>
        <v>1263.73</v>
      </c>
    </row>
    <row r="1183" spans="1:9" x14ac:dyDescent="0.25">
      <c r="A1183" s="331" t="s">
        <v>1516</v>
      </c>
      <c r="B1183" s="554">
        <v>118</v>
      </c>
      <c r="C1183" s="326">
        <f t="shared" si="881"/>
        <v>0.74683544303797467</v>
      </c>
      <c r="D1183" s="325">
        <v>5.36</v>
      </c>
      <c r="E1183" s="325">
        <f t="shared" si="882"/>
        <v>632.48</v>
      </c>
      <c r="F1183" s="332">
        <v>1</v>
      </c>
      <c r="G1183" s="325">
        <f t="shared" si="886"/>
        <v>632.48</v>
      </c>
      <c r="H1183" s="325">
        <f t="shared" si="884"/>
        <v>152.36000000000001</v>
      </c>
      <c r="I1183" s="327">
        <f t="shared" si="887"/>
        <v>784.84</v>
      </c>
    </row>
    <row r="1184" spans="1:9" x14ac:dyDescent="0.25">
      <c r="A1184" s="331" t="s">
        <v>1516</v>
      </c>
      <c r="B1184" s="554">
        <v>15</v>
      </c>
      <c r="C1184" s="326">
        <f t="shared" si="881"/>
        <v>9.49367088607595E-2</v>
      </c>
      <c r="D1184" s="325">
        <v>5.36</v>
      </c>
      <c r="E1184" s="325">
        <f t="shared" si="882"/>
        <v>80.400000000000006</v>
      </c>
      <c r="F1184" s="332">
        <v>1</v>
      </c>
      <c r="G1184" s="325">
        <f t="shared" si="886"/>
        <v>80.400000000000006</v>
      </c>
      <c r="H1184" s="325">
        <f t="shared" si="884"/>
        <v>19.37</v>
      </c>
      <c r="I1184" s="327">
        <f t="shared" si="887"/>
        <v>99.77000000000001</v>
      </c>
    </row>
    <row r="1185" spans="1:9" x14ac:dyDescent="0.25">
      <c r="A1185" s="331" t="s">
        <v>1516</v>
      </c>
      <c r="B1185" s="554">
        <v>172</v>
      </c>
      <c r="C1185" s="326">
        <f t="shared" si="881"/>
        <v>1.0886075949367089</v>
      </c>
      <c r="D1185" s="325">
        <v>5.36</v>
      </c>
      <c r="E1185" s="325">
        <f t="shared" si="882"/>
        <v>921.92000000000007</v>
      </c>
      <c r="F1185" s="332">
        <v>1</v>
      </c>
      <c r="G1185" s="325">
        <f t="shared" si="886"/>
        <v>921.92</v>
      </c>
      <c r="H1185" s="325">
        <f t="shared" si="884"/>
        <v>222.09</v>
      </c>
      <c r="I1185" s="327">
        <f t="shared" si="887"/>
        <v>1144.01</v>
      </c>
    </row>
    <row r="1186" spans="1:9" x14ac:dyDescent="0.25">
      <c r="A1186" s="331" t="s">
        <v>1516</v>
      </c>
      <c r="B1186" s="554">
        <v>140</v>
      </c>
      <c r="C1186" s="326">
        <f t="shared" si="881"/>
        <v>0.88607594936708856</v>
      </c>
      <c r="D1186" s="325">
        <v>5.36</v>
      </c>
      <c r="E1186" s="325">
        <f t="shared" si="882"/>
        <v>750.40000000000009</v>
      </c>
      <c r="F1186" s="332">
        <v>1</v>
      </c>
      <c r="G1186" s="325">
        <f t="shared" si="886"/>
        <v>750.4</v>
      </c>
      <c r="H1186" s="325">
        <f t="shared" si="884"/>
        <v>180.77</v>
      </c>
      <c r="I1186" s="327">
        <f t="shared" si="887"/>
        <v>931.17</v>
      </c>
    </row>
    <row r="1187" spans="1:9" x14ac:dyDescent="0.25">
      <c r="A1187" s="331" t="s">
        <v>1516</v>
      </c>
      <c r="B1187" s="554">
        <v>127</v>
      </c>
      <c r="C1187" s="326">
        <f t="shared" si="881"/>
        <v>0.80379746835443033</v>
      </c>
      <c r="D1187" s="325">
        <v>5.36</v>
      </c>
      <c r="E1187" s="325">
        <f t="shared" si="882"/>
        <v>680.71999999999991</v>
      </c>
      <c r="F1187" s="332">
        <v>1</v>
      </c>
      <c r="G1187" s="325">
        <f t="shared" si="886"/>
        <v>680.72</v>
      </c>
      <c r="H1187" s="325">
        <f t="shared" si="884"/>
        <v>163.99</v>
      </c>
      <c r="I1187" s="327">
        <f t="shared" si="887"/>
        <v>844.71</v>
      </c>
    </row>
    <row r="1188" spans="1:9" x14ac:dyDescent="0.25">
      <c r="A1188" s="331" t="s">
        <v>1516</v>
      </c>
      <c r="B1188" s="554">
        <v>34.5</v>
      </c>
      <c r="C1188" s="326">
        <f t="shared" si="881"/>
        <v>0.21835443037974683</v>
      </c>
      <c r="D1188" s="325">
        <v>5.36</v>
      </c>
      <c r="E1188" s="325">
        <f t="shared" si="882"/>
        <v>184.92000000000002</v>
      </c>
      <c r="F1188" s="334">
        <v>0.3</v>
      </c>
      <c r="G1188" s="325">
        <f t="shared" si="886"/>
        <v>55.48</v>
      </c>
      <c r="H1188" s="325">
        <f t="shared" si="884"/>
        <v>13.37</v>
      </c>
      <c r="I1188" s="327">
        <f t="shared" si="887"/>
        <v>68.849999999999994</v>
      </c>
    </row>
    <row r="1189" spans="1:9" x14ac:dyDescent="0.25">
      <c r="A1189" s="331" t="s">
        <v>1516</v>
      </c>
      <c r="B1189" s="554">
        <v>190</v>
      </c>
      <c r="C1189" s="326">
        <f t="shared" si="881"/>
        <v>1.2025316455696202</v>
      </c>
      <c r="D1189" s="325">
        <v>5.36</v>
      </c>
      <c r="E1189" s="325">
        <f t="shared" si="882"/>
        <v>1018.4000000000001</v>
      </c>
      <c r="F1189" s="334">
        <v>1</v>
      </c>
      <c r="G1189" s="325">
        <f t="shared" si="886"/>
        <v>1018.4</v>
      </c>
      <c r="H1189" s="325">
        <f t="shared" si="884"/>
        <v>245.33</v>
      </c>
      <c r="I1189" s="327">
        <f t="shared" si="887"/>
        <v>1263.73</v>
      </c>
    </row>
    <row r="1190" spans="1:9" x14ac:dyDescent="0.25">
      <c r="A1190" s="331" t="s">
        <v>1516</v>
      </c>
      <c r="B1190" s="554">
        <v>190</v>
      </c>
      <c r="C1190" s="326">
        <f t="shared" si="881"/>
        <v>1.2025316455696202</v>
      </c>
      <c r="D1190" s="325">
        <v>5.36</v>
      </c>
      <c r="E1190" s="325">
        <f t="shared" si="882"/>
        <v>1018.4000000000001</v>
      </c>
      <c r="F1190" s="334">
        <v>1</v>
      </c>
      <c r="G1190" s="325">
        <f t="shared" si="886"/>
        <v>1018.4</v>
      </c>
      <c r="H1190" s="325">
        <f t="shared" si="884"/>
        <v>245.33</v>
      </c>
      <c r="I1190" s="327">
        <f t="shared" si="887"/>
        <v>1263.73</v>
      </c>
    </row>
    <row r="1191" spans="1:9" x14ac:dyDescent="0.25">
      <c r="A1191" s="331" t="s">
        <v>1516</v>
      </c>
      <c r="B1191" s="554">
        <v>53</v>
      </c>
      <c r="C1191" s="326">
        <f t="shared" si="881"/>
        <v>0.33544303797468356</v>
      </c>
      <c r="D1191" s="325">
        <v>5.0999999999999996</v>
      </c>
      <c r="E1191" s="325">
        <f t="shared" si="882"/>
        <v>270.3</v>
      </c>
      <c r="F1191" s="334">
        <v>0.3</v>
      </c>
      <c r="G1191" s="325">
        <f t="shared" si="886"/>
        <v>81.09</v>
      </c>
      <c r="H1191" s="325">
        <f t="shared" si="884"/>
        <v>19.53</v>
      </c>
      <c r="I1191" s="327">
        <f t="shared" si="887"/>
        <v>100.62</v>
      </c>
    </row>
    <row r="1192" spans="1:9" x14ac:dyDescent="0.25">
      <c r="A1192" s="331" t="s">
        <v>1516</v>
      </c>
      <c r="B1192" s="554">
        <v>55</v>
      </c>
      <c r="C1192" s="326">
        <f t="shared" si="881"/>
        <v>0.34810126582278483</v>
      </c>
      <c r="D1192" s="325">
        <v>5.0999999999999996</v>
      </c>
      <c r="E1192" s="325">
        <f t="shared" si="882"/>
        <v>280.5</v>
      </c>
      <c r="F1192" s="334">
        <v>0.3</v>
      </c>
      <c r="G1192" s="325">
        <f t="shared" si="886"/>
        <v>84.15</v>
      </c>
      <c r="H1192" s="325">
        <f t="shared" si="884"/>
        <v>20.27</v>
      </c>
      <c r="I1192" s="327">
        <f t="shared" si="887"/>
        <v>104.42</v>
      </c>
    </row>
    <row r="1193" spans="1:9" x14ac:dyDescent="0.25">
      <c r="A1193" s="331" t="s">
        <v>1516</v>
      </c>
      <c r="B1193" s="554">
        <v>172</v>
      </c>
      <c r="C1193" s="326">
        <f t="shared" si="881"/>
        <v>1.0886075949367089</v>
      </c>
      <c r="D1193" s="325">
        <v>5.36</v>
      </c>
      <c r="E1193" s="325">
        <f t="shared" si="882"/>
        <v>921.92000000000007</v>
      </c>
      <c r="F1193" s="334">
        <v>1</v>
      </c>
      <c r="G1193" s="325">
        <f t="shared" si="886"/>
        <v>921.92</v>
      </c>
      <c r="H1193" s="325">
        <f t="shared" si="884"/>
        <v>222.09</v>
      </c>
      <c r="I1193" s="327">
        <f t="shared" si="887"/>
        <v>1144.01</v>
      </c>
    </row>
    <row r="1194" spans="1:9" x14ac:dyDescent="0.25">
      <c r="A1194" s="331" t="s">
        <v>1516</v>
      </c>
      <c r="B1194" s="554">
        <v>86</v>
      </c>
      <c r="C1194" s="326">
        <f t="shared" si="881"/>
        <v>0.54430379746835444</v>
      </c>
      <c r="D1194" s="325">
        <v>5.36</v>
      </c>
      <c r="E1194" s="325">
        <f t="shared" si="882"/>
        <v>460.96000000000004</v>
      </c>
      <c r="F1194" s="334">
        <v>1</v>
      </c>
      <c r="G1194" s="325">
        <f t="shared" si="886"/>
        <v>460.96</v>
      </c>
      <c r="H1194" s="325">
        <f t="shared" si="884"/>
        <v>111.05</v>
      </c>
      <c r="I1194" s="327">
        <f t="shared" si="887"/>
        <v>572.01</v>
      </c>
    </row>
    <row r="1195" spans="1:9" x14ac:dyDescent="0.25">
      <c r="A1195" s="331" t="s">
        <v>1516</v>
      </c>
      <c r="B1195" s="554">
        <v>172</v>
      </c>
      <c r="C1195" s="326">
        <f t="shared" si="881"/>
        <v>1.0886075949367089</v>
      </c>
      <c r="D1195" s="325">
        <v>5.36</v>
      </c>
      <c r="E1195" s="325">
        <f t="shared" si="882"/>
        <v>921.92000000000007</v>
      </c>
      <c r="F1195" s="334">
        <v>1</v>
      </c>
      <c r="G1195" s="325">
        <f t="shared" si="886"/>
        <v>921.92</v>
      </c>
      <c r="H1195" s="325">
        <f t="shared" si="884"/>
        <v>222.09</v>
      </c>
      <c r="I1195" s="327">
        <f t="shared" si="887"/>
        <v>1144.01</v>
      </c>
    </row>
    <row r="1196" spans="1:9" x14ac:dyDescent="0.25">
      <c r="A1196" s="331" t="s">
        <v>1516</v>
      </c>
      <c r="B1196" s="554">
        <v>46</v>
      </c>
      <c r="C1196" s="326">
        <f t="shared" si="881"/>
        <v>0.29113924050632911</v>
      </c>
      <c r="D1196" s="325">
        <v>5.0999999999999996</v>
      </c>
      <c r="E1196" s="325">
        <f t="shared" si="882"/>
        <v>234.6</v>
      </c>
      <c r="F1196" s="334">
        <v>0.3</v>
      </c>
      <c r="G1196" s="325">
        <f t="shared" si="886"/>
        <v>70.38</v>
      </c>
      <c r="H1196" s="325">
        <f t="shared" si="884"/>
        <v>16.95</v>
      </c>
      <c r="I1196" s="327">
        <f t="shared" si="887"/>
        <v>87.33</v>
      </c>
    </row>
    <row r="1197" spans="1:9" x14ac:dyDescent="0.25">
      <c r="A1197" s="331" t="s">
        <v>1516</v>
      </c>
      <c r="B1197" s="554">
        <v>41</v>
      </c>
      <c r="C1197" s="326">
        <f t="shared" si="881"/>
        <v>0.25949367088607594</v>
      </c>
      <c r="D1197" s="325">
        <v>5.0999999999999996</v>
      </c>
      <c r="E1197" s="325">
        <f t="shared" si="882"/>
        <v>209.1</v>
      </c>
      <c r="F1197" s="334">
        <v>0.3</v>
      </c>
      <c r="G1197" s="325">
        <f t="shared" si="886"/>
        <v>62.73</v>
      </c>
      <c r="H1197" s="325">
        <f t="shared" si="884"/>
        <v>15.11</v>
      </c>
      <c r="I1197" s="327">
        <f t="shared" si="887"/>
        <v>77.84</v>
      </c>
    </row>
    <row r="1198" spans="1:9" x14ac:dyDescent="0.25">
      <c r="A1198" s="331" t="s">
        <v>1516</v>
      </c>
      <c r="B1198" s="554">
        <v>190</v>
      </c>
      <c r="C1198" s="326">
        <f t="shared" si="881"/>
        <v>1.2025316455696202</v>
      </c>
      <c r="D1198" s="325">
        <v>5.36</v>
      </c>
      <c r="E1198" s="325">
        <f t="shared" si="882"/>
        <v>1018.4000000000001</v>
      </c>
      <c r="F1198" s="334">
        <v>1</v>
      </c>
      <c r="G1198" s="325">
        <f t="shared" si="886"/>
        <v>1018.4</v>
      </c>
      <c r="H1198" s="325">
        <f t="shared" si="884"/>
        <v>245.33</v>
      </c>
      <c r="I1198" s="327">
        <f t="shared" si="887"/>
        <v>1263.73</v>
      </c>
    </row>
    <row r="1199" spans="1:9" x14ac:dyDescent="0.25">
      <c r="A1199" s="331" t="s">
        <v>1516</v>
      </c>
      <c r="B1199" s="554">
        <v>46</v>
      </c>
      <c r="C1199" s="326">
        <f t="shared" si="881"/>
        <v>0.29113924050632911</v>
      </c>
      <c r="D1199" s="325">
        <v>5.0999999999999996</v>
      </c>
      <c r="E1199" s="325">
        <f t="shared" si="882"/>
        <v>234.6</v>
      </c>
      <c r="F1199" s="334">
        <v>0.3</v>
      </c>
      <c r="G1199" s="325">
        <f t="shared" si="886"/>
        <v>70.38</v>
      </c>
      <c r="H1199" s="325">
        <f t="shared" si="884"/>
        <v>16.95</v>
      </c>
      <c r="I1199" s="327">
        <f t="shared" si="887"/>
        <v>87.33</v>
      </c>
    </row>
    <row r="1200" spans="1:9" x14ac:dyDescent="0.25">
      <c r="A1200" s="331" t="s">
        <v>1516</v>
      </c>
      <c r="B1200" s="554">
        <v>46</v>
      </c>
      <c r="C1200" s="326">
        <f t="shared" si="881"/>
        <v>0.29113924050632911</v>
      </c>
      <c r="D1200" s="325">
        <v>5.0999999999999996</v>
      </c>
      <c r="E1200" s="325">
        <f t="shared" si="882"/>
        <v>234.6</v>
      </c>
      <c r="F1200" s="334">
        <v>0.3</v>
      </c>
      <c r="G1200" s="325">
        <f t="shared" si="886"/>
        <v>70.38</v>
      </c>
      <c r="H1200" s="325">
        <f t="shared" si="884"/>
        <v>16.95</v>
      </c>
      <c r="I1200" s="327">
        <f t="shared" si="887"/>
        <v>87.33</v>
      </c>
    </row>
    <row r="1201" spans="1:9" x14ac:dyDescent="0.25">
      <c r="A1201" s="331" t="s">
        <v>1516</v>
      </c>
      <c r="B1201" s="554">
        <v>34.5</v>
      </c>
      <c r="C1201" s="326">
        <f t="shared" si="881"/>
        <v>0.21835443037974683</v>
      </c>
      <c r="D1201" s="325">
        <v>5.36</v>
      </c>
      <c r="E1201" s="325">
        <f t="shared" si="882"/>
        <v>184.92000000000002</v>
      </c>
      <c r="F1201" s="334">
        <v>0.3</v>
      </c>
      <c r="G1201" s="325">
        <f t="shared" si="886"/>
        <v>55.48</v>
      </c>
      <c r="H1201" s="325">
        <f t="shared" si="884"/>
        <v>13.37</v>
      </c>
      <c r="I1201" s="327">
        <f t="shared" si="887"/>
        <v>68.849999999999994</v>
      </c>
    </row>
    <row r="1202" spans="1:9" x14ac:dyDescent="0.25">
      <c r="A1202" s="331" t="s">
        <v>1516</v>
      </c>
      <c r="B1202" s="554">
        <v>190</v>
      </c>
      <c r="C1202" s="326">
        <f t="shared" si="881"/>
        <v>1.2025316455696202</v>
      </c>
      <c r="D1202" s="325">
        <v>5.36</v>
      </c>
      <c r="E1202" s="325">
        <f t="shared" si="882"/>
        <v>1018.4000000000001</v>
      </c>
      <c r="F1202" s="334">
        <v>1</v>
      </c>
      <c r="G1202" s="325">
        <f t="shared" si="886"/>
        <v>1018.4</v>
      </c>
      <c r="H1202" s="325">
        <f t="shared" si="884"/>
        <v>245.33</v>
      </c>
      <c r="I1202" s="327">
        <f t="shared" si="887"/>
        <v>1263.73</v>
      </c>
    </row>
    <row r="1203" spans="1:9" x14ac:dyDescent="0.25">
      <c r="A1203" s="331" t="s">
        <v>1516</v>
      </c>
      <c r="B1203" s="554">
        <v>96</v>
      </c>
      <c r="C1203" s="326">
        <f t="shared" si="881"/>
        <v>0.60759493670886078</v>
      </c>
      <c r="D1203" s="325">
        <v>5.36</v>
      </c>
      <c r="E1203" s="325">
        <f t="shared" si="882"/>
        <v>514.56000000000006</v>
      </c>
      <c r="F1203" s="334">
        <v>1</v>
      </c>
      <c r="G1203" s="325">
        <f t="shared" si="886"/>
        <v>514.55999999999995</v>
      </c>
      <c r="H1203" s="325">
        <f t="shared" si="884"/>
        <v>123.96</v>
      </c>
      <c r="I1203" s="327">
        <f t="shared" si="887"/>
        <v>638.52</v>
      </c>
    </row>
    <row r="1204" spans="1:9" x14ac:dyDescent="0.25">
      <c r="A1204" s="331" t="s">
        <v>1516</v>
      </c>
      <c r="B1204" s="554">
        <v>180</v>
      </c>
      <c r="C1204" s="326">
        <f t="shared" si="881"/>
        <v>1.139240506329114</v>
      </c>
      <c r="D1204" s="325">
        <v>5.36</v>
      </c>
      <c r="E1204" s="325">
        <f t="shared" si="882"/>
        <v>964.80000000000007</v>
      </c>
      <c r="F1204" s="334">
        <v>1</v>
      </c>
      <c r="G1204" s="325">
        <f t="shared" si="886"/>
        <v>964.8</v>
      </c>
      <c r="H1204" s="325">
        <f t="shared" si="884"/>
        <v>232.42</v>
      </c>
      <c r="I1204" s="327">
        <f t="shared" si="887"/>
        <v>1197.22</v>
      </c>
    </row>
    <row r="1205" spans="1:9" x14ac:dyDescent="0.25">
      <c r="A1205" s="331" t="s">
        <v>1516</v>
      </c>
      <c r="B1205" s="554">
        <v>34.5</v>
      </c>
      <c r="C1205" s="326">
        <f t="shared" si="881"/>
        <v>0.21835443037974683</v>
      </c>
      <c r="D1205" s="325">
        <v>5.36</v>
      </c>
      <c r="E1205" s="325">
        <f t="shared" si="882"/>
        <v>184.92000000000002</v>
      </c>
      <c r="F1205" s="334">
        <v>0.3</v>
      </c>
      <c r="G1205" s="325">
        <f t="shared" si="886"/>
        <v>55.48</v>
      </c>
      <c r="H1205" s="325">
        <f t="shared" si="884"/>
        <v>13.37</v>
      </c>
      <c r="I1205" s="327">
        <f t="shared" si="887"/>
        <v>68.849999999999994</v>
      </c>
    </row>
    <row r="1206" spans="1:9" x14ac:dyDescent="0.25">
      <c r="A1206" s="331" t="s">
        <v>1516</v>
      </c>
      <c r="B1206" s="554">
        <v>188</v>
      </c>
      <c r="C1206" s="326">
        <f t="shared" si="881"/>
        <v>1.1898734177215189</v>
      </c>
      <c r="D1206" s="325">
        <v>5.36</v>
      </c>
      <c r="E1206" s="325">
        <f t="shared" si="882"/>
        <v>1007.68</v>
      </c>
      <c r="F1206" s="334">
        <v>1</v>
      </c>
      <c r="G1206" s="325">
        <f t="shared" si="886"/>
        <v>1007.68</v>
      </c>
      <c r="H1206" s="325">
        <f t="shared" si="884"/>
        <v>242.75</v>
      </c>
      <c r="I1206" s="327">
        <f t="shared" si="887"/>
        <v>1250.4299999999998</v>
      </c>
    </row>
    <row r="1207" spans="1:9" x14ac:dyDescent="0.25">
      <c r="A1207" s="331" t="s">
        <v>1516</v>
      </c>
      <c r="B1207" s="554">
        <v>8</v>
      </c>
      <c r="C1207" s="326">
        <f t="shared" si="881"/>
        <v>5.0632911392405063E-2</v>
      </c>
      <c r="D1207" s="325">
        <v>5.36</v>
      </c>
      <c r="E1207" s="325">
        <f t="shared" si="882"/>
        <v>42.88</v>
      </c>
      <c r="F1207" s="334">
        <v>1</v>
      </c>
      <c r="G1207" s="325">
        <f t="shared" si="886"/>
        <v>42.88</v>
      </c>
      <c r="H1207" s="325">
        <f t="shared" si="884"/>
        <v>10.33</v>
      </c>
      <c r="I1207" s="327">
        <f t="shared" si="887"/>
        <v>53.21</v>
      </c>
    </row>
    <row r="1208" spans="1:9" x14ac:dyDescent="0.25">
      <c r="A1208" s="331" t="s">
        <v>1516</v>
      </c>
      <c r="B1208" s="554">
        <v>8</v>
      </c>
      <c r="C1208" s="326">
        <f t="shared" si="881"/>
        <v>5.0632911392405063E-2</v>
      </c>
      <c r="D1208" s="325">
        <v>5.36</v>
      </c>
      <c r="E1208" s="325">
        <f t="shared" si="882"/>
        <v>42.88</v>
      </c>
      <c r="F1208" s="334">
        <v>1</v>
      </c>
      <c r="G1208" s="325">
        <f t="shared" si="886"/>
        <v>42.88</v>
      </c>
      <c r="H1208" s="325">
        <f t="shared" si="884"/>
        <v>10.33</v>
      </c>
      <c r="I1208" s="327">
        <f t="shared" si="887"/>
        <v>53.21</v>
      </c>
    </row>
    <row r="1209" spans="1:9" x14ac:dyDescent="0.25">
      <c r="A1209" s="519" t="s">
        <v>1517</v>
      </c>
      <c r="B1209" s="551">
        <f t="shared" ref="B1209:C1209" si="888">B1210</f>
        <v>72</v>
      </c>
      <c r="C1209" s="532">
        <f t="shared" si="888"/>
        <v>0.45569620253164556</v>
      </c>
      <c r="D1209" s="533"/>
      <c r="E1209" s="533"/>
      <c r="F1209" s="541"/>
      <c r="G1209" s="533">
        <f t="shared" ref="G1209:I1209" si="889">G1210</f>
        <v>573.45000000000005</v>
      </c>
      <c r="H1209" s="533">
        <f t="shared" si="889"/>
        <v>138.13999999999999</v>
      </c>
      <c r="I1209" s="534">
        <f t="shared" si="889"/>
        <v>711.58999999999992</v>
      </c>
    </row>
    <row r="1210" spans="1:9" ht="49.5" x14ac:dyDescent="0.25">
      <c r="A1210" s="520" t="s">
        <v>8</v>
      </c>
      <c r="B1210" s="552">
        <f t="shared" ref="B1210:C1210" si="890">SUM(B1211:B1212)</f>
        <v>72</v>
      </c>
      <c r="C1210" s="535">
        <f t="shared" si="890"/>
        <v>0.45569620253164556</v>
      </c>
      <c r="D1210" s="536"/>
      <c r="E1210" s="536"/>
      <c r="F1210" s="539"/>
      <c r="G1210" s="535">
        <f t="shared" ref="G1210:I1210" si="891">SUM(G1211:G1212)</f>
        <v>573.45000000000005</v>
      </c>
      <c r="H1210" s="535">
        <f t="shared" si="891"/>
        <v>138.13999999999999</v>
      </c>
      <c r="I1210" s="537">
        <f t="shared" si="891"/>
        <v>711.58999999999992</v>
      </c>
    </row>
    <row r="1211" spans="1:9" x14ac:dyDescent="0.25">
      <c r="A1211" s="331" t="s">
        <v>1518</v>
      </c>
      <c r="B1211" s="554">
        <v>40</v>
      </c>
      <c r="C1211" s="326">
        <f t="shared" ref="C1211:C1212" si="892">B1211/158</f>
        <v>0.25316455696202533</v>
      </c>
      <c r="D1211" s="325">
        <v>1266.72</v>
      </c>
      <c r="E1211" s="325">
        <f>D1211*C1211</f>
        <v>320.68860759493674</v>
      </c>
      <c r="F1211" s="334">
        <v>1</v>
      </c>
      <c r="G1211" s="325">
        <f t="shared" ref="G1211" si="893">ROUND(E1211*F1211,2)</f>
        <v>320.69</v>
      </c>
      <c r="H1211" s="325">
        <f t="shared" ref="H1211:H1212" si="894">ROUND(G1211*0.2409,2)</f>
        <v>77.25</v>
      </c>
      <c r="I1211" s="327">
        <f t="shared" ref="I1211" si="895">G1211+H1211</f>
        <v>397.94</v>
      </c>
    </row>
    <row r="1212" spans="1:9" x14ac:dyDescent="0.25">
      <c r="A1212" s="331" t="s">
        <v>1518</v>
      </c>
      <c r="B1212" s="554">
        <v>32</v>
      </c>
      <c r="C1212" s="326">
        <f t="shared" si="892"/>
        <v>0.20253164556962025</v>
      </c>
      <c r="D1212" s="325">
        <v>1248</v>
      </c>
      <c r="E1212" s="325">
        <f>D1212*C1212</f>
        <v>252.75949367088606</v>
      </c>
      <c r="F1212" s="334">
        <v>1</v>
      </c>
      <c r="G1212" s="325">
        <f t="shared" ref="G1212" si="896">ROUND(E1212*F1212,2)</f>
        <v>252.76</v>
      </c>
      <c r="H1212" s="325">
        <f t="shared" si="894"/>
        <v>60.89</v>
      </c>
      <c r="I1212" s="327">
        <f t="shared" ref="I1212" si="897">G1212+H1212</f>
        <v>313.64999999999998</v>
      </c>
    </row>
    <row r="1213" spans="1:9" x14ac:dyDescent="0.25">
      <c r="A1213" s="519" t="s">
        <v>1519</v>
      </c>
      <c r="B1213" s="551">
        <f>B1214</f>
        <v>718</v>
      </c>
      <c r="C1213" s="532">
        <f>C1214</f>
        <v>4.5443037974683556</v>
      </c>
      <c r="D1213" s="533"/>
      <c r="E1213" s="533"/>
      <c r="F1213" s="541"/>
      <c r="G1213" s="533">
        <f>G1214</f>
        <v>6374.0499999999984</v>
      </c>
      <c r="H1213" s="533">
        <f>H1214</f>
        <v>1535.4900000000002</v>
      </c>
      <c r="I1213" s="534">
        <f t="shared" ref="I1213" si="898">G1213+H1213</f>
        <v>7909.5399999999991</v>
      </c>
    </row>
    <row r="1214" spans="1:9" ht="33" x14ac:dyDescent="0.25">
      <c r="A1214" s="520" t="s">
        <v>1390</v>
      </c>
      <c r="B1214" s="552">
        <f>SUM(B1215:B1235)</f>
        <v>718</v>
      </c>
      <c r="C1214" s="535">
        <f>SUM(C1215:C1235)</f>
        <v>4.5443037974683556</v>
      </c>
      <c r="D1214" s="536"/>
      <c r="E1214" s="536"/>
      <c r="F1214" s="539"/>
      <c r="G1214" s="536">
        <f>SUM(G1215:G1235)</f>
        <v>6374.0499999999984</v>
      </c>
      <c r="H1214" s="536">
        <f>SUM(H1215:H1235)</f>
        <v>1535.4900000000002</v>
      </c>
      <c r="I1214" s="540">
        <f>SUM(I1215:I1235)</f>
        <v>7909.5399999999991</v>
      </c>
    </row>
    <row r="1215" spans="1:9" x14ac:dyDescent="0.25">
      <c r="A1215" s="331" t="s">
        <v>1520</v>
      </c>
      <c r="B1215" s="554">
        <v>28</v>
      </c>
      <c r="C1215" s="326">
        <f t="shared" ref="C1215:C1235" si="899">B1215/158</f>
        <v>0.17721518987341772</v>
      </c>
      <c r="D1215" s="325">
        <v>11.385</v>
      </c>
      <c r="E1215" s="325">
        <f t="shared" ref="E1215:E1235" si="900">D1215*C1215*158</f>
        <v>318.77999999999997</v>
      </c>
      <c r="F1215" s="334">
        <v>1</v>
      </c>
      <c r="G1215" s="325">
        <f t="shared" ref="G1215" si="901">ROUND(E1215*F1215,2)</f>
        <v>318.77999999999997</v>
      </c>
      <c r="H1215" s="325">
        <f t="shared" ref="H1215:H1235" si="902">ROUND(G1215*0.2409,2)</f>
        <v>76.790000000000006</v>
      </c>
      <c r="I1215" s="327">
        <f t="shared" ref="I1215" si="903">G1215+H1215</f>
        <v>395.57</v>
      </c>
    </row>
    <row r="1216" spans="1:9" x14ac:dyDescent="0.25">
      <c r="A1216" s="331" t="s">
        <v>1520</v>
      </c>
      <c r="B1216" s="554">
        <v>26</v>
      </c>
      <c r="C1216" s="326">
        <f t="shared" si="899"/>
        <v>0.16455696202531644</v>
      </c>
      <c r="D1216" s="325">
        <v>11</v>
      </c>
      <c r="E1216" s="325">
        <f t="shared" si="900"/>
        <v>286</v>
      </c>
      <c r="F1216" s="334">
        <v>1</v>
      </c>
      <c r="G1216" s="325">
        <f t="shared" ref="G1216:G1235" si="904">ROUND(E1216*F1216,2)</f>
        <v>286</v>
      </c>
      <c r="H1216" s="325">
        <f t="shared" si="902"/>
        <v>68.900000000000006</v>
      </c>
      <c r="I1216" s="327">
        <f t="shared" ref="I1216:I1235" si="905">G1216+H1216</f>
        <v>354.9</v>
      </c>
    </row>
    <row r="1217" spans="1:9" x14ac:dyDescent="0.25">
      <c r="A1217" s="331" t="s">
        <v>1520</v>
      </c>
      <c r="B1217" s="554">
        <v>6</v>
      </c>
      <c r="C1217" s="326">
        <f t="shared" si="899"/>
        <v>3.7974683544303799E-2</v>
      </c>
      <c r="D1217" s="325">
        <v>11.164999999999999</v>
      </c>
      <c r="E1217" s="325">
        <f t="shared" si="900"/>
        <v>66.989999999999995</v>
      </c>
      <c r="F1217" s="334">
        <v>0.3</v>
      </c>
      <c r="G1217" s="325">
        <f t="shared" si="904"/>
        <v>20.100000000000001</v>
      </c>
      <c r="H1217" s="325">
        <f t="shared" si="902"/>
        <v>4.84</v>
      </c>
      <c r="I1217" s="327">
        <f t="shared" si="905"/>
        <v>24.94</v>
      </c>
    </row>
    <row r="1218" spans="1:9" x14ac:dyDescent="0.25">
      <c r="A1218" s="331" t="s">
        <v>1520</v>
      </c>
      <c r="B1218" s="554">
        <v>24</v>
      </c>
      <c r="C1218" s="326">
        <f t="shared" si="899"/>
        <v>0.15189873417721519</v>
      </c>
      <c r="D1218" s="325">
        <v>11</v>
      </c>
      <c r="E1218" s="325">
        <f t="shared" si="900"/>
        <v>264</v>
      </c>
      <c r="F1218" s="334">
        <v>1</v>
      </c>
      <c r="G1218" s="325">
        <f t="shared" si="904"/>
        <v>264</v>
      </c>
      <c r="H1218" s="325">
        <f t="shared" si="902"/>
        <v>63.6</v>
      </c>
      <c r="I1218" s="327">
        <f t="shared" si="905"/>
        <v>327.60000000000002</v>
      </c>
    </row>
    <row r="1219" spans="1:9" x14ac:dyDescent="0.25">
      <c r="A1219" s="331" t="s">
        <v>1520</v>
      </c>
      <c r="B1219" s="554">
        <v>84</v>
      </c>
      <c r="C1219" s="326">
        <f t="shared" si="899"/>
        <v>0.53164556962025311</v>
      </c>
      <c r="D1219" s="325">
        <v>11</v>
      </c>
      <c r="E1219" s="325">
        <f t="shared" si="900"/>
        <v>923.99999999999989</v>
      </c>
      <c r="F1219" s="334">
        <v>1</v>
      </c>
      <c r="G1219" s="325">
        <f t="shared" si="904"/>
        <v>924</v>
      </c>
      <c r="H1219" s="325">
        <f t="shared" si="902"/>
        <v>222.59</v>
      </c>
      <c r="I1219" s="327">
        <f t="shared" si="905"/>
        <v>1146.5899999999999</v>
      </c>
    </row>
    <row r="1220" spans="1:9" x14ac:dyDescent="0.25">
      <c r="A1220" s="331" t="s">
        <v>1520</v>
      </c>
      <c r="B1220" s="554">
        <v>52</v>
      </c>
      <c r="C1220" s="326">
        <f t="shared" si="899"/>
        <v>0.32911392405063289</v>
      </c>
      <c r="D1220" s="325">
        <v>11</v>
      </c>
      <c r="E1220" s="325">
        <f t="shared" si="900"/>
        <v>572</v>
      </c>
      <c r="F1220" s="334">
        <v>1</v>
      </c>
      <c r="G1220" s="325">
        <f t="shared" si="904"/>
        <v>572</v>
      </c>
      <c r="H1220" s="325">
        <f t="shared" si="902"/>
        <v>137.79</v>
      </c>
      <c r="I1220" s="327">
        <f t="shared" si="905"/>
        <v>709.79</v>
      </c>
    </row>
    <row r="1221" spans="1:9" x14ac:dyDescent="0.25">
      <c r="A1221" s="331" t="s">
        <v>1520</v>
      </c>
      <c r="B1221" s="554">
        <v>38</v>
      </c>
      <c r="C1221" s="326">
        <f t="shared" si="899"/>
        <v>0.24050632911392406</v>
      </c>
      <c r="D1221" s="325">
        <v>11</v>
      </c>
      <c r="E1221" s="325">
        <f t="shared" si="900"/>
        <v>418</v>
      </c>
      <c r="F1221" s="334">
        <v>1</v>
      </c>
      <c r="G1221" s="325">
        <f t="shared" si="904"/>
        <v>418</v>
      </c>
      <c r="H1221" s="325">
        <f t="shared" si="902"/>
        <v>100.7</v>
      </c>
      <c r="I1221" s="327">
        <f t="shared" si="905"/>
        <v>518.70000000000005</v>
      </c>
    </row>
    <row r="1222" spans="1:9" x14ac:dyDescent="0.25">
      <c r="A1222" s="331" t="s">
        <v>1520</v>
      </c>
      <c r="B1222" s="554">
        <v>86</v>
      </c>
      <c r="C1222" s="326">
        <f t="shared" si="899"/>
        <v>0.54430379746835444</v>
      </c>
      <c r="D1222" s="325">
        <v>11</v>
      </c>
      <c r="E1222" s="325">
        <f t="shared" si="900"/>
        <v>946</v>
      </c>
      <c r="F1222" s="334">
        <v>1</v>
      </c>
      <c r="G1222" s="325">
        <f t="shared" si="904"/>
        <v>946</v>
      </c>
      <c r="H1222" s="325">
        <f t="shared" si="902"/>
        <v>227.89</v>
      </c>
      <c r="I1222" s="327">
        <f t="shared" si="905"/>
        <v>1173.8899999999999</v>
      </c>
    </row>
    <row r="1223" spans="1:9" x14ac:dyDescent="0.25">
      <c r="A1223" s="331" t="s">
        <v>1520</v>
      </c>
      <c r="B1223" s="554">
        <v>18</v>
      </c>
      <c r="C1223" s="326">
        <f t="shared" si="899"/>
        <v>0.11392405063291139</v>
      </c>
      <c r="D1223" s="325">
        <v>11</v>
      </c>
      <c r="E1223" s="325">
        <f t="shared" si="900"/>
        <v>198</v>
      </c>
      <c r="F1223" s="334">
        <v>1</v>
      </c>
      <c r="G1223" s="325">
        <f t="shared" si="904"/>
        <v>198</v>
      </c>
      <c r="H1223" s="325">
        <f t="shared" si="902"/>
        <v>47.7</v>
      </c>
      <c r="I1223" s="327">
        <f t="shared" si="905"/>
        <v>245.7</v>
      </c>
    </row>
    <row r="1224" spans="1:9" x14ac:dyDescent="0.25">
      <c r="A1224" s="331" t="s">
        <v>719</v>
      </c>
      <c r="B1224" s="554">
        <v>4</v>
      </c>
      <c r="C1224" s="326">
        <f t="shared" si="899"/>
        <v>2.5316455696202531E-2</v>
      </c>
      <c r="D1224" s="325">
        <v>8.6280000000000001</v>
      </c>
      <c r="E1224" s="325">
        <f t="shared" si="900"/>
        <v>34.512</v>
      </c>
      <c r="F1224" s="334">
        <v>0.3</v>
      </c>
      <c r="G1224" s="325">
        <f t="shared" si="904"/>
        <v>10.35</v>
      </c>
      <c r="H1224" s="325">
        <f t="shared" si="902"/>
        <v>2.4900000000000002</v>
      </c>
      <c r="I1224" s="327">
        <f t="shared" si="905"/>
        <v>12.84</v>
      </c>
    </row>
    <row r="1225" spans="1:9" x14ac:dyDescent="0.25">
      <c r="A1225" s="331" t="s">
        <v>719</v>
      </c>
      <c r="B1225" s="554">
        <v>20</v>
      </c>
      <c r="C1225" s="326">
        <f t="shared" si="899"/>
        <v>0.12658227848101267</v>
      </c>
      <c r="D1225" s="325">
        <v>8.5</v>
      </c>
      <c r="E1225" s="325">
        <f t="shared" si="900"/>
        <v>170</v>
      </c>
      <c r="F1225" s="334">
        <v>1</v>
      </c>
      <c r="G1225" s="325">
        <f t="shared" si="904"/>
        <v>170</v>
      </c>
      <c r="H1225" s="325">
        <f t="shared" si="902"/>
        <v>40.950000000000003</v>
      </c>
      <c r="I1225" s="327">
        <f t="shared" si="905"/>
        <v>210.95</v>
      </c>
    </row>
    <row r="1226" spans="1:9" x14ac:dyDescent="0.25">
      <c r="A1226" s="331" t="s">
        <v>719</v>
      </c>
      <c r="B1226" s="554">
        <v>4</v>
      </c>
      <c r="C1226" s="326">
        <f t="shared" si="899"/>
        <v>2.5316455696202531E-2</v>
      </c>
      <c r="D1226" s="325">
        <v>8.6280000000000001</v>
      </c>
      <c r="E1226" s="325">
        <f t="shared" si="900"/>
        <v>34.512</v>
      </c>
      <c r="F1226" s="334">
        <v>0.3</v>
      </c>
      <c r="G1226" s="325">
        <f t="shared" si="904"/>
        <v>10.35</v>
      </c>
      <c r="H1226" s="325">
        <f t="shared" si="902"/>
        <v>2.4900000000000002</v>
      </c>
      <c r="I1226" s="327">
        <f t="shared" si="905"/>
        <v>12.84</v>
      </c>
    </row>
    <row r="1227" spans="1:9" x14ac:dyDescent="0.25">
      <c r="A1227" s="331" t="s">
        <v>719</v>
      </c>
      <c r="B1227" s="554">
        <v>4</v>
      </c>
      <c r="C1227" s="326">
        <f t="shared" si="899"/>
        <v>2.5316455696202531E-2</v>
      </c>
      <c r="D1227" s="325">
        <v>8.5</v>
      </c>
      <c r="E1227" s="325">
        <f t="shared" si="900"/>
        <v>34</v>
      </c>
      <c r="F1227" s="334">
        <v>0.3</v>
      </c>
      <c r="G1227" s="325">
        <f t="shared" si="904"/>
        <v>10.199999999999999</v>
      </c>
      <c r="H1227" s="325">
        <f t="shared" si="902"/>
        <v>2.46</v>
      </c>
      <c r="I1227" s="327">
        <f t="shared" si="905"/>
        <v>12.66</v>
      </c>
    </row>
    <row r="1228" spans="1:9" x14ac:dyDescent="0.25">
      <c r="A1228" s="331" t="s">
        <v>719</v>
      </c>
      <c r="B1228" s="554">
        <v>8</v>
      </c>
      <c r="C1228" s="326">
        <f t="shared" si="899"/>
        <v>5.0632911392405063E-2</v>
      </c>
      <c r="D1228" s="325">
        <v>8.5</v>
      </c>
      <c r="E1228" s="325">
        <f t="shared" si="900"/>
        <v>68</v>
      </c>
      <c r="F1228" s="334">
        <v>0.3</v>
      </c>
      <c r="G1228" s="325">
        <f t="shared" si="904"/>
        <v>20.399999999999999</v>
      </c>
      <c r="H1228" s="325">
        <f t="shared" si="902"/>
        <v>4.91</v>
      </c>
      <c r="I1228" s="327">
        <f t="shared" si="905"/>
        <v>25.31</v>
      </c>
    </row>
    <row r="1229" spans="1:9" x14ac:dyDescent="0.25">
      <c r="A1229" s="331" t="s">
        <v>1521</v>
      </c>
      <c r="B1229" s="554">
        <v>6</v>
      </c>
      <c r="C1229" s="326">
        <f t="shared" si="899"/>
        <v>3.7974683544303799E-2</v>
      </c>
      <c r="D1229" s="325">
        <v>11.178000000000001</v>
      </c>
      <c r="E1229" s="325">
        <f t="shared" si="900"/>
        <v>67.068000000000012</v>
      </c>
      <c r="F1229" s="334">
        <v>0.3</v>
      </c>
      <c r="G1229" s="325">
        <f t="shared" si="904"/>
        <v>20.12</v>
      </c>
      <c r="H1229" s="325">
        <f t="shared" si="902"/>
        <v>4.8499999999999996</v>
      </c>
      <c r="I1229" s="327">
        <f t="shared" si="905"/>
        <v>24.97</v>
      </c>
    </row>
    <row r="1230" spans="1:9" x14ac:dyDescent="0.25">
      <c r="A1230" s="331" t="s">
        <v>1522</v>
      </c>
      <c r="B1230" s="554">
        <v>18</v>
      </c>
      <c r="C1230" s="326">
        <f t="shared" si="899"/>
        <v>0.11392405063291139</v>
      </c>
      <c r="D1230" s="325">
        <v>10.962</v>
      </c>
      <c r="E1230" s="325">
        <f t="shared" si="900"/>
        <v>197.316</v>
      </c>
      <c r="F1230" s="334">
        <v>0.3</v>
      </c>
      <c r="G1230" s="325">
        <f t="shared" si="904"/>
        <v>59.19</v>
      </c>
      <c r="H1230" s="325">
        <f t="shared" si="902"/>
        <v>14.26</v>
      </c>
      <c r="I1230" s="327">
        <f t="shared" si="905"/>
        <v>73.45</v>
      </c>
    </row>
    <row r="1231" spans="1:9" x14ac:dyDescent="0.25">
      <c r="A1231" s="331" t="s">
        <v>1523</v>
      </c>
      <c r="B1231" s="554">
        <v>12</v>
      </c>
      <c r="C1231" s="326">
        <f t="shared" si="899"/>
        <v>7.5949367088607597E-2</v>
      </c>
      <c r="D1231" s="325">
        <v>11.178000000000001</v>
      </c>
      <c r="E1231" s="325">
        <f t="shared" si="900"/>
        <v>134.13600000000002</v>
      </c>
      <c r="F1231" s="334">
        <v>0.3</v>
      </c>
      <c r="G1231" s="325">
        <f t="shared" si="904"/>
        <v>40.24</v>
      </c>
      <c r="H1231" s="325">
        <f t="shared" si="902"/>
        <v>9.69</v>
      </c>
      <c r="I1231" s="327">
        <f t="shared" si="905"/>
        <v>49.93</v>
      </c>
    </row>
    <row r="1232" spans="1:9" x14ac:dyDescent="0.25">
      <c r="A1232" s="331" t="s">
        <v>1523</v>
      </c>
      <c r="B1232" s="554">
        <v>40</v>
      </c>
      <c r="C1232" s="326">
        <f t="shared" si="899"/>
        <v>0.25316455696202533</v>
      </c>
      <c r="D1232" s="325">
        <v>11.178000000000001</v>
      </c>
      <c r="E1232" s="325">
        <f t="shared" si="900"/>
        <v>447.12000000000006</v>
      </c>
      <c r="F1232" s="334">
        <v>1</v>
      </c>
      <c r="G1232" s="325">
        <f t="shared" si="904"/>
        <v>447.12</v>
      </c>
      <c r="H1232" s="325">
        <f t="shared" si="902"/>
        <v>107.71</v>
      </c>
      <c r="I1232" s="327">
        <f t="shared" si="905"/>
        <v>554.83000000000004</v>
      </c>
    </row>
    <row r="1233" spans="1:9" x14ac:dyDescent="0.25">
      <c r="A1233" s="331" t="s">
        <v>1524</v>
      </c>
      <c r="B1233" s="554">
        <v>100</v>
      </c>
      <c r="C1233" s="326">
        <f t="shared" si="899"/>
        <v>0.63291139240506333</v>
      </c>
      <c r="D1233" s="325">
        <v>6.83</v>
      </c>
      <c r="E1233" s="325">
        <f t="shared" si="900"/>
        <v>683</v>
      </c>
      <c r="F1233" s="334">
        <v>1</v>
      </c>
      <c r="G1233" s="325">
        <f t="shared" si="904"/>
        <v>683</v>
      </c>
      <c r="H1233" s="325">
        <f t="shared" si="902"/>
        <v>164.53</v>
      </c>
      <c r="I1233" s="327">
        <f t="shared" si="905"/>
        <v>847.53</v>
      </c>
    </row>
    <row r="1234" spans="1:9" x14ac:dyDescent="0.25">
      <c r="A1234" s="331" t="s">
        <v>1524</v>
      </c>
      <c r="B1234" s="554">
        <v>92</v>
      </c>
      <c r="C1234" s="326">
        <f t="shared" si="899"/>
        <v>0.58227848101265822</v>
      </c>
      <c r="D1234" s="325">
        <v>6.83</v>
      </c>
      <c r="E1234" s="325">
        <f t="shared" si="900"/>
        <v>628.36</v>
      </c>
      <c r="F1234" s="334">
        <v>1</v>
      </c>
      <c r="G1234" s="325">
        <f t="shared" si="904"/>
        <v>628.36</v>
      </c>
      <c r="H1234" s="325">
        <f t="shared" si="902"/>
        <v>151.37</v>
      </c>
      <c r="I1234" s="327">
        <f t="shared" si="905"/>
        <v>779.73</v>
      </c>
    </row>
    <row r="1235" spans="1:9" x14ac:dyDescent="0.25">
      <c r="A1235" s="331" t="s">
        <v>66</v>
      </c>
      <c r="B1235" s="554">
        <v>48</v>
      </c>
      <c r="C1235" s="326">
        <f t="shared" si="899"/>
        <v>0.30379746835443039</v>
      </c>
      <c r="D1235" s="325">
        <v>6.83</v>
      </c>
      <c r="E1235" s="325">
        <f t="shared" si="900"/>
        <v>327.84000000000003</v>
      </c>
      <c r="F1235" s="332">
        <v>1</v>
      </c>
      <c r="G1235" s="325">
        <f t="shared" si="904"/>
        <v>327.84</v>
      </c>
      <c r="H1235" s="325">
        <f t="shared" si="902"/>
        <v>78.98</v>
      </c>
      <c r="I1235" s="327">
        <f t="shared" si="905"/>
        <v>406.82</v>
      </c>
    </row>
    <row r="1236" spans="1:9" x14ac:dyDescent="0.25">
      <c r="A1236" s="519" t="s">
        <v>1525</v>
      </c>
      <c r="B1236" s="551">
        <f t="shared" ref="B1236:C1236" si="906">B1237</f>
        <v>8</v>
      </c>
      <c r="C1236" s="532">
        <f t="shared" si="906"/>
        <v>5.0632911392405063E-2</v>
      </c>
      <c r="D1236" s="533"/>
      <c r="E1236" s="533"/>
      <c r="F1236" s="541"/>
      <c r="G1236" s="532">
        <f t="shared" ref="G1236:I1236" si="907">G1237</f>
        <v>52.14</v>
      </c>
      <c r="H1236" s="532">
        <f t="shared" si="907"/>
        <v>12.57</v>
      </c>
      <c r="I1236" s="538">
        <f t="shared" si="907"/>
        <v>64.709999999999994</v>
      </c>
    </row>
    <row r="1237" spans="1:9" ht="33" x14ac:dyDescent="0.25">
      <c r="A1237" s="520" t="s">
        <v>1390</v>
      </c>
      <c r="B1237" s="552">
        <f t="shared" ref="B1237:C1237" si="908">SUM(B1238:B1240)</f>
        <v>8</v>
      </c>
      <c r="C1237" s="535">
        <f t="shared" si="908"/>
        <v>5.0632911392405063E-2</v>
      </c>
      <c r="D1237" s="536"/>
      <c r="E1237" s="536"/>
      <c r="F1237" s="539"/>
      <c r="G1237" s="535">
        <f t="shared" ref="G1237:I1237" si="909">SUM(G1238:G1240)</f>
        <v>52.14</v>
      </c>
      <c r="H1237" s="535">
        <f t="shared" si="909"/>
        <v>12.57</v>
      </c>
      <c r="I1237" s="537">
        <f t="shared" si="909"/>
        <v>64.709999999999994</v>
      </c>
    </row>
    <row r="1238" spans="1:9" x14ac:dyDescent="0.25">
      <c r="A1238" s="331" t="s">
        <v>1526</v>
      </c>
      <c r="B1238" s="554">
        <v>6</v>
      </c>
      <c r="C1238" s="326">
        <f t="shared" ref="C1238:C1240" si="910">B1238/158</f>
        <v>3.7974683544303799E-2</v>
      </c>
      <c r="D1238" s="325">
        <v>2018.25</v>
      </c>
      <c r="E1238" s="325">
        <f>D1238*C1238</f>
        <v>76.642405063291136</v>
      </c>
      <c r="F1238" s="332">
        <v>0.3</v>
      </c>
      <c r="G1238" s="325">
        <f t="shared" ref="G1238" si="911">ROUND(E1238*F1238,2)</f>
        <v>22.99</v>
      </c>
      <c r="H1238" s="325">
        <f t="shared" ref="H1238:H1240" si="912">ROUND(G1238*0.2409,2)</f>
        <v>5.54</v>
      </c>
      <c r="I1238" s="327">
        <f t="shared" ref="I1238" si="913">G1238+H1238</f>
        <v>28.529999999999998</v>
      </c>
    </row>
    <row r="1239" spans="1:9" x14ac:dyDescent="0.25">
      <c r="A1239" s="331" t="s">
        <v>1526</v>
      </c>
      <c r="B1239" s="554">
        <v>1</v>
      </c>
      <c r="C1239" s="326">
        <f t="shared" si="910"/>
        <v>6.3291139240506328E-3</v>
      </c>
      <c r="D1239" s="325">
        <v>2018.25</v>
      </c>
      <c r="E1239" s="325">
        <f t="shared" ref="E1239:E1240" si="914">D1239*C1239</f>
        <v>12.773734177215189</v>
      </c>
      <c r="F1239" s="332">
        <v>1</v>
      </c>
      <c r="G1239" s="325">
        <f t="shared" ref="G1239:G1240" si="915">ROUND(E1239*F1239,2)</f>
        <v>12.77</v>
      </c>
      <c r="H1239" s="325">
        <f t="shared" si="912"/>
        <v>3.08</v>
      </c>
      <c r="I1239" s="327">
        <f t="shared" ref="I1239:I1240" si="916">G1239+H1239</f>
        <v>15.85</v>
      </c>
    </row>
    <row r="1240" spans="1:9" x14ac:dyDescent="0.25">
      <c r="A1240" s="331" t="s">
        <v>1527</v>
      </c>
      <c r="B1240" s="554">
        <v>1</v>
      </c>
      <c r="C1240" s="326">
        <f t="shared" si="910"/>
        <v>6.3291139240506328E-3</v>
      </c>
      <c r="D1240" s="325">
        <v>2587.5</v>
      </c>
      <c r="E1240" s="325">
        <f t="shared" si="914"/>
        <v>16.376582278481013</v>
      </c>
      <c r="F1240" s="332">
        <v>1</v>
      </c>
      <c r="G1240" s="325">
        <f t="shared" si="915"/>
        <v>16.38</v>
      </c>
      <c r="H1240" s="325">
        <f t="shared" si="912"/>
        <v>3.95</v>
      </c>
      <c r="I1240" s="327">
        <f t="shared" si="916"/>
        <v>20.329999999999998</v>
      </c>
    </row>
    <row r="1241" spans="1:9" x14ac:dyDescent="0.25">
      <c r="A1241" s="519" t="s">
        <v>1528</v>
      </c>
      <c r="B1241" s="551">
        <f t="shared" ref="B1241:C1241" si="917">B1242</f>
        <v>9</v>
      </c>
      <c r="C1241" s="532">
        <f t="shared" si="917"/>
        <v>5.6962025316455694E-2</v>
      </c>
      <c r="D1241" s="533"/>
      <c r="E1241" s="533"/>
      <c r="F1241" s="541"/>
      <c r="G1241" s="532">
        <f t="shared" ref="G1241:I1241" si="918">G1242</f>
        <v>62.66</v>
      </c>
      <c r="H1241" s="532">
        <f t="shared" si="918"/>
        <v>15.09</v>
      </c>
      <c r="I1241" s="538">
        <f t="shared" si="918"/>
        <v>77.75</v>
      </c>
    </row>
    <row r="1242" spans="1:9" ht="33" x14ac:dyDescent="0.25">
      <c r="A1242" s="520" t="s">
        <v>7</v>
      </c>
      <c r="B1242" s="552">
        <f t="shared" ref="B1242:C1242" si="919">SUM(B1243)</f>
        <v>9</v>
      </c>
      <c r="C1242" s="535">
        <f t="shared" si="919"/>
        <v>5.6962025316455694E-2</v>
      </c>
      <c r="D1242" s="536"/>
      <c r="E1242" s="536"/>
      <c r="F1242" s="539"/>
      <c r="G1242" s="535">
        <f t="shared" ref="G1242:I1242" si="920">SUM(G1243)</f>
        <v>62.66</v>
      </c>
      <c r="H1242" s="535">
        <f t="shared" si="920"/>
        <v>15.09</v>
      </c>
      <c r="I1242" s="537">
        <f t="shared" si="920"/>
        <v>77.75</v>
      </c>
    </row>
    <row r="1243" spans="1:9" ht="33" x14ac:dyDescent="0.25">
      <c r="A1243" s="331" t="s">
        <v>1529</v>
      </c>
      <c r="B1243" s="554">
        <v>9</v>
      </c>
      <c r="C1243" s="326">
        <f t="shared" ref="C1243" si="921">B1243/158</f>
        <v>5.6962025316455694E-2</v>
      </c>
      <c r="D1243" s="325">
        <v>1100</v>
      </c>
      <c r="E1243" s="325">
        <f>D1243*C1243</f>
        <v>62.658227848101262</v>
      </c>
      <c r="F1243" s="332">
        <v>1</v>
      </c>
      <c r="G1243" s="325">
        <f t="shared" ref="G1243" si="922">ROUND(E1243*F1243,2)</f>
        <v>62.66</v>
      </c>
      <c r="H1243" s="325">
        <f t="shared" ref="H1243" si="923">ROUND(G1243*0.2409,2)</f>
        <v>15.09</v>
      </c>
      <c r="I1243" s="327">
        <f t="shared" ref="I1243" si="924">G1243+H1243</f>
        <v>77.75</v>
      </c>
    </row>
    <row r="1244" spans="1:9" x14ac:dyDescent="0.25">
      <c r="A1244" s="522" t="s">
        <v>1530</v>
      </c>
      <c r="B1244" s="551">
        <f>B1245</f>
        <v>765</v>
      </c>
      <c r="C1244" s="532">
        <f>C1245</f>
        <v>4.8417721518987342</v>
      </c>
      <c r="D1244" s="533"/>
      <c r="E1244" s="533"/>
      <c r="F1244" s="541"/>
      <c r="G1244" s="532">
        <f>G1245</f>
        <v>5798.8899999999994</v>
      </c>
      <c r="H1244" s="532">
        <f>H1245</f>
        <v>1396.9699999999998</v>
      </c>
      <c r="I1244" s="538">
        <f>G1244+H1244</f>
        <v>7195.8599999999988</v>
      </c>
    </row>
    <row r="1245" spans="1:9" ht="33" x14ac:dyDescent="0.25">
      <c r="A1245" s="520" t="s">
        <v>1390</v>
      </c>
      <c r="B1245" s="552">
        <f>SUM(B1246:B1260)</f>
        <v>765</v>
      </c>
      <c r="C1245" s="535">
        <f>SUM(C1246:C1260)</f>
        <v>4.8417721518987342</v>
      </c>
      <c r="D1245" s="536"/>
      <c r="E1245" s="536"/>
      <c r="F1245" s="539"/>
      <c r="G1245" s="536">
        <f>SUM(G1246:G1260)</f>
        <v>5798.8899999999994</v>
      </c>
      <c r="H1245" s="536">
        <f>SUM(H1246:H1260)</f>
        <v>1396.9699999999998</v>
      </c>
      <c r="I1245" s="540">
        <f>SUM(I1246:I1260)</f>
        <v>7195.8599999999988</v>
      </c>
    </row>
    <row r="1246" spans="1:9" x14ac:dyDescent="0.25">
      <c r="A1246" s="331" t="s">
        <v>1531</v>
      </c>
      <c r="B1246" s="554">
        <v>12</v>
      </c>
      <c r="C1246" s="326">
        <f t="shared" ref="C1246:C1260" si="925">B1246/158</f>
        <v>7.5949367088607597E-2</v>
      </c>
      <c r="D1246" s="325">
        <v>9.1080000000000005</v>
      </c>
      <c r="E1246" s="325">
        <f t="shared" ref="E1246:E1260" si="926">D1246*C1246*158</f>
        <v>109.29600000000001</v>
      </c>
      <c r="F1246" s="332">
        <v>1</v>
      </c>
      <c r="G1246" s="325">
        <f t="shared" ref="G1246" si="927">ROUND(E1246*F1246,2)</f>
        <v>109.3</v>
      </c>
      <c r="H1246" s="325">
        <f t="shared" ref="H1246:H1260" si="928">ROUND(G1246*0.2409,2)</f>
        <v>26.33</v>
      </c>
      <c r="I1246" s="327">
        <f t="shared" ref="I1246" si="929">G1246+H1246</f>
        <v>135.63</v>
      </c>
    </row>
    <row r="1247" spans="1:9" x14ac:dyDescent="0.25">
      <c r="A1247" s="331" t="s">
        <v>1531</v>
      </c>
      <c r="B1247" s="554">
        <v>60</v>
      </c>
      <c r="C1247" s="326">
        <f t="shared" si="925"/>
        <v>0.379746835443038</v>
      </c>
      <c r="D1247" s="325">
        <v>9.1080000000000005</v>
      </c>
      <c r="E1247" s="325">
        <f t="shared" si="926"/>
        <v>546.48</v>
      </c>
      <c r="F1247" s="332">
        <v>1</v>
      </c>
      <c r="G1247" s="325">
        <f t="shared" ref="G1247:G1260" si="930">ROUND(E1247*F1247,2)</f>
        <v>546.48</v>
      </c>
      <c r="H1247" s="325">
        <f t="shared" si="928"/>
        <v>131.65</v>
      </c>
      <c r="I1247" s="327">
        <f t="shared" ref="I1247:I1260" si="931">G1247+H1247</f>
        <v>678.13</v>
      </c>
    </row>
    <row r="1248" spans="1:9" x14ac:dyDescent="0.25">
      <c r="A1248" s="331" t="s">
        <v>1531</v>
      </c>
      <c r="B1248" s="554">
        <v>15</v>
      </c>
      <c r="C1248" s="326">
        <f t="shared" si="925"/>
        <v>9.49367088607595E-2</v>
      </c>
      <c r="D1248" s="325">
        <v>9.1080000000000005</v>
      </c>
      <c r="E1248" s="325">
        <f t="shared" si="926"/>
        <v>136.62</v>
      </c>
      <c r="F1248" s="332">
        <v>1</v>
      </c>
      <c r="G1248" s="325">
        <f t="shared" si="930"/>
        <v>136.62</v>
      </c>
      <c r="H1248" s="325">
        <f t="shared" si="928"/>
        <v>32.909999999999997</v>
      </c>
      <c r="I1248" s="327">
        <f t="shared" si="931"/>
        <v>169.53</v>
      </c>
    </row>
    <row r="1249" spans="1:9" x14ac:dyDescent="0.25">
      <c r="A1249" s="331" t="s">
        <v>1531</v>
      </c>
      <c r="B1249" s="554">
        <v>48</v>
      </c>
      <c r="C1249" s="326">
        <f t="shared" si="925"/>
        <v>0.30379746835443039</v>
      </c>
      <c r="D1249" s="325">
        <v>8.8000000000000007</v>
      </c>
      <c r="E1249" s="325">
        <f t="shared" si="926"/>
        <v>422.40000000000009</v>
      </c>
      <c r="F1249" s="332">
        <v>1</v>
      </c>
      <c r="G1249" s="325">
        <f t="shared" si="930"/>
        <v>422.4</v>
      </c>
      <c r="H1249" s="325">
        <f t="shared" si="928"/>
        <v>101.76</v>
      </c>
      <c r="I1249" s="327">
        <f t="shared" si="931"/>
        <v>524.16</v>
      </c>
    </row>
    <row r="1250" spans="1:9" x14ac:dyDescent="0.25">
      <c r="A1250" s="331" t="s">
        <v>1532</v>
      </c>
      <c r="B1250" s="554">
        <v>68</v>
      </c>
      <c r="C1250" s="326">
        <f t="shared" si="925"/>
        <v>0.43037974683544306</v>
      </c>
      <c r="D1250" s="325">
        <v>7.7080000000000002</v>
      </c>
      <c r="E1250" s="325">
        <f t="shared" si="926"/>
        <v>524.14400000000001</v>
      </c>
      <c r="F1250" s="334">
        <v>1</v>
      </c>
      <c r="G1250" s="325">
        <f t="shared" si="930"/>
        <v>524.14</v>
      </c>
      <c r="H1250" s="325">
        <f t="shared" si="928"/>
        <v>126.27</v>
      </c>
      <c r="I1250" s="327">
        <f t="shared" si="931"/>
        <v>650.41</v>
      </c>
    </row>
    <row r="1251" spans="1:9" x14ac:dyDescent="0.25">
      <c r="A1251" s="331" t="s">
        <v>1532</v>
      </c>
      <c r="B1251" s="554">
        <v>114</v>
      </c>
      <c r="C1251" s="326">
        <f t="shared" si="925"/>
        <v>0.72151898734177211</v>
      </c>
      <c r="D1251" s="325">
        <v>7.52</v>
      </c>
      <c r="E1251" s="325">
        <f t="shared" si="926"/>
        <v>857.28</v>
      </c>
      <c r="F1251" s="334">
        <v>1</v>
      </c>
      <c r="G1251" s="325">
        <f t="shared" si="930"/>
        <v>857.28</v>
      </c>
      <c r="H1251" s="325">
        <f t="shared" si="928"/>
        <v>206.52</v>
      </c>
      <c r="I1251" s="327">
        <f t="shared" si="931"/>
        <v>1063.8</v>
      </c>
    </row>
    <row r="1252" spans="1:9" x14ac:dyDescent="0.25">
      <c r="A1252" s="331" t="s">
        <v>1532</v>
      </c>
      <c r="B1252" s="554">
        <v>12</v>
      </c>
      <c r="C1252" s="326">
        <f t="shared" si="925"/>
        <v>7.5949367088607597E-2</v>
      </c>
      <c r="D1252" s="325">
        <v>7.52</v>
      </c>
      <c r="E1252" s="325">
        <f t="shared" si="926"/>
        <v>90.240000000000009</v>
      </c>
      <c r="F1252" s="334">
        <v>1</v>
      </c>
      <c r="G1252" s="325">
        <f t="shared" si="930"/>
        <v>90.24</v>
      </c>
      <c r="H1252" s="325">
        <f t="shared" si="928"/>
        <v>21.74</v>
      </c>
      <c r="I1252" s="327">
        <f t="shared" si="931"/>
        <v>111.97999999999999</v>
      </c>
    </row>
    <row r="1253" spans="1:9" x14ac:dyDescent="0.25">
      <c r="A1253" s="331" t="s">
        <v>1532</v>
      </c>
      <c r="B1253" s="554">
        <v>12</v>
      </c>
      <c r="C1253" s="326">
        <f t="shared" si="925"/>
        <v>7.5949367088607597E-2</v>
      </c>
      <c r="D1253" s="325">
        <v>7.52</v>
      </c>
      <c r="E1253" s="325">
        <f t="shared" si="926"/>
        <v>90.240000000000009</v>
      </c>
      <c r="F1253" s="334">
        <v>1</v>
      </c>
      <c r="G1253" s="325">
        <f t="shared" si="930"/>
        <v>90.24</v>
      </c>
      <c r="H1253" s="325">
        <f t="shared" si="928"/>
        <v>21.74</v>
      </c>
      <c r="I1253" s="327">
        <f t="shared" si="931"/>
        <v>111.97999999999999</v>
      </c>
    </row>
    <row r="1254" spans="1:9" x14ac:dyDescent="0.25">
      <c r="A1254" s="331" t="s">
        <v>1532</v>
      </c>
      <c r="B1254" s="554">
        <v>57</v>
      </c>
      <c r="C1254" s="326">
        <f t="shared" si="925"/>
        <v>0.36075949367088606</v>
      </c>
      <c r="D1254" s="325">
        <v>7.52</v>
      </c>
      <c r="E1254" s="325">
        <f t="shared" si="926"/>
        <v>428.64</v>
      </c>
      <c r="F1254" s="334">
        <v>1</v>
      </c>
      <c r="G1254" s="325">
        <f t="shared" si="930"/>
        <v>428.64</v>
      </c>
      <c r="H1254" s="325">
        <f t="shared" si="928"/>
        <v>103.26</v>
      </c>
      <c r="I1254" s="327">
        <f t="shared" si="931"/>
        <v>531.9</v>
      </c>
    </row>
    <row r="1255" spans="1:9" x14ac:dyDescent="0.25">
      <c r="A1255" s="331" t="s">
        <v>1532</v>
      </c>
      <c r="B1255" s="554">
        <v>88</v>
      </c>
      <c r="C1255" s="326">
        <f t="shared" si="925"/>
        <v>0.55696202531645567</v>
      </c>
      <c r="D1255" s="325">
        <v>7.52</v>
      </c>
      <c r="E1255" s="325">
        <f t="shared" si="926"/>
        <v>661.76</v>
      </c>
      <c r="F1255" s="334">
        <v>1</v>
      </c>
      <c r="G1255" s="325">
        <f t="shared" si="930"/>
        <v>661.76</v>
      </c>
      <c r="H1255" s="325">
        <f t="shared" si="928"/>
        <v>159.41999999999999</v>
      </c>
      <c r="I1255" s="327">
        <f t="shared" si="931"/>
        <v>821.18</v>
      </c>
    </row>
    <row r="1256" spans="1:9" x14ac:dyDescent="0.25">
      <c r="A1256" s="331" t="s">
        <v>1532</v>
      </c>
      <c r="B1256" s="554">
        <v>120</v>
      </c>
      <c r="C1256" s="326">
        <f t="shared" si="925"/>
        <v>0.759493670886076</v>
      </c>
      <c r="D1256" s="325">
        <v>6.83</v>
      </c>
      <c r="E1256" s="325">
        <f t="shared" si="926"/>
        <v>819.6</v>
      </c>
      <c r="F1256" s="334">
        <v>1</v>
      </c>
      <c r="G1256" s="325">
        <f t="shared" si="930"/>
        <v>819.6</v>
      </c>
      <c r="H1256" s="325">
        <f t="shared" si="928"/>
        <v>197.44</v>
      </c>
      <c r="I1256" s="327">
        <f t="shared" si="931"/>
        <v>1017.04</v>
      </c>
    </row>
    <row r="1257" spans="1:9" x14ac:dyDescent="0.25">
      <c r="A1257" s="331" t="s">
        <v>1532</v>
      </c>
      <c r="B1257" s="554">
        <v>6</v>
      </c>
      <c r="C1257" s="326">
        <f t="shared" si="925"/>
        <v>3.7974683544303799E-2</v>
      </c>
      <c r="D1257" s="325">
        <v>7.52</v>
      </c>
      <c r="E1257" s="325">
        <f t="shared" si="926"/>
        <v>45.120000000000005</v>
      </c>
      <c r="F1257" s="334">
        <v>1</v>
      </c>
      <c r="G1257" s="325">
        <f t="shared" si="930"/>
        <v>45.12</v>
      </c>
      <c r="H1257" s="325">
        <f t="shared" si="928"/>
        <v>10.87</v>
      </c>
      <c r="I1257" s="327">
        <f t="shared" si="931"/>
        <v>55.989999999999995</v>
      </c>
    </row>
    <row r="1258" spans="1:9" x14ac:dyDescent="0.25">
      <c r="A1258" s="331" t="s">
        <v>1532</v>
      </c>
      <c r="B1258" s="554">
        <v>16</v>
      </c>
      <c r="C1258" s="326">
        <f t="shared" si="925"/>
        <v>0.10126582278481013</v>
      </c>
      <c r="D1258" s="325">
        <v>6.83</v>
      </c>
      <c r="E1258" s="325">
        <f t="shared" si="926"/>
        <v>109.28</v>
      </c>
      <c r="F1258" s="334">
        <v>1</v>
      </c>
      <c r="G1258" s="325">
        <f t="shared" si="930"/>
        <v>109.28</v>
      </c>
      <c r="H1258" s="325">
        <f t="shared" si="928"/>
        <v>26.33</v>
      </c>
      <c r="I1258" s="327">
        <f t="shared" si="931"/>
        <v>135.61000000000001</v>
      </c>
    </row>
    <row r="1259" spans="1:9" x14ac:dyDescent="0.25">
      <c r="A1259" s="331" t="s">
        <v>1532</v>
      </c>
      <c r="B1259" s="554">
        <v>32</v>
      </c>
      <c r="C1259" s="326">
        <f t="shared" si="925"/>
        <v>0.20253164556962025</v>
      </c>
      <c r="D1259" s="325">
        <v>7.52</v>
      </c>
      <c r="E1259" s="325">
        <f t="shared" si="926"/>
        <v>240.64</v>
      </c>
      <c r="F1259" s="334">
        <v>1</v>
      </c>
      <c r="G1259" s="325">
        <f t="shared" si="930"/>
        <v>240.64</v>
      </c>
      <c r="H1259" s="325">
        <f t="shared" si="928"/>
        <v>57.97</v>
      </c>
      <c r="I1259" s="327">
        <f t="shared" si="931"/>
        <v>298.61</v>
      </c>
    </row>
    <row r="1260" spans="1:9" x14ac:dyDescent="0.25">
      <c r="A1260" s="331" t="s">
        <v>1532</v>
      </c>
      <c r="B1260" s="554">
        <v>105</v>
      </c>
      <c r="C1260" s="326">
        <f t="shared" si="925"/>
        <v>0.66455696202531644</v>
      </c>
      <c r="D1260" s="325">
        <v>6.83</v>
      </c>
      <c r="E1260" s="325">
        <f t="shared" si="926"/>
        <v>717.15</v>
      </c>
      <c r="F1260" s="332">
        <v>1</v>
      </c>
      <c r="G1260" s="325">
        <f t="shared" si="930"/>
        <v>717.15</v>
      </c>
      <c r="H1260" s="325">
        <f t="shared" si="928"/>
        <v>172.76</v>
      </c>
      <c r="I1260" s="327">
        <f t="shared" si="931"/>
        <v>889.91</v>
      </c>
    </row>
    <row r="1261" spans="1:9" x14ac:dyDescent="0.25">
      <c r="A1261" s="519" t="s">
        <v>1533</v>
      </c>
      <c r="B1261" s="551">
        <f>B1262+B1293+B1359+B1369</f>
        <v>21247</v>
      </c>
      <c r="C1261" s="532">
        <f>C1262+C1293+C1359+C1369</f>
        <v>134.47468354430384</v>
      </c>
      <c r="D1261" s="533"/>
      <c r="E1261" s="533"/>
      <c r="F1261" s="541"/>
      <c r="G1261" s="532">
        <f>G1262+G1293+G1359+G1369</f>
        <v>113681.68</v>
      </c>
      <c r="H1261" s="532">
        <f>H1262+H1293+H1359+H1369</f>
        <v>27385.900000000005</v>
      </c>
      <c r="I1261" s="538">
        <f>I1262+I1293+I1359+I1369</f>
        <v>141067.57999999999</v>
      </c>
    </row>
    <row r="1262" spans="1:9" ht="33" x14ac:dyDescent="0.25">
      <c r="A1262" s="520" t="s">
        <v>1390</v>
      </c>
      <c r="B1262" s="552">
        <f>SUM(B1263:B1292)</f>
        <v>3094</v>
      </c>
      <c r="C1262" s="535">
        <f>SUM(C1263:C1292)</f>
        <v>19.582278481012651</v>
      </c>
      <c r="D1262" s="536"/>
      <c r="E1262" s="536"/>
      <c r="F1262" s="539"/>
      <c r="G1262" s="536">
        <f>SUM(G1263:G1292)</f>
        <v>29444.04</v>
      </c>
      <c r="H1262" s="536">
        <f>SUM(H1263:H1292)</f>
        <v>7093.0600000000022</v>
      </c>
      <c r="I1262" s="540">
        <f>SUM(I1263:I1292)</f>
        <v>36537.1</v>
      </c>
    </row>
    <row r="1263" spans="1:9" x14ac:dyDescent="0.25">
      <c r="A1263" s="331" t="s">
        <v>1534</v>
      </c>
      <c r="B1263" s="554">
        <v>158</v>
      </c>
      <c r="C1263" s="326">
        <f t="shared" ref="C1263:C1279" si="932">B1263/158</f>
        <v>1</v>
      </c>
      <c r="D1263" s="325">
        <v>3622.5</v>
      </c>
      <c r="E1263" s="325">
        <f>D1263*C1263</f>
        <v>3622.5</v>
      </c>
      <c r="F1263" s="332">
        <v>1</v>
      </c>
      <c r="G1263" s="325">
        <f t="shared" ref="G1263" si="933">ROUND(E1263*F1263,2)</f>
        <v>3622.5</v>
      </c>
      <c r="H1263" s="325">
        <f t="shared" ref="H1263:H1326" si="934">ROUND(G1263*0.2409,2)</f>
        <v>872.66</v>
      </c>
      <c r="I1263" s="327">
        <f t="shared" ref="I1263" si="935">G1263+H1263</f>
        <v>4495.16</v>
      </c>
    </row>
    <row r="1264" spans="1:9" x14ac:dyDescent="0.25">
      <c r="A1264" s="331" t="s">
        <v>1535</v>
      </c>
      <c r="B1264" s="554">
        <v>166</v>
      </c>
      <c r="C1264" s="326">
        <f t="shared" si="932"/>
        <v>1.0506329113924051</v>
      </c>
      <c r="D1264" s="325">
        <v>10.019</v>
      </c>
      <c r="E1264" s="325">
        <f t="shared" ref="E1264:E1279" si="936">D1264*C1264*158</f>
        <v>1663.1540000000002</v>
      </c>
      <c r="F1264" s="334">
        <v>1</v>
      </c>
      <c r="G1264" s="325">
        <f t="shared" ref="G1264:G1292" si="937">ROUND(E1264*F1264,2)</f>
        <v>1663.15</v>
      </c>
      <c r="H1264" s="325">
        <f t="shared" si="934"/>
        <v>400.65</v>
      </c>
      <c r="I1264" s="327">
        <f t="shared" ref="I1264:I1292" si="938">G1264+H1264</f>
        <v>2063.8000000000002</v>
      </c>
    </row>
    <row r="1265" spans="1:9" x14ac:dyDescent="0.25">
      <c r="A1265" s="331" t="s">
        <v>1535</v>
      </c>
      <c r="B1265" s="554">
        <v>172</v>
      </c>
      <c r="C1265" s="326">
        <f t="shared" si="932"/>
        <v>1.0886075949367089</v>
      </c>
      <c r="D1265" s="325">
        <v>10.019</v>
      </c>
      <c r="E1265" s="325">
        <f t="shared" si="936"/>
        <v>1723.268</v>
      </c>
      <c r="F1265" s="334">
        <v>1</v>
      </c>
      <c r="G1265" s="325">
        <f t="shared" si="937"/>
        <v>1723.27</v>
      </c>
      <c r="H1265" s="325">
        <f t="shared" si="934"/>
        <v>415.14</v>
      </c>
      <c r="I1265" s="327">
        <f t="shared" si="938"/>
        <v>2138.41</v>
      </c>
    </row>
    <row r="1266" spans="1:9" x14ac:dyDescent="0.25">
      <c r="A1266" s="331" t="s">
        <v>1535</v>
      </c>
      <c r="B1266" s="554">
        <v>160</v>
      </c>
      <c r="C1266" s="326">
        <f t="shared" si="932"/>
        <v>1.0126582278481013</v>
      </c>
      <c r="D1266" s="325">
        <v>10.019</v>
      </c>
      <c r="E1266" s="325">
        <f t="shared" si="936"/>
        <v>1603.04</v>
      </c>
      <c r="F1266" s="334">
        <v>1</v>
      </c>
      <c r="G1266" s="325">
        <f t="shared" si="937"/>
        <v>1603.04</v>
      </c>
      <c r="H1266" s="325">
        <f t="shared" si="934"/>
        <v>386.17</v>
      </c>
      <c r="I1266" s="327">
        <f t="shared" si="938"/>
        <v>1989.21</v>
      </c>
    </row>
    <row r="1267" spans="1:9" x14ac:dyDescent="0.25">
      <c r="A1267" s="331" t="s">
        <v>1535</v>
      </c>
      <c r="B1267" s="554">
        <v>48</v>
      </c>
      <c r="C1267" s="326">
        <f t="shared" si="932"/>
        <v>0.30379746835443039</v>
      </c>
      <c r="D1267" s="325">
        <v>9.8249999999999993</v>
      </c>
      <c r="E1267" s="325">
        <f t="shared" si="936"/>
        <v>471.59999999999997</v>
      </c>
      <c r="F1267" s="334">
        <v>1</v>
      </c>
      <c r="G1267" s="325">
        <f t="shared" si="937"/>
        <v>471.6</v>
      </c>
      <c r="H1267" s="325">
        <f t="shared" si="934"/>
        <v>113.61</v>
      </c>
      <c r="I1267" s="327">
        <f t="shared" si="938"/>
        <v>585.21</v>
      </c>
    </row>
    <row r="1268" spans="1:9" x14ac:dyDescent="0.25">
      <c r="A1268" s="331" t="s">
        <v>1535</v>
      </c>
      <c r="B1268" s="554">
        <v>96</v>
      </c>
      <c r="C1268" s="326">
        <f t="shared" si="932"/>
        <v>0.60759493670886078</v>
      </c>
      <c r="D1268" s="325">
        <v>9.9220000000000006</v>
      </c>
      <c r="E1268" s="325">
        <f t="shared" si="936"/>
        <v>952.51200000000017</v>
      </c>
      <c r="F1268" s="334">
        <v>1</v>
      </c>
      <c r="G1268" s="325">
        <f t="shared" si="937"/>
        <v>952.51</v>
      </c>
      <c r="H1268" s="325">
        <f t="shared" si="934"/>
        <v>229.46</v>
      </c>
      <c r="I1268" s="327">
        <f t="shared" si="938"/>
        <v>1181.97</v>
      </c>
    </row>
    <row r="1269" spans="1:9" x14ac:dyDescent="0.25">
      <c r="A1269" s="331" t="s">
        <v>1535</v>
      </c>
      <c r="B1269" s="554">
        <v>84</v>
      </c>
      <c r="C1269" s="326">
        <f t="shared" si="932"/>
        <v>0.53164556962025311</v>
      </c>
      <c r="D1269" s="325">
        <v>10.019</v>
      </c>
      <c r="E1269" s="325">
        <f t="shared" si="936"/>
        <v>841.596</v>
      </c>
      <c r="F1269" s="334">
        <v>1</v>
      </c>
      <c r="G1269" s="325">
        <f t="shared" si="937"/>
        <v>841.6</v>
      </c>
      <c r="H1269" s="325">
        <f t="shared" si="934"/>
        <v>202.74</v>
      </c>
      <c r="I1269" s="327">
        <f t="shared" si="938"/>
        <v>1044.3400000000001</v>
      </c>
    </row>
    <row r="1270" spans="1:9" x14ac:dyDescent="0.25">
      <c r="A1270" s="331" t="s">
        <v>1535</v>
      </c>
      <c r="B1270" s="554">
        <v>12</v>
      </c>
      <c r="C1270" s="326">
        <f t="shared" si="932"/>
        <v>7.5949367088607597E-2</v>
      </c>
      <c r="D1270" s="325">
        <v>10.019</v>
      </c>
      <c r="E1270" s="325">
        <f t="shared" si="936"/>
        <v>120.22799999999999</v>
      </c>
      <c r="F1270" s="334">
        <v>1</v>
      </c>
      <c r="G1270" s="325">
        <f t="shared" si="937"/>
        <v>120.23</v>
      </c>
      <c r="H1270" s="325">
        <f t="shared" si="934"/>
        <v>28.96</v>
      </c>
      <c r="I1270" s="327">
        <f t="shared" si="938"/>
        <v>149.19</v>
      </c>
    </row>
    <row r="1271" spans="1:9" x14ac:dyDescent="0.25">
      <c r="A1271" s="331" t="s">
        <v>1535</v>
      </c>
      <c r="B1271" s="554">
        <v>76</v>
      </c>
      <c r="C1271" s="326">
        <f t="shared" si="932"/>
        <v>0.48101265822784811</v>
      </c>
      <c r="D1271" s="325">
        <v>10.019</v>
      </c>
      <c r="E1271" s="325">
        <f t="shared" si="936"/>
        <v>761.44400000000007</v>
      </c>
      <c r="F1271" s="332">
        <v>1</v>
      </c>
      <c r="G1271" s="325">
        <f t="shared" si="937"/>
        <v>761.44</v>
      </c>
      <c r="H1271" s="325">
        <f t="shared" si="934"/>
        <v>183.43</v>
      </c>
      <c r="I1271" s="327">
        <f t="shared" si="938"/>
        <v>944.87000000000012</v>
      </c>
    </row>
    <row r="1272" spans="1:9" ht="18" customHeight="1" x14ac:dyDescent="0.25">
      <c r="A1272" s="331" t="s">
        <v>1536</v>
      </c>
      <c r="B1272" s="554">
        <v>100</v>
      </c>
      <c r="C1272" s="326">
        <f t="shared" si="932"/>
        <v>0.63291139240506333</v>
      </c>
      <c r="D1272" s="325">
        <v>9.68</v>
      </c>
      <c r="E1272" s="325">
        <f t="shared" si="936"/>
        <v>968</v>
      </c>
      <c r="F1272" s="332">
        <v>1</v>
      </c>
      <c r="G1272" s="325">
        <f t="shared" si="937"/>
        <v>968</v>
      </c>
      <c r="H1272" s="325">
        <f t="shared" si="934"/>
        <v>233.19</v>
      </c>
      <c r="I1272" s="327">
        <f t="shared" si="938"/>
        <v>1201.19</v>
      </c>
    </row>
    <row r="1273" spans="1:9" x14ac:dyDescent="0.25">
      <c r="A1273" s="331" t="s">
        <v>1397</v>
      </c>
      <c r="B1273" s="554">
        <v>107</v>
      </c>
      <c r="C1273" s="326">
        <f t="shared" si="932"/>
        <v>0.67721518987341767</v>
      </c>
      <c r="D1273" s="325">
        <v>8.9420000000000002</v>
      </c>
      <c r="E1273" s="325">
        <f t="shared" si="936"/>
        <v>956.79399999999987</v>
      </c>
      <c r="F1273" s="334">
        <v>1</v>
      </c>
      <c r="G1273" s="325">
        <f t="shared" si="937"/>
        <v>956.79</v>
      </c>
      <c r="H1273" s="325">
        <f t="shared" si="934"/>
        <v>230.49</v>
      </c>
      <c r="I1273" s="327">
        <f t="shared" si="938"/>
        <v>1187.28</v>
      </c>
    </row>
    <row r="1274" spans="1:9" x14ac:dyDescent="0.25">
      <c r="A1274" s="331" t="s">
        <v>1397</v>
      </c>
      <c r="B1274" s="554">
        <v>84</v>
      </c>
      <c r="C1274" s="326">
        <f t="shared" si="932"/>
        <v>0.53164556962025311</v>
      </c>
      <c r="D1274" s="325">
        <v>8.64</v>
      </c>
      <c r="E1274" s="325">
        <f t="shared" si="936"/>
        <v>725.76</v>
      </c>
      <c r="F1274" s="334">
        <v>1</v>
      </c>
      <c r="G1274" s="325">
        <f t="shared" si="937"/>
        <v>725.76</v>
      </c>
      <c r="H1274" s="325">
        <f t="shared" si="934"/>
        <v>174.84</v>
      </c>
      <c r="I1274" s="327">
        <f t="shared" si="938"/>
        <v>900.6</v>
      </c>
    </row>
    <row r="1275" spans="1:9" x14ac:dyDescent="0.25">
      <c r="A1275" s="331" t="s">
        <v>1397</v>
      </c>
      <c r="B1275" s="554">
        <v>62</v>
      </c>
      <c r="C1275" s="326">
        <f t="shared" si="932"/>
        <v>0.39240506329113922</v>
      </c>
      <c r="D1275" s="325">
        <v>8.9420000000000002</v>
      </c>
      <c r="E1275" s="325">
        <f t="shared" si="936"/>
        <v>554.404</v>
      </c>
      <c r="F1275" s="334">
        <v>1</v>
      </c>
      <c r="G1275" s="325">
        <f t="shared" si="937"/>
        <v>554.4</v>
      </c>
      <c r="H1275" s="325">
        <f t="shared" si="934"/>
        <v>133.55000000000001</v>
      </c>
      <c r="I1275" s="327">
        <f t="shared" si="938"/>
        <v>687.95</v>
      </c>
    </row>
    <row r="1276" spans="1:9" x14ac:dyDescent="0.25">
      <c r="A1276" s="331" t="s">
        <v>1397</v>
      </c>
      <c r="B1276" s="554">
        <v>108</v>
      </c>
      <c r="C1276" s="326">
        <f t="shared" si="932"/>
        <v>0.68354430379746833</v>
      </c>
      <c r="D1276" s="325">
        <v>8.9420000000000002</v>
      </c>
      <c r="E1276" s="325">
        <f t="shared" si="936"/>
        <v>965.73599999999999</v>
      </c>
      <c r="F1276" s="334">
        <v>1</v>
      </c>
      <c r="G1276" s="325">
        <f t="shared" si="937"/>
        <v>965.74</v>
      </c>
      <c r="H1276" s="325">
        <f t="shared" si="934"/>
        <v>232.65</v>
      </c>
      <c r="I1276" s="327">
        <f t="shared" si="938"/>
        <v>1198.3900000000001</v>
      </c>
    </row>
    <row r="1277" spans="1:9" x14ac:dyDescent="0.25">
      <c r="A1277" s="331" t="s">
        <v>1397</v>
      </c>
      <c r="B1277" s="554">
        <v>124</v>
      </c>
      <c r="C1277" s="326">
        <f t="shared" si="932"/>
        <v>0.78481012658227844</v>
      </c>
      <c r="D1277" s="325">
        <v>8.9420000000000002</v>
      </c>
      <c r="E1277" s="325">
        <f t="shared" si="936"/>
        <v>1108.808</v>
      </c>
      <c r="F1277" s="334">
        <v>1</v>
      </c>
      <c r="G1277" s="325">
        <f t="shared" si="937"/>
        <v>1108.81</v>
      </c>
      <c r="H1277" s="325">
        <f t="shared" si="934"/>
        <v>267.11</v>
      </c>
      <c r="I1277" s="327">
        <f t="shared" si="938"/>
        <v>1375.92</v>
      </c>
    </row>
    <row r="1278" spans="1:9" x14ac:dyDescent="0.25">
      <c r="A1278" s="331" t="s">
        <v>1397</v>
      </c>
      <c r="B1278" s="554">
        <v>172</v>
      </c>
      <c r="C1278" s="326">
        <f t="shared" si="932"/>
        <v>1.0886075949367089</v>
      </c>
      <c r="D1278" s="325">
        <v>8.77</v>
      </c>
      <c r="E1278" s="325">
        <f t="shared" si="936"/>
        <v>1508.44</v>
      </c>
      <c r="F1278" s="334">
        <v>1</v>
      </c>
      <c r="G1278" s="325">
        <f t="shared" si="937"/>
        <v>1508.44</v>
      </c>
      <c r="H1278" s="325">
        <f t="shared" si="934"/>
        <v>363.38</v>
      </c>
      <c r="I1278" s="327">
        <f t="shared" si="938"/>
        <v>1871.8200000000002</v>
      </c>
    </row>
    <row r="1279" spans="1:9" x14ac:dyDescent="0.25">
      <c r="A1279" s="331" t="s">
        <v>1397</v>
      </c>
      <c r="B1279" s="554">
        <v>120</v>
      </c>
      <c r="C1279" s="326">
        <f t="shared" si="932"/>
        <v>0.759493670886076</v>
      </c>
      <c r="D1279" s="325">
        <v>8.64</v>
      </c>
      <c r="E1279" s="325">
        <f t="shared" si="936"/>
        <v>1036.8000000000002</v>
      </c>
      <c r="F1279" s="334">
        <v>1</v>
      </c>
      <c r="G1279" s="325">
        <f t="shared" si="937"/>
        <v>1036.8</v>
      </c>
      <c r="H1279" s="325">
        <f t="shared" si="934"/>
        <v>249.77</v>
      </c>
      <c r="I1279" s="327">
        <f t="shared" si="938"/>
        <v>1286.57</v>
      </c>
    </row>
    <row r="1280" spans="1:9" x14ac:dyDescent="0.25">
      <c r="A1280" s="331" t="s">
        <v>974</v>
      </c>
      <c r="B1280" s="554">
        <v>163</v>
      </c>
      <c r="C1280" s="326">
        <f t="shared" ref="C1280:C1341" si="939">B1280/158</f>
        <v>1.0316455696202531</v>
      </c>
      <c r="D1280" s="325">
        <v>8.64</v>
      </c>
      <c r="E1280" s="325">
        <f t="shared" ref="E1280:E1285" si="940">D1280*C1280*158</f>
        <v>1408.32</v>
      </c>
      <c r="F1280" s="334">
        <v>1</v>
      </c>
      <c r="G1280" s="325">
        <f t="shared" si="937"/>
        <v>1408.32</v>
      </c>
      <c r="H1280" s="325">
        <f t="shared" si="934"/>
        <v>339.26</v>
      </c>
      <c r="I1280" s="327">
        <f t="shared" si="938"/>
        <v>1747.58</v>
      </c>
    </row>
    <row r="1281" spans="1:9" x14ac:dyDescent="0.25">
      <c r="A1281" s="331" t="s">
        <v>974</v>
      </c>
      <c r="B1281" s="554">
        <v>148</v>
      </c>
      <c r="C1281" s="326">
        <f t="shared" si="939"/>
        <v>0.93670886075949367</v>
      </c>
      <c r="D1281" s="325">
        <v>8.64</v>
      </c>
      <c r="E1281" s="325">
        <f t="shared" si="940"/>
        <v>1278.7200000000003</v>
      </c>
      <c r="F1281" s="334">
        <v>1</v>
      </c>
      <c r="G1281" s="325">
        <f t="shared" si="937"/>
        <v>1278.72</v>
      </c>
      <c r="H1281" s="325">
        <f t="shared" si="934"/>
        <v>308.04000000000002</v>
      </c>
      <c r="I1281" s="327">
        <f t="shared" si="938"/>
        <v>1586.76</v>
      </c>
    </row>
    <row r="1282" spans="1:9" x14ac:dyDescent="0.25">
      <c r="A1282" s="331" t="s">
        <v>974</v>
      </c>
      <c r="B1282" s="554">
        <v>178</v>
      </c>
      <c r="C1282" s="326">
        <f t="shared" si="939"/>
        <v>1.1265822784810127</v>
      </c>
      <c r="D1282" s="325">
        <v>8.64</v>
      </c>
      <c r="E1282" s="325">
        <f t="shared" si="940"/>
        <v>1537.92</v>
      </c>
      <c r="F1282" s="334">
        <v>1</v>
      </c>
      <c r="G1282" s="325">
        <f t="shared" si="937"/>
        <v>1537.92</v>
      </c>
      <c r="H1282" s="325">
        <f t="shared" si="934"/>
        <v>370.48</v>
      </c>
      <c r="I1282" s="327">
        <f t="shared" si="938"/>
        <v>1908.4</v>
      </c>
    </row>
    <row r="1283" spans="1:9" x14ac:dyDescent="0.25">
      <c r="A1283" s="331" t="s">
        <v>974</v>
      </c>
      <c r="B1283" s="554">
        <v>36</v>
      </c>
      <c r="C1283" s="326">
        <f t="shared" si="939"/>
        <v>0.22784810126582278</v>
      </c>
      <c r="D1283" s="325">
        <v>8.64</v>
      </c>
      <c r="E1283" s="325">
        <f t="shared" si="940"/>
        <v>311.04000000000002</v>
      </c>
      <c r="F1283" s="334">
        <v>1</v>
      </c>
      <c r="G1283" s="325">
        <f t="shared" si="937"/>
        <v>311.04000000000002</v>
      </c>
      <c r="H1283" s="325">
        <f t="shared" si="934"/>
        <v>74.930000000000007</v>
      </c>
      <c r="I1283" s="327">
        <f t="shared" si="938"/>
        <v>385.97</v>
      </c>
    </row>
    <row r="1284" spans="1:9" x14ac:dyDescent="0.25">
      <c r="A1284" s="331" t="s">
        <v>974</v>
      </c>
      <c r="B1284" s="554">
        <v>73</v>
      </c>
      <c r="C1284" s="326">
        <f t="shared" si="939"/>
        <v>0.46202531645569622</v>
      </c>
      <c r="D1284" s="325">
        <v>8.64</v>
      </c>
      <c r="E1284" s="325">
        <f t="shared" si="940"/>
        <v>630.72</v>
      </c>
      <c r="F1284" s="334">
        <v>1</v>
      </c>
      <c r="G1284" s="325">
        <f t="shared" si="937"/>
        <v>630.72</v>
      </c>
      <c r="H1284" s="325">
        <f t="shared" si="934"/>
        <v>151.94</v>
      </c>
      <c r="I1284" s="327">
        <f t="shared" si="938"/>
        <v>782.66000000000008</v>
      </c>
    </row>
    <row r="1285" spans="1:9" x14ac:dyDescent="0.25">
      <c r="A1285" s="331" t="s">
        <v>654</v>
      </c>
      <c r="B1285" s="554">
        <v>36</v>
      </c>
      <c r="C1285" s="326">
        <f t="shared" si="939"/>
        <v>0.22784810126582278</v>
      </c>
      <c r="D1285" s="325">
        <v>8.64</v>
      </c>
      <c r="E1285" s="325">
        <f t="shared" si="940"/>
        <v>311.04000000000002</v>
      </c>
      <c r="F1285" s="332">
        <v>1</v>
      </c>
      <c r="G1285" s="325">
        <f t="shared" si="937"/>
        <v>311.04000000000002</v>
      </c>
      <c r="H1285" s="325">
        <f t="shared" si="934"/>
        <v>74.930000000000007</v>
      </c>
      <c r="I1285" s="327">
        <f t="shared" si="938"/>
        <v>385.97</v>
      </c>
    </row>
    <row r="1286" spans="1:9" x14ac:dyDescent="0.25">
      <c r="A1286" s="331" t="s">
        <v>66</v>
      </c>
      <c r="B1286" s="554">
        <v>132</v>
      </c>
      <c r="C1286" s="326">
        <f t="shared" si="939"/>
        <v>0.83544303797468356</v>
      </c>
      <c r="D1286" s="325">
        <v>7.52</v>
      </c>
      <c r="E1286" s="325">
        <f t="shared" ref="E1286:E1348" si="941">D1286*C1286*158</f>
        <v>992.63999999999987</v>
      </c>
      <c r="F1286" s="334">
        <v>1</v>
      </c>
      <c r="G1286" s="325">
        <f t="shared" si="937"/>
        <v>992.64</v>
      </c>
      <c r="H1286" s="325">
        <f t="shared" si="934"/>
        <v>239.13</v>
      </c>
      <c r="I1286" s="327">
        <f t="shared" si="938"/>
        <v>1231.77</v>
      </c>
    </row>
    <row r="1287" spans="1:9" x14ac:dyDescent="0.25">
      <c r="A1287" s="331" t="s">
        <v>66</v>
      </c>
      <c r="B1287" s="554">
        <v>60</v>
      </c>
      <c r="C1287" s="326">
        <f t="shared" si="939"/>
        <v>0.379746835443038</v>
      </c>
      <c r="D1287" s="325">
        <v>7.52</v>
      </c>
      <c r="E1287" s="325">
        <f t="shared" si="941"/>
        <v>451.20000000000005</v>
      </c>
      <c r="F1287" s="334">
        <v>1</v>
      </c>
      <c r="G1287" s="325">
        <f t="shared" si="937"/>
        <v>451.2</v>
      </c>
      <c r="H1287" s="325">
        <f t="shared" si="934"/>
        <v>108.69</v>
      </c>
      <c r="I1287" s="327">
        <f t="shared" si="938"/>
        <v>559.89</v>
      </c>
    </row>
    <row r="1288" spans="1:9" x14ac:dyDescent="0.25">
      <c r="A1288" s="331" t="s">
        <v>66</v>
      </c>
      <c r="B1288" s="554">
        <v>110</v>
      </c>
      <c r="C1288" s="326">
        <f t="shared" si="939"/>
        <v>0.69620253164556967</v>
      </c>
      <c r="D1288" s="325">
        <v>6.83</v>
      </c>
      <c r="E1288" s="325">
        <f t="shared" si="941"/>
        <v>751.3</v>
      </c>
      <c r="F1288" s="334">
        <v>1</v>
      </c>
      <c r="G1288" s="325">
        <f t="shared" si="937"/>
        <v>751.3</v>
      </c>
      <c r="H1288" s="325">
        <f t="shared" si="934"/>
        <v>180.99</v>
      </c>
      <c r="I1288" s="327">
        <f t="shared" si="938"/>
        <v>932.29</v>
      </c>
    </row>
    <row r="1289" spans="1:9" x14ac:dyDescent="0.25">
      <c r="A1289" s="331" t="s">
        <v>66</v>
      </c>
      <c r="B1289" s="554">
        <v>60</v>
      </c>
      <c r="C1289" s="326">
        <f t="shared" si="939"/>
        <v>0.379746835443038</v>
      </c>
      <c r="D1289" s="325">
        <v>6.83</v>
      </c>
      <c r="E1289" s="325">
        <f t="shared" si="941"/>
        <v>409.8</v>
      </c>
      <c r="F1289" s="334">
        <v>1</v>
      </c>
      <c r="G1289" s="325">
        <f t="shared" si="937"/>
        <v>409.8</v>
      </c>
      <c r="H1289" s="325">
        <f t="shared" si="934"/>
        <v>98.72</v>
      </c>
      <c r="I1289" s="327">
        <f t="shared" si="938"/>
        <v>508.52</v>
      </c>
    </row>
    <row r="1290" spans="1:9" x14ac:dyDescent="0.25">
      <c r="A1290" s="331" t="s">
        <v>66</v>
      </c>
      <c r="B1290" s="554">
        <v>56</v>
      </c>
      <c r="C1290" s="326">
        <f t="shared" si="939"/>
        <v>0.35443037974683544</v>
      </c>
      <c r="D1290" s="325">
        <v>7.52</v>
      </c>
      <c r="E1290" s="325">
        <f t="shared" si="941"/>
        <v>421.11999999999995</v>
      </c>
      <c r="F1290" s="332">
        <v>1</v>
      </c>
      <c r="G1290" s="325">
        <f t="shared" si="937"/>
        <v>421.12</v>
      </c>
      <c r="H1290" s="325">
        <f t="shared" si="934"/>
        <v>101.45</v>
      </c>
      <c r="I1290" s="327">
        <f t="shared" si="938"/>
        <v>522.57000000000005</v>
      </c>
    </row>
    <row r="1291" spans="1:9" x14ac:dyDescent="0.25">
      <c r="A1291" s="331" t="s">
        <v>66</v>
      </c>
      <c r="B1291" s="554">
        <v>55</v>
      </c>
      <c r="C1291" s="326">
        <f t="shared" si="939"/>
        <v>0.34810126582278483</v>
      </c>
      <c r="D1291" s="325">
        <v>7.52</v>
      </c>
      <c r="E1291" s="325">
        <f t="shared" si="941"/>
        <v>413.6</v>
      </c>
      <c r="F1291" s="332">
        <v>1</v>
      </c>
      <c r="G1291" s="325">
        <f t="shared" si="937"/>
        <v>413.6</v>
      </c>
      <c r="H1291" s="325">
        <f t="shared" si="934"/>
        <v>99.64</v>
      </c>
      <c r="I1291" s="327">
        <f t="shared" si="938"/>
        <v>513.24</v>
      </c>
    </row>
    <row r="1292" spans="1:9" x14ac:dyDescent="0.25">
      <c r="A1292" s="331" t="s">
        <v>66</v>
      </c>
      <c r="B1292" s="554">
        <v>138</v>
      </c>
      <c r="C1292" s="326">
        <f t="shared" si="939"/>
        <v>0.87341772151898733</v>
      </c>
      <c r="D1292" s="325">
        <v>6.83</v>
      </c>
      <c r="E1292" s="325">
        <f t="shared" si="941"/>
        <v>942.54</v>
      </c>
      <c r="F1292" s="332">
        <v>1</v>
      </c>
      <c r="G1292" s="325">
        <f t="shared" si="937"/>
        <v>942.54</v>
      </c>
      <c r="H1292" s="325">
        <f t="shared" si="934"/>
        <v>227.06</v>
      </c>
      <c r="I1292" s="327">
        <f t="shared" si="938"/>
        <v>1169.5999999999999</v>
      </c>
    </row>
    <row r="1293" spans="1:9" ht="49.5" x14ac:dyDescent="0.25">
      <c r="A1293" s="520" t="s">
        <v>8</v>
      </c>
      <c r="B1293" s="552">
        <f>SUM(B1294:B1358)</f>
        <v>8457</v>
      </c>
      <c r="C1293" s="535">
        <f>SUM(C1294:C1358)</f>
        <v>53.525316455696228</v>
      </c>
      <c r="D1293" s="536"/>
      <c r="E1293" s="536"/>
      <c r="F1293" s="539"/>
      <c r="G1293" s="536">
        <f>SUM(G1294:G1358)</f>
        <v>48478.889999999985</v>
      </c>
      <c r="H1293" s="536">
        <f>SUM(H1294:H1358)</f>
        <v>11678.600000000004</v>
      </c>
      <c r="I1293" s="540">
        <f>SUM(I1294:I1358)</f>
        <v>60157.49</v>
      </c>
    </row>
    <row r="1294" spans="1:9" x14ac:dyDescent="0.25">
      <c r="A1294" s="331" t="s">
        <v>1417</v>
      </c>
      <c r="B1294" s="554">
        <v>14</v>
      </c>
      <c r="C1294" s="326">
        <f t="shared" si="939"/>
        <v>8.8607594936708861E-2</v>
      </c>
      <c r="D1294" s="325">
        <v>5.9409999999999998</v>
      </c>
      <c r="E1294" s="325">
        <f t="shared" si="941"/>
        <v>83.174000000000007</v>
      </c>
      <c r="F1294" s="334">
        <v>1</v>
      </c>
      <c r="G1294" s="325">
        <f t="shared" ref="G1294" si="942">ROUND(E1294*F1294,2)</f>
        <v>83.17</v>
      </c>
      <c r="H1294" s="325">
        <f t="shared" si="934"/>
        <v>20.04</v>
      </c>
      <c r="I1294" s="327">
        <f t="shared" ref="I1294" si="943">G1294+H1294</f>
        <v>103.21000000000001</v>
      </c>
    </row>
    <row r="1295" spans="1:9" x14ac:dyDescent="0.25">
      <c r="A1295" s="331" t="s">
        <v>1417</v>
      </c>
      <c r="B1295" s="554">
        <v>127</v>
      </c>
      <c r="C1295" s="326">
        <f t="shared" si="939"/>
        <v>0.80379746835443033</v>
      </c>
      <c r="D1295" s="325">
        <v>5.74</v>
      </c>
      <c r="E1295" s="325">
        <f t="shared" si="941"/>
        <v>728.98</v>
      </c>
      <c r="F1295" s="334">
        <v>1</v>
      </c>
      <c r="G1295" s="325">
        <f t="shared" ref="G1295:G1357" si="944">ROUND(E1295*F1295,2)</f>
        <v>728.98</v>
      </c>
      <c r="H1295" s="325">
        <f t="shared" si="934"/>
        <v>175.61</v>
      </c>
      <c r="I1295" s="327">
        <f t="shared" ref="I1295:I1357" si="945">G1295+H1295</f>
        <v>904.59</v>
      </c>
    </row>
    <row r="1296" spans="1:9" x14ac:dyDescent="0.25">
      <c r="A1296" s="331" t="s">
        <v>1417</v>
      </c>
      <c r="B1296" s="554">
        <v>184</v>
      </c>
      <c r="C1296" s="326">
        <f t="shared" si="939"/>
        <v>1.1645569620253164</v>
      </c>
      <c r="D1296" s="325">
        <v>5.74</v>
      </c>
      <c r="E1296" s="325">
        <f t="shared" si="941"/>
        <v>1056.1600000000001</v>
      </c>
      <c r="F1296" s="334">
        <v>1</v>
      </c>
      <c r="G1296" s="325">
        <f t="shared" si="944"/>
        <v>1056.1600000000001</v>
      </c>
      <c r="H1296" s="325">
        <f t="shared" si="934"/>
        <v>254.43</v>
      </c>
      <c r="I1296" s="327">
        <f t="shared" si="945"/>
        <v>1310.5900000000001</v>
      </c>
    </row>
    <row r="1297" spans="1:9" x14ac:dyDescent="0.25">
      <c r="A1297" s="331" t="s">
        <v>1417</v>
      </c>
      <c r="B1297" s="554">
        <v>148</v>
      </c>
      <c r="C1297" s="326">
        <f t="shared" si="939"/>
        <v>0.93670886075949367</v>
      </c>
      <c r="D1297" s="325">
        <v>5.74</v>
      </c>
      <c r="E1297" s="325">
        <f t="shared" si="941"/>
        <v>849.52</v>
      </c>
      <c r="F1297" s="334">
        <v>1</v>
      </c>
      <c r="G1297" s="325">
        <f t="shared" si="944"/>
        <v>849.52</v>
      </c>
      <c r="H1297" s="325">
        <f t="shared" si="934"/>
        <v>204.65</v>
      </c>
      <c r="I1297" s="327">
        <f t="shared" si="945"/>
        <v>1054.17</v>
      </c>
    </row>
    <row r="1298" spans="1:9" x14ac:dyDescent="0.25">
      <c r="A1298" s="331" t="s">
        <v>1537</v>
      </c>
      <c r="B1298" s="554">
        <v>176</v>
      </c>
      <c r="C1298" s="326">
        <f t="shared" si="939"/>
        <v>1.1139240506329113</v>
      </c>
      <c r="D1298" s="325">
        <v>6.3760000000000003</v>
      </c>
      <c r="E1298" s="325">
        <f t="shared" si="941"/>
        <v>1122.1759999999999</v>
      </c>
      <c r="F1298" s="334">
        <v>1</v>
      </c>
      <c r="G1298" s="325">
        <f t="shared" si="944"/>
        <v>1122.18</v>
      </c>
      <c r="H1298" s="325">
        <f t="shared" si="934"/>
        <v>270.33</v>
      </c>
      <c r="I1298" s="327">
        <f t="shared" si="945"/>
        <v>1392.51</v>
      </c>
    </row>
    <row r="1299" spans="1:9" x14ac:dyDescent="0.25">
      <c r="A1299" s="331" t="s">
        <v>1537</v>
      </c>
      <c r="B1299" s="554">
        <v>190</v>
      </c>
      <c r="C1299" s="326">
        <f t="shared" si="939"/>
        <v>1.2025316455696202</v>
      </c>
      <c r="D1299" s="325">
        <v>6.3760000000000003</v>
      </c>
      <c r="E1299" s="325">
        <f t="shared" si="941"/>
        <v>1211.44</v>
      </c>
      <c r="F1299" s="334">
        <v>1</v>
      </c>
      <c r="G1299" s="325">
        <f t="shared" si="944"/>
        <v>1211.44</v>
      </c>
      <c r="H1299" s="325">
        <f t="shared" si="934"/>
        <v>291.83999999999997</v>
      </c>
      <c r="I1299" s="327">
        <f t="shared" si="945"/>
        <v>1503.28</v>
      </c>
    </row>
    <row r="1300" spans="1:9" x14ac:dyDescent="0.25">
      <c r="A1300" s="331" t="s">
        <v>1537</v>
      </c>
      <c r="B1300" s="554">
        <v>144</v>
      </c>
      <c r="C1300" s="326">
        <f t="shared" si="939"/>
        <v>0.91139240506329111</v>
      </c>
      <c r="D1300" s="325">
        <v>6.3760000000000003</v>
      </c>
      <c r="E1300" s="325">
        <f t="shared" si="941"/>
        <v>918.14400000000001</v>
      </c>
      <c r="F1300" s="334">
        <v>1</v>
      </c>
      <c r="G1300" s="325">
        <f t="shared" si="944"/>
        <v>918.14</v>
      </c>
      <c r="H1300" s="325">
        <f t="shared" si="934"/>
        <v>221.18</v>
      </c>
      <c r="I1300" s="327">
        <f t="shared" si="945"/>
        <v>1139.32</v>
      </c>
    </row>
    <row r="1301" spans="1:9" x14ac:dyDescent="0.25">
      <c r="A1301" s="331" t="s">
        <v>1537</v>
      </c>
      <c r="B1301" s="554">
        <v>96</v>
      </c>
      <c r="C1301" s="326">
        <f t="shared" si="939"/>
        <v>0.60759493670886078</v>
      </c>
      <c r="D1301" s="325">
        <v>6.3760000000000003</v>
      </c>
      <c r="E1301" s="325">
        <f t="shared" si="941"/>
        <v>612.096</v>
      </c>
      <c r="F1301" s="334">
        <v>1</v>
      </c>
      <c r="G1301" s="325">
        <f t="shared" si="944"/>
        <v>612.1</v>
      </c>
      <c r="H1301" s="325">
        <f t="shared" si="934"/>
        <v>147.44999999999999</v>
      </c>
      <c r="I1301" s="327">
        <f t="shared" si="945"/>
        <v>759.55</v>
      </c>
    </row>
    <row r="1302" spans="1:9" x14ac:dyDescent="0.25">
      <c r="A1302" s="331" t="s">
        <v>1537</v>
      </c>
      <c r="B1302" s="554">
        <v>136</v>
      </c>
      <c r="C1302" s="326">
        <f t="shared" si="939"/>
        <v>0.86075949367088611</v>
      </c>
      <c r="D1302" s="325">
        <v>6.2519999999999998</v>
      </c>
      <c r="E1302" s="325">
        <f t="shared" si="941"/>
        <v>850.27200000000005</v>
      </c>
      <c r="F1302" s="332">
        <v>1</v>
      </c>
      <c r="G1302" s="325">
        <f t="shared" si="944"/>
        <v>850.27</v>
      </c>
      <c r="H1302" s="325">
        <f t="shared" si="934"/>
        <v>204.83</v>
      </c>
      <c r="I1302" s="327">
        <f t="shared" si="945"/>
        <v>1055.0999999999999</v>
      </c>
    </row>
    <row r="1303" spans="1:9" ht="33" x14ac:dyDescent="0.25">
      <c r="A1303" s="331" t="s">
        <v>1404</v>
      </c>
      <c r="B1303" s="554">
        <v>46</v>
      </c>
      <c r="C1303" s="326">
        <f t="shared" si="939"/>
        <v>0.29113924050632911</v>
      </c>
      <c r="D1303" s="325">
        <v>5.9409999999999998</v>
      </c>
      <c r="E1303" s="325">
        <f t="shared" si="941"/>
        <v>273.286</v>
      </c>
      <c r="F1303" s="334">
        <v>1</v>
      </c>
      <c r="G1303" s="325">
        <f t="shared" si="944"/>
        <v>273.29000000000002</v>
      </c>
      <c r="H1303" s="325">
        <f t="shared" si="934"/>
        <v>65.84</v>
      </c>
      <c r="I1303" s="327">
        <f t="shared" si="945"/>
        <v>339.13</v>
      </c>
    </row>
    <row r="1304" spans="1:9" ht="33" x14ac:dyDescent="0.25">
      <c r="A1304" s="331" t="s">
        <v>1404</v>
      </c>
      <c r="B1304" s="554">
        <v>94</v>
      </c>
      <c r="C1304" s="326">
        <f t="shared" si="939"/>
        <v>0.59493670886075944</v>
      </c>
      <c r="D1304" s="325">
        <v>5.9409999999999998</v>
      </c>
      <c r="E1304" s="325">
        <f t="shared" si="941"/>
        <v>558.45399999999995</v>
      </c>
      <c r="F1304" s="334">
        <v>1</v>
      </c>
      <c r="G1304" s="325">
        <f t="shared" si="944"/>
        <v>558.45000000000005</v>
      </c>
      <c r="H1304" s="325">
        <f t="shared" si="934"/>
        <v>134.53</v>
      </c>
      <c r="I1304" s="327">
        <f t="shared" si="945"/>
        <v>692.98</v>
      </c>
    </row>
    <row r="1305" spans="1:9" ht="33" x14ac:dyDescent="0.25">
      <c r="A1305" s="331" t="s">
        <v>1404</v>
      </c>
      <c r="B1305" s="554">
        <v>190</v>
      </c>
      <c r="C1305" s="326">
        <f t="shared" si="939"/>
        <v>1.2025316455696202</v>
      </c>
      <c r="D1305" s="325">
        <v>5.8840000000000003</v>
      </c>
      <c r="E1305" s="325">
        <f t="shared" si="941"/>
        <v>1117.96</v>
      </c>
      <c r="F1305" s="334">
        <v>1</v>
      </c>
      <c r="G1305" s="325">
        <f t="shared" si="944"/>
        <v>1117.96</v>
      </c>
      <c r="H1305" s="325">
        <f t="shared" si="934"/>
        <v>269.32</v>
      </c>
      <c r="I1305" s="327">
        <f t="shared" si="945"/>
        <v>1387.28</v>
      </c>
    </row>
    <row r="1306" spans="1:9" ht="33" x14ac:dyDescent="0.25">
      <c r="A1306" s="331" t="s">
        <v>1404</v>
      </c>
      <c r="B1306" s="554">
        <v>32</v>
      </c>
      <c r="C1306" s="326">
        <f t="shared" si="939"/>
        <v>0.20253164556962025</v>
      </c>
      <c r="D1306" s="325">
        <v>5.9409999999999998</v>
      </c>
      <c r="E1306" s="325">
        <f t="shared" si="941"/>
        <v>190.11199999999999</v>
      </c>
      <c r="F1306" s="334">
        <v>1</v>
      </c>
      <c r="G1306" s="325">
        <f t="shared" si="944"/>
        <v>190.11</v>
      </c>
      <c r="H1306" s="325">
        <f t="shared" si="934"/>
        <v>45.8</v>
      </c>
      <c r="I1306" s="327">
        <f t="shared" si="945"/>
        <v>235.91000000000003</v>
      </c>
    </row>
    <row r="1307" spans="1:9" ht="33" x14ac:dyDescent="0.25">
      <c r="A1307" s="331" t="s">
        <v>1404</v>
      </c>
      <c r="B1307" s="554">
        <v>180</v>
      </c>
      <c r="C1307" s="326">
        <f t="shared" si="939"/>
        <v>1.139240506329114</v>
      </c>
      <c r="D1307" s="325">
        <v>5.9409999999999998</v>
      </c>
      <c r="E1307" s="325">
        <f t="shared" si="941"/>
        <v>1069.3800000000001</v>
      </c>
      <c r="F1307" s="334">
        <v>1</v>
      </c>
      <c r="G1307" s="325">
        <f t="shared" si="944"/>
        <v>1069.3800000000001</v>
      </c>
      <c r="H1307" s="325">
        <f t="shared" si="934"/>
        <v>257.61</v>
      </c>
      <c r="I1307" s="327">
        <f t="shared" si="945"/>
        <v>1326.9900000000002</v>
      </c>
    </row>
    <row r="1308" spans="1:9" ht="33" x14ac:dyDescent="0.25">
      <c r="A1308" s="331" t="s">
        <v>1404</v>
      </c>
      <c r="B1308" s="554">
        <v>180</v>
      </c>
      <c r="C1308" s="326">
        <f t="shared" si="939"/>
        <v>1.139240506329114</v>
      </c>
      <c r="D1308" s="325">
        <v>5.9409999999999998</v>
      </c>
      <c r="E1308" s="325">
        <f t="shared" si="941"/>
        <v>1069.3800000000001</v>
      </c>
      <c r="F1308" s="334">
        <v>1</v>
      </c>
      <c r="G1308" s="325">
        <f t="shared" si="944"/>
        <v>1069.3800000000001</v>
      </c>
      <c r="H1308" s="325">
        <f t="shared" si="934"/>
        <v>257.61</v>
      </c>
      <c r="I1308" s="327">
        <f t="shared" si="945"/>
        <v>1326.9900000000002</v>
      </c>
    </row>
    <row r="1309" spans="1:9" ht="33" x14ac:dyDescent="0.25">
      <c r="A1309" s="331" t="s">
        <v>1404</v>
      </c>
      <c r="B1309" s="554">
        <v>130</v>
      </c>
      <c r="C1309" s="326">
        <f t="shared" si="939"/>
        <v>0.82278481012658233</v>
      </c>
      <c r="D1309" s="325">
        <v>5.8259999999999996</v>
      </c>
      <c r="E1309" s="325">
        <f t="shared" si="941"/>
        <v>757.38000000000011</v>
      </c>
      <c r="F1309" s="334">
        <v>1</v>
      </c>
      <c r="G1309" s="325">
        <f t="shared" si="944"/>
        <v>757.38</v>
      </c>
      <c r="H1309" s="325">
        <f t="shared" si="934"/>
        <v>182.45</v>
      </c>
      <c r="I1309" s="327">
        <f t="shared" si="945"/>
        <v>939.82999999999993</v>
      </c>
    </row>
    <row r="1310" spans="1:9" ht="33" x14ac:dyDescent="0.25">
      <c r="A1310" s="331" t="s">
        <v>1404</v>
      </c>
      <c r="B1310" s="554">
        <v>158</v>
      </c>
      <c r="C1310" s="326">
        <f t="shared" si="939"/>
        <v>1</v>
      </c>
      <c r="D1310" s="325">
        <v>5.9409999999999998</v>
      </c>
      <c r="E1310" s="325">
        <f t="shared" si="941"/>
        <v>938.678</v>
      </c>
      <c r="F1310" s="334">
        <v>1</v>
      </c>
      <c r="G1310" s="325">
        <f t="shared" si="944"/>
        <v>938.68</v>
      </c>
      <c r="H1310" s="325">
        <f t="shared" si="934"/>
        <v>226.13</v>
      </c>
      <c r="I1310" s="327">
        <f t="shared" si="945"/>
        <v>1164.81</v>
      </c>
    </row>
    <row r="1311" spans="1:9" ht="33" x14ac:dyDescent="0.25">
      <c r="A1311" s="331" t="s">
        <v>1404</v>
      </c>
      <c r="B1311" s="554">
        <v>180</v>
      </c>
      <c r="C1311" s="326">
        <f t="shared" si="939"/>
        <v>1.139240506329114</v>
      </c>
      <c r="D1311" s="325">
        <v>5.9409999999999998</v>
      </c>
      <c r="E1311" s="325">
        <f t="shared" si="941"/>
        <v>1069.3800000000001</v>
      </c>
      <c r="F1311" s="334">
        <v>1</v>
      </c>
      <c r="G1311" s="325">
        <f t="shared" si="944"/>
        <v>1069.3800000000001</v>
      </c>
      <c r="H1311" s="325">
        <f t="shared" si="934"/>
        <v>257.61</v>
      </c>
      <c r="I1311" s="327">
        <f t="shared" si="945"/>
        <v>1326.9900000000002</v>
      </c>
    </row>
    <row r="1312" spans="1:9" ht="33" x14ac:dyDescent="0.25">
      <c r="A1312" s="331" t="s">
        <v>1404</v>
      </c>
      <c r="B1312" s="554">
        <v>190</v>
      </c>
      <c r="C1312" s="326">
        <f t="shared" si="939"/>
        <v>1.2025316455696202</v>
      </c>
      <c r="D1312" s="325">
        <v>5.74</v>
      </c>
      <c r="E1312" s="325">
        <f t="shared" si="941"/>
        <v>1090.6000000000001</v>
      </c>
      <c r="F1312" s="334">
        <v>1</v>
      </c>
      <c r="G1312" s="325">
        <f t="shared" si="944"/>
        <v>1090.5999999999999</v>
      </c>
      <c r="H1312" s="325">
        <f t="shared" si="934"/>
        <v>262.73</v>
      </c>
      <c r="I1312" s="327">
        <f t="shared" si="945"/>
        <v>1353.33</v>
      </c>
    </row>
    <row r="1313" spans="1:9" ht="33" x14ac:dyDescent="0.25">
      <c r="A1313" s="331" t="s">
        <v>1404</v>
      </c>
      <c r="B1313" s="554">
        <v>190</v>
      </c>
      <c r="C1313" s="326">
        <f t="shared" si="939"/>
        <v>1.2025316455696202</v>
      </c>
      <c r="D1313" s="325">
        <v>5.9409999999999998</v>
      </c>
      <c r="E1313" s="325">
        <f t="shared" si="941"/>
        <v>1128.79</v>
      </c>
      <c r="F1313" s="334">
        <v>1</v>
      </c>
      <c r="G1313" s="325">
        <f t="shared" si="944"/>
        <v>1128.79</v>
      </c>
      <c r="H1313" s="325">
        <f t="shared" si="934"/>
        <v>271.93</v>
      </c>
      <c r="I1313" s="327">
        <f t="shared" si="945"/>
        <v>1400.72</v>
      </c>
    </row>
    <row r="1314" spans="1:9" ht="33" x14ac:dyDescent="0.25">
      <c r="A1314" s="331" t="s">
        <v>1404</v>
      </c>
      <c r="B1314" s="554">
        <v>88</v>
      </c>
      <c r="C1314" s="326">
        <f t="shared" si="939"/>
        <v>0.55696202531645567</v>
      </c>
      <c r="D1314" s="325">
        <v>5.74</v>
      </c>
      <c r="E1314" s="325">
        <f t="shared" si="941"/>
        <v>505.12</v>
      </c>
      <c r="F1314" s="334">
        <v>1</v>
      </c>
      <c r="G1314" s="325">
        <f t="shared" si="944"/>
        <v>505.12</v>
      </c>
      <c r="H1314" s="325">
        <f t="shared" si="934"/>
        <v>121.68</v>
      </c>
      <c r="I1314" s="327">
        <f t="shared" si="945"/>
        <v>626.79999999999995</v>
      </c>
    </row>
    <row r="1315" spans="1:9" ht="33" x14ac:dyDescent="0.25">
      <c r="A1315" s="331" t="s">
        <v>1404</v>
      </c>
      <c r="B1315" s="554">
        <v>144</v>
      </c>
      <c r="C1315" s="326">
        <f t="shared" si="939"/>
        <v>0.91139240506329111</v>
      </c>
      <c r="D1315" s="325">
        <v>5.9409999999999998</v>
      </c>
      <c r="E1315" s="325">
        <f t="shared" si="941"/>
        <v>855.50400000000002</v>
      </c>
      <c r="F1315" s="332">
        <v>1</v>
      </c>
      <c r="G1315" s="325">
        <f t="shared" si="944"/>
        <v>855.5</v>
      </c>
      <c r="H1315" s="325">
        <f t="shared" si="934"/>
        <v>206.09</v>
      </c>
      <c r="I1315" s="327">
        <f t="shared" si="945"/>
        <v>1061.5899999999999</v>
      </c>
    </row>
    <row r="1316" spans="1:9" ht="33" x14ac:dyDescent="0.25">
      <c r="A1316" s="331" t="s">
        <v>1404</v>
      </c>
      <c r="B1316" s="554">
        <v>96</v>
      </c>
      <c r="C1316" s="326">
        <f t="shared" si="939"/>
        <v>0.60759493670886078</v>
      </c>
      <c r="D1316" s="325">
        <v>5.74</v>
      </c>
      <c r="E1316" s="325">
        <f t="shared" si="941"/>
        <v>551.04</v>
      </c>
      <c r="F1316" s="332">
        <v>1</v>
      </c>
      <c r="G1316" s="325">
        <f t="shared" si="944"/>
        <v>551.04</v>
      </c>
      <c r="H1316" s="325">
        <f t="shared" si="934"/>
        <v>132.75</v>
      </c>
      <c r="I1316" s="327">
        <f t="shared" si="945"/>
        <v>683.79</v>
      </c>
    </row>
    <row r="1317" spans="1:9" x14ac:dyDescent="0.25">
      <c r="A1317" s="331" t="s">
        <v>1405</v>
      </c>
      <c r="B1317" s="554">
        <v>108</v>
      </c>
      <c r="C1317" s="326">
        <f t="shared" si="939"/>
        <v>0.68354430379746833</v>
      </c>
      <c r="D1317" s="325">
        <v>5.9409999999999998</v>
      </c>
      <c r="E1317" s="325">
        <f t="shared" si="941"/>
        <v>641.62799999999993</v>
      </c>
      <c r="F1317" s="334">
        <v>1</v>
      </c>
      <c r="G1317" s="325">
        <f t="shared" si="944"/>
        <v>641.63</v>
      </c>
      <c r="H1317" s="325">
        <f t="shared" si="934"/>
        <v>154.57</v>
      </c>
      <c r="I1317" s="327">
        <f t="shared" si="945"/>
        <v>796.2</v>
      </c>
    </row>
    <row r="1318" spans="1:9" x14ac:dyDescent="0.25">
      <c r="A1318" s="331" t="s">
        <v>1405</v>
      </c>
      <c r="B1318" s="554">
        <v>72</v>
      </c>
      <c r="C1318" s="326">
        <f t="shared" si="939"/>
        <v>0.45569620253164556</v>
      </c>
      <c r="D1318" s="325">
        <v>5.8259999999999996</v>
      </c>
      <c r="E1318" s="325">
        <f t="shared" si="941"/>
        <v>419.47199999999992</v>
      </c>
      <c r="F1318" s="334">
        <v>1</v>
      </c>
      <c r="G1318" s="325">
        <f t="shared" si="944"/>
        <v>419.47</v>
      </c>
      <c r="H1318" s="325">
        <f t="shared" si="934"/>
        <v>101.05</v>
      </c>
      <c r="I1318" s="327">
        <f t="shared" si="945"/>
        <v>520.52</v>
      </c>
    </row>
    <row r="1319" spans="1:9" x14ac:dyDescent="0.25">
      <c r="A1319" s="331" t="s">
        <v>1405</v>
      </c>
      <c r="B1319" s="554">
        <v>72</v>
      </c>
      <c r="C1319" s="326">
        <f t="shared" si="939"/>
        <v>0.45569620253164556</v>
      </c>
      <c r="D1319" s="325">
        <v>5.8259999999999996</v>
      </c>
      <c r="E1319" s="325">
        <f t="shared" si="941"/>
        <v>419.47199999999992</v>
      </c>
      <c r="F1319" s="334">
        <v>1</v>
      </c>
      <c r="G1319" s="325">
        <f t="shared" si="944"/>
        <v>419.47</v>
      </c>
      <c r="H1319" s="325">
        <f t="shared" si="934"/>
        <v>101.05</v>
      </c>
      <c r="I1319" s="327">
        <f t="shared" si="945"/>
        <v>520.52</v>
      </c>
    </row>
    <row r="1320" spans="1:9" x14ac:dyDescent="0.25">
      <c r="A1320" s="331" t="s">
        <v>1405</v>
      </c>
      <c r="B1320" s="554">
        <v>168</v>
      </c>
      <c r="C1320" s="326">
        <f t="shared" si="939"/>
        <v>1.0632911392405062</v>
      </c>
      <c r="D1320" s="325">
        <v>5.9409999999999998</v>
      </c>
      <c r="E1320" s="325">
        <f t="shared" si="941"/>
        <v>998.08799999999985</v>
      </c>
      <c r="F1320" s="334">
        <v>1</v>
      </c>
      <c r="G1320" s="325">
        <f t="shared" si="944"/>
        <v>998.09</v>
      </c>
      <c r="H1320" s="325">
        <f t="shared" si="934"/>
        <v>240.44</v>
      </c>
      <c r="I1320" s="327">
        <f t="shared" si="945"/>
        <v>1238.53</v>
      </c>
    </row>
    <row r="1321" spans="1:9" x14ac:dyDescent="0.25">
      <c r="A1321" s="331" t="s">
        <v>1405</v>
      </c>
      <c r="B1321" s="554">
        <v>72</v>
      </c>
      <c r="C1321" s="326">
        <f t="shared" si="939"/>
        <v>0.45569620253164556</v>
      </c>
      <c r="D1321" s="325">
        <v>5.74</v>
      </c>
      <c r="E1321" s="325">
        <f t="shared" si="941"/>
        <v>413.28</v>
      </c>
      <c r="F1321" s="334">
        <v>1</v>
      </c>
      <c r="G1321" s="325">
        <f t="shared" si="944"/>
        <v>413.28</v>
      </c>
      <c r="H1321" s="325">
        <f t="shared" si="934"/>
        <v>99.56</v>
      </c>
      <c r="I1321" s="327">
        <f t="shared" si="945"/>
        <v>512.83999999999992</v>
      </c>
    </row>
    <row r="1322" spans="1:9" x14ac:dyDescent="0.25">
      <c r="A1322" s="331" t="s">
        <v>1405</v>
      </c>
      <c r="B1322" s="554">
        <v>190</v>
      </c>
      <c r="C1322" s="326">
        <f t="shared" si="939"/>
        <v>1.2025316455696202</v>
      </c>
      <c r="D1322" s="325">
        <v>5.74</v>
      </c>
      <c r="E1322" s="325">
        <f t="shared" si="941"/>
        <v>1090.6000000000001</v>
      </c>
      <c r="F1322" s="334">
        <v>1</v>
      </c>
      <c r="G1322" s="325">
        <f t="shared" si="944"/>
        <v>1090.5999999999999</v>
      </c>
      <c r="H1322" s="325">
        <f t="shared" si="934"/>
        <v>262.73</v>
      </c>
      <c r="I1322" s="327">
        <f t="shared" si="945"/>
        <v>1353.33</v>
      </c>
    </row>
    <row r="1323" spans="1:9" x14ac:dyDescent="0.25">
      <c r="A1323" s="331" t="s">
        <v>1405</v>
      </c>
      <c r="B1323" s="554">
        <v>118</v>
      </c>
      <c r="C1323" s="326">
        <f t="shared" si="939"/>
        <v>0.74683544303797467</v>
      </c>
      <c r="D1323" s="325">
        <v>5.9409999999999998</v>
      </c>
      <c r="E1323" s="325">
        <f t="shared" si="941"/>
        <v>701.03800000000001</v>
      </c>
      <c r="F1323" s="334">
        <v>1</v>
      </c>
      <c r="G1323" s="325">
        <f t="shared" si="944"/>
        <v>701.04</v>
      </c>
      <c r="H1323" s="325">
        <f t="shared" si="934"/>
        <v>168.88</v>
      </c>
      <c r="I1323" s="327">
        <f t="shared" si="945"/>
        <v>869.92</v>
      </c>
    </row>
    <row r="1324" spans="1:9" x14ac:dyDescent="0.25">
      <c r="A1324" s="331" t="s">
        <v>1405</v>
      </c>
      <c r="B1324" s="554">
        <v>144</v>
      </c>
      <c r="C1324" s="326">
        <f t="shared" si="939"/>
        <v>0.91139240506329111</v>
      </c>
      <c r="D1324" s="325">
        <v>5.74</v>
      </c>
      <c r="E1324" s="325">
        <f t="shared" si="941"/>
        <v>826.56</v>
      </c>
      <c r="F1324" s="334">
        <v>1</v>
      </c>
      <c r="G1324" s="325">
        <f t="shared" si="944"/>
        <v>826.56</v>
      </c>
      <c r="H1324" s="325">
        <f t="shared" si="934"/>
        <v>199.12</v>
      </c>
      <c r="I1324" s="327">
        <f t="shared" si="945"/>
        <v>1025.6799999999998</v>
      </c>
    </row>
    <row r="1325" spans="1:9" x14ac:dyDescent="0.25">
      <c r="A1325" s="331" t="s">
        <v>1405</v>
      </c>
      <c r="B1325" s="554">
        <v>190</v>
      </c>
      <c r="C1325" s="326">
        <f t="shared" si="939"/>
        <v>1.2025316455696202</v>
      </c>
      <c r="D1325" s="325">
        <v>5.9409999999999998</v>
      </c>
      <c r="E1325" s="325">
        <f t="shared" si="941"/>
        <v>1128.79</v>
      </c>
      <c r="F1325" s="334">
        <v>1</v>
      </c>
      <c r="G1325" s="325">
        <f t="shared" si="944"/>
        <v>1128.79</v>
      </c>
      <c r="H1325" s="325">
        <f t="shared" si="934"/>
        <v>271.93</v>
      </c>
      <c r="I1325" s="327">
        <f t="shared" si="945"/>
        <v>1400.72</v>
      </c>
    </row>
    <row r="1326" spans="1:9" x14ac:dyDescent="0.25">
      <c r="A1326" s="331" t="s">
        <v>1405</v>
      </c>
      <c r="B1326" s="554">
        <v>190</v>
      </c>
      <c r="C1326" s="326">
        <f t="shared" si="939"/>
        <v>1.2025316455696202</v>
      </c>
      <c r="D1326" s="325">
        <v>5.74</v>
      </c>
      <c r="E1326" s="325">
        <f t="shared" si="941"/>
        <v>1090.6000000000001</v>
      </c>
      <c r="F1326" s="334">
        <v>1</v>
      </c>
      <c r="G1326" s="325">
        <f t="shared" si="944"/>
        <v>1090.5999999999999</v>
      </c>
      <c r="H1326" s="325">
        <f t="shared" si="934"/>
        <v>262.73</v>
      </c>
      <c r="I1326" s="327">
        <f t="shared" si="945"/>
        <v>1353.33</v>
      </c>
    </row>
    <row r="1327" spans="1:9" x14ac:dyDescent="0.25">
      <c r="A1327" s="331" t="s">
        <v>1405</v>
      </c>
      <c r="B1327" s="554">
        <v>190</v>
      </c>
      <c r="C1327" s="326">
        <f t="shared" si="939"/>
        <v>1.2025316455696202</v>
      </c>
      <c r="D1327" s="325">
        <v>5.74</v>
      </c>
      <c r="E1327" s="325">
        <f t="shared" si="941"/>
        <v>1090.6000000000001</v>
      </c>
      <c r="F1327" s="334">
        <v>1</v>
      </c>
      <c r="G1327" s="325">
        <f t="shared" si="944"/>
        <v>1090.5999999999999</v>
      </c>
      <c r="H1327" s="325">
        <f t="shared" ref="H1327:H1390" si="946">ROUND(G1327*0.2409,2)</f>
        <v>262.73</v>
      </c>
      <c r="I1327" s="327">
        <f t="shared" si="945"/>
        <v>1353.33</v>
      </c>
    </row>
    <row r="1328" spans="1:9" x14ac:dyDescent="0.25">
      <c r="A1328" s="331" t="s">
        <v>1405</v>
      </c>
      <c r="B1328" s="554">
        <v>120</v>
      </c>
      <c r="C1328" s="326">
        <f t="shared" si="939"/>
        <v>0.759493670886076</v>
      </c>
      <c r="D1328" s="325">
        <v>5.74</v>
      </c>
      <c r="E1328" s="325">
        <f t="shared" si="941"/>
        <v>688.80000000000007</v>
      </c>
      <c r="F1328" s="334">
        <v>1</v>
      </c>
      <c r="G1328" s="325">
        <f t="shared" si="944"/>
        <v>688.8</v>
      </c>
      <c r="H1328" s="325">
        <f t="shared" si="946"/>
        <v>165.93</v>
      </c>
      <c r="I1328" s="327">
        <f t="shared" si="945"/>
        <v>854.73</v>
      </c>
    </row>
    <row r="1329" spans="1:9" ht="15.75" customHeight="1" x14ac:dyDescent="0.25">
      <c r="A1329" s="331" t="s">
        <v>1405</v>
      </c>
      <c r="B1329" s="554">
        <v>72</v>
      </c>
      <c r="C1329" s="326">
        <f t="shared" si="939"/>
        <v>0.45569620253164556</v>
      </c>
      <c r="D1329" s="325">
        <v>5.74</v>
      </c>
      <c r="E1329" s="325">
        <f t="shared" si="941"/>
        <v>413.28</v>
      </c>
      <c r="F1329" s="334">
        <v>1</v>
      </c>
      <c r="G1329" s="325">
        <f t="shared" si="944"/>
        <v>413.28</v>
      </c>
      <c r="H1329" s="325">
        <f t="shared" si="946"/>
        <v>99.56</v>
      </c>
      <c r="I1329" s="327">
        <f t="shared" si="945"/>
        <v>512.83999999999992</v>
      </c>
    </row>
    <row r="1330" spans="1:9" x14ac:dyDescent="0.25">
      <c r="A1330" s="331" t="s">
        <v>1405</v>
      </c>
      <c r="B1330" s="554">
        <v>105</v>
      </c>
      <c r="C1330" s="326">
        <f t="shared" si="939"/>
        <v>0.66455696202531644</v>
      </c>
      <c r="D1330" s="325">
        <v>5.8259999999999996</v>
      </c>
      <c r="E1330" s="325">
        <f t="shared" si="941"/>
        <v>611.7299999999999</v>
      </c>
      <c r="F1330" s="334">
        <v>1</v>
      </c>
      <c r="G1330" s="325">
        <f t="shared" si="944"/>
        <v>611.73</v>
      </c>
      <c r="H1330" s="325">
        <f t="shared" si="946"/>
        <v>147.37</v>
      </c>
      <c r="I1330" s="327">
        <f t="shared" si="945"/>
        <v>759.1</v>
      </c>
    </row>
    <row r="1331" spans="1:9" x14ac:dyDescent="0.25">
      <c r="A1331" s="331" t="s">
        <v>1405</v>
      </c>
      <c r="B1331" s="554">
        <v>167</v>
      </c>
      <c r="C1331" s="326">
        <f t="shared" si="939"/>
        <v>1.0569620253164558</v>
      </c>
      <c r="D1331" s="325">
        <v>5.9409999999999998</v>
      </c>
      <c r="E1331" s="325">
        <f t="shared" si="941"/>
        <v>992.14700000000005</v>
      </c>
      <c r="F1331" s="334">
        <v>1</v>
      </c>
      <c r="G1331" s="325">
        <f t="shared" si="944"/>
        <v>992.15</v>
      </c>
      <c r="H1331" s="325">
        <f t="shared" si="946"/>
        <v>239.01</v>
      </c>
      <c r="I1331" s="327">
        <f t="shared" si="945"/>
        <v>1231.1599999999999</v>
      </c>
    </row>
    <row r="1332" spans="1:9" x14ac:dyDescent="0.25">
      <c r="A1332" s="331" t="s">
        <v>1405</v>
      </c>
      <c r="B1332" s="554">
        <v>72</v>
      </c>
      <c r="C1332" s="326">
        <f t="shared" si="939"/>
        <v>0.45569620253164556</v>
      </c>
      <c r="D1332" s="325">
        <v>5.74</v>
      </c>
      <c r="E1332" s="325">
        <f t="shared" si="941"/>
        <v>413.28</v>
      </c>
      <c r="F1332" s="334">
        <v>1</v>
      </c>
      <c r="G1332" s="325">
        <f t="shared" si="944"/>
        <v>413.28</v>
      </c>
      <c r="H1332" s="325">
        <f t="shared" si="946"/>
        <v>99.56</v>
      </c>
      <c r="I1332" s="327">
        <f t="shared" si="945"/>
        <v>512.83999999999992</v>
      </c>
    </row>
    <row r="1333" spans="1:9" x14ac:dyDescent="0.25">
      <c r="A1333" s="331" t="s">
        <v>1405</v>
      </c>
      <c r="B1333" s="554">
        <v>72</v>
      </c>
      <c r="C1333" s="326">
        <f t="shared" si="939"/>
        <v>0.45569620253164556</v>
      </c>
      <c r="D1333" s="325">
        <v>5.74</v>
      </c>
      <c r="E1333" s="325">
        <f t="shared" si="941"/>
        <v>413.28</v>
      </c>
      <c r="F1333" s="334">
        <v>1</v>
      </c>
      <c r="G1333" s="325">
        <f t="shared" si="944"/>
        <v>413.28</v>
      </c>
      <c r="H1333" s="325">
        <f t="shared" si="946"/>
        <v>99.56</v>
      </c>
      <c r="I1333" s="327">
        <f t="shared" si="945"/>
        <v>512.83999999999992</v>
      </c>
    </row>
    <row r="1334" spans="1:9" x14ac:dyDescent="0.25">
      <c r="A1334" s="331" t="s">
        <v>1405</v>
      </c>
      <c r="B1334" s="554">
        <v>120</v>
      </c>
      <c r="C1334" s="326">
        <f t="shared" si="939"/>
        <v>0.759493670886076</v>
      </c>
      <c r="D1334" s="325">
        <v>5.74</v>
      </c>
      <c r="E1334" s="325">
        <f t="shared" si="941"/>
        <v>688.80000000000007</v>
      </c>
      <c r="F1334" s="334">
        <v>1</v>
      </c>
      <c r="G1334" s="325">
        <f t="shared" si="944"/>
        <v>688.8</v>
      </c>
      <c r="H1334" s="325">
        <f t="shared" si="946"/>
        <v>165.93</v>
      </c>
      <c r="I1334" s="327">
        <f t="shared" si="945"/>
        <v>854.73</v>
      </c>
    </row>
    <row r="1335" spans="1:9" x14ac:dyDescent="0.25">
      <c r="A1335" s="331" t="s">
        <v>1405</v>
      </c>
      <c r="B1335" s="554">
        <v>151</v>
      </c>
      <c r="C1335" s="326">
        <f t="shared" si="939"/>
        <v>0.95569620253164556</v>
      </c>
      <c r="D1335" s="325">
        <v>5.74</v>
      </c>
      <c r="E1335" s="325">
        <f t="shared" si="941"/>
        <v>866.74</v>
      </c>
      <c r="F1335" s="334">
        <v>1</v>
      </c>
      <c r="G1335" s="325">
        <f t="shared" si="944"/>
        <v>866.74</v>
      </c>
      <c r="H1335" s="325">
        <f t="shared" si="946"/>
        <v>208.8</v>
      </c>
      <c r="I1335" s="327">
        <f t="shared" si="945"/>
        <v>1075.54</v>
      </c>
    </row>
    <row r="1336" spans="1:9" x14ac:dyDescent="0.25">
      <c r="A1336" s="331" t="s">
        <v>1405</v>
      </c>
      <c r="B1336" s="554">
        <v>136</v>
      </c>
      <c r="C1336" s="326">
        <f t="shared" si="939"/>
        <v>0.86075949367088611</v>
      </c>
      <c r="D1336" s="325">
        <v>5.74</v>
      </c>
      <c r="E1336" s="325">
        <f t="shared" si="941"/>
        <v>780.64</v>
      </c>
      <c r="F1336" s="334">
        <v>1</v>
      </c>
      <c r="G1336" s="325">
        <f t="shared" si="944"/>
        <v>780.64</v>
      </c>
      <c r="H1336" s="325">
        <f t="shared" si="946"/>
        <v>188.06</v>
      </c>
      <c r="I1336" s="327">
        <f t="shared" si="945"/>
        <v>968.7</v>
      </c>
    </row>
    <row r="1337" spans="1:9" x14ac:dyDescent="0.25">
      <c r="A1337" s="331" t="s">
        <v>951</v>
      </c>
      <c r="B1337" s="554">
        <v>84</v>
      </c>
      <c r="C1337" s="326">
        <f t="shared" si="939"/>
        <v>0.53164556962025311</v>
      </c>
      <c r="D1337" s="325">
        <v>5.1440000000000001</v>
      </c>
      <c r="E1337" s="325">
        <f t="shared" si="941"/>
        <v>432.096</v>
      </c>
      <c r="F1337" s="334">
        <v>1</v>
      </c>
      <c r="G1337" s="325">
        <f t="shared" si="944"/>
        <v>432.1</v>
      </c>
      <c r="H1337" s="325">
        <f t="shared" si="946"/>
        <v>104.09</v>
      </c>
      <c r="I1337" s="327">
        <f t="shared" si="945"/>
        <v>536.19000000000005</v>
      </c>
    </row>
    <row r="1338" spans="1:9" x14ac:dyDescent="0.25">
      <c r="A1338" s="331" t="s">
        <v>951</v>
      </c>
      <c r="B1338" s="554">
        <v>72</v>
      </c>
      <c r="C1338" s="326">
        <f t="shared" si="939"/>
        <v>0.45569620253164556</v>
      </c>
      <c r="D1338" s="325">
        <v>5.0449999999999999</v>
      </c>
      <c r="E1338" s="325">
        <f t="shared" si="941"/>
        <v>363.24</v>
      </c>
      <c r="F1338" s="334">
        <v>1</v>
      </c>
      <c r="G1338" s="325">
        <f t="shared" si="944"/>
        <v>363.24</v>
      </c>
      <c r="H1338" s="325">
        <f t="shared" si="946"/>
        <v>87.5</v>
      </c>
      <c r="I1338" s="327">
        <f t="shared" si="945"/>
        <v>450.74</v>
      </c>
    </row>
    <row r="1339" spans="1:9" x14ac:dyDescent="0.25">
      <c r="A1339" s="331" t="s">
        <v>951</v>
      </c>
      <c r="B1339" s="554">
        <v>190</v>
      </c>
      <c r="C1339" s="326">
        <f t="shared" si="939"/>
        <v>1.2025316455696202</v>
      </c>
      <c r="D1339" s="325">
        <v>5.1440000000000001</v>
      </c>
      <c r="E1339" s="325">
        <f t="shared" si="941"/>
        <v>977.3599999999999</v>
      </c>
      <c r="F1339" s="334">
        <v>1</v>
      </c>
      <c r="G1339" s="325">
        <f t="shared" si="944"/>
        <v>977.36</v>
      </c>
      <c r="H1339" s="325">
        <f t="shared" si="946"/>
        <v>235.45</v>
      </c>
      <c r="I1339" s="327">
        <f t="shared" si="945"/>
        <v>1212.81</v>
      </c>
    </row>
    <row r="1340" spans="1:9" x14ac:dyDescent="0.25">
      <c r="A1340" s="331" t="s">
        <v>951</v>
      </c>
      <c r="B1340" s="554">
        <v>190</v>
      </c>
      <c r="C1340" s="326">
        <f t="shared" si="939"/>
        <v>1.2025316455696202</v>
      </c>
      <c r="D1340" s="325">
        <v>5.1440000000000001</v>
      </c>
      <c r="E1340" s="325">
        <f t="shared" si="941"/>
        <v>977.3599999999999</v>
      </c>
      <c r="F1340" s="334">
        <v>1</v>
      </c>
      <c r="G1340" s="325">
        <f t="shared" si="944"/>
        <v>977.36</v>
      </c>
      <c r="H1340" s="325">
        <f t="shared" si="946"/>
        <v>235.45</v>
      </c>
      <c r="I1340" s="327">
        <f t="shared" si="945"/>
        <v>1212.81</v>
      </c>
    </row>
    <row r="1341" spans="1:9" x14ac:dyDescent="0.25">
      <c r="A1341" s="331" t="s">
        <v>951</v>
      </c>
      <c r="B1341" s="554">
        <v>180</v>
      </c>
      <c r="C1341" s="326">
        <f t="shared" si="939"/>
        <v>1.139240506329114</v>
      </c>
      <c r="D1341" s="325">
        <v>4.97</v>
      </c>
      <c r="E1341" s="325">
        <f t="shared" si="941"/>
        <v>894.6</v>
      </c>
      <c r="F1341" s="334">
        <v>1</v>
      </c>
      <c r="G1341" s="325">
        <f t="shared" si="944"/>
        <v>894.6</v>
      </c>
      <c r="H1341" s="325">
        <f t="shared" si="946"/>
        <v>215.51</v>
      </c>
      <c r="I1341" s="327">
        <f t="shared" si="945"/>
        <v>1110.1100000000001</v>
      </c>
    </row>
    <row r="1342" spans="1:9" x14ac:dyDescent="0.25">
      <c r="A1342" s="331" t="s">
        <v>951</v>
      </c>
      <c r="B1342" s="554">
        <v>80</v>
      </c>
      <c r="C1342" s="326">
        <f t="shared" ref="C1342:C1404" si="947">B1342/158</f>
        <v>0.50632911392405067</v>
      </c>
      <c r="D1342" s="325">
        <v>4.97</v>
      </c>
      <c r="E1342" s="325">
        <f t="shared" si="941"/>
        <v>397.6</v>
      </c>
      <c r="F1342" s="334">
        <v>1</v>
      </c>
      <c r="G1342" s="325">
        <f t="shared" si="944"/>
        <v>397.6</v>
      </c>
      <c r="H1342" s="325">
        <f t="shared" si="946"/>
        <v>95.78</v>
      </c>
      <c r="I1342" s="327">
        <f t="shared" si="945"/>
        <v>493.38</v>
      </c>
    </row>
    <row r="1343" spans="1:9" x14ac:dyDescent="0.25">
      <c r="A1343" s="331" t="s">
        <v>951</v>
      </c>
      <c r="B1343" s="554">
        <v>190</v>
      </c>
      <c r="C1343" s="326">
        <f t="shared" si="947"/>
        <v>1.2025316455696202</v>
      </c>
      <c r="D1343" s="325">
        <v>4.97</v>
      </c>
      <c r="E1343" s="325">
        <f t="shared" si="941"/>
        <v>944.3</v>
      </c>
      <c r="F1343" s="334">
        <v>1</v>
      </c>
      <c r="G1343" s="325">
        <f t="shared" si="944"/>
        <v>944.3</v>
      </c>
      <c r="H1343" s="325">
        <f t="shared" si="946"/>
        <v>227.48</v>
      </c>
      <c r="I1343" s="327">
        <f t="shared" si="945"/>
        <v>1171.78</v>
      </c>
    </row>
    <row r="1344" spans="1:9" x14ac:dyDescent="0.25">
      <c r="A1344" s="331" t="s">
        <v>951</v>
      </c>
      <c r="B1344" s="554">
        <v>190</v>
      </c>
      <c r="C1344" s="326">
        <f t="shared" si="947"/>
        <v>1.2025316455696202</v>
      </c>
      <c r="D1344" s="325">
        <v>4.97</v>
      </c>
      <c r="E1344" s="325">
        <f t="shared" si="941"/>
        <v>944.3</v>
      </c>
      <c r="F1344" s="334">
        <v>1</v>
      </c>
      <c r="G1344" s="325">
        <f t="shared" si="944"/>
        <v>944.3</v>
      </c>
      <c r="H1344" s="325">
        <f t="shared" si="946"/>
        <v>227.48</v>
      </c>
      <c r="I1344" s="327">
        <f t="shared" si="945"/>
        <v>1171.78</v>
      </c>
    </row>
    <row r="1345" spans="1:9" x14ac:dyDescent="0.25">
      <c r="A1345" s="331" t="s">
        <v>951</v>
      </c>
      <c r="B1345" s="554">
        <v>190</v>
      </c>
      <c r="C1345" s="326">
        <f t="shared" si="947"/>
        <v>1.2025316455696202</v>
      </c>
      <c r="D1345" s="325">
        <v>4.97</v>
      </c>
      <c r="E1345" s="325">
        <f t="shared" si="941"/>
        <v>944.3</v>
      </c>
      <c r="F1345" s="332">
        <v>1</v>
      </c>
      <c r="G1345" s="325">
        <f t="shared" si="944"/>
        <v>944.3</v>
      </c>
      <c r="H1345" s="325">
        <f t="shared" si="946"/>
        <v>227.48</v>
      </c>
      <c r="I1345" s="327">
        <f t="shared" si="945"/>
        <v>1171.78</v>
      </c>
    </row>
    <row r="1346" spans="1:9" x14ac:dyDescent="0.25">
      <c r="A1346" s="331" t="s">
        <v>506</v>
      </c>
      <c r="B1346" s="554">
        <v>172</v>
      </c>
      <c r="C1346" s="326">
        <f t="shared" si="947"/>
        <v>1.0886075949367089</v>
      </c>
      <c r="D1346" s="325">
        <v>4.97</v>
      </c>
      <c r="E1346" s="325">
        <f t="shared" si="941"/>
        <v>854.84</v>
      </c>
      <c r="F1346" s="334">
        <v>1</v>
      </c>
      <c r="G1346" s="325">
        <f t="shared" si="944"/>
        <v>854.84</v>
      </c>
      <c r="H1346" s="325">
        <f t="shared" si="946"/>
        <v>205.93</v>
      </c>
      <c r="I1346" s="327">
        <f t="shared" si="945"/>
        <v>1060.77</v>
      </c>
    </row>
    <row r="1347" spans="1:9" x14ac:dyDescent="0.25">
      <c r="A1347" s="331" t="s">
        <v>506</v>
      </c>
      <c r="B1347" s="554">
        <v>72</v>
      </c>
      <c r="C1347" s="326">
        <f t="shared" si="947"/>
        <v>0.45569620253164556</v>
      </c>
      <c r="D1347" s="325">
        <v>4.97</v>
      </c>
      <c r="E1347" s="325">
        <f t="shared" si="941"/>
        <v>357.84</v>
      </c>
      <c r="F1347" s="334">
        <v>1</v>
      </c>
      <c r="G1347" s="325">
        <f t="shared" si="944"/>
        <v>357.84</v>
      </c>
      <c r="H1347" s="325">
        <f t="shared" si="946"/>
        <v>86.2</v>
      </c>
      <c r="I1347" s="327">
        <f t="shared" si="945"/>
        <v>444.03999999999996</v>
      </c>
    </row>
    <row r="1348" spans="1:9" x14ac:dyDescent="0.25">
      <c r="A1348" s="331" t="s">
        <v>506</v>
      </c>
      <c r="B1348" s="554">
        <v>180</v>
      </c>
      <c r="C1348" s="326">
        <f t="shared" si="947"/>
        <v>1.139240506329114</v>
      </c>
      <c r="D1348" s="325">
        <v>4.97</v>
      </c>
      <c r="E1348" s="325">
        <f t="shared" si="941"/>
        <v>894.6</v>
      </c>
      <c r="F1348" s="334">
        <v>1</v>
      </c>
      <c r="G1348" s="325">
        <f t="shared" si="944"/>
        <v>894.6</v>
      </c>
      <c r="H1348" s="325">
        <f t="shared" si="946"/>
        <v>215.51</v>
      </c>
      <c r="I1348" s="327">
        <f t="shared" si="945"/>
        <v>1110.1100000000001</v>
      </c>
    </row>
    <row r="1349" spans="1:9" x14ac:dyDescent="0.25">
      <c r="A1349" s="331" t="s">
        <v>506</v>
      </c>
      <c r="B1349" s="554">
        <v>104</v>
      </c>
      <c r="C1349" s="326">
        <f t="shared" si="947"/>
        <v>0.65822784810126578</v>
      </c>
      <c r="D1349" s="325">
        <v>4.97</v>
      </c>
      <c r="E1349" s="325">
        <f t="shared" ref="E1349:E1411" si="948">D1349*C1349*158</f>
        <v>516.87999999999988</v>
      </c>
      <c r="F1349" s="334">
        <v>1</v>
      </c>
      <c r="G1349" s="325">
        <f t="shared" si="944"/>
        <v>516.88</v>
      </c>
      <c r="H1349" s="325">
        <f t="shared" si="946"/>
        <v>124.52</v>
      </c>
      <c r="I1349" s="327">
        <f t="shared" si="945"/>
        <v>641.4</v>
      </c>
    </row>
    <row r="1350" spans="1:9" x14ac:dyDescent="0.25">
      <c r="A1350" s="331" t="s">
        <v>964</v>
      </c>
      <c r="B1350" s="554">
        <v>100</v>
      </c>
      <c r="C1350" s="326">
        <f t="shared" si="947"/>
        <v>0.63291139240506333</v>
      </c>
      <c r="D1350" s="325">
        <v>5.8840000000000003</v>
      </c>
      <c r="E1350" s="325">
        <f t="shared" si="948"/>
        <v>588.40000000000009</v>
      </c>
      <c r="F1350" s="332">
        <v>1</v>
      </c>
      <c r="G1350" s="325">
        <f t="shared" si="944"/>
        <v>588.4</v>
      </c>
      <c r="H1350" s="325">
        <f t="shared" si="946"/>
        <v>141.75</v>
      </c>
      <c r="I1350" s="327">
        <f t="shared" si="945"/>
        <v>730.15</v>
      </c>
    </row>
    <row r="1351" spans="1:9" x14ac:dyDescent="0.25">
      <c r="A1351" s="331" t="s">
        <v>964</v>
      </c>
      <c r="B1351" s="554">
        <v>87</v>
      </c>
      <c r="C1351" s="326">
        <f t="shared" si="947"/>
        <v>0.55063291139240511</v>
      </c>
      <c r="D1351" s="325">
        <v>5.74</v>
      </c>
      <c r="E1351" s="325">
        <f t="shared" si="948"/>
        <v>499.38000000000011</v>
      </c>
      <c r="F1351" s="332">
        <v>1</v>
      </c>
      <c r="G1351" s="325">
        <f t="shared" si="944"/>
        <v>499.38</v>
      </c>
      <c r="H1351" s="325">
        <f t="shared" si="946"/>
        <v>120.3</v>
      </c>
      <c r="I1351" s="327">
        <f t="shared" si="945"/>
        <v>619.67999999999995</v>
      </c>
    </row>
    <row r="1352" spans="1:9" x14ac:dyDescent="0.25">
      <c r="A1352" s="331" t="s">
        <v>612</v>
      </c>
      <c r="B1352" s="554">
        <v>36</v>
      </c>
      <c r="C1352" s="326">
        <f t="shared" si="947"/>
        <v>0.22784810126582278</v>
      </c>
      <c r="D1352" s="325">
        <v>5.0449999999999999</v>
      </c>
      <c r="E1352" s="325">
        <f t="shared" si="948"/>
        <v>181.62</v>
      </c>
      <c r="F1352" s="334">
        <v>1</v>
      </c>
      <c r="G1352" s="325">
        <f t="shared" si="944"/>
        <v>181.62</v>
      </c>
      <c r="H1352" s="325">
        <f t="shared" si="946"/>
        <v>43.75</v>
      </c>
      <c r="I1352" s="327">
        <f t="shared" si="945"/>
        <v>225.37</v>
      </c>
    </row>
    <row r="1353" spans="1:9" x14ac:dyDescent="0.25">
      <c r="A1353" s="331" t="s">
        <v>612</v>
      </c>
      <c r="B1353" s="554">
        <v>96</v>
      </c>
      <c r="C1353" s="326">
        <f t="shared" si="947"/>
        <v>0.60759493670886078</v>
      </c>
      <c r="D1353" s="325">
        <v>4.97</v>
      </c>
      <c r="E1353" s="325">
        <f t="shared" si="948"/>
        <v>477.12</v>
      </c>
      <c r="F1353" s="334">
        <v>1</v>
      </c>
      <c r="G1353" s="325">
        <f t="shared" si="944"/>
        <v>477.12</v>
      </c>
      <c r="H1353" s="325">
        <f t="shared" si="946"/>
        <v>114.94</v>
      </c>
      <c r="I1353" s="327">
        <f t="shared" si="945"/>
        <v>592.05999999999995</v>
      </c>
    </row>
    <row r="1354" spans="1:9" x14ac:dyDescent="0.25">
      <c r="A1354" s="331" t="s">
        <v>612</v>
      </c>
      <c r="B1354" s="554">
        <v>152</v>
      </c>
      <c r="C1354" s="326">
        <f t="shared" si="947"/>
        <v>0.96202531645569622</v>
      </c>
      <c r="D1354" s="325">
        <v>4.97</v>
      </c>
      <c r="E1354" s="325">
        <f t="shared" si="948"/>
        <v>755.44</v>
      </c>
      <c r="F1354" s="334">
        <v>1</v>
      </c>
      <c r="G1354" s="325">
        <f t="shared" si="944"/>
        <v>755.44</v>
      </c>
      <c r="H1354" s="325">
        <f t="shared" si="946"/>
        <v>181.99</v>
      </c>
      <c r="I1354" s="327">
        <f t="shared" si="945"/>
        <v>937.43000000000006</v>
      </c>
    </row>
    <row r="1355" spans="1:9" x14ac:dyDescent="0.25">
      <c r="A1355" s="331" t="s">
        <v>612</v>
      </c>
      <c r="B1355" s="554">
        <v>160</v>
      </c>
      <c r="C1355" s="326">
        <f t="shared" si="947"/>
        <v>1.0126582278481013</v>
      </c>
      <c r="D1355" s="325">
        <v>4.97</v>
      </c>
      <c r="E1355" s="325">
        <f t="shared" si="948"/>
        <v>795.2</v>
      </c>
      <c r="F1355" s="334">
        <v>1</v>
      </c>
      <c r="G1355" s="325">
        <f t="shared" si="944"/>
        <v>795.2</v>
      </c>
      <c r="H1355" s="325">
        <f t="shared" si="946"/>
        <v>191.56</v>
      </c>
      <c r="I1355" s="327">
        <f t="shared" si="945"/>
        <v>986.76</v>
      </c>
    </row>
    <row r="1356" spans="1:9" x14ac:dyDescent="0.25">
      <c r="A1356" s="331" t="s">
        <v>612</v>
      </c>
      <c r="B1356" s="554">
        <v>72</v>
      </c>
      <c r="C1356" s="326">
        <f t="shared" si="947"/>
        <v>0.45569620253164556</v>
      </c>
      <c r="D1356" s="325">
        <v>4.97</v>
      </c>
      <c r="E1356" s="325">
        <f t="shared" si="948"/>
        <v>357.84</v>
      </c>
      <c r="F1356" s="334">
        <v>1</v>
      </c>
      <c r="G1356" s="325">
        <f t="shared" si="944"/>
        <v>357.84</v>
      </c>
      <c r="H1356" s="325">
        <f t="shared" si="946"/>
        <v>86.2</v>
      </c>
      <c r="I1356" s="327">
        <f t="shared" si="945"/>
        <v>444.03999999999996</v>
      </c>
    </row>
    <row r="1357" spans="1:9" x14ac:dyDescent="0.25">
      <c r="A1357" s="331" t="s">
        <v>612</v>
      </c>
      <c r="B1357" s="554">
        <v>60</v>
      </c>
      <c r="C1357" s="326">
        <f t="shared" si="947"/>
        <v>0.379746835443038</v>
      </c>
      <c r="D1357" s="325">
        <v>4.97</v>
      </c>
      <c r="E1357" s="325">
        <f t="shared" si="948"/>
        <v>298.2</v>
      </c>
      <c r="F1357" s="332">
        <v>1</v>
      </c>
      <c r="G1357" s="325">
        <f t="shared" si="944"/>
        <v>298.2</v>
      </c>
      <c r="H1357" s="325">
        <f t="shared" si="946"/>
        <v>71.84</v>
      </c>
      <c r="I1357" s="327">
        <f t="shared" si="945"/>
        <v>370.03999999999996</v>
      </c>
    </row>
    <row r="1358" spans="1:9" x14ac:dyDescent="0.25">
      <c r="A1358" s="331" t="s">
        <v>1188</v>
      </c>
      <c r="B1358" s="554">
        <v>158</v>
      </c>
      <c r="C1358" s="326">
        <f t="shared" si="947"/>
        <v>1</v>
      </c>
      <c r="D1358" s="325">
        <v>1730.52</v>
      </c>
      <c r="E1358" s="325">
        <f>D1358*C1358</f>
        <v>1730.52</v>
      </c>
      <c r="F1358" s="332">
        <v>1</v>
      </c>
      <c r="G1358" s="325">
        <f t="shared" ref="G1358" si="949">ROUND(E1358*F1358,2)</f>
        <v>1730.52</v>
      </c>
      <c r="H1358" s="325">
        <f t="shared" si="946"/>
        <v>416.88</v>
      </c>
      <c r="I1358" s="327">
        <f t="shared" ref="I1358" si="950">G1358+H1358</f>
        <v>2147.4</v>
      </c>
    </row>
    <row r="1359" spans="1:9" ht="49.5" x14ac:dyDescent="0.25">
      <c r="A1359" s="520" t="s">
        <v>1394</v>
      </c>
      <c r="B1359" s="552">
        <f>SUM(B1360:B1368)</f>
        <v>1060</v>
      </c>
      <c r="C1359" s="535">
        <f>SUM(C1360:C1368)</f>
        <v>6.7088607594936711</v>
      </c>
      <c r="D1359" s="536"/>
      <c r="E1359" s="536"/>
      <c r="F1359" s="539"/>
      <c r="G1359" s="536">
        <f>SUM(G1360:G1368)</f>
        <v>3985.75</v>
      </c>
      <c r="H1359" s="536">
        <f>SUM(H1360:H1368)</f>
        <v>960.16000000000008</v>
      </c>
      <c r="I1359" s="540">
        <f>SUM(I1360:I1368)</f>
        <v>4945.91</v>
      </c>
    </row>
    <row r="1360" spans="1:9" x14ac:dyDescent="0.25">
      <c r="A1360" s="331" t="s">
        <v>1538</v>
      </c>
      <c r="B1360" s="554">
        <v>120</v>
      </c>
      <c r="C1360" s="326">
        <f t="shared" si="947"/>
        <v>0.759493670886076</v>
      </c>
      <c r="D1360" s="325">
        <v>3.806</v>
      </c>
      <c r="E1360" s="325">
        <f t="shared" si="948"/>
        <v>456.72</v>
      </c>
      <c r="F1360" s="332">
        <v>1</v>
      </c>
      <c r="G1360" s="325">
        <f t="shared" ref="G1360" si="951">ROUND(E1360*F1360,2)</f>
        <v>456.72</v>
      </c>
      <c r="H1360" s="325">
        <f t="shared" si="946"/>
        <v>110.02</v>
      </c>
      <c r="I1360" s="327">
        <f t="shared" ref="I1360" si="952">G1360+H1360</f>
        <v>566.74</v>
      </c>
    </row>
    <row r="1361" spans="1:9" x14ac:dyDescent="0.25">
      <c r="A1361" s="331" t="s">
        <v>62</v>
      </c>
      <c r="B1361" s="554">
        <v>72</v>
      </c>
      <c r="C1361" s="326">
        <f t="shared" si="947"/>
        <v>0.45569620253164556</v>
      </c>
      <c r="D1361" s="325">
        <v>3.806</v>
      </c>
      <c r="E1361" s="325">
        <f t="shared" si="948"/>
        <v>274.03199999999998</v>
      </c>
      <c r="F1361" s="334">
        <v>1</v>
      </c>
      <c r="G1361" s="325">
        <f t="shared" ref="G1361:G1368" si="953">ROUND(E1361*F1361,2)</f>
        <v>274.02999999999997</v>
      </c>
      <c r="H1361" s="325">
        <f t="shared" si="946"/>
        <v>66.010000000000005</v>
      </c>
      <c r="I1361" s="327">
        <f t="shared" ref="I1361:I1368" si="954">G1361+H1361</f>
        <v>340.03999999999996</v>
      </c>
    </row>
    <row r="1362" spans="1:9" x14ac:dyDescent="0.25">
      <c r="A1362" s="331" t="s">
        <v>62</v>
      </c>
      <c r="B1362" s="554">
        <v>24</v>
      </c>
      <c r="C1362" s="326">
        <f t="shared" si="947"/>
        <v>0.15189873417721519</v>
      </c>
      <c r="D1362" s="325">
        <v>3.75</v>
      </c>
      <c r="E1362" s="325">
        <f t="shared" si="948"/>
        <v>90</v>
      </c>
      <c r="F1362" s="334">
        <v>1</v>
      </c>
      <c r="G1362" s="325">
        <f t="shared" si="953"/>
        <v>90</v>
      </c>
      <c r="H1362" s="325">
        <f t="shared" si="946"/>
        <v>21.68</v>
      </c>
      <c r="I1362" s="327">
        <f t="shared" si="954"/>
        <v>111.68</v>
      </c>
    </row>
    <row r="1363" spans="1:9" x14ac:dyDescent="0.25">
      <c r="A1363" s="331" t="s">
        <v>62</v>
      </c>
      <c r="B1363" s="554">
        <v>180</v>
      </c>
      <c r="C1363" s="326">
        <f t="shared" si="947"/>
        <v>1.139240506329114</v>
      </c>
      <c r="D1363" s="325">
        <v>3.75</v>
      </c>
      <c r="E1363" s="325">
        <f t="shared" si="948"/>
        <v>675.00000000000011</v>
      </c>
      <c r="F1363" s="334">
        <v>1</v>
      </c>
      <c r="G1363" s="325">
        <f t="shared" si="953"/>
        <v>675</v>
      </c>
      <c r="H1363" s="325">
        <f t="shared" si="946"/>
        <v>162.61000000000001</v>
      </c>
      <c r="I1363" s="327">
        <f t="shared" si="954"/>
        <v>837.61</v>
      </c>
    </row>
    <row r="1364" spans="1:9" x14ac:dyDescent="0.25">
      <c r="A1364" s="331" t="s">
        <v>62</v>
      </c>
      <c r="B1364" s="554">
        <v>156</v>
      </c>
      <c r="C1364" s="326">
        <f t="shared" si="947"/>
        <v>0.98734177215189878</v>
      </c>
      <c r="D1364" s="325">
        <v>3.75</v>
      </c>
      <c r="E1364" s="325">
        <f t="shared" si="948"/>
        <v>585</v>
      </c>
      <c r="F1364" s="334">
        <v>1</v>
      </c>
      <c r="G1364" s="325">
        <f t="shared" si="953"/>
        <v>585</v>
      </c>
      <c r="H1364" s="325">
        <f t="shared" si="946"/>
        <v>140.93</v>
      </c>
      <c r="I1364" s="327">
        <f t="shared" si="954"/>
        <v>725.93000000000006</v>
      </c>
    </row>
    <row r="1365" spans="1:9" x14ac:dyDescent="0.25">
      <c r="A1365" s="331" t="s">
        <v>62</v>
      </c>
      <c r="B1365" s="554">
        <v>190</v>
      </c>
      <c r="C1365" s="326">
        <f t="shared" si="947"/>
        <v>1.2025316455696202</v>
      </c>
      <c r="D1365" s="325">
        <v>3.75</v>
      </c>
      <c r="E1365" s="325">
        <f t="shared" si="948"/>
        <v>712.49999999999989</v>
      </c>
      <c r="F1365" s="334">
        <v>1</v>
      </c>
      <c r="G1365" s="325">
        <f t="shared" si="953"/>
        <v>712.5</v>
      </c>
      <c r="H1365" s="325">
        <f t="shared" si="946"/>
        <v>171.64</v>
      </c>
      <c r="I1365" s="327">
        <f t="shared" si="954"/>
        <v>884.14</v>
      </c>
    </row>
    <row r="1366" spans="1:9" x14ac:dyDescent="0.25">
      <c r="A1366" s="331" t="s">
        <v>62</v>
      </c>
      <c r="B1366" s="554">
        <v>84</v>
      </c>
      <c r="C1366" s="326">
        <f t="shared" si="947"/>
        <v>0.53164556962025311</v>
      </c>
      <c r="D1366" s="325">
        <v>3.75</v>
      </c>
      <c r="E1366" s="325">
        <f t="shared" si="948"/>
        <v>314.99999999999994</v>
      </c>
      <c r="F1366" s="334">
        <v>1</v>
      </c>
      <c r="G1366" s="325">
        <f t="shared" si="953"/>
        <v>315</v>
      </c>
      <c r="H1366" s="325">
        <f t="shared" si="946"/>
        <v>75.88</v>
      </c>
      <c r="I1366" s="327">
        <f t="shared" si="954"/>
        <v>390.88</v>
      </c>
    </row>
    <row r="1367" spans="1:9" x14ac:dyDescent="0.25">
      <c r="A1367" s="331" t="s">
        <v>62</v>
      </c>
      <c r="B1367" s="554">
        <v>156</v>
      </c>
      <c r="C1367" s="326">
        <f t="shared" si="947"/>
        <v>0.98734177215189878</v>
      </c>
      <c r="D1367" s="325">
        <v>3.75</v>
      </c>
      <c r="E1367" s="325">
        <f t="shared" si="948"/>
        <v>585</v>
      </c>
      <c r="F1367" s="332">
        <v>1</v>
      </c>
      <c r="G1367" s="325">
        <f t="shared" si="953"/>
        <v>585</v>
      </c>
      <c r="H1367" s="325">
        <f t="shared" si="946"/>
        <v>140.93</v>
      </c>
      <c r="I1367" s="327">
        <f t="shared" si="954"/>
        <v>725.93000000000006</v>
      </c>
    </row>
    <row r="1368" spans="1:9" x14ac:dyDescent="0.25">
      <c r="A1368" s="331" t="s">
        <v>62</v>
      </c>
      <c r="B1368" s="554">
        <v>78</v>
      </c>
      <c r="C1368" s="326">
        <f t="shared" si="947"/>
        <v>0.49367088607594939</v>
      </c>
      <c r="D1368" s="325">
        <v>3.75</v>
      </c>
      <c r="E1368" s="325">
        <f t="shared" si="948"/>
        <v>292.5</v>
      </c>
      <c r="F1368" s="332">
        <v>1</v>
      </c>
      <c r="G1368" s="325">
        <f t="shared" si="953"/>
        <v>292.5</v>
      </c>
      <c r="H1368" s="325">
        <f t="shared" si="946"/>
        <v>70.459999999999994</v>
      </c>
      <c r="I1368" s="327">
        <f t="shared" si="954"/>
        <v>362.96</v>
      </c>
    </row>
    <row r="1369" spans="1:9" ht="33" x14ac:dyDescent="0.25">
      <c r="A1369" s="520" t="s">
        <v>7</v>
      </c>
      <c r="B1369" s="552">
        <f>SUM(B1370:B1434)</f>
        <v>8636</v>
      </c>
      <c r="C1369" s="535">
        <f>SUM(C1370:C1434)</f>
        <v>54.658227848101276</v>
      </c>
      <c r="D1369" s="536"/>
      <c r="E1369" s="536"/>
      <c r="F1369" s="539"/>
      <c r="G1369" s="536">
        <f>SUM(G1370:G1434)</f>
        <v>31772.999999999996</v>
      </c>
      <c r="H1369" s="536">
        <f>SUM(H1370:H1434)</f>
        <v>7654.079999999999</v>
      </c>
      <c r="I1369" s="540">
        <f>SUM(I1370:I1434)</f>
        <v>39427.079999999994</v>
      </c>
    </row>
    <row r="1370" spans="1:9" x14ac:dyDescent="0.25">
      <c r="A1370" s="331" t="s">
        <v>1539</v>
      </c>
      <c r="B1370" s="554">
        <v>128</v>
      </c>
      <c r="C1370" s="326">
        <f t="shared" si="947"/>
        <v>0.810126582278481</v>
      </c>
      <c r="D1370" s="325">
        <v>3.36</v>
      </c>
      <c r="E1370" s="325">
        <f t="shared" si="948"/>
        <v>430.08</v>
      </c>
      <c r="F1370" s="334">
        <v>1</v>
      </c>
      <c r="G1370" s="325">
        <f t="shared" ref="G1370:G1371" si="955">ROUND(E1370*F1370,2)</f>
        <v>430.08</v>
      </c>
      <c r="H1370" s="325">
        <f t="shared" si="946"/>
        <v>103.61</v>
      </c>
      <c r="I1370" s="327">
        <f t="shared" ref="I1370:I1371" si="956">G1370+H1370</f>
        <v>533.68999999999994</v>
      </c>
    </row>
    <row r="1371" spans="1:9" x14ac:dyDescent="0.25">
      <c r="A1371" s="331" t="s">
        <v>1539</v>
      </c>
      <c r="B1371" s="554">
        <v>96</v>
      </c>
      <c r="C1371" s="326">
        <f t="shared" si="947"/>
        <v>0.60759493670886078</v>
      </c>
      <c r="D1371" s="325">
        <v>3.36</v>
      </c>
      <c r="E1371" s="325">
        <f t="shared" si="948"/>
        <v>322.56</v>
      </c>
      <c r="F1371" s="334">
        <v>1</v>
      </c>
      <c r="G1371" s="325">
        <f t="shared" si="955"/>
        <v>322.56</v>
      </c>
      <c r="H1371" s="325">
        <f t="shared" si="946"/>
        <v>77.7</v>
      </c>
      <c r="I1371" s="327">
        <f t="shared" si="956"/>
        <v>400.26</v>
      </c>
    </row>
    <row r="1372" spans="1:9" x14ac:dyDescent="0.25">
      <c r="A1372" s="331" t="s">
        <v>1539</v>
      </c>
      <c r="B1372" s="554">
        <v>80</v>
      </c>
      <c r="C1372" s="326">
        <f t="shared" si="947"/>
        <v>0.50632911392405067</v>
      </c>
      <c r="D1372" s="325">
        <v>3.36</v>
      </c>
      <c r="E1372" s="325">
        <f t="shared" si="948"/>
        <v>268.8</v>
      </c>
      <c r="F1372" s="334">
        <v>1</v>
      </c>
      <c r="G1372" s="325">
        <f t="shared" ref="G1372:G1433" si="957">ROUND(E1372*F1372,2)</f>
        <v>268.8</v>
      </c>
      <c r="H1372" s="325">
        <f t="shared" si="946"/>
        <v>64.75</v>
      </c>
      <c r="I1372" s="327">
        <f t="shared" ref="I1372:I1433" si="958">G1372+H1372</f>
        <v>333.55</v>
      </c>
    </row>
    <row r="1373" spans="1:9" x14ac:dyDescent="0.25">
      <c r="A1373" s="331" t="s">
        <v>1539</v>
      </c>
      <c r="B1373" s="554">
        <v>72</v>
      </c>
      <c r="C1373" s="326">
        <f t="shared" si="947"/>
        <v>0.45569620253164556</v>
      </c>
      <c r="D1373" s="325">
        <v>3.36</v>
      </c>
      <c r="E1373" s="325">
        <f t="shared" si="948"/>
        <v>241.92</v>
      </c>
      <c r="F1373" s="334">
        <v>1</v>
      </c>
      <c r="G1373" s="325">
        <f t="shared" si="957"/>
        <v>241.92</v>
      </c>
      <c r="H1373" s="325">
        <f t="shared" si="946"/>
        <v>58.28</v>
      </c>
      <c r="I1373" s="327">
        <f t="shared" si="958"/>
        <v>300.2</v>
      </c>
    </row>
    <row r="1374" spans="1:9" x14ac:dyDescent="0.25">
      <c r="A1374" s="331" t="s">
        <v>1539</v>
      </c>
      <c r="B1374" s="554">
        <v>190</v>
      </c>
      <c r="C1374" s="326">
        <f t="shared" si="947"/>
        <v>1.2025316455696202</v>
      </c>
      <c r="D1374" s="325">
        <v>3.36</v>
      </c>
      <c r="E1374" s="325">
        <f t="shared" si="948"/>
        <v>638.39999999999986</v>
      </c>
      <c r="F1374" s="334">
        <v>1</v>
      </c>
      <c r="G1374" s="325">
        <f t="shared" si="957"/>
        <v>638.4</v>
      </c>
      <c r="H1374" s="325">
        <f t="shared" si="946"/>
        <v>153.79</v>
      </c>
      <c r="I1374" s="327">
        <f t="shared" si="958"/>
        <v>792.18999999999994</v>
      </c>
    </row>
    <row r="1375" spans="1:9" x14ac:dyDescent="0.25">
      <c r="A1375" s="331" t="s">
        <v>1539</v>
      </c>
      <c r="B1375" s="554">
        <v>144</v>
      </c>
      <c r="C1375" s="326">
        <f t="shared" si="947"/>
        <v>0.91139240506329111</v>
      </c>
      <c r="D1375" s="325">
        <v>3.36</v>
      </c>
      <c r="E1375" s="325">
        <f t="shared" si="948"/>
        <v>483.84</v>
      </c>
      <c r="F1375" s="334">
        <v>1</v>
      </c>
      <c r="G1375" s="325">
        <f t="shared" si="957"/>
        <v>483.84</v>
      </c>
      <c r="H1375" s="325">
        <f t="shared" si="946"/>
        <v>116.56</v>
      </c>
      <c r="I1375" s="327">
        <f t="shared" si="958"/>
        <v>600.4</v>
      </c>
    </row>
    <row r="1376" spans="1:9" x14ac:dyDescent="0.25">
      <c r="A1376" s="331" t="s">
        <v>1539</v>
      </c>
      <c r="B1376" s="554">
        <v>72</v>
      </c>
      <c r="C1376" s="326">
        <f t="shared" si="947"/>
        <v>0.45569620253164556</v>
      </c>
      <c r="D1376" s="325">
        <v>3.36</v>
      </c>
      <c r="E1376" s="325">
        <f t="shared" si="948"/>
        <v>241.92</v>
      </c>
      <c r="F1376" s="334">
        <v>1</v>
      </c>
      <c r="G1376" s="325">
        <f t="shared" si="957"/>
        <v>241.92</v>
      </c>
      <c r="H1376" s="325">
        <f t="shared" si="946"/>
        <v>58.28</v>
      </c>
      <c r="I1376" s="327">
        <f t="shared" si="958"/>
        <v>300.2</v>
      </c>
    </row>
    <row r="1377" spans="1:9" x14ac:dyDescent="0.25">
      <c r="A1377" s="331" t="s">
        <v>1539</v>
      </c>
      <c r="B1377" s="554">
        <v>128</v>
      </c>
      <c r="C1377" s="326">
        <f t="shared" si="947"/>
        <v>0.810126582278481</v>
      </c>
      <c r="D1377" s="325">
        <v>3.36</v>
      </c>
      <c r="E1377" s="325">
        <f t="shared" si="948"/>
        <v>430.08</v>
      </c>
      <c r="F1377" s="334">
        <v>1</v>
      </c>
      <c r="G1377" s="325">
        <f t="shared" si="957"/>
        <v>430.08</v>
      </c>
      <c r="H1377" s="325">
        <f t="shared" si="946"/>
        <v>103.61</v>
      </c>
      <c r="I1377" s="327">
        <f t="shared" si="958"/>
        <v>533.68999999999994</v>
      </c>
    </row>
    <row r="1378" spans="1:9" x14ac:dyDescent="0.25">
      <c r="A1378" s="331" t="s">
        <v>1539</v>
      </c>
      <c r="B1378" s="554">
        <v>84</v>
      </c>
      <c r="C1378" s="326">
        <f t="shared" si="947"/>
        <v>0.53164556962025311</v>
      </c>
      <c r="D1378" s="325">
        <v>3.36</v>
      </c>
      <c r="E1378" s="325">
        <f t="shared" si="948"/>
        <v>282.23999999999995</v>
      </c>
      <c r="F1378" s="334">
        <v>1</v>
      </c>
      <c r="G1378" s="325">
        <f t="shared" si="957"/>
        <v>282.24</v>
      </c>
      <c r="H1378" s="325">
        <f t="shared" si="946"/>
        <v>67.989999999999995</v>
      </c>
      <c r="I1378" s="327">
        <f t="shared" si="958"/>
        <v>350.23</v>
      </c>
    </row>
    <row r="1379" spans="1:9" x14ac:dyDescent="0.25">
      <c r="A1379" s="331" t="s">
        <v>1539</v>
      </c>
      <c r="B1379" s="554">
        <v>190</v>
      </c>
      <c r="C1379" s="326">
        <f t="shared" si="947"/>
        <v>1.2025316455696202</v>
      </c>
      <c r="D1379" s="325">
        <v>3.36</v>
      </c>
      <c r="E1379" s="325">
        <f t="shared" si="948"/>
        <v>638.39999999999986</v>
      </c>
      <c r="F1379" s="334">
        <v>1</v>
      </c>
      <c r="G1379" s="325">
        <f t="shared" si="957"/>
        <v>638.4</v>
      </c>
      <c r="H1379" s="325">
        <f t="shared" si="946"/>
        <v>153.79</v>
      </c>
      <c r="I1379" s="327">
        <f t="shared" si="958"/>
        <v>792.18999999999994</v>
      </c>
    </row>
    <row r="1380" spans="1:9" x14ac:dyDescent="0.25">
      <c r="A1380" s="331" t="s">
        <v>1539</v>
      </c>
      <c r="B1380" s="554">
        <v>190</v>
      </c>
      <c r="C1380" s="326">
        <f t="shared" si="947"/>
        <v>1.2025316455696202</v>
      </c>
      <c r="D1380" s="325">
        <v>3.36</v>
      </c>
      <c r="E1380" s="325">
        <f t="shared" si="948"/>
        <v>638.39999999999986</v>
      </c>
      <c r="F1380" s="334">
        <v>1</v>
      </c>
      <c r="G1380" s="325">
        <f t="shared" si="957"/>
        <v>638.4</v>
      </c>
      <c r="H1380" s="325">
        <f t="shared" si="946"/>
        <v>153.79</v>
      </c>
      <c r="I1380" s="327">
        <f t="shared" si="958"/>
        <v>792.18999999999994</v>
      </c>
    </row>
    <row r="1381" spans="1:9" x14ac:dyDescent="0.25">
      <c r="A1381" s="331" t="s">
        <v>1539</v>
      </c>
      <c r="B1381" s="554">
        <v>84</v>
      </c>
      <c r="C1381" s="326">
        <f t="shared" si="947"/>
        <v>0.53164556962025311</v>
      </c>
      <c r="D1381" s="325">
        <v>3.36</v>
      </c>
      <c r="E1381" s="325">
        <f t="shared" si="948"/>
        <v>282.23999999999995</v>
      </c>
      <c r="F1381" s="334">
        <v>1</v>
      </c>
      <c r="G1381" s="325">
        <f t="shared" si="957"/>
        <v>282.24</v>
      </c>
      <c r="H1381" s="325">
        <f t="shared" si="946"/>
        <v>67.989999999999995</v>
      </c>
      <c r="I1381" s="327">
        <f t="shared" si="958"/>
        <v>350.23</v>
      </c>
    </row>
    <row r="1382" spans="1:9" x14ac:dyDescent="0.25">
      <c r="A1382" s="331" t="s">
        <v>1539</v>
      </c>
      <c r="B1382" s="554">
        <v>190</v>
      </c>
      <c r="C1382" s="326">
        <f t="shared" si="947"/>
        <v>1.2025316455696202</v>
      </c>
      <c r="D1382" s="325">
        <v>3.36</v>
      </c>
      <c r="E1382" s="325">
        <f t="shared" si="948"/>
        <v>638.39999999999986</v>
      </c>
      <c r="F1382" s="334">
        <v>1</v>
      </c>
      <c r="G1382" s="325">
        <f t="shared" si="957"/>
        <v>638.4</v>
      </c>
      <c r="H1382" s="325">
        <f t="shared" si="946"/>
        <v>153.79</v>
      </c>
      <c r="I1382" s="327">
        <f t="shared" si="958"/>
        <v>792.18999999999994</v>
      </c>
    </row>
    <row r="1383" spans="1:9" x14ac:dyDescent="0.25">
      <c r="A1383" s="331" t="s">
        <v>1539</v>
      </c>
      <c r="B1383" s="554">
        <v>167</v>
      </c>
      <c r="C1383" s="326">
        <f t="shared" si="947"/>
        <v>1.0569620253164558</v>
      </c>
      <c r="D1383" s="325">
        <v>3.36</v>
      </c>
      <c r="E1383" s="325">
        <f t="shared" si="948"/>
        <v>561.12</v>
      </c>
      <c r="F1383" s="334">
        <v>1</v>
      </c>
      <c r="G1383" s="325">
        <f t="shared" si="957"/>
        <v>561.12</v>
      </c>
      <c r="H1383" s="325">
        <f t="shared" si="946"/>
        <v>135.16999999999999</v>
      </c>
      <c r="I1383" s="327">
        <f t="shared" si="958"/>
        <v>696.29</v>
      </c>
    </row>
    <row r="1384" spans="1:9" x14ac:dyDescent="0.25">
      <c r="A1384" s="331" t="s">
        <v>1539</v>
      </c>
      <c r="B1384" s="554">
        <v>190</v>
      </c>
      <c r="C1384" s="326">
        <f t="shared" si="947"/>
        <v>1.2025316455696202</v>
      </c>
      <c r="D1384" s="325">
        <v>3.36</v>
      </c>
      <c r="E1384" s="325">
        <f t="shared" si="948"/>
        <v>638.39999999999986</v>
      </c>
      <c r="F1384" s="334">
        <v>1</v>
      </c>
      <c r="G1384" s="325">
        <f t="shared" si="957"/>
        <v>638.4</v>
      </c>
      <c r="H1384" s="325">
        <f t="shared" si="946"/>
        <v>153.79</v>
      </c>
      <c r="I1384" s="327">
        <f t="shared" si="958"/>
        <v>792.18999999999994</v>
      </c>
    </row>
    <row r="1385" spans="1:9" x14ac:dyDescent="0.25">
      <c r="A1385" s="331" t="s">
        <v>1539</v>
      </c>
      <c r="B1385" s="554">
        <v>84</v>
      </c>
      <c r="C1385" s="326">
        <f t="shared" si="947"/>
        <v>0.53164556962025311</v>
      </c>
      <c r="D1385" s="325">
        <v>3.36</v>
      </c>
      <c r="E1385" s="325">
        <f t="shared" si="948"/>
        <v>282.23999999999995</v>
      </c>
      <c r="F1385" s="334">
        <v>1</v>
      </c>
      <c r="G1385" s="325">
        <f t="shared" si="957"/>
        <v>282.24</v>
      </c>
      <c r="H1385" s="325">
        <f t="shared" si="946"/>
        <v>67.989999999999995</v>
      </c>
      <c r="I1385" s="327">
        <f t="shared" si="958"/>
        <v>350.23</v>
      </c>
    </row>
    <row r="1386" spans="1:9" x14ac:dyDescent="0.25">
      <c r="A1386" s="331" t="s">
        <v>1539</v>
      </c>
      <c r="B1386" s="554">
        <v>168</v>
      </c>
      <c r="C1386" s="326">
        <f t="shared" si="947"/>
        <v>1.0632911392405062</v>
      </c>
      <c r="D1386" s="325">
        <v>3.36</v>
      </c>
      <c r="E1386" s="325">
        <f t="shared" si="948"/>
        <v>564.4799999999999</v>
      </c>
      <c r="F1386" s="334">
        <v>1</v>
      </c>
      <c r="G1386" s="325">
        <f t="shared" si="957"/>
        <v>564.48</v>
      </c>
      <c r="H1386" s="325">
        <f t="shared" si="946"/>
        <v>135.97999999999999</v>
      </c>
      <c r="I1386" s="327">
        <f t="shared" si="958"/>
        <v>700.46</v>
      </c>
    </row>
    <row r="1387" spans="1:9" x14ac:dyDescent="0.25">
      <c r="A1387" s="331" t="s">
        <v>1539</v>
      </c>
      <c r="B1387" s="554">
        <v>190</v>
      </c>
      <c r="C1387" s="326">
        <f t="shared" si="947"/>
        <v>1.2025316455696202</v>
      </c>
      <c r="D1387" s="325">
        <v>3.36</v>
      </c>
      <c r="E1387" s="325">
        <f t="shared" si="948"/>
        <v>638.39999999999986</v>
      </c>
      <c r="F1387" s="334">
        <v>1</v>
      </c>
      <c r="G1387" s="325">
        <f t="shared" si="957"/>
        <v>638.4</v>
      </c>
      <c r="H1387" s="325">
        <f t="shared" si="946"/>
        <v>153.79</v>
      </c>
      <c r="I1387" s="327">
        <f t="shared" si="958"/>
        <v>792.18999999999994</v>
      </c>
    </row>
    <row r="1388" spans="1:9" x14ac:dyDescent="0.25">
      <c r="A1388" s="331" t="s">
        <v>1539</v>
      </c>
      <c r="B1388" s="554">
        <v>136</v>
      </c>
      <c r="C1388" s="326">
        <f t="shared" si="947"/>
        <v>0.86075949367088611</v>
      </c>
      <c r="D1388" s="325">
        <v>3.36</v>
      </c>
      <c r="E1388" s="325">
        <f t="shared" si="948"/>
        <v>456.96000000000004</v>
      </c>
      <c r="F1388" s="334">
        <v>1</v>
      </c>
      <c r="G1388" s="325">
        <f t="shared" si="957"/>
        <v>456.96</v>
      </c>
      <c r="H1388" s="325">
        <f t="shared" si="946"/>
        <v>110.08</v>
      </c>
      <c r="I1388" s="327">
        <f t="shared" si="958"/>
        <v>567.04</v>
      </c>
    </row>
    <row r="1389" spans="1:9" x14ac:dyDescent="0.25">
      <c r="A1389" s="331" t="s">
        <v>1539</v>
      </c>
      <c r="B1389" s="554">
        <v>84</v>
      </c>
      <c r="C1389" s="326">
        <f t="shared" si="947"/>
        <v>0.53164556962025311</v>
      </c>
      <c r="D1389" s="325">
        <v>3.36</v>
      </c>
      <c r="E1389" s="325">
        <f t="shared" si="948"/>
        <v>282.23999999999995</v>
      </c>
      <c r="F1389" s="334">
        <v>1</v>
      </c>
      <c r="G1389" s="325">
        <f t="shared" si="957"/>
        <v>282.24</v>
      </c>
      <c r="H1389" s="325">
        <f t="shared" si="946"/>
        <v>67.989999999999995</v>
      </c>
      <c r="I1389" s="327">
        <f t="shared" si="958"/>
        <v>350.23</v>
      </c>
    </row>
    <row r="1390" spans="1:9" x14ac:dyDescent="0.25">
      <c r="A1390" s="331" t="s">
        <v>1539</v>
      </c>
      <c r="B1390" s="554">
        <v>64</v>
      </c>
      <c r="C1390" s="326">
        <f t="shared" si="947"/>
        <v>0.4050632911392405</v>
      </c>
      <c r="D1390" s="325">
        <v>3.36</v>
      </c>
      <c r="E1390" s="325">
        <f t="shared" si="948"/>
        <v>215.04</v>
      </c>
      <c r="F1390" s="334">
        <v>1</v>
      </c>
      <c r="G1390" s="325">
        <f t="shared" si="957"/>
        <v>215.04</v>
      </c>
      <c r="H1390" s="325">
        <f t="shared" si="946"/>
        <v>51.8</v>
      </c>
      <c r="I1390" s="327">
        <f t="shared" si="958"/>
        <v>266.83999999999997</v>
      </c>
    </row>
    <row r="1391" spans="1:9" x14ac:dyDescent="0.25">
      <c r="A1391" s="331" t="s">
        <v>1539</v>
      </c>
      <c r="B1391" s="554">
        <v>190</v>
      </c>
      <c r="C1391" s="326">
        <f t="shared" si="947"/>
        <v>1.2025316455696202</v>
      </c>
      <c r="D1391" s="325">
        <v>3.36</v>
      </c>
      <c r="E1391" s="325">
        <f t="shared" si="948"/>
        <v>638.39999999999986</v>
      </c>
      <c r="F1391" s="334">
        <v>1</v>
      </c>
      <c r="G1391" s="325">
        <f t="shared" si="957"/>
        <v>638.4</v>
      </c>
      <c r="H1391" s="325">
        <f t="shared" ref="H1391:H1434" si="959">ROUND(G1391*0.2409,2)</f>
        <v>153.79</v>
      </c>
      <c r="I1391" s="327">
        <f t="shared" si="958"/>
        <v>792.18999999999994</v>
      </c>
    </row>
    <row r="1392" spans="1:9" x14ac:dyDescent="0.25">
      <c r="A1392" s="331" t="s">
        <v>1539</v>
      </c>
      <c r="B1392" s="554">
        <v>120</v>
      </c>
      <c r="C1392" s="326">
        <f t="shared" si="947"/>
        <v>0.759493670886076</v>
      </c>
      <c r="D1392" s="325">
        <v>3.36</v>
      </c>
      <c r="E1392" s="325">
        <f t="shared" si="948"/>
        <v>403.20000000000005</v>
      </c>
      <c r="F1392" s="334">
        <v>1</v>
      </c>
      <c r="G1392" s="325">
        <f t="shared" si="957"/>
        <v>403.2</v>
      </c>
      <c r="H1392" s="325">
        <f t="shared" si="959"/>
        <v>97.13</v>
      </c>
      <c r="I1392" s="327">
        <f t="shared" si="958"/>
        <v>500.33</v>
      </c>
    </row>
    <row r="1393" spans="1:9" x14ac:dyDescent="0.25">
      <c r="A1393" s="331" t="s">
        <v>1539</v>
      </c>
      <c r="B1393" s="554">
        <v>84</v>
      </c>
      <c r="C1393" s="326">
        <f t="shared" si="947"/>
        <v>0.53164556962025311</v>
      </c>
      <c r="D1393" s="325">
        <v>3.36</v>
      </c>
      <c r="E1393" s="325">
        <f t="shared" si="948"/>
        <v>282.23999999999995</v>
      </c>
      <c r="F1393" s="334">
        <v>1</v>
      </c>
      <c r="G1393" s="325">
        <f t="shared" si="957"/>
        <v>282.24</v>
      </c>
      <c r="H1393" s="325">
        <f t="shared" si="959"/>
        <v>67.989999999999995</v>
      </c>
      <c r="I1393" s="327">
        <f t="shared" si="958"/>
        <v>350.23</v>
      </c>
    </row>
    <row r="1394" spans="1:9" x14ac:dyDescent="0.25">
      <c r="A1394" s="331" t="s">
        <v>1539</v>
      </c>
      <c r="B1394" s="554">
        <v>190</v>
      </c>
      <c r="C1394" s="326">
        <f t="shared" si="947"/>
        <v>1.2025316455696202</v>
      </c>
      <c r="D1394" s="325">
        <v>3.36</v>
      </c>
      <c r="E1394" s="325">
        <f t="shared" si="948"/>
        <v>638.39999999999986</v>
      </c>
      <c r="F1394" s="334">
        <v>1</v>
      </c>
      <c r="G1394" s="325">
        <f t="shared" si="957"/>
        <v>638.4</v>
      </c>
      <c r="H1394" s="325">
        <f t="shared" si="959"/>
        <v>153.79</v>
      </c>
      <c r="I1394" s="327">
        <f t="shared" si="958"/>
        <v>792.18999999999994</v>
      </c>
    </row>
    <row r="1395" spans="1:9" x14ac:dyDescent="0.25">
      <c r="A1395" s="331" t="s">
        <v>1539</v>
      </c>
      <c r="B1395" s="554">
        <v>116</v>
      </c>
      <c r="C1395" s="326">
        <f t="shared" si="947"/>
        <v>0.73417721518987344</v>
      </c>
      <c r="D1395" s="325">
        <v>3.36</v>
      </c>
      <c r="E1395" s="325">
        <f t="shared" si="948"/>
        <v>389.76000000000005</v>
      </c>
      <c r="F1395" s="334">
        <v>1</v>
      </c>
      <c r="G1395" s="325">
        <f t="shared" si="957"/>
        <v>389.76</v>
      </c>
      <c r="H1395" s="325">
        <f t="shared" si="959"/>
        <v>93.89</v>
      </c>
      <c r="I1395" s="327">
        <f t="shared" si="958"/>
        <v>483.65</v>
      </c>
    </row>
    <row r="1396" spans="1:9" x14ac:dyDescent="0.25">
      <c r="A1396" s="331" t="s">
        <v>1540</v>
      </c>
      <c r="B1396" s="554">
        <v>158</v>
      </c>
      <c r="C1396" s="326">
        <f t="shared" si="947"/>
        <v>1</v>
      </c>
      <c r="D1396" s="325">
        <v>3.75</v>
      </c>
      <c r="E1396" s="325">
        <f t="shared" si="948"/>
        <v>592.5</v>
      </c>
      <c r="F1396" s="334">
        <v>1</v>
      </c>
      <c r="G1396" s="325">
        <f t="shared" si="957"/>
        <v>592.5</v>
      </c>
      <c r="H1396" s="325">
        <f t="shared" si="959"/>
        <v>142.72999999999999</v>
      </c>
      <c r="I1396" s="327">
        <f t="shared" si="958"/>
        <v>735.23</v>
      </c>
    </row>
    <row r="1397" spans="1:9" x14ac:dyDescent="0.25">
      <c r="A1397" s="331" t="s">
        <v>1540</v>
      </c>
      <c r="B1397" s="554">
        <v>168</v>
      </c>
      <c r="C1397" s="326">
        <f t="shared" si="947"/>
        <v>1.0632911392405062</v>
      </c>
      <c r="D1397" s="325">
        <v>3.75</v>
      </c>
      <c r="E1397" s="325">
        <f t="shared" si="948"/>
        <v>629.99999999999989</v>
      </c>
      <c r="F1397" s="334">
        <v>1</v>
      </c>
      <c r="G1397" s="325">
        <f t="shared" si="957"/>
        <v>630</v>
      </c>
      <c r="H1397" s="325">
        <f t="shared" si="959"/>
        <v>151.77000000000001</v>
      </c>
      <c r="I1397" s="327">
        <f t="shared" si="958"/>
        <v>781.77</v>
      </c>
    </row>
    <row r="1398" spans="1:9" x14ac:dyDescent="0.25">
      <c r="A1398" s="331" t="s">
        <v>1540</v>
      </c>
      <c r="B1398" s="554">
        <v>96</v>
      </c>
      <c r="C1398" s="326">
        <f t="shared" si="947"/>
        <v>0.60759493670886078</v>
      </c>
      <c r="D1398" s="325">
        <v>3.75</v>
      </c>
      <c r="E1398" s="325">
        <f t="shared" si="948"/>
        <v>360</v>
      </c>
      <c r="F1398" s="334">
        <v>1</v>
      </c>
      <c r="G1398" s="325">
        <f t="shared" si="957"/>
        <v>360</v>
      </c>
      <c r="H1398" s="325">
        <f t="shared" si="959"/>
        <v>86.72</v>
      </c>
      <c r="I1398" s="327">
        <f t="shared" si="958"/>
        <v>446.72</v>
      </c>
    </row>
    <row r="1399" spans="1:9" x14ac:dyDescent="0.25">
      <c r="A1399" s="331" t="s">
        <v>1540</v>
      </c>
      <c r="B1399" s="554">
        <v>176</v>
      </c>
      <c r="C1399" s="326">
        <f t="shared" si="947"/>
        <v>1.1139240506329113</v>
      </c>
      <c r="D1399" s="325">
        <v>3.75</v>
      </c>
      <c r="E1399" s="325">
        <f t="shared" si="948"/>
        <v>660</v>
      </c>
      <c r="F1399" s="334">
        <v>1</v>
      </c>
      <c r="G1399" s="325">
        <f t="shared" si="957"/>
        <v>660</v>
      </c>
      <c r="H1399" s="325">
        <f t="shared" si="959"/>
        <v>158.99</v>
      </c>
      <c r="I1399" s="327">
        <f t="shared" si="958"/>
        <v>818.99</v>
      </c>
    </row>
    <row r="1400" spans="1:9" x14ac:dyDescent="0.25">
      <c r="A1400" s="331" t="s">
        <v>1540</v>
      </c>
      <c r="B1400" s="554">
        <v>88</v>
      </c>
      <c r="C1400" s="326">
        <f t="shared" si="947"/>
        <v>0.55696202531645567</v>
      </c>
      <c r="D1400" s="325">
        <v>3.75</v>
      </c>
      <c r="E1400" s="325">
        <f t="shared" si="948"/>
        <v>330</v>
      </c>
      <c r="F1400" s="334">
        <v>1</v>
      </c>
      <c r="G1400" s="325">
        <f t="shared" si="957"/>
        <v>330</v>
      </c>
      <c r="H1400" s="325">
        <f t="shared" si="959"/>
        <v>79.5</v>
      </c>
      <c r="I1400" s="327">
        <f t="shared" si="958"/>
        <v>409.5</v>
      </c>
    </row>
    <row r="1401" spans="1:9" x14ac:dyDescent="0.25">
      <c r="A1401" s="331" t="s">
        <v>1540</v>
      </c>
      <c r="B1401" s="554">
        <v>144</v>
      </c>
      <c r="C1401" s="326">
        <f t="shared" si="947"/>
        <v>0.91139240506329111</v>
      </c>
      <c r="D1401" s="325">
        <v>3.75</v>
      </c>
      <c r="E1401" s="325">
        <f t="shared" si="948"/>
        <v>540</v>
      </c>
      <c r="F1401" s="334">
        <v>1</v>
      </c>
      <c r="G1401" s="325">
        <f t="shared" si="957"/>
        <v>540</v>
      </c>
      <c r="H1401" s="325">
        <f t="shared" si="959"/>
        <v>130.09</v>
      </c>
      <c r="I1401" s="327">
        <f t="shared" si="958"/>
        <v>670.09</v>
      </c>
    </row>
    <row r="1402" spans="1:9" x14ac:dyDescent="0.25">
      <c r="A1402" s="331" t="s">
        <v>1540</v>
      </c>
      <c r="B1402" s="554">
        <v>112</v>
      </c>
      <c r="C1402" s="326">
        <f t="shared" si="947"/>
        <v>0.70886075949367089</v>
      </c>
      <c r="D1402" s="325">
        <v>3.75</v>
      </c>
      <c r="E1402" s="325">
        <f t="shared" si="948"/>
        <v>420</v>
      </c>
      <c r="F1402" s="334">
        <v>1</v>
      </c>
      <c r="G1402" s="325">
        <f t="shared" si="957"/>
        <v>420</v>
      </c>
      <c r="H1402" s="325">
        <f t="shared" si="959"/>
        <v>101.18</v>
      </c>
      <c r="I1402" s="327">
        <f t="shared" si="958"/>
        <v>521.18000000000006</v>
      </c>
    </row>
    <row r="1403" spans="1:9" x14ac:dyDescent="0.25">
      <c r="A1403" s="331" t="s">
        <v>1540</v>
      </c>
      <c r="B1403" s="554">
        <v>168</v>
      </c>
      <c r="C1403" s="326">
        <f t="shared" si="947"/>
        <v>1.0632911392405062</v>
      </c>
      <c r="D1403" s="325">
        <v>3.75</v>
      </c>
      <c r="E1403" s="325">
        <f t="shared" si="948"/>
        <v>629.99999999999989</v>
      </c>
      <c r="F1403" s="334">
        <v>1</v>
      </c>
      <c r="G1403" s="325">
        <f t="shared" si="957"/>
        <v>630</v>
      </c>
      <c r="H1403" s="325">
        <f t="shared" si="959"/>
        <v>151.77000000000001</v>
      </c>
      <c r="I1403" s="327">
        <f t="shared" si="958"/>
        <v>781.77</v>
      </c>
    </row>
    <row r="1404" spans="1:9" x14ac:dyDescent="0.25">
      <c r="A1404" s="331" t="s">
        <v>1540</v>
      </c>
      <c r="B1404" s="554">
        <v>112</v>
      </c>
      <c r="C1404" s="326">
        <f t="shared" si="947"/>
        <v>0.70886075949367089</v>
      </c>
      <c r="D1404" s="325">
        <v>3.75</v>
      </c>
      <c r="E1404" s="325">
        <f t="shared" si="948"/>
        <v>420</v>
      </c>
      <c r="F1404" s="334">
        <v>1</v>
      </c>
      <c r="G1404" s="325">
        <f t="shared" si="957"/>
        <v>420</v>
      </c>
      <c r="H1404" s="325">
        <f t="shared" si="959"/>
        <v>101.18</v>
      </c>
      <c r="I1404" s="327">
        <f t="shared" si="958"/>
        <v>521.18000000000006</v>
      </c>
    </row>
    <row r="1405" spans="1:9" x14ac:dyDescent="0.25">
      <c r="A1405" s="331" t="s">
        <v>1540</v>
      </c>
      <c r="B1405" s="554">
        <v>152</v>
      </c>
      <c r="C1405" s="326">
        <f t="shared" ref="C1405:C1434" si="960">B1405/158</f>
        <v>0.96202531645569622</v>
      </c>
      <c r="D1405" s="325">
        <v>3.75</v>
      </c>
      <c r="E1405" s="325">
        <f t="shared" si="948"/>
        <v>570</v>
      </c>
      <c r="F1405" s="334">
        <v>1</v>
      </c>
      <c r="G1405" s="325">
        <f t="shared" si="957"/>
        <v>570</v>
      </c>
      <c r="H1405" s="325">
        <f t="shared" si="959"/>
        <v>137.31</v>
      </c>
      <c r="I1405" s="327">
        <f t="shared" si="958"/>
        <v>707.31</v>
      </c>
    </row>
    <row r="1406" spans="1:9" x14ac:dyDescent="0.25">
      <c r="A1406" s="331" t="s">
        <v>1540</v>
      </c>
      <c r="B1406" s="554">
        <v>160</v>
      </c>
      <c r="C1406" s="326">
        <f t="shared" si="960"/>
        <v>1.0126582278481013</v>
      </c>
      <c r="D1406" s="325">
        <v>3.75</v>
      </c>
      <c r="E1406" s="325">
        <f t="shared" si="948"/>
        <v>600</v>
      </c>
      <c r="F1406" s="334">
        <v>1</v>
      </c>
      <c r="G1406" s="325">
        <f t="shared" si="957"/>
        <v>600</v>
      </c>
      <c r="H1406" s="325">
        <f t="shared" si="959"/>
        <v>144.54</v>
      </c>
      <c r="I1406" s="327">
        <f t="shared" si="958"/>
        <v>744.54</v>
      </c>
    </row>
    <row r="1407" spans="1:9" x14ac:dyDescent="0.25">
      <c r="A1407" s="331" t="s">
        <v>1540</v>
      </c>
      <c r="B1407" s="554">
        <v>190</v>
      </c>
      <c r="C1407" s="326">
        <f t="shared" si="960"/>
        <v>1.2025316455696202</v>
      </c>
      <c r="D1407" s="325">
        <v>3.75</v>
      </c>
      <c r="E1407" s="325">
        <f t="shared" si="948"/>
        <v>712.49999999999989</v>
      </c>
      <c r="F1407" s="334">
        <v>1</v>
      </c>
      <c r="G1407" s="325">
        <f t="shared" si="957"/>
        <v>712.5</v>
      </c>
      <c r="H1407" s="325">
        <f t="shared" si="959"/>
        <v>171.64</v>
      </c>
      <c r="I1407" s="327">
        <f t="shared" si="958"/>
        <v>884.14</v>
      </c>
    </row>
    <row r="1408" spans="1:9" x14ac:dyDescent="0.25">
      <c r="A1408" s="331" t="s">
        <v>1540</v>
      </c>
      <c r="B1408" s="554">
        <v>86</v>
      </c>
      <c r="C1408" s="326">
        <f t="shared" si="960"/>
        <v>0.54430379746835444</v>
      </c>
      <c r="D1408" s="325">
        <v>3.75</v>
      </c>
      <c r="E1408" s="325">
        <f t="shared" si="948"/>
        <v>322.50000000000006</v>
      </c>
      <c r="F1408" s="334">
        <v>1</v>
      </c>
      <c r="G1408" s="325">
        <f t="shared" si="957"/>
        <v>322.5</v>
      </c>
      <c r="H1408" s="325">
        <f t="shared" si="959"/>
        <v>77.69</v>
      </c>
      <c r="I1408" s="327">
        <f t="shared" si="958"/>
        <v>400.19</v>
      </c>
    </row>
    <row r="1409" spans="1:9" x14ac:dyDescent="0.25">
      <c r="A1409" s="331" t="s">
        <v>1540</v>
      </c>
      <c r="B1409" s="554">
        <v>190</v>
      </c>
      <c r="C1409" s="326">
        <f t="shared" si="960"/>
        <v>1.2025316455696202</v>
      </c>
      <c r="D1409" s="325">
        <v>3.75</v>
      </c>
      <c r="E1409" s="325">
        <f t="shared" si="948"/>
        <v>712.49999999999989</v>
      </c>
      <c r="F1409" s="334">
        <v>1</v>
      </c>
      <c r="G1409" s="325">
        <f t="shared" si="957"/>
        <v>712.5</v>
      </c>
      <c r="H1409" s="325">
        <f t="shared" si="959"/>
        <v>171.64</v>
      </c>
      <c r="I1409" s="327">
        <f t="shared" si="958"/>
        <v>884.14</v>
      </c>
    </row>
    <row r="1410" spans="1:9" x14ac:dyDescent="0.25">
      <c r="A1410" s="331" t="s">
        <v>1540</v>
      </c>
      <c r="B1410" s="554">
        <v>104</v>
      </c>
      <c r="C1410" s="326">
        <f t="shared" si="960"/>
        <v>0.65822784810126578</v>
      </c>
      <c r="D1410" s="325">
        <v>3.75</v>
      </c>
      <c r="E1410" s="325">
        <f t="shared" si="948"/>
        <v>390</v>
      </c>
      <c r="F1410" s="334">
        <v>1</v>
      </c>
      <c r="G1410" s="325">
        <f t="shared" si="957"/>
        <v>390</v>
      </c>
      <c r="H1410" s="325">
        <f t="shared" si="959"/>
        <v>93.95</v>
      </c>
      <c r="I1410" s="327">
        <f t="shared" si="958"/>
        <v>483.95</v>
      </c>
    </row>
    <row r="1411" spans="1:9" x14ac:dyDescent="0.25">
      <c r="A1411" s="331" t="s">
        <v>1540</v>
      </c>
      <c r="B1411" s="554">
        <v>190</v>
      </c>
      <c r="C1411" s="326">
        <f t="shared" si="960"/>
        <v>1.2025316455696202</v>
      </c>
      <c r="D1411" s="325">
        <v>3.75</v>
      </c>
      <c r="E1411" s="325">
        <f t="shared" si="948"/>
        <v>712.49999999999989</v>
      </c>
      <c r="F1411" s="334">
        <v>1</v>
      </c>
      <c r="G1411" s="325">
        <f t="shared" si="957"/>
        <v>712.5</v>
      </c>
      <c r="H1411" s="325">
        <f t="shared" si="959"/>
        <v>171.64</v>
      </c>
      <c r="I1411" s="327">
        <f t="shared" si="958"/>
        <v>884.14</v>
      </c>
    </row>
    <row r="1412" spans="1:9" x14ac:dyDescent="0.25">
      <c r="A1412" s="331" t="s">
        <v>1540</v>
      </c>
      <c r="B1412" s="554">
        <v>190</v>
      </c>
      <c r="C1412" s="326">
        <f t="shared" si="960"/>
        <v>1.2025316455696202</v>
      </c>
      <c r="D1412" s="325">
        <v>3.75</v>
      </c>
      <c r="E1412" s="325">
        <f t="shared" ref="E1412:E1433" si="961">D1412*C1412*158</f>
        <v>712.49999999999989</v>
      </c>
      <c r="F1412" s="334">
        <v>1</v>
      </c>
      <c r="G1412" s="325">
        <f t="shared" si="957"/>
        <v>712.5</v>
      </c>
      <c r="H1412" s="325">
        <f t="shared" si="959"/>
        <v>171.64</v>
      </c>
      <c r="I1412" s="327">
        <f t="shared" si="958"/>
        <v>884.14</v>
      </c>
    </row>
    <row r="1413" spans="1:9" x14ac:dyDescent="0.25">
      <c r="A1413" s="331" t="s">
        <v>1540</v>
      </c>
      <c r="B1413" s="554">
        <v>48</v>
      </c>
      <c r="C1413" s="326">
        <f t="shared" si="960"/>
        <v>0.30379746835443039</v>
      </c>
      <c r="D1413" s="325">
        <v>3.75</v>
      </c>
      <c r="E1413" s="325">
        <f t="shared" si="961"/>
        <v>180</v>
      </c>
      <c r="F1413" s="334">
        <v>1</v>
      </c>
      <c r="G1413" s="325">
        <f t="shared" si="957"/>
        <v>180</v>
      </c>
      <c r="H1413" s="325">
        <f t="shared" si="959"/>
        <v>43.36</v>
      </c>
      <c r="I1413" s="327">
        <f t="shared" si="958"/>
        <v>223.36</v>
      </c>
    </row>
    <row r="1414" spans="1:9" x14ac:dyDescent="0.25">
      <c r="A1414" s="331" t="s">
        <v>1540</v>
      </c>
      <c r="B1414" s="554">
        <v>144</v>
      </c>
      <c r="C1414" s="326">
        <f t="shared" si="960"/>
        <v>0.91139240506329111</v>
      </c>
      <c r="D1414" s="325">
        <v>3.75</v>
      </c>
      <c r="E1414" s="325">
        <f t="shared" si="961"/>
        <v>540</v>
      </c>
      <c r="F1414" s="334">
        <v>1</v>
      </c>
      <c r="G1414" s="325">
        <f t="shared" si="957"/>
        <v>540</v>
      </c>
      <c r="H1414" s="325">
        <f t="shared" si="959"/>
        <v>130.09</v>
      </c>
      <c r="I1414" s="327">
        <f t="shared" si="958"/>
        <v>670.09</v>
      </c>
    </row>
    <row r="1415" spans="1:9" x14ac:dyDescent="0.25">
      <c r="A1415" s="331" t="s">
        <v>1540</v>
      </c>
      <c r="B1415" s="554">
        <v>104</v>
      </c>
      <c r="C1415" s="326">
        <f t="shared" si="960"/>
        <v>0.65822784810126578</v>
      </c>
      <c r="D1415" s="325">
        <v>3.75</v>
      </c>
      <c r="E1415" s="325">
        <f t="shared" si="961"/>
        <v>390</v>
      </c>
      <c r="F1415" s="334">
        <v>1</v>
      </c>
      <c r="G1415" s="325">
        <f t="shared" si="957"/>
        <v>390</v>
      </c>
      <c r="H1415" s="325">
        <f t="shared" si="959"/>
        <v>93.95</v>
      </c>
      <c r="I1415" s="327">
        <f t="shared" si="958"/>
        <v>483.95</v>
      </c>
    </row>
    <row r="1416" spans="1:9" x14ac:dyDescent="0.25">
      <c r="A1416" s="331" t="s">
        <v>1540</v>
      </c>
      <c r="B1416" s="554">
        <v>96</v>
      </c>
      <c r="C1416" s="326">
        <f t="shared" si="960"/>
        <v>0.60759493670886078</v>
      </c>
      <c r="D1416" s="325">
        <v>3.75</v>
      </c>
      <c r="E1416" s="325">
        <f t="shared" si="961"/>
        <v>360</v>
      </c>
      <c r="F1416" s="334">
        <v>1</v>
      </c>
      <c r="G1416" s="325">
        <f t="shared" si="957"/>
        <v>360</v>
      </c>
      <c r="H1416" s="325">
        <f t="shared" si="959"/>
        <v>86.72</v>
      </c>
      <c r="I1416" s="327">
        <f t="shared" si="958"/>
        <v>446.72</v>
      </c>
    </row>
    <row r="1417" spans="1:9" x14ac:dyDescent="0.25">
      <c r="A1417" s="331" t="s">
        <v>1540</v>
      </c>
      <c r="B1417" s="554">
        <v>144</v>
      </c>
      <c r="C1417" s="326">
        <f t="shared" si="960"/>
        <v>0.91139240506329111</v>
      </c>
      <c r="D1417" s="325">
        <v>3.75</v>
      </c>
      <c r="E1417" s="325">
        <f t="shared" si="961"/>
        <v>540</v>
      </c>
      <c r="F1417" s="334">
        <v>1</v>
      </c>
      <c r="G1417" s="325">
        <f t="shared" si="957"/>
        <v>540</v>
      </c>
      <c r="H1417" s="325">
        <f t="shared" si="959"/>
        <v>130.09</v>
      </c>
      <c r="I1417" s="327">
        <f t="shared" si="958"/>
        <v>670.09</v>
      </c>
    </row>
    <row r="1418" spans="1:9" x14ac:dyDescent="0.25">
      <c r="A1418" s="331" t="s">
        <v>1540</v>
      </c>
      <c r="B1418" s="554">
        <v>110</v>
      </c>
      <c r="C1418" s="326">
        <f t="shared" si="960"/>
        <v>0.69620253164556967</v>
      </c>
      <c r="D1418" s="325">
        <v>3.75</v>
      </c>
      <c r="E1418" s="325">
        <f t="shared" si="961"/>
        <v>412.5</v>
      </c>
      <c r="F1418" s="334">
        <v>1</v>
      </c>
      <c r="G1418" s="325">
        <f t="shared" si="957"/>
        <v>412.5</v>
      </c>
      <c r="H1418" s="325">
        <f t="shared" si="959"/>
        <v>99.37</v>
      </c>
      <c r="I1418" s="327">
        <f t="shared" si="958"/>
        <v>511.87</v>
      </c>
    </row>
    <row r="1419" spans="1:9" x14ac:dyDescent="0.25">
      <c r="A1419" s="331" t="s">
        <v>1540</v>
      </c>
      <c r="B1419" s="554">
        <v>176</v>
      </c>
      <c r="C1419" s="326">
        <f t="shared" si="960"/>
        <v>1.1139240506329113</v>
      </c>
      <c r="D1419" s="325">
        <v>3.75</v>
      </c>
      <c r="E1419" s="325">
        <f t="shared" si="961"/>
        <v>660</v>
      </c>
      <c r="F1419" s="332">
        <v>1</v>
      </c>
      <c r="G1419" s="325">
        <f t="shared" si="957"/>
        <v>660</v>
      </c>
      <c r="H1419" s="325">
        <f t="shared" si="959"/>
        <v>158.99</v>
      </c>
      <c r="I1419" s="327">
        <f t="shared" si="958"/>
        <v>818.99</v>
      </c>
    </row>
    <row r="1420" spans="1:9" x14ac:dyDescent="0.25">
      <c r="A1420" s="331" t="s">
        <v>1540</v>
      </c>
      <c r="B1420" s="554">
        <v>224</v>
      </c>
      <c r="C1420" s="326">
        <f t="shared" si="960"/>
        <v>1.4177215189873418</v>
      </c>
      <c r="D1420" s="325">
        <v>3.75</v>
      </c>
      <c r="E1420" s="325">
        <f t="shared" si="961"/>
        <v>840</v>
      </c>
      <c r="F1420" s="332">
        <v>1</v>
      </c>
      <c r="G1420" s="325">
        <f t="shared" si="957"/>
        <v>840</v>
      </c>
      <c r="H1420" s="325">
        <f t="shared" si="959"/>
        <v>202.36</v>
      </c>
      <c r="I1420" s="327">
        <f t="shared" si="958"/>
        <v>1042.3600000000001</v>
      </c>
    </row>
    <row r="1421" spans="1:9" x14ac:dyDescent="0.25">
      <c r="A1421" s="331" t="s">
        <v>1540</v>
      </c>
      <c r="B1421" s="554">
        <v>120</v>
      </c>
      <c r="C1421" s="326">
        <f t="shared" si="960"/>
        <v>0.759493670886076</v>
      </c>
      <c r="D1421" s="325">
        <v>3.75</v>
      </c>
      <c r="E1421" s="325">
        <f t="shared" si="961"/>
        <v>450</v>
      </c>
      <c r="F1421" s="332">
        <v>1</v>
      </c>
      <c r="G1421" s="325">
        <f t="shared" si="957"/>
        <v>450</v>
      </c>
      <c r="H1421" s="325">
        <f t="shared" si="959"/>
        <v>108.41</v>
      </c>
      <c r="I1421" s="327">
        <f t="shared" si="958"/>
        <v>558.41</v>
      </c>
    </row>
    <row r="1422" spans="1:9" x14ac:dyDescent="0.25">
      <c r="A1422" s="331" t="s">
        <v>1541</v>
      </c>
      <c r="B1422" s="554">
        <v>160</v>
      </c>
      <c r="C1422" s="326">
        <f t="shared" si="960"/>
        <v>1.0126582278481013</v>
      </c>
      <c r="D1422" s="325">
        <v>4.2699999999999996</v>
      </c>
      <c r="E1422" s="325">
        <f t="shared" si="961"/>
        <v>683.2</v>
      </c>
      <c r="F1422" s="334">
        <v>1</v>
      </c>
      <c r="G1422" s="325">
        <f t="shared" si="957"/>
        <v>683.2</v>
      </c>
      <c r="H1422" s="325">
        <f t="shared" si="959"/>
        <v>164.58</v>
      </c>
      <c r="I1422" s="327">
        <f t="shared" si="958"/>
        <v>847.78000000000009</v>
      </c>
    </row>
    <row r="1423" spans="1:9" x14ac:dyDescent="0.25">
      <c r="A1423" s="331" t="s">
        <v>1541</v>
      </c>
      <c r="B1423" s="554">
        <v>190</v>
      </c>
      <c r="C1423" s="326">
        <f t="shared" si="960"/>
        <v>1.2025316455696202</v>
      </c>
      <c r="D1423" s="325">
        <v>4.2699999999999996</v>
      </c>
      <c r="E1423" s="325">
        <f t="shared" si="961"/>
        <v>811.3</v>
      </c>
      <c r="F1423" s="334">
        <v>1</v>
      </c>
      <c r="G1423" s="325">
        <f t="shared" si="957"/>
        <v>811.3</v>
      </c>
      <c r="H1423" s="325">
        <f t="shared" si="959"/>
        <v>195.44</v>
      </c>
      <c r="I1423" s="327">
        <f t="shared" si="958"/>
        <v>1006.74</v>
      </c>
    </row>
    <row r="1424" spans="1:9" x14ac:dyDescent="0.25">
      <c r="A1424" s="331" t="s">
        <v>1541</v>
      </c>
      <c r="B1424" s="554">
        <v>144</v>
      </c>
      <c r="C1424" s="326">
        <f t="shared" si="960"/>
        <v>0.91139240506329111</v>
      </c>
      <c r="D1424" s="325">
        <v>4.2699999999999996</v>
      </c>
      <c r="E1424" s="325">
        <f t="shared" si="961"/>
        <v>614.87999999999988</v>
      </c>
      <c r="F1424" s="334">
        <v>1</v>
      </c>
      <c r="G1424" s="325">
        <f t="shared" si="957"/>
        <v>614.88</v>
      </c>
      <c r="H1424" s="325">
        <f t="shared" si="959"/>
        <v>148.12</v>
      </c>
      <c r="I1424" s="327">
        <f t="shared" si="958"/>
        <v>763</v>
      </c>
    </row>
    <row r="1425" spans="1:9" x14ac:dyDescent="0.25">
      <c r="A1425" s="331" t="s">
        <v>1541</v>
      </c>
      <c r="B1425" s="554">
        <v>72</v>
      </c>
      <c r="C1425" s="326">
        <f t="shared" si="960"/>
        <v>0.45569620253164556</v>
      </c>
      <c r="D1425" s="325">
        <v>4.2699999999999996</v>
      </c>
      <c r="E1425" s="325">
        <f t="shared" si="961"/>
        <v>307.43999999999994</v>
      </c>
      <c r="F1425" s="334">
        <v>1</v>
      </c>
      <c r="G1425" s="325">
        <f t="shared" si="957"/>
        <v>307.44</v>
      </c>
      <c r="H1425" s="325">
        <f t="shared" si="959"/>
        <v>74.06</v>
      </c>
      <c r="I1425" s="327">
        <f t="shared" si="958"/>
        <v>381.5</v>
      </c>
    </row>
    <row r="1426" spans="1:9" x14ac:dyDescent="0.25">
      <c r="A1426" s="331" t="s">
        <v>1541</v>
      </c>
      <c r="B1426" s="554">
        <v>176</v>
      </c>
      <c r="C1426" s="326">
        <f t="shared" si="960"/>
        <v>1.1139240506329113</v>
      </c>
      <c r="D1426" s="325">
        <v>4.2699999999999996</v>
      </c>
      <c r="E1426" s="325">
        <f t="shared" si="961"/>
        <v>751.51999999999987</v>
      </c>
      <c r="F1426" s="334">
        <v>1</v>
      </c>
      <c r="G1426" s="325">
        <f t="shared" si="957"/>
        <v>751.52</v>
      </c>
      <c r="H1426" s="325">
        <f t="shared" si="959"/>
        <v>181.04</v>
      </c>
      <c r="I1426" s="327">
        <f t="shared" si="958"/>
        <v>932.56</v>
      </c>
    </row>
    <row r="1427" spans="1:9" x14ac:dyDescent="0.25">
      <c r="A1427" s="331" t="s">
        <v>507</v>
      </c>
      <c r="B1427" s="554">
        <v>96</v>
      </c>
      <c r="C1427" s="326">
        <f t="shared" si="960"/>
        <v>0.60759493670886078</v>
      </c>
      <c r="D1427" s="325">
        <v>3.8</v>
      </c>
      <c r="E1427" s="325">
        <f t="shared" si="961"/>
        <v>364.79999999999995</v>
      </c>
      <c r="F1427" s="334">
        <v>1</v>
      </c>
      <c r="G1427" s="325">
        <f t="shared" si="957"/>
        <v>364.8</v>
      </c>
      <c r="H1427" s="325">
        <f t="shared" si="959"/>
        <v>87.88</v>
      </c>
      <c r="I1427" s="327">
        <f t="shared" si="958"/>
        <v>452.68</v>
      </c>
    </row>
    <row r="1428" spans="1:9" x14ac:dyDescent="0.25">
      <c r="A1428" s="331" t="s">
        <v>507</v>
      </c>
      <c r="B1428" s="554">
        <v>76</v>
      </c>
      <c r="C1428" s="326">
        <f t="shared" si="960"/>
        <v>0.48101265822784811</v>
      </c>
      <c r="D1428" s="325">
        <v>3.8</v>
      </c>
      <c r="E1428" s="325">
        <f t="shared" si="961"/>
        <v>288.8</v>
      </c>
      <c r="F1428" s="334">
        <v>1</v>
      </c>
      <c r="G1428" s="325">
        <f t="shared" si="957"/>
        <v>288.8</v>
      </c>
      <c r="H1428" s="325">
        <f t="shared" si="959"/>
        <v>69.569999999999993</v>
      </c>
      <c r="I1428" s="327">
        <f t="shared" si="958"/>
        <v>358.37</v>
      </c>
    </row>
    <row r="1429" spans="1:9" x14ac:dyDescent="0.25">
      <c r="A1429" s="331" t="s">
        <v>507</v>
      </c>
      <c r="B1429" s="554">
        <v>48</v>
      </c>
      <c r="C1429" s="326">
        <f t="shared" si="960"/>
        <v>0.30379746835443039</v>
      </c>
      <c r="D1429" s="325">
        <v>3.8</v>
      </c>
      <c r="E1429" s="325">
        <f t="shared" si="961"/>
        <v>182.39999999999998</v>
      </c>
      <c r="F1429" s="334">
        <v>1</v>
      </c>
      <c r="G1429" s="325">
        <f t="shared" si="957"/>
        <v>182.4</v>
      </c>
      <c r="H1429" s="325">
        <f t="shared" si="959"/>
        <v>43.94</v>
      </c>
      <c r="I1429" s="327">
        <f t="shared" si="958"/>
        <v>226.34</v>
      </c>
    </row>
    <row r="1430" spans="1:9" x14ac:dyDescent="0.25">
      <c r="A1430" s="331" t="s">
        <v>507</v>
      </c>
      <c r="B1430" s="554">
        <v>79</v>
      </c>
      <c r="C1430" s="326">
        <f t="shared" si="960"/>
        <v>0.5</v>
      </c>
      <c r="D1430" s="325">
        <v>3.8</v>
      </c>
      <c r="E1430" s="325">
        <f t="shared" si="961"/>
        <v>300.2</v>
      </c>
      <c r="F1430" s="334">
        <v>1</v>
      </c>
      <c r="G1430" s="325">
        <f t="shared" si="957"/>
        <v>300.2</v>
      </c>
      <c r="H1430" s="325">
        <f t="shared" si="959"/>
        <v>72.319999999999993</v>
      </c>
      <c r="I1430" s="327">
        <f t="shared" si="958"/>
        <v>372.52</v>
      </c>
    </row>
    <row r="1431" spans="1:9" x14ac:dyDescent="0.25">
      <c r="A1431" s="331" t="s">
        <v>507</v>
      </c>
      <c r="B1431" s="554">
        <v>156</v>
      </c>
      <c r="C1431" s="326">
        <f t="shared" si="960"/>
        <v>0.98734177215189878</v>
      </c>
      <c r="D1431" s="325">
        <v>3.8</v>
      </c>
      <c r="E1431" s="325">
        <f t="shared" si="961"/>
        <v>592.79999999999995</v>
      </c>
      <c r="F1431" s="334">
        <v>1</v>
      </c>
      <c r="G1431" s="325">
        <f t="shared" si="957"/>
        <v>592.79999999999995</v>
      </c>
      <c r="H1431" s="325">
        <f t="shared" si="959"/>
        <v>142.81</v>
      </c>
      <c r="I1431" s="327">
        <f t="shared" si="958"/>
        <v>735.6099999999999</v>
      </c>
    </row>
    <row r="1432" spans="1:9" x14ac:dyDescent="0.25">
      <c r="A1432" s="331" t="s">
        <v>507</v>
      </c>
      <c r="B1432" s="554">
        <v>104</v>
      </c>
      <c r="C1432" s="326">
        <f t="shared" si="960"/>
        <v>0.65822784810126578</v>
      </c>
      <c r="D1432" s="325">
        <v>3.8</v>
      </c>
      <c r="E1432" s="325">
        <f t="shared" si="961"/>
        <v>395.19999999999993</v>
      </c>
      <c r="F1432" s="334">
        <v>1</v>
      </c>
      <c r="G1432" s="325">
        <f t="shared" si="957"/>
        <v>395.2</v>
      </c>
      <c r="H1432" s="325">
        <f t="shared" si="959"/>
        <v>95.2</v>
      </c>
      <c r="I1432" s="327">
        <f t="shared" si="958"/>
        <v>490.4</v>
      </c>
    </row>
    <row r="1433" spans="1:9" x14ac:dyDescent="0.25">
      <c r="A1433" s="331" t="s">
        <v>507</v>
      </c>
      <c r="B1433" s="554">
        <v>96</v>
      </c>
      <c r="C1433" s="326">
        <f t="shared" si="960"/>
        <v>0.60759493670886078</v>
      </c>
      <c r="D1433" s="325">
        <v>3.8</v>
      </c>
      <c r="E1433" s="325">
        <f t="shared" si="961"/>
        <v>364.79999999999995</v>
      </c>
      <c r="F1433" s="334">
        <v>1</v>
      </c>
      <c r="G1433" s="325">
        <f t="shared" si="957"/>
        <v>364.8</v>
      </c>
      <c r="H1433" s="325">
        <f t="shared" si="959"/>
        <v>87.88</v>
      </c>
      <c r="I1433" s="327">
        <f t="shared" si="958"/>
        <v>452.68</v>
      </c>
    </row>
    <row r="1434" spans="1:9" x14ac:dyDescent="0.25">
      <c r="A1434" s="331" t="s">
        <v>1542</v>
      </c>
      <c r="B1434" s="554">
        <v>158</v>
      </c>
      <c r="C1434" s="326">
        <f t="shared" si="960"/>
        <v>1</v>
      </c>
      <c r="D1434" s="325">
        <v>900</v>
      </c>
      <c r="E1434" s="325">
        <f>D1434*C1434</f>
        <v>900</v>
      </c>
      <c r="F1434" s="332">
        <v>1</v>
      </c>
      <c r="G1434" s="325">
        <f t="shared" ref="G1434" si="962">ROUND(E1434*F1434,2)</f>
        <v>900</v>
      </c>
      <c r="H1434" s="325">
        <f t="shared" si="959"/>
        <v>216.81</v>
      </c>
      <c r="I1434" s="327">
        <f t="shared" ref="I1434" si="963">G1434+H1434</f>
        <v>1116.81</v>
      </c>
    </row>
    <row r="1435" spans="1:9" x14ac:dyDescent="0.25">
      <c r="A1435" s="519" t="s">
        <v>1543</v>
      </c>
      <c r="B1435" s="551">
        <f t="shared" ref="B1435:C1435" si="964">B1436</f>
        <v>85.5</v>
      </c>
      <c r="C1435" s="532">
        <f t="shared" si="964"/>
        <v>0.54113924050632911</v>
      </c>
      <c r="D1435" s="533"/>
      <c r="E1435" s="533"/>
      <c r="F1435" s="541"/>
      <c r="G1435" s="533">
        <f t="shared" ref="G1435:I1435" si="965">G1436</f>
        <v>1469.33</v>
      </c>
      <c r="H1435" s="533">
        <f t="shared" si="965"/>
        <v>353.96000000000004</v>
      </c>
      <c r="I1435" s="534">
        <f t="shared" si="965"/>
        <v>1823.29</v>
      </c>
    </row>
    <row r="1436" spans="1:9" ht="33" x14ac:dyDescent="0.25">
      <c r="A1436" s="520" t="s">
        <v>1390</v>
      </c>
      <c r="B1436" s="552">
        <f t="shared" ref="B1436:C1436" si="966">SUM(B1437:B1440)</f>
        <v>85.5</v>
      </c>
      <c r="C1436" s="535">
        <f t="shared" si="966"/>
        <v>0.54113924050632911</v>
      </c>
      <c r="D1436" s="536"/>
      <c r="E1436" s="536"/>
      <c r="F1436" s="539"/>
      <c r="G1436" s="536">
        <f t="shared" ref="G1436:I1436" si="967">SUM(G1437:G1440)</f>
        <v>1469.33</v>
      </c>
      <c r="H1436" s="536">
        <f t="shared" si="967"/>
        <v>353.96000000000004</v>
      </c>
      <c r="I1436" s="540">
        <f t="shared" si="967"/>
        <v>1823.29</v>
      </c>
    </row>
    <row r="1437" spans="1:9" x14ac:dyDescent="0.25">
      <c r="A1437" s="331" t="s">
        <v>1544</v>
      </c>
      <c r="B1437" s="554">
        <v>24</v>
      </c>
      <c r="C1437" s="326">
        <f t="shared" ref="C1437:C1440" si="968">B1437/158</f>
        <v>0.15189873417721519</v>
      </c>
      <c r="D1437" s="325">
        <v>13.888999999999999</v>
      </c>
      <c r="E1437" s="325">
        <f t="shared" ref="E1437:E1438" si="969">D1437*C1437*158</f>
        <v>333.33600000000001</v>
      </c>
      <c r="F1437" s="332">
        <v>1</v>
      </c>
      <c r="G1437" s="325">
        <f t="shared" ref="G1437" si="970">ROUND(E1437*F1437,2)</f>
        <v>333.34</v>
      </c>
      <c r="H1437" s="325">
        <f t="shared" ref="H1437:H1440" si="971">ROUND(G1437*0.2409,2)</f>
        <v>80.3</v>
      </c>
      <c r="I1437" s="327">
        <f t="shared" ref="I1437" si="972">G1437+H1437</f>
        <v>413.64</v>
      </c>
    </row>
    <row r="1438" spans="1:9" x14ac:dyDescent="0.25">
      <c r="A1438" s="331" t="s">
        <v>1544</v>
      </c>
      <c r="B1438" s="554">
        <v>16</v>
      </c>
      <c r="C1438" s="326">
        <f t="shared" si="968"/>
        <v>0.10126582278481013</v>
      </c>
      <c r="D1438" s="325">
        <v>13.753</v>
      </c>
      <c r="E1438" s="325">
        <f t="shared" si="969"/>
        <v>220.048</v>
      </c>
      <c r="F1438" s="332">
        <v>1</v>
      </c>
      <c r="G1438" s="325">
        <f t="shared" ref="G1438:G1440" si="973">ROUND(E1438*F1438,2)</f>
        <v>220.05</v>
      </c>
      <c r="H1438" s="325">
        <f t="shared" si="971"/>
        <v>53.01</v>
      </c>
      <c r="I1438" s="327">
        <f t="shared" ref="I1438:I1440" si="974">G1438+H1438</f>
        <v>273.06</v>
      </c>
    </row>
    <row r="1439" spans="1:9" x14ac:dyDescent="0.25">
      <c r="A1439" s="331" t="s">
        <v>1545</v>
      </c>
      <c r="B1439" s="554">
        <v>22.5</v>
      </c>
      <c r="C1439" s="326">
        <f t="shared" si="968"/>
        <v>0.14240506329113925</v>
      </c>
      <c r="D1439" s="325">
        <v>4864.5</v>
      </c>
      <c r="E1439" s="325">
        <f>D1439*C1439</f>
        <v>692.72943037974687</v>
      </c>
      <c r="F1439" s="332">
        <v>0.3</v>
      </c>
      <c r="G1439" s="325">
        <f t="shared" si="973"/>
        <v>207.82</v>
      </c>
      <c r="H1439" s="325">
        <f t="shared" si="971"/>
        <v>50.06</v>
      </c>
      <c r="I1439" s="327">
        <f t="shared" si="974"/>
        <v>257.88</v>
      </c>
    </row>
    <row r="1440" spans="1:9" x14ac:dyDescent="0.25">
      <c r="A1440" s="331" t="s">
        <v>1545</v>
      </c>
      <c r="B1440" s="554">
        <v>23</v>
      </c>
      <c r="C1440" s="326">
        <f t="shared" si="968"/>
        <v>0.14556962025316456</v>
      </c>
      <c r="D1440" s="325">
        <v>4864.5</v>
      </c>
      <c r="E1440" s="325">
        <f>D1440*C1440</f>
        <v>708.12341772151899</v>
      </c>
      <c r="F1440" s="332">
        <v>1</v>
      </c>
      <c r="G1440" s="325">
        <f t="shared" si="973"/>
        <v>708.12</v>
      </c>
      <c r="H1440" s="325">
        <f t="shared" si="971"/>
        <v>170.59</v>
      </c>
      <c r="I1440" s="327">
        <f t="shared" si="974"/>
        <v>878.71</v>
      </c>
    </row>
    <row r="1441" spans="1:9" x14ac:dyDescent="0.25">
      <c r="A1441" s="519" t="s">
        <v>1546</v>
      </c>
      <c r="B1441" s="551">
        <f t="shared" ref="B1441:C1441" si="975">B1442+B1450+B1456</f>
        <v>440</v>
      </c>
      <c r="C1441" s="532">
        <f t="shared" si="975"/>
        <v>2.7848101265822782</v>
      </c>
      <c r="D1441" s="533"/>
      <c r="E1441" s="533"/>
      <c r="F1441" s="541"/>
      <c r="G1441" s="532">
        <f t="shared" ref="G1441:I1441" si="976">G1442+G1450+G1456</f>
        <v>2027.0300000000002</v>
      </c>
      <c r="H1441" s="532">
        <f t="shared" si="976"/>
        <v>488.31000000000006</v>
      </c>
      <c r="I1441" s="538">
        <f t="shared" si="976"/>
        <v>2515.3399999999997</v>
      </c>
    </row>
    <row r="1442" spans="1:9" ht="49.5" x14ac:dyDescent="0.25">
      <c r="A1442" s="520" t="s">
        <v>8</v>
      </c>
      <c r="B1442" s="552">
        <f t="shared" ref="B1442:C1442" si="977">SUM(B1443:B1449)</f>
        <v>222</v>
      </c>
      <c r="C1442" s="535">
        <f t="shared" si="977"/>
        <v>1.4050632911392407</v>
      </c>
      <c r="D1442" s="536"/>
      <c r="E1442" s="536"/>
      <c r="F1442" s="539"/>
      <c r="G1442" s="536">
        <f t="shared" ref="G1442:I1442" si="978">SUM(G1443:G1449)</f>
        <v>1223.49</v>
      </c>
      <c r="H1442" s="536">
        <f t="shared" si="978"/>
        <v>294.74</v>
      </c>
      <c r="I1442" s="540">
        <f t="shared" si="978"/>
        <v>1518.23</v>
      </c>
    </row>
    <row r="1443" spans="1:9" x14ac:dyDescent="0.25">
      <c r="A1443" s="331" t="s">
        <v>966</v>
      </c>
      <c r="B1443" s="554">
        <v>48</v>
      </c>
      <c r="C1443" s="326">
        <f t="shared" ref="C1443:C1459" si="979">B1443/158</f>
        <v>0.30379746835443039</v>
      </c>
      <c r="D1443" s="325">
        <v>5.7750000000000004</v>
      </c>
      <c r="E1443" s="325">
        <f t="shared" ref="E1443:E1459" si="980">D1443*C1443*158</f>
        <v>277.20000000000005</v>
      </c>
      <c r="F1443" s="332">
        <v>1</v>
      </c>
      <c r="G1443" s="325">
        <f t="shared" ref="G1443:G1446" si="981">ROUND(E1443*F1443,2)</f>
        <v>277.2</v>
      </c>
      <c r="H1443" s="325">
        <f t="shared" ref="H1443:H1455" si="982">ROUND(G1443*0.2409,2)</f>
        <v>66.78</v>
      </c>
      <c r="I1443" s="327">
        <f t="shared" ref="I1443:I1446" si="983">G1443+H1443</f>
        <v>343.98</v>
      </c>
    </row>
    <row r="1444" spans="1:9" x14ac:dyDescent="0.25">
      <c r="A1444" s="331" t="s">
        <v>966</v>
      </c>
      <c r="B1444" s="554">
        <v>24</v>
      </c>
      <c r="C1444" s="326">
        <f t="shared" si="979"/>
        <v>0.15189873417721519</v>
      </c>
      <c r="D1444" s="325">
        <v>5.7750000000000004</v>
      </c>
      <c r="E1444" s="325">
        <f t="shared" si="980"/>
        <v>138.60000000000002</v>
      </c>
      <c r="F1444" s="332">
        <v>1</v>
      </c>
      <c r="G1444" s="325">
        <f t="shared" si="981"/>
        <v>138.6</v>
      </c>
      <c r="H1444" s="325">
        <f t="shared" si="982"/>
        <v>33.39</v>
      </c>
      <c r="I1444" s="327">
        <f t="shared" si="983"/>
        <v>171.99</v>
      </c>
    </row>
    <row r="1445" spans="1:9" x14ac:dyDescent="0.25">
      <c r="A1445" s="331" t="s">
        <v>966</v>
      </c>
      <c r="B1445" s="554">
        <v>48</v>
      </c>
      <c r="C1445" s="326">
        <f t="shared" si="979"/>
        <v>0.30379746835443039</v>
      </c>
      <c r="D1445" s="325">
        <v>5.58</v>
      </c>
      <c r="E1445" s="325">
        <f t="shared" si="980"/>
        <v>267.83999999999997</v>
      </c>
      <c r="F1445" s="332">
        <v>1</v>
      </c>
      <c r="G1445" s="325">
        <f t="shared" si="981"/>
        <v>267.83999999999997</v>
      </c>
      <c r="H1445" s="325">
        <f t="shared" si="982"/>
        <v>64.52</v>
      </c>
      <c r="I1445" s="327">
        <f t="shared" si="983"/>
        <v>332.35999999999996</v>
      </c>
    </row>
    <row r="1446" spans="1:9" x14ac:dyDescent="0.25">
      <c r="A1446" s="331" t="s">
        <v>612</v>
      </c>
      <c r="B1446" s="554">
        <v>24</v>
      </c>
      <c r="C1446" s="326">
        <f t="shared" si="979"/>
        <v>0.15189873417721519</v>
      </c>
      <c r="D1446" s="325">
        <v>4.75</v>
      </c>
      <c r="E1446" s="325">
        <f t="shared" si="980"/>
        <v>114.00000000000001</v>
      </c>
      <c r="F1446" s="332">
        <v>1</v>
      </c>
      <c r="G1446" s="325">
        <f t="shared" si="981"/>
        <v>114</v>
      </c>
      <c r="H1446" s="325">
        <f t="shared" si="982"/>
        <v>27.46</v>
      </c>
      <c r="I1446" s="327">
        <f t="shared" si="983"/>
        <v>141.46</v>
      </c>
    </row>
    <row r="1447" spans="1:9" x14ac:dyDescent="0.25">
      <c r="A1447" s="331" t="s">
        <v>612</v>
      </c>
      <c r="B1447" s="554">
        <v>24</v>
      </c>
      <c r="C1447" s="326">
        <f t="shared" si="979"/>
        <v>0.15189873417721519</v>
      </c>
      <c r="D1447" s="325">
        <v>4.75</v>
      </c>
      <c r="E1447" s="325">
        <f t="shared" si="980"/>
        <v>114.00000000000001</v>
      </c>
      <c r="F1447" s="332">
        <v>1</v>
      </c>
      <c r="G1447" s="325">
        <f t="shared" ref="G1447:G1449" si="984">ROUND(E1447*F1447,2)</f>
        <v>114</v>
      </c>
      <c r="H1447" s="325">
        <f t="shared" si="982"/>
        <v>27.46</v>
      </c>
      <c r="I1447" s="327">
        <f t="shared" ref="I1447:I1449" si="985">G1447+H1447</f>
        <v>141.46</v>
      </c>
    </row>
    <row r="1448" spans="1:9" x14ac:dyDescent="0.25">
      <c r="A1448" s="331" t="s">
        <v>1418</v>
      </c>
      <c r="B1448" s="554">
        <v>48</v>
      </c>
      <c r="C1448" s="326">
        <f t="shared" si="979"/>
        <v>0.30379746835443039</v>
      </c>
      <c r="D1448" s="325">
        <v>5.7750000000000004</v>
      </c>
      <c r="E1448" s="325">
        <f t="shared" si="980"/>
        <v>277.20000000000005</v>
      </c>
      <c r="F1448" s="332">
        <v>1</v>
      </c>
      <c r="G1448" s="325">
        <f t="shared" si="984"/>
        <v>277.2</v>
      </c>
      <c r="H1448" s="325">
        <f t="shared" si="982"/>
        <v>66.78</v>
      </c>
      <c r="I1448" s="327">
        <f t="shared" si="985"/>
        <v>343.98</v>
      </c>
    </row>
    <row r="1449" spans="1:9" x14ac:dyDescent="0.25">
      <c r="A1449" s="331" t="s">
        <v>1418</v>
      </c>
      <c r="B1449" s="554">
        <v>6</v>
      </c>
      <c r="C1449" s="326">
        <f t="shared" si="979"/>
        <v>3.7974683544303799E-2</v>
      </c>
      <c r="D1449" s="325">
        <v>5.7750000000000004</v>
      </c>
      <c r="E1449" s="325">
        <f t="shared" si="980"/>
        <v>34.650000000000006</v>
      </c>
      <c r="F1449" s="332">
        <v>1</v>
      </c>
      <c r="G1449" s="325">
        <f t="shared" si="984"/>
        <v>34.65</v>
      </c>
      <c r="H1449" s="325">
        <f t="shared" si="982"/>
        <v>8.35</v>
      </c>
      <c r="I1449" s="327">
        <f t="shared" si="985"/>
        <v>43</v>
      </c>
    </row>
    <row r="1450" spans="1:9" ht="49.5" x14ac:dyDescent="0.25">
      <c r="A1450" s="520" t="s">
        <v>1394</v>
      </c>
      <c r="B1450" s="552">
        <f t="shared" ref="B1450:C1450" si="986">SUM(B1451:B1455)</f>
        <v>120</v>
      </c>
      <c r="C1450" s="535">
        <f t="shared" si="986"/>
        <v>0.759493670886076</v>
      </c>
      <c r="D1450" s="536"/>
      <c r="E1450" s="536"/>
      <c r="F1450" s="539"/>
      <c r="G1450" s="536">
        <f t="shared" ref="G1450:I1450" si="987">SUM(G1451:G1455)</f>
        <v>453.14</v>
      </c>
      <c r="H1450" s="536">
        <f t="shared" si="987"/>
        <v>109.16000000000003</v>
      </c>
      <c r="I1450" s="540">
        <f t="shared" si="987"/>
        <v>562.29999999999995</v>
      </c>
    </row>
    <row r="1451" spans="1:9" x14ac:dyDescent="0.25">
      <c r="A1451" s="331" t="s">
        <v>62</v>
      </c>
      <c r="B1451" s="554">
        <v>24</v>
      </c>
      <c r="C1451" s="326">
        <f t="shared" si="979"/>
        <v>0.15189873417721519</v>
      </c>
      <c r="D1451" s="325">
        <v>3.75</v>
      </c>
      <c r="E1451" s="325">
        <f t="shared" si="980"/>
        <v>90</v>
      </c>
      <c r="F1451" s="332">
        <v>1</v>
      </c>
      <c r="G1451" s="325">
        <f t="shared" ref="G1451" si="988">ROUND(E1451*F1451,2)</f>
        <v>90</v>
      </c>
      <c r="H1451" s="325">
        <f t="shared" si="982"/>
        <v>21.68</v>
      </c>
      <c r="I1451" s="327">
        <f t="shared" ref="I1451" si="989">G1451+H1451</f>
        <v>111.68</v>
      </c>
    </row>
    <row r="1452" spans="1:9" x14ac:dyDescent="0.25">
      <c r="A1452" s="331" t="s">
        <v>62</v>
      </c>
      <c r="B1452" s="554">
        <v>24</v>
      </c>
      <c r="C1452" s="326">
        <f t="shared" si="979"/>
        <v>0.15189873417721519</v>
      </c>
      <c r="D1452" s="325">
        <v>3.8809999999999998</v>
      </c>
      <c r="E1452" s="325">
        <f t="shared" si="980"/>
        <v>93.143999999999991</v>
      </c>
      <c r="F1452" s="332">
        <v>1</v>
      </c>
      <c r="G1452" s="325">
        <f t="shared" ref="G1452:G1455" si="990">ROUND(E1452*F1452,2)</f>
        <v>93.14</v>
      </c>
      <c r="H1452" s="325">
        <f t="shared" si="982"/>
        <v>22.44</v>
      </c>
      <c r="I1452" s="327">
        <f t="shared" ref="I1452:I1455" si="991">G1452+H1452</f>
        <v>115.58</v>
      </c>
    </row>
    <row r="1453" spans="1:9" x14ac:dyDescent="0.25">
      <c r="A1453" s="331" t="s">
        <v>62</v>
      </c>
      <c r="B1453" s="554">
        <v>24</v>
      </c>
      <c r="C1453" s="326">
        <f t="shared" si="979"/>
        <v>0.15189873417721519</v>
      </c>
      <c r="D1453" s="325">
        <v>3.75</v>
      </c>
      <c r="E1453" s="325">
        <f t="shared" si="980"/>
        <v>90</v>
      </c>
      <c r="F1453" s="332">
        <v>1</v>
      </c>
      <c r="G1453" s="325">
        <f t="shared" si="990"/>
        <v>90</v>
      </c>
      <c r="H1453" s="325">
        <f t="shared" si="982"/>
        <v>21.68</v>
      </c>
      <c r="I1453" s="327">
        <f t="shared" si="991"/>
        <v>111.68</v>
      </c>
    </row>
    <row r="1454" spans="1:9" x14ac:dyDescent="0.25">
      <c r="A1454" s="331" t="s">
        <v>62</v>
      </c>
      <c r="B1454" s="554">
        <v>24</v>
      </c>
      <c r="C1454" s="326">
        <f t="shared" si="979"/>
        <v>0.15189873417721519</v>
      </c>
      <c r="D1454" s="325">
        <v>3.75</v>
      </c>
      <c r="E1454" s="325">
        <f t="shared" si="980"/>
        <v>90</v>
      </c>
      <c r="F1454" s="332">
        <v>1</v>
      </c>
      <c r="G1454" s="325">
        <f t="shared" si="990"/>
        <v>90</v>
      </c>
      <c r="H1454" s="325">
        <f t="shared" si="982"/>
        <v>21.68</v>
      </c>
      <c r="I1454" s="327">
        <f t="shared" si="991"/>
        <v>111.68</v>
      </c>
    </row>
    <row r="1455" spans="1:9" x14ac:dyDescent="0.25">
      <c r="A1455" s="331" t="s">
        <v>62</v>
      </c>
      <c r="B1455" s="554">
        <v>24</v>
      </c>
      <c r="C1455" s="326">
        <f t="shared" si="979"/>
        <v>0.15189873417721519</v>
      </c>
      <c r="D1455" s="325">
        <v>3.75</v>
      </c>
      <c r="E1455" s="325">
        <f t="shared" si="980"/>
        <v>90</v>
      </c>
      <c r="F1455" s="332">
        <v>1</v>
      </c>
      <c r="G1455" s="325">
        <f t="shared" si="990"/>
        <v>90</v>
      </c>
      <c r="H1455" s="325">
        <f t="shared" si="982"/>
        <v>21.68</v>
      </c>
      <c r="I1455" s="327">
        <f t="shared" si="991"/>
        <v>111.68</v>
      </c>
    </row>
    <row r="1456" spans="1:9" ht="33" x14ac:dyDescent="0.25">
      <c r="A1456" s="520" t="s">
        <v>7</v>
      </c>
      <c r="B1456" s="552">
        <f t="shared" ref="B1456:C1456" si="992">SUM(B1457:B1459)</f>
        <v>98</v>
      </c>
      <c r="C1456" s="535">
        <f t="shared" si="992"/>
        <v>0.620253164556962</v>
      </c>
      <c r="D1456" s="536"/>
      <c r="E1456" s="536"/>
      <c r="F1456" s="539"/>
      <c r="G1456" s="536">
        <f t="shared" ref="G1456:I1456" si="993">SUM(G1457:G1459)</f>
        <v>350.40000000000003</v>
      </c>
      <c r="H1456" s="536">
        <f t="shared" si="993"/>
        <v>84.41</v>
      </c>
      <c r="I1456" s="540">
        <f t="shared" si="993"/>
        <v>434.81</v>
      </c>
    </row>
    <row r="1457" spans="1:9" x14ac:dyDescent="0.25">
      <c r="A1457" s="331" t="s">
        <v>507</v>
      </c>
      <c r="B1457" s="554">
        <v>48</v>
      </c>
      <c r="C1457" s="326">
        <f t="shared" si="979"/>
        <v>0.30379746835443039</v>
      </c>
      <c r="D1457" s="325">
        <v>3.8</v>
      </c>
      <c r="E1457" s="325">
        <f t="shared" si="980"/>
        <v>182.39999999999998</v>
      </c>
      <c r="F1457" s="332">
        <v>1</v>
      </c>
      <c r="G1457" s="325">
        <f t="shared" ref="G1457" si="994">ROUND(E1457*F1457,2)</f>
        <v>182.4</v>
      </c>
      <c r="H1457" s="325">
        <f t="shared" ref="H1457:H1459" si="995">ROUND(G1457*0.2409,2)</f>
        <v>43.94</v>
      </c>
      <c r="I1457" s="327">
        <f t="shared" ref="I1457" si="996">G1457+H1457</f>
        <v>226.34</v>
      </c>
    </row>
    <row r="1458" spans="1:9" x14ac:dyDescent="0.25">
      <c r="A1458" s="331" t="s">
        <v>63</v>
      </c>
      <c r="B1458" s="554">
        <v>48</v>
      </c>
      <c r="C1458" s="326">
        <f t="shared" si="979"/>
        <v>0.30379746835443039</v>
      </c>
      <c r="D1458" s="325">
        <v>3.36</v>
      </c>
      <c r="E1458" s="325">
        <f t="shared" si="980"/>
        <v>161.28</v>
      </c>
      <c r="F1458" s="332">
        <v>1</v>
      </c>
      <c r="G1458" s="325">
        <f t="shared" ref="G1458:G1459" si="997">ROUND(E1458*F1458,2)</f>
        <v>161.28</v>
      </c>
      <c r="H1458" s="325">
        <f t="shared" si="995"/>
        <v>38.85</v>
      </c>
      <c r="I1458" s="327">
        <f t="shared" ref="I1458:I1459" si="998">G1458+H1458</f>
        <v>200.13</v>
      </c>
    </row>
    <row r="1459" spans="1:9" x14ac:dyDescent="0.25">
      <c r="A1459" s="331" t="s">
        <v>63</v>
      </c>
      <c r="B1459" s="554">
        <v>2</v>
      </c>
      <c r="C1459" s="326">
        <f t="shared" si="979"/>
        <v>1.2658227848101266E-2</v>
      </c>
      <c r="D1459" s="325">
        <v>3.36</v>
      </c>
      <c r="E1459" s="325">
        <f t="shared" si="980"/>
        <v>6.72</v>
      </c>
      <c r="F1459" s="332">
        <v>1</v>
      </c>
      <c r="G1459" s="325">
        <f t="shared" si="997"/>
        <v>6.72</v>
      </c>
      <c r="H1459" s="325">
        <f t="shared" si="995"/>
        <v>1.62</v>
      </c>
      <c r="I1459" s="327">
        <f t="shared" si="998"/>
        <v>8.34</v>
      </c>
    </row>
    <row r="1460" spans="1:9" x14ac:dyDescent="0.25">
      <c r="A1460" s="519" t="s">
        <v>1547</v>
      </c>
      <c r="B1460" s="551">
        <f>B1461+B1469+B1473</f>
        <v>320</v>
      </c>
      <c r="C1460" s="532">
        <f>C1461+C1469+C1473</f>
        <v>2.0253164556962027</v>
      </c>
      <c r="D1460" s="533"/>
      <c r="E1460" s="533"/>
      <c r="F1460" s="541"/>
      <c r="G1460" s="533">
        <f>G1461+G1469+G1473</f>
        <v>1527.8999999999999</v>
      </c>
      <c r="H1460" s="533">
        <f t="shared" ref="H1460:I1460" si="999">H1461+H1469+H1473</f>
        <v>368.08</v>
      </c>
      <c r="I1460" s="534">
        <f t="shared" si="999"/>
        <v>1895.98</v>
      </c>
    </row>
    <row r="1461" spans="1:9" ht="49.5" x14ac:dyDescent="0.25">
      <c r="A1461" s="520" t="s">
        <v>8</v>
      </c>
      <c r="B1461" s="552">
        <f>SUM(B1462:B1468)</f>
        <v>152</v>
      </c>
      <c r="C1461" s="535">
        <f>SUM(C1462:C1468)</f>
        <v>0.96202531645569633</v>
      </c>
      <c r="D1461" s="536"/>
      <c r="E1461" s="536"/>
      <c r="F1461" s="539"/>
      <c r="G1461" s="536">
        <f>SUM(G1462:G1468)</f>
        <v>935.33999999999992</v>
      </c>
      <c r="H1461" s="536">
        <f t="shared" ref="H1461:I1461" si="1000">SUM(H1462:H1468)</f>
        <v>225.32999999999998</v>
      </c>
      <c r="I1461" s="540">
        <f t="shared" si="1000"/>
        <v>1160.67</v>
      </c>
    </row>
    <row r="1462" spans="1:9" x14ac:dyDescent="0.25">
      <c r="A1462" s="331" t="s">
        <v>61</v>
      </c>
      <c r="B1462" s="554">
        <v>48</v>
      </c>
      <c r="C1462" s="326">
        <f t="shared" ref="C1462:C1477" si="1001">B1462/158</f>
        <v>0.30379746835443039</v>
      </c>
      <c r="D1462" s="325">
        <v>5.9409999999999998</v>
      </c>
      <c r="E1462" s="325">
        <f t="shared" ref="E1462:E1477" si="1002">D1462*C1462*158</f>
        <v>285.16800000000001</v>
      </c>
      <c r="F1462" s="332">
        <v>1</v>
      </c>
      <c r="G1462" s="325">
        <f t="shared" ref="G1462" si="1003">ROUND(E1462*F1462,2)</f>
        <v>285.17</v>
      </c>
      <c r="H1462" s="325">
        <f t="shared" ref="H1462:H1468" si="1004">ROUND(G1462*0.2409,2)</f>
        <v>68.7</v>
      </c>
      <c r="I1462" s="327">
        <f t="shared" ref="I1462" si="1005">G1462+H1462</f>
        <v>353.87</v>
      </c>
    </row>
    <row r="1463" spans="1:9" x14ac:dyDescent="0.25">
      <c r="A1463" s="331" t="s">
        <v>61</v>
      </c>
      <c r="B1463" s="554">
        <v>24</v>
      </c>
      <c r="C1463" s="326">
        <f t="shared" si="1001"/>
        <v>0.15189873417721519</v>
      </c>
      <c r="D1463" s="325">
        <v>5.9409999999999998</v>
      </c>
      <c r="E1463" s="325">
        <f t="shared" si="1002"/>
        <v>142.584</v>
      </c>
      <c r="F1463" s="332">
        <v>1</v>
      </c>
      <c r="G1463" s="325">
        <f t="shared" ref="G1463:G1468" si="1006">ROUND(E1463*F1463,2)</f>
        <v>142.58000000000001</v>
      </c>
      <c r="H1463" s="325">
        <f t="shared" si="1004"/>
        <v>34.35</v>
      </c>
      <c r="I1463" s="327">
        <f t="shared" ref="I1463:I1468" si="1007">G1463+H1463</f>
        <v>176.93</v>
      </c>
    </row>
    <row r="1464" spans="1:9" x14ac:dyDescent="0.25">
      <c r="A1464" s="331" t="s">
        <v>61</v>
      </c>
      <c r="B1464" s="554">
        <v>16</v>
      </c>
      <c r="C1464" s="326">
        <f t="shared" si="1001"/>
        <v>0.10126582278481013</v>
      </c>
      <c r="D1464" s="325">
        <v>5.9409999999999998</v>
      </c>
      <c r="E1464" s="325">
        <f t="shared" si="1002"/>
        <v>95.055999999999997</v>
      </c>
      <c r="F1464" s="332">
        <v>1</v>
      </c>
      <c r="G1464" s="325">
        <f t="shared" si="1006"/>
        <v>95.06</v>
      </c>
      <c r="H1464" s="325">
        <f t="shared" si="1004"/>
        <v>22.9</v>
      </c>
      <c r="I1464" s="327">
        <f t="shared" si="1007"/>
        <v>117.96000000000001</v>
      </c>
    </row>
    <row r="1465" spans="1:9" x14ac:dyDescent="0.25">
      <c r="A1465" s="331" t="s">
        <v>61</v>
      </c>
      <c r="B1465" s="554">
        <v>8</v>
      </c>
      <c r="C1465" s="326">
        <f t="shared" si="1001"/>
        <v>5.0632911392405063E-2</v>
      </c>
      <c r="D1465" s="325">
        <v>5.9409999999999998</v>
      </c>
      <c r="E1465" s="325">
        <f t="shared" si="1002"/>
        <v>47.527999999999999</v>
      </c>
      <c r="F1465" s="332">
        <v>1</v>
      </c>
      <c r="G1465" s="325">
        <f t="shared" si="1006"/>
        <v>47.53</v>
      </c>
      <c r="H1465" s="325">
        <f t="shared" si="1004"/>
        <v>11.45</v>
      </c>
      <c r="I1465" s="327">
        <f t="shared" si="1007"/>
        <v>58.980000000000004</v>
      </c>
    </row>
    <row r="1466" spans="1:9" x14ac:dyDescent="0.25">
      <c r="A1466" s="331" t="s">
        <v>61</v>
      </c>
      <c r="B1466" s="554">
        <v>24</v>
      </c>
      <c r="C1466" s="326">
        <f t="shared" si="1001"/>
        <v>0.15189873417721519</v>
      </c>
      <c r="D1466" s="325">
        <v>5.9409999999999998</v>
      </c>
      <c r="E1466" s="325">
        <f t="shared" si="1002"/>
        <v>142.584</v>
      </c>
      <c r="F1466" s="332">
        <v>1</v>
      </c>
      <c r="G1466" s="325">
        <f t="shared" si="1006"/>
        <v>142.58000000000001</v>
      </c>
      <c r="H1466" s="325">
        <f t="shared" si="1004"/>
        <v>34.35</v>
      </c>
      <c r="I1466" s="327">
        <f t="shared" si="1007"/>
        <v>176.93</v>
      </c>
    </row>
    <row r="1467" spans="1:9" x14ac:dyDescent="0.25">
      <c r="A1467" s="331" t="s">
        <v>61</v>
      </c>
      <c r="B1467" s="554">
        <v>24</v>
      </c>
      <c r="C1467" s="326">
        <f t="shared" si="1001"/>
        <v>0.15189873417721519</v>
      </c>
      <c r="D1467" s="325">
        <v>5.74</v>
      </c>
      <c r="E1467" s="325">
        <f t="shared" si="1002"/>
        <v>137.76</v>
      </c>
      <c r="F1467" s="332">
        <v>1</v>
      </c>
      <c r="G1467" s="325">
        <f t="shared" si="1006"/>
        <v>137.76</v>
      </c>
      <c r="H1467" s="325">
        <f t="shared" si="1004"/>
        <v>33.19</v>
      </c>
      <c r="I1467" s="327">
        <f t="shared" si="1007"/>
        <v>170.95</v>
      </c>
    </row>
    <row r="1468" spans="1:9" x14ac:dyDescent="0.25">
      <c r="A1468" s="331" t="s">
        <v>510</v>
      </c>
      <c r="B1468" s="554">
        <v>8</v>
      </c>
      <c r="C1468" s="326">
        <f t="shared" si="1001"/>
        <v>5.0632911392405063E-2</v>
      </c>
      <c r="D1468" s="325">
        <v>1672</v>
      </c>
      <c r="E1468" s="325">
        <f>D1468*C1468</f>
        <v>84.658227848101262</v>
      </c>
      <c r="F1468" s="332">
        <v>1</v>
      </c>
      <c r="G1468" s="325">
        <f t="shared" si="1006"/>
        <v>84.66</v>
      </c>
      <c r="H1468" s="325">
        <f t="shared" si="1004"/>
        <v>20.39</v>
      </c>
      <c r="I1468" s="327">
        <f t="shared" si="1007"/>
        <v>105.05</v>
      </c>
    </row>
    <row r="1469" spans="1:9" ht="49.5" x14ac:dyDescent="0.25">
      <c r="A1469" s="520" t="s">
        <v>1394</v>
      </c>
      <c r="B1469" s="552">
        <f t="shared" ref="B1469:C1469" si="1008">SUM(B1470:B1472)</f>
        <v>72</v>
      </c>
      <c r="C1469" s="535">
        <f t="shared" si="1008"/>
        <v>0.45569620253164556</v>
      </c>
      <c r="D1469" s="536"/>
      <c r="E1469" s="536"/>
      <c r="F1469" s="539"/>
      <c r="G1469" s="535">
        <f t="shared" ref="G1469:I1469" si="1009">SUM(G1470:G1472)</f>
        <v>270</v>
      </c>
      <c r="H1469" s="535">
        <f t="shared" si="1009"/>
        <v>65.039999999999992</v>
      </c>
      <c r="I1469" s="537">
        <f t="shared" si="1009"/>
        <v>335.04</v>
      </c>
    </row>
    <row r="1470" spans="1:9" x14ac:dyDescent="0.25">
      <c r="A1470" s="324" t="s">
        <v>62</v>
      </c>
      <c r="B1470" s="554">
        <v>24</v>
      </c>
      <c r="C1470" s="326">
        <f t="shared" si="1001"/>
        <v>0.15189873417721519</v>
      </c>
      <c r="D1470" s="325">
        <v>3.75</v>
      </c>
      <c r="E1470" s="325">
        <f t="shared" si="1002"/>
        <v>90</v>
      </c>
      <c r="F1470" s="332">
        <v>1</v>
      </c>
      <c r="G1470" s="325">
        <f t="shared" ref="G1470" si="1010">ROUND(E1470*F1470,2)</f>
        <v>90</v>
      </c>
      <c r="H1470" s="325">
        <f t="shared" ref="H1470:H1472" si="1011">ROUND(G1470*0.2409,2)</f>
        <v>21.68</v>
      </c>
      <c r="I1470" s="327">
        <f t="shared" ref="I1470" si="1012">G1470+H1470</f>
        <v>111.68</v>
      </c>
    </row>
    <row r="1471" spans="1:9" x14ac:dyDescent="0.25">
      <c r="A1471" s="324" t="s">
        <v>62</v>
      </c>
      <c r="B1471" s="554">
        <v>24</v>
      </c>
      <c r="C1471" s="326">
        <f t="shared" si="1001"/>
        <v>0.15189873417721519</v>
      </c>
      <c r="D1471" s="325">
        <v>3.75</v>
      </c>
      <c r="E1471" s="325">
        <f t="shared" si="1002"/>
        <v>90</v>
      </c>
      <c r="F1471" s="332">
        <v>1</v>
      </c>
      <c r="G1471" s="325">
        <f t="shared" ref="G1471:G1472" si="1013">ROUND(E1471*F1471,2)</f>
        <v>90</v>
      </c>
      <c r="H1471" s="325">
        <f t="shared" si="1011"/>
        <v>21.68</v>
      </c>
      <c r="I1471" s="327">
        <f t="shared" ref="I1471:I1472" si="1014">G1471+H1471</f>
        <v>111.68</v>
      </c>
    </row>
    <row r="1472" spans="1:9" x14ac:dyDescent="0.25">
      <c r="A1472" s="331" t="s">
        <v>62</v>
      </c>
      <c r="B1472" s="554">
        <v>24</v>
      </c>
      <c r="C1472" s="326">
        <f t="shared" si="1001"/>
        <v>0.15189873417721519</v>
      </c>
      <c r="D1472" s="325">
        <v>3.75</v>
      </c>
      <c r="E1472" s="325">
        <f t="shared" si="1002"/>
        <v>90</v>
      </c>
      <c r="F1472" s="332">
        <v>1</v>
      </c>
      <c r="G1472" s="325">
        <f t="shared" si="1013"/>
        <v>90</v>
      </c>
      <c r="H1472" s="325">
        <f t="shared" si="1011"/>
        <v>21.68</v>
      </c>
      <c r="I1472" s="327">
        <f t="shared" si="1014"/>
        <v>111.68</v>
      </c>
    </row>
    <row r="1473" spans="1:9" ht="33" x14ac:dyDescent="0.25">
      <c r="A1473" s="520" t="s">
        <v>7</v>
      </c>
      <c r="B1473" s="552">
        <f t="shared" ref="B1473:C1473" si="1015">SUM(B1474:B1477)</f>
        <v>96</v>
      </c>
      <c r="C1473" s="535">
        <f t="shared" si="1015"/>
        <v>0.60759493670886078</v>
      </c>
      <c r="D1473" s="536"/>
      <c r="E1473" s="536"/>
      <c r="F1473" s="539"/>
      <c r="G1473" s="536">
        <f t="shared" ref="G1473:I1473" si="1016">SUM(G1474:G1477)</f>
        <v>322.56</v>
      </c>
      <c r="H1473" s="536">
        <f t="shared" si="1016"/>
        <v>77.709999999999994</v>
      </c>
      <c r="I1473" s="540">
        <f t="shared" si="1016"/>
        <v>400.26999999999992</v>
      </c>
    </row>
    <row r="1474" spans="1:9" x14ac:dyDescent="0.25">
      <c r="A1474" s="331" t="s">
        <v>63</v>
      </c>
      <c r="B1474" s="554">
        <v>24</v>
      </c>
      <c r="C1474" s="326">
        <f t="shared" si="1001"/>
        <v>0.15189873417721519</v>
      </c>
      <c r="D1474" s="325">
        <v>3.36</v>
      </c>
      <c r="E1474" s="325">
        <f t="shared" si="1002"/>
        <v>80.64</v>
      </c>
      <c r="F1474" s="332">
        <v>1</v>
      </c>
      <c r="G1474" s="325">
        <f t="shared" ref="G1474" si="1017">ROUND(E1474*F1474,2)</f>
        <v>80.64</v>
      </c>
      <c r="H1474" s="325">
        <f t="shared" ref="H1474:H1477" si="1018">ROUND(G1474*0.2409,2)</f>
        <v>19.43</v>
      </c>
      <c r="I1474" s="327">
        <f t="shared" ref="I1474" si="1019">G1474+H1474</f>
        <v>100.07</v>
      </c>
    </row>
    <row r="1475" spans="1:9" x14ac:dyDescent="0.25">
      <c r="A1475" s="331" t="s">
        <v>63</v>
      </c>
      <c r="B1475" s="554">
        <v>16</v>
      </c>
      <c r="C1475" s="326">
        <f t="shared" si="1001"/>
        <v>0.10126582278481013</v>
      </c>
      <c r="D1475" s="325">
        <v>3.36</v>
      </c>
      <c r="E1475" s="325">
        <f t="shared" si="1002"/>
        <v>53.76</v>
      </c>
      <c r="F1475" s="332">
        <v>1</v>
      </c>
      <c r="G1475" s="325">
        <f t="shared" ref="G1475:G1477" si="1020">ROUND(E1475*F1475,2)</f>
        <v>53.76</v>
      </c>
      <c r="H1475" s="325">
        <f t="shared" si="1018"/>
        <v>12.95</v>
      </c>
      <c r="I1475" s="327">
        <f t="shared" ref="I1475:I1477" si="1021">G1475+H1475</f>
        <v>66.709999999999994</v>
      </c>
    </row>
    <row r="1476" spans="1:9" x14ac:dyDescent="0.25">
      <c r="A1476" s="331" t="s">
        <v>63</v>
      </c>
      <c r="B1476" s="554">
        <v>32</v>
      </c>
      <c r="C1476" s="326">
        <f t="shared" si="1001"/>
        <v>0.20253164556962025</v>
      </c>
      <c r="D1476" s="325">
        <v>3.36</v>
      </c>
      <c r="E1476" s="325">
        <f t="shared" si="1002"/>
        <v>107.52</v>
      </c>
      <c r="F1476" s="332">
        <v>1</v>
      </c>
      <c r="G1476" s="325">
        <f t="shared" si="1020"/>
        <v>107.52</v>
      </c>
      <c r="H1476" s="325">
        <f t="shared" si="1018"/>
        <v>25.9</v>
      </c>
      <c r="I1476" s="327">
        <f t="shared" si="1021"/>
        <v>133.41999999999999</v>
      </c>
    </row>
    <row r="1477" spans="1:9" x14ac:dyDescent="0.25">
      <c r="A1477" s="331" t="s">
        <v>63</v>
      </c>
      <c r="B1477" s="554">
        <v>24</v>
      </c>
      <c r="C1477" s="326">
        <f t="shared" si="1001"/>
        <v>0.15189873417721519</v>
      </c>
      <c r="D1477" s="325">
        <v>3.36</v>
      </c>
      <c r="E1477" s="325">
        <f t="shared" si="1002"/>
        <v>80.64</v>
      </c>
      <c r="F1477" s="332">
        <v>1</v>
      </c>
      <c r="G1477" s="325">
        <f t="shared" si="1020"/>
        <v>80.64</v>
      </c>
      <c r="H1477" s="325">
        <f t="shared" si="1018"/>
        <v>19.43</v>
      </c>
      <c r="I1477" s="327">
        <f t="shared" si="1021"/>
        <v>100.07</v>
      </c>
    </row>
    <row r="1478" spans="1:9" x14ac:dyDescent="0.25">
      <c r="A1478" s="519" t="s">
        <v>1548</v>
      </c>
      <c r="B1478" s="551">
        <f>B1479+B1483</f>
        <v>37</v>
      </c>
      <c r="C1478" s="532">
        <f>C1479+C1483</f>
        <v>0.23417721518987342</v>
      </c>
      <c r="D1478" s="533"/>
      <c r="E1478" s="533"/>
      <c r="F1478" s="541"/>
      <c r="G1478" s="533">
        <f>G1479+G1483</f>
        <v>159.25</v>
      </c>
      <c r="H1478" s="533">
        <f t="shared" ref="H1478:I1478" si="1022">H1479+H1483</f>
        <v>38.36</v>
      </c>
      <c r="I1478" s="534">
        <f t="shared" si="1022"/>
        <v>197.61</v>
      </c>
    </row>
    <row r="1479" spans="1:9" ht="49.5" x14ac:dyDescent="0.25">
      <c r="A1479" s="520" t="s">
        <v>8</v>
      </c>
      <c r="B1479" s="552">
        <f t="shared" ref="B1479:C1479" si="1023">SUM(B1480:B1482)</f>
        <v>15</v>
      </c>
      <c r="C1479" s="535">
        <f t="shared" si="1023"/>
        <v>9.49367088607595E-2</v>
      </c>
      <c r="D1479" s="536"/>
      <c r="E1479" s="536"/>
      <c r="F1479" s="539"/>
      <c r="G1479" s="535">
        <f t="shared" ref="G1479:I1479" si="1024">SUM(G1480:G1482)</f>
        <v>85.33</v>
      </c>
      <c r="H1479" s="535">
        <f t="shared" si="1024"/>
        <v>20.56</v>
      </c>
      <c r="I1479" s="537">
        <f t="shared" si="1024"/>
        <v>105.89</v>
      </c>
    </row>
    <row r="1480" spans="1:9" x14ac:dyDescent="0.25">
      <c r="A1480" s="324" t="s">
        <v>612</v>
      </c>
      <c r="B1480" s="557">
        <v>1</v>
      </c>
      <c r="C1480" s="326">
        <f t="shared" ref="C1480:C1482" si="1025">B1480/158</f>
        <v>6.3291139240506328E-3</v>
      </c>
      <c r="D1480" s="340">
        <v>4.97</v>
      </c>
      <c r="E1480" s="325">
        <f>D1480*C1480*158</f>
        <v>4.97</v>
      </c>
      <c r="F1480" s="334">
        <v>1</v>
      </c>
      <c r="G1480" s="325">
        <f t="shared" ref="G1480" si="1026">ROUND(E1480*F1480,2)</f>
        <v>4.97</v>
      </c>
      <c r="H1480" s="325">
        <f t="shared" ref="H1480:H1482" si="1027">ROUND(G1480*0.2409,2)</f>
        <v>1.2</v>
      </c>
      <c r="I1480" s="327">
        <f t="shared" ref="I1480" si="1028">G1480+H1480</f>
        <v>6.17</v>
      </c>
    </row>
    <row r="1481" spans="1:9" x14ac:dyDescent="0.25">
      <c r="A1481" s="324" t="s">
        <v>61</v>
      </c>
      <c r="B1481" s="557">
        <v>7</v>
      </c>
      <c r="C1481" s="326">
        <f t="shared" si="1025"/>
        <v>4.4303797468354431E-2</v>
      </c>
      <c r="D1481" s="340">
        <v>5.74</v>
      </c>
      <c r="E1481" s="325">
        <f t="shared" ref="E1481:E1482" si="1029">D1481*C1481*158</f>
        <v>40.180000000000007</v>
      </c>
      <c r="F1481" s="334">
        <v>1</v>
      </c>
      <c r="G1481" s="325">
        <f t="shared" ref="G1481:G1482" si="1030">ROUND(E1481*F1481,2)</f>
        <v>40.18</v>
      </c>
      <c r="H1481" s="325">
        <f t="shared" si="1027"/>
        <v>9.68</v>
      </c>
      <c r="I1481" s="327">
        <f t="shared" ref="I1481:I1482" si="1031">G1481+H1481</f>
        <v>49.86</v>
      </c>
    </row>
    <row r="1482" spans="1:9" x14ac:dyDescent="0.25">
      <c r="A1482" s="324" t="s">
        <v>61</v>
      </c>
      <c r="B1482" s="557">
        <v>7</v>
      </c>
      <c r="C1482" s="326">
        <f t="shared" si="1025"/>
        <v>4.4303797468354431E-2</v>
      </c>
      <c r="D1482" s="340">
        <v>5.74</v>
      </c>
      <c r="E1482" s="325">
        <f t="shared" si="1029"/>
        <v>40.180000000000007</v>
      </c>
      <c r="F1482" s="334">
        <v>1</v>
      </c>
      <c r="G1482" s="325">
        <f t="shared" si="1030"/>
        <v>40.18</v>
      </c>
      <c r="H1482" s="325">
        <f t="shared" si="1027"/>
        <v>9.68</v>
      </c>
      <c r="I1482" s="327">
        <f t="shared" si="1031"/>
        <v>49.86</v>
      </c>
    </row>
    <row r="1483" spans="1:9" ht="33" x14ac:dyDescent="0.25">
      <c r="A1483" s="520" t="s">
        <v>7</v>
      </c>
      <c r="B1483" s="552">
        <f>SUM(B1484:B1486)</f>
        <v>22</v>
      </c>
      <c r="C1483" s="535">
        <f>SUM(C1484:C1486)</f>
        <v>0.13924050632911392</v>
      </c>
      <c r="D1483" s="536"/>
      <c r="E1483" s="536"/>
      <c r="F1483" s="539"/>
      <c r="G1483" s="536">
        <f>SUM(G1484:G1486)</f>
        <v>73.92</v>
      </c>
      <c r="H1483" s="536">
        <f t="shared" ref="H1483:I1483" si="1032">SUM(H1484:H1486)</f>
        <v>17.8</v>
      </c>
      <c r="I1483" s="540">
        <f t="shared" si="1032"/>
        <v>91.72</v>
      </c>
    </row>
    <row r="1484" spans="1:9" x14ac:dyDescent="0.25">
      <c r="A1484" s="331" t="s">
        <v>63</v>
      </c>
      <c r="B1484" s="554">
        <v>9</v>
      </c>
      <c r="C1484" s="326">
        <f t="shared" ref="C1484:C1486" si="1033">B1484/158</f>
        <v>5.6962025316455694E-2</v>
      </c>
      <c r="D1484" s="325">
        <v>3.36</v>
      </c>
      <c r="E1484" s="325">
        <f t="shared" ref="E1484:E1486" si="1034">D1484*C1484*158</f>
        <v>30.24</v>
      </c>
      <c r="F1484" s="332">
        <v>1</v>
      </c>
      <c r="G1484" s="325">
        <f t="shared" ref="G1484" si="1035">ROUND(E1484*F1484,2)</f>
        <v>30.24</v>
      </c>
      <c r="H1484" s="325">
        <f t="shared" ref="H1484:H1486" si="1036">ROUND(G1484*0.2409,2)</f>
        <v>7.28</v>
      </c>
      <c r="I1484" s="327">
        <f t="shared" ref="I1484" si="1037">G1484+H1484</f>
        <v>37.519999999999996</v>
      </c>
    </row>
    <row r="1485" spans="1:9" x14ac:dyDescent="0.25">
      <c r="A1485" s="331" t="s">
        <v>63</v>
      </c>
      <c r="B1485" s="554">
        <v>12</v>
      </c>
      <c r="C1485" s="326">
        <f t="shared" si="1033"/>
        <v>7.5949367088607597E-2</v>
      </c>
      <c r="D1485" s="325">
        <v>3.36</v>
      </c>
      <c r="E1485" s="325">
        <f t="shared" si="1034"/>
        <v>40.32</v>
      </c>
      <c r="F1485" s="332">
        <v>1</v>
      </c>
      <c r="G1485" s="325">
        <f t="shared" ref="G1485:G1486" si="1038">ROUND(E1485*F1485,2)</f>
        <v>40.32</v>
      </c>
      <c r="H1485" s="325">
        <f t="shared" si="1036"/>
        <v>9.7100000000000009</v>
      </c>
      <c r="I1485" s="327">
        <f t="shared" ref="I1485:I1486" si="1039">G1485+H1485</f>
        <v>50.03</v>
      </c>
    </row>
    <row r="1486" spans="1:9" x14ac:dyDescent="0.25">
      <c r="A1486" s="331" t="s">
        <v>63</v>
      </c>
      <c r="B1486" s="554">
        <v>1</v>
      </c>
      <c r="C1486" s="326">
        <f t="shared" si="1033"/>
        <v>6.3291139240506328E-3</v>
      </c>
      <c r="D1486" s="325">
        <v>3.36</v>
      </c>
      <c r="E1486" s="325">
        <f t="shared" si="1034"/>
        <v>3.36</v>
      </c>
      <c r="F1486" s="332">
        <v>1</v>
      </c>
      <c r="G1486" s="325">
        <f t="shared" si="1038"/>
        <v>3.36</v>
      </c>
      <c r="H1486" s="325">
        <f t="shared" si="1036"/>
        <v>0.81</v>
      </c>
      <c r="I1486" s="327">
        <f t="shared" si="1039"/>
        <v>4.17</v>
      </c>
    </row>
    <row r="1487" spans="1:9" x14ac:dyDescent="0.25">
      <c r="A1487" s="519" t="s">
        <v>1549</v>
      </c>
      <c r="B1487" s="551">
        <f>B1488+B1491</f>
        <v>10</v>
      </c>
      <c r="C1487" s="532">
        <f>C1488+C1491</f>
        <v>6.3291139240506333E-2</v>
      </c>
      <c r="D1487" s="533"/>
      <c r="E1487" s="533"/>
      <c r="F1487" s="541"/>
      <c r="G1487" s="533">
        <f>G1488+G1491</f>
        <v>66.800000000000011</v>
      </c>
      <c r="H1487" s="533">
        <f>H1488+H1491</f>
        <v>16.090000000000003</v>
      </c>
      <c r="I1487" s="534">
        <f>I1488+I1491</f>
        <v>82.890000000000015</v>
      </c>
    </row>
    <row r="1488" spans="1:9" ht="49.5" x14ac:dyDescent="0.25">
      <c r="A1488" s="520" t="s">
        <v>8</v>
      </c>
      <c r="B1488" s="552">
        <f>SUM(B1489:B1490)</f>
        <v>5</v>
      </c>
      <c r="C1488" s="535">
        <f>SUM(C1489:C1490)</f>
        <v>3.1645569620253167E-2</v>
      </c>
      <c r="D1488" s="536"/>
      <c r="E1488" s="536"/>
      <c r="F1488" s="539"/>
      <c r="G1488" s="536">
        <f>SUM(G1489:G1490)</f>
        <v>29.700000000000003</v>
      </c>
      <c r="H1488" s="536">
        <f>SUM(H1489:H1490)</f>
        <v>7.15</v>
      </c>
      <c r="I1488" s="540">
        <f>SUM(I1489:I1490)</f>
        <v>36.85</v>
      </c>
    </row>
    <row r="1489" spans="1:9" x14ac:dyDescent="0.25">
      <c r="A1489" s="331" t="s">
        <v>61</v>
      </c>
      <c r="B1489" s="554">
        <v>3</v>
      </c>
      <c r="C1489" s="326">
        <f t="shared" ref="C1489:C1493" si="1040">B1489/158</f>
        <v>1.8987341772151899E-2</v>
      </c>
      <c r="D1489" s="325">
        <v>5.9409999999999998</v>
      </c>
      <c r="E1489" s="325">
        <f t="shared" ref="E1489:E1493" si="1041">D1489*C1489*158</f>
        <v>17.823</v>
      </c>
      <c r="F1489" s="332">
        <v>1</v>
      </c>
      <c r="G1489" s="325">
        <f t="shared" ref="G1489" si="1042">ROUND(E1489*F1489,2)</f>
        <v>17.82</v>
      </c>
      <c r="H1489" s="325">
        <f t="shared" ref="H1489:H1490" si="1043">ROUND(G1489*0.2409,2)</f>
        <v>4.29</v>
      </c>
      <c r="I1489" s="327">
        <f t="shared" ref="I1489" si="1044">G1489+H1489</f>
        <v>22.11</v>
      </c>
    </row>
    <row r="1490" spans="1:9" x14ac:dyDescent="0.25">
      <c r="A1490" s="331" t="s">
        <v>61</v>
      </c>
      <c r="B1490" s="554">
        <v>2</v>
      </c>
      <c r="C1490" s="326">
        <f t="shared" si="1040"/>
        <v>1.2658227848101266E-2</v>
      </c>
      <c r="D1490" s="325">
        <v>5.9409999999999998</v>
      </c>
      <c r="E1490" s="325">
        <f t="shared" si="1041"/>
        <v>11.882</v>
      </c>
      <c r="F1490" s="332">
        <v>1</v>
      </c>
      <c r="G1490" s="325">
        <f t="shared" ref="G1490" si="1045">ROUND(E1490*F1490,2)</f>
        <v>11.88</v>
      </c>
      <c r="H1490" s="325">
        <f t="shared" si="1043"/>
        <v>2.86</v>
      </c>
      <c r="I1490" s="327">
        <f t="shared" ref="I1490" si="1046">G1490+H1490</f>
        <v>14.74</v>
      </c>
    </row>
    <row r="1491" spans="1:9" ht="33" x14ac:dyDescent="0.25">
      <c r="A1491" s="520" t="s">
        <v>7</v>
      </c>
      <c r="B1491" s="552">
        <f>SUM(B1492:B1493)</f>
        <v>5</v>
      </c>
      <c r="C1491" s="535">
        <f>SUM(C1492:C1493)</f>
        <v>3.1645569620253167E-2</v>
      </c>
      <c r="D1491" s="536"/>
      <c r="E1491" s="536"/>
      <c r="F1491" s="539"/>
      <c r="G1491" s="535">
        <f>SUM(G1492:G1493)</f>
        <v>37.1</v>
      </c>
      <c r="H1491" s="535">
        <f>SUM(H1492:H1493)</f>
        <v>8.9400000000000013</v>
      </c>
      <c r="I1491" s="537">
        <f>SUM(I1492:I1493)</f>
        <v>46.040000000000006</v>
      </c>
    </row>
    <row r="1492" spans="1:9" x14ac:dyDescent="0.25">
      <c r="A1492" s="324" t="s">
        <v>1508</v>
      </c>
      <c r="B1492" s="559">
        <v>3</v>
      </c>
      <c r="C1492" s="326">
        <f t="shared" si="1040"/>
        <v>1.8987341772151899E-2</v>
      </c>
      <c r="D1492" s="340">
        <v>1600</v>
      </c>
      <c r="E1492" s="325">
        <f>D1492*C1492</f>
        <v>30.37974683544304</v>
      </c>
      <c r="F1492" s="334">
        <v>1</v>
      </c>
      <c r="G1492" s="325">
        <f t="shared" ref="G1492" si="1047">ROUND(E1492*F1492,2)</f>
        <v>30.38</v>
      </c>
      <c r="H1492" s="325">
        <f t="shared" ref="H1492:H1493" si="1048">ROUND(G1492*0.2409,2)</f>
        <v>7.32</v>
      </c>
      <c r="I1492" s="327">
        <f t="shared" ref="I1492" si="1049">G1492+H1492</f>
        <v>37.700000000000003</v>
      </c>
    </row>
    <row r="1493" spans="1:9" x14ac:dyDescent="0.25">
      <c r="A1493" s="331" t="s">
        <v>63</v>
      </c>
      <c r="B1493" s="554">
        <v>2</v>
      </c>
      <c r="C1493" s="326">
        <f t="shared" si="1040"/>
        <v>1.2658227848101266E-2</v>
      </c>
      <c r="D1493" s="325">
        <v>3.36</v>
      </c>
      <c r="E1493" s="325">
        <f t="shared" si="1041"/>
        <v>6.72</v>
      </c>
      <c r="F1493" s="332">
        <v>1</v>
      </c>
      <c r="G1493" s="325">
        <f t="shared" ref="G1493" si="1050">ROUND(E1493*F1493,2)</f>
        <v>6.72</v>
      </c>
      <c r="H1493" s="325">
        <f t="shared" si="1048"/>
        <v>1.62</v>
      </c>
      <c r="I1493" s="327">
        <f t="shared" ref="I1493" si="1051">G1493+H1493</f>
        <v>8.34</v>
      </c>
    </row>
    <row r="1494" spans="1:9" x14ac:dyDescent="0.25">
      <c r="A1494" s="519" t="s">
        <v>1550</v>
      </c>
      <c r="B1494" s="551">
        <f>B1495</f>
        <v>1332</v>
      </c>
      <c r="C1494" s="532">
        <f>C1495</f>
        <v>8.4303797468354436</v>
      </c>
      <c r="D1494" s="533"/>
      <c r="E1494" s="533"/>
      <c r="F1494" s="541"/>
      <c r="G1494" s="533">
        <f>G1495</f>
        <v>10944.749999999998</v>
      </c>
      <c r="H1494" s="533">
        <f>H1495</f>
        <v>2636.6</v>
      </c>
      <c r="I1494" s="534">
        <f>G1494+H1494</f>
        <v>13581.349999999999</v>
      </c>
    </row>
    <row r="1495" spans="1:9" ht="33" x14ac:dyDescent="0.25">
      <c r="A1495" s="520" t="s">
        <v>1390</v>
      </c>
      <c r="B1495" s="552">
        <f>SUM(B1496:B1511)</f>
        <v>1332</v>
      </c>
      <c r="C1495" s="535">
        <f>SUM(C1496:C1511)</f>
        <v>8.4303797468354436</v>
      </c>
      <c r="D1495" s="536"/>
      <c r="E1495" s="536"/>
      <c r="F1495" s="539"/>
      <c r="G1495" s="536">
        <f>SUM(G1496:G1511)</f>
        <v>10944.749999999998</v>
      </c>
      <c r="H1495" s="536">
        <f>SUM(H1496:H1511)</f>
        <v>2636.6</v>
      </c>
      <c r="I1495" s="540">
        <f>SUM(I1496:I1511)</f>
        <v>13581.349999999999</v>
      </c>
    </row>
    <row r="1496" spans="1:9" x14ac:dyDescent="0.25">
      <c r="A1496" s="331" t="s">
        <v>1551</v>
      </c>
      <c r="B1496" s="554">
        <v>40</v>
      </c>
      <c r="C1496" s="326">
        <f t="shared" ref="C1496:C1511" si="1052">B1496/158</f>
        <v>0.25316455696202533</v>
      </c>
      <c r="D1496" s="325">
        <v>8.798</v>
      </c>
      <c r="E1496" s="325">
        <f t="shared" ref="E1496:E1511" si="1053">D1496*C1496*158</f>
        <v>351.92</v>
      </c>
      <c r="F1496" s="334">
        <v>1</v>
      </c>
      <c r="G1496" s="325">
        <f t="shared" ref="G1496" si="1054">ROUND(E1496*F1496,2)</f>
        <v>351.92</v>
      </c>
      <c r="H1496" s="325">
        <f t="shared" ref="H1496:H1511" si="1055">ROUND(G1496*0.2409,2)</f>
        <v>84.78</v>
      </c>
      <c r="I1496" s="327">
        <f t="shared" ref="I1496" si="1056">G1496+H1496</f>
        <v>436.70000000000005</v>
      </c>
    </row>
    <row r="1497" spans="1:9" x14ac:dyDescent="0.25">
      <c r="A1497" s="331" t="s">
        <v>1551</v>
      </c>
      <c r="B1497" s="554">
        <v>96</v>
      </c>
      <c r="C1497" s="326">
        <f t="shared" si="1052"/>
        <v>0.60759493670886078</v>
      </c>
      <c r="D1497" s="325">
        <v>8.6280000000000001</v>
      </c>
      <c r="E1497" s="325">
        <f t="shared" si="1053"/>
        <v>828.28800000000001</v>
      </c>
      <c r="F1497" s="334">
        <v>1</v>
      </c>
      <c r="G1497" s="325">
        <f t="shared" ref="G1497:G1511" si="1057">ROUND(E1497*F1497,2)</f>
        <v>828.29</v>
      </c>
      <c r="H1497" s="325">
        <f t="shared" si="1055"/>
        <v>199.54</v>
      </c>
      <c r="I1497" s="327">
        <f t="shared" ref="I1497:I1511" si="1058">G1497+H1497</f>
        <v>1027.83</v>
      </c>
    </row>
    <row r="1498" spans="1:9" x14ac:dyDescent="0.25">
      <c r="A1498" s="331" t="s">
        <v>1551</v>
      </c>
      <c r="B1498" s="554">
        <v>120</v>
      </c>
      <c r="C1498" s="326">
        <f t="shared" si="1052"/>
        <v>0.759493670886076</v>
      </c>
      <c r="D1498" s="325">
        <v>8.798</v>
      </c>
      <c r="E1498" s="325">
        <f t="shared" si="1053"/>
        <v>1055.76</v>
      </c>
      <c r="F1498" s="334">
        <v>1</v>
      </c>
      <c r="G1498" s="325">
        <f t="shared" si="1057"/>
        <v>1055.76</v>
      </c>
      <c r="H1498" s="325">
        <f t="shared" si="1055"/>
        <v>254.33</v>
      </c>
      <c r="I1498" s="327">
        <f t="shared" si="1058"/>
        <v>1310.0899999999999</v>
      </c>
    </row>
    <row r="1499" spans="1:9" x14ac:dyDescent="0.25">
      <c r="A1499" s="331" t="s">
        <v>1551</v>
      </c>
      <c r="B1499" s="554">
        <v>56</v>
      </c>
      <c r="C1499" s="326">
        <f t="shared" si="1052"/>
        <v>0.35443037974683544</v>
      </c>
      <c r="D1499" s="325">
        <v>8.7129999999999992</v>
      </c>
      <c r="E1499" s="325">
        <f t="shared" si="1053"/>
        <v>487.92799999999994</v>
      </c>
      <c r="F1499" s="334">
        <v>1</v>
      </c>
      <c r="G1499" s="325">
        <f t="shared" si="1057"/>
        <v>487.93</v>
      </c>
      <c r="H1499" s="325">
        <f t="shared" si="1055"/>
        <v>117.54</v>
      </c>
      <c r="I1499" s="327">
        <f t="shared" si="1058"/>
        <v>605.47</v>
      </c>
    </row>
    <row r="1500" spans="1:9" x14ac:dyDescent="0.25">
      <c r="A1500" s="331" t="s">
        <v>1551</v>
      </c>
      <c r="B1500" s="554">
        <v>48</v>
      </c>
      <c r="C1500" s="326">
        <f t="shared" si="1052"/>
        <v>0.30379746835443039</v>
      </c>
      <c r="D1500" s="325">
        <v>8.6280000000000001</v>
      </c>
      <c r="E1500" s="325">
        <f t="shared" si="1053"/>
        <v>414.14400000000001</v>
      </c>
      <c r="F1500" s="334">
        <v>1</v>
      </c>
      <c r="G1500" s="325">
        <f t="shared" si="1057"/>
        <v>414.14</v>
      </c>
      <c r="H1500" s="325">
        <f t="shared" si="1055"/>
        <v>99.77</v>
      </c>
      <c r="I1500" s="327">
        <f t="shared" si="1058"/>
        <v>513.91</v>
      </c>
    </row>
    <row r="1501" spans="1:9" x14ac:dyDescent="0.25">
      <c r="A1501" s="331" t="s">
        <v>1551</v>
      </c>
      <c r="B1501" s="554">
        <v>72</v>
      </c>
      <c r="C1501" s="326">
        <f t="shared" si="1052"/>
        <v>0.45569620253164556</v>
      </c>
      <c r="D1501" s="325">
        <v>8.5</v>
      </c>
      <c r="E1501" s="325">
        <f t="shared" si="1053"/>
        <v>612</v>
      </c>
      <c r="F1501" s="334">
        <v>1</v>
      </c>
      <c r="G1501" s="325">
        <f t="shared" si="1057"/>
        <v>612</v>
      </c>
      <c r="H1501" s="325">
        <f t="shared" si="1055"/>
        <v>147.43</v>
      </c>
      <c r="I1501" s="327">
        <f t="shared" si="1058"/>
        <v>759.43000000000006</v>
      </c>
    </row>
    <row r="1502" spans="1:9" x14ac:dyDescent="0.25">
      <c r="A1502" s="331" t="s">
        <v>1551</v>
      </c>
      <c r="B1502" s="554">
        <v>112</v>
      </c>
      <c r="C1502" s="326">
        <f t="shared" si="1052"/>
        <v>0.70886075949367089</v>
      </c>
      <c r="D1502" s="325">
        <v>8.5</v>
      </c>
      <c r="E1502" s="325">
        <f t="shared" si="1053"/>
        <v>952</v>
      </c>
      <c r="F1502" s="334">
        <v>1</v>
      </c>
      <c r="G1502" s="325">
        <f t="shared" si="1057"/>
        <v>952</v>
      </c>
      <c r="H1502" s="325">
        <f t="shared" si="1055"/>
        <v>229.34</v>
      </c>
      <c r="I1502" s="327">
        <f t="shared" si="1058"/>
        <v>1181.3399999999999</v>
      </c>
    </row>
    <row r="1503" spans="1:9" x14ac:dyDescent="0.25">
      <c r="A1503" s="331" t="s">
        <v>1551</v>
      </c>
      <c r="B1503" s="554">
        <v>72</v>
      </c>
      <c r="C1503" s="326">
        <f t="shared" si="1052"/>
        <v>0.45569620253164556</v>
      </c>
      <c r="D1503" s="325">
        <v>8.5</v>
      </c>
      <c r="E1503" s="325">
        <f t="shared" si="1053"/>
        <v>612</v>
      </c>
      <c r="F1503" s="334">
        <v>1</v>
      </c>
      <c r="G1503" s="325">
        <f t="shared" si="1057"/>
        <v>612</v>
      </c>
      <c r="H1503" s="325">
        <f t="shared" si="1055"/>
        <v>147.43</v>
      </c>
      <c r="I1503" s="327">
        <f t="shared" si="1058"/>
        <v>759.43000000000006</v>
      </c>
    </row>
    <row r="1504" spans="1:9" x14ac:dyDescent="0.25">
      <c r="A1504" s="331" t="s">
        <v>1551</v>
      </c>
      <c r="B1504" s="554">
        <v>120</v>
      </c>
      <c r="C1504" s="326">
        <f t="shared" si="1052"/>
        <v>0.759493670886076</v>
      </c>
      <c r="D1504" s="325">
        <v>8.5</v>
      </c>
      <c r="E1504" s="325">
        <f t="shared" si="1053"/>
        <v>1020.0000000000001</v>
      </c>
      <c r="F1504" s="334">
        <v>1</v>
      </c>
      <c r="G1504" s="325">
        <f t="shared" si="1057"/>
        <v>1020</v>
      </c>
      <c r="H1504" s="325">
        <f t="shared" si="1055"/>
        <v>245.72</v>
      </c>
      <c r="I1504" s="327">
        <f t="shared" si="1058"/>
        <v>1265.72</v>
      </c>
    </row>
    <row r="1505" spans="1:9" x14ac:dyDescent="0.25">
      <c r="A1505" s="331" t="s">
        <v>1552</v>
      </c>
      <c r="B1505" s="554">
        <v>16</v>
      </c>
      <c r="C1505" s="326">
        <f t="shared" si="1052"/>
        <v>0.10126582278481013</v>
      </c>
      <c r="D1505" s="325">
        <v>2460</v>
      </c>
      <c r="E1505" s="325">
        <f>D1505*C1505</f>
        <v>249.1139240506329</v>
      </c>
      <c r="F1505" s="334">
        <v>1</v>
      </c>
      <c r="G1505" s="325">
        <f t="shared" si="1057"/>
        <v>249.11</v>
      </c>
      <c r="H1505" s="325">
        <f t="shared" si="1055"/>
        <v>60.01</v>
      </c>
      <c r="I1505" s="327">
        <f t="shared" si="1058"/>
        <v>309.12</v>
      </c>
    </row>
    <row r="1506" spans="1:9" x14ac:dyDescent="0.25">
      <c r="A1506" s="331" t="s">
        <v>66</v>
      </c>
      <c r="B1506" s="554">
        <v>64</v>
      </c>
      <c r="C1506" s="326">
        <f t="shared" si="1052"/>
        <v>0.4050632911392405</v>
      </c>
      <c r="D1506" s="325">
        <v>7.52</v>
      </c>
      <c r="E1506" s="325">
        <f t="shared" si="1053"/>
        <v>481.28</v>
      </c>
      <c r="F1506" s="334">
        <v>1</v>
      </c>
      <c r="G1506" s="325">
        <f t="shared" si="1057"/>
        <v>481.28</v>
      </c>
      <c r="H1506" s="325">
        <f t="shared" si="1055"/>
        <v>115.94</v>
      </c>
      <c r="I1506" s="327">
        <f t="shared" si="1058"/>
        <v>597.22</v>
      </c>
    </row>
    <row r="1507" spans="1:9" x14ac:dyDescent="0.25">
      <c r="A1507" s="331" t="s">
        <v>66</v>
      </c>
      <c r="B1507" s="554">
        <v>72</v>
      </c>
      <c r="C1507" s="326">
        <f t="shared" si="1052"/>
        <v>0.45569620253164556</v>
      </c>
      <c r="D1507" s="325">
        <v>7.52</v>
      </c>
      <c r="E1507" s="325">
        <f t="shared" si="1053"/>
        <v>541.43999999999994</v>
      </c>
      <c r="F1507" s="334">
        <v>1</v>
      </c>
      <c r="G1507" s="325">
        <f t="shared" si="1057"/>
        <v>541.44000000000005</v>
      </c>
      <c r="H1507" s="325">
        <f t="shared" si="1055"/>
        <v>130.43</v>
      </c>
      <c r="I1507" s="327">
        <f t="shared" si="1058"/>
        <v>671.87000000000012</v>
      </c>
    </row>
    <row r="1508" spans="1:9" x14ac:dyDescent="0.25">
      <c r="A1508" s="331" t="s">
        <v>66</v>
      </c>
      <c r="B1508" s="554">
        <v>96</v>
      </c>
      <c r="C1508" s="326">
        <f t="shared" si="1052"/>
        <v>0.60759493670886078</v>
      </c>
      <c r="D1508" s="325">
        <v>7.52</v>
      </c>
      <c r="E1508" s="325">
        <f t="shared" si="1053"/>
        <v>721.92000000000007</v>
      </c>
      <c r="F1508" s="334">
        <v>1</v>
      </c>
      <c r="G1508" s="325">
        <f t="shared" si="1057"/>
        <v>721.92</v>
      </c>
      <c r="H1508" s="325">
        <f t="shared" si="1055"/>
        <v>173.91</v>
      </c>
      <c r="I1508" s="327">
        <f t="shared" si="1058"/>
        <v>895.82999999999993</v>
      </c>
    </row>
    <row r="1509" spans="1:9" x14ac:dyDescent="0.25">
      <c r="A1509" s="331" t="s">
        <v>66</v>
      </c>
      <c r="B1509" s="554">
        <v>120</v>
      </c>
      <c r="C1509" s="326">
        <f t="shared" si="1052"/>
        <v>0.759493670886076</v>
      </c>
      <c r="D1509" s="325">
        <v>7.52</v>
      </c>
      <c r="E1509" s="325">
        <f t="shared" si="1053"/>
        <v>902.40000000000009</v>
      </c>
      <c r="F1509" s="334">
        <v>1</v>
      </c>
      <c r="G1509" s="325">
        <f t="shared" si="1057"/>
        <v>902.4</v>
      </c>
      <c r="H1509" s="325">
        <f t="shared" si="1055"/>
        <v>217.39</v>
      </c>
      <c r="I1509" s="327">
        <f t="shared" si="1058"/>
        <v>1119.79</v>
      </c>
    </row>
    <row r="1510" spans="1:9" x14ac:dyDescent="0.25">
      <c r="A1510" s="331" t="s">
        <v>66</v>
      </c>
      <c r="B1510" s="554">
        <v>108</v>
      </c>
      <c r="C1510" s="326">
        <f t="shared" si="1052"/>
        <v>0.68354430379746833</v>
      </c>
      <c r="D1510" s="325">
        <v>7.52</v>
      </c>
      <c r="E1510" s="325">
        <f t="shared" si="1053"/>
        <v>812.15999999999985</v>
      </c>
      <c r="F1510" s="334">
        <v>1</v>
      </c>
      <c r="G1510" s="325">
        <f t="shared" si="1057"/>
        <v>812.16</v>
      </c>
      <c r="H1510" s="325">
        <f t="shared" si="1055"/>
        <v>195.65</v>
      </c>
      <c r="I1510" s="327">
        <f t="shared" si="1058"/>
        <v>1007.81</v>
      </c>
    </row>
    <row r="1511" spans="1:9" x14ac:dyDescent="0.25">
      <c r="A1511" s="331" t="s">
        <v>66</v>
      </c>
      <c r="B1511" s="554">
        <v>120</v>
      </c>
      <c r="C1511" s="326">
        <f t="shared" si="1052"/>
        <v>0.759493670886076</v>
      </c>
      <c r="D1511" s="325">
        <v>7.52</v>
      </c>
      <c r="E1511" s="325">
        <f t="shared" si="1053"/>
        <v>902.40000000000009</v>
      </c>
      <c r="F1511" s="332">
        <v>1</v>
      </c>
      <c r="G1511" s="325">
        <f t="shared" si="1057"/>
        <v>902.4</v>
      </c>
      <c r="H1511" s="325">
        <f t="shared" si="1055"/>
        <v>217.39</v>
      </c>
      <c r="I1511" s="327">
        <f t="shared" si="1058"/>
        <v>1119.79</v>
      </c>
    </row>
    <row r="1512" spans="1:9" x14ac:dyDescent="0.25">
      <c r="A1512" s="519" t="s">
        <v>1553</v>
      </c>
      <c r="B1512" s="551">
        <f>B1513</f>
        <v>63</v>
      </c>
      <c r="C1512" s="532">
        <f>C1513</f>
        <v>0.39873417721518989</v>
      </c>
      <c r="D1512" s="533"/>
      <c r="E1512" s="533"/>
      <c r="F1512" s="541"/>
      <c r="G1512" s="533">
        <f>G1513</f>
        <v>182.85</v>
      </c>
      <c r="H1512" s="533">
        <f>H1513</f>
        <v>44.05</v>
      </c>
      <c r="I1512" s="534">
        <f>I1513</f>
        <v>226.89999999999998</v>
      </c>
    </row>
    <row r="1513" spans="1:9" ht="33" x14ac:dyDescent="0.25">
      <c r="A1513" s="520" t="s">
        <v>7</v>
      </c>
      <c r="B1513" s="552">
        <f>SUM(B1514:B1515)</f>
        <v>63</v>
      </c>
      <c r="C1513" s="535">
        <f>SUM(C1514:C1515)</f>
        <v>0.39873417721518989</v>
      </c>
      <c r="D1513" s="536"/>
      <c r="E1513" s="536"/>
      <c r="F1513" s="539"/>
      <c r="G1513" s="536">
        <f>SUM(G1514:G1515)</f>
        <v>182.85</v>
      </c>
      <c r="H1513" s="536">
        <f>SUM(H1514:H1515)</f>
        <v>44.05</v>
      </c>
      <c r="I1513" s="540">
        <f>SUM(I1514:I1515)</f>
        <v>226.89999999999998</v>
      </c>
    </row>
    <row r="1514" spans="1:9" x14ac:dyDescent="0.25">
      <c r="A1514" s="331" t="s">
        <v>1554</v>
      </c>
      <c r="B1514" s="554">
        <v>38</v>
      </c>
      <c r="C1514" s="326">
        <f t="shared" ref="C1514:C1515" si="1059">B1514/158</f>
        <v>0.24050632911392406</v>
      </c>
      <c r="D1514" s="325">
        <v>1350</v>
      </c>
      <c r="E1514" s="325">
        <f>D1514*C1514</f>
        <v>324.68354430379748</v>
      </c>
      <c r="F1514" s="332">
        <v>0.3</v>
      </c>
      <c r="G1514" s="325">
        <f t="shared" ref="G1514" si="1060">ROUND(E1514*F1514,2)</f>
        <v>97.41</v>
      </c>
      <c r="H1514" s="325">
        <f t="shared" ref="H1514:H1515" si="1061">ROUND(G1514*0.2409,2)</f>
        <v>23.47</v>
      </c>
      <c r="I1514" s="327">
        <f t="shared" ref="I1514" si="1062">G1514+H1514</f>
        <v>120.88</v>
      </c>
    </row>
    <row r="1515" spans="1:9" x14ac:dyDescent="0.25">
      <c r="A1515" s="331" t="s">
        <v>1555</v>
      </c>
      <c r="B1515" s="554">
        <v>25</v>
      </c>
      <c r="C1515" s="326">
        <f t="shared" si="1059"/>
        <v>0.15822784810126583</v>
      </c>
      <c r="D1515" s="325">
        <v>1800</v>
      </c>
      <c r="E1515" s="325">
        <f>D1515*C1515</f>
        <v>284.81012658227849</v>
      </c>
      <c r="F1515" s="332">
        <v>0.3</v>
      </c>
      <c r="G1515" s="325">
        <f t="shared" ref="G1515" si="1063">ROUND(E1515*F1515,2)</f>
        <v>85.44</v>
      </c>
      <c r="H1515" s="325">
        <f t="shared" si="1061"/>
        <v>20.58</v>
      </c>
      <c r="I1515" s="327">
        <f t="shared" ref="I1515" si="1064">G1515+H1515</f>
        <v>106.02</v>
      </c>
    </row>
    <row r="1516" spans="1:9" x14ac:dyDescent="0.25">
      <c r="A1516" s="519" t="s">
        <v>1556</v>
      </c>
      <c r="B1516" s="551">
        <f>B1517</f>
        <v>150</v>
      </c>
      <c r="C1516" s="532">
        <f>C1517</f>
        <v>0.94936708860759489</v>
      </c>
      <c r="D1516" s="533"/>
      <c r="E1516" s="533"/>
      <c r="F1516" s="541"/>
      <c r="G1516" s="533">
        <f>G1517</f>
        <v>2161.71</v>
      </c>
      <c r="H1516" s="533">
        <f>H1517</f>
        <v>520.76</v>
      </c>
      <c r="I1516" s="534">
        <f>I1517</f>
        <v>2682.4700000000003</v>
      </c>
    </row>
    <row r="1517" spans="1:9" ht="49.5" x14ac:dyDescent="0.25">
      <c r="A1517" s="520" t="s">
        <v>8</v>
      </c>
      <c r="B1517" s="552">
        <f>SUM(B1518:B1518)</f>
        <v>150</v>
      </c>
      <c r="C1517" s="535">
        <f>SUM(C1518:C1518)</f>
        <v>0.94936708860759489</v>
      </c>
      <c r="D1517" s="536"/>
      <c r="E1517" s="536"/>
      <c r="F1517" s="539"/>
      <c r="G1517" s="536">
        <f>SUM(G1518:G1518)</f>
        <v>2161.71</v>
      </c>
      <c r="H1517" s="536">
        <f>SUM(H1518:H1518)</f>
        <v>520.76</v>
      </c>
      <c r="I1517" s="540">
        <f>SUM(I1518:I1518)</f>
        <v>2682.4700000000003</v>
      </c>
    </row>
    <row r="1518" spans="1:9" x14ac:dyDescent="0.25">
      <c r="A1518" s="331" t="s">
        <v>1557</v>
      </c>
      <c r="B1518" s="554">
        <v>150</v>
      </c>
      <c r="C1518" s="326">
        <f t="shared" ref="C1518" si="1065">B1518/158</f>
        <v>0.94936708860759489</v>
      </c>
      <c r="D1518" s="325">
        <v>2277</v>
      </c>
      <c r="E1518" s="325">
        <f>D1518*C1518</f>
        <v>2161.7088607594937</v>
      </c>
      <c r="F1518" s="332">
        <v>1</v>
      </c>
      <c r="G1518" s="325">
        <f t="shared" ref="G1518" si="1066">ROUND(E1518*F1518,2)</f>
        <v>2161.71</v>
      </c>
      <c r="H1518" s="325">
        <f t="shared" ref="H1518" si="1067">ROUND(G1518*0.2409,2)</f>
        <v>520.76</v>
      </c>
      <c r="I1518" s="327">
        <f t="shared" ref="I1518" si="1068">G1518+H1518</f>
        <v>2682.4700000000003</v>
      </c>
    </row>
    <row r="1519" spans="1:9" x14ac:dyDescent="0.25">
      <c r="A1519" s="519" t="s">
        <v>768</v>
      </c>
      <c r="B1519" s="551">
        <f>B1520</f>
        <v>279</v>
      </c>
      <c r="C1519" s="532">
        <f>C1520</f>
        <v>1.7658227848101267</v>
      </c>
      <c r="D1519" s="533"/>
      <c r="E1519" s="533"/>
      <c r="F1519" s="541"/>
      <c r="G1519" s="533">
        <f>G1520</f>
        <v>545.20999999999992</v>
      </c>
      <c r="H1519" s="533">
        <f>H1520</f>
        <v>131.35000000000002</v>
      </c>
      <c r="I1519" s="534">
        <f>G1519+H1519</f>
        <v>676.56</v>
      </c>
    </row>
    <row r="1520" spans="1:9" ht="49.5" x14ac:dyDescent="0.25">
      <c r="A1520" s="520" t="s">
        <v>8</v>
      </c>
      <c r="B1520" s="552">
        <f>SUM(B1521:B1534)</f>
        <v>279</v>
      </c>
      <c r="C1520" s="535">
        <f>SUM(C1521:C1534)</f>
        <v>1.7658227848101267</v>
      </c>
      <c r="D1520" s="536"/>
      <c r="E1520" s="536"/>
      <c r="F1520" s="539"/>
      <c r="G1520" s="536">
        <f>SUM(G1521:G1534)</f>
        <v>545.20999999999992</v>
      </c>
      <c r="H1520" s="536">
        <f>SUM(H1521:H1534)</f>
        <v>131.35000000000002</v>
      </c>
      <c r="I1520" s="540">
        <f>SUM(I1521:I1534)</f>
        <v>676.56</v>
      </c>
    </row>
    <row r="1521" spans="1:9" x14ac:dyDescent="0.25">
      <c r="A1521" s="331" t="s">
        <v>612</v>
      </c>
      <c r="B1521" s="554">
        <v>34</v>
      </c>
      <c r="C1521" s="326">
        <f t="shared" ref="C1521:C1534" si="1069">B1521/158</f>
        <v>0.21518987341772153</v>
      </c>
      <c r="D1521" s="325">
        <v>4.4610000000000003</v>
      </c>
      <c r="E1521" s="325">
        <f t="shared" ref="E1521:E1534" si="1070">D1521*C1521*158</f>
        <v>151.67400000000001</v>
      </c>
      <c r="F1521" s="332">
        <v>0.3</v>
      </c>
      <c r="G1521" s="325">
        <f t="shared" ref="G1521" si="1071">ROUND(E1521*F1521,2)</f>
        <v>45.5</v>
      </c>
      <c r="H1521" s="325">
        <f t="shared" ref="H1521:H1534" si="1072">ROUND(G1521*0.2409,2)</f>
        <v>10.96</v>
      </c>
      <c r="I1521" s="327">
        <f t="shared" ref="I1521" si="1073">G1521+H1521</f>
        <v>56.46</v>
      </c>
    </row>
    <row r="1522" spans="1:9" x14ac:dyDescent="0.25">
      <c r="A1522" s="331" t="s">
        <v>612</v>
      </c>
      <c r="B1522" s="554">
        <v>10</v>
      </c>
      <c r="C1522" s="326">
        <f t="shared" si="1069"/>
        <v>6.3291139240506333E-2</v>
      </c>
      <c r="D1522" s="325">
        <v>4.4610000000000003</v>
      </c>
      <c r="E1522" s="325">
        <f t="shared" si="1070"/>
        <v>44.610000000000007</v>
      </c>
      <c r="F1522" s="332">
        <v>0.3</v>
      </c>
      <c r="G1522" s="325">
        <f t="shared" ref="G1522:G1534" si="1074">ROUND(E1522*F1522,2)</f>
        <v>13.38</v>
      </c>
      <c r="H1522" s="325">
        <f t="shared" si="1072"/>
        <v>3.22</v>
      </c>
      <c r="I1522" s="327">
        <f t="shared" ref="I1522:I1534" si="1075">G1522+H1522</f>
        <v>16.600000000000001</v>
      </c>
    </row>
    <row r="1523" spans="1:9" x14ac:dyDescent="0.25">
      <c r="A1523" s="331" t="s">
        <v>1393</v>
      </c>
      <c r="B1523" s="554">
        <v>18</v>
      </c>
      <c r="C1523" s="326">
        <f t="shared" si="1069"/>
        <v>0.11392405063291139</v>
      </c>
      <c r="D1523" s="325">
        <v>5.548</v>
      </c>
      <c r="E1523" s="325">
        <f t="shared" si="1070"/>
        <v>99.864000000000004</v>
      </c>
      <c r="F1523" s="332">
        <v>0.3</v>
      </c>
      <c r="G1523" s="325">
        <f t="shared" si="1074"/>
        <v>29.96</v>
      </c>
      <c r="H1523" s="325">
        <f t="shared" si="1072"/>
        <v>7.22</v>
      </c>
      <c r="I1523" s="327">
        <f t="shared" si="1075"/>
        <v>37.18</v>
      </c>
    </row>
    <row r="1524" spans="1:9" x14ac:dyDescent="0.25">
      <c r="A1524" s="331" t="s">
        <v>1393</v>
      </c>
      <c r="B1524" s="554">
        <v>18</v>
      </c>
      <c r="C1524" s="326">
        <f t="shared" si="1069"/>
        <v>0.11392405063291139</v>
      </c>
      <c r="D1524" s="325">
        <v>5.548</v>
      </c>
      <c r="E1524" s="325">
        <f t="shared" si="1070"/>
        <v>99.864000000000004</v>
      </c>
      <c r="F1524" s="332">
        <v>0.3</v>
      </c>
      <c r="G1524" s="325">
        <f t="shared" si="1074"/>
        <v>29.96</v>
      </c>
      <c r="H1524" s="325">
        <f t="shared" si="1072"/>
        <v>7.22</v>
      </c>
      <c r="I1524" s="327">
        <f t="shared" si="1075"/>
        <v>37.18</v>
      </c>
    </row>
    <row r="1525" spans="1:9" x14ac:dyDescent="0.25">
      <c r="A1525" s="331" t="s">
        <v>1393</v>
      </c>
      <c r="B1525" s="554">
        <v>18</v>
      </c>
      <c r="C1525" s="326">
        <f t="shared" si="1069"/>
        <v>0.11392405063291139</v>
      </c>
      <c r="D1525" s="325">
        <v>5.548</v>
      </c>
      <c r="E1525" s="325">
        <f t="shared" si="1070"/>
        <v>99.864000000000004</v>
      </c>
      <c r="F1525" s="332">
        <v>0.3</v>
      </c>
      <c r="G1525" s="325">
        <f t="shared" si="1074"/>
        <v>29.96</v>
      </c>
      <c r="H1525" s="325">
        <f t="shared" si="1072"/>
        <v>7.22</v>
      </c>
      <c r="I1525" s="327">
        <f t="shared" si="1075"/>
        <v>37.18</v>
      </c>
    </row>
    <row r="1526" spans="1:9" x14ac:dyDescent="0.25">
      <c r="A1526" s="331" t="s">
        <v>1393</v>
      </c>
      <c r="B1526" s="554">
        <v>34</v>
      </c>
      <c r="C1526" s="326">
        <f t="shared" si="1069"/>
        <v>0.21518987341772153</v>
      </c>
      <c r="D1526" s="325">
        <v>5.36</v>
      </c>
      <c r="E1526" s="325">
        <f t="shared" si="1070"/>
        <v>182.24</v>
      </c>
      <c r="F1526" s="332">
        <v>0.3</v>
      </c>
      <c r="G1526" s="325">
        <f t="shared" si="1074"/>
        <v>54.67</v>
      </c>
      <c r="H1526" s="325">
        <f t="shared" si="1072"/>
        <v>13.17</v>
      </c>
      <c r="I1526" s="327">
        <f t="shared" si="1075"/>
        <v>67.84</v>
      </c>
    </row>
    <row r="1527" spans="1:9" x14ac:dyDescent="0.25">
      <c r="A1527" s="331" t="s">
        <v>964</v>
      </c>
      <c r="B1527" s="554">
        <v>34</v>
      </c>
      <c r="C1527" s="326">
        <f t="shared" si="1069"/>
        <v>0.21518987341772153</v>
      </c>
      <c r="D1527" s="325">
        <v>5.548</v>
      </c>
      <c r="E1527" s="325">
        <f t="shared" si="1070"/>
        <v>188.63200000000003</v>
      </c>
      <c r="F1527" s="332">
        <v>0.3</v>
      </c>
      <c r="G1527" s="325">
        <f t="shared" si="1074"/>
        <v>56.59</v>
      </c>
      <c r="H1527" s="325">
        <f t="shared" si="1072"/>
        <v>13.63</v>
      </c>
      <c r="I1527" s="327">
        <f t="shared" si="1075"/>
        <v>70.22</v>
      </c>
    </row>
    <row r="1528" spans="1:9" x14ac:dyDescent="0.25">
      <c r="A1528" s="331" t="s">
        <v>964</v>
      </c>
      <c r="B1528" s="554">
        <v>18</v>
      </c>
      <c r="C1528" s="326">
        <f t="shared" si="1069"/>
        <v>0.11392405063291139</v>
      </c>
      <c r="D1528" s="325">
        <v>5.548</v>
      </c>
      <c r="E1528" s="325">
        <f t="shared" si="1070"/>
        <v>99.864000000000004</v>
      </c>
      <c r="F1528" s="332">
        <v>0.3</v>
      </c>
      <c r="G1528" s="325">
        <f t="shared" si="1074"/>
        <v>29.96</v>
      </c>
      <c r="H1528" s="325">
        <f t="shared" si="1072"/>
        <v>7.22</v>
      </c>
      <c r="I1528" s="327">
        <f t="shared" si="1075"/>
        <v>37.18</v>
      </c>
    </row>
    <row r="1529" spans="1:9" ht="33" x14ac:dyDescent="0.25">
      <c r="A1529" s="331" t="s">
        <v>1558</v>
      </c>
      <c r="B1529" s="554">
        <v>3</v>
      </c>
      <c r="C1529" s="326">
        <f t="shared" si="1069"/>
        <v>1.8987341772151899E-2</v>
      </c>
      <c r="D1529" s="325">
        <v>936</v>
      </c>
      <c r="E1529" s="325">
        <f>D1529*C1529</f>
        <v>17.772151898734176</v>
      </c>
      <c r="F1529" s="332">
        <v>1</v>
      </c>
      <c r="G1529" s="325">
        <f t="shared" si="1074"/>
        <v>17.77</v>
      </c>
      <c r="H1529" s="325">
        <f t="shared" si="1072"/>
        <v>4.28</v>
      </c>
      <c r="I1529" s="327">
        <f t="shared" si="1075"/>
        <v>22.05</v>
      </c>
    </row>
    <row r="1530" spans="1:9" x14ac:dyDescent="0.25">
      <c r="A1530" s="331" t="s">
        <v>966</v>
      </c>
      <c r="B1530" s="554">
        <v>8</v>
      </c>
      <c r="C1530" s="326">
        <f t="shared" si="1069"/>
        <v>5.0632911392405063E-2</v>
      </c>
      <c r="D1530" s="325">
        <v>5.548</v>
      </c>
      <c r="E1530" s="325">
        <f t="shared" si="1070"/>
        <v>44.384</v>
      </c>
      <c r="F1530" s="332">
        <v>1</v>
      </c>
      <c r="G1530" s="325">
        <f t="shared" si="1074"/>
        <v>44.38</v>
      </c>
      <c r="H1530" s="325">
        <f t="shared" si="1072"/>
        <v>10.69</v>
      </c>
      <c r="I1530" s="327">
        <f t="shared" si="1075"/>
        <v>55.07</v>
      </c>
    </row>
    <row r="1531" spans="1:9" x14ac:dyDescent="0.25">
      <c r="A1531" s="331" t="s">
        <v>966</v>
      </c>
      <c r="B1531" s="554">
        <v>18</v>
      </c>
      <c r="C1531" s="326">
        <f t="shared" si="1069"/>
        <v>0.11392405063291139</v>
      </c>
      <c r="D1531" s="325">
        <v>5.548</v>
      </c>
      <c r="E1531" s="325">
        <f t="shared" si="1070"/>
        <v>99.864000000000004</v>
      </c>
      <c r="F1531" s="332">
        <v>0.3</v>
      </c>
      <c r="G1531" s="325">
        <f t="shared" si="1074"/>
        <v>29.96</v>
      </c>
      <c r="H1531" s="325">
        <f t="shared" si="1072"/>
        <v>7.22</v>
      </c>
      <c r="I1531" s="327">
        <f t="shared" si="1075"/>
        <v>37.18</v>
      </c>
    </row>
    <row r="1532" spans="1:9" x14ac:dyDescent="0.25">
      <c r="A1532" s="331" t="s">
        <v>966</v>
      </c>
      <c r="B1532" s="554">
        <v>14</v>
      </c>
      <c r="C1532" s="326">
        <f t="shared" si="1069"/>
        <v>8.8607594936708861E-2</v>
      </c>
      <c r="D1532" s="325">
        <v>5.548</v>
      </c>
      <c r="E1532" s="325">
        <f t="shared" si="1070"/>
        <v>77.671999999999997</v>
      </c>
      <c r="F1532" s="332">
        <v>1</v>
      </c>
      <c r="G1532" s="325">
        <f t="shared" si="1074"/>
        <v>77.67</v>
      </c>
      <c r="H1532" s="325">
        <f t="shared" si="1072"/>
        <v>18.71</v>
      </c>
      <c r="I1532" s="327">
        <f t="shared" si="1075"/>
        <v>96.38</v>
      </c>
    </row>
    <row r="1533" spans="1:9" x14ac:dyDescent="0.25">
      <c r="A1533" s="331" t="s">
        <v>966</v>
      </c>
      <c r="B1533" s="554">
        <v>18</v>
      </c>
      <c r="C1533" s="326">
        <f t="shared" si="1069"/>
        <v>0.11392405063291139</v>
      </c>
      <c r="D1533" s="325">
        <v>5.548</v>
      </c>
      <c r="E1533" s="325">
        <f t="shared" si="1070"/>
        <v>99.864000000000004</v>
      </c>
      <c r="F1533" s="332">
        <v>0.3</v>
      </c>
      <c r="G1533" s="325">
        <f t="shared" si="1074"/>
        <v>29.96</v>
      </c>
      <c r="H1533" s="325">
        <f t="shared" si="1072"/>
        <v>7.22</v>
      </c>
      <c r="I1533" s="327">
        <f t="shared" si="1075"/>
        <v>37.18</v>
      </c>
    </row>
    <row r="1534" spans="1:9" x14ac:dyDescent="0.25">
      <c r="A1534" s="331" t="s">
        <v>966</v>
      </c>
      <c r="B1534" s="554">
        <v>34</v>
      </c>
      <c r="C1534" s="326">
        <f t="shared" si="1069"/>
        <v>0.21518987341772153</v>
      </c>
      <c r="D1534" s="325">
        <v>5.44</v>
      </c>
      <c r="E1534" s="325">
        <f t="shared" si="1070"/>
        <v>184.96000000000004</v>
      </c>
      <c r="F1534" s="332">
        <v>0.3</v>
      </c>
      <c r="G1534" s="325">
        <f t="shared" si="1074"/>
        <v>55.49</v>
      </c>
      <c r="H1534" s="325">
        <f t="shared" si="1072"/>
        <v>13.37</v>
      </c>
      <c r="I1534" s="327">
        <f t="shared" si="1075"/>
        <v>68.86</v>
      </c>
    </row>
    <row r="1535" spans="1:9" x14ac:dyDescent="0.25">
      <c r="A1535" s="519" t="s">
        <v>1559</v>
      </c>
      <c r="B1535" s="551">
        <f>B1536</f>
        <v>94.5</v>
      </c>
      <c r="C1535" s="532">
        <f>C1536</f>
        <v>0.59810126582278478</v>
      </c>
      <c r="D1535" s="533"/>
      <c r="E1535" s="533"/>
      <c r="F1535" s="541"/>
      <c r="G1535" s="533">
        <f>G1536</f>
        <v>305.22000000000003</v>
      </c>
      <c r="H1535" s="533">
        <f>H1536</f>
        <v>73.52</v>
      </c>
      <c r="I1535" s="534">
        <f>I1536</f>
        <v>378.73999999999995</v>
      </c>
    </row>
    <row r="1536" spans="1:9" ht="33" x14ac:dyDescent="0.25">
      <c r="A1536" s="520" t="s">
        <v>7</v>
      </c>
      <c r="B1536" s="552">
        <f>SUM(B1537:B1539)</f>
        <v>94.5</v>
      </c>
      <c r="C1536" s="535">
        <f>SUM(C1537:C1539)</f>
        <v>0.59810126582278478</v>
      </c>
      <c r="D1536" s="536"/>
      <c r="E1536" s="536"/>
      <c r="F1536" s="539"/>
      <c r="G1536" s="536">
        <f>SUM(G1537:G1539)</f>
        <v>305.22000000000003</v>
      </c>
      <c r="H1536" s="536">
        <f t="shared" ref="H1536:I1536" si="1076">SUM(H1537:H1539)</f>
        <v>73.52</v>
      </c>
      <c r="I1536" s="540">
        <f t="shared" si="1076"/>
        <v>378.73999999999995</v>
      </c>
    </row>
    <row r="1537" spans="1:9" x14ac:dyDescent="0.25">
      <c r="A1537" s="331" t="s">
        <v>1560</v>
      </c>
      <c r="B1537" s="554">
        <v>8</v>
      </c>
      <c r="C1537" s="326">
        <f t="shared" ref="C1537:C1539" si="1077">B1537/158</f>
        <v>5.0632911392405063E-2</v>
      </c>
      <c r="D1537" s="325">
        <v>1600</v>
      </c>
      <c r="E1537" s="325">
        <f>D1537*C1537</f>
        <v>81.012658227848107</v>
      </c>
      <c r="F1537" s="332">
        <v>0.3</v>
      </c>
      <c r="G1537" s="325">
        <f t="shared" ref="G1537" si="1078">ROUND(E1537*F1537,2)</f>
        <v>24.3</v>
      </c>
      <c r="H1537" s="325">
        <f t="shared" ref="H1537:H1539" si="1079">ROUND(G1537*0.2409,2)</f>
        <v>5.85</v>
      </c>
      <c r="I1537" s="327">
        <f t="shared" ref="I1537" si="1080">G1537+H1537</f>
        <v>30.15</v>
      </c>
    </row>
    <row r="1538" spans="1:9" x14ac:dyDescent="0.25">
      <c r="A1538" s="331" t="s">
        <v>1561</v>
      </c>
      <c r="B1538" s="554">
        <v>73.5</v>
      </c>
      <c r="C1538" s="326">
        <f t="shared" si="1077"/>
        <v>0.4651898734177215</v>
      </c>
      <c r="D1538" s="325">
        <v>1500</v>
      </c>
      <c r="E1538" s="325">
        <f t="shared" ref="E1538:E1539" si="1081">D1538*C1538</f>
        <v>697.78481012658222</v>
      </c>
      <c r="F1538" s="332">
        <v>0.3</v>
      </c>
      <c r="G1538" s="325">
        <f t="shared" ref="G1538:G1539" si="1082">ROUND(E1538*F1538,2)</f>
        <v>209.34</v>
      </c>
      <c r="H1538" s="325">
        <f t="shared" si="1079"/>
        <v>50.43</v>
      </c>
      <c r="I1538" s="327">
        <f t="shared" ref="I1538:I1539" si="1083">G1538+H1538</f>
        <v>259.77</v>
      </c>
    </row>
    <row r="1539" spans="1:9" x14ac:dyDescent="0.25">
      <c r="A1539" s="331" t="s">
        <v>1495</v>
      </c>
      <c r="B1539" s="554">
        <v>13</v>
      </c>
      <c r="C1539" s="326">
        <f t="shared" si="1077"/>
        <v>8.2278481012658222E-2</v>
      </c>
      <c r="D1539" s="325">
        <v>2900</v>
      </c>
      <c r="E1539" s="325">
        <f t="shared" si="1081"/>
        <v>238.60759493670884</v>
      </c>
      <c r="F1539" s="332">
        <v>0.3</v>
      </c>
      <c r="G1539" s="325">
        <f t="shared" si="1082"/>
        <v>71.58</v>
      </c>
      <c r="H1539" s="325">
        <f t="shared" si="1079"/>
        <v>17.239999999999998</v>
      </c>
      <c r="I1539" s="327">
        <f t="shared" si="1083"/>
        <v>88.82</v>
      </c>
    </row>
    <row r="1540" spans="1:9" x14ac:dyDescent="0.25">
      <c r="A1540" s="519" t="s">
        <v>1562</v>
      </c>
      <c r="B1540" s="551">
        <f>B1541</f>
        <v>9431.5</v>
      </c>
      <c r="C1540" s="532">
        <f>C1541</f>
        <v>59.693037974683584</v>
      </c>
      <c r="D1540" s="533"/>
      <c r="E1540" s="533"/>
      <c r="F1540" s="541"/>
      <c r="G1540" s="533">
        <f>G1541</f>
        <v>68610.619999999966</v>
      </c>
      <c r="H1540" s="533">
        <f>H1541</f>
        <v>16528.360000000008</v>
      </c>
      <c r="I1540" s="534">
        <f>G1540+H1540</f>
        <v>85138.979999999981</v>
      </c>
    </row>
    <row r="1541" spans="1:9" ht="33" x14ac:dyDescent="0.25">
      <c r="A1541" s="520" t="s">
        <v>1390</v>
      </c>
      <c r="B1541" s="552">
        <f>SUM(B1542:B1662)</f>
        <v>9431.5</v>
      </c>
      <c r="C1541" s="535">
        <f>SUM(C1542:C1662)</f>
        <v>59.693037974683584</v>
      </c>
      <c r="D1541" s="536"/>
      <c r="E1541" s="536"/>
      <c r="F1541" s="539"/>
      <c r="G1541" s="546">
        <f>SUM(G1542:G1662)</f>
        <v>68610.619999999966</v>
      </c>
      <c r="H1541" s="546">
        <f>SUM(H1542:H1662)</f>
        <v>16528.360000000008</v>
      </c>
      <c r="I1541" s="549">
        <f>SUM(I1542:I1662)</f>
        <v>85138.98</v>
      </c>
    </row>
    <row r="1542" spans="1:9" x14ac:dyDescent="0.25">
      <c r="A1542" s="331" t="s">
        <v>406</v>
      </c>
      <c r="B1542" s="554">
        <v>213</v>
      </c>
      <c r="C1542" s="326">
        <f t="shared" ref="C1542:C1605" si="1084">B1542/158</f>
        <v>1.3481012658227849</v>
      </c>
      <c r="D1542" s="325">
        <v>7.52</v>
      </c>
      <c r="E1542" s="325">
        <f t="shared" ref="E1542:E1605" si="1085">D1542*C1542*158</f>
        <v>1601.76</v>
      </c>
      <c r="F1542" s="334">
        <v>1</v>
      </c>
      <c r="G1542" s="325">
        <f t="shared" ref="G1542" si="1086">ROUND(E1542*F1542,2)</f>
        <v>1601.76</v>
      </c>
      <c r="H1542" s="325">
        <f t="shared" ref="H1542:H1605" si="1087">ROUND(G1542*0.2409,2)</f>
        <v>385.86</v>
      </c>
      <c r="I1542" s="327">
        <f t="shared" ref="I1542" si="1088">G1542+H1542</f>
        <v>1987.62</v>
      </c>
    </row>
    <row r="1543" spans="1:9" x14ac:dyDescent="0.25">
      <c r="A1543" s="331" t="s">
        <v>406</v>
      </c>
      <c r="B1543" s="554">
        <v>46</v>
      </c>
      <c r="C1543" s="326">
        <f t="shared" si="1084"/>
        <v>0.29113924050632911</v>
      </c>
      <c r="D1543" s="325">
        <v>7.52</v>
      </c>
      <c r="E1543" s="325">
        <f t="shared" si="1085"/>
        <v>345.92</v>
      </c>
      <c r="F1543" s="334">
        <v>1</v>
      </c>
      <c r="G1543" s="325">
        <f t="shared" ref="G1543:G1606" si="1089">ROUND(E1543*F1543,2)</f>
        <v>345.92</v>
      </c>
      <c r="H1543" s="325">
        <f t="shared" si="1087"/>
        <v>83.33</v>
      </c>
      <c r="I1543" s="327">
        <f t="shared" ref="I1543:I1606" si="1090">G1543+H1543</f>
        <v>429.25</v>
      </c>
    </row>
    <row r="1544" spans="1:9" x14ac:dyDescent="0.25">
      <c r="A1544" s="331" t="s">
        <v>406</v>
      </c>
      <c r="B1544" s="554">
        <v>83</v>
      </c>
      <c r="C1544" s="326">
        <f t="shared" si="1084"/>
        <v>0.52531645569620256</v>
      </c>
      <c r="D1544" s="325">
        <v>7.52</v>
      </c>
      <c r="E1544" s="325">
        <f t="shared" si="1085"/>
        <v>624.16</v>
      </c>
      <c r="F1544" s="334">
        <v>1</v>
      </c>
      <c r="G1544" s="325">
        <f t="shared" si="1089"/>
        <v>624.16</v>
      </c>
      <c r="H1544" s="325">
        <f t="shared" si="1087"/>
        <v>150.36000000000001</v>
      </c>
      <c r="I1544" s="327">
        <f t="shared" si="1090"/>
        <v>774.52</v>
      </c>
    </row>
    <row r="1545" spans="1:9" x14ac:dyDescent="0.25">
      <c r="A1545" s="331" t="s">
        <v>406</v>
      </c>
      <c r="B1545" s="554">
        <v>59</v>
      </c>
      <c r="C1545" s="326">
        <f t="shared" si="1084"/>
        <v>0.37341772151898733</v>
      </c>
      <c r="D1545" s="325">
        <v>6.83</v>
      </c>
      <c r="E1545" s="325">
        <f t="shared" si="1085"/>
        <v>402.96999999999997</v>
      </c>
      <c r="F1545" s="334">
        <v>1</v>
      </c>
      <c r="G1545" s="325">
        <f t="shared" si="1089"/>
        <v>402.97</v>
      </c>
      <c r="H1545" s="325">
        <f t="shared" si="1087"/>
        <v>97.08</v>
      </c>
      <c r="I1545" s="327">
        <f t="shared" si="1090"/>
        <v>500.05</v>
      </c>
    </row>
    <row r="1546" spans="1:9" x14ac:dyDescent="0.25">
      <c r="A1546" s="331" t="s">
        <v>406</v>
      </c>
      <c r="B1546" s="554">
        <v>40</v>
      </c>
      <c r="C1546" s="326">
        <f t="shared" si="1084"/>
        <v>0.25316455696202533</v>
      </c>
      <c r="D1546" s="325">
        <v>7.52</v>
      </c>
      <c r="E1546" s="325">
        <f t="shared" si="1085"/>
        <v>300.8</v>
      </c>
      <c r="F1546" s="334">
        <v>1</v>
      </c>
      <c r="G1546" s="325">
        <f t="shared" si="1089"/>
        <v>300.8</v>
      </c>
      <c r="H1546" s="325">
        <f t="shared" si="1087"/>
        <v>72.459999999999994</v>
      </c>
      <c r="I1546" s="327">
        <f t="shared" si="1090"/>
        <v>373.26</v>
      </c>
    </row>
    <row r="1547" spans="1:9" x14ac:dyDescent="0.25">
      <c r="A1547" s="331" t="s">
        <v>406</v>
      </c>
      <c r="B1547" s="554">
        <v>11</v>
      </c>
      <c r="C1547" s="326">
        <f t="shared" si="1084"/>
        <v>6.9620253164556958E-2</v>
      </c>
      <c r="D1547" s="325">
        <v>7.52</v>
      </c>
      <c r="E1547" s="325">
        <f t="shared" si="1085"/>
        <v>82.72</v>
      </c>
      <c r="F1547" s="334">
        <v>1</v>
      </c>
      <c r="G1547" s="325">
        <f t="shared" si="1089"/>
        <v>82.72</v>
      </c>
      <c r="H1547" s="325">
        <f t="shared" si="1087"/>
        <v>19.93</v>
      </c>
      <c r="I1547" s="327">
        <f t="shared" si="1090"/>
        <v>102.65</v>
      </c>
    </row>
    <row r="1548" spans="1:9" x14ac:dyDescent="0.25">
      <c r="A1548" s="331" t="s">
        <v>406</v>
      </c>
      <c r="B1548" s="554">
        <v>80</v>
      </c>
      <c r="C1548" s="326">
        <f t="shared" si="1084"/>
        <v>0.50632911392405067</v>
      </c>
      <c r="D1548" s="325">
        <v>7.52</v>
      </c>
      <c r="E1548" s="325">
        <f t="shared" si="1085"/>
        <v>601.6</v>
      </c>
      <c r="F1548" s="334">
        <v>1</v>
      </c>
      <c r="G1548" s="325">
        <f t="shared" si="1089"/>
        <v>601.6</v>
      </c>
      <c r="H1548" s="325">
        <f t="shared" si="1087"/>
        <v>144.93</v>
      </c>
      <c r="I1548" s="327">
        <f t="shared" si="1090"/>
        <v>746.53</v>
      </c>
    </row>
    <row r="1549" spans="1:9" x14ac:dyDescent="0.25">
      <c r="A1549" s="331" t="s">
        <v>406</v>
      </c>
      <c r="B1549" s="554">
        <v>6</v>
      </c>
      <c r="C1549" s="326">
        <f t="shared" si="1084"/>
        <v>3.7974683544303799E-2</v>
      </c>
      <c r="D1549" s="325">
        <v>7.52</v>
      </c>
      <c r="E1549" s="325">
        <f t="shared" si="1085"/>
        <v>45.120000000000005</v>
      </c>
      <c r="F1549" s="334">
        <v>1</v>
      </c>
      <c r="G1549" s="325">
        <f t="shared" si="1089"/>
        <v>45.12</v>
      </c>
      <c r="H1549" s="325">
        <f t="shared" si="1087"/>
        <v>10.87</v>
      </c>
      <c r="I1549" s="327">
        <f t="shared" si="1090"/>
        <v>55.989999999999995</v>
      </c>
    </row>
    <row r="1550" spans="1:9" x14ac:dyDescent="0.25">
      <c r="A1550" s="331" t="s">
        <v>406</v>
      </c>
      <c r="B1550" s="554">
        <v>129</v>
      </c>
      <c r="C1550" s="326">
        <f t="shared" si="1084"/>
        <v>0.81645569620253167</v>
      </c>
      <c r="D1550" s="325">
        <v>7.52</v>
      </c>
      <c r="E1550" s="325">
        <f t="shared" si="1085"/>
        <v>970.08</v>
      </c>
      <c r="F1550" s="334">
        <v>1</v>
      </c>
      <c r="G1550" s="325">
        <f t="shared" si="1089"/>
        <v>970.08</v>
      </c>
      <c r="H1550" s="325">
        <f t="shared" si="1087"/>
        <v>233.69</v>
      </c>
      <c r="I1550" s="327">
        <f t="shared" si="1090"/>
        <v>1203.77</v>
      </c>
    </row>
    <row r="1551" spans="1:9" x14ac:dyDescent="0.25">
      <c r="A1551" s="331" t="s">
        <v>406</v>
      </c>
      <c r="B1551" s="554">
        <v>227</v>
      </c>
      <c r="C1551" s="326">
        <f t="shared" si="1084"/>
        <v>1.4367088607594938</v>
      </c>
      <c r="D1551" s="325">
        <v>7.52</v>
      </c>
      <c r="E1551" s="325">
        <f t="shared" si="1085"/>
        <v>1707.04</v>
      </c>
      <c r="F1551" s="334">
        <v>1</v>
      </c>
      <c r="G1551" s="325">
        <f t="shared" si="1089"/>
        <v>1707.04</v>
      </c>
      <c r="H1551" s="325">
        <f t="shared" si="1087"/>
        <v>411.23</v>
      </c>
      <c r="I1551" s="327">
        <f t="shared" si="1090"/>
        <v>2118.27</v>
      </c>
    </row>
    <row r="1552" spans="1:9" x14ac:dyDescent="0.25">
      <c r="A1552" s="331" t="s">
        <v>406</v>
      </c>
      <c r="B1552" s="554">
        <v>1</v>
      </c>
      <c r="C1552" s="326">
        <f t="shared" si="1084"/>
        <v>6.3291139240506328E-3</v>
      </c>
      <c r="D1552" s="325">
        <v>7.52</v>
      </c>
      <c r="E1552" s="325">
        <f t="shared" si="1085"/>
        <v>7.52</v>
      </c>
      <c r="F1552" s="334">
        <v>1</v>
      </c>
      <c r="G1552" s="325">
        <f t="shared" si="1089"/>
        <v>7.52</v>
      </c>
      <c r="H1552" s="325">
        <f t="shared" si="1087"/>
        <v>1.81</v>
      </c>
      <c r="I1552" s="327">
        <f t="shared" si="1090"/>
        <v>9.33</v>
      </c>
    </row>
    <row r="1553" spans="1:9" x14ac:dyDescent="0.25">
      <c r="A1553" s="331" t="s">
        <v>406</v>
      </c>
      <c r="B1553" s="554">
        <v>24</v>
      </c>
      <c r="C1553" s="326">
        <f t="shared" si="1084"/>
        <v>0.15189873417721519</v>
      </c>
      <c r="D1553" s="325">
        <v>6.83</v>
      </c>
      <c r="E1553" s="325">
        <f t="shared" si="1085"/>
        <v>163.92000000000002</v>
      </c>
      <c r="F1553" s="334">
        <v>1</v>
      </c>
      <c r="G1553" s="325">
        <f t="shared" si="1089"/>
        <v>163.92</v>
      </c>
      <c r="H1553" s="325">
        <f t="shared" si="1087"/>
        <v>39.49</v>
      </c>
      <c r="I1553" s="327">
        <f t="shared" si="1090"/>
        <v>203.41</v>
      </c>
    </row>
    <row r="1554" spans="1:9" x14ac:dyDescent="0.25">
      <c r="A1554" s="331" t="s">
        <v>406</v>
      </c>
      <c r="B1554" s="554">
        <v>212</v>
      </c>
      <c r="C1554" s="326">
        <f t="shared" si="1084"/>
        <v>1.3417721518987342</v>
      </c>
      <c r="D1554" s="325">
        <v>7.52</v>
      </c>
      <c r="E1554" s="325">
        <f t="shared" si="1085"/>
        <v>1594.24</v>
      </c>
      <c r="F1554" s="334">
        <v>1</v>
      </c>
      <c r="G1554" s="325">
        <f t="shared" si="1089"/>
        <v>1594.24</v>
      </c>
      <c r="H1554" s="325">
        <f t="shared" si="1087"/>
        <v>384.05</v>
      </c>
      <c r="I1554" s="327">
        <f t="shared" si="1090"/>
        <v>1978.29</v>
      </c>
    </row>
    <row r="1555" spans="1:9" x14ac:dyDescent="0.25">
      <c r="A1555" s="331" t="s">
        <v>406</v>
      </c>
      <c r="B1555" s="554">
        <v>57</v>
      </c>
      <c r="C1555" s="326">
        <f t="shared" si="1084"/>
        <v>0.36075949367088606</v>
      </c>
      <c r="D1555" s="325">
        <v>7.52</v>
      </c>
      <c r="E1555" s="325">
        <f t="shared" si="1085"/>
        <v>428.64</v>
      </c>
      <c r="F1555" s="334">
        <v>1</v>
      </c>
      <c r="G1555" s="325">
        <f t="shared" si="1089"/>
        <v>428.64</v>
      </c>
      <c r="H1555" s="325">
        <f t="shared" si="1087"/>
        <v>103.26</v>
      </c>
      <c r="I1555" s="327">
        <f t="shared" si="1090"/>
        <v>531.9</v>
      </c>
    </row>
    <row r="1556" spans="1:9" x14ac:dyDescent="0.25">
      <c r="A1556" s="331" t="s">
        <v>406</v>
      </c>
      <c r="B1556" s="554">
        <v>101</v>
      </c>
      <c r="C1556" s="326">
        <f t="shared" si="1084"/>
        <v>0.63924050632911389</v>
      </c>
      <c r="D1556" s="325">
        <v>7.52</v>
      </c>
      <c r="E1556" s="325">
        <f t="shared" si="1085"/>
        <v>759.52</v>
      </c>
      <c r="F1556" s="334">
        <v>1</v>
      </c>
      <c r="G1556" s="325">
        <f t="shared" si="1089"/>
        <v>759.52</v>
      </c>
      <c r="H1556" s="325">
        <f t="shared" si="1087"/>
        <v>182.97</v>
      </c>
      <c r="I1556" s="327">
        <f t="shared" si="1090"/>
        <v>942.49</v>
      </c>
    </row>
    <row r="1557" spans="1:9" x14ac:dyDescent="0.25">
      <c r="A1557" s="331" t="s">
        <v>406</v>
      </c>
      <c r="B1557" s="554">
        <v>32</v>
      </c>
      <c r="C1557" s="326">
        <f t="shared" si="1084"/>
        <v>0.20253164556962025</v>
      </c>
      <c r="D1557" s="325">
        <v>6.83</v>
      </c>
      <c r="E1557" s="325">
        <f t="shared" si="1085"/>
        <v>218.56</v>
      </c>
      <c r="F1557" s="334">
        <v>1</v>
      </c>
      <c r="G1557" s="325">
        <f t="shared" si="1089"/>
        <v>218.56</v>
      </c>
      <c r="H1557" s="325">
        <f t="shared" si="1087"/>
        <v>52.65</v>
      </c>
      <c r="I1557" s="327">
        <f t="shared" si="1090"/>
        <v>271.20999999999998</v>
      </c>
    </row>
    <row r="1558" spans="1:9" x14ac:dyDescent="0.25">
      <c r="A1558" s="331" t="s">
        <v>406</v>
      </c>
      <c r="B1558" s="554">
        <v>60</v>
      </c>
      <c r="C1558" s="326">
        <f t="shared" si="1084"/>
        <v>0.379746835443038</v>
      </c>
      <c r="D1558" s="325">
        <v>6.83</v>
      </c>
      <c r="E1558" s="325">
        <f t="shared" si="1085"/>
        <v>409.8</v>
      </c>
      <c r="F1558" s="334">
        <v>1</v>
      </c>
      <c r="G1558" s="325">
        <f t="shared" si="1089"/>
        <v>409.8</v>
      </c>
      <c r="H1558" s="325">
        <f t="shared" si="1087"/>
        <v>98.72</v>
      </c>
      <c r="I1558" s="327">
        <f t="shared" si="1090"/>
        <v>508.52</v>
      </c>
    </row>
    <row r="1559" spans="1:9" x14ac:dyDescent="0.25">
      <c r="A1559" s="331" t="s">
        <v>406</v>
      </c>
      <c r="B1559" s="554">
        <v>134</v>
      </c>
      <c r="C1559" s="326">
        <f t="shared" si="1084"/>
        <v>0.84810126582278478</v>
      </c>
      <c r="D1559" s="325">
        <v>7.52</v>
      </c>
      <c r="E1559" s="325">
        <f t="shared" si="1085"/>
        <v>1007.68</v>
      </c>
      <c r="F1559" s="334">
        <v>1</v>
      </c>
      <c r="G1559" s="325">
        <f t="shared" si="1089"/>
        <v>1007.68</v>
      </c>
      <c r="H1559" s="325">
        <f t="shared" si="1087"/>
        <v>242.75</v>
      </c>
      <c r="I1559" s="327">
        <f t="shared" si="1090"/>
        <v>1250.4299999999998</v>
      </c>
    </row>
    <row r="1560" spans="1:9" x14ac:dyDescent="0.25">
      <c r="A1560" s="331" t="s">
        <v>406</v>
      </c>
      <c r="B1560" s="554">
        <v>200</v>
      </c>
      <c r="C1560" s="326">
        <f t="shared" si="1084"/>
        <v>1.2658227848101267</v>
      </c>
      <c r="D1560" s="325">
        <v>7.52</v>
      </c>
      <c r="E1560" s="325">
        <f t="shared" si="1085"/>
        <v>1503.9999999999998</v>
      </c>
      <c r="F1560" s="334">
        <v>1</v>
      </c>
      <c r="G1560" s="325">
        <f t="shared" si="1089"/>
        <v>1504</v>
      </c>
      <c r="H1560" s="325">
        <f t="shared" si="1087"/>
        <v>362.31</v>
      </c>
      <c r="I1560" s="327">
        <f t="shared" si="1090"/>
        <v>1866.31</v>
      </c>
    </row>
    <row r="1561" spans="1:9" x14ac:dyDescent="0.25">
      <c r="A1561" s="331" t="s">
        <v>406</v>
      </c>
      <c r="B1561" s="554">
        <v>182</v>
      </c>
      <c r="C1561" s="326">
        <f t="shared" si="1084"/>
        <v>1.1518987341772151</v>
      </c>
      <c r="D1561" s="325">
        <v>7.52</v>
      </c>
      <c r="E1561" s="325">
        <f t="shared" si="1085"/>
        <v>1368.6399999999999</v>
      </c>
      <c r="F1561" s="334">
        <v>1</v>
      </c>
      <c r="G1561" s="325">
        <f t="shared" si="1089"/>
        <v>1368.64</v>
      </c>
      <c r="H1561" s="325">
        <f t="shared" si="1087"/>
        <v>329.71</v>
      </c>
      <c r="I1561" s="327">
        <f t="shared" si="1090"/>
        <v>1698.3500000000001</v>
      </c>
    </row>
    <row r="1562" spans="1:9" x14ac:dyDescent="0.25">
      <c r="A1562" s="331" t="s">
        <v>406</v>
      </c>
      <c r="B1562" s="554">
        <v>12</v>
      </c>
      <c r="C1562" s="326">
        <f t="shared" si="1084"/>
        <v>7.5949367088607597E-2</v>
      </c>
      <c r="D1562" s="325">
        <v>7.52</v>
      </c>
      <c r="E1562" s="325">
        <f t="shared" si="1085"/>
        <v>90.240000000000009</v>
      </c>
      <c r="F1562" s="334">
        <v>1</v>
      </c>
      <c r="G1562" s="325">
        <f t="shared" si="1089"/>
        <v>90.24</v>
      </c>
      <c r="H1562" s="325">
        <f t="shared" si="1087"/>
        <v>21.74</v>
      </c>
      <c r="I1562" s="327">
        <f t="shared" si="1090"/>
        <v>111.97999999999999</v>
      </c>
    </row>
    <row r="1563" spans="1:9" x14ac:dyDescent="0.25">
      <c r="A1563" s="331" t="s">
        <v>406</v>
      </c>
      <c r="B1563" s="554">
        <v>12</v>
      </c>
      <c r="C1563" s="326">
        <f t="shared" si="1084"/>
        <v>7.5949367088607597E-2</v>
      </c>
      <c r="D1563" s="325">
        <v>6.83</v>
      </c>
      <c r="E1563" s="325">
        <f t="shared" si="1085"/>
        <v>81.960000000000008</v>
      </c>
      <c r="F1563" s="334">
        <v>1</v>
      </c>
      <c r="G1563" s="325">
        <f t="shared" si="1089"/>
        <v>81.96</v>
      </c>
      <c r="H1563" s="325">
        <f t="shared" si="1087"/>
        <v>19.739999999999998</v>
      </c>
      <c r="I1563" s="327">
        <f t="shared" si="1090"/>
        <v>101.69999999999999</v>
      </c>
    </row>
    <row r="1564" spans="1:9" x14ac:dyDescent="0.25">
      <c r="A1564" s="331" t="s">
        <v>406</v>
      </c>
      <c r="B1564" s="554">
        <v>239</v>
      </c>
      <c r="C1564" s="326">
        <f t="shared" si="1084"/>
        <v>1.5126582278481013</v>
      </c>
      <c r="D1564" s="325">
        <v>6.83</v>
      </c>
      <c r="E1564" s="325">
        <f t="shared" si="1085"/>
        <v>1632.3700000000001</v>
      </c>
      <c r="F1564" s="334">
        <v>1</v>
      </c>
      <c r="G1564" s="325">
        <f t="shared" si="1089"/>
        <v>1632.37</v>
      </c>
      <c r="H1564" s="325">
        <f t="shared" si="1087"/>
        <v>393.24</v>
      </c>
      <c r="I1564" s="327">
        <f t="shared" si="1090"/>
        <v>2025.61</v>
      </c>
    </row>
    <row r="1565" spans="1:9" x14ac:dyDescent="0.25">
      <c r="A1565" s="331" t="s">
        <v>406</v>
      </c>
      <c r="B1565" s="554">
        <v>169</v>
      </c>
      <c r="C1565" s="326">
        <f t="shared" si="1084"/>
        <v>1.0696202531645569</v>
      </c>
      <c r="D1565" s="325">
        <v>7.52</v>
      </c>
      <c r="E1565" s="325">
        <f t="shared" si="1085"/>
        <v>1270.8799999999999</v>
      </c>
      <c r="F1565" s="334">
        <v>1</v>
      </c>
      <c r="G1565" s="325">
        <f t="shared" si="1089"/>
        <v>1270.8800000000001</v>
      </c>
      <c r="H1565" s="325">
        <f t="shared" si="1087"/>
        <v>306.14999999999998</v>
      </c>
      <c r="I1565" s="327">
        <f t="shared" si="1090"/>
        <v>1577.0300000000002</v>
      </c>
    </row>
    <row r="1566" spans="1:9" x14ac:dyDescent="0.25">
      <c r="A1566" s="331" t="s">
        <v>406</v>
      </c>
      <c r="B1566" s="554">
        <v>216</v>
      </c>
      <c r="C1566" s="326">
        <f t="shared" si="1084"/>
        <v>1.3670886075949367</v>
      </c>
      <c r="D1566" s="325">
        <v>7.52</v>
      </c>
      <c r="E1566" s="325">
        <f t="shared" si="1085"/>
        <v>1624.3199999999997</v>
      </c>
      <c r="F1566" s="334">
        <v>1</v>
      </c>
      <c r="G1566" s="325">
        <f t="shared" si="1089"/>
        <v>1624.32</v>
      </c>
      <c r="H1566" s="325">
        <f t="shared" si="1087"/>
        <v>391.3</v>
      </c>
      <c r="I1566" s="327">
        <f t="shared" si="1090"/>
        <v>2015.62</v>
      </c>
    </row>
    <row r="1567" spans="1:9" x14ac:dyDescent="0.25">
      <c r="A1567" s="331" t="s">
        <v>406</v>
      </c>
      <c r="B1567" s="554">
        <v>28</v>
      </c>
      <c r="C1567" s="326">
        <f t="shared" si="1084"/>
        <v>0.17721518987341772</v>
      </c>
      <c r="D1567" s="325">
        <v>6.83</v>
      </c>
      <c r="E1567" s="325">
        <f t="shared" si="1085"/>
        <v>191.24</v>
      </c>
      <c r="F1567" s="334">
        <v>1</v>
      </c>
      <c r="G1567" s="325">
        <f t="shared" si="1089"/>
        <v>191.24</v>
      </c>
      <c r="H1567" s="325">
        <f t="shared" si="1087"/>
        <v>46.07</v>
      </c>
      <c r="I1567" s="327">
        <f t="shared" si="1090"/>
        <v>237.31</v>
      </c>
    </row>
    <row r="1568" spans="1:9" x14ac:dyDescent="0.25">
      <c r="A1568" s="331" t="s">
        <v>406</v>
      </c>
      <c r="B1568" s="554">
        <v>24</v>
      </c>
      <c r="C1568" s="326">
        <f t="shared" si="1084"/>
        <v>0.15189873417721519</v>
      </c>
      <c r="D1568" s="325">
        <v>7.52</v>
      </c>
      <c r="E1568" s="325">
        <f t="shared" si="1085"/>
        <v>180.48000000000002</v>
      </c>
      <c r="F1568" s="334">
        <v>1</v>
      </c>
      <c r="G1568" s="325">
        <f t="shared" si="1089"/>
        <v>180.48</v>
      </c>
      <c r="H1568" s="325">
        <f t="shared" si="1087"/>
        <v>43.48</v>
      </c>
      <c r="I1568" s="327">
        <f t="shared" si="1090"/>
        <v>223.95999999999998</v>
      </c>
    </row>
    <row r="1569" spans="1:9" x14ac:dyDescent="0.25">
      <c r="A1569" s="331" t="s">
        <v>406</v>
      </c>
      <c r="B1569" s="554">
        <v>90</v>
      </c>
      <c r="C1569" s="326">
        <f t="shared" si="1084"/>
        <v>0.569620253164557</v>
      </c>
      <c r="D1569" s="325">
        <v>7.52</v>
      </c>
      <c r="E1569" s="325">
        <f t="shared" si="1085"/>
        <v>676.8</v>
      </c>
      <c r="F1569" s="334">
        <v>1</v>
      </c>
      <c r="G1569" s="325">
        <f t="shared" si="1089"/>
        <v>676.8</v>
      </c>
      <c r="H1569" s="325">
        <f t="shared" si="1087"/>
        <v>163.04</v>
      </c>
      <c r="I1569" s="327">
        <f t="shared" si="1090"/>
        <v>839.83999999999992</v>
      </c>
    </row>
    <row r="1570" spans="1:9" x14ac:dyDescent="0.25">
      <c r="A1570" s="331" t="s">
        <v>406</v>
      </c>
      <c r="B1570" s="554">
        <v>39</v>
      </c>
      <c r="C1570" s="326">
        <f t="shared" si="1084"/>
        <v>0.24683544303797469</v>
      </c>
      <c r="D1570" s="325">
        <v>6.83</v>
      </c>
      <c r="E1570" s="325">
        <f t="shared" si="1085"/>
        <v>266.37</v>
      </c>
      <c r="F1570" s="334">
        <v>1</v>
      </c>
      <c r="G1570" s="325">
        <f t="shared" si="1089"/>
        <v>266.37</v>
      </c>
      <c r="H1570" s="325">
        <f t="shared" si="1087"/>
        <v>64.17</v>
      </c>
      <c r="I1570" s="327">
        <f t="shared" si="1090"/>
        <v>330.54</v>
      </c>
    </row>
    <row r="1571" spans="1:9" x14ac:dyDescent="0.25">
      <c r="A1571" s="331" t="s">
        <v>406</v>
      </c>
      <c r="B1571" s="554">
        <v>15</v>
      </c>
      <c r="C1571" s="326">
        <f t="shared" si="1084"/>
        <v>9.49367088607595E-2</v>
      </c>
      <c r="D1571" s="325">
        <v>7.52</v>
      </c>
      <c r="E1571" s="325">
        <f t="shared" si="1085"/>
        <v>112.80000000000001</v>
      </c>
      <c r="F1571" s="334">
        <v>1</v>
      </c>
      <c r="G1571" s="325">
        <f t="shared" si="1089"/>
        <v>112.8</v>
      </c>
      <c r="H1571" s="325">
        <f t="shared" si="1087"/>
        <v>27.17</v>
      </c>
      <c r="I1571" s="327">
        <f t="shared" si="1090"/>
        <v>139.97</v>
      </c>
    </row>
    <row r="1572" spans="1:9" x14ac:dyDescent="0.25">
      <c r="A1572" s="331" t="s">
        <v>406</v>
      </c>
      <c r="B1572" s="554">
        <v>12</v>
      </c>
      <c r="C1572" s="326">
        <f t="shared" si="1084"/>
        <v>7.5949367088607597E-2</v>
      </c>
      <c r="D1572" s="325">
        <v>6.83</v>
      </c>
      <c r="E1572" s="325">
        <f t="shared" si="1085"/>
        <v>81.960000000000008</v>
      </c>
      <c r="F1572" s="334">
        <v>1</v>
      </c>
      <c r="G1572" s="325">
        <f t="shared" si="1089"/>
        <v>81.96</v>
      </c>
      <c r="H1572" s="325">
        <f t="shared" si="1087"/>
        <v>19.739999999999998</v>
      </c>
      <c r="I1572" s="327">
        <f t="shared" si="1090"/>
        <v>101.69999999999999</v>
      </c>
    </row>
    <row r="1573" spans="1:9" x14ac:dyDescent="0.25">
      <c r="A1573" s="331" t="s">
        <v>406</v>
      </c>
      <c r="B1573" s="554">
        <v>219</v>
      </c>
      <c r="C1573" s="326">
        <f t="shared" si="1084"/>
        <v>1.3860759493670887</v>
      </c>
      <c r="D1573" s="325">
        <v>7.52</v>
      </c>
      <c r="E1573" s="325">
        <f t="shared" si="1085"/>
        <v>1646.8799999999999</v>
      </c>
      <c r="F1573" s="334">
        <v>1</v>
      </c>
      <c r="G1573" s="325">
        <f t="shared" si="1089"/>
        <v>1646.88</v>
      </c>
      <c r="H1573" s="325">
        <f t="shared" si="1087"/>
        <v>396.73</v>
      </c>
      <c r="I1573" s="327">
        <f t="shared" si="1090"/>
        <v>2043.6100000000001</v>
      </c>
    </row>
    <row r="1574" spans="1:9" x14ac:dyDescent="0.25">
      <c r="A1574" s="331" t="s">
        <v>406</v>
      </c>
      <c r="B1574" s="554">
        <v>12</v>
      </c>
      <c r="C1574" s="326">
        <f t="shared" si="1084"/>
        <v>7.5949367088607597E-2</v>
      </c>
      <c r="D1574" s="325">
        <v>7.52</v>
      </c>
      <c r="E1574" s="325">
        <f t="shared" si="1085"/>
        <v>90.240000000000009</v>
      </c>
      <c r="F1574" s="334">
        <v>1</v>
      </c>
      <c r="G1574" s="325">
        <f t="shared" si="1089"/>
        <v>90.24</v>
      </c>
      <c r="H1574" s="325">
        <f t="shared" si="1087"/>
        <v>21.74</v>
      </c>
      <c r="I1574" s="327">
        <f t="shared" si="1090"/>
        <v>111.97999999999999</v>
      </c>
    </row>
    <row r="1575" spans="1:9" x14ac:dyDescent="0.25">
      <c r="A1575" s="331" t="s">
        <v>406</v>
      </c>
      <c r="B1575" s="554">
        <v>1</v>
      </c>
      <c r="C1575" s="326">
        <f t="shared" si="1084"/>
        <v>6.3291139240506328E-3</v>
      </c>
      <c r="D1575" s="325">
        <v>7.52</v>
      </c>
      <c r="E1575" s="325">
        <f t="shared" si="1085"/>
        <v>7.52</v>
      </c>
      <c r="F1575" s="334">
        <v>1</v>
      </c>
      <c r="G1575" s="325">
        <f t="shared" si="1089"/>
        <v>7.52</v>
      </c>
      <c r="H1575" s="325">
        <f t="shared" si="1087"/>
        <v>1.81</v>
      </c>
      <c r="I1575" s="327">
        <f t="shared" si="1090"/>
        <v>9.33</v>
      </c>
    </row>
    <row r="1576" spans="1:9" x14ac:dyDescent="0.25">
      <c r="A1576" s="331" t="s">
        <v>406</v>
      </c>
      <c r="B1576" s="554">
        <v>59</v>
      </c>
      <c r="C1576" s="326">
        <f t="shared" si="1084"/>
        <v>0.37341772151898733</v>
      </c>
      <c r="D1576" s="325">
        <v>7.52</v>
      </c>
      <c r="E1576" s="325">
        <f t="shared" si="1085"/>
        <v>443.67999999999995</v>
      </c>
      <c r="F1576" s="334">
        <v>1</v>
      </c>
      <c r="G1576" s="325">
        <f t="shared" si="1089"/>
        <v>443.68</v>
      </c>
      <c r="H1576" s="325">
        <f t="shared" si="1087"/>
        <v>106.88</v>
      </c>
      <c r="I1576" s="327">
        <f t="shared" si="1090"/>
        <v>550.55999999999995</v>
      </c>
    </row>
    <row r="1577" spans="1:9" x14ac:dyDescent="0.25">
      <c r="A1577" s="331" t="s">
        <v>406</v>
      </c>
      <c r="B1577" s="554">
        <v>43</v>
      </c>
      <c r="C1577" s="326">
        <f t="shared" si="1084"/>
        <v>0.27215189873417722</v>
      </c>
      <c r="D1577" s="325">
        <v>7.52</v>
      </c>
      <c r="E1577" s="325">
        <f t="shared" si="1085"/>
        <v>323.35999999999996</v>
      </c>
      <c r="F1577" s="334">
        <v>1</v>
      </c>
      <c r="G1577" s="325">
        <f t="shared" si="1089"/>
        <v>323.36</v>
      </c>
      <c r="H1577" s="325">
        <f t="shared" si="1087"/>
        <v>77.900000000000006</v>
      </c>
      <c r="I1577" s="327">
        <f t="shared" si="1090"/>
        <v>401.26</v>
      </c>
    </row>
    <row r="1578" spans="1:9" x14ac:dyDescent="0.25">
      <c r="A1578" s="331" t="s">
        <v>406</v>
      </c>
      <c r="B1578" s="554">
        <v>169</v>
      </c>
      <c r="C1578" s="326">
        <f t="shared" si="1084"/>
        <v>1.0696202531645569</v>
      </c>
      <c r="D1578" s="325">
        <v>7.52</v>
      </c>
      <c r="E1578" s="325">
        <f t="shared" si="1085"/>
        <v>1270.8799999999999</v>
      </c>
      <c r="F1578" s="334">
        <v>1</v>
      </c>
      <c r="G1578" s="325">
        <f t="shared" si="1089"/>
        <v>1270.8800000000001</v>
      </c>
      <c r="H1578" s="325">
        <f t="shared" si="1087"/>
        <v>306.14999999999998</v>
      </c>
      <c r="I1578" s="327">
        <f t="shared" si="1090"/>
        <v>1577.0300000000002</v>
      </c>
    </row>
    <row r="1579" spans="1:9" x14ac:dyDescent="0.25">
      <c r="A1579" s="331" t="s">
        <v>406</v>
      </c>
      <c r="B1579" s="554">
        <v>48</v>
      </c>
      <c r="C1579" s="326">
        <f t="shared" si="1084"/>
        <v>0.30379746835443039</v>
      </c>
      <c r="D1579" s="325">
        <v>7.52</v>
      </c>
      <c r="E1579" s="325">
        <f t="shared" si="1085"/>
        <v>360.96000000000004</v>
      </c>
      <c r="F1579" s="334">
        <v>1</v>
      </c>
      <c r="G1579" s="325">
        <f t="shared" si="1089"/>
        <v>360.96</v>
      </c>
      <c r="H1579" s="325">
        <f t="shared" si="1087"/>
        <v>86.96</v>
      </c>
      <c r="I1579" s="327">
        <f t="shared" si="1090"/>
        <v>447.91999999999996</v>
      </c>
    </row>
    <row r="1580" spans="1:9" x14ac:dyDescent="0.25">
      <c r="A1580" s="331" t="s">
        <v>406</v>
      </c>
      <c r="B1580" s="554">
        <v>158</v>
      </c>
      <c r="C1580" s="326">
        <f t="shared" si="1084"/>
        <v>1</v>
      </c>
      <c r="D1580" s="325">
        <v>7.52</v>
      </c>
      <c r="E1580" s="325">
        <f t="shared" si="1085"/>
        <v>1188.1599999999999</v>
      </c>
      <c r="F1580" s="334">
        <v>1</v>
      </c>
      <c r="G1580" s="325">
        <f t="shared" si="1089"/>
        <v>1188.1600000000001</v>
      </c>
      <c r="H1580" s="325">
        <f t="shared" si="1087"/>
        <v>286.23</v>
      </c>
      <c r="I1580" s="327">
        <f t="shared" si="1090"/>
        <v>1474.39</v>
      </c>
    </row>
    <row r="1581" spans="1:9" x14ac:dyDescent="0.25">
      <c r="A1581" s="331" t="s">
        <v>406</v>
      </c>
      <c r="B1581" s="554">
        <v>66</v>
      </c>
      <c r="C1581" s="326">
        <f t="shared" si="1084"/>
        <v>0.41772151898734178</v>
      </c>
      <c r="D1581" s="325">
        <v>6.83</v>
      </c>
      <c r="E1581" s="325">
        <f t="shared" si="1085"/>
        <v>450.78000000000003</v>
      </c>
      <c r="F1581" s="334">
        <v>1</v>
      </c>
      <c r="G1581" s="325">
        <f t="shared" si="1089"/>
        <v>450.78</v>
      </c>
      <c r="H1581" s="325">
        <f t="shared" si="1087"/>
        <v>108.59</v>
      </c>
      <c r="I1581" s="327">
        <f t="shared" si="1090"/>
        <v>559.37</v>
      </c>
    </row>
    <row r="1582" spans="1:9" x14ac:dyDescent="0.25">
      <c r="A1582" s="331" t="s">
        <v>406</v>
      </c>
      <c r="B1582" s="554">
        <v>32</v>
      </c>
      <c r="C1582" s="326">
        <f t="shared" si="1084"/>
        <v>0.20253164556962025</v>
      </c>
      <c r="D1582" s="325">
        <v>7.52</v>
      </c>
      <c r="E1582" s="325">
        <f t="shared" si="1085"/>
        <v>240.64</v>
      </c>
      <c r="F1582" s="334">
        <v>1</v>
      </c>
      <c r="G1582" s="325">
        <f t="shared" si="1089"/>
        <v>240.64</v>
      </c>
      <c r="H1582" s="325">
        <f t="shared" si="1087"/>
        <v>57.97</v>
      </c>
      <c r="I1582" s="327">
        <f t="shared" si="1090"/>
        <v>298.61</v>
      </c>
    </row>
    <row r="1583" spans="1:9" x14ac:dyDescent="0.25">
      <c r="A1583" s="331" t="s">
        <v>406</v>
      </c>
      <c r="B1583" s="554">
        <v>126</v>
      </c>
      <c r="C1583" s="326">
        <f t="shared" si="1084"/>
        <v>0.79746835443037978</v>
      </c>
      <c r="D1583" s="325">
        <v>7.52</v>
      </c>
      <c r="E1583" s="325">
        <f t="shared" si="1085"/>
        <v>947.52</v>
      </c>
      <c r="F1583" s="334">
        <v>1</v>
      </c>
      <c r="G1583" s="325">
        <f t="shared" si="1089"/>
        <v>947.52</v>
      </c>
      <c r="H1583" s="325">
        <f t="shared" si="1087"/>
        <v>228.26</v>
      </c>
      <c r="I1583" s="327">
        <f t="shared" si="1090"/>
        <v>1175.78</v>
      </c>
    </row>
    <row r="1584" spans="1:9" x14ac:dyDescent="0.25">
      <c r="A1584" s="331" t="s">
        <v>406</v>
      </c>
      <c r="B1584" s="554">
        <v>11</v>
      </c>
      <c r="C1584" s="326">
        <f t="shared" si="1084"/>
        <v>6.9620253164556958E-2</v>
      </c>
      <c r="D1584" s="325">
        <v>6.83</v>
      </c>
      <c r="E1584" s="325">
        <f t="shared" si="1085"/>
        <v>75.13</v>
      </c>
      <c r="F1584" s="334">
        <v>1</v>
      </c>
      <c r="G1584" s="325">
        <f t="shared" si="1089"/>
        <v>75.13</v>
      </c>
      <c r="H1584" s="325">
        <f t="shared" si="1087"/>
        <v>18.100000000000001</v>
      </c>
      <c r="I1584" s="327">
        <f t="shared" si="1090"/>
        <v>93.22999999999999</v>
      </c>
    </row>
    <row r="1585" spans="1:9" x14ac:dyDescent="0.25">
      <c r="A1585" s="331" t="s">
        <v>406</v>
      </c>
      <c r="B1585" s="554">
        <v>114</v>
      </c>
      <c r="C1585" s="326">
        <f t="shared" si="1084"/>
        <v>0.72151898734177211</v>
      </c>
      <c r="D1585" s="325">
        <v>7.52</v>
      </c>
      <c r="E1585" s="325">
        <f t="shared" si="1085"/>
        <v>857.28</v>
      </c>
      <c r="F1585" s="334">
        <v>1</v>
      </c>
      <c r="G1585" s="325">
        <f t="shared" si="1089"/>
        <v>857.28</v>
      </c>
      <c r="H1585" s="325">
        <f t="shared" si="1087"/>
        <v>206.52</v>
      </c>
      <c r="I1585" s="327">
        <f t="shared" si="1090"/>
        <v>1063.8</v>
      </c>
    </row>
    <row r="1586" spans="1:9" x14ac:dyDescent="0.25">
      <c r="A1586" s="331" t="s">
        <v>406</v>
      </c>
      <c r="B1586" s="554">
        <v>88</v>
      </c>
      <c r="C1586" s="326">
        <f t="shared" si="1084"/>
        <v>0.55696202531645567</v>
      </c>
      <c r="D1586" s="325">
        <v>7.52</v>
      </c>
      <c r="E1586" s="325">
        <f t="shared" si="1085"/>
        <v>661.76</v>
      </c>
      <c r="F1586" s="334">
        <v>1</v>
      </c>
      <c r="G1586" s="325">
        <f t="shared" si="1089"/>
        <v>661.76</v>
      </c>
      <c r="H1586" s="325">
        <f t="shared" si="1087"/>
        <v>159.41999999999999</v>
      </c>
      <c r="I1586" s="327">
        <f t="shared" si="1090"/>
        <v>821.18</v>
      </c>
    </row>
    <row r="1587" spans="1:9" x14ac:dyDescent="0.25">
      <c r="A1587" s="331" t="s">
        <v>406</v>
      </c>
      <c r="B1587" s="554">
        <v>16</v>
      </c>
      <c r="C1587" s="326">
        <f t="shared" si="1084"/>
        <v>0.10126582278481013</v>
      </c>
      <c r="D1587" s="325">
        <v>7.52</v>
      </c>
      <c r="E1587" s="325">
        <f t="shared" si="1085"/>
        <v>120.32</v>
      </c>
      <c r="F1587" s="334">
        <v>1</v>
      </c>
      <c r="G1587" s="325">
        <f t="shared" si="1089"/>
        <v>120.32</v>
      </c>
      <c r="H1587" s="325">
        <f t="shared" si="1087"/>
        <v>28.99</v>
      </c>
      <c r="I1587" s="327">
        <f t="shared" si="1090"/>
        <v>149.31</v>
      </c>
    </row>
    <row r="1588" spans="1:9" x14ac:dyDescent="0.25">
      <c r="A1588" s="331" t="s">
        <v>406</v>
      </c>
      <c r="B1588" s="554">
        <v>58</v>
      </c>
      <c r="C1588" s="326">
        <f t="shared" si="1084"/>
        <v>0.36708860759493672</v>
      </c>
      <c r="D1588" s="325">
        <v>7.52</v>
      </c>
      <c r="E1588" s="325">
        <f t="shared" si="1085"/>
        <v>436.15999999999997</v>
      </c>
      <c r="F1588" s="334">
        <v>1</v>
      </c>
      <c r="G1588" s="325">
        <f t="shared" si="1089"/>
        <v>436.16</v>
      </c>
      <c r="H1588" s="325">
        <f t="shared" si="1087"/>
        <v>105.07</v>
      </c>
      <c r="I1588" s="327">
        <f t="shared" si="1090"/>
        <v>541.23</v>
      </c>
    </row>
    <row r="1589" spans="1:9" x14ac:dyDescent="0.25">
      <c r="A1589" s="331" t="s">
        <v>406</v>
      </c>
      <c r="B1589" s="554">
        <v>36</v>
      </c>
      <c r="C1589" s="326">
        <f t="shared" si="1084"/>
        <v>0.22784810126582278</v>
      </c>
      <c r="D1589" s="325">
        <v>7.52</v>
      </c>
      <c r="E1589" s="325">
        <f t="shared" si="1085"/>
        <v>270.71999999999997</v>
      </c>
      <c r="F1589" s="334">
        <v>1</v>
      </c>
      <c r="G1589" s="325">
        <f t="shared" si="1089"/>
        <v>270.72000000000003</v>
      </c>
      <c r="H1589" s="325">
        <f t="shared" si="1087"/>
        <v>65.22</v>
      </c>
      <c r="I1589" s="327">
        <f t="shared" si="1090"/>
        <v>335.94000000000005</v>
      </c>
    </row>
    <row r="1590" spans="1:9" x14ac:dyDescent="0.25">
      <c r="A1590" s="331" t="s">
        <v>406</v>
      </c>
      <c r="B1590" s="554">
        <v>1.5</v>
      </c>
      <c r="C1590" s="326">
        <f t="shared" si="1084"/>
        <v>9.4936708860759497E-3</v>
      </c>
      <c r="D1590" s="325">
        <v>7.52</v>
      </c>
      <c r="E1590" s="325">
        <f t="shared" si="1085"/>
        <v>11.280000000000001</v>
      </c>
      <c r="F1590" s="334">
        <v>1</v>
      </c>
      <c r="G1590" s="325">
        <f t="shared" si="1089"/>
        <v>11.28</v>
      </c>
      <c r="H1590" s="325">
        <f t="shared" si="1087"/>
        <v>2.72</v>
      </c>
      <c r="I1590" s="327">
        <f t="shared" si="1090"/>
        <v>14</v>
      </c>
    </row>
    <row r="1591" spans="1:9" x14ac:dyDescent="0.25">
      <c r="A1591" s="331" t="s">
        <v>406</v>
      </c>
      <c r="B1591" s="554">
        <v>108</v>
      </c>
      <c r="C1591" s="326">
        <f t="shared" si="1084"/>
        <v>0.68354430379746833</v>
      </c>
      <c r="D1591" s="325">
        <v>7.52</v>
      </c>
      <c r="E1591" s="325">
        <f t="shared" si="1085"/>
        <v>812.15999999999985</v>
      </c>
      <c r="F1591" s="334">
        <v>1</v>
      </c>
      <c r="G1591" s="325">
        <f t="shared" si="1089"/>
        <v>812.16</v>
      </c>
      <c r="H1591" s="325">
        <f t="shared" si="1087"/>
        <v>195.65</v>
      </c>
      <c r="I1591" s="327">
        <f t="shared" si="1090"/>
        <v>1007.81</v>
      </c>
    </row>
    <row r="1592" spans="1:9" x14ac:dyDescent="0.25">
      <c r="A1592" s="331" t="s">
        <v>406</v>
      </c>
      <c r="B1592" s="554">
        <v>1</v>
      </c>
      <c r="C1592" s="326">
        <f t="shared" si="1084"/>
        <v>6.3291139240506328E-3</v>
      </c>
      <c r="D1592" s="325">
        <v>7.52</v>
      </c>
      <c r="E1592" s="325">
        <f t="shared" si="1085"/>
        <v>7.52</v>
      </c>
      <c r="F1592" s="334">
        <v>1</v>
      </c>
      <c r="G1592" s="325">
        <f t="shared" si="1089"/>
        <v>7.52</v>
      </c>
      <c r="H1592" s="325">
        <f t="shared" si="1087"/>
        <v>1.81</v>
      </c>
      <c r="I1592" s="327">
        <f t="shared" si="1090"/>
        <v>9.33</v>
      </c>
    </row>
    <row r="1593" spans="1:9" x14ac:dyDescent="0.25">
      <c r="A1593" s="331" t="s">
        <v>406</v>
      </c>
      <c r="B1593" s="554">
        <v>190</v>
      </c>
      <c r="C1593" s="326">
        <f t="shared" si="1084"/>
        <v>1.2025316455696202</v>
      </c>
      <c r="D1593" s="325">
        <v>7.52</v>
      </c>
      <c r="E1593" s="325">
        <f t="shared" si="1085"/>
        <v>1428.7999999999997</v>
      </c>
      <c r="F1593" s="334">
        <v>1</v>
      </c>
      <c r="G1593" s="325">
        <f t="shared" si="1089"/>
        <v>1428.8</v>
      </c>
      <c r="H1593" s="325">
        <f t="shared" si="1087"/>
        <v>344.2</v>
      </c>
      <c r="I1593" s="327">
        <f t="shared" si="1090"/>
        <v>1773</v>
      </c>
    </row>
    <row r="1594" spans="1:9" x14ac:dyDescent="0.25">
      <c r="A1594" s="331" t="s">
        <v>406</v>
      </c>
      <c r="B1594" s="554">
        <v>206</v>
      </c>
      <c r="C1594" s="326">
        <f t="shared" si="1084"/>
        <v>1.3037974683544304</v>
      </c>
      <c r="D1594" s="325">
        <v>7.52</v>
      </c>
      <c r="E1594" s="325">
        <f t="shared" si="1085"/>
        <v>1549.12</v>
      </c>
      <c r="F1594" s="334">
        <v>1</v>
      </c>
      <c r="G1594" s="325">
        <f t="shared" si="1089"/>
        <v>1549.12</v>
      </c>
      <c r="H1594" s="325">
        <f t="shared" si="1087"/>
        <v>373.18</v>
      </c>
      <c r="I1594" s="327">
        <f t="shared" si="1090"/>
        <v>1922.3</v>
      </c>
    </row>
    <row r="1595" spans="1:9" x14ac:dyDescent="0.25">
      <c r="A1595" s="331" t="s">
        <v>406</v>
      </c>
      <c r="B1595" s="554">
        <v>56</v>
      </c>
      <c r="C1595" s="326">
        <f t="shared" si="1084"/>
        <v>0.35443037974683544</v>
      </c>
      <c r="D1595" s="325">
        <v>7.52</v>
      </c>
      <c r="E1595" s="325">
        <f t="shared" si="1085"/>
        <v>421.11999999999995</v>
      </c>
      <c r="F1595" s="334">
        <v>1</v>
      </c>
      <c r="G1595" s="325">
        <f t="shared" si="1089"/>
        <v>421.12</v>
      </c>
      <c r="H1595" s="325">
        <f t="shared" si="1087"/>
        <v>101.45</v>
      </c>
      <c r="I1595" s="327">
        <f t="shared" si="1090"/>
        <v>522.57000000000005</v>
      </c>
    </row>
    <row r="1596" spans="1:9" x14ac:dyDescent="0.25">
      <c r="A1596" s="331" t="s">
        <v>406</v>
      </c>
      <c r="B1596" s="554">
        <v>16</v>
      </c>
      <c r="C1596" s="326">
        <f t="shared" si="1084"/>
        <v>0.10126582278481013</v>
      </c>
      <c r="D1596" s="325">
        <v>7.52</v>
      </c>
      <c r="E1596" s="325">
        <f t="shared" si="1085"/>
        <v>120.32</v>
      </c>
      <c r="F1596" s="334">
        <v>1</v>
      </c>
      <c r="G1596" s="325">
        <f t="shared" si="1089"/>
        <v>120.32</v>
      </c>
      <c r="H1596" s="325">
        <f t="shared" si="1087"/>
        <v>28.99</v>
      </c>
      <c r="I1596" s="327">
        <f t="shared" si="1090"/>
        <v>149.31</v>
      </c>
    </row>
    <row r="1597" spans="1:9" x14ac:dyDescent="0.25">
      <c r="A1597" s="331" t="s">
        <v>406</v>
      </c>
      <c r="B1597" s="554">
        <v>21</v>
      </c>
      <c r="C1597" s="326">
        <f t="shared" si="1084"/>
        <v>0.13291139240506328</v>
      </c>
      <c r="D1597" s="325">
        <v>7.52</v>
      </c>
      <c r="E1597" s="325">
        <f t="shared" si="1085"/>
        <v>157.91999999999996</v>
      </c>
      <c r="F1597" s="334">
        <v>1</v>
      </c>
      <c r="G1597" s="325">
        <f t="shared" si="1089"/>
        <v>157.91999999999999</v>
      </c>
      <c r="H1597" s="325">
        <f t="shared" si="1087"/>
        <v>38.04</v>
      </c>
      <c r="I1597" s="327">
        <f t="shared" si="1090"/>
        <v>195.95999999999998</v>
      </c>
    </row>
    <row r="1598" spans="1:9" x14ac:dyDescent="0.25">
      <c r="A1598" s="331" t="s">
        <v>406</v>
      </c>
      <c r="B1598" s="554">
        <v>36</v>
      </c>
      <c r="C1598" s="326">
        <f t="shared" si="1084"/>
        <v>0.22784810126582278</v>
      </c>
      <c r="D1598" s="325">
        <v>7.52</v>
      </c>
      <c r="E1598" s="325">
        <f t="shared" si="1085"/>
        <v>270.71999999999997</v>
      </c>
      <c r="F1598" s="334">
        <v>1</v>
      </c>
      <c r="G1598" s="325">
        <f t="shared" si="1089"/>
        <v>270.72000000000003</v>
      </c>
      <c r="H1598" s="325">
        <f t="shared" si="1087"/>
        <v>65.22</v>
      </c>
      <c r="I1598" s="327">
        <f t="shared" si="1090"/>
        <v>335.94000000000005</v>
      </c>
    </row>
    <row r="1599" spans="1:9" x14ac:dyDescent="0.25">
      <c r="A1599" s="331" t="s">
        <v>406</v>
      </c>
      <c r="B1599" s="554">
        <v>98</v>
      </c>
      <c r="C1599" s="326">
        <f t="shared" si="1084"/>
        <v>0.620253164556962</v>
      </c>
      <c r="D1599" s="325">
        <v>7.52</v>
      </c>
      <c r="E1599" s="325">
        <f t="shared" si="1085"/>
        <v>736.95999999999992</v>
      </c>
      <c r="F1599" s="334">
        <v>1</v>
      </c>
      <c r="G1599" s="325">
        <f t="shared" si="1089"/>
        <v>736.96</v>
      </c>
      <c r="H1599" s="325">
        <f t="shared" si="1087"/>
        <v>177.53</v>
      </c>
      <c r="I1599" s="327">
        <f t="shared" si="1090"/>
        <v>914.49</v>
      </c>
    </row>
    <row r="1600" spans="1:9" x14ac:dyDescent="0.25">
      <c r="A1600" s="331" t="s">
        <v>406</v>
      </c>
      <c r="B1600" s="554">
        <v>219</v>
      </c>
      <c r="C1600" s="326">
        <f t="shared" si="1084"/>
        <v>1.3860759493670887</v>
      </c>
      <c r="D1600" s="325">
        <v>6.83</v>
      </c>
      <c r="E1600" s="325">
        <f t="shared" si="1085"/>
        <v>1495.77</v>
      </c>
      <c r="F1600" s="334">
        <v>1</v>
      </c>
      <c r="G1600" s="325">
        <f t="shared" si="1089"/>
        <v>1495.77</v>
      </c>
      <c r="H1600" s="325">
        <f t="shared" si="1087"/>
        <v>360.33</v>
      </c>
      <c r="I1600" s="327">
        <f t="shared" si="1090"/>
        <v>1856.1</v>
      </c>
    </row>
    <row r="1601" spans="1:9" x14ac:dyDescent="0.25">
      <c r="A1601" s="331" t="s">
        <v>406</v>
      </c>
      <c r="B1601" s="554">
        <v>16</v>
      </c>
      <c r="C1601" s="326">
        <f t="shared" si="1084"/>
        <v>0.10126582278481013</v>
      </c>
      <c r="D1601" s="325">
        <v>6.83</v>
      </c>
      <c r="E1601" s="325">
        <f t="shared" si="1085"/>
        <v>109.28</v>
      </c>
      <c r="F1601" s="334">
        <v>1</v>
      </c>
      <c r="G1601" s="325">
        <f t="shared" si="1089"/>
        <v>109.28</v>
      </c>
      <c r="H1601" s="325">
        <f t="shared" si="1087"/>
        <v>26.33</v>
      </c>
      <c r="I1601" s="327">
        <f t="shared" si="1090"/>
        <v>135.61000000000001</v>
      </c>
    </row>
    <row r="1602" spans="1:9" x14ac:dyDescent="0.25">
      <c r="A1602" s="331" t="s">
        <v>406</v>
      </c>
      <c r="B1602" s="554">
        <v>194</v>
      </c>
      <c r="C1602" s="326">
        <f t="shared" si="1084"/>
        <v>1.2278481012658229</v>
      </c>
      <c r="D1602" s="325">
        <v>7.52</v>
      </c>
      <c r="E1602" s="325">
        <f t="shared" si="1085"/>
        <v>1458.88</v>
      </c>
      <c r="F1602" s="334">
        <v>1</v>
      </c>
      <c r="G1602" s="325">
        <f t="shared" si="1089"/>
        <v>1458.88</v>
      </c>
      <c r="H1602" s="325">
        <f t="shared" si="1087"/>
        <v>351.44</v>
      </c>
      <c r="I1602" s="327">
        <f t="shared" si="1090"/>
        <v>1810.3200000000002</v>
      </c>
    </row>
    <row r="1603" spans="1:9" x14ac:dyDescent="0.25">
      <c r="A1603" s="331" t="s">
        <v>406</v>
      </c>
      <c r="B1603" s="554">
        <v>171</v>
      </c>
      <c r="C1603" s="326">
        <f t="shared" si="1084"/>
        <v>1.0822784810126582</v>
      </c>
      <c r="D1603" s="325">
        <v>7.52</v>
      </c>
      <c r="E1603" s="325">
        <f t="shared" si="1085"/>
        <v>1285.9199999999998</v>
      </c>
      <c r="F1603" s="334">
        <v>1</v>
      </c>
      <c r="G1603" s="325">
        <f t="shared" si="1089"/>
        <v>1285.92</v>
      </c>
      <c r="H1603" s="325">
        <f t="shared" si="1087"/>
        <v>309.77999999999997</v>
      </c>
      <c r="I1603" s="327">
        <f t="shared" si="1090"/>
        <v>1595.7</v>
      </c>
    </row>
    <row r="1604" spans="1:9" x14ac:dyDescent="0.25">
      <c r="A1604" s="331" t="s">
        <v>406</v>
      </c>
      <c r="B1604" s="554">
        <v>140</v>
      </c>
      <c r="C1604" s="326">
        <f t="shared" si="1084"/>
        <v>0.88607594936708856</v>
      </c>
      <c r="D1604" s="325">
        <v>7.52</v>
      </c>
      <c r="E1604" s="325">
        <f t="shared" si="1085"/>
        <v>1052.8</v>
      </c>
      <c r="F1604" s="334">
        <v>1</v>
      </c>
      <c r="G1604" s="325">
        <f t="shared" si="1089"/>
        <v>1052.8</v>
      </c>
      <c r="H1604" s="325">
        <f t="shared" si="1087"/>
        <v>253.62</v>
      </c>
      <c r="I1604" s="327">
        <f t="shared" si="1090"/>
        <v>1306.42</v>
      </c>
    </row>
    <row r="1605" spans="1:9" x14ac:dyDescent="0.25">
      <c r="A1605" s="331" t="s">
        <v>406</v>
      </c>
      <c r="B1605" s="554">
        <v>208</v>
      </c>
      <c r="C1605" s="326">
        <f t="shared" si="1084"/>
        <v>1.3164556962025316</v>
      </c>
      <c r="D1605" s="325">
        <v>7.52</v>
      </c>
      <c r="E1605" s="325">
        <f t="shared" si="1085"/>
        <v>1564.1599999999996</v>
      </c>
      <c r="F1605" s="334">
        <v>1</v>
      </c>
      <c r="G1605" s="325">
        <f t="shared" si="1089"/>
        <v>1564.16</v>
      </c>
      <c r="H1605" s="325">
        <f t="shared" si="1087"/>
        <v>376.81</v>
      </c>
      <c r="I1605" s="327">
        <f t="shared" si="1090"/>
        <v>1940.97</v>
      </c>
    </row>
    <row r="1606" spans="1:9" x14ac:dyDescent="0.25">
      <c r="A1606" s="331" t="s">
        <v>406</v>
      </c>
      <c r="B1606" s="554">
        <v>84</v>
      </c>
      <c r="C1606" s="326">
        <f t="shared" ref="C1606:C1662" si="1091">B1606/158</f>
        <v>0.53164556962025311</v>
      </c>
      <c r="D1606" s="325">
        <v>7.52</v>
      </c>
      <c r="E1606" s="325">
        <f t="shared" ref="E1606:E1662" si="1092">D1606*C1606*158</f>
        <v>631.67999999999984</v>
      </c>
      <c r="F1606" s="334">
        <v>1</v>
      </c>
      <c r="G1606" s="325">
        <f t="shared" si="1089"/>
        <v>631.67999999999995</v>
      </c>
      <c r="H1606" s="325">
        <f t="shared" ref="H1606:H1662" si="1093">ROUND(G1606*0.2409,2)</f>
        <v>152.16999999999999</v>
      </c>
      <c r="I1606" s="327">
        <f t="shared" si="1090"/>
        <v>783.84999999999991</v>
      </c>
    </row>
    <row r="1607" spans="1:9" x14ac:dyDescent="0.25">
      <c r="A1607" s="331" t="s">
        <v>406</v>
      </c>
      <c r="B1607" s="554">
        <v>195</v>
      </c>
      <c r="C1607" s="326">
        <f t="shared" si="1091"/>
        <v>1.2341772151898733</v>
      </c>
      <c r="D1607" s="325">
        <v>7.52</v>
      </c>
      <c r="E1607" s="325">
        <f t="shared" si="1092"/>
        <v>1466.3999999999999</v>
      </c>
      <c r="F1607" s="334">
        <v>1</v>
      </c>
      <c r="G1607" s="325">
        <f t="shared" ref="G1607:G1662" si="1094">ROUND(E1607*F1607,2)</f>
        <v>1466.4</v>
      </c>
      <c r="H1607" s="325">
        <f t="shared" si="1093"/>
        <v>353.26</v>
      </c>
      <c r="I1607" s="327">
        <f t="shared" ref="I1607:I1662" si="1095">G1607+H1607</f>
        <v>1819.66</v>
      </c>
    </row>
    <row r="1608" spans="1:9" x14ac:dyDescent="0.25">
      <c r="A1608" s="331" t="s">
        <v>406</v>
      </c>
      <c r="B1608" s="554">
        <v>54</v>
      </c>
      <c r="C1608" s="326">
        <f t="shared" si="1091"/>
        <v>0.34177215189873417</v>
      </c>
      <c r="D1608" s="325">
        <v>7.52</v>
      </c>
      <c r="E1608" s="325">
        <f t="shared" si="1092"/>
        <v>406.07999999999993</v>
      </c>
      <c r="F1608" s="334">
        <v>1</v>
      </c>
      <c r="G1608" s="325">
        <f t="shared" si="1094"/>
        <v>406.08</v>
      </c>
      <c r="H1608" s="325">
        <f t="shared" si="1093"/>
        <v>97.82</v>
      </c>
      <c r="I1608" s="327">
        <f t="shared" si="1095"/>
        <v>503.9</v>
      </c>
    </row>
    <row r="1609" spans="1:9" x14ac:dyDescent="0.25">
      <c r="A1609" s="331" t="s">
        <v>406</v>
      </c>
      <c r="B1609" s="554">
        <v>11</v>
      </c>
      <c r="C1609" s="326">
        <f t="shared" si="1091"/>
        <v>6.9620253164556958E-2</v>
      </c>
      <c r="D1609" s="325">
        <v>6.83</v>
      </c>
      <c r="E1609" s="325">
        <f t="shared" si="1092"/>
        <v>75.13</v>
      </c>
      <c r="F1609" s="334">
        <v>1</v>
      </c>
      <c r="G1609" s="325">
        <f t="shared" si="1094"/>
        <v>75.13</v>
      </c>
      <c r="H1609" s="325">
        <f t="shared" si="1093"/>
        <v>18.100000000000001</v>
      </c>
      <c r="I1609" s="327">
        <f t="shared" si="1095"/>
        <v>93.22999999999999</v>
      </c>
    </row>
    <row r="1610" spans="1:9" x14ac:dyDescent="0.25">
      <c r="A1610" s="331" t="s">
        <v>406</v>
      </c>
      <c r="B1610" s="554">
        <v>75</v>
      </c>
      <c r="C1610" s="326">
        <f t="shared" si="1091"/>
        <v>0.47468354430379744</v>
      </c>
      <c r="D1610" s="325">
        <v>7.52</v>
      </c>
      <c r="E1610" s="325">
        <f t="shared" si="1092"/>
        <v>563.99999999999989</v>
      </c>
      <c r="F1610" s="334">
        <v>1</v>
      </c>
      <c r="G1610" s="325">
        <f t="shared" si="1094"/>
        <v>564</v>
      </c>
      <c r="H1610" s="325">
        <f t="shared" si="1093"/>
        <v>135.87</v>
      </c>
      <c r="I1610" s="327">
        <f t="shared" si="1095"/>
        <v>699.87</v>
      </c>
    </row>
    <row r="1611" spans="1:9" x14ac:dyDescent="0.25">
      <c r="A1611" s="331" t="s">
        <v>406</v>
      </c>
      <c r="B1611" s="554">
        <v>116</v>
      </c>
      <c r="C1611" s="326">
        <f t="shared" si="1091"/>
        <v>0.73417721518987344</v>
      </c>
      <c r="D1611" s="325">
        <v>7.52</v>
      </c>
      <c r="E1611" s="325">
        <f t="shared" si="1092"/>
        <v>872.31999999999994</v>
      </c>
      <c r="F1611" s="334">
        <v>1</v>
      </c>
      <c r="G1611" s="325">
        <f t="shared" si="1094"/>
        <v>872.32</v>
      </c>
      <c r="H1611" s="325">
        <f t="shared" si="1093"/>
        <v>210.14</v>
      </c>
      <c r="I1611" s="327">
        <f t="shared" si="1095"/>
        <v>1082.46</v>
      </c>
    </row>
    <row r="1612" spans="1:9" x14ac:dyDescent="0.25">
      <c r="A1612" s="331" t="s">
        <v>406</v>
      </c>
      <c r="B1612" s="554">
        <v>32</v>
      </c>
      <c r="C1612" s="326">
        <f t="shared" si="1091"/>
        <v>0.20253164556962025</v>
      </c>
      <c r="D1612" s="325">
        <v>7.52</v>
      </c>
      <c r="E1612" s="325">
        <f t="shared" si="1092"/>
        <v>240.64</v>
      </c>
      <c r="F1612" s="334">
        <v>1</v>
      </c>
      <c r="G1612" s="325">
        <f t="shared" si="1094"/>
        <v>240.64</v>
      </c>
      <c r="H1612" s="325">
        <f t="shared" si="1093"/>
        <v>57.97</v>
      </c>
      <c r="I1612" s="327">
        <f t="shared" si="1095"/>
        <v>298.61</v>
      </c>
    </row>
    <row r="1613" spans="1:9" x14ac:dyDescent="0.25">
      <c r="A1613" s="331" t="s">
        <v>406</v>
      </c>
      <c r="B1613" s="554">
        <v>48</v>
      </c>
      <c r="C1613" s="326">
        <f t="shared" si="1091"/>
        <v>0.30379746835443039</v>
      </c>
      <c r="D1613" s="325">
        <v>7.52</v>
      </c>
      <c r="E1613" s="325">
        <f t="shared" si="1092"/>
        <v>360.96000000000004</v>
      </c>
      <c r="F1613" s="334">
        <v>1</v>
      </c>
      <c r="G1613" s="325">
        <f t="shared" si="1094"/>
        <v>360.96</v>
      </c>
      <c r="H1613" s="325">
        <f t="shared" si="1093"/>
        <v>86.96</v>
      </c>
      <c r="I1613" s="327">
        <f t="shared" si="1095"/>
        <v>447.91999999999996</v>
      </c>
    </row>
    <row r="1614" spans="1:9" x14ac:dyDescent="0.25">
      <c r="A1614" s="331" t="s">
        <v>406</v>
      </c>
      <c r="B1614" s="554">
        <v>18</v>
      </c>
      <c r="C1614" s="326">
        <f t="shared" si="1091"/>
        <v>0.11392405063291139</v>
      </c>
      <c r="D1614" s="325">
        <v>7.52</v>
      </c>
      <c r="E1614" s="325">
        <f t="shared" si="1092"/>
        <v>135.35999999999999</v>
      </c>
      <c r="F1614" s="334">
        <v>1</v>
      </c>
      <c r="G1614" s="325">
        <f t="shared" si="1094"/>
        <v>135.36000000000001</v>
      </c>
      <c r="H1614" s="325">
        <f t="shared" si="1093"/>
        <v>32.61</v>
      </c>
      <c r="I1614" s="327">
        <f t="shared" si="1095"/>
        <v>167.97000000000003</v>
      </c>
    </row>
    <row r="1615" spans="1:9" x14ac:dyDescent="0.25">
      <c r="A1615" s="331" t="s">
        <v>406</v>
      </c>
      <c r="B1615" s="554">
        <v>88</v>
      </c>
      <c r="C1615" s="326">
        <f t="shared" si="1091"/>
        <v>0.55696202531645567</v>
      </c>
      <c r="D1615" s="325">
        <v>7.52</v>
      </c>
      <c r="E1615" s="325">
        <f t="shared" si="1092"/>
        <v>661.76</v>
      </c>
      <c r="F1615" s="334">
        <v>1</v>
      </c>
      <c r="G1615" s="325">
        <f t="shared" si="1094"/>
        <v>661.76</v>
      </c>
      <c r="H1615" s="325">
        <f t="shared" si="1093"/>
        <v>159.41999999999999</v>
      </c>
      <c r="I1615" s="327">
        <f t="shared" si="1095"/>
        <v>821.18</v>
      </c>
    </row>
    <row r="1616" spans="1:9" x14ac:dyDescent="0.25">
      <c r="A1616" s="331" t="s">
        <v>406</v>
      </c>
      <c r="B1616" s="554">
        <v>11</v>
      </c>
      <c r="C1616" s="326">
        <f t="shared" si="1091"/>
        <v>6.9620253164556958E-2</v>
      </c>
      <c r="D1616" s="325">
        <v>6.83</v>
      </c>
      <c r="E1616" s="325">
        <f t="shared" si="1092"/>
        <v>75.13</v>
      </c>
      <c r="F1616" s="334">
        <v>1</v>
      </c>
      <c r="G1616" s="325">
        <f t="shared" si="1094"/>
        <v>75.13</v>
      </c>
      <c r="H1616" s="325">
        <f t="shared" si="1093"/>
        <v>18.100000000000001</v>
      </c>
      <c r="I1616" s="327">
        <f t="shared" si="1095"/>
        <v>93.22999999999999</v>
      </c>
    </row>
    <row r="1617" spans="1:9" x14ac:dyDescent="0.25">
      <c r="A1617" s="331" t="s">
        <v>406</v>
      </c>
      <c r="B1617" s="554">
        <v>47</v>
      </c>
      <c r="C1617" s="326">
        <f t="shared" si="1091"/>
        <v>0.29746835443037972</v>
      </c>
      <c r="D1617" s="325">
        <v>7.52</v>
      </c>
      <c r="E1617" s="325">
        <f t="shared" si="1092"/>
        <v>353.43999999999994</v>
      </c>
      <c r="F1617" s="334">
        <v>1</v>
      </c>
      <c r="G1617" s="325">
        <f t="shared" si="1094"/>
        <v>353.44</v>
      </c>
      <c r="H1617" s="325">
        <f t="shared" si="1093"/>
        <v>85.14</v>
      </c>
      <c r="I1617" s="327">
        <f t="shared" si="1095"/>
        <v>438.58</v>
      </c>
    </row>
    <row r="1618" spans="1:9" x14ac:dyDescent="0.25">
      <c r="A1618" s="331" t="s">
        <v>406</v>
      </c>
      <c r="B1618" s="554">
        <v>177</v>
      </c>
      <c r="C1618" s="326">
        <f t="shared" si="1091"/>
        <v>1.120253164556962</v>
      </c>
      <c r="D1618" s="325">
        <v>7.52</v>
      </c>
      <c r="E1618" s="325">
        <f t="shared" si="1092"/>
        <v>1331.04</v>
      </c>
      <c r="F1618" s="334">
        <v>1</v>
      </c>
      <c r="G1618" s="325">
        <f t="shared" si="1094"/>
        <v>1331.04</v>
      </c>
      <c r="H1618" s="325">
        <f t="shared" si="1093"/>
        <v>320.64999999999998</v>
      </c>
      <c r="I1618" s="327">
        <f t="shared" si="1095"/>
        <v>1651.69</v>
      </c>
    </row>
    <row r="1619" spans="1:9" x14ac:dyDescent="0.25">
      <c r="A1619" s="331" t="s">
        <v>406</v>
      </c>
      <c r="B1619" s="554">
        <v>64</v>
      </c>
      <c r="C1619" s="326">
        <f t="shared" si="1091"/>
        <v>0.4050632911392405</v>
      </c>
      <c r="D1619" s="325">
        <v>7.52</v>
      </c>
      <c r="E1619" s="325">
        <f t="shared" si="1092"/>
        <v>481.28</v>
      </c>
      <c r="F1619" s="334">
        <v>1</v>
      </c>
      <c r="G1619" s="325">
        <f t="shared" si="1094"/>
        <v>481.28</v>
      </c>
      <c r="H1619" s="325">
        <f t="shared" si="1093"/>
        <v>115.94</v>
      </c>
      <c r="I1619" s="327">
        <f t="shared" si="1095"/>
        <v>597.22</v>
      </c>
    </row>
    <row r="1620" spans="1:9" x14ac:dyDescent="0.25">
      <c r="A1620" s="331" t="s">
        <v>406</v>
      </c>
      <c r="B1620" s="554">
        <v>16</v>
      </c>
      <c r="C1620" s="326">
        <f t="shared" si="1091"/>
        <v>0.10126582278481013</v>
      </c>
      <c r="D1620" s="325">
        <v>7.52</v>
      </c>
      <c r="E1620" s="325">
        <f t="shared" si="1092"/>
        <v>120.32</v>
      </c>
      <c r="F1620" s="334">
        <v>1</v>
      </c>
      <c r="G1620" s="325">
        <f t="shared" si="1094"/>
        <v>120.32</v>
      </c>
      <c r="H1620" s="325">
        <f t="shared" si="1093"/>
        <v>28.99</v>
      </c>
      <c r="I1620" s="327">
        <f t="shared" si="1095"/>
        <v>149.31</v>
      </c>
    </row>
    <row r="1621" spans="1:9" x14ac:dyDescent="0.25">
      <c r="A1621" s="331" t="s">
        <v>406</v>
      </c>
      <c r="B1621" s="554">
        <v>11</v>
      </c>
      <c r="C1621" s="326">
        <f t="shared" si="1091"/>
        <v>6.9620253164556958E-2</v>
      </c>
      <c r="D1621" s="325">
        <v>6.83</v>
      </c>
      <c r="E1621" s="325">
        <f t="shared" si="1092"/>
        <v>75.13</v>
      </c>
      <c r="F1621" s="334">
        <v>1</v>
      </c>
      <c r="G1621" s="325">
        <f t="shared" si="1094"/>
        <v>75.13</v>
      </c>
      <c r="H1621" s="325">
        <f t="shared" si="1093"/>
        <v>18.100000000000001</v>
      </c>
      <c r="I1621" s="327">
        <f t="shared" si="1095"/>
        <v>93.22999999999999</v>
      </c>
    </row>
    <row r="1622" spans="1:9" x14ac:dyDescent="0.25">
      <c r="A1622" s="331" t="s">
        <v>406</v>
      </c>
      <c r="B1622" s="554">
        <v>99</v>
      </c>
      <c r="C1622" s="326">
        <f t="shared" si="1091"/>
        <v>0.62658227848101267</v>
      </c>
      <c r="D1622" s="325">
        <v>6.83</v>
      </c>
      <c r="E1622" s="325">
        <f t="shared" si="1092"/>
        <v>676.17000000000007</v>
      </c>
      <c r="F1622" s="334">
        <v>1</v>
      </c>
      <c r="G1622" s="325">
        <f t="shared" si="1094"/>
        <v>676.17</v>
      </c>
      <c r="H1622" s="325">
        <f t="shared" si="1093"/>
        <v>162.88999999999999</v>
      </c>
      <c r="I1622" s="327">
        <f t="shared" si="1095"/>
        <v>839.06</v>
      </c>
    </row>
    <row r="1623" spans="1:9" x14ac:dyDescent="0.25">
      <c r="A1623" s="331" t="s">
        <v>406</v>
      </c>
      <c r="B1623" s="554">
        <v>7</v>
      </c>
      <c r="C1623" s="326">
        <f t="shared" si="1091"/>
        <v>4.4303797468354431E-2</v>
      </c>
      <c r="D1623" s="325">
        <v>7.52</v>
      </c>
      <c r="E1623" s="325">
        <f t="shared" si="1092"/>
        <v>52.639999999999993</v>
      </c>
      <c r="F1623" s="334">
        <v>1</v>
      </c>
      <c r="G1623" s="325">
        <f t="shared" si="1094"/>
        <v>52.64</v>
      </c>
      <c r="H1623" s="325">
        <f t="shared" si="1093"/>
        <v>12.68</v>
      </c>
      <c r="I1623" s="327">
        <f t="shared" si="1095"/>
        <v>65.319999999999993</v>
      </c>
    </row>
    <row r="1624" spans="1:9" x14ac:dyDescent="0.25">
      <c r="A1624" s="331" t="s">
        <v>406</v>
      </c>
      <c r="B1624" s="554">
        <v>153</v>
      </c>
      <c r="C1624" s="326">
        <f t="shared" si="1091"/>
        <v>0.96835443037974689</v>
      </c>
      <c r="D1624" s="325">
        <v>7.52</v>
      </c>
      <c r="E1624" s="325">
        <f t="shared" si="1092"/>
        <v>1150.56</v>
      </c>
      <c r="F1624" s="334">
        <v>1</v>
      </c>
      <c r="G1624" s="325">
        <f t="shared" si="1094"/>
        <v>1150.56</v>
      </c>
      <c r="H1624" s="325">
        <f t="shared" si="1093"/>
        <v>277.17</v>
      </c>
      <c r="I1624" s="327">
        <f t="shared" si="1095"/>
        <v>1427.73</v>
      </c>
    </row>
    <row r="1625" spans="1:9" x14ac:dyDescent="0.25">
      <c r="A1625" s="331" t="s">
        <v>406</v>
      </c>
      <c r="B1625" s="554">
        <v>103</v>
      </c>
      <c r="C1625" s="326">
        <f t="shared" si="1091"/>
        <v>0.65189873417721522</v>
      </c>
      <c r="D1625" s="325">
        <v>6.83</v>
      </c>
      <c r="E1625" s="325">
        <f t="shared" si="1092"/>
        <v>703.49</v>
      </c>
      <c r="F1625" s="334">
        <v>1</v>
      </c>
      <c r="G1625" s="325">
        <f t="shared" si="1094"/>
        <v>703.49</v>
      </c>
      <c r="H1625" s="325">
        <f t="shared" si="1093"/>
        <v>169.47</v>
      </c>
      <c r="I1625" s="327">
        <f t="shared" si="1095"/>
        <v>872.96</v>
      </c>
    </row>
    <row r="1626" spans="1:9" x14ac:dyDescent="0.25">
      <c r="A1626" s="331" t="s">
        <v>406</v>
      </c>
      <c r="B1626" s="554">
        <v>35</v>
      </c>
      <c r="C1626" s="326">
        <f t="shared" si="1091"/>
        <v>0.22151898734177214</v>
      </c>
      <c r="D1626" s="325">
        <v>6.83</v>
      </c>
      <c r="E1626" s="325">
        <f t="shared" si="1092"/>
        <v>239.04999999999998</v>
      </c>
      <c r="F1626" s="334">
        <v>1</v>
      </c>
      <c r="G1626" s="325">
        <f t="shared" si="1094"/>
        <v>239.05</v>
      </c>
      <c r="H1626" s="325">
        <f t="shared" si="1093"/>
        <v>57.59</v>
      </c>
      <c r="I1626" s="327">
        <f t="shared" si="1095"/>
        <v>296.64</v>
      </c>
    </row>
    <row r="1627" spans="1:9" x14ac:dyDescent="0.25">
      <c r="A1627" s="331" t="s">
        <v>406</v>
      </c>
      <c r="B1627" s="554">
        <v>100</v>
      </c>
      <c r="C1627" s="326">
        <f t="shared" si="1091"/>
        <v>0.63291139240506333</v>
      </c>
      <c r="D1627" s="325">
        <v>6.83</v>
      </c>
      <c r="E1627" s="325">
        <f t="shared" si="1092"/>
        <v>683</v>
      </c>
      <c r="F1627" s="334">
        <v>1</v>
      </c>
      <c r="G1627" s="325">
        <f t="shared" si="1094"/>
        <v>683</v>
      </c>
      <c r="H1627" s="325">
        <f t="shared" si="1093"/>
        <v>164.53</v>
      </c>
      <c r="I1627" s="327">
        <f t="shared" si="1095"/>
        <v>847.53</v>
      </c>
    </row>
    <row r="1628" spans="1:9" x14ac:dyDescent="0.25">
      <c r="A1628" s="331" t="s">
        <v>406</v>
      </c>
      <c r="B1628" s="554">
        <v>49</v>
      </c>
      <c r="C1628" s="326">
        <f t="shared" si="1091"/>
        <v>0.310126582278481</v>
      </c>
      <c r="D1628" s="325">
        <v>6.83</v>
      </c>
      <c r="E1628" s="325">
        <f t="shared" si="1092"/>
        <v>334.66999999999996</v>
      </c>
      <c r="F1628" s="334">
        <v>1</v>
      </c>
      <c r="G1628" s="325">
        <f t="shared" si="1094"/>
        <v>334.67</v>
      </c>
      <c r="H1628" s="325">
        <f t="shared" si="1093"/>
        <v>80.62</v>
      </c>
      <c r="I1628" s="327">
        <f t="shared" si="1095"/>
        <v>415.29</v>
      </c>
    </row>
    <row r="1629" spans="1:9" x14ac:dyDescent="0.25">
      <c r="A1629" s="331" t="s">
        <v>406</v>
      </c>
      <c r="B1629" s="554">
        <v>92</v>
      </c>
      <c r="C1629" s="326">
        <f t="shared" si="1091"/>
        <v>0.58227848101265822</v>
      </c>
      <c r="D1629" s="325">
        <v>6.83</v>
      </c>
      <c r="E1629" s="325">
        <f t="shared" si="1092"/>
        <v>628.36</v>
      </c>
      <c r="F1629" s="334">
        <v>1</v>
      </c>
      <c r="G1629" s="325">
        <f t="shared" si="1094"/>
        <v>628.36</v>
      </c>
      <c r="H1629" s="325">
        <f t="shared" si="1093"/>
        <v>151.37</v>
      </c>
      <c r="I1629" s="327">
        <f t="shared" si="1095"/>
        <v>779.73</v>
      </c>
    </row>
    <row r="1630" spans="1:9" x14ac:dyDescent="0.25">
      <c r="A1630" s="331" t="s">
        <v>406</v>
      </c>
      <c r="B1630" s="554">
        <v>50</v>
      </c>
      <c r="C1630" s="326">
        <f t="shared" si="1091"/>
        <v>0.31645569620253167</v>
      </c>
      <c r="D1630" s="325">
        <v>6.83</v>
      </c>
      <c r="E1630" s="325">
        <f t="shared" si="1092"/>
        <v>341.5</v>
      </c>
      <c r="F1630" s="334">
        <v>1</v>
      </c>
      <c r="G1630" s="325">
        <f t="shared" si="1094"/>
        <v>341.5</v>
      </c>
      <c r="H1630" s="325">
        <f t="shared" si="1093"/>
        <v>82.27</v>
      </c>
      <c r="I1630" s="327">
        <f t="shared" si="1095"/>
        <v>423.77</v>
      </c>
    </row>
    <row r="1631" spans="1:9" x14ac:dyDescent="0.25">
      <c r="A1631" s="331" t="s">
        <v>406</v>
      </c>
      <c r="B1631" s="554">
        <v>1</v>
      </c>
      <c r="C1631" s="326">
        <f t="shared" si="1091"/>
        <v>6.3291139240506328E-3</v>
      </c>
      <c r="D1631" s="325">
        <v>6.83</v>
      </c>
      <c r="E1631" s="325">
        <f t="shared" si="1092"/>
        <v>6.83</v>
      </c>
      <c r="F1631" s="334">
        <v>1</v>
      </c>
      <c r="G1631" s="325">
        <f t="shared" si="1094"/>
        <v>6.83</v>
      </c>
      <c r="H1631" s="325">
        <f t="shared" si="1093"/>
        <v>1.65</v>
      </c>
      <c r="I1631" s="327">
        <f t="shared" si="1095"/>
        <v>8.48</v>
      </c>
    </row>
    <row r="1632" spans="1:9" x14ac:dyDescent="0.25">
      <c r="A1632" s="331" t="s">
        <v>406</v>
      </c>
      <c r="B1632" s="554">
        <v>78</v>
      </c>
      <c r="C1632" s="326">
        <f t="shared" si="1091"/>
        <v>0.49367088607594939</v>
      </c>
      <c r="D1632" s="325">
        <v>6.83</v>
      </c>
      <c r="E1632" s="325">
        <f t="shared" si="1092"/>
        <v>532.74</v>
      </c>
      <c r="F1632" s="334">
        <v>1</v>
      </c>
      <c r="G1632" s="325">
        <f t="shared" si="1094"/>
        <v>532.74</v>
      </c>
      <c r="H1632" s="325">
        <f t="shared" si="1093"/>
        <v>128.34</v>
      </c>
      <c r="I1632" s="327">
        <f t="shared" si="1095"/>
        <v>661.08</v>
      </c>
    </row>
    <row r="1633" spans="1:9" x14ac:dyDescent="0.25">
      <c r="A1633" s="331" t="s">
        <v>406</v>
      </c>
      <c r="B1633" s="554">
        <v>219</v>
      </c>
      <c r="C1633" s="326">
        <f t="shared" si="1091"/>
        <v>1.3860759493670887</v>
      </c>
      <c r="D1633" s="325">
        <v>6.83</v>
      </c>
      <c r="E1633" s="325">
        <f t="shared" si="1092"/>
        <v>1495.77</v>
      </c>
      <c r="F1633" s="334">
        <v>1</v>
      </c>
      <c r="G1633" s="325">
        <f t="shared" si="1094"/>
        <v>1495.77</v>
      </c>
      <c r="H1633" s="325">
        <f t="shared" si="1093"/>
        <v>360.33</v>
      </c>
      <c r="I1633" s="327">
        <f t="shared" si="1095"/>
        <v>1856.1</v>
      </c>
    </row>
    <row r="1634" spans="1:9" x14ac:dyDescent="0.25">
      <c r="A1634" s="331" t="s">
        <v>406</v>
      </c>
      <c r="B1634" s="554">
        <v>11</v>
      </c>
      <c r="C1634" s="326">
        <f t="shared" si="1091"/>
        <v>6.9620253164556958E-2</v>
      </c>
      <c r="D1634" s="325">
        <v>6.83</v>
      </c>
      <c r="E1634" s="325">
        <f t="shared" si="1092"/>
        <v>75.13</v>
      </c>
      <c r="F1634" s="334">
        <v>1</v>
      </c>
      <c r="G1634" s="325">
        <f t="shared" si="1094"/>
        <v>75.13</v>
      </c>
      <c r="H1634" s="325">
        <f t="shared" si="1093"/>
        <v>18.100000000000001</v>
      </c>
      <c r="I1634" s="327">
        <f t="shared" si="1095"/>
        <v>93.22999999999999</v>
      </c>
    </row>
    <row r="1635" spans="1:9" x14ac:dyDescent="0.25">
      <c r="A1635" s="331" t="s">
        <v>406</v>
      </c>
      <c r="B1635" s="554">
        <v>11</v>
      </c>
      <c r="C1635" s="326">
        <f t="shared" si="1091"/>
        <v>6.9620253164556958E-2</v>
      </c>
      <c r="D1635" s="325">
        <v>6.83</v>
      </c>
      <c r="E1635" s="325">
        <f t="shared" si="1092"/>
        <v>75.13</v>
      </c>
      <c r="F1635" s="334">
        <v>1</v>
      </c>
      <c r="G1635" s="325">
        <f t="shared" si="1094"/>
        <v>75.13</v>
      </c>
      <c r="H1635" s="325">
        <f t="shared" si="1093"/>
        <v>18.100000000000001</v>
      </c>
      <c r="I1635" s="327">
        <f t="shared" si="1095"/>
        <v>93.22999999999999</v>
      </c>
    </row>
    <row r="1636" spans="1:9" x14ac:dyDescent="0.25">
      <c r="A1636" s="331" t="s">
        <v>406</v>
      </c>
      <c r="B1636" s="554">
        <v>81</v>
      </c>
      <c r="C1636" s="326">
        <f t="shared" si="1091"/>
        <v>0.51265822784810122</v>
      </c>
      <c r="D1636" s="325">
        <v>6.83</v>
      </c>
      <c r="E1636" s="325">
        <f t="shared" si="1092"/>
        <v>553.2299999999999</v>
      </c>
      <c r="F1636" s="334">
        <v>1</v>
      </c>
      <c r="G1636" s="325">
        <f t="shared" si="1094"/>
        <v>553.23</v>
      </c>
      <c r="H1636" s="325">
        <f t="shared" si="1093"/>
        <v>133.27000000000001</v>
      </c>
      <c r="I1636" s="327">
        <f t="shared" si="1095"/>
        <v>686.5</v>
      </c>
    </row>
    <row r="1637" spans="1:9" x14ac:dyDescent="0.25">
      <c r="A1637" s="331" t="s">
        <v>406</v>
      </c>
      <c r="B1637" s="554">
        <v>136</v>
      </c>
      <c r="C1637" s="326">
        <f t="shared" si="1091"/>
        <v>0.86075949367088611</v>
      </c>
      <c r="D1637" s="325">
        <v>6.83</v>
      </c>
      <c r="E1637" s="325">
        <f t="shared" si="1092"/>
        <v>928.88000000000011</v>
      </c>
      <c r="F1637" s="334">
        <v>1</v>
      </c>
      <c r="G1637" s="325">
        <f t="shared" si="1094"/>
        <v>928.88</v>
      </c>
      <c r="H1637" s="325">
        <f t="shared" si="1093"/>
        <v>223.77</v>
      </c>
      <c r="I1637" s="327">
        <f t="shared" si="1095"/>
        <v>1152.6500000000001</v>
      </c>
    </row>
    <row r="1638" spans="1:9" x14ac:dyDescent="0.25">
      <c r="A1638" s="331" t="s">
        <v>406</v>
      </c>
      <c r="B1638" s="554">
        <v>11</v>
      </c>
      <c r="C1638" s="326">
        <f t="shared" si="1091"/>
        <v>6.9620253164556958E-2</v>
      </c>
      <c r="D1638" s="325">
        <v>6.83</v>
      </c>
      <c r="E1638" s="325">
        <f t="shared" si="1092"/>
        <v>75.13</v>
      </c>
      <c r="F1638" s="334">
        <v>1</v>
      </c>
      <c r="G1638" s="325">
        <f t="shared" si="1094"/>
        <v>75.13</v>
      </c>
      <c r="H1638" s="325">
        <f t="shared" si="1093"/>
        <v>18.100000000000001</v>
      </c>
      <c r="I1638" s="327">
        <f t="shared" si="1095"/>
        <v>93.22999999999999</v>
      </c>
    </row>
    <row r="1639" spans="1:9" x14ac:dyDescent="0.25">
      <c r="A1639" s="331" t="s">
        <v>406</v>
      </c>
      <c r="B1639" s="554">
        <v>46</v>
      </c>
      <c r="C1639" s="326">
        <f t="shared" si="1091"/>
        <v>0.29113924050632911</v>
      </c>
      <c r="D1639" s="325">
        <v>6.83</v>
      </c>
      <c r="E1639" s="325">
        <f t="shared" si="1092"/>
        <v>314.18</v>
      </c>
      <c r="F1639" s="334">
        <v>1</v>
      </c>
      <c r="G1639" s="325">
        <f t="shared" si="1094"/>
        <v>314.18</v>
      </c>
      <c r="H1639" s="325">
        <f t="shared" si="1093"/>
        <v>75.69</v>
      </c>
      <c r="I1639" s="327">
        <f t="shared" si="1095"/>
        <v>389.87</v>
      </c>
    </row>
    <row r="1640" spans="1:9" x14ac:dyDescent="0.25">
      <c r="A1640" s="331" t="s">
        <v>406</v>
      </c>
      <c r="B1640" s="554">
        <v>11</v>
      </c>
      <c r="C1640" s="326">
        <f t="shared" si="1091"/>
        <v>6.9620253164556958E-2</v>
      </c>
      <c r="D1640" s="325">
        <v>6.83</v>
      </c>
      <c r="E1640" s="325">
        <f t="shared" si="1092"/>
        <v>75.13</v>
      </c>
      <c r="F1640" s="334">
        <v>1</v>
      </c>
      <c r="G1640" s="325">
        <f t="shared" si="1094"/>
        <v>75.13</v>
      </c>
      <c r="H1640" s="325">
        <f t="shared" si="1093"/>
        <v>18.100000000000001</v>
      </c>
      <c r="I1640" s="327">
        <f t="shared" si="1095"/>
        <v>93.22999999999999</v>
      </c>
    </row>
    <row r="1641" spans="1:9" x14ac:dyDescent="0.25">
      <c r="A1641" s="331" t="s">
        <v>406</v>
      </c>
      <c r="B1641" s="554">
        <v>11</v>
      </c>
      <c r="C1641" s="326">
        <f t="shared" si="1091"/>
        <v>6.9620253164556958E-2</v>
      </c>
      <c r="D1641" s="325">
        <v>6.83</v>
      </c>
      <c r="E1641" s="325">
        <f t="shared" si="1092"/>
        <v>75.13</v>
      </c>
      <c r="F1641" s="334">
        <v>1</v>
      </c>
      <c r="G1641" s="325">
        <f t="shared" si="1094"/>
        <v>75.13</v>
      </c>
      <c r="H1641" s="325">
        <f t="shared" si="1093"/>
        <v>18.100000000000001</v>
      </c>
      <c r="I1641" s="327">
        <f t="shared" si="1095"/>
        <v>93.22999999999999</v>
      </c>
    </row>
    <row r="1642" spans="1:9" x14ac:dyDescent="0.25">
      <c r="A1642" s="331" t="s">
        <v>406</v>
      </c>
      <c r="B1642" s="554">
        <v>11</v>
      </c>
      <c r="C1642" s="326">
        <f t="shared" si="1091"/>
        <v>6.9620253164556958E-2</v>
      </c>
      <c r="D1642" s="325">
        <v>6.83</v>
      </c>
      <c r="E1642" s="325">
        <f t="shared" si="1092"/>
        <v>75.13</v>
      </c>
      <c r="F1642" s="334">
        <v>1</v>
      </c>
      <c r="G1642" s="325">
        <f t="shared" si="1094"/>
        <v>75.13</v>
      </c>
      <c r="H1642" s="325">
        <f t="shared" si="1093"/>
        <v>18.100000000000001</v>
      </c>
      <c r="I1642" s="327">
        <f t="shared" si="1095"/>
        <v>93.22999999999999</v>
      </c>
    </row>
    <row r="1643" spans="1:9" x14ac:dyDescent="0.25">
      <c r="A1643" s="331" t="s">
        <v>406</v>
      </c>
      <c r="B1643" s="554">
        <v>16</v>
      </c>
      <c r="C1643" s="326">
        <f t="shared" si="1091"/>
        <v>0.10126582278481013</v>
      </c>
      <c r="D1643" s="325">
        <v>6.83</v>
      </c>
      <c r="E1643" s="325">
        <f t="shared" si="1092"/>
        <v>109.28</v>
      </c>
      <c r="F1643" s="334">
        <v>1</v>
      </c>
      <c r="G1643" s="325">
        <f t="shared" si="1094"/>
        <v>109.28</v>
      </c>
      <c r="H1643" s="325">
        <f t="shared" si="1093"/>
        <v>26.33</v>
      </c>
      <c r="I1643" s="327">
        <f t="shared" si="1095"/>
        <v>135.61000000000001</v>
      </c>
    </row>
    <row r="1644" spans="1:9" x14ac:dyDescent="0.25">
      <c r="A1644" s="331" t="s">
        <v>406</v>
      </c>
      <c r="B1644" s="554">
        <v>118</v>
      </c>
      <c r="C1644" s="326">
        <f t="shared" si="1091"/>
        <v>0.74683544303797467</v>
      </c>
      <c r="D1644" s="325">
        <v>6.83</v>
      </c>
      <c r="E1644" s="325">
        <f t="shared" si="1092"/>
        <v>805.93999999999994</v>
      </c>
      <c r="F1644" s="334">
        <v>1</v>
      </c>
      <c r="G1644" s="325">
        <f t="shared" si="1094"/>
        <v>805.94</v>
      </c>
      <c r="H1644" s="325">
        <f t="shared" si="1093"/>
        <v>194.15</v>
      </c>
      <c r="I1644" s="327">
        <f t="shared" si="1095"/>
        <v>1000.09</v>
      </c>
    </row>
    <row r="1645" spans="1:9" x14ac:dyDescent="0.25">
      <c r="A1645" s="331" t="s">
        <v>406</v>
      </c>
      <c r="B1645" s="554">
        <v>190</v>
      </c>
      <c r="C1645" s="326">
        <f t="shared" si="1091"/>
        <v>1.2025316455696202</v>
      </c>
      <c r="D1645" s="325">
        <v>6.83</v>
      </c>
      <c r="E1645" s="325">
        <f t="shared" si="1092"/>
        <v>1297.7</v>
      </c>
      <c r="F1645" s="334">
        <v>1</v>
      </c>
      <c r="G1645" s="325">
        <f t="shared" si="1094"/>
        <v>1297.7</v>
      </c>
      <c r="H1645" s="325">
        <f t="shared" si="1093"/>
        <v>312.62</v>
      </c>
      <c r="I1645" s="327">
        <f t="shared" si="1095"/>
        <v>1610.3200000000002</v>
      </c>
    </row>
    <row r="1646" spans="1:9" x14ac:dyDescent="0.25">
      <c r="A1646" s="331" t="s">
        <v>406</v>
      </c>
      <c r="B1646" s="554">
        <v>6</v>
      </c>
      <c r="C1646" s="326">
        <f t="shared" si="1091"/>
        <v>3.7974683544303799E-2</v>
      </c>
      <c r="D1646" s="325">
        <v>6.83</v>
      </c>
      <c r="E1646" s="325">
        <f t="shared" si="1092"/>
        <v>40.980000000000004</v>
      </c>
      <c r="F1646" s="334">
        <v>1</v>
      </c>
      <c r="G1646" s="325">
        <f t="shared" si="1094"/>
        <v>40.98</v>
      </c>
      <c r="H1646" s="325">
        <f t="shared" si="1093"/>
        <v>9.8699999999999992</v>
      </c>
      <c r="I1646" s="327">
        <f t="shared" si="1095"/>
        <v>50.849999999999994</v>
      </c>
    </row>
    <row r="1647" spans="1:9" x14ac:dyDescent="0.25">
      <c r="A1647" s="331" t="s">
        <v>406</v>
      </c>
      <c r="B1647" s="554">
        <v>41</v>
      </c>
      <c r="C1647" s="326">
        <f t="shared" si="1091"/>
        <v>0.25949367088607594</v>
      </c>
      <c r="D1647" s="325">
        <v>6.83</v>
      </c>
      <c r="E1647" s="325">
        <f t="shared" si="1092"/>
        <v>280.03000000000003</v>
      </c>
      <c r="F1647" s="334">
        <v>1</v>
      </c>
      <c r="G1647" s="325">
        <f t="shared" si="1094"/>
        <v>280.02999999999997</v>
      </c>
      <c r="H1647" s="325">
        <f t="shared" si="1093"/>
        <v>67.459999999999994</v>
      </c>
      <c r="I1647" s="327">
        <f t="shared" si="1095"/>
        <v>347.48999999999995</v>
      </c>
    </row>
    <row r="1648" spans="1:9" x14ac:dyDescent="0.25">
      <c r="A1648" s="331" t="s">
        <v>406</v>
      </c>
      <c r="B1648" s="554">
        <v>60</v>
      </c>
      <c r="C1648" s="326">
        <f t="shared" si="1091"/>
        <v>0.379746835443038</v>
      </c>
      <c r="D1648" s="325">
        <v>6.83</v>
      </c>
      <c r="E1648" s="325">
        <f t="shared" si="1092"/>
        <v>409.8</v>
      </c>
      <c r="F1648" s="334">
        <v>1</v>
      </c>
      <c r="G1648" s="325">
        <f t="shared" si="1094"/>
        <v>409.8</v>
      </c>
      <c r="H1648" s="325">
        <f t="shared" si="1093"/>
        <v>98.72</v>
      </c>
      <c r="I1648" s="327">
        <f t="shared" si="1095"/>
        <v>508.52</v>
      </c>
    </row>
    <row r="1649" spans="1:9" x14ac:dyDescent="0.25">
      <c r="A1649" s="331" t="s">
        <v>406</v>
      </c>
      <c r="B1649" s="554">
        <v>48</v>
      </c>
      <c r="C1649" s="326">
        <f t="shared" si="1091"/>
        <v>0.30379746835443039</v>
      </c>
      <c r="D1649" s="325">
        <v>6.83</v>
      </c>
      <c r="E1649" s="325">
        <f t="shared" si="1092"/>
        <v>327.84000000000003</v>
      </c>
      <c r="F1649" s="334">
        <v>1</v>
      </c>
      <c r="G1649" s="325">
        <f t="shared" si="1094"/>
        <v>327.84</v>
      </c>
      <c r="H1649" s="325">
        <f t="shared" si="1093"/>
        <v>78.98</v>
      </c>
      <c r="I1649" s="327">
        <f t="shared" si="1095"/>
        <v>406.82</v>
      </c>
    </row>
    <row r="1650" spans="1:9" x14ac:dyDescent="0.25">
      <c r="A1650" s="331" t="s">
        <v>406</v>
      </c>
      <c r="B1650" s="554">
        <v>11</v>
      </c>
      <c r="C1650" s="326">
        <f t="shared" si="1091"/>
        <v>6.9620253164556958E-2</v>
      </c>
      <c r="D1650" s="325">
        <v>6.83</v>
      </c>
      <c r="E1650" s="325">
        <f t="shared" si="1092"/>
        <v>75.13</v>
      </c>
      <c r="F1650" s="334">
        <v>1</v>
      </c>
      <c r="G1650" s="325">
        <f t="shared" si="1094"/>
        <v>75.13</v>
      </c>
      <c r="H1650" s="325">
        <f t="shared" si="1093"/>
        <v>18.100000000000001</v>
      </c>
      <c r="I1650" s="327">
        <f t="shared" si="1095"/>
        <v>93.22999999999999</v>
      </c>
    </row>
    <row r="1651" spans="1:9" x14ac:dyDescent="0.25">
      <c r="A1651" s="331" t="s">
        <v>406</v>
      </c>
      <c r="B1651" s="554">
        <v>48</v>
      </c>
      <c r="C1651" s="326">
        <f t="shared" si="1091"/>
        <v>0.30379746835443039</v>
      </c>
      <c r="D1651" s="325">
        <v>6.83</v>
      </c>
      <c r="E1651" s="325">
        <f t="shared" si="1092"/>
        <v>327.84000000000003</v>
      </c>
      <c r="F1651" s="334">
        <v>1</v>
      </c>
      <c r="G1651" s="325">
        <f t="shared" si="1094"/>
        <v>327.84</v>
      </c>
      <c r="H1651" s="325">
        <f t="shared" si="1093"/>
        <v>78.98</v>
      </c>
      <c r="I1651" s="327">
        <f t="shared" si="1095"/>
        <v>406.82</v>
      </c>
    </row>
    <row r="1652" spans="1:9" x14ac:dyDescent="0.25">
      <c r="A1652" s="331" t="s">
        <v>406</v>
      </c>
      <c r="B1652" s="554">
        <v>80</v>
      </c>
      <c r="C1652" s="326">
        <f t="shared" si="1091"/>
        <v>0.50632911392405067</v>
      </c>
      <c r="D1652" s="325">
        <v>6.83</v>
      </c>
      <c r="E1652" s="325">
        <f t="shared" si="1092"/>
        <v>546.40000000000009</v>
      </c>
      <c r="F1652" s="334">
        <v>1</v>
      </c>
      <c r="G1652" s="325">
        <f t="shared" si="1094"/>
        <v>546.4</v>
      </c>
      <c r="H1652" s="325">
        <f t="shared" si="1093"/>
        <v>131.63</v>
      </c>
      <c r="I1652" s="327">
        <f t="shared" si="1095"/>
        <v>678.03</v>
      </c>
    </row>
    <row r="1653" spans="1:9" x14ac:dyDescent="0.25">
      <c r="A1653" s="331" t="s">
        <v>406</v>
      </c>
      <c r="B1653" s="554">
        <v>64</v>
      </c>
      <c r="C1653" s="326">
        <f t="shared" si="1091"/>
        <v>0.4050632911392405</v>
      </c>
      <c r="D1653" s="325">
        <v>6.83</v>
      </c>
      <c r="E1653" s="325">
        <f t="shared" si="1092"/>
        <v>437.12</v>
      </c>
      <c r="F1653" s="334">
        <v>1</v>
      </c>
      <c r="G1653" s="325">
        <f t="shared" si="1094"/>
        <v>437.12</v>
      </c>
      <c r="H1653" s="325">
        <f t="shared" si="1093"/>
        <v>105.3</v>
      </c>
      <c r="I1653" s="327">
        <f t="shared" si="1095"/>
        <v>542.41999999999996</v>
      </c>
    </row>
    <row r="1654" spans="1:9" x14ac:dyDescent="0.25">
      <c r="A1654" s="331" t="s">
        <v>406</v>
      </c>
      <c r="B1654" s="554">
        <v>137</v>
      </c>
      <c r="C1654" s="326">
        <f t="shared" si="1091"/>
        <v>0.86708860759493667</v>
      </c>
      <c r="D1654" s="325">
        <v>6.83</v>
      </c>
      <c r="E1654" s="325">
        <f t="shared" si="1092"/>
        <v>935.71</v>
      </c>
      <c r="F1654" s="334">
        <v>1</v>
      </c>
      <c r="G1654" s="325">
        <f t="shared" si="1094"/>
        <v>935.71</v>
      </c>
      <c r="H1654" s="325">
        <f t="shared" si="1093"/>
        <v>225.41</v>
      </c>
      <c r="I1654" s="327">
        <f t="shared" si="1095"/>
        <v>1161.1200000000001</v>
      </c>
    </row>
    <row r="1655" spans="1:9" x14ac:dyDescent="0.25">
      <c r="A1655" s="331" t="s">
        <v>406</v>
      </c>
      <c r="B1655" s="554">
        <v>30</v>
      </c>
      <c r="C1655" s="326">
        <f t="shared" si="1091"/>
        <v>0.189873417721519</v>
      </c>
      <c r="D1655" s="325">
        <v>7.52</v>
      </c>
      <c r="E1655" s="325">
        <f t="shared" si="1092"/>
        <v>225.60000000000002</v>
      </c>
      <c r="F1655" s="334">
        <v>1</v>
      </c>
      <c r="G1655" s="325">
        <f t="shared" si="1094"/>
        <v>225.6</v>
      </c>
      <c r="H1655" s="325">
        <f t="shared" si="1093"/>
        <v>54.35</v>
      </c>
      <c r="I1655" s="327">
        <f t="shared" si="1095"/>
        <v>279.95</v>
      </c>
    </row>
    <row r="1656" spans="1:9" x14ac:dyDescent="0.25">
      <c r="A1656" s="331" t="s">
        <v>406</v>
      </c>
      <c r="B1656" s="554">
        <v>137</v>
      </c>
      <c r="C1656" s="326">
        <f t="shared" si="1091"/>
        <v>0.86708860759493667</v>
      </c>
      <c r="D1656" s="325">
        <v>6.83</v>
      </c>
      <c r="E1656" s="325">
        <f t="shared" si="1092"/>
        <v>935.71</v>
      </c>
      <c r="F1656" s="334">
        <v>1</v>
      </c>
      <c r="G1656" s="325">
        <f t="shared" si="1094"/>
        <v>935.71</v>
      </c>
      <c r="H1656" s="325">
        <f t="shared" si="1093"/>
        <v>225.41</v>
      </c>
      <c r="I1656" s="327">
        <f t="shared" si="1095"/>
        <v>1161.1200000000001</v>
      </c>
    </row>
    <row r="1657" spans="1:9" x14ac:dyDescent="0.25">
      <c r="A1657" s="331" t="s">
        <v>406</v>
      </c>
      <c r="B1657" s="554">
        <v>65</v>
      </c>
      <c r="C1657" s="326">
        <f t="shared" si="1091"/>
        <v>0.41139240506329117</v>
      </c>
      <c r="D1657" s="325">
        <v>6.83</v>
      </c>
      <c r="E1657" s="325">
        <f t="shared" si="1092"/>
        <v>443.95</v>
      </c>
      <c r="F1657" s="334">
        <v>1</v>
      </c>
      <c r="G1657" s="325">
        <f t="shared" si="1094"/>
        <v>443.95</v>
      </c>
      <c r="H1657" s="325">
        <f t="shared" si="1093"/>
        <v>106.95</v>
      </c>
      <c r="I1657" s="327">
        <f t="shared" si="1095"/>
        <v>550.9</v>
      </c>
    </row>
    <row r="1658" spans="1:9" x14ac:dyDescent="0.25">
      <c r="A1658" s="331" t="s">
        <v>406</v>
      </c>
      <c r="B1658" s="554">
        <v>11</v>
      </c>
      <c r="C1658" s="326">
        <f t="shared" si="1091"/>
        <v>6.9620253164556958E-2</v>
      </c>
      <c r="D1658" s="325">
        <v>6.83</v>
      </c>
      <c r="E1658" s="325">
        <f t="shared" si="1092"/>
        <v>75.13</v>
      </c>
      <c r="F1658" s="334">
        <v>1</v>
      </c>
      <c r="G1658" s="325">
        <f t="shared" si="1094"/>
        <v>75.13</v>
      </c>
      <c r="H1658" s="325">
        <f t="shared" si="1093"/>
        <v>18.100000000000001</v>
      </c>
      <c r="I1658" s="327">
        <f t="shared" si="1095"/>
        <v>93.22999999999999</v>
      </c>
    </row>
    <row r="1659" spans="1:9" x14ac:dyDescent="0.25">
      <c r="A1659" s="331" t="s">
        <v>406</v>
      </c>
      <c r="B1659" s="554">
        <v>11</v>
      </c>
      <c r="C1659" s="326">
        <f t="shared" si="1091"/>
        <v>6.9620253164556958E-2</v>
      </c>
      <c r="D1659" s="325">
        <v>6.83</v>
      </c>
      <c r="E1659" s="325">
        <f t="shared" si="1092"/>
        <v>75.13</v>
      </c>
      <c r="F1659" s="334">
        <v>1</v>
      </c>
      <c r="G1659" s="325">
        <f t="shared" si="1094"/>
        <v>75.13</v>
      </c>
      <c r="H1659" s="325">
        <f t="shared" si="1093"/>
        <v>18.100000000000001</v>
      </c>
      <c r="I1659" s="327">
        <f t="shared" si="1095"/>
        <v>93.22999999999999</v>
      </c>
    </row>
    <row r="1660" spans="1:9" x14ac:dyDescent="0.25">
      <c r="A1660" s="331" t="s">
        <v>406</v>
      </c>
      <c r="B1660" s="554">
        <v>138</v>
      </c>
      <c r="C1660" s="326">
        <f t="shared" si="1091"/>
        <v>0.87341772151898733</v>
      </c>
      <c r="D1660" s="325">
        <v>6.83</v>
      </c>
      <c r="E1660" s="325">
        <f t="shared" si="1092"/>
        <v>942.54</v>
      </c>
      <c r="F1660" s="334">
        <v>1</v>
      </c>
      <c r="G1660" s="325">
        <f t="shared" si="1094"/>
        <v>942.54</v>
      </c>
      <c r="H1660" s="325">
        <f t="shared" si="1093"/>
        <v>227.06</v>
      </c>
      <c r="I1660" s="327">
        <f t="shared" si="1095"/>
        <v>1169.5999999999999</v>
      </c>
    </row>
    <row r="1661" spans="1:9" x14ac:dyDescent="0.25">
      <c r="A1661" s="331" t="s">
        <v>406</v>
      </c>
      <c r="B1661" s="554">
        <v>11</v>
      </c>
      <c r="C1661" s="326">
        <f t="shared" si="1091"/>
        <v>6.9620253164556958E-2</v>
      </c>
      <c r="D1661" s="325">
        <v>6.83</v>
      </c>
      <c r="E1661" s="325">
        <f t="shared" si="1092"/>
        <v>75.13</v>
      </c>
      <c r="F1661" s="334">
        <v>1</v>
      </c>
      <c r="G1661" s="325">
        <f t="shared" si="1094"/>
        <v>75.13</v>
      </c>
      <c r="H1661" s="325">
        <f t="shared" si="1093"/>
        <v>18.100000000000001</v>
      </c>
      <c r="I1661" s="327">
        <f t="shared" si="1095"/>
        <v>93.22999999999999</v>
      </c>
    </row>
    <row r="1662" spans="1:9" x14ac:dyDescent="0.25">
      <c r="A1662" s="331" t="s">
        <v>406</v>
      </c>
      <c r="B1662" s="554">
        <v>157</v>
      </c>
      <c r="C1662" s="326">
        <f t="shared" si="1091"/>
        <v>0.99367088607594933</v>
      </c>
      <c r="D1662" s="325">
        <v>6.83</v>
      </c>
      <c r="E1662" s="325">
        <f t="shared" si="1092"/>
        <v>1072.31</v>
      </c>
      <c r="F1662" s="334">
        <v>1</v>
      </c>
      <c r="G1662" s="325">
        <f t="shared" si="1094"/>
        <v>1072.31</v>
      </c>
      <c r="H1662" s="325">
        <f t="shared" si="1093"/>
        <v>258.32</v>
      </c>
      <c r="I1662" s="327">
        <f t="shared" si="1095"/>
        <v>1330.6299999999999</v>
      </c>
    </row>
    <row r="1663" spans="1:9" x14ac:dyDescent="0.25">
      <c r="A1663" s="519" t="s">
        <v>1563</v>
      </c>
      <c r="B1663" s="551">
        <f t="shared" ref="B1663:C1663" si="1096">B1664</f>
        <v>233</v>
      </c>
      <c r="C1663" s="532">
        <f t="shared" si="1096"/>
        <v>1.4746835443037976</v>
      </c>
      <c r="D1663" s="533"/>
      <c r="E1663" s="533"/>
      <c r="F1663" s="541"/>
      <c r="G1663" s="533">
        <f t="shared" ref="G1663:H1663" si="1097">G1664</f>
        <v>980.72000000000014</v>
      </c>
      <c r="H1663" s="533">
        <f t="shared" si="1097"/>
        <v>236.25</v>
      </c>
      <c r="I1663" s="534">
        <f>G1663+H1663</f>
        <v>1216.9700000000003</v>
      </c>
    </row>
    <row r="1664" spans="1:9" ht="33" x14ac:dyDescent="0.25">
      <c r="A1664" s="520" t="s">
        <v>7</v>
      </c>
      <c r="B1664" s="552">
        <f t="shared" ref="B1664:C1664" si="1098">SUM(B1665:B1671)</f>
        <v>233</v>
      </c>
      <c r="C1664" s="535">
        <f t="shared" si="1098"/>
        <v>1.4746835443037976</v>
      </c>
      <c r="D1664" s="536"/>
      <c r="E1664" s="536"/>
      <c r="F1664" s="539"/>
      <c r="G1664" s="535">
        <f t="shared" ref="G1664:I1664" si="1099">SUM(G1665:G1671)</f>
        <v>980.72000000000014</v>
      </c>
      <c r="H1664" s="535">
        <f t="shared" si="1099"/>
        <v>236.25</v>
      </c>
      <c r="I1664" s="537">
        <f t="shared" si="1099"/>
        <v>1216.9699999999998</v>
      </c>
    </row>
    <row r="1665" spans="1:9" x14ac:dyDescent="0.25">
      <c r="A1665" s="324" t="s">
        <v>1564</v>
      </c>
      <c r="B1665" s="557">
        <v>12</v>
      </c>
      <c r="C1665" s="326">
        <f t="shared" ref="C1665:C1671" si="1100">B1665/158</f>
        <v>7.5949367088607597E-2</v>
      </c>
      <c r="D1665" s="340">
        <v>4.2</v>
      </c>
      <c r="E1665" s="325">
        <f t="shared" ref="E1665:E1670" si="1101">D1665*C1665*158</f>
        <v>50.400000000000006</v>
      </c>
      <c r="F1665" s="334">
        <v>1</v>
      </c>
      <c r="G1665" s="325">
        <f t="shared" ref="G1665" si="1102">ROUND(E1665*F1665,2)</f>
        <v>50.4</v>
      </c>
      <c r="H1665" s="325">
        <f t="shared" ref="H1665:H1671" si="1103">ROUND(G1665*0.2409,2)</f>
        <v>12.14</v>
      </c>
      <c r="I1665" s="327">
        <f t="shared" ref="I1665" si="1104">G1665+H1665</f>
        <v>62.54</v>
      </c>
    </row>
    <row r="1666" spans="1:9" x14ac:dyDescent="0.25">
      <c r="A1666" s="324" t="s">
        <v>1564</v>
      </c>
      <c r="B1666" s="557">
        <v>33</v>
      </c>
      <c r="C1666" s="326">
        <f t="shared" si="1100"/>
        <v>0.20886075949367089</v>
      </c>
      <c r="D1666" s="340">
        <v>4.0999999999999996</v>
      </c>
      <c r="E1666" s="325">
        <f t="shared" si="1101"/>
        <v>135.29999999999998</v>
      </c>
      <c r="F1666" s="334">
        <v>1</v>
      </c>
      <c r="G1666" s="325">
        <f t="shared" ref="G1666:G1671" si="1105">ROUND(E1666*F1666,2)</f>
        <v>135.30000000000001</v>
      </c>
      <c r="H1666" s="325">
        <f t="shared" si="1103"/>
        <v>32.590000000000003</v>
      </c>
      <c r="I1666" s="327">
        <f t="shared" ref="I1666:I1671" si="1106">G1666+H1666</f>
        <v>167.89000000000001</v>
      </c>
    </row>
    <row r="1667" spans="1:9" x14ac:dyDescent="0.25">
      <c r="A1667" s="324" t="s">
        <v>1564</v>
      </c>
      <c r="B1667" s="557">
        <v>45</v>
      </c>
      <c r="C1667" s="326">
        <f t="shared" si="1100"/>
        <v>0.2848101265822785</v>
      </c>
      <c r="D1667" s="340">
        <v>4.0999999999999996</v>
      </c>
      <c r="E1667" s="325">
        <f t="shared" si="1101"/>
        <v>184.5</v>
      </c>
      <c r="F1667" s="334">
        <v>1</v>
      </c>
      <c r="G1667" s="325">
        <f t="shared" si="1105"/>
        <v>184.5</v>
      </c>
      <c r="H1667" s="325">
        <f t="shared" si="1103"/>
        <v>44.45</v>
      </c>
      <c r="I1667" s="327">
        <f t="shared" si="1106"/>
        <v>228.95</v>
      </c>
    </row>
    <row r="1668" spans="1:9" x14ac:dyDescent="0.25">
      <c r="A1668" s="324" t="s">
        <v>1564</v>
      </c>
      <c r="B1668" s="557">
        <v>42</v>
      </c>
      <c r="C1668" s="326">
        <f t="shared" si="1100"/>
        <v>0.26582278481012656</v>
      </c>
      <c r="D1668" s="340">
        <v>4.0999999999999996</v>
      </c>
      <c r="E1668" s="325">
        <f t="shared" si="1101"/>
        <v>172.19999999999996</v>
      </c>
      <c r="F1668" s="334">
        <v>1</v>
      </c>
      <c r="G1668" s="325">
        <f t="shared" si="1105"/>
        <v>172.2</v>
      </c>
      <c r="H1668" s="325">
        <f t="shared" si="1103"/>
        <v>41.48</v>
      </c>
      <c r="I1668" s="327">
        <f t="shared" si="1106"/>
        <v>213.67999999999998</v>
      </c>
    </row>
    <row r="1669" spans="1:9" x14ac:dyDescent="0.25">
      <c r="A1669" s="324" t="s">
        <v>1564</v>
      </c>
      <c r="B1669" s="557">
        <v>32</v>
      </c>
      <c r="C1669" s="326">
        <f t="shared" si="1100"/>
        <v>0.20253164556962025</v>
      </c>
      <c r="D1669" s="340">
        <v>4.0999999999999996</v>
      </c>
      <c r="E1669" s="325">
        <f t="shared" si="1101"/>
        <v>131.19999999999999</v>
      </c>
      <c r="F1669" s="334">
        <v>1</v>
      </c>
      <c r="G1669" s="325">
        <f t="shared" si="1105"/>
        <v>131.19999999999999</v>
      </c>
      <c r="H1669" s="325">
        <f t="shared" si="1103"/>
        <v>31.61</v>
      </c>
      <c r="I1669" s="327">
        <f t="shared" si="1106"/>
        <v>162.81</v>
      </c>
    </row>
    <row r="1670" spans="1:9" x14ac:dyDescent="0.25">
      <c r="A1670" s="324" t="s">
        <v>1564</v>
      </c>
      <c r="B1670" s="557">
        <v>16</v>
      </c>
      <c r="C1670" s="326">
        <f t="shared" si="1100"/>
        <v>0.10126582278481013</v>
      </c>
      <c r="D1670" s="340">
        <v>4.0999999999999996</v>
      </c>
      <c r="E1670" s="325">
        <f t="shared" si="1101"/>
        <v>65.599999999999994</v>
      </c>
      <c r="F1670" s="334">
        <v>1</v>
      </c>
      <c r="G1670" s="325">
        <f t="shared" si="1105"/>
        <v>65.599999999999994</v>
      </c>
      <c r="H1670" s="325">
        <f t="shared" si="1103"/>
        <v>15.8</v>
      </c>
      <c r="I1670" s="327">
        <f t="shared" si="1106"/>
        <v>81.399999999999991</v>
      </c>
    </row>
    <row r="1671" spans="1:9" x14ac:dyDescent="0.25">
      <c r="A1671" s="324" t="s">
        <v>77</v>
      </c>
      <c r="B1671" s="557">
        <v>53</v>
      </c>
      <c r="C1671" s="326">
        <f t="shared" si="1100"/>
        <v>0.33544303797468356</v>
      </c>
      <c r="D1671" s="340">
        <v>2400</v>
      </c>
      <c r="E1671" s="325">
        <f>D1671*C1671</f>
        <v>805.0632911392405</v>
      </c>
      <c r="F1671" s="334">
        <v>0.3</v>
      </c>
      <c r="G1671" s="325">
        <f t="shared" si="1105"/>
        <v>241.52</v>
      </c>
      <c r="H1671" s="325">
        <f t="shared" si="1103"/>
        <v>58.18</v>
      </c>
      <c r="I1671" s="327">
        <f t="shared" si="1106"/>
        <v>299.7</v>
      </c>
    </row>
    <row r="1672" spans="1:9" x14ac:dyDescent="0.25">
      <c r="A1672" s="519" t="s">
        <v>1565</v>
      </c>
      <c r="B1672" s="551">
        <f t="shared" ref="B1672:C1672" si="1107">B1673</f>
        <v>162</v>
      </c>
      <c r="C1672" s="532">
        <f t="shared" si="1107"/>
        <v>1.0253164556962024</v>
      </c>
      <c r="D1672" s="533"/>
      <c r="E1672" s="533"/>
      <c r="F1672" s="541"/>
      <c r="G1672" s="533">
        <f t="shared" ref="G1672:H1672" si="1108">G1673</f>
        <v>2725.49</v>
      </c>
      <c r="H1672" s="533">
        <f t="shared" si="1108"/>
        <v>656.56999999999994</v>
      </c>
      <c r="I1672" s="534">
        <f>I1673</f>
        <v>3382.0599999999995</v>
      </c>
    </row>
    <row r="1673" spans="1:9" ht="33" x14ac:dyDescent="0.25">
      <c r="A1673" s="520" t="s">
        <v>1390</v>
      </c>
      <c r="B1673" s="552">
        <f t="shared" ref="B1673:C1673" si="1109">SUM(B1674:B1681)</f>
        <v>162</v>
      </c>
      <c r="C1673" s="535">
        <f t="shared" si="1109"/>
        <v>1.0253164556962024</v>
      </c>
      <c r="D1673" s="536"/>
      <c r="E1673" s="536"/>
      <c r="F1673" s="539"/>
      <c r="G1673" s="535">
        <f t="shared" ref="G1673:I1673" si="1110">SUM(G1674:G1681)</f>
        <v>2725.49</v>
      </c>
      <c r="H1673" s="535">
        <f t="shared" si="1110"/>
        <v>656.56999999999994</v>
      </c>
      <c r="I1673" s="537">
        <f t="shared" si="1110"/>
        <v>3382.0599999999995</v>
      </c>
    </row>
    <row r="1674" spans="1:9" x14ac:dyDescent="0.25">
      <c r="A1674" s="324" t="s">
        <v>1566</v>
      </c>
      <c r="B1674" s="557">
        <v>12</v>
      </c>
      <c r="C1674" s="326">
        <f t="shared" ref="C1674:C1684" si="1111">B1674/158</f>
        <v>7.5949367088607597E-2</v>
      </c>
      <c r="D1674" s="340">
        <v>8.4770000000000003</v>
      </c>
      <c r="E1674" s="325">
        <f t="shared" ref="E1674:E1678" si="1112">D1674*C1674*158</f>
        <v>101.72400000000002</v>
      </c>
      <c r="F1674" s="334">
        <v>1</v>
      </c>
      <c r="G1674" s="325">
        <f t="shared" ref="G1674" si="1113">ROUND(E1674*F1674,2)</f>
        <v>101.72</v>
      </c>
      <c r="H1674" s="325">
        <f t="shared" ref="H1674:H1681" si="1114">ROUND(G1674*0.2409,2)</f>
        <v>24.5</v>
      </c>
      <c r="I1674" s="327">
        <f t="shared" ref="I1674" si="1115">G1674+H1674</f>
        <v>126.22</v>
      </c>
    </row>
    <row r="1675" spans="1:9" x14ac:dyDescent="0.25">
      <c r="A1675" s="324" t="s">
        <v>1396</v>
      </c>
      <c r="B1675" s="557">
        <v>3</v>
      </c>
      <c r="C1675" s="326">
        <f t="shared" si="1111"/>
        <v>1.8987341772151899E-2</v>
      </c>
      <c r="D1675" s="340">
        <v>2354.63</v>
      </c>
      <c r="E1675" s="325">
        <f>D1675*C1675</f>
        <v>44.708164556962032</v>
      </c>
      <c r="F1675" s="334">
        <v>1</v>
      </c>
      <c r="G1675" s="325">
        <f t="shared" ref="G1675:G1681" si="1116">ROUND(E1675*F1675,2)</f>
        <v>44.71</v>
      </c>
      <c r="H1675" s="325">
        <f t="shared" si="1114"/>
        <v>10.77</v>
      </c>
      <c r="I1675" s="327">
        <f t="shared" ref="I1675:I1681" si="1117">G1675+H1675</f>
        <v>55.480000000000004</v>
      </c>
    </row>
    <row r="1676" spans="1:9" x14ac:dyDescent="0.25">
      <c r="A1676" s="324" t="s">
        <v>1396</v>
      </c>
      <c r="B1676" s="557">
        <v>2</v>
      </c>
      <c r="C1676" s="326">
        <f t="shared" si="1111"/>
        <v>1.2658227848101266E-2</v>
      </c>
      <c r="D1676" s="340">
        <v>2354.63</v>
      </c>
      <c r="E1676" s="325">
        <f>D1676*C1676</f>
        <v>29.805443037974683</v>
      </c>
      <c r="F1676" s="334">
        <v>1</v>
      </c>
      <c r="G1676" s="325">
        <f t="shared" si="1116"/>
        <v>29.81</v>
      </c>
      <c r="H1676" s="325">
        <f t="shared" si="1114"/>
        <v>7.18</v>
      </c>
      <c r="I1676" s="327">
        <f t="shared" si="1117"/>
        <v>36.989999999999995</v>
      </c>
    </row>
    <row r="1677" spans="1:9" x14ac:dyDescent="0.25">
      <c r="A1677" s="324" t="s">
        <v>1396</v>
      </c>
      <c r="B1677" s="557">
        <v>70</v>
      </c>
      <c r="C1677" s="326">
        <f t="shared" si="1111"/>
        <v>0.44303797468354428</v>
      </c>
      <c r="D1677" s="340">
        <v>2275</v>
      </c>
      <c r="E1677" s="325">
        <f>D1677*C1677</f>
        <v>1007.9113924050632</v>
      </c>
      <c r="F1677" s="334">
        <v>1</v>
      </c>
      <c r="G1677" s="325">
        <f t="shared" si="1116"/>
        <v>1007.91</v>
      </c>
      <c r="H1677" s="325">
        <f t="shared" si="1114"/>
        <v>242.81</v>
      </c>
      <c r="I1677" s="327">
        <f t="shared" si="1117"/>
        <v>1250.72</v>
      </c>
    </row>
    <row r="1678" spans="1:9" x14ac:dyDescent="0.25">
      <c r="A1678" s="324" t="s">
        <v>1396</v>
      </c>
      <c r="B1678" s="557">
        <v>16</v>
      </c>
      <c r="C1678" s="326">
        <f t="shared" si="1111"/>
        <v>0.10126582278481013</v>
      </c>
      <c r="D1678" s="340">
        <v>8.5</v>
      </c>
      <c r="E1678" s="325">
        <f t="shared" si="1112"/>
        <v>136</v>
      </c>
      <c r="F1678" s="334">
        <v>1</v>
      </c>
      <c r="G1678" s="325">
        <f t="shared" si="1116"/>
        <v>136</v>
      </c>
      <c r="H1678" s="325">
        <f t="shared" si="1114"/>
        <v>32.76</v>
      </c>
      <c r="I1678" s="327">
        <f t="shared" si="1117"/>
        <v>168.76</v>
      </c>
    </row>
    <row r="1679" spans="1:9" x14ac:dyDescent="0.25">
      <c r="A1679" s="324" t="s">
        <v>1398</v>
      </c>
      <c r="B1679" s="557">
        <v>24</v>
      </c>
      <c r="C1679" s="326">
        <f t="shared" si="1111"/>
        <v>0.15189873417721519</v>
      </c>
      <c r="D1679" s="340">
        <v>4864.5</v>
      </c>
      <c r="E1679" s="325">
        <f>D1679*C1679</f>
        <v>738.91139240506334</v>
      </c>
      <c r="F1679" s="334">
        <v>1</v>
      </c>
      <c r="G1679" s="325">
        <f t="shared" si="1116"/>
        <v>738.91</v>
      </c>
      <c r="H1679" s="325">
        <f t="shared" si="1114"/>
        <v>178</v>
      </c>
      <c r="I1679" s="327">
        <f t="shared" si="1117"/>
        <v>916.91</v>
      </c>
    </row>
    <row r="1680" spans="1:9" x14ac:dyDescent="0.25">
      <c r="A1680" s="324" t="s">
        <v>1567</v>
      </c>
      <c r="B1680" s="557">
        <v>11</v>
      </c>
      <c r="C1680" s="326">
        <f t="shared" si="1111"/>
        <v>6.9620253164556958E-2</v>
      </c>
      <c r="D1680" s="340">
        <v>3857</v>
      </c>
      <c r="E1680" s="325">
        <f>D1680*C1680</f>
        <v>268.52531645569621</v>
      </c>
      <c r="F1680" s="334">
        <v>0.3</v>
      </c>
      <c r="G1680" s="325">
        <f t="shared" si="1116"/>
        <v>80.56</v>
      </c>
      <c r="H1680" s="325">
        <f t="shared" si="1114"/>
        <v>19.41</v>
      </c>
      <c r="I1680" s="327">
        <f t="shared" si="1117"/>
        <v>99.97</v>
      </c>
    </row>
    <row r="1681" spans="1:9" x14ac:dyDescent="0.25">
      <c r="A1681" s="324" t="s">
        <v>1567</v>
      </c>
      <c r="B1681" s="557">
        <v>24</v>
      </c>
      <c r="C1681" s="326">
        <f t="shared" si="1111"/>
        <v>0.15189873417721519</v>
      </c>
      <c r="D1681" s="340">
        <v>3857</v>
      </c>
      <c r="E1681" s="325">
        <f>D1681*C1681</f>
        <v>585.87341772151899</v>
      </c>
      <c r="F1681" s="334">
        <v>1</v>
      </c>
      <c r="G1681" s="325">
        <f t="shared" si="1116"/>
        <v>585.87</v>
      </c>
      <c r="H1681" s="325">
        <f t="shared" si="1114"/>
        <v>141.13999999999999</v>
      </c>
      <c r="I1681" s="327">
        <f t="shared" si="1117"/>
        <v>727.01</v>
      </c>
    </row>
    <row r="1682" spans="1:9" x14ac:dyDescent="0.25">
      <c r="A1682" s="519" t="s">
        <v>1568</v>
      </c>
      <c r="B1682" s="551">
        <f t="shared" ref="B1682:C1682" si="1118">B1683</f>
        <v>2.5</v>
      </c>
      <c r="C1682" s="532">
        <f t="shared" si="1118"/>
        <v>1.5822784810126583E-2</v>
      </c>
      <c r="D1682" s="533"/>
      <c r="E1682" s="533"/>
      <c r="F1682" s="541"/>
      <c r="G1682" s="533">
        <f t="shared" ref="G1682:I1682" si="1119">G1683</f>
        <v>63.29</v>
      </c>
      <c r="H1682" s="533">
        <f t="shared" si="1119"/>
        <v>15.25</v>
      </c>
      <c r="I1682" s="534">
        <f t="shared" si="1119"/>
        <v>78.539999999999992</v>
      </c>
    </row>
    <row r="1683" spans="1:9" ht="33" x14ac:dyDescent="0.25">
      <c r="A1683" s="520" t="s">
        <v>1390</v>
      </c>
      <c r="B1683" s="552">
        <f t="shared" ref="B1683:C1683" si="1120">SUM(B1684)</f>
        <v>2.5</v>
      </c>
      <c r="C1683" s="535">
        <f t="shared" si="1120"/>
        <v>1.5822784810126583E-2</v>
      </c>
      <c r="D1683" s="536"/>
      <c r="E1683" s="536"/>
      <c r="F1683" s="539"/>
      <c r="G1683" s="535">
        <f t="shared" ref="G1683:I1683" si="1121">SUM(G1684)</f>
        <v>63.29</v>
      </c>
      <c r="H1683" s="535">
        <f t="shared" si="1121"/>
        <v>15.25</v>
      </c>
      <c r="I1683" s="537">
        <f t="shared" si="1121"/>
        <v>78.539999999999992</v>
      </c>
    </row>
    <row r="1684" spans="1:9" x14ac:dyDescent="0.25">
      <c r="A1684" s="324" t="s">
        <v>81</v>
      </c>
      <c r="B1684" s="557">
        <v>2.5</v>
      </c>
      <c r="C1684" s="326">
        <f t="shared" si="1111"/>
        <v>1.5822784810126583E-2</v>
      </c>
      <c r="D1684" s="340">
        <v>4000</v>
      </c>
      <c r="E1684" s="325">
        <f>D1684*C1684</f>
        <v>63.291139240506332</v>
      </c>
      <c r="F1684" s="334">
        <v>1</v>
      </c>
      <c r="G1684" s="325">
        <f t="shared" ref="G1684" si="1122">ROUND(E1684*F1684,2)</f>
        <v>63.29</v>
      </c>
      <c r="H1684" s="325">
        <f t="shared" ref="H1684" si="1123">ROUND(G1684*0.2409,2)</f>
        <v>15.25</v>
      </c>
      <c r="I1684" s="327">
        <f t="shared" ref="I1684" si="1124">G1684+H1684</f>
        <v>78.539999999999992</v>
      </c>
    </row>
    <row r="1685" spans="1:9" x14ac:dyDescent="0.25">
      <c r="A1685" s="519" t="s">
        <v>1569</v>
      </c>
      <c r="B1685" s="551">
        <f t="shared" ref="B1685:C1685" si="1125">B1686+B1688</f>
        <v>2</v>
      </c>
      <c r="C1685" s="532">
        <f t="shared" si="1125"/>
        <v>1.2658227848101266E-2</v>
      </c>
      <c r="D1685" s="533"/>
      <c r="E1685" s="533"/>
      <c r="F1685" s="541"/>
      <c r="G1685" s="532">
        <f t="shared" ref="G1685:I1685" si="1126">G1686+G1688</f>
        <v>27.919999999999998</v>
      </c>
      <c r="H1685" s="532">
        <f t="shared" si="1126"/>
        <v>6.72</v>
      </c>
      <c r="I1685" s="538">
        <f t="shared" si="1126"/>
        <v>34.64</v>
      </c>
    </row>
    <row r="1686" spans="1:9" ht="33" x14ac:dyDescent="0.25">
      <c r="A1686" s="520" t="s">
        <v>1390</v>
      </c>
      <c r="B1686" s="552">
        <f t="shared" ref="B1686:C1686" si="1127">SUM(B1687)</f>
        <v>1.5</v>
      </c>
      <c r="C1686" s="535">
        <f t="shared" si="1127"/>
        <v>9.4936708860759497E-3</v>
      </c>
      <c r="D1686" s="536"/>
      <c r="E1686" s="536"/>
      <c r="F1686" s="539"/>
      <c r="G1686" s="535">
        <f t="shared" ref="G1686:I1686" si="1128">SUM(G1687)</f>
        <v>24.22</v>
      </c>
      <c r="H1686" s="535">
        <f t="shared" si="1128"/>
        <v>5.83</v>
      </c>
      <c r="I1686" s="537">
        <f t="shared" si="1128"/>
        <v>30.049999999999997</v>
      </c>
    </row>
    <row r="1687" spans="1:9" x14ac:dyDescent="0.25">
      <c r="A1687" s="324" t="s">
        <v>1570</v>
      </c>
      <c r="B1687" s="557">
        <v>1.5</v>
      </c>
      <c r="C1687" s="326">
        <f t="shared" ref="C1687" si="1129">B1687/158</f>
        <v>9.4936708860759497E-3</v>
      </c>
      <c r="D1687" s="340">
        <v>16.146000000000001</v>
      </c>
      <c r="E1687" s="325">
        <f t="shared" ref="E1687:E1689" si="1130">D1687*C1687*158</f>
        <v>24.219000000000001</v>
      </c>
      <c r="F1687" s="334">
        <v>1</v>
      </c>
      <c r="G1687" s="325">
        <f t="shared" ref="G1687" si="1131">ROUND(E1687*F1687,2)</f>
        <v>24.22</v>
      </c>
      <c r="H1687" s="325">
        <f t="shared" ref="H1687" si="1132">ROUND(G1687*0.2409,2)</f>
        <v>5.83</v>
      </c>
      <c r="I1687" s="327">
        <f t="shared" ref="I1687" si="1133">G1687+H1687</f>
        <v>30.049999999999997</v>
      </c>
    </row>
    <row r="1688" spans="1:9" ht="49.5" x14ac:dyDescent="0.25">
      <c r="A1688" s="520" t="s">
        <v>8</v>
      </c>
      <c r="B1688" s="552">
        <f t="shared" ref="B1688:C1688" si="1134">SUM(B1689)</f>
        <v>0.5</v>
      </c>
      <c r="C1688" s="535">
        <f t="shared" si="1134"/>
        <v>3.1645569620253164E-3</v>
      </c>
      <c r="D1688" s="536"/>
      <c r="E1688" s="536"/>
      <c r="F1688" s="539"/>
      <c r="G1688" s="535">
        <f t="shared" ref="G1688:I1688" si="1135">SUM(G1689)</f>
        <v>3.7</v>
      </c>
      <c r="H1688" s="535">
        <f t="shared" si="1135"/>
        <v>0.89</v>
      </c>
      <c r="I1688" s="537">
        <f t="shared" si="1135"/>
        <v>4.59</v>
      </c>
    </row>
    <row r="1689" spans="1:9" x14ac:dyDescent="0.25">
      <c r="A1689" s="324" t="s">
        <v>626</v>
      </c>
      <c r="B1689" s="557">
        <v>0.5</v>
      </c>
      <c r="C1689" s="326">
        <f t="shared" ref="C1689" si="1136">B1689/158</f>
        <v>3.1645569620253164E-3</v>
      </c>
      <c r="D1689" s="340">
        <v>7.39</v>
      </c>
      <c r="E1689" s="325">
        <f t="shared" si="1130"/>
        <v>3.6949999999999998</v>
      </c>
      <c r="F1689" s="334">
        <v>1</v>
      </c>
      <c r="G1689" s="325">
        <f t="shared" ref="G1689" si="1137">ROUND(E1689*F1689,2)</f>
        <v>3.7</v>
      </c>
      <c r="H1689" s="325">
        <f t="shared" ref="H1689" si="1138">ROUND(G1689*0.2409,2)</f>
        <v>0.89</v>
      </c>
      <c r="I1689" s="327">
        <f t="shared" ref="I1689" si="1139">G1689+H1689</f>
        <v>4.59</v>
      </c>
    </row>
    <row r="1690" spans="1:9" x14ac:dyDescent="0.25">
      <c r="A1690" s="519" t="s">
        <v>1571</v>
      </c>
      <c r="B1690" s="551">
        <f>B1691</f>
        <v>744</v>
      </c>
      <c r="C1690" s="532">
        <f>C1691</f>
        <v>4.7088607594936711</v>
      </c>
      <c r="D1690" s="533"/>
      <c r="E1690" s="533"/>
      <c r="F1690" s="541"/>
      <c r="G1690" s="533">
        <f>G1691</f>
        <v>3665</v>
      </c>
      <c r="H1690" s="533">
        <f>H1691</f>
        <v>882.9</v>
      </c>
      <c r="I1690" s="534">
        <f>G1690+H1690</f>
        <v>4547.8999999999996</v>
      </c>
    </row>
    <row r="1691" spans="1:9" ht="33" x14ac:dyDescent="0.25">
      <c r="A1691" s="520" t="s">
        <v>7</v>
      </c>
      <c r="B1691" s="552">
        <f>SUM(B1692:B1697)</f>
        <v>744</v>
      </c>
      <c r="C1691" s="535">
        <f>SUM(C1692:C1697)</f>
        <v>4.7088607594936711</v>
      </c>
      <c r="D1691" s="536"/>
      <c r="E1691" s="536"/>
      <c r="F1691" s="539"/>
      <c r="G1691" s="536">
        <f>SUM(G1692:G1697)</f>
        <v>3665</v>
      </c>
      <c r="H1691" s="536">
        <f>SUM(H1692:H1697)</f>
        <v>882.9</v>
      </c>
      <c r="I1691" s="540">
        <f>SUM(I1692:I1697)</f>
        <v>4547.8999999999996</v>
      </c>
    </row>
    <row r="1692" spans="1:9" x14ac:dyDescent="0.25">
      <c r="A1692" s="331" t="s">
        <v>1572</v>
      </c>
      <c r="B1692" s="554">
        <v>189</v>
      </c>
      <c r="C1692" s="326">
        <f t="shared" ref="C1692:C1697" si="1140">B1692/158</f>
        <v>1.1962025316455696</v>
      </c>
      <c r="D1692" s="325">
        <v>5</v>
      </c>
      <c r="E1692" s="325">
        <f t="shared" ref="E1692:E1697" si="1141">D1692*C1692*158</f>
        <v>945</v>
      </c>
      <c r="F1692" s="332">
        <v>1</v>
      </c>
      <c r="G1692" s="325">
        <f t="shared" ref="G1692" si="1142">ROUND(E1692*F1692,2)</f>
        <v>945</v>
      </c>
      <c r="H1692" s="325">
        <f t="shared" ref="H1692:H1697" si="1143">ROUND(G1692*0.2409,2)</f>
        <v>227.65</v>
      </c>
      <c r="I1692" s="327">
        <f t="shared" ref="I1692" si="1144">G1692+H1692</f>
        <v>1172.6500000000001</v>
      </c>
    </row>
    <row r="1693" spans="1:9" x14ac:dyDescent="0.25">
      <c r="A1693" s="331" t="s">
        <v>1572</v>
      </c>
      <c r="B1693" s="554">
        <v>104</v>
      </c>
      <c r="C1693" s="326">
        <f t="shared" si="1140"/>
        <v>0.65822784810126578</v>
      </c>
      <c r="D1693" s="325">
        <v>5</v>
      </c>
      <c r="E1693" s="325">
        <f t="shared" si="1141"/>
        <v>520</v>
      </c>
      <c r="F1693" s="332">
        <v>1</v>
      </c>
      <c r="G1693" s="325">
        <f t="shared" ref="G1693:G1697" si="1145">ROUND(E1693*F1693,2)</f>
        <v>520</v>
      </c>
      <c r="H1693" s="325">
        <f t="shared" si="1143"/>
        <v>125.27</v>
      </c>
      <c r="I1693" s="327">
        <f t="shared" ref="I1693:I1697" si="1146">G1693+H1693</f>
        <v>645.27</v>
      </c>
    </row>
    <row r="1694" spans="1:9" x14ac:dyDescent="0.25">
      <c r="A1694" s="331" t="s">
        <v>1572</v>
      </c>
      <c r="B1694" s="554">
        <v>158</v>
      </c>
      <c r="C1694" s="326">
        <f t="shared" si="1140"/>
        <v>1</v>
      </c>
      <c r="D1694" s="325">
        <v>5</v>
      </c>
      <c r="E1694" s="325">
        <f t="shared" si="1141"/>
        <v>790</v>
      </c>
      <c r="F1694" s="332">
        <v>1</v>
      </c>
      <c r="G1694" s="325">
        <f t="shared" si="1145"/>
        <v>790</v>
      </c>
      <c r="H1694" s="325">
        <f t="shared" si="1143"/>
        <v>190.31</v>
      </c>
      <c r="I1694" s="327">
        <f t="shared" si="1146"/>
        <v>980.31</v>
      </c>
    </row>
    <row r="1695" spans="1:9" x14ac:dyDescent="0.25">
      <c r="A1695" s="331" t="s">
        <v>1572</v>
      </c>
      <c r="B1695" s="554">
        <v>87</v>
      </c>
      <c r="C1695" s="326">
        <f t="shared" si="1140"/>
        <v>0.55063291139240511</v>
      </c>
      <c r="D1695" s="325">
        <v>5</v>
      </c>
      <c r="E1695" s="325">
        <f t="shared" si="1141"/>
        <v>435.00000000000006</v>
      </c>
      <c r="F1695" s="332">
        <v>1</v>
      </c>
      <c r="G1695" s="325">
        <f t="shared" si="1145"/>
        <v>435</v>
      </c>
      <c r="H1695" s="325">
        <f t="shared" si="1143"/>
        <v>104.79</v>
      </c>
      <c r="I1695" s="327">
        <f t="shared" si="1146"/>
        <v>539.79</v>
      </c>
    </row>
    <row r="1696" spans="1:9" x14ac:dyDescent="0.25">
      <c r="A1696" s="331" t="s">
        <v>1573</v>
      </c>
      <c r="B1696" s="554">
        <v>48</v>
      </c>
      <c r="C1696" s="326">
        <f t="shared" si="1140"/>
        <v>0.30379746835443039</v>
      </c>
      <c r="D1696" s="325">
        <v>5.5</v>
      </c>
      <c r="E1696" s="325">
        <f t="shared" si="1141"/>
        <v>264</v>
      </c>
      <c r="F1696" s="332">
        <v>1</v>
      </c>
      <c r="G1696" s="325">
        <f t="shared" si="1145"/>
        <v>264</v>
      </c>
      <c r="H1696" s="325">
        <f t="shared" si="1143"/>
        <v>63.6</v>
      </c>
      <c r="I1696" s="327">
        <f t="shared" si="1146"/>
        <v>327.60000000000002</v>
      </c>
    </row>
    <row r="1697" spans="1:9" x14ac:dyDescent="0.25">
      <c r="A1697" s="331" t="s">
        <v>1574</v>
      </c>
      <c r="B1697" s="554">
        <v>158</v>
      </c>
      <c r="C1697" s="326">
        <f t="shared" si="1140"/>
        <v>1</v>
      </c>
      <c r="D1697" s="325">
        <v>4.5</v>
      </c>
      <c r="E1697" s="325">
        <f t="shared" si="1141"/>
        <v>711</v>
      </c>
      <c r="F1697" s="332">
        <v>1</v>
      </c>
      <c r="G1697" s="325">
        <f t="shared" si="1145"/>
        <v>711</v>
      </c>
      <c r="H1697" s="325">
        <f t="shared" si="1143"/>
        <v>171.28</v>
      </c>
      <c r="I1697" s="327">
        <f t="shared" si="1146"/>
        <v>882.28</v>
      </c>
    </row>
    <row r="1698" spans="1:9" x14ac:dyDescent="0.25">
      <c r="A1698" s="522" t="s">
        <v>1575</v>
      </c>
      <c r="B1698" s="551">
        <f>B1699</f>
        <v>4380.83</v>
      </c>
      <c r="C1698" s="532">
        <f>C1699</f>
        <v>27.726772151898732</v>
      </c>
      <c r="D1698" s="533"/>
      <c r="E1698" s="533"/>
      <c r="F1698" s="541"/>
      <c r="G1698" s="533">
        <f>G1699</f>
        <v>4647.59</v>
      </c>
      <c r="H1698" s="533">
        <f>H1699</f>
        <v>1119.5999999999999</v>
      </c>
      <c r="I1698" s="534">
        <f>G1698+H1698</f>
        <v>5767.1900000000005</v>
      </c>
    </row>
    <row r="1699" spans="1:9" ht="33" x14ac:dyDescent="0.25">
      <c r="A1699" s="520" t="s">
        <v>7</v>
      </c>
      <c r="B1699" s="552">
        <f>SUM(B1700:B1753)</f>
        <v>4380.83</v>
      </c>
      <c r="C1699" s="535">
        <f>SUM(C1700:C1753)</f>
        <v>27.726772151898732</v>
      </c>
      <c r="D1699" s="536"/>
      <c r="E1699" s="536"/>
      <c r="F1699" s="539"/>
      <c r="G1699" s="536">
        <f>SUM(G1700:G1753)</f>
        <v>4647.59</v>
      </c>
      <c r="H1699" s="536">
        <f>SUM(H1700:H1753)</f>
        <v>1119.5999999999999</v>
      </c>
      <c r="I1699" s="540">
        <f>SUM(I1700:I1753)</f>
        <v>5767.189999999996</v>
      </c>
    </row>
    <row r="1700" spans="1:9" x14ac:dyDescent="0.25">
      <c r="A1700" s="331" t="s">
        <v>1576</v>
      </c>
      <c r="B1700" s="554">
        <v>18</v>
      </c>
      <c r="C1700" s="326">
        <f t="shared" ref="C1700:C1760" si="1147">B1700/158</f>
        <v>0.11392405063291139</v>
      </c>
      <c r="D1700" s="325">
        <v>3.28</v>
      </c>
      <c r="E1700" s="325">
        <f t="shared" ref="E1700:E1749" si="1148">D1700*C1700*158</f>
        <v>59.039999999999992</v>
      </c>
      <c r="F1700" s="334">
        <v>0.3</v>
      </c>
      <c r="G1700" s="325">
        <f t="shared" ref="G1700" si="1149">ROUND(E1700*F1700,2)</f>
        <v>17.71</v>
      </c>
      <c r="H1700" s="325">
        <f t="shared" ref="H1700:H1753" si="1150">ROUND(G1700*0.2409,2)</f>
        <v>4.2699999999999996</v>
      </c>
      <c r="I1700" s="327">
        <f t="shared" ref="I1700" si="1151">G1700+H1700</f>
        <v>21.98</v>
      </c>
    </row>
    <row r="1701" spans="1:9" x14ac:dyDescent="0.25">
      <c r="A1701" s="331" t="s">
        <v>1576</v>
      </c>
      <c r="B1701" s="554">
        <v>20</v>
      </c>
      <c r="C1701" s="326">
        <f t="shared" si="1147"/>
        <v>0.12658227848101267</v>
      </c>
      <c r="D1701" s="325">
        <v>3.28</v>
      </c>
      <c r="E1701" s="325">
        <f t="shared" si="1148"/>
        <v>65.599999999999994</v>
      </c>
      <c r="F1701" s="334">
        <v>0.3</v>
      </c>
      <c r="G1701" s="325">
        <f t="shared" ref="G1701:G1753" si="1152">ROUND(E1701*F1701,2)</f>
        <v>19.68</v>
      </c>
      <c r="H1701" s="325">
        <f t="shared" si="1150"/>
        <v>4.74</v>
      </c>
      <c r="I1701" s="327">
        <f t="shared" ref="I1701:I1753" si="1153">G1701+H1701</f>
        <v>24.42</v>
      </c>
    </row>
    <row r="1702" spans="1:9" x14ac:dyDescent="0.25">
      <c r="A1702" s="331" t="s">
        <v>1576</v>
      </c>
      <c r="B1702" s="554">
        <v>114</v>
      </c>
      <c r="C1702" s="326">
        <f t="shared" si="1147"/>
        <v>0.72151898734177211</v>
      </c>
      <c r="D1702" s="325">
        <v>3.28</v>
      </c>
      <c r="E1702" s="325">
        <f t="shared" si="1148"/>
        <v>373.9199999999999</v>
      </c>
      <c r="F1702" s="334">
        <v>0.3</v>
      </c>
      <c r="G1702" s="325">
        <f t="shared" si="1152"/>
        <v>112.18</v>
      </c>
      <c r="H1702" s="325">
        <f t="shared" si="1150"/>
        <v>27.02</v>
      </c>
      <c r="I1702" s="327">
        <f t="shared" si="1153"/>
        <v>139.20000000000002</v>
      </c>
    </row>
    <row r="1703" spans="1:9" x14ac:dyDescent="0.25">
      <c r="A1703" s="331" t="s">
        <v>1576</v>
      </c>
      <c r="B1703" s="554">
        <v>138</v>
      </c>
      <c r="C1703" s="326">
        <f t="shared" si="1147"/>
        <v>0.87341772151898733</v>
      </c>
      <c r="D1703" s="325">
        <v>3.28</v>
      </c>
      <c r="E1703" s="325">
        <f t="shared" si="1148"/>
        <v>452.64</v>
      </c>
      <c r="F1703" s="334">
        <v>0.3</v>
      </c>
      <c r="G1703" s="325">
        <f t="shared" si="1152"/>
        <v>135.79</v>
      </c>
      <c r="H1703" s="325">
        <f t="shared" si="1150"/>
        <v>32.71</v>
      </c>
      <c r="I1703" s="327">
        <f t="shared" si="1153"/>
        <v>168.5</v>
      </c>
    </row>
    <row r="1704" spans="1:9" x14ac:dyDescent="0.25">
      <c r="A1704" s="331" t="s">
        <v>1576</v>
      </c>
      <c r="B1704" s="554">
        <v>158</v>
      </c>
      <c r="C1704" s="326">
        <f t="shared" si="1147"/>
        <v>1</v>
      </c>
      <c r="D1704" s="325">
        <v>3.28</v>
      </c>
      <c r="E1704" s="325">
        <f t="shared" si="1148"/>
        <v>518.24</v>
      </c>
      <c r="F1704" s="334">
        <v>0.3</v>
      </c>
      <c r="G1704" s="325">
        <f t="shared" si="1152"/>
        <v>155.47</v>
      </c>
      <c r="H1704" s="325">
        <f t="shared" si="1150"/>
        <v>37.450000000000003</v>
      </c>
      <c r="I1704" s="327">
        <f t="shared" si="1153"/>
        <v>192.92000000000002</v>
      </c>
    </row>
    <row r="1705" spans="1:9" x14ac:dyDescent="0.25">
      <c r="A1705" s="331" t="s">
        <v>1576</v>
      </c>
      <c r="B1705" s="554">
        <v>158</v>
      </c>
      <c r="C1705" s="326">
        <f t="shared" si="1147"/>
        <v>1</v>
      </c>
      <c r="D1705" s="325">
        <v>3.28</v>
      </c>
      <c r="E1705" s="325">
        <f t="shared" si="1148"/>
        <v>518.24</v>
      </c>
      <c r="F1705" s="334">
        <v>0.3</v>
      </c>
      <c r="G1705" s="325">
        <f t="shared" si="1152"/>
        <v>155.47</v>
      </c>
      <c r="H1705" s="325">
        <f t="shared" si="1150"/>
        <v>37.450000000000003</v>
      </c>
      <c r="I1705" s="327">
        <f t="shared" si="1153"/>
        <v>192.92000000000002</v>
      </c>
    </row>
    <row r="1706" spans="1:9" x14ac:dyDescent="0.25">
      <c r="A1706" s="331" t="s">
        <v>1576</v>
      </c>
      <c r="B1706" s="554">
        <v>25</v>
      </c>
      <c r="C1706" s="326">
        <f t="shared" si="1147"/>
        <v>0.15822784810126583</v>
      </c>
      <c r="D1706" s="325">
        <v>3.28</v>
      </c>
      <c r="E1706" s="325">
        <f t="shared" si="1148"/>
        <v>82</v>
      </c>
      <c r="F1706" s="334">
        <v>0.3</v>
      </c>
      <c r="G1706" s="325">
        <f t="shared" si="1152"/>
        <v>24.6</v>
      </c>
      <c r="H1706" s="325">
        <f t="shared" si="1150"/>
        <v>5.93</v>
      </c>
      <c r="I1706" s="327">
        <f t="shared" si="1153"/>
        <v>30.53</v>
      </c>
    </row>
    <row r="1707" spans="1:9" x14ac:dyDescent="0.25">
      <c r="A1707" s="331" t="s">
        <v>1576</v>
      </c>
      <c r="B1707" s="554">
        <v>166</v>
      </c>
      <c r="C1707" s="326">
        <f t="shared" si="1147"/>
        <v>1.0506329113924051</v>
      </c>
      <c r="D1707" s="325">
        <v>3.28</v>
      </c>
      <c r="E1707" s="325">
        <f t="shared" si="1148"/>
        <v>544.48</v>
      </c>
      <c r="F1707" s="334">
        <v>0.3</v>
      </c>
      <c r="G1707" s="325">
        <f t="shared" si="1152"/>
        <v>163.34</v>
      </c>
      <c r="H1707" s="325">
        <f t="shared" si="1150"/>
        <v>39.35</v>
      </c>
      <c r="I1707" s="327">
        <f t="shared" si="1153"/>
        <v>202.69</v>
      </c>
    </row>
    <row r="1708" spans="1:9" x14ac:dyDescent="0.25">
      <c r="A1708" s="331" t="s">
        <v>1576</v>
      </c>
      <c r="B1708" s="554">
        <v>75</v>
      </c>
      <c r="C1708" s="326">
        <f t="shared" si="1147"/>
        <v>0.47468354430379744</v>
      </c>
      <c r="D1708" s="325">
        <v>3.28</v>
      </c>
      <c r="E1708" s="325">
        <f t="shared" si="1148"/>
        <v>245.99999999999997</v>
      </c>
      <c r="F1708" s="334">
        <v>0.3</v>
      </c>
      <c r="G1708" s="325">
        <f t="shared" si="1152"/>
        <v>73.8</v>
      </c>
      <c r="H1708" s="325">
        <f t="shared" si="1150"/>
        <v>17.78</v>
      </c>
      <c r="I1708" s="327">
        <f t="shared" si="1153"/>
        <v>91.58</v>
      </c>
    </row>
    <row r="1709" spans="1:9" x14ac:dyDescent="0.25">
      <c r="A1709" s="331" t="s">
        <v>1576</v>
      </c>
      <c r="B1709" s="554">
        <v>5</v>
      </c>
      <c r="C1709" s="326">
        <f t="shared" si="1147"/>
        <v>3.1645569620253167E-2</v>
      </c>
      <c r="D1709" s="325">
        <v>3.28</v>
      </c>
      <c r="E1709" s="325">
        <f t="shared" si="1148"/>
        <v>16.399999999999999</v>
      </c>
      <c r="F1709" s="332">
        <v>0.3</v>
      </c>
      <c r="G1709" s="325">
        <f t="shared" si="1152"/>
        <v>4.92</v>
      </c>
      <c r="H1709" s="325">
        <f t="shared" si="1150"/>
        <v>1.19</v>
      </c>
      <c r="I1709" s="327">
        <f t="shared" si="1153"/>
        <v>6.1099999999999994</v>
      </c>
    </row>
    <row r="1710" spans="1:9" x14ac:dyDescent="0.25">
      <c r="A1710" s="331" t="s">
        <v>1576</v>
      </c>
      <c r="B1710" s="554">
        <v>10</v>
      </c>
      <c r="C1710" s="326">
        <f t="shared" si="1147"/>
        <v>6.3291139240506333E-2</v>
      </c>
      <c r="D1710" s="325">
        <v>3.28</v>
      </c>
      <c r="E1710" s="325">
        <f t="shared" si="1148"/>
        <v>32.799999999999997</v>
      </c>
      <c r="F1710" s="332">
        <v>0.3</v>
      </c>
      <c r="G1710" s="325">
        <f t="shared" si="1152"/>
        <v>9.84</v>
      </c>
      <c r="H1710" s="325">
        <f t="shared" si="1150"/>
        <v>2.37</v>
      </c>
      <c r="I1710" s="327">
        <f t="shared" si="1153"/>
        <v>12.21</v>
      </c>
    </row>
    <row r="1711" spans="1:9" x14ac:dyDescent="0.25">
      <c r="A1711" s="331" t="s">
        <v>1576</v>
      </c>
      <c r="B1711" s="554">
        <v>168</v>
      </c>
      <c r="C1711" s="326">
        <f t="shared" si="1147"/>
        <v>1.0632911392405062</v>
      </c>
      <c r="D1711" s="325">
        <v>3.28</v>
      </c>
      <c r="E1711" s="325">
        <f t="shared" si="1148"/>
        <v>551.04</v>
      </c>
      <c r="F1711" s="332">
        <v>0.3</v>
      </c>
      <c r="G1711" s="325">
        <f t="shared" si="1152"/>
        <v>165.31</v>
      </c>
      <c r="H1711" s="325">
        <f t="shared" si="1150"/>
        <v>39.82</v>
      </c>
      <c r="I1711" s="327">
        <f t="shared" si="1153"/>
        <v>205.13</v>
      </c>
    </row>
    <row r="1712" spans="1:9" x14ac:dyDescent="0.25">
      <c r="A1712" s="331" t="s">
        <v>1576</v>
      </c>
      <c r="B1712" s="554">
        <v>110</v>
      </c>
      <c r="C1712" s="326">
        <f t="shared" si="1147"/>
        <v>0.69620253164556967</v>
      </c>
      <c r="D1712" s="325">
        <v>3.28</v>
      </c>
      <c r="E1712" s="325">
        <f t="shared" si="1148"/>
        <v>360.8</v>
      </c>
      <c r="F1712" s="332">
        <v>0.3</v>
      </c>
      <c r="G1712" s="325">
        <f t="shared" si="1152"/>
        <v>108.24</v>
      </c>
      <c r="H1712" s="325">
        <f t="shared" si="1150"/>
        <v>26.08</v>
      </c>
      <c r="I1712" s="327">
        <f t="shared" si="1153"/>
        <v>134.32</v>
      </c>
    </row>
    <row r="1713" spans="1:9" x14ac:dyDescent="0.25">
      <c r="A1713" s="331" t="s">
        <v>1576</v>
      </c>
      <c r="B1713" s="554">
        <v>185.83</v>
      </c>
      <c r="C1713" s="326">
        <f t="shared" si="1147"/>
        <v>1.1761392405063291</v>
      </c>
      <c r="D1713" s="325">
        <v>3.28</v>
      </c>
      <c r="E1713" s="325">
        <f t="shared" si="1148"/>
        <v>609.52239999999995</v>
      </c>
      <c r="F1713" s="332">
        <v>0.3</v>
      </c>
      <c r="G1713" s="325">
        <f t="shared" si="1152"/>
        <v>182.86</v>
      </c>
      <c r="H1713" s="325">
        <f t="shared" si="1150"/>
        <v>44.05</v>
      </c>
      <c r="I1713" s="327">
        <f t="shared" si="1153"/>
        <v>226.91000000000003</v>
      </c>
    </row>
    <row r="1714" spans="1:9" x14ac:dyDescent="0.25">
      <c r="A1714" s="331" t="s">
        <v>1576</v>
      </c>
      <c r="B1714" s="554">
        <v>29</v>
      </c>
      <c r="C1714" s="326">
        <f t="shared" si="1147"/>
        <v>0.18354430379746836</v>
      </c>
      <c r="D1714" s="325">
        <v>3.28</v>
      </c>
      <c r="E1714" s="325">
        <f t="shared" si="1148"/>
        <v>95.12</v>
      </c>
      <c r="F1714" s="332">
        <v>0.3</v>
      </c>
      <c r="G1714" s="325">
        <f t="shared" si="1152"/>
        <v>28.54</v>
      </c>
      <c r="H1714" s="325">
        <f t="shared" si="1150"/>
        <v>6.88</v>
      </c>
      <c r="I1714" s="327">
        <f t="shared" si="1153"/>
        <v>35.42</v>
      </c>
    </row>
    <row r="1715" spans="1:9" x14ac:dyDescent="0.25">
      <c r="A1715" s="331" t="s">
        <v>1576</v>
      </c>
      <c r="B1715" s="554">
        <v>142</v>
      </c>
      <c r="C1715" s="326">
        <f t="shared" si="1147"/>
        <v>0.89873417721518989</v>
      </c>
      <c r="D1715" s="325">
        <v>3.28</v>
      </c>
      <c r="E1715" s="325">
        <f t="shared" si="1148"/>
        <v>465.76</v>
      </c>
      <c r="F1715" s="332">
        <v>0.3</v>
      </c>
      <c r="G1715" s="325">
        <f t="shared" si="1152"/>
        <v>139.72999999999999</v>
      </c>
      <c r="H1715" s="325">
        <f t="shared" si="1150"/>
        <v>33.659999999999997</v>
      </c>
      <c r="I1715" s="327">
        <f t="shared" si="1153"/>
        <v>173.39</v>
      </c>
    </row>
    <row r="1716" spans="1:9" x14ac:dyDescent="0.25">
      <c r="A1716" s="331" t="s">
        <v>1576</v>
      </c>
      <c r="B1716" s="554">
        <v>90</v>
      </c>
      <c r="C1716" s="326">
        <f t="shared" si="1147"/>
        <v>0.569620253164557</v>
      </c>
      <c r="D1716" s="325">
        <v>3.28</v>
      </c>
      <c r="E1716" s="325">
        <f t="shared" si="1148"/>
        <v>295.2</v>
      </c>
      <c r="F1716" s="332">
        <v>0.3</v>
      </c>
      <c r="G1716" s="325">
        <f t="shared" si="1152"/>
        <v>88.56</v>
      </c>
      <c r="H1716" s="325">
        <f t="shared" si="1150"/>
        <v>21.33</v>
      </c>
      <c r="I1716" s="327">
        <f t="shared" si="1153"/>
        <v>109.89</v>
      </c>
    </row>
    <row r="1717" spans="1:9" x14ac:dyDescent="0.25">
      <c r="A1717" s="331" t="s">
        <v>1576</v>
      </c>
      <c r="B1717" s="554">
        <v>30</v>
      </c>
      <c r="C1717" s="326">
        <f t="shared" si="1147"/>
        <v>0.189873417721519</v>
      </c>
      <c r="D1717" s="325">
        <v>3.28</v>
      </c>
      <c r="E1717" s="325">
        <f t="shared" si="1148"/>
        <v>98.399999999999991</v>
      </c>
      <c r="F1717" s="332">
        <v>0.3</v>
      </c>
      <c r="G1717" s="325">
        <f t="shared" si="1152"/>
        <v>29.52</v>
      </c>
      <c r="H1717" s="325">
        <f t="shared" si="1150"/>
        <v>7.11</v>
      </c>
      <c r="I1717" s="327">
        <f t="shared" si="1153"/>
        <v>36.630000000000003</v>
      </c>
    </row>
    <row r="1718" spans="1:9" x14ac:dyDescent="0.25">
      <c r="A1718" s="331" t="s">
        <v>1576</v>
      </c>
      <c r="B1718" s="554">
        <v>50</v>
      </c>
      <c r="C1718" s="326">
        <f t="shared" si="1147"/>
        <v>0.31645569620253167</v>
      </c>
      <c r="D1718" s="325">
        <v>3.28</v>
      </c>
      <c r="E1718" s="325">
        <f t="shared" si="1148"/>
        <v>164</v>
      </c>
      <c r="F1718" s="332">
        <v>0.3</v>
      </c>
      <c r="G1718" s="325">
        <f t="shared" si="1152"/>
        <v>49.2</v>
      </c>
      <c r="H1718" s="325">
        <f t="shared" si="1150"/>
        <v>11.85</v>
      </c>
      <c r="I1718" s="327">
        <f t="shared" si="1153"/>
        <v>61.050000000000004</v>
      </c>
    </row>
    <row r="1719" spans="1:9" x14ac:dyDescent="0.25">
      <c r="A1719" s="331" t="s">
        <v>1576</v>
      </c>
      <c r="B1719" s="554">
        <v>143</v>
      </c>
      <c r="C1719" s="326">
        <f t="shared" si="1147"/>
        <v>0.90506329113924056</v>
      </c>
      <c r="D1719" s="325">
        <v>3.28</v>
      </c>
      <c r="E1719" s="325">
        <f t="shared" si="1148"/>
        <v>469.03999999999996</v>
      </c>
      <c r="F1719" s="332">
        <v>0.3</v>
      </c>
      <c r="G1719" s="325">
        <f t="shared" si="1152"/>
        <v>140.71</v>
      </c>
      <c r="H1719" s="325">
        <f t="shared" si="1150"/>
        <v>33.9</v>
      </c>
      <c r="I1719" s="327">
        <f t="shared" si="1153"/>
        <v>174.61</v>
      </c>
    </row>
    <row r="1720" spans="1:9" x14ac:dyDescent="0.25">
      <c r="A1720" s="331" t="s">
        <v>1576</v>
      </c>
      <c r="B1720" s="554">
        <v>27</v>
      </c>
      <c r="C1720" s="326">
        <f t="shared" si="1147"/>
        <v>0.17088607594936708</v>
      </c>
      <c r="D1720" s="325">
        <v>3.28</v>
      </c>
      <c r="E1720" s="325">
        <f t="shared" si="1148"/>
        <v>88.559999999999988</v>
      </c>
      <c r="F1720" s="332">
        <v>0.3</v>
      </c>
      <c r="G1720" s="325">
        <f t="shared" si="1152"/>
        <v>26.57</v>
      </c>
      <c r="H1720" s="325">
        <f t="shared" si="1150"/>
        <v>6.4</v>
      </c>
      <c r="I1720" s="327">
        <f t="shared" si="1153"/>
        <v>32.97</v>
      </c>
    </row>
    <row r="1721" spans="1:9" x14ac:dyDescent="0.25">
      <c r="A1721" s="331" t="s">
        <v>1576</v>
      </c>
      <c r="B1721" s="554">
        <v>109</v>
      </c>
      <c r="C1721" s="326">
        <f t="shared" si="1147"/>
        <v>0.689873417721519</v>
      </c>
      <c r="D1721" s="325">
        <v>3.28</v>
      </c>
      <c r="E1721" s="325">
        <f t="shared" si="1148"/>
        <v>357.52</v>
      </c>
      <c r="F1721" s="332">
        <v>0.3</v>
      </c>
      <c r="G1721" s="325">
        <f t="shared" si="1152"/>
        <v>107.26</v>
      </c>
      <c r="H1721" s="325">
        <f t="shared" si="1150"/>
        <v>25.84</v>
      </c>
      <c r="I1721" s="327">
        <f t="shared" si="1153"/>
        <v>133.1</v>
      </c>
    </row>
    <row r="1722" spans="1:9" x14ac:dyDescent="0.25">
      <c r="A1722" s="331" t="s">
        <v>1576</v>
      </c>
      <c r="B1722" s="554">
        <v>139</v>
      </c>
      <c r="C1722" s="326">
        <f t="shared" si="1147"/>
        <v>0.879746835443038</v>
      </c>
      <c r="D1722" s="325">
        <v>3.28</v>
      </c>
      <c r="E1722" s="325">
        <f t="shared" si="1148"/>
        <v>455.92</v>
      </c>
      <c r="F1722" s="332">
        <v>0.3</v>
      </c>
      <c r="G1722" s="325">
        <f t="shared" si="1152"/>
        <v>136.78</v>
      </c>
      <c r="H1722" s="325">
        <f t="shared" si="1150"/>
        <v>32.950000000000003</v>
      </c>
      <c r="I1722" s="327">
        <f t="shared" si="1153"/>
        <v>169.73000000000002</v>
      </c>
    </row>
    <row r="1723" spans="1:9" x14ac:dyDescent="0.25">
      <c r="A1723" s="331" t="s">
        <v>1576</v>
      </c>
      <c r="B1723" s="554">
        <v>139</v>
      </c>
      <c r="C1723" s="326">
        <f t="shared" si="1147"/>
        <v>0.879746835443038</v>
      </c>
      <c r="D1723" s="325">
        <v>3.28</v>
      </c>
      <c r="E1723" s="325">
        <f t="shared" si="1148"/>
        <v>455.92</v>
      </c>
      <c r="F1723" s="332">
        <v>0.3</v>
      </c>
      <c r="G1723" s="325">
        <f t="shared" si="1152"/>
        <v>136.78</v>
      </c>
      <c r="H1723" s="325">
        <f t="shared" si="1150"/>
        <v>32.950000000000003</v>
      </c>
      <c r="I1723" s="327">
        <f t="shared" si="1153"/>
        <v>169.73000000000002</v>
      </c>
    </row>
    <row r="1724" spans="1:9" x14ac:dyDescent="0.25">
      <c r="A1724" s="331" t="s">
        <v>1576</v>
      </c>
      <c r="B1724" s="554">
        <v>37</v>
      </c>
      <c r="C1724" s="326">
        <f t="shared" si="1147"/>
        <v>0.23417721518987342</v>
      </c>
      <c r="D1724" s="325">
        <v>3.28</v>
      </c>
      <c r="E1724" s="325">
        <f t="shared" si="1148"/>
        <v>121.35999999999999</v>
      </c>
      <c r="F1724" s="332">
        <v>0.3</v>
      </c>
      <c r="G1724" s="325">
        <f t="shared" si="1152"/>
        <v>36.409999999999997</v>
      </c>
      <c r="H1724" s="325">
        <f t="shared" si="1150"/>
        <v>8.77</v>
      </c>
      <c r="I1724" s="327">
        <f t="shared" si="1153"/>
        <v>45.179999999999993</v>
      </c>
    </row>
    <row r="1725" spans="1:9" x14ac:dyDescent="0.25">
      <c r="A1725" s="331" t="s">
        <v>1576</v>
      </c>
      <c r="B1725" s="554">
        <v>65</v>
      </c>
      <c r="C1725" s="326">
        <f t="shared" si="1147"/>
        <v>0.41139240506329117</v>
      </c>
      <c r="D1725" s="325">
        <v>3.28</v>
      </c>
      <c r="E1725" s="325">
        <f t="shared" si="1148"/>
        <v>213.20000000000002</v>
      </c>
      <c r="F1725" s="332">
        <v>0.3</v>
      </c>
      <c r="G1725" s="325">
        <f t="shared" si="1152"/>
        <v>63.96</v>
      </c>
      <c r="H1725" s="325">
        <f t="shared" si="1150"/>
        <v>15.41</v>
      </c>
      <c r="I1725" s="327">
        <f t="shared" si="1153"/>
        <v>79.37</v>
      </c>
    </row>
    <row r="1726" spans="1:9" x14ac:dyDescent="0.25">
      <c r="A1726" s="331" t="s">
        <v>1576</v>
      </c>
      <c r="B1726" s="554">
        <v>150</v>
      </c>
      <c r="C1726" s="326">
        <f t="shared" si="1147"/>
        <v>0.94936708860759489</v>
      </c>
      <c r="D1726" s="325">
        <v>3.28</v>
      </c>
      <c r="E1726" s="325">
        <f t="shared" si="1148"/>
        <v>491.99999999999994</v>
      </c>
      <c r="F1726" s="332">
        <v>0.3</v>
      </c>
      <c r="G1726" s="325">
        <f t="shared" si="1152"/>
        <v>147.6</v>
      </c>
      <c r="H1726" s="325">
        <f t="shared" si="1150"/>
        <v>35.56</v>
      </c>
      <c r="I1726" s="327">
        <f t="shared" si="1153"/>
        <v>183.16</v>
      </c>
    </row>
    <row r="1727" spans="1:9" x14ac:dyDescent="0.25">
      <c r="A1727" s="331" t="s">
        <v>1576</v>
      </c>
      <c r="B1727" s="554">
        <v>61</v>
      </c>
      <c r="C1727" s="326">
        <f t="shared" si="1147"/>
        <v>0.38607594936708861</v>
      </c>
      <c r="D1727" s="325">
        <v>3.28</v>
      </c>
      <c r="E1727" s="325">
        <f t="shared" si="1148"/>
        <v>200.08</v>
      </c>
      <c r="F1727" s="332">
        <v>0.3</v>
      </c>
      <c r="G1727" s="325">
        <f t="shared" si="1152"/>
        <v>60.02</v>
      </c>
      <c r="H1727" s="325">
        <f t="shared" si="1150"/>
        <v>14.46</v>
      </c>
      <c r="I1727" s="327">
        <f t="shared" si="1153"/>
        <v>74.48</v>
      </c>
    </row>
    <row r="1728" spans="1:9" x14ac:dyDescent="0.25">
      <c r="A1728" s="331" t="s">
        <v>1576</v>
      </c>
      <c r="B1728" s="554">
        <v>115</v>
      </c>
      <c r="C1728" s="326">
        <f t="shared" si="1147"/>
        <v>0.72784810126582278</v>
      </c>
      <c r="D1728" s="325">
        <v>3.28</v>
      </c>
      <c r="E1728" s="325">
        <f t="shared" si="1148"/>
        <v>377.2</v>
      </c>
      <c r="F1728" s="332">
        <v>0.3</v>
      </c>
      <c r="G1728" s="325">
        <f t="shared" si="1152"/>
        <v>113.16</v>
      </c>
      <c r="H1728" s="325">
        <f t="shared" si="1150"/>
        <v>27.26</v>
      </c>
      <c r="I1728" s="327">
        <f t="shared" si="1153"/>
        <v>140.41999999999999</v>
      </c>
    </row>
    <row r="1729" spans="1:9" x14ac:dyDescent="0.25">
      <c r="A1729" s="331" t="s">
        <v>1576</v>
      </c>
      <c r="B1729" s="554">
        <v>149</v>
      </c>
      <c r="C1729" s="326">
        <f t="shared" si="1147"/>
        <v>0.94303797468354433</v>
      </c>
      <c r="D1729" s="325">
        <v>3.28</v>
      </c>
      <c r="E1729" s="325">
        <f t="shared" si="1148"/>
        <v>488.71999999999997</v>
      </c>
      <c r="F1729" s="332">
        <v>0.3</v>
      </c>
      <c r="G1729" s="325">
        <f t="shared" si="1152"/>
        <v>146.62</v>
      </c>
      <c r="H1729" s="325">
        <f t="shared" si="1150"/>
        <v>35.32</v>
      </c>
      <c r="I1729" s="327">
        <f t="shared" si="1153"/>
        <v>181.94</v>
      </c>
    </row>
    <row r="1730" spans="1:9" x14ac:dyDescent="0.25">
      <c r="A1730" s="331" t="s">
        <v>1576</v>
      </c>
      <c r="B1730" s="554">
        <v>68</v>
      </c>
      <c r="C1730" s="326">
        <f t="shared" si="1147"/>
        <v>0.43037974683544306</v>
      </c>
      <c r="D1730" s="325">
        <v>3.28</v>
      </c>
      <c r="E1730" s="325">
        <f t="shared" si="1148"/>
        <v>223.04000000000002</v>
      </c>
      <c r="F1730" s="332">
        <v>0.3</v>
      </c>
      <c r="G1730" s="325">
        <f t="shared" si="1152"/>
        <v>66.91</v>
      </c>
      <c r="H1730" s="325">
        <f t="shared" si="1150"/>
        <v>16.12</v>
      </c>
      <c r="I1730" s="327">
        <f t="shared" si="1153"/>
        <v>83.03</v>
      </c>
    </row>
    <row r="1731" spans="1:9" x14ac:dyDescent="0.25">
      <c r="A1731" s="331" t="s">
        <v>1576</v>
      </c>
      <c r="B1731" s="554">
        <v>37</v>
      </c>
      <c r="C1731" s="326">
        <f t="shared" si="1147"/>
        <v>0.23417721518987342</v>
      </c>
      <c r="D1731" s="325">
        <v>3.28</v>
      </c>
      <c r="E1731" s="325">
        <f t="shared" si="1148"/>
        <v>121.35999999999999</v>
      </c>
      <c r="F1731" s="332">
        <v>0.3</v>
      </c>
      <c r="G1731" s="325">
        <f t="shared" si="1152"/>
        <v>36.409999999999997</v>
      </c>
      <c r="H1731" s="325">
        <f t="shared" si="1150"/>
        <v>8.77</v>
      </c>
      <c r="I1731" s="327">
        <f t="shared" si="1153"/>
        <v>45.179999999999993</v>
      </c>
    </row>
    <row r="1732" spans="1:9" x14ac:dyDescent="0.25">
      <c r="A1732" s="331" t="s">
        <v>1576</v>
      </c>
      <c r="B1732" s="554">
        <v>80</v>
      </c>
      <c r="C1732" s="326">
        <f t="shared" si="1147"/>
        <v>0.50632911392405067</v>
      </c>
      <c r="D1732" s="325">
        <v>3.28</v>
      </c>
      <c r="E1732" s="325">
        <f t="shared" si="1148"/>
        <v>262.39999999999998</v>
      </c>
      <c r="F1732" s="332">
        <v>0.3</v>
      </c>
      <c r="G1732" s="325">
        <f t="shared" si="1152"/>
        <v>78.72</v>
      </c>
      <c r="H1732" s="325">
        <f t="shared" si="1150"/>
        <v>18.96</v>
      </c>
      <c r="I1732" s="327">
        <f t="shared" si="1153"/>
        <v>97.68</v>
      </c>
    </row>
    <row r="1733" spans="1:9" x14ac:dyDescent="0.25">
      <c r="A1733" s="331" t="s">
        <v>1576</v>
      </c>
      <c r="B1733" s="554">
        <v>164</v>
      </c>
      <c r="C1733" s="326">
        <f t="shared" si="1147"/>
        <v>1.0379746835443038</v>
      </c>
      <c r="D1733" s="325">
        <v>3.28</v>
      </c>
      <c r="E1733" s="325">
        <f t="shared" si="1148"/>
        <v>537.91999999999996</v>
      </c>
      <c r="F1733" s="332">
        <v>0.3</v>
      </c>
      <c r="G1733" s="325">
        <f t="shared" si="1152"/>
        <v>161.38</v>
      </c>
      <c r="H1733" s="325">
        <f t="shared" si="1150"/>
        <v>38.880000000000003</v>
      </c>
      <c r="I1733" s="327">
        <f t="shared" si="1153"/>
        <v>200.26</v>
      </c>
    </row>
    <row r="1734" spans="1:9" x14ac:dyDescent="0.25">
      <c r="A1734" s="331" t="s">
        <v>1576</v>
      </c>
      <c r="B1734" s="554">
        <v>40</v>
      </c>
      <c r="C1734" s="326">
        <f t="shared" si="1147"/>
        <v>0.25316455696202533</v>
      </c>
      <c r="D1734" s="325">
        <v>3.28</v>
      </c>
      <c r="E1734" s="325">
        <f t="shared" si="1148"/>
        <v>131.19999999999999</v>
      </c>
      <c r="F1734" s="332">
        <v>0.3</v>
      </c>
      <c r="G1734" s="325">
        <f t="shared" si="1152"/>
        <v>39.36</v>
      </c>
      <c r="H1734" s="325">
        <f t="shared" si="1150"/>
        <v>9.48</v>
      </c>
      <c r="I1734" s="327">
        <f t="shared" si="1153"/>
        <v>48.84</v>
      </c>
    </row>
    <row r="1735" spans="1:9" x14ac:dyDescent="0.25">
      <c r="A1735" s="331" t="s">
        <v>1576</v>
      </c>
      <c r="B1735" s="554">
        <v>85</v>
      </c>
      <c r="C1735" s="326">
        <f t="shared" si="1147"/>
        <v>0.53797468354430378</v>
      </c>
      <c r="D1735" s="325">
        <v>3.28</v>
      </c>
      <c r="E1735" s="325">
        <f t="shared" si="1148"/>
        <v>278.79999999999995</v>
      </c>
      <c r="F1735" s="332">
        <v>0.3</v>
      </c>
      <c r="G1735" s="325">
        <f t="shared" si="1152"/>
        <v>83.64</v>
      </c>
      <c r="H1735" s="325">
        <f t="shared" si="1150"/>
        <v>20.149999999999999</v>
      </c>
      <c r="I1735" s="327">
        <f t="shared" si="1153"/>
        <v>103.78999999999999</v>
      </c>
    </row>
    <row r="1736" spans="1:9" x14ac:dyDescent="0.25">
      <c r="A1736" s="331" t="s">
        <v>1576</v>
      </c>
      <c r="B1736" s="554">
        <v>118</v>
      </c>
      <c r="C1736" s="326">
        <f t="shared" si="1147"/>
        <v>0.74683544303797467</v>
      </c>
      <c r="D1736" s="325">
        <v>3.28</v>
      </c>
      <c r="E1736" s="325">
        <f t="shared" si="1148"/>
        <v>387.03999999999996</v>
      </c>
      <c r="F1736" s="332">
        <v>0.3</v>
      </c>
      <c r="G1736" s="325">
        <f t="shared" si="1152"/>
        <v>116.11</v>
      </c>
      <c r="H1736" s="325">
        <f t="shared" si="1150"/>
        <v>27.97</v>
      </c>
      <c r="I1736" s="327">
        <f t="shared" si="1153"/>
        <v>144.07999999999998</v>
      </c>
    </row>
    <row r="1737" spans="1:9" x14ac:dyDescent="0.25">
      <c r="A1737" s="331" t="s">
        <v>1576</v>
      </c>
      <c r="B1737" s="554">
        <v>160</v>
      </c>
      <c r="C1737" s="326">
        <f t="shared" si="1147"/>
        <v>1.0126582278481013</v>
      </c>
      <c r="D1737" s="325">
        <v>3.28</v>
      </c>
      <c r="E1737" s="325">
        <f t="shared" si="1148"/>
        <v>524.79999999999995</v>
      </c>
      <c r="F1737" s="332">
        <v>0.3</v>
      </c>
      <c r="G1737" s="325">
        <f t="shared" si="1152"/>
        <v>157.44</v>
      </c>
      <c r="H1737" s="325">
        <f t="shared" si="1150"/>
        <v>37.93</v>
      </c>
      <c r="I1737" s="327">
        <f t="shared" si="1153"/>
        <v>195.37</v>
      </c>
    </row>
    <row r="1738" spans="1:9" x14ac:dyDescent="0.25">
      <c r="A1738" s="331" t="s">
        <v>1576</v>
      </c>
      <c r="B1738" s="554">
        <v>38</v>
      </c>
      <c r="C1738" s="326">
        <f t="shared" si="1147"/>
        <v>0.24050632911392406</v>
      </c>
      <c r="D1738" s="325">
        <v>3.28</v>
      </c>
      <c r="E1738" s="325">
        <f t="shared" si="1148"/>
        <v>124.64</v>
      </c>
      <c r="F1738" s="332">
        <v>0.3</v>
      </c>
      <c r="G1738" s="325">
        <f t="shared" si="1152"/>
        <v>37.39</v>
      </c>
      <c r="H1738" s="325">
        <f t="shared" si="1150"/>
        <v>9.01</v>
      </c>
      <c r="I1738" s="327">
        <f t="shared" si="1153"/>
        <v>46.4</v>
      </c>
    </row>
    <row r="1739" spans="1:9" x14ac:dyDescent="0.25">
      <c r="A1739" s="331" t="s">
        <v>1576</v>
      </c>
      <c r="B1739" s="554">
        <v>10</v>
      </c>
      <c r="C1739" s="326">
        <f t="shared" si="1147"/>
        <v>6.3291139240506333E-2</v>
      </c>
      <c r="D1739" s="325">
        <v>3.28</v>
      </c>
      <c r="E1739" s="325">
        <f t="shared" si="1148"/>
        <v>32.799999999999997</v>
      </c>
      <c r="F1739" s="332">
        <v>0.3</v>
      </c>
      <c r="G1739" s="325">
        <f t="shared" si="1152"/>
        <v>9.84</v>
      </c>
      <c r="H1739" s="325">
        <f t="shared" si="1150"/>
        <v>2.37</v>
      </c>
      <c r="I1739" s="327">
        <f t="shared" si="1153"/>
        <v>12.21</v>
      </c>
    </row>
    <row r="1740" spans="1:9" x14ac:dyDescent="0.25">
      <c r="A1740" s="331" t="s">
        <v>1576</v>
      </c>
      <c r="B1740" s="554">
        <v>78</v>
      </c>
      <c r="C1740" s="326">
        <f t="shared" si="1147"/>
        <v>0.49367088607594939</v>
      </c>
      <c r="D1740" s="325">
        <v>3.28</v>
      </c>
      <c r="E1740" s="325">
        <f t="shared" si="1148"/>
        <v>255.84</v>
      </c>
      <c r="F1740" s="332">
        <v>0.3</v>
      </c>
      <c r="G1740" s="325">
        <f t="shared" si="1152"/>
        <v>76.75</v>
      </c>
      <c r="H1740" s="325">
        <f t="shared" si="1150"/>
        <v>18.489999999999998</v>
      </c>
      <c r="I1740" s="327">
        <f t="shared" si="1153"/>
        <v>95.24</v>
      </c>
    </row>
    <row r="1741" spans="1:9" x14ac:dyDescent="0.25">
      <c r="A1741" s="331" t="s">
        <v>1576</v>
      </c>
      <c r="B1741" s="554">
        <v>16</v>
      </c>
      <c r="C1741" s="326">
        <f t="shared" si="1147"/>
        <v>0.10126582278481013</v>
      </c>
      <c r="D1741" s="325">
        <v>3.28</v>
      </c>
      <c r="E1741" s="325">
        <f t="shared" si="1148"/>
        <v>52.47999999999999</v>
      </c>
      <c r="F1741" s="332">
        <v>0.3</v>
      </c>
      <c r="G1741" s="325">
        <f t="shared" si="1152"/>
        <v>15.74</v>
      </c>
      <c r="H1741" s="325">
        <f t="shared" si="1150"/>
        <v>3.79</v>
      </c>
      <c r="I1741" s="327">
        <f t="shared" si="1153"/>
        <v>19.53</v>
      </c>
    </row>
    <row r="1742" spans="1:9" x14ac:dyDescent="0.25">
      <c r="A1742" s="331" t="s">
        <v>1577</v>
      </c>
      <c r="B1742" s="554">
        <v>79</v>
      </c>
      <c r="C1742" s="326">
        <f t="shared" si="1147"/>
        <v>0.5</v>
      </c>
      <c r="D1742" s="325">
        <v>3.06</v>
      </c>
      <c r="E1742" s="325">
        <f t="shared" si="1148"/>
        <v>241.74</v>
      </c>
      <c r="F1742" s="332">
        <v>0.3</v>
      </c>
      <c r="G1742" s="325">
        <f t="shared" si="1152"/>
        <v>72.52</v>
      </c>
      <c r="H1742" s="325">
        <f t="shared" si="1150"/>
        <v>17.47</v>
      </c>
      <c r="I1742" s="327">
        <f t="shared" si="1153"/>
        <v>89.99</v>
      </c>
    </row>
    <row r="1743" spans="1:9" x14ac:dyDescent="0.25">
      <c r="A1743" s="331" t="s">
        <v>1577</v>
      </c>
      <c r="B1743" s="554">
        <v>16</v>
      </c>
      <c r="C1743" s="326">
        <f t="shared" si="1147"/>
        <v>0.10126582278481013</v>
      </c>
      <c r="D1743" s="325">
        <v>3.06</v>
      </c>
      <c r="E1743" s="325">
        <f t="shared" si="1148"/>
        <v>48.96</v>
      </c>
      <c r="F1743" s="332">
        <v>0.3</v>
      </c>
      <c r="G1743" s="325">
        <f t="shared" si="1152"/>
        <v>14.69</v>
      </c>
      <c r="H1743" s="325">
        <f t="shared" si="1150"/>
        <v>3.54</v>
      </c>
      <c r="I1743" s="327">
        <f t="shared" si="1153"/>
        <v>18.23</v>
      </c>
    </row>
    <row r="1744" spans="1:9" x14ac:dyDescent="0.25">
      <c r="A1744" s="331" t="s">
        <v>1577</v>
      </c>
      <c r="B1744" s="554">
        <v>20</v>
      </c>
      <c r="C1744" s="326">
        <f t="shared" si="1147"/>
        <v>0.12658227848101267</v>
      </c>
      <c r="D1744" s="325">
        <v>3.06</v>
      </c>
      <c r="E1744" s="325">
        <f t="shared" si="1148"/>
        <v>61.2</v>
      </c>
      <c r="F1744" s="332">
        <v>0.3</v>
      </c>
      <c r="G1744" s="325">
        <f t="shared" si="1152"/>
        <v>18.36</v>
      </c>
      <c r="H1744" s="325">
        <f t="shared" si="1150"/>
        <v>4.42</v>
      </c>
      <c r="I1744" s="327">
        <f t="shared" si="1153"/>
        <v>22.78</v>
      </c>
    </row>
    <row r="1745" spans="1:9" x14ac:dyDescent="0.25">
      <c r="A1745" s="331" t="s">
        <v>1577</v>
      </c>
      <c r="B1745" s="554">
        <v>36</v>
      </c>
      <c r="C1745" s="326">
        <f t="shared" si="1147"/>
        <v>0.22784810126582278</v>
      </c>
      <c r="D1745" s="325">
        <v>3.06</v>
      </c>
      <c r="E1745" s="325">
        <f t="shared" si="1148"/>
        <v>110.16</v>
      </c>
      <c r="F1745" s="332">
        <v>0.3</v>
      </c>
      <c r="G1745" s="325">
        <f t="shared" si="1152"/>
        <v>33.049999999999997</v>
      </c>
      <c r="H1745" s="325">
        <f t="shared" si="1150"/>
        <v>7.96</v>
      </c>
      <c r="I1745" s="327">
        <f t="shared" si="1153"/>
        <v>41.01</v>
      </c>
    </row>
    <row r="1746" spans="1:9" x14ac:dyDescent="0.25">
      <c r="A1746" s="331" t="s">
        <v>1577</v>
      </c>
      <c r="B1746" s="554">
        <v>96</v>
      </c>
      <c r="C1746" s="326">
        <f t="shared" si="1147"/>
        <v>0.60759493670886078</v>
      </c>
      <c r="D1746" s="325">
        <v>3.06</v>
      </c>
      <c r="E1746" s="325">
        <f t="shared" si="1148"/>
        <v>293.76</v>
      </c>
      <c r="F1746" s="332">
        <v>0.3</v>
      </c>
      <c r="G1746" s="325">
        <f t="shared" si="1152"/>
        <v>88.13</v>
      </c>
      <c r="H1746" s="325">
        <f t="shared" si="1150"/>
        <v>21.23</v>
      </c>
      <c r="I1746" s="327">
        <f t="shared" si="1153"/>
        <v>109.36</v>
      </c>
    </row>
    <row r="1747" spans="1:9" x14ac:dyDescent="0.25">
      <c r="A1747" s="331" t="s">
        <v>1577</v>
      </c>
      <c r="B1747" s="554">
        <v>4</v>
      </c>
      <c r="C1747" s="326">
        <f t="shared" si="1147"/>
        <v>2.5316455696202531E-2</v>
      </c>
      <c r="D1747" s="325">
        <v>3.06</v>
      </c>
      <c r="E1747" s="325">
        <f t="shared" si="1148"/>
        <v>12.24</v>
      </c>
      <c r="F1747" s="332">
        <v>0.3</v>
      </c>
      <c r="G1747" s="325">
        <f t="shared" si="1152"/>
        <v>3.67</v>
      </c>
      <c r="H1747" s="325">
        <f t="shared" si="1150"/>
        <v>0.88</v>
      </c>
      <c r="I1747" s="327">
        <f t="shared" si="1153"/>
        <v>4.55</v>
      </c>
    </row>
    <row r="1748" spans="1:9" x14ac:dyDescent="0.25">
      <c r="A1748" s="331" t="s">
        <v>1577</v>
      </c>
      <c r="B1748" s="554">
        <v>16</v>
      </c>
      <c r="C1748" s="326">
        <f t="shared" si="1147"/>
        <v>0.10126582278481013</v>
      </c>
      <c r="D1748" s="325">
        <v>3.06</v>
      </c>
      <c r="E1748" s="325">
        <f t="shared" si="1148"/>
        <v>48.96</v>
      </c>
      <c r="F1748" s="332">
        <v>0.3</v>
      </c>
      <c r="G1748" s="325">
        <f t="shared" si="1152"/>
        <v>14.69</v>
      </c>
      <c r="H1748" s="325">
        <f t="shared" si="1150"/>
        <v>3.54</v>
      </c>
      <c r="I1748" s="327">
        <f t="shared" si="1153"/>
        <v>18.23</v>
      </c>
    </row>
    <row r="1749" spans="1:9" x14ac:dyDescent="0.25">
      <c r="A1749" s="331" t="s">
        <v>1577</v>
      </c>
      <c r="B1749" s="554">
        <v>29</v>
      </c>
      <c r="C1749" s="326">
        <f t="shared" si="1147"/>
        <v>0.18354430379746836</v>
      </c>
      <c r="D1749" s="325">
        <v>3.06</v>
      </c>
      <c r="E1749" s="325">
        <f t="shared" si="1148"/>
        <v>88.740000000000009</v>
      </c>
      <c r="F1749" s="332">
        <v>0.3</v>
      </c>
      <c r="G1749" s="325">
        <f t="shared" si="1152"/>
        <v>26.62</v>
      </c>
      <c r="H1749" s="325">
        <f t="shared" si="1150"/>
        <v>6.41</v>
      </c>
      <c r="I1749" s="327">
        <f t="shared" si="1153"/>
        <v>33.03</v>
      </c>
    </row>
    <row r="1750" spans="1:9" x14ac:dyDescent="0.25">
      <c r="A1750" s="331" t="s">
        <v>1578</v>
      </c>
      <c r="B1750" s="554">
        <v>35</v>
      </c>
      <c r="C1750" s="326">
        <f t="shared" si="1147"/>
        <v>0.22151898734177214</v>
      </c>
      <c r="D1750" s="325">
        <v>1070</v>
      </c>
      <c r="E1750" s="325">
        <f>D1750*C1750</f>
        <v>237.02531645569618</v>
      </c>
      <c r="F1750" s="332">
        <v>0.3</v>
      </c>
      <c r="G1750" s="325">
        <f t="shared" si="1152"/>
        <v>71.11</v>
      </c>
      <c r="H1750" s="325">
        <f t="shared" si="1150"/>
        <v>17.13</v>
      </c>
      <c r="I1750" s="327">
        <f t="shared" si="1153"/>
        <v>88.24</v>
      </c>
    </row>
    <row r="1751" spans="1:9" x14ac:dyDescent="0.25">
      <c r="A1751" s="331" t="s">
        <v>1579</v>
      </c>
      <c r="B1751" s="554">
        <v>58</v>
      </c>
      <c r="C1751" s="326">
        <f t="shared" si="1147"/>
        <v>0.36708860759493672</v>
      </c>
      <c r="D1751" s="335">
        <v>2100</v>
      </c>
      <c r="E1751" s="325">
        <f t="shared" ref="E1751:E1753" si="1154">D1751*C1751</f>
        <v>770.88607594936707</v>
      </c>
      <c r="F1751" s="335">
        <v>0.3</v>
      </c>
      <c r="G1751" s="325">
        <f t="shared" si="1152"/>
        <v>231.27</v>
      </c>
      <c r="H1751" s="325">
        <f t="shared" si="1150"/>
        <v>55.71</v>
      </c>
      <c r="I1751" s="327">
        <f t="shared" si="1153"/>
        <v>286.98</v>
      </c>
    </row>
    <row r="1752" spans="1:9" x14ac:dyDescent="0.25">
      <c r="A1752" s="331" t="s">
        <v>701</v>
      </c>
      <c r="B1752" s="554">
        <v>116</v>
      </c>
      <c r="C1752" s="326">
        <f t="shared" si="1147"/>
        <v>0.73417721518987344</v>
      </c>
      <c r="D1752" s="325">
        <v>800</v>
      </c>
      <c r="E1752" s="325">
        <f t="shared" si="1154"/>
        <v>587.34177215189879</v>
      </c>
      <c r="F1752" s="332">
        <v>0.3</v>
      </c>
      <c r="G1752" s="325">
        <f t="shared" si="1152"/>
        <v>176.2</v>
      </c>
      <c r="H1752" s="325">
        <f t="shared" si="1150"/>
        <v>42.45</v>
      </c>
      <c r="I1752" s="327">
        <f t="shared" si="1153"/>
        <v>218.64999999999998</v>
      </c>
    </row>
    <row r="1753" spans="1:9" x14ac:dyDescent="0.25">
      <c r="A1753" s="331" t="s">
        <v>701</v>
      </c>
      <c r="B1753" s="554">
        <v>156</v>
      </c>
      <c r="C1753" s="326">
        <f t="shared" si="1147"/>
        <v>0.98734177215189878</v>
      </c>
      <c r="D1753" s="325">
        <v>800</v>
      </c>
      <c r="E1753" s="325">
        <f t="shared" si="1154"/>
        <v>789.87341772151899</v>
      </c>
      <c r="F1753" s="332">
        <v>0.3</v>
      </c>
      <c r="G1753" s="325">
        <f t="shared" si="1152"/>
        <v>236.96</v>
      </c>
      <c r="H1753" s="325">
        <f t="shared" si="1150"/>
        <v>57.08</v>
      </c>
      <c r="I1753" s="327">
        <f t="shared" si="1153"/>
        <v>294.04000000000002</v>
      </c>
    </row>
    <row r="1754" spans="1:9" x14ac:dyDescent="0.25">
      <c r="A1754" s="519" t="s">
        <v>1580</v>
      </c>
      <c r="B1754" s="551">
        <f t="shared" ref="B1754:C1754" si="1155">B1755+B1759+B1761</f>
        <v>147</v>
      </c>
      <c r="C1754" s="532">
        <f t="shared" si="1155"/>
        <v>0.93037974683544289</v>
      </c>
      <c r="D1754" s="533"/>
      <c r="E1754" s="533"/>
      <c r="F1754" s="541"/>
      <c r="G1754" s="532">
        <f t="shared" ref="G1754:I1754" si="1156">G1755+G1759+G1761</f>
        <v>534.39</v>
      </c>
      <c r="H1754" s="532">
        <f t="shared" si="1156"/>
        <v>128.73000000000002</v>
      </c>
      <c r="I1754" s="538">
        <f t="shared" si="1156"/>
        <v>663.12</v>
      </c>
    </row>
    <row r="1755" spans="1:9" ht="49.5" x14ac:dyDescent="0.25">
      <c r="A1755" s="520" t="s">
        <v>8</v>
      </c>
      <c r="B1755" s="552">
        <f t="shared" ref="B1755:C1755" si="1157">SUM(B1756:B1758)</f>
        <v>13</v>
      </c>
      <c r="C1755" s="535">
        <f t="shared" si="1157"/>
        <v>8.2278481012658222E-2</v>
      </c>
      <c r="D1755" s="536"/>
      <c r="E1755" s="536"/>
      <c r="F1755" s="539"/>
      <c r="G1755" s="536">
        <f t="shared" ref="G1755:I1755" si="1158">SUM(G1756:G1758)</f>
        <v>67.349999999999994</v>
      </c>
      <c r="H1755" s="536">
        <f t="shared" si="1158"/>
        <v>16.23</v>
      </c>
      <c r="I1755" s="540">
        <f t="shared" si="1158"/>
        <v>83.579999999999984</v>
      </c>
    </row>
    <row r="1756" spans="1:9" x14ac:dyDescent="0.25">
      <c r="A1756" s="324" t="s">
        <v>612</v>
      </c>
      <c r="B1756" s="557">
        <v>2.5</v>
      </c>
      <c r="C1756" s="326">
        <f t="shared" si="1147"/>
        <v>1.5822784810126583E-2</v>
      </c>
      <c r="D1756" s="340">
        <v>5.0940000000000003</v>
      </c>
      <c r="E1756" s="325">
        <f t="shared" ref="E1756:E1760" si="1159">D1756*C1756*158</f>
        <v>12.735000000000001</v>
      </c>
      <c r="F1756" s="334">
        <v>1</v>
      </c>
      <c r="G1756" s="325">
        <f t="shared" ref="G1756" si="1160">ROUND(E1756*F1756,2)</f>
        <v>12.74</v>
      </c>
      <c r="H1756" s="325">
        <f t="shared" ref="H1756:H1767" si="1161">ROUND(G1756*0.2409,2)</f>
        <v>3.07</v>
      </c>
      <c r="I1756" s="327">
        <f t="shared" ref="I1756" si="1162">G1756+H1756</f>
        <v>15.81</v>
      </c>
    </row>
    <row r="1757" spans="1:9" x14ac:dyDescent="0.25">
      <c r="A1757" s="324" t="s">
        <v>612</v>
      </c>
      <c r="B1757" s="557">
        <v>8</v>
      </c>
      <c r="C1757" s="326">
        <f t="shared" si="1147"/>
        <v>5.0632911392405063E-2</v>
      </c>
      <c r="D1757" s="340">
        <v>4.97</v>
      </c>
      <c r="E1757" s="325">
        <f t="shared" si="1159"/>
        <v>39.76</v>
      </c>
      <c r="F1757" s="334">
        <v>1</v>
      </c>
      <c r="G1757" s="325">
        <f t="shared" ref="G1757:G1758" si="1163">ROUND(E1757*F1757,2)</f>
        <v>39.76</v>
      </c>
      <c r="H1757" s="325">
        <f t="shared" si="1161"/>
        <v>9.58</v>
      </c>
      <c r="I1757" s="327">
        <f t="shared" ref="I1757:I1758" si="1164">G1757+H1757</f>
        <v>49.339999999999996</v>
      </c>
    </row>
    <row r="1758" spans="1:9" x14ac:dyDescent="0.25">
      <c r="A1758" s="324" t="s">
        <v>61</v>
      </c>
      <c r="B1758" s="557">
        <v>2.5</v>
      </c>
      <c r="C1758" s="326">
        <f t="shared" si="1147"/>
        <v>1.5822784810126583E-2</v>
      </c>
      <c r="D1758" s="340">
        <v>5.9409999999999998</v>
      </c>
      <c r="E1758" s="325">
        <f t="shared" si="1159"/>
        <v>14.852500000000001</v>
      </c>
      <c r="F1758" s="334">
        <v>1</v>
      </c>
      <c r="G1758" s="325">
        <f t="shared" si="1163"/>
        <v>14.85</v>
      </c>
      <c r="H1758" s="325">
        <f t="shared" si="1161"/>
        <v>3.58</v>
      </c>
      <c r="I1758" s="327">
        <f t="shared" si="1164"/>
        <v>18.43</v>
      </c>
    </row>
    <row r="1759" spans="1:9" ht="49.5" x14ac:dyDescent="0.25">
      <c r="A1759" s="520" t="s">
        <v>1394</v>
      </c>
      <c r="B1759" s="552">
        <f>SUM(B1760)</f>
        <v>16</v>
      </c>
      <c r="C1759" s="535">
        <f>SUM(C1760)</f>
        <v>0.10126582278481013</v>
      </c>
      <c r="D1759" s="536"/>
      <c r="E1759" s="536"/>
      <c r="F1759" s="539"/>
      <c r="G1759" s="536">
        <f>SUM(G1760)</f>
        <v>60</v>
      </c>
      <c r="H1759" s="536">
        <f t="shared" ref="H1759:I1759" si="1165">SUM(H1760)</f>
        <v>14.45</v>
      </c>
      <c r="I1759" s="540">
        <f t="shared" si="1165"/>
        <v>74.45</v>
      </c>
    </row>
    <row r="1760" spans="1:9" x14ac:dyDescent="0.25">
      <c r="A1760" s="331" t="s">
        <v>62</v>
      </c>
      <c r="B1760" s="554">
        <v>16</v>
      </c>
      <c r="C1760" s="326">
        <f t="shared" si="1147"/>
        <v>0.10126582278481013</v>
      </c>
      <c r="D1760" s="325">
        <v>3.75</v>
      </c>
      <c r="E1760" s="325">
        <f t="shared" si="1159"/>
        <v>59.999999999999993</v>
      </c>
      <c r="F1760" s="334">
        <v>1</v>
      </c>
      <c r="G1760" s="325">
        <f t="shared" ref="G1760" si="1166">ROUND(E1760*F1760,2)</f>
        <v>60</v>
      </c>
      <c r="H1760" s="325">
        <f t="shared" si="1161"/>
        <v>14.45</v>
      </c>
      <c r="I1760" s="327">
        <f t="shared" ref="I1760" si="1167">G1760+H1760</f>
        <v>74.45</v>
      </c>
    </row>
    <row r="1761" spans="1:9" ht="33" x14ac:dyDescent="0.25">
      <c r="A1761" s="520" t="s">
        <v>7</v>
      </c>
      <c r="B1761" s="552">
        <f t="shared" ref="B1761:C1761" si="1168">SUM(B1762:B1767)</f>
        <v>118</v>
      </c>
      <c r="C1761" s="535">
        <f t="shared" si="1168"/>
        <v>0.74683544303797456</v>
      </c>
      <c r="D1761" s="536"/>
      <c r="E1761" s="536"/>
      <c r="F1761" s="539"/>
      <c r="G1761" s="535">
        <f t="shared" ref="G1761:I1761" si="1169">SUM(G1762:G1767)</f>
        <v>407.04</v>
      </c>
      <c r="H1761" s="535">
        <f t="shared" si="1169"/>
        <v>98.050000000000011</v>
      </c>
      <c r="I1761" s="537">
        <f t="shared" si="1169"/>
        <v>505.09000000000003</v>
      </c>
    </row>
    <row r="1762" spans="1:9" x14ac:dyDescent="0.25">
      <c r="A1762" s="331" t="s">
        <v>507</v>
      </c>
      <c r="B1762" s="554">
        <v>24</v>
      </c>
      <c r="C1762" s="326">
        <f t="shared" ref="C1762:C1767" si="1170">B1762/158</f>
        <v>0.15189873417721519</v>
      </c>
      <c r="D1762" s="325">
        <v>3.8</v>
      </c>
      <c r="E1762" s="325">
        <f t="shared" ref="E1762:E1767" si="1171">D1762*C1762*158</f>
        <v>91.199999999999989</v>
      </c>
      <c r="F1762" s="334">
        <v>1</v>
      </c>
      <c r="G1762" s="325">
        <f t="shared" ref="G1762" si="1172">ROUND(E1762*F1762,2)</f>
        <v>91.2</v>
      </c>
      <c r="H1762" s="325">
        <f t="shared" si="1161"/>
        <v>21.97</v>
      </c>
      <c r="I1762" s="327">
        <f t="shared" ref="I1762" si="1173">G1762+H1762</f>
        <v>113.17</v>
      </c>
    </row>
    <row r="1763" spans="1:9" x14ac:dyDescent="0.25">
      <c r="A1763" s="331" t="s">
        <v>63</v>
      </c>
      <c r="B1763" s="554">
        <v>11</v>
      </c>
      <c r="C1763" s="326">
        <f t="shared" si="1170"/>
        <v>6.9620253164556958E-2</v>
      </c>
      <c r="D1763" s="325">
        <v>3.36</v>
      </c>
      <c r="E1763" s="325">
        <f t="shared" si="1171"/>
        <v>36.96</v>
      </c>
      <c r="F1763" s="334">
        <v>1</v>
      </c>
      <c r="G1763" s="325">
        <f t="shared" ref="G1763:G1767" si="1174">ROUND(E1763*F1763,2)</f>
        <v>36.96</v>
      </c>
      <c r="H1763" s="325">
        <f t="shared" si="1161"/>
        <v>8.9</v>
      </c>
      <c r="I1763" s="327">
        <f t="shared" ref="I1763:I1767" si="1175">G1763+H1763</f>
        <v>45.86</v>
      </c>
    </row>
    <row r="1764" spans="1:9" x14ac:dyDescent="0.25">
      <c r="A1764" s="331" t="s">
        <v>63</v>
      </c>
      <c r="B1764" s="554">
        <v>24</v>
      </c>
      <c r="C1764" s="326">
        <f t="shared" si="1170"/>
        <v>0.15189873417721519</v>
      </c>
      <c r="D1764" s="325">
        <v>3.36</v>
      </c>
      <c r="E1764" s="325">
        <f t="shared" si="1171"/>
        <v>80.64</v>
      </c>
      <c r="F1764" s="334">
        <v>1</v>
      </c>
      <c r="G1764" s="325">
        <f t="shared" si="1174"/>
        <v>80.64</v>
      </c>
      <c r="H1764" s="325">
        <f t="shared" si="1161"/>
        <v>19.43</v>
      </c>
      <c r="I1764" s="327">
        <f t="shared" si="1175"/>
        <v>100.07</v>
      </c>
    </row>
    <row r="1765" spans="1:9" x14ac:dyDescent="0.25">
      <c r="A1765" s="331" t="s">
        <v>63</v>
      </c>
      <c r="B1765" s="554">
        <v>31</v>
      </c>
      <c r="C1765" s="326">
        <f t="shared" si="1170"/>
        <v>0.19620253164556961</v>
      </c>
      <c r="D1765" s="325">
        <v>3.36</v>
      </c>
      <c r="E1765" s="325">
        <f t="shared" si="1171"/>
        <v>104.16</v>
      </c>
      <c r="F1765" s="334">
        <v>1</v>
      </c>
      <c r="G1765" s="325">
        <f t="shared" si="1174"/>
        <v>104.16</v>
      </c>
      <c r="H1765" s="325">
        <f t="shared" si="1161"/>
        <v>25.09</v>
      </c>
      <c r="I1765" s="327">
        <f t="shared" si="1175"/>
        <v>129.25</v>
      </c>
    </row>
    <row r="1766" spans="1:9" x14ac:dyDescent="0.25">
      <c r="A1766" s="331" t="s">
        <v>63</v>
      </c>
      <c r="B1766" s="554">
        <v>16</v>
      </c>
      <c r="C1766" s="326">
        <f t="shared" si="1170"/>
        <v>0.10126582278481013</v>
      </c>
      <c r="D1766" s="325">
        <v>3.36</v>
      </c>
      <c r="E1766" s="325">
        <f t="shared" si="1171"/>
        <v>53.76</v>
      </c>
      <c r="F1766" s="334">
        <v>1</v>
      </c>
      <c r="G1766" s="325">
        <f t="shared" si="1174"/>
        <v>53.76</v>
      </c>
      <c r="H1766" s="325">
        <f t="shared" si="1161"/>
        <v>12.95</v>
      </c>
      <c r="I1766" s="327">
        <f t="shared" si="1175"/>
        <v>66.709999999999994</v>
      </c>
    </row>
    <row r="1767" spans="1:9" x14ac:dyDescent="0.25">
      <c r="A1767" s="331" t="s">
        <v>63</v>
      </c>
      <c r="B1767" s="554">
        <v>12</v>
      </c>
      <c r="C1767" s="326">
        <f t="shared" si="1170"/>
        <v>7.5949367088607597E-2</v>
      </c>
      <c r="D1767" s="325">
        <v>3.36</v>
      </c>
      <c r="E1767" s="325">
        <f t="shared" si="1171"/>
        <v>40.32</v>
      </c>
      <c r="F1767" s="334">
        <v>1</v>
      </c>
      <c r="G1767" s="325">
        <f t="shared" si="1174"/>
        <v>40.32</v>
      </c>
      <c r="H1767" s="325">
        <f t="shared" si="1161"/>
        <v>9.7100000000000009</v>
      </c>
      <c r="I1767" s="327">
        <f t="shared" si="1175"/>
        <v>50.03</v>
      </c>
    </row>
    <row r="1768" spans="1:9" x14ac:dyDescent="0.25">
      <c r="A1768" s="519" t="s">
        <v>1581</v>
      </c>
      <c r="B1768" s="551">
        <f>B1769</f>
        <v>23</v>
      </c>
      <c r="C1768" s="532">
        <f>C1769</f>
        <v>0.14556962025316456</v>
      </c>
      <c r="D1768" s="533"/>
      <c r="E1768" s="533"/>
      <c r="F1768" s="541"/>
      <c r="G1768" s="533">
        <f>G1769</f>
        <v>133.96</v>
      </c>
      <c r="H1768" s="533">
        <f>H1769</f>
        <v>32.270000000000003</v>
      </c>
      <c r="I1768" s="534">
        <f>I1769</f>
        <v>166.23000000000002</v>
      </c>
    </row>
    <row r="1769" spans="1:9" ht="49.5" x14ac:dyDescent="0.25">
      <c r="A1769" s="520" t="s">
        <v>8</v>
      </c>
      <c r="B1769" s="552">
        <f t="shared" ref="B1769:C1769" si="1176">SUM(B1770:B1772)</f>
        <v>23</v>
      </c>
      <c r="C1769" s="535">
        <f t="shared" si="1176"/>
        <v>0.14556962025316456</v>
      </c>
      <c r="D1769" s="536"/>
      <c r="E1769" s="536"/>
      <c r="F1769" s="547"/>
      <c r="G1769" s="535">
        <f t="shared" ref="G1769:I1769" si="1177">SUM(G1770:G1772)</f>
        <v>133.96</v>
      </c>
      <c r="H1769" s="535">
        <f t="shared" si="1177"/>
        <v>32.270000000000003</v>
      </c>
      <c r="I1769" s="537">
        <f t="shared" si="1177"/>
        <v>166.23000000000002</v>
      </c>
    </row>
    <row r="1770" spans="1:9" x14ac:dyDescent="0.25">
      <c r="A1770" s="324" t="s">
        <v>612</v>
      </c>
      <c r="B1770" s="554">
        <v>3</v>
      </c>
      <c r="C1770" s="326">
        <f t="shared" ref="C1770:C1772" si="1178">B1770/158</f>
        <v>1.8987341772151899E-2</v>
      </c>
      <c r="D1770" s="325">
        <v>5.0449999999999999</v>
      </c>
      <c r="E1770" s="325">
        <f t="shared" ref="E1770:E1772" si="1179">D1770*C1770*158</f>
        <v>15.135000000000002</v>
      </c>
      <c r="F1770" s="334">
        <v>1</v>
      </c>
      <c r="G1770" s="325">
        <f t="shared" ref="G1770" si="1180">ROUND(E1770*F1770,2)</f>
        <v>15.14</v>
      </c>
      <c r="H1770" s="325">
        <f t="shared" ref="H1770:H1772" si="1181">ROUND(G1770*0.2409,2)</f>
        <v>3.65</v>
      </c>
      <c r="I1770" s="327">
        <f t="shared" ref="I1770" si="1182">G1770+H1770</f>
        <v>18.79</v>
      </c>
    </row>
    <row r="1771" spans="1:9" x14ac:dyDescent="0.25">
      <c r="A1771" s="324" t="s">
        <v>61</v>
      </c>
      <c r="B1771" s="554">
        <v>8</v>
      </c>
      <c r="C1771" s="326">
        <f t="shared" si="1178"/>
        <v>5.0632911392405063E-2</v>
      </c>
      <c r="D1771" s="325">
        <v>5.9409999999999998</v>
      </c>
      <c r="E1771" s="325">
        <f t="shared" si="1179"/>
        <v>47.527999999999999</v>
      </c>
      <c r="F1771" s="334">
        <v>1</v>
      </c>
      <c r="G1771" s="325">
        <f t="shared" ref="G1771:G1772" si="1183">ROUND(E1771*F1771,2)</f>
        <v>47.53</v>
      </c>
      <c r="H1771" s="325">
        <f t="shared" si="1181"/>
        <v>11.45</v>
      </c>
      <c r="I1771" s="327">
        <f t="shared" ref="I1771:I1772" si="1184">G1771+H1771</f>
        <v>58.980000000000004</v>
      </c>
    </row>
    <row r="1772" spans="1:9" ht="17.25" thickBot="1" x14ac:dyDescent="0.3">
      <c r="A1772" s="328" t="s">
        <v>726</v>
      </c>
      <c r="B1772" s="564">
        <v>12</v>
      </c>
      <c r="C1772" s="329">
        <f t="shared" si="1178"/>
        <v>7.5949367088607597E-2</v>
      </c>
      <c r="D1772" s="330">
        <v>5.9409999999999998</v>
      </c>
      <c r="E1772" s="330">
        <f t="shared" si="1179"/>
        <v>71.292000000000002</v>
      </c>
      <c r="F1772" s="336">
        <v>1</v>
      </c>
      <c r="G1772" s="330">
        <f t="shared" si="1183"/>
        <v>71.290000000000006</v>
      </c>
      <c r="H1772" s="330">
        <f t="shared" si="1181"/>
        <v>17.170000000000002</v>
      </c>
      <c r="I1772" s="333">
        <f t="shared" si="1184"/>
        <v>88.460000000000008</v>
      </c>
    </row>
    <row r="1775" spans="1:9" x14ac:dyDescent="0.25">
      <c r="A1775" s="322" t="s">
        <v>1582</v>
      </c>
    </row>
    <row r="1776" spans="1:9" ht="18" customHeight="1" x14ac:dyDescent="0.25"/>
    <row r="1777" spans="1:1" x14ac:dyDescent="0.25">
      <c r="A1777" s="322" t="s">
        <v>1583</v>
      </c>
    </row>
    <row r="1778" spans="1:1" x14ac:dyDescent="0.25">
      <c r="A1778" s="322" t="s">
        <v>1584</v>
      </c>
    </row>
    <row r="1781" spans="1:1" x14ac:dyDescent="0.25">
      <c r="A1781" s="342"/>
    </row>
  </sheetData>
  <mergeCells count="4">
    <mergeCell ref="A6:A7"/>
    <mergeCell ref="B6:I6"/>
    <mergeCell ref="H1:I1"/>
    <mergeCell ref="A2:I2"/>
  </mergeCells>
  <pageMargins left="0.70866141732283472" right="0.70866141732283472" top="0.74803149606299213" bottom="0.74803149606299213" header="0.31496062992125984" footer="0.31496062992125984"/>
  <pageSetup paperSize="9" scale="10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 tint="0.59999389629810485"/>
  </sheetPr>
  <dimension ref="A1:I35"/>
  <sheetViews>
    <sheetView zoomScale="80" zoomScaleNormal="80" workbookViewId="0">
      <selection activeCell="T13" sqref="T13"/>
    </sheetView>
  </sheetViews>
  <sheetFormatPr defaultColWidth="9.140625" defaultRowHeight="16.5" x14ac:dyDescent="0.25"/>
  <cols>
    <col min="1" max="1" width="42.7109375" style="59" customWidth="1"/>
    <col min="2" max="2" width="17.28515625" style="59" customWidth="1"/>
    <col min="3" max="3" width="19.28515625" style="59" customWidth="1"/>
    <col min="4" max="4" width="13.7109375" style="59" customWidth="1"/>
    <col min="5" max="5" width="15.42578125" style="59" customWidth="1"/>
    <col min="6" max="6" width="11.42578125" style="59" customWidth="1"/>
    <col min="7" max="7" width="11.5703125" style="59" customWidth="1"/>
    <col min="8" max="8" width="12.140625" style="59" customWidth="1"/>
    <col min="9" max="9" width="10.140625" style="59" bestFit="1" customWidth="1"/>
    <col min="10" max="16384" width="9.140625" style="59"/>
  </cols>
  <sheetData>
    <row r="1" spans="1:9" x14ac:dyDescent="0.25">
      <c r="F1" s="1487"/>
      <c r="G1" s="1487"/>
    </row>
    <row r="2" spans="1:9" s="146" customFormat="1" ht="48.75" customHeight="1" x14ac:dyDescent="0.25">
      <c r="A2" s="1488" t="s">
        <v>691</v>
      </c>
      <c r="B2" s="1488"/>
      <c r="C2" s="1488"/>
      <c r="D2" s="1488"/>
      <c r="E2" s="1488"/>
      <c r="F2" s="1488"/>
      <c r="G2" s="1488"/>
    </row>
    <row r="4" spans="1:9" x14ac:dyDescent="0.25">
      <c r="A4" s="1147" t="s">
        <v>609</v>
      </c>
    </row>
    <row r="5" spans="1:9" ht="17.25" thickBot="1" x14ac:dyDescent="0.3">
      <c r="A5" s="1147"/>
    </row>
    <row r="6" spans="1:9" ht="24" customHeight="1" x14ac:dyDescent="0.25">
      <c r="A6" s="1489"/>
      <c r="B6" s="1491" t="s">
        <v>11</v>
      </c>
      <c r="C6" s="1492"/>
      <c r="D6" s="1492"/>
      <c r="E6" s="1492"/>
      <c r="F6" s="1492"/>
      <c r="G6" s="1492"/>
      <c r="H6" s="1492"/>
      <c r="I6" s="1493"/>
    </row>
    <row r="7" spans="1:9" ht="142.5" customHeight="1" x14ac:dyDescent="0.25">
      <c r="A7" s="1490"/>
      <c r="B7" s="158" t="s">
        <v>21</v>
      </c>
      <c r="C7" s="159" t="s">
        <v>15</v>
      </c>
      <c r="D7" s="159" t="s">
        <v>16</v>
      </c>
      <c r="E7" s="159" t="s">
        <v>13</v>
      </c>
      <c r="F7" s="159" t="s">
        <v>3</v>
      </c>
      <c r="G7" s="159" t="s">
        <v>4</v>
      </c>
      <c r="H7" s="159" t="s">
        <v>5</v>
      </c>
      <c r="I7" s="160" t="s">
        <v>6</v>
      </c>
    </row>
    <row r="8" spans="1:9" ht="13.5" customHeight="1" x14ac:dyDescent="0.25">
      <c r="A8" s="1152"/>
      <c r="B8" s="161">
        <v>1</v>
      </c>
      <c r="C8" s="162" t="s">
        <v>24</v>
      </c>
      <c r="D8" s="162">
        <v>3</v>
      </c>
      <c r="E8" s="162" t="s">
        <v>17</v>
      </c>
      <c r="F8" s="162">
        <v>5</v>
      </c>
      <c r="G8" s="162" t="s">
        <v>18</v>
      </c>
      <c r="H8" s="162" t="s">
        <v>19</v>
      </c>
      <c r="I8" s="163" t="s">
        <v>20</v>
      </c>
    </row>
    <row r="9" spans="1:9" s="146" customFormat="1" x14ac:dyDescent="0.25">
      <c r="A9" s="706" t="s">
        <v>0</v>
      </c>
      <c r="B9" s="712">
        <f>B10+B20</f>
        <v>1180</v>
      </c>
      <c r="C9" s="601">
        <f>C10+C20</f>
        <v>7.5641025641025639</v>
      </c>
      <c r="D9" s="673"/>
      <c r="E9" s="673"/>
      <c r="F9" s="673"/>
      <c r="G9" s="673">
        <f>G10+G20</f>
        <v>3686.51</v>
      </c>
      <c r="H9" s="673">
        <f>H10+H20</f>
        <v>888.08000000000015</v>
      </c>
      <c r="I9" s="674">
        <f>I10+I20</f>
        <v>4574.59</v>
      </c>
    </row>
    <row r="10" spans="1:9" s="146" customFormat="1" ht="33" x14ac:dyDescent="0.25">
      <c r="A10" s="1046" t="s">
        <v>610</v>
      </c>
      <c r="B10" s="880">
        <f>B11</f>
        <v>608</v>
      </c>
      <c r="C10" s="884">
        <f t="shared" ref="C10:I10" si="0">C11</f>
        <v>3.8974358974358974</v>
      </c>
      <c r="D10" s="884"/>
      <c r="E10" s="884"/>
      <c r="F10" s="884"/>
      <c r="G10" s="884">
        <f t="shared" si="0"/>
        <v>2942.92</v>
      </c>
      <c r="H10" s="884">
        <f t="shared" si="0"/>
        <v>708.95000000000016</v>
      </c>
      <c r="I10" s="1039">
        <f t="shared" si="0"/>
        <v>3651.8700000000003</v>
      </c>
    </row>
    <row r="11" spans="1:9" ht="66" x14ac:dyDescent="0.25">
      <c r="A11" s="1153" t="s">
        <v>8</v>
      </c>
      <c r="B11" s="1155">
        <f>SUM(B12:B19)</f>
        <v>608</v>
      </c>
      <c r="C11" s="1103">
        <f t="shared" ref="C11:I11" si="1">SUM(C12:C19)</f>
        <v>3.8974358974358974</v>
      </c>
      <c r="D11" s="1103"/>
      <c r="E11" s="1103"/>
      <c r="F11" s="1103"/>
      <c r="G11" s="1103">
        <f t="shared" si="1"/>
        <v>2942.92</v>
      </c>
      <c r="H11" s="1103">
        <f t="shared" si="1"/>
        <v>708.95000000000016</v>
      </c>
      <c r="I11" s="1148">
        <f t="shared" si="1"/>
        <v>3651.8700000000003</v>
      </c>
    </row>
    <row r="12" spans="1:9" x14ac:dyDescent="0.25">
      <c r="A12" s="619" t="s">
        <v>510</v>
      </c>
      <c r="B12" s="820">
        <v>32</v>
      </c>
      <c r="C12" s="1109">
        <f>B12/156</f>
        <v>0.20512820512820512</v>
      </c>
      <c r="D12" s="134">
        <v>1100</v>
      </c>
      <c r="E12" s="134">
        <f>D12*C12</f>
        <v>225.64102564102564</v>
      </c>
      <c r="F12" s="1149">
        <v>1</v>
      </c>
      <c r="G12" s="1151">
        <f t="shared" ref="G12:G19" si="2">ROUND(E12*F12,2)</f>
        <v>225.64</v>
      </c>
      <c r="H12" s="134">
        <f t="shared" ref="H12:H19" si="3">ROUND(G12*0.2409,2)</f>
        <v>54.36</v>
      </c>
      <c r="I12" s="136">
        <f t="shared" ref="I12:I19" si="4">G12+H12</f>
        <v>280</v>
      </c>
    </row>
    <row r="13" spans="1:9" x14ac:dyDescent="0.25">
      <c r="A13" s="619" t="s">
        <v>611</v>
      </c>
      <c r="B13" s="820">
        <v>72</v>
      </c>
      <c r="C13" s="1109">
        <f>B13/156</f>
        <v>0.46153846153846156</v>
      </c>
      <c r="D13" s="134">
        <v>4.92</v>
      </c>
      <c r="E13" s="134">
        <f>D13*B13</f>
        <v>354.24</v>
      </c>
      <c r="F13" s="1150">
        <v>1</v>
      </c>
      <c r="G13" s="1151">
        <f t="shared" si="2"/>
        <v>354.24</v>
      </c>
      <c r="H13" s="134">
        <f t="shared" si="3"/>
        <v>85.34</v>
      </c>
      <c r="I13" s="136">
        <f t="shared" si="4"/>
        <v>439.58000000000004</v>
      </c>
    </row>
    <row r="14" spans="1:9" x14ac:dyDescent="0.25">
      <c r="A14" s="619" t="s">
        <v>612</v>
      </c>
      <c r="B14" s="820">
        <v>144</v>
      </c>
      <c r="C14" s="1109">
        <f>B14/156</f>
        <v>0.92307692307692313</v>
      </c>
      <c r="D14" s="134">
        <v>4.92</v>
      </c>
      <c r="E14" s="134">
        <f t="shared" ref="E14:E19" si="5">D14*B14</f>
        <v>708.48</v>
      </c>
      <c r="F14" s="1150">
        <v>1</v>
      </c>
      <c r="G14" s="1151">
        <f t="shared" si="2"/>
        <v>708.48</v>
      </c>
      <c r="H14" s="134">
        <f t="shared" si="3"/>
        <v>170.67</v>
      </c>
      <c r="I14" s="136">
        <f t="shared" si="4"/>
        <v>879.15</v>
      </c>
    </row>
    <row r="15" spans="1:9" x14ac:dyDescent="0.25">
      <c r="A15" s="619" t="s">
        <v>612</v>
      </c>
      <c r="B15" s="820">
        <v>168</v>
      </c>
      <c r="C15" s="1109">
        <f>B15/156</f>
        <v>1.0769230769230769</v>
      </c>
      <c r="D15" s="134">
        <v>4.38</v>
      </c>
      <c r="E15" s="134">
        <f t="shared" si="5"/>
        <v>735.84</v>
      </c>
      <c r="F15" s="1150">
        <v>1</v>
      </c>
      <c r="G15" s="1151">
        <f t="shared" si="2"/>
        <v>735.84</v>
      </c>
      <c r="H15" s="134">
        <f t="shared" si="3"/>
        <v>177.26</v>
      </c>
      <c r="I15" s="136">
        <f t="shared" si="4"/>
        <v>913.1</v>
      </c>
    </row>
    <row r="16" spans="1:9" x14ac:dyDescent="0.25">
      <c r="A16" s="619" t="s">
        <v>612</v>
      </c>
      <c r="B16" s="820">
        <v>120</v>
      </c>
      <c r="C16" s="1109">
        <f>B16/156</f>
        <v>0.76923076923076927</v>
      </c>
      <c r="D16" s="134">
        <v>4.92</v>
      </c>
      <c r="E16" s="134">
        <f t="shared" si="5"/>
        <v>590.4</v>
      </c>
      <c r="F16" s="1150">
        <v>1</v>
      </c>
      <c r="G16" s="1151">
        <f t="shared" si="2"/>
        <v>590.4</v>
      </c>
      <c r="H16" s="134">
        <f t="shared" si="3"/>
        <v>142.22999999999999</v>
      </c>
      <c r="I16" s="136">
        <f t="shared" si="4"/>
        <v>732.63</v>
      </c>
    </row>
    <row r="17" spans="1:9" x14ac:dyDescent="0.25">
      <c r="A17" s="619" t="s">
        <v>612</v>
      </c>
      <c r="B17" s="820">
        <v>24</v>
      </c>
      <c r="C17" s="1109">
        <f t="shared" ref="C17:C19" si="6">B17/156</f>
        <v>0.15384615384615385</v>
      </c>
      <c r="D17" s="134">
        <v>4.92</v>
      </c>
      <c r="E17" s="134">
        <f t="shared" si="5"/>
        <v>118.08</v>
      </c>
      <c r="F17" s="1150">
        <v>1</v>
      </c>
      <c r="G17" s="1151">
        <f t="shared" si="2"/>
        <v>118.08</v>
      </c>
      <c r="H17" s="134">
        <f t="shared" si="3"/>
        <v>28.45</v>
      </c>
      <c r="I17" s="136">
        <f t="shared" si="4"/>
        <v>146.53</v>
      </c>
    </row>
    <row r="18" spans="1:9" x14ac:dyDescent="0.25">
      <c r="A18" s="619" t="s">
        <v>612</v>
      </c>
      <c r="B18" s="820">
        <v>24</v>
      </c>
      <c r="C18" s="1109">
        <f t="shared" si="6"/>
        <v>0.15384615384615385</v>
      </c>
      <c r="D18" s="134">
        <v>4.38</v>
      </c>
      <c r="E18" s="134">
        <f t="shared" si="5"/>
        <v>105.12</v>
      </c>
      <c r="F18" s="1150">
        <v>1</v>
      </c>
      <c r="G18" s="1151">
        <f t="shared" si="2"/>
        <v>105.12</v>
      </c>
      <c r="H18" s="134">
        <f t="shared" si="3"/>
        <v>25.32</v>
      </c>
      <c r="I18" s="136">
        <f t="shared" si="4"/>
        <v>130.44</v>
      </c>
    </row>
    <row r="19" spans="1:9" x14ac:dyDescent="0.25">
      <c r="A19" s="619" t="s">
        <v>612</v>
      </c>
      <c r="B19" s="820">
        <v>24</v>
      </c>
      <c r="C19" s="1109">
        <f t="shared" si="6"/>
        <v>0.15384615384615385</v>
      </c>
      <c r="D19" s="134">
        <v>4.38</v>
      </c>
      <c r="E19" s="134">
        <f t="shared" si="5"/>
        <v>105.12</v>
      </c>
      <c r="F19" s="1150">
        <v>1</v>
      </c>
      <c r="G19" s="1151">
        <f t="shared" si="2"/>
        <v>105.12</v>
      </c>
      <c r="H19" s="134">
        <f t="shared" si="3"/>
        <v>25.32</v>
      </c>
      <c r="I19" s="136">
        <f t="shared" si="4"/>
        <v>130.44</v>
      </c>
    </row>
    <row r="20" spans="1:9" s="146" customFormat="1" x14ac:dyDescent="0.25">
      <c r="A20" s="1045" t="s">
        <v>613</v>
      </c>
      <c r="B20" s="490">
        <f>B21</f>
        <v>572</v>
      </c>
      <c r="C20" s="12">
        <f t="shared" ref="C20:I20" si="7">C21</f>
        <v>3.6666666666666665</v>
      </c>
      <c r="D20" s="12"/>
      <c r="E20" s="12"/>
      <c r="F20" s="12"/>
      <c r="G20" s="12">
        <f t="shared" si="7"/>
        <v>743.58999999999992</v>
      </c>
      <c r="H20" s="12">
        <f t="shared" si="7"/>
        <v>179.13</v>
      </c>
      <c r="I20" s="13">
        <f t="shared" si="7"/>
        <v>922.72</v>
      </c>
    </row>
    <row r="21" spans="1:9" ht="33" x14ac:dyDescent="0.25">
      <c r="A21" s="1153" t="s">
        <v>7</v>
      </c>
      <c r="B21" s="1156">
        <f>SUM(B22:B29)</f>
        <v>572</v>
      </c>
      <c r="C21" s="42">
        <f t="shared" ref="C21:I21" si="8">SUM(C22:C29)</f>
        <v>3.6666666666666665</v>
      </c>
      <c r="D21" s="42"/>
      <c r="E21" s="42"/>
      <c r="F21" s="42"/>
      <c r="G21" s="42">
        <f t="shared" si="8"/>
        <v>743.58999999999992</v>
      </c>
      <c r="H21" s="42">
        <f t="shared" si="8"/>
        <v>179.13</v>
      </c>
      <c r="I21" s="43">
        <f t="shared" si="8"/>
        <v>922.72</v>
      </c>
    </row>
    <row r="22" spans="1:9" ht="33" x14ac:dyDescent="0.25">
      <c r="A22" s="619" t="s">
        <v>614</v>
      </c>
      <c r="B22" s="820">
        <v>64</v>
      </c>
      <c r="C22" s="1109">
        <f>B22/156</f>
        <v>0.41025641025641024</v>
      </c>
      <c r="D22" s="134">
        <v>1450</v>
      </c>
      <c r="E22" s="134">
        <f>D22*C22</f>
        <v>594.8717948717948</v>
      </c>
      <c r="F22" s="164">
        <v>0.3</v>
      </c>
      <c r="G22" s="1151">
        <f>ROUND(E22*F22,2)</f>
        <v>178.46</v>
      </c>
      <c r="H22" s="134">
        <f>ROUND(G22*0.2409,2)</f>
        <v>42.99</v>
      </c>
      <c r="I22" s="136">
        <f>G22+H22</f>
        <v>221.45000000000002</v>
      </c>
    </row>
    <row r="23" spans="1:9" x14ac:dyDescent="0.25">
      <c r="A23" s="619" t="s">
        <v>615</v>
      </c>
      <c r="B23" s="820">
        <v>72</v>
      </c>
      <c r="C23" s="1109">
        <f t="shared" ref="C23:C29" si="9">B23/156</f>
        <v>0.46153846153846156</v>
      </c>
      <c r="D23" s="134">
        <v>3.5</v>
      </c>
      <c r="E23" s="134">
        <f t="shared" ref="E23:E27" si="10">D23*B23</f>
        <v>252</v>
      </c>
      <c r="F23" s="164">
        <v>0.3</v>
      </c>
      <c r="G23" s="1151">
        <f t="shared" ref="G23:G29" si="11">ROUND(E23*F23,2)</f>
        <v>75.599999999999994</v>
      </c>
      <c r="H23" s="134">
        <f t="shared" ref="H23:H29" si="12">ROUND(G23*0.2409,2)</f>
        <v>18.21</v>
      </c>
      <c r="I23" s="136">
        <f t="shared" ref="I23:I29" si="13">G23+H23</f>
        <v>93.81</v>
      </c>
    </row>
    <row r="24" spans="1:9" x14ac:dyDescent="0.25">
      <c r="A24" s="619" t="s">
        <v>615</v>
      </c>
      <c r="B24" s="820">
        <v>72</v>
      </c>
      <c r="C24" s="1109">
        <f t="shared" si="9"/>
        <v>0.46153846153846156</v>
      </c>
      <c r="D24" s="134">
        <v>3.5</v>
      </c>
      <c r="E24" s="134">
        <f t="shared" si="10"/>
        <v>252</v>
      </c>
      <c r="F24" s="164">
        <v>0.3</v>
      </c>
      <c r="G24" s="1151">
        <f t="shared" si="11"/>
        <v>75.599999999999994</v>
      </c>
      <c r="H24" s="134">
        <f t="shared" si="12"/>
        <v>18.21</v>
      </c>
      <c r="I24" s="136">
        <f t="shared" si="13"/>
        <v>93.81</v>
      </c>
    </row>
    <row r="25" spans="1:9" x14ac:dyDescent="0.25">
      <c r="A25" s="619" t="s">
        <v>615</v>
      </c>
      <c r="B25" s="820">
        <v>56</v>
      </c>
      <c r="C25" s="1109">
        <f t="shared" si="9"/>
        <v>0.35897435897435898</v>
      </c>
      <c r="D25" s="134">
        <v>3.5</v>
      </c>
      <c r="E25" s="134">
        <f t="shared" si="10"/>
        <v>196</v>
      </c>
      <c r="F25" s="164">
        <v>0.3</v>
      </c>
      <c r="G25" s="1151">
        <f t="shared" si="11"/>
        <v>58.8</v>
      </c>
      <c r="H25" s="134">
        <f t="shared" si="12"/>
        <v>14.16</v>
      </c>
      <c r="I25" s="136">
        <f t="shared" si="13"/>
        <v>72.959999999999994</v>
      </c>
    </row>
    <row r="26" spans="1:9" x14ac:dyDescent="0.25">
      <c r="A26" s="619" t="s">
        <v>615</v>
      </c>
      <c r="B26" s="820">
        <v>64.5</v>
      </c>
      <c r="C26" s="1109">
        <f t="shared" si="9"/>
        <v>0.41346153846153844</v>
      </c>
      <c r="D26" s="134">
        <v>3.5</v>
      </c>
      <c r="E26" s="134">
        <f t="shared" si="10"/>
        <v>225.75</v>
      </c>
      <c r="F26" s="164">
        <v>0.3</v>
      </c>
      <c r="G26" s="1151">
        <f t="shared" si="11"/>
        <v>67.73</v>
      </c>
      <c r="H26" s="134">
        <f t="shared" si="12"/>
        <v>16.32</v>
      </c>
      <c r="I26" s="136">
        <f t="shared" si="13"/>
        <v>84.050000000000011</v>
      </c>
    </row>
    <row r="27" spans="1:9" x14ac:dyDescent="0.25">
      <c r="A27" s="619" t="s">
        <v>615</v>
      </c>
      <c r="B27" s="820">
        <v>79.5</v>
      </c>
      <c r="C27" s="1109">
        <f t="shared" si="9"/>
        <v>0.50961538461538458</v>
      </c>
      <c r="D27" s="134">
        <v>3.5</v>
      </c>
      <c r="E27" s="134">
        <f t="shared" si="10"/>
        <v>278.25</v>
      </c>
      <c r="F27" s="164">
        <v>0.3</v>
      </c>
      <c r="G27" s="1151">
        <f t="shared" si="11"/>
        <v>83.48</v>
      </c>
      <c r="H27" s="134">
        <f t="shared" si="12"/>
        <v>20.11</v>
      </c>
      <c r="I27" s="136">
        <f t="shared" si="13"/>
        <v>103.59</v>
      </c>
    </row>
    <row r="28" spans="1:9" x14ac:dyDescent="0.25">
      <c r="A28" s="619" t="s">
        <v>616</v>
      </c>
      <c r="B28" s="820">
        <v>156</v>
      </c>
      <c r="C28" s="1109">
        <f t="shared" si="9"/>
        <v>1</v>
      </c>
      <c r="D28" s="134">
        <v>650</v>
      </c>
      <c r="E28" s="134">
        <f>D28*C28</f>
        <v>650</v>
      </c>
      <c r="F28" s="164">
        <v>0.3</v>
      </c>
      <c r="G28" s="1151">
        <f t="shared" si="11"/>
        <v>195</v>
      </c>
      <c r="H28" s="134">
        <f t="shared" si="12"/>
        <v>46.98</v>
      </c>
      <c r="I28" s="136">
        <f t="shared" si="13"/>
        <v>241.98</v>
      </c>
    </row>
    <row r="29" spans="1:9" ht="17.25" thickBot="1" x14ac:dyDescent="0.3">
      <c r="A29" s="1154" t="s">
        <v>617</v>
      </c>
      <c r="B29" s="1157">
        <v>8</v>
      </c>
      <c r="C29" s="1111">
        <f t="shared" si="9"/>
        <v>5.128205128205128E-2</v>
      </c>
      <c r="D29" s="890">
        <v>580</v>
      </c>
      <c r="E29" s="890">
        <f>D29*C29</f>
        <v>29.743589743589741</v>
      </c>
      <c r="F29" s="1158">
        <v>0.3</v>
      </c>
      <c r="G29" s="1159">
        <f t="shared" si="11"/>
        <v>8.92</v>
      </c>
      <c r="H29" s="890">
        <f t="shared" si="12"/>
        <v>2.15</v>
      </c>
      <c r="I29" s="1160">
        <f t="shared" si="13"/>
        <v>11.07</v>
      </c>
    </row>
    <row r="32" spans="1:9" x14ac:dyDescent="0.25">
      <c r="A32" s="59" t="s">
        <v>394</v>
      </c>
    </row>
    <row r="33" spans="1:1" ht="18" customHeight="1" x14ac:dyDescent="0.25"/>
    <row r="34" spans="1:1" x14ac:dyDescent="0.25">
      <c r="A34" s="59" t="s">
        <v>1922</v>
      </c>
    </row>
    <row r="35" spans="1:1" x14ac:dyDescent="0.25">
      <c r="A35" s="59" t="s">
        <v>1923</v>
      </c>
    </row>
  </sheetData>
  <mergeCells count="4">
    <mergeCell ref="F1:G1"/>
    <mergeCell ref="A2:G2"/>
    <mergeCell ref="A6:A7"/>
    <mergeCell ref="B6:I6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 tint="0.59999389629810485"/>
  </sheetPr>
  <dimension ref="A1:I103"/>
  <sheetViews>
    <sheetView zoomScale="80" zoomScaleNormal="80" workbookViewId="0">
      <selection activeCell="R7" sqref="R7"/>
    </sheetView>
  </sheetViews>
  <sheetFormatPr defaultRowHeight="16.5" x14ac:dyDescent="0.25"/>
  <cols>
    <col min="1" max="1" width="42.7109375" style="2" customWidth="1"/>
    <col min="2" max="2" width="17.28515625" style="68" customWidth="1"/>
    <col min="3" max="3" width="19.28515625" style="2" customWidth="1"/>
    <col min="4" max="4" width="13.7109375" style="2" customWidth="1"/>
    <col min="5" max="5" width="15.42578125" style="2" customWidth="1"/>
    <col min="6" max="6" width="11.42578125" style="2" customWidth="1"/>
    <col min="7" max="7" width="11.5703125" style="2" customWidth="1"/>
    <col min="8" max="8" width="12.140625" style="2" customWidth="1"/>
    <col min="9" max="9" width="15.5703125" style="2" bestFit="1" customWidth="1"/>
    <col min="10" max="16384" width="9.140625" style="2"/>
  </cols>
  <sheetData>
    <row r="1" spans="1:9" x14ac:dyDescent="0.25">
      <c r="F1" s="1433" t="s">
        <v>12</v>
      </c>
      <c r="G1" s="1433"/>
    </row>
    <row r="2" spans="1:9" s="1" customFormat="1" ht="48.75" customHeight="1" x14ac:dyDescent="0.25">
      <c r="A2" s="1374" t="s">
        <v>744</v>
      </c>
      <c r="B2" s="1374"/>
      <c r="C2" s="1374"/>
      <c r="D2" s="1374"/>
      <c r="E2" s="1374"/>
      <c r="F2" s="1374"/>
      <c r="G2" s="1374"/>
    </row>
    <row r="4" spans="1:9" x14ac:dyDescent="0.25">
      <c r="A4" s="186" t="s">
        <v>745</v>
      </c>
    </row>
    <row r="5" spans="1:9" ht="17.25" thickBot="1" x14ac:dyDescent="0.3"/>
    <row r="6" spans="1:9" ht="24" customHeight="1" x14ac:dyDescent="0.25">
      <c r="A6" s="1428"/>
      <c r="B6" s="1430" t="s">
        <v>11</v>
      </c>
      <c r="C6" s="1431"/>
      <c r="D6" s="1431"/>
      <c r="E6" s="1431"/>
      <c r="F6" s="1431"/>
      <c r="G6" s="1431"/>
      <c r="H6" s="1431"/>
      <c r="I6" s="1432"/>
    </row>
    <row r="7" spans="1:9" ht="142.5" customHeight="1" x14ac:dyDescent="0.25">
      <c r="A7" s="1429"/>
      <c r="B7" s="179" t="s">
        <v>21</v>
      </c>
      <c r="C7" s="166" t="s">
        <v>15</v>
      </c>
      <c r="D7" s="24" t="s">
        <v>16</v>
      </c>
      <c r="E7" s="24" t="s">
        <v>13</v>
      </c>
      <c r="F7" s="24" t="s">
        <v>3</v>
      </c>
      <c r="G7" s="24" t="s">
        <v>4</v>
      </c>
      <c r="H7" s="24" t="s">
        <v>5</v>
      </c>
      <c r="I7" s="25" t="s">
        <v>6</v>
      </c>
    </row>
    <row r="8" spans="1:9" ht="13.5" customHeight="1" x14ac:dyDescent="0.25">
      <c r="A8" s="915"/>
      <c r="B8" s="180">
        <v>1</v>
      </c>
      <c r="C8" s="5" t="s">
        <v>746</v>
      </c>
      <c r="D8" s="5">
        <v>3</v>
      </c>
      <c r="E8" s="5" t="s">
        <v>17</v>
      </c>
      <c r="F8" s="5">
        <v>5</v>
      </c>
      <c r="G8" s="5" t="s">
        <v>18</v>
      </c>
      <c r="H8" s="5" t="s">
        <v>19</v>
      </c>
      <c r="I8" s="6" t="s">
        <v>20</v>
      </c>
    </row>
    <row r="9" spans="1:9" s="1" customFormat="1" ht="26.25" customHeight="1" x14ac:dyDescent="0.25">
      <c r="A9" s="213" t="s">
        <v>0</v>
      </c>
      <c r="B9" s="829">
        <f>B10+B18+B31+B61</f>
        <v>1299.1500000000001</v>
      </c>
      <c r="C9" s="122">
        <f t="shared" ref="C9:I9" si="0">C10+C18+C31+C61</f>
        <v>9.2280177949000191</v>
      </c>
      <c r="D9" s="1171"/>
      <c r="E9" s="1171"/>
      <c r="F9" s="1171"/>
      <c r="G9" s="8">
        <f t="shared" si="0"/>
        <v>7267.14</v>
      </c>
      <c r="H9" s="8">
        <f t="shared" si="0"/>
        <v>1750.6499999999999</v>
      </c>
      <c r="I9" s="9">
        <f t="shared" si="0"/>
        <v>9017.7900000000009</v>
      </c>
    </row>
    <row r="10" spans="1:9" ht="54.75" customHeight="1" x14ac:dyDescent="0.25">
      <c r="A10" s="951" t="s">
        <v>10</v>
      </c>
      <c r="B10" s="1043">
        <f>SUM(B11:B17)</f>
        <v>117</v>
      </c>
      <c r="C10" s="1049">
        <f t="shared" ref="C10:I10" si="1">SUM(C11:C17)</f>
        <v>0.84782608695652173</v>
      </c>
      <c r="D10" s="1172"/>
      <c r="E10" s="1172"/>
      <c r="F10" s="1172"/>
      <c r="G10" s="1172">
        <f t="shared" si="1"/>
        <v>1387.12</v>
      </c>
      <c r="H10" s="1172">
        <f t="shared" si="1"/>
        <v>334.15999999999997</v>
      </c>
      <c r="I10" s="1173">
        <f t="shared" si="1"/>
        <v>1721.2800000000002</v>
      </c>
    </row>
    <row r="11" spans="1:9" ht="18.75" customHeight="1" x14ac:dyDescent="0.25">
      <c r="A11" s="69" t="s">
        <v>748</v>
      </c>
      <c r="B11" s="656">
        <v>27</v>
      </c>
      <c r="C11" s="641">
        <f>B11/138</f>
        <v>0.19565217391304349</v>
      </c>
      <c r="D11" s="66">
        <v>1775</v>
      </c>
      <c r="E11" s="66">
        <f>C11*D11</f>
        <v>347.28260869565219</v>
      </c>
      <c r="F11" s="181">
        <v>1</v>
      </c>
      <c r="G11" s="66">
        <f>ROUND(E11*F11,2)</f>
        <v>347.28</v>
      </c>
      <c r="H11" s="66">
        <f>ROUND(G11*0.2409,2)</f>
        <v>83.66</v>
      </c>
      <c r="I11" s="70">
        <f>G11+H11</f>
        <v>430.93999999999994</v>
      </c>
    </row>
    <row r="12" spans="1:9" ht="18.75" customHeight="1" x14ac:dyDescent="0.25">
      <c r="A12" s="69" t="s">
        <v>749</v>
      </c>
      <c r="B12" s="656">
        <v>10</v>
      </c>
      <c r="C12" s="641">
        <f t="shared" ref="C12:C17" si="2">B12/138</f>
        <v>7.2463768115942032E-2</v>
      </c>
      <c r="D12" s="66">
        <v>1775</v>
      </c>
      <c r="E12" s="66">
        <f t="shared" ref="E12:E17" si="3">C12*D12</f>
        <v>128.62318840579709</v>
      </c>
      <c r="F12" s="181">
        <v>1</v>
      </c>
      <c r="G12" s="66">
        <f t="shared" ref="G12:G75" si="4">ROUND(E12*F12,2)</f>
        <v>128.62</v>
      </c>
      <c r="H12" s="66">
        <f t="shared" ref="H12:H75" si="5">ROUND(G12*0.2409,2)</f>
        <v>30.98</v>
      </c>
      <c r="I12" s="70">
        <f t="shared" ref="I12:I75" si="6">G12+H12</f>
        <v>159.6</v>
      </c>
    </row>
    <row r="13" spans="1:9" ht="18.75" customHeight="1" x14ac:dyDescent="0.25">
      <c r="A13" s="1163" t="s">
        <v>749</v>
      </c>
      <c r="B13" s="656">
        <v>15</v>
      </c>
      <c r="C13" s="641">
        <f t="shared" si="2"/>
        <v>0.10869565217391304</v>
      </c>
      <c r="D13" s="66">
        <v>1775</v>
      </c>
      <c r="E13" s="66">
        <f t="shared" si="3"/>
        <v>192.93478260869566</v>
      </c>
      <c r="F13" s="181">
        <v>1</v>
      </c>
      <c r="G13" s="66">
        <f t="shared" si="4"/>
        <v>192.93</v>
      </c>
      <c r="H13" s="66">
        <f t="shared" si="5"/>
        <v>46.48</v>
      </c>
      <c r="I13" s="70">
        <f t="shared" si="6"/>
        <v>239.41</v>
      </c>
    </row>
    <row r="14" spans="1:9" ht="18.75" customHeight="1" x14ac:dyDescent="0.25">
      <c r="A14" s="69" t="s">
        <v>750</v>
      </c>
      <c r="B14" s="656">
        <v>13.5</v>
      </c>
      <c r="C14" s="641">
        <f t="shared" si="2"/>
        <v>9.7826086956521743E-2</v>
      </c>
      <c r="D14" s="66">
        <v>1525</v>
      </c>
      <c r="E14" s="66">
        <f t="shared" si="3"/>
        <v>149.18478260869566</v>
      </c>
      <c r="F14" s="181">
        <v>1</v>
      </c>
      <c r="G14" s="66">
        <f t="shared" si="4"/>
        <v>149.18</v>
      </c>
      <c r="H14" s="66">
        <f t="shared" si="5"/>
        <v>35.94</v>
      </c>
      <c r="I14" s="70">
        <f t="shared" si="6"/>
        <v>185.12</v>
      </c>
    </row>
    <row r="15" spans="1:9" ht="18.75" customHeight="1" x14ac:dyDescent="0.25">
      <c r="A15" s="69" t="s">
        <v>557</v>
      </c>
      <c r="B15" s="656">
        <v>1.25</v>
      </c>
      <c r="C15" s="641">
        <f t="shared" si="2"/>
        <v>9.057971014492754E-3</v>
      </c>
      <c r="D15" s="66">
        <v>1525</v>
      </c>
      <c r="E15" s="66">
        <f t="shared" si="3"/>
        <v>13.813405797101449</v>
      </c>
      <c r="F15" s="181">
        <v>1</v>
      </c>
      <c r="G15" s="66">
        <f t="shared" si="4"/>
        <v>13.81</v>
      </c>
      <c r="H15" s="66">
        <f t="shared" si="5"/>
        <v>3.33</v>
      </c>
      <c r="I15" s="70">
        <f t="shared" si="6"/>
        <v>17.14</v>
      </c>
    </row>
    <row r="16" spans="1:9" ht="18.75" customHeight="1" x14ac:dyDescent="0.25">
      <c r="A16" s="1164" t="s">
        <v>555</v>
      </c>
      <c r="B16" s="656">
        <v>25.5</v>
      </c>
      <c r="C16" s="641">
        <f t="shared" si="2"/>
        <v>0.18478260869565216</v>
      </c>
      <c r="D16" s="66">
        <v>1525</v>
      </c>
      <c r="E16" s="66">
        <f t="shared" si="3"/>
        <v>281.79347826086956</v>
      </c>
      <c r="F16" s="181">
        <v>1</v>
      </c>
      <c r="G16" s="66">
        <f t="shared" si="4"/>
        <v>281.79000000000002</v>
      </c>
      <c r="H16" s="66">
        <f t="shared" si="5"/>
        <v>67.88</v>
      </c>
      <c r="I16" s="70">
        <f t="shared" si="6"/>
        <v>349.67</v>
      </c>
    </row>
    <row r="17" spans="1:9" ht="19.5" customHeight="1" x14ac:dyDescent="0.25">
      <c r="A17" s="1164" t="s">
        <v>750</v>
      </c>
      <c r="B17" s="656">
        <v>24.75</v>
      </c>
      <c r="C17" s="641">
        <f t="shared" si="2"/>
        <v>0.17934782608695651</v>
      </c>
      <c r="D17" s="66">
        <v>1525</v>
      </c>
      <c r="E17" s="66">
        <f t="shared" si="3"/>
        <v>273.50543478260869</v>
      </c>
      <c r="F17" s="181">
        <v>1</v>
      </c>
      <c r="G17" s="66">
        <f t="shared" si="4"/>
        <v>273.51</v>
      </c>
      <c r="H17" s="66">
        <f t="shared" si="5"/>
        <v>65.89</v>
      </c>
      <c r="I17" s="70">
        <f t="shared" si="6"/>
        <v>339.4</v>
      </c>
    </row>
    <row r="18" spans="1:9" ht="69" customHeight="1" x14ac:dyDescent="0.25">
      <c r="A18" s="951" t="s">
        <v>8</v>
      </c>
      <c r="B18" s="1043">
        <f>SUM(B19:B30)</f>
        <v>168.25</v>
      </c>
      <c r="C18" s="1049">
        <f t="shared" ref="C18:I18" si="7">SUM(C19:C30)</f>
        <v>1.2192028985507246</v>
      </c>
      <c r="D18" s="1050"/>
      <c r="E18" s="1050"/>
      <c r="F18" s="1050"/>
      <c r="G18" s="1050">
        <f t="shared" si="7"/>
        <v>1299.6699999999998</v>
      </c>
      <c r="H18" s="1050">
        <f t="shared" si="7"/>
        <v>313.08</v>
      </c>
      <c r="I18" s="1051">
        <f t="shared" si="7"/>
        <v>1612.75</v>
      </c>
    </row>
    <row r="19" spans="1:9" x14ac:dyDescent="0.25">
      <c r="A19" s="69" t="s">
        <v>439</v>
      </c>
      <c r="B19" s="656">
        <v>24</v>
      </c>
      <c r="C19" s="641">
        <f>B19/138</f>
        <v>0.17391304347826086</v>
      </c>
      <c r="D19" s="66">
        <v>1278</v>
      </c>
      <c r="E19" s="66">
        <f>C19*D19</f>
        <v>222.26086956521738</v>
      </c>
      <c r="F19" s="181">
        <v>1</v>
      </c>
      <c r="G19" s="66">
        <f t="shared" si="4"/>
        <v>222.26</v>
      </c>
      <c r="H19" s="66">
        <f t="shared" si="5"/>
        <v>53.54</v>
      </c>
      <c r="I19" s="70">
        <f t="shared" si="6"/>
        <v>275.8</v>
      </c>
    </row>
    <row r="20" spans="1:9" hidden="1" x14ac:dyDescent="0.25">
      <c r="A20" s="69" t="s">
        <v>751</v>
      </c>
      <c r="B20" s="656">
        <v>0</v>
      </c>
      <c r="C20" s="641">
        <f t="shared" ref="C20:C72" si="8">B20/138</f>
        <v>0</v>
      </c>
      <c r="D20" s="66">
        <v>1056</v>
      </c>
      <c r="E20" s="66">
        <f t="shared" ref="E20:E30" si="9">C20*D20</f>
        <v>0</v>
      </c>
      <c r="F20" s="181">
        <v>1</v>
      </c>
      <c r="G20" s="66">
        <f t="shared" si="4"/>
        <v>0</v>
      </c>
      <c r="H20" s="66">
        <f t="shared" si="5"/>
        <v>0</v>
      </c>
      <c r="I20" s="70">
        <f t="shared" si="6"/>
        <v>0</v>
      </c>
    </row>
    <row r="21" spans="1:9" x14ac:dyDescent="0.25">
      <c r="A21" s="69" t="s">
        <v>751</v>
      </c>
      <c r="B21" s="656">
        <v>6</v>
      </c>
      <c r="C21" s="641">
        <f t="shared" si="8"/>
        <v>4.3478260869565216E-2</v>
      </c>
      <c r="D21" s="66">
        <v>907</v>
      </c>
      <c r="E21" s="66">
        <f t="shared" si="9"/>
        <v>39.434782608695649</v>
      </c>
      <c r="F21" s="181">
        <v>1</v>
      </c>
      <c r="G21" s="66">
        <f t="shared" si="4"/>
        <v>39.43</v>
      </c>
      <c r="H21" s="66">
        <f t="shared" si="5"/>
        <v>9.5</v>
      </c>
      <c r="I21" s="70">
        <f t="shared" si="6"/>
        <v>48.93</v>
      </c>
    </row>
    <row r="22" spans="1:9" x14ac:dyDescent="0.25">
      <c r="A22" s="69" t="s">
        <v>751</v>
      </c>
      <c r="B22" s="656">
        <v>6</v>
      </c>
      <c r="C22" s="641">
        <f t="shared" si="8"/>
        <v>4.3478260869565216E-2</v>
      </c>
      <c r="D22" s="66">
        <v>807</v>
      </c>
      <c r="E22" s="66">
        <f t="shared" si="9"/>
        <v>35.086956521739133</v>
      </c>
      <c r="F22" s="181">
        <v>1</v>
      </c>
      <c r="G22" s="66">
        <f t="shared" si="4"/>
        <v>35.090000000000003</v>
      </c>
      <c r="H22" s="66">
        <f t="shared" si="5"/>
        <v>8.4499999999999993</v>
      </c>
      <c r="I22" s="70">
        <f t="shared" si="6"/>
        <v>43.540000000000006</v>
      </c>
    </row>
    <row r="23" spans="1:9" x14ac:dyDescent="0.25">
      <c r="A23" s="69" t="s">
        <v>751</v>
      </c>
      <c r="B23" s="656">
        <v>27</v>
      </c>
      <c r="C23" s="641">
        <f t="shared" si="8"/>
        <v>0.19565217391304349</v>
      </c>
      <c r="D23" s="66">
        <v>1056</v>
      </c>
      <c r="E23" s="66">
        <f t="shared" si="9"/>
        <v>206.60869565217394</v>
      </c>
      <c r="F23" s="181">
        <v>1</v>
      </c>
      <c r="G23" s="66">
        <f t="shared" si="4"/>
        <v>206.61</v>
      </c>
      <c r="H23" s="66">
        <f t="shared" si="5"/>
        <v>49.77</v>
      </c>
      <c r="I23" s="70">
        <f t="shared" si="6"/>
        <v>256.38</v>
      </c>
    </row>
    <row r="24" spans="1:9" x14ac:dyDescent="0.25">
      <c r="A24" s="69" t="s">
        <v>751</v>
      </c>
      <c r="B24" s="656">
        <v>4</v>
      </c>
      <c r="C24" s="641">
        <f t="shared" si="8"/>
        <v>2.8985507246376812E-2</v>
      </c>
      <c r="D24" s="66">
        <v>907</v>
      </c>
      <c r="E24" s="66">
        <f t="shared" si="9"/>
        <v>26.289855072463769</v>
      </c>
      <c r="F24" s="181">
        <v>1</v>
      </c>
      <c r="G24" s="66">
        <f t="shared" si="4"/>
        <v>26.29</v>
      </c>
      <c r="H24" s="66">
        <f t="shared" si="5"/>
        <v>6.33</v>
      </c>
      <c r="I24" s="70">
        <f t="shared" si="6"/>
        <v>32.619999999999997</v>
      </c>
    </row>
    <row r="25" spans="1:9" x14ac:dyDescent="0.25">
      <c r="A25" s="69" t="s">
        <v>751</v>
      </c>
      <c r="B25" s="656">
        <v>30</v>
      </c>
      <c r="C25" s="641">
        <f t="shared" si="8"/>
        <v>0.21739130434782608</v>
      </c>
      <c r="D25" s="66">
        <v>907</v>
      </c>
      <c r="E25" s="66">
        <f t="shared" si="9"/>
        <v>197.17391304347825</v>
      </c>
      <c r="F25" s="181">
        <v>1</v>
      </c>
      <c r="G25" s="66">
        <f t="shared" si="4"/>
        <v>197.17</v>
      </c>
      <c r="H25" s="66">
        <f t="shared" si="5"/>
        <v>47.5</v>
      </c>
      <c r="I25" s="70">
        <f t="shared" si="6"/>
        <v>244.67</v>
      </c>
    </row>
    <row r="26" spans="1:9" hidden="1" x14ac:dyDescent="0.25">
      <c r="A26" s="69" t="s">
        <v>751</v>
      </c>
      <c r="B26" s="656">
        <v>0</v>
      </c>
      <c r="C26" s="641">
        <f t="shared" si="8"/>
        <v>0</v>
      </c>
      <c r="D26" s="66">
        <v>1056</v>
      </c>
      <c r="E26" s="66">
        <f t="shared" si="9"/>
        <v>0</v>
      </c>
      <c r="F26" s="181">
        <v>1</v>
      </c>
      <c r="G26" s="66">
        <f t="shared" si="4"/>
        <v>0</v>
      </c>
      <c r="H26" s="66">
        <f t="shared" si="5"/>
        <v>0</v>
      </c>
      <c r="I26" s="70">
        <f t="shared" si="6"/>
        <v>0</v>
      </c>
    </row>
    <row r="27" spans="1:9" x14ac:dyDescent="0.25">
      <c r="A27" s="69" t="s">
        <v>751</v>
      </c>
      <c r="B27" s="656">
        <v>34</v>
      </c>
      <c r="C27" s="641">
        <f t="shared" si="8"/>
        <v>0.24637681159420291</v>
      </c>
      <c r="D27" s="66">
        <v>1168</v>
      </c>
      <c r="E27" s="66">
        <f t="shared" si="9"/>
        <v>287.768115942029</v>
      </c>
      <c r="F27" s="181">
        <v>1</v>
      </c>
      <c r="G27" s="66">
        <f t="shared" si="4"/>
        <v>287.77</v>
      </c>
      <c r="H27" s="66">
        <f t="shared" si="5"/>
        <v>69.319999999999993</v>
      </c>
      <c r="I27" s="70">
        <f t="shared" si="6"/>
        <v>357.09</v>
      </c>
    </row>
    <row r="28" spans="1:9" hidden="1" x14ac:dyDescent="0.25">
      <c r="A28" s="69" t="s">
        <v>751</v>
      </c>
      <c r="B28" s="656">
        <v>0</v>
      </c>
      <c r="C28" s="641">
        <f t="shared" si="8"/>
        <v>0</v>
      </c>
      <c r="D28" s="66">
        <v>907</v>
      </c>
      <c r="E28" s="66">
        <f t="shared" si="9"/>
        <v>0</v>
      </c>
      <c r="F28" s="181">
        <v>1</v>
      </c>
      <c r="G28" s="66">
        <f t="shared" si="4"/>
        <v>0</v>
      </c>
      <c r="H28" s="66">
        <f t="shared" si="5"/>
        <v>0</v>
      </c>
      <c r="I28" s="70">
        <f t="shared" si="6"/>
        <v>0</v>
      </c>
    </row>
    <row r="29" spans="1:9" x14ac:dyDescent="0.25">
      <c r="A29" s="69" t="s">
        <v>751</v>
      </c>
      <c r="B29" s="656">
        <v>7.25</v>
      </c>
      <c r="C29" s="641">
        <f t="shared" si="8"/>
        <v>5.2536231884057968E-2</v>
      </c>
      <c r="D29" s="66">
        <v>1056</v>
      </c>
      <c r="E29" s="66">
        <f t="shared" si="9"/>
        <v>55.478260869565212</v>
      </c>
      <c r="F29" s="181">
        <v>1</v>
      </c>
      <c r="G29" s="66">
        <f t="shared" si="4"/>
        <v>55.48</v>
      </c>
      <c r="H29" s="66">
        <f t="shared" si="5"/>
        <v>13.37</v>
      </c>
      <c r="I29" s="70">
        <f t="shared" si="6"/>
        <v>68.849999999999994</v>
      </c>
    </row>
    <row r="30" spans="1:9" x14ac:dyDescent="0.25">
      <c r="A30" s="69" t="s">
        <v>751</v>
      </c>
      <c r="B30" s="656">
        <v>30</v>
      </c>
      <c r="C30" s="641">
        <f t="shared" si="8"/>
        <v>0.21739130434782608</v>
      </c>
      <c r="D30" s="66">
        <v>1056</v>
      </c>
      <c r="E30" s="66">
        <f t="shared" si="9"/>
        <v>229.56521739130434</v>
      </c>
      <c r="F30" s="181">
        <v>1</v>
      </c>
      <c r="G30" s="66">
        <f t="shared" si="4"/>
        <v>229.57</v>
      </c>
      <c r="H30" s="66">
        <f t="shared" si="5"/>
        <v>55.3</v>
      </c>
      <c r="I30" s="70">
        <f t="shared" si="6"/>
        <v>284.87</v>
      </c>
    </row>
    <row r="31" spans="1:9" s="1161" customFormat="1" ht="66" x14ac:dyDescent="0.25">
      <c r="A31" s="951" t="s">
        <v>9</v>
      </c>
      <c r="B31" s="1043">
        <f>SUM(B32:B60)</f>
        <v>605.25</v>
      </c>
      <c r="C31" s="1049">
        <f t="shared" ref="C31:I31" si="10">SUM(C32:C60)</f>
        <v>4.3858695652173916</v>
      </c>
      <c r="D31" s="1050"/>
      <c r="E31" s="1050"/>
      <c r="F31" s="1050"/>
      <c r="G31" s="1050">
        <f t="shared" si="10"/>
        <v>3385.9000000000005</v>
      </c>
      <c r="H31" s="1050">
        <f t="shared" si="10"/>
        <v>815.65999999999985</v>
      </c>
      <c r="I31" s="1051">
        <f t="shared" si="10"/>
        <v>4201.5600000000004</v>
      </c>
    </row>
    <row r="32" spans="1:9" x14ac:dyDescent="0.25">
      <c r="A32" s="69" t="s">
        <v>215</v>
      </c>
      <c r="B32" s="656">
        <v>30</v>
      </c>
      <c r="C32" s="641">
        <f t="shared" si="8"/>
        <v>0.21739130434782608</v>
      </c>
      <c r="D32" s="66">
        <v>772</v>
      </c>
      <c r="E32" s="66">
        <f t="shared" ref="E32:E60" si="11">C32*D32</f>
        <v>167.82608695652172</v>
      </c>
      <c r="F32" s="181">
        <v>1</v>
      </c>
      <c r="G32" s="66">
        <f t="shared" si="4"/>
        <v>167.83</v>
      </c>
      <c r="H32" s="66">
        <f t="shared" si="5"/>
        <v>40.43</v>
      </c>
      <c r="I32" s="70">
        <f t="shared" si="6"/>
        <v>208.26000000000002</v>
      </c>
    </row>
    <row r="33" spans="1:9" x14ac:dyDescent="0.25">
      <c r="A33" s="69" t="s">
        <v>215</v>
      </c>
      <c r="B33" s="656">
        <v>27</v>
      </c>
      <c r="C33" s="641">
        <f t="shared" si="8"/>
        <v>0.19565217391304349</v>
      </c>
      <c r="D33" s="66">
        <v>772</v>
      </c>
      <c r="E33" s="66">
        <f t="shared" si="11"/>
        <v>151.04347826086956</v>
      </c>
      <c r="F33" s="181">
        <v>1</v>
      </c>
      <c r="G33" s="66">
        <f t="shared" si="4"/>
        <v>151.04</v>
      </c>
      <c r="H33" s="66">
        <f t="shared" si="5"/>
        <v>36.39</v>
      </c>
      <c r="I33" s="70">
        <f t="shared" si="6"/>
        <v>187.43</v>
      </c>
    </row>
    <row r="34" spans="1:9" x14ac:dyDescent="0.25">
      <c r="A34" s="69" t="s">
        <v>215</v>
      </c>
      <c r="B34" s="656">
        <v>9</v>
      </c>
      <c r="C34" s="641">
        <f t="shared" si="8"/>
        <v>6.5217391304347824E-2</v>
      </c>
      <c r="D34" s="66">
        <v>772</v>
      </c>
      <c r="E34" s="66">
        <f t="shared" si="11"/>
        <v>50.347826086956523</v>
      </c>
      <c r="F34" s="181">
        <v>1</v>
      </c>
      <c r="G34" s="66">
        <f t="shared" si="4"/>
        <v>50.35</v>
      </c>
      <c r="H34" s="66">
        <f t="shared" si="5"/>
        <v>12.13</v>
      </c>
      <c r="I34" s="70">
        <f t="shared" si="6"/>
        <v>62.480000000000004</v>
      </c>
    </row>
    <row r="35" spans="1:9" x14ac:dyDescent="0.25">
      <c r="A35" s="69" t="s">
        <v>215</v>
      </c>
      <c r="B35" s="656">
        <v>30</v>
      </c>
      <c r="C35" s="641">
        <f t="shared" si="8"/>
        <v>0.21739130434782608</v>
      </c>
      <c r="D35" s="66">
        <v>772</v>
      </c>
      <c r="E35" s="66">
        <f t="shared" si="11"/>
        <v>167.82608695652172</v>
      </c>
      <c r="F35" s="181">
        <v>1</v>
      </c>
      <c r="G35" s="66">
        <f t="shared" si="4"/>
        <v>167.83</v>
      </c>
      <c r="H35" s="66">
        <f t="shared" si="5"/>
        <v>40.43</v>
      </c>
      <c r="I35" s="70">
        <f t="shared" si="6"/>
        <v>208.26000000000002</v>
      </c>
    </row>
    <row r="36" spans="1:9" hidden="1" x14ac:dyDescent="0.25">
      <c r="A36" s="69" t="s">
        <v>215</v>
      </c>
      <c r="B36" s="656">
        <v>0</v>
      </c>
      <c r="C36" s="641">
        <f t="shared" si="8"/>
        <v>0</v>
      </c>
      <c r="D36" s="66">
        <v>772</v>
      </c>
      <c r="E36" s="66">
        <f t="shared" si="11"/>
        <v>0</v>
      </c>
      <c r="F36" s="181">
        <v>1</v>
      </c>
      <c r="G36" s="66">
        <f t="shared" si="4"/>
        <v>0</v>
      </c>
      <c r="H36" s="66">
        <f t="shared" si="5"/>
        <v>0</v>
      </c>
      <c r="I36" s="70">
        <f t="shared" si="6"/>
        <v>0</v>
      </c>
    </row>
    <row r="37" spans="1:9" x14ac:dyDescent="0.25">
      <c r="A37" s="69" t="s">
        <v>215</v>
      </c>
      <c r="B37" s="656">
        <v>36</v>
      </c>
      <c r="C37" s="641">
        <f t="shared" si="8"/>
        <v>0.2608695652173913</v>
      </c>
      <c r="D37" s="66">
        <v>772</v>
      </c>
      <c r="E37" s="66">
        <f t="shared" si="11"/>
        <v>201.39130434782609</v>
      </c>
      <c r="F37" s="181">
        <v>1</v>
      </c>
      <c r="G37" s="66">
        <f t="shared" si="4"/>
        <v>201.39</v>
      </c>
      <c r="H37" s="66">
        <f t="shared" si="5"/>
        <v>48.51</v>
      </c>
      <c r="I37" s="70">
        <f t="shared" si="6"/>
        <v>249.89999999999998</v>
      </c>
    </row>
    <row r="38" spans="1:9" x14ac:dyDescent="0.25">
      <c r="A38" s="69" t="s">
        <v>752</v>
      </c>
      <c r="B38" s="656">
        <v>33</v>
      </c>
      <c r="C38" s="641">
        <f t="shared" si="8"/>
        <v>0.2391304347826087</v>
      </c>
      <c r="D38" s="66">
        <v>772</v>
      </c>
      <c r="E38" s="66">
        <f t="shared" si="11"/>
        <v>184.60869565217391</v>
      </c>
      <c r="F38" s="181">
        <v>1</v>
      </c>
      <c r="G38" s="66">
        <f t="shared" si="4"/>
        <v>184.61</v>
      </c>
      <c r="H38" s="66">
        <f t="shared" si="5"/>
        <v>44.47</v>
      </c>
      <c r="I38" s="70">
        <f t="shared" si="6"/>
        <v>229.08</v>
      </c>
    </row>
    <row r="39" spans="1:9" x14ac:dyDescent="0.25">
      <c r="A39" s="69" t="s">
        <v>215</v>
      </c>
      <c r="B39" s="656">
        <v>12</v>
      </c>
      <c r="C39" s="641">
        <f t="shared" si="8"/>
        <v>8.6956521739130432E-2</v>
      </c>
      <c r="D39" s="66">
        <v>772</v>
      </c>
      <c r="E39" s="66">
        <f t="shared" si="11"/>
        <v>67.130434782608688</v>
      </c>
      <c r="F39" s="181">
        <v>1</v>
      </c>
      <c r="G39" s="66">
        <f t="shared" si="4"/>
        <v>67.13</v>
      </c>
      <c r="H39" s="66">
        <f t="shared" si="5"/>
        <v>16.170000000000002</v>
      </c>
      <c r="I39" s="70">
        <f t="shared" si="6"/>
        <v>83.3</v>
      </c>
    </row>
    <row r="40" spans="1:9" x14ac:dyDescent="0.25">
      <c r="A40" s="69" t="s">
        <v>215</v>
      </c>
      <c r="B40" s="656">
        <v>31</v>
      </c>
      <c r="C40" s="641">
        <f t="shared" si="8"/>
        <v>0.22463768115942029</v>
      </c>
      <c r="D40" s="66">
        <v>772</v>
      </c>
      <c r="E40" s="66">
        <f t="shared" si="11"/>
        <v>173.42028985507247</v>
      </c>
      <c r="F40" s="181">
        <v>1</v>
      </c>
      <c r="G40" s="66">
        <f t="shared" si="4"/>
        <v>173.42</v>
      </c>
      <c r="H40" s="66">
        <f t="shared" si="5"/>
        <v>41.78</v>
      </c>
      <c r="I40" s="70">
        <f t="shared" si="6"/>
        <v>215.2</v>
      </c>
    </row>
    <row r="41" spans="1:9" x14ac:dyDescent="0.25">
      <c r="A41" s="69" t="s">
        <v>215</v>
      </c>
      <c r="B41" s="656">
        <v>15</v>
      </c>
      <c r="C41" s="641">
        <f t="shared" si="8"/>
        <v>0.10869565217391304</v>
      </c>
      <c r="D41" s="66">
        <v>772</v>
      </c>
      <c r="E41" s="66">
        <f t="shared" si="11"/>
        <v>83.91304347826086</v>
      </c>
      <c r="F41" s="181">
        <v>1</v>
      </c>
      <c r="G41" s="66">
        <f t="shared" si="4"/>
        <v>83.91</v>
      </c>
      <c r="H41" s="66">
        <f t="shared" si="5"/>
        <v>20.21</v>
      </c>
      <c r="I41" s="70">
        <f t="shared" si="6"/>
        <v>104.12</v>
      </c>
    </row>
    <row r="42" spans="1:9" x14ac:dyDescent="0.25">
      <c r="A42" s="69" t="s">
        <v>215</v>
      </c>
      <c r="B42" s="656">
        <v>18</v>
      </c>
      <c r="C42" s="641">
        <f t="shared" si="8"/>
        <v>0.13043478260869565</v>
      </c>
      <c r="D42" s="66">
        <v>772</v>
      </c>
      <c r="E42" s="66">
        <f t="shared" si="11"/>
        <v>100.69565217391305</v>
      </c>
      <c r="F42" s="181">
        <v>1</v>
      </c>
      <c r="G42" s="66">
        <f t="shared" si="4"/>
        <v>100.7</v>
      </c>
      <c r="H42" s="66">
        <f t="shared" si="5"/>
        <v>24.26</v>
      </c>
      <c r="I42" s="70">
        <f t="shared" si="6"/>
        <v>124.96000000000001</v>
      </c>
    </row>
    <row r="43" spans="1:9" x14ac:dyDescent="0.25">
      <c r="A43" s="69" t="s">
        <v>215</v>
      </c>
      <c r="B43" s="656">
        <v>9</v>
      </c>
      <c r="C43" s="641">
        <f t="shared" si="8"/>
        <v>6.5217391304347824E-2</v>
      </c>
      <c r="D43" s="66">
        <v>772</v>
      </c>
      <c r="E43" s="66">
        <f t="shared" si="11"/>
        <v>50.347826086956523</v>
      </c>
      <c r="F43" s="181">
        <v>1</v>
      </c>
      <c r="G43" s="66">
        <f t="shared" si="4"/>
        <v>50.35</v>
      </c>
      <c r="H43" s="66">
        <f t="shared" si="5"/>
        <v>12.13</v>
      </c>
      <c r="I43" s="70">
        <f t="shared" si="6"/>
        <v>62.480000000000004</v>
      </c>
    </row>
    <row r="44" spans="1:9" x14ac:dyDescent="0.25">
      <c r="A44" s="69" t="s">
        <v>215</v>
      </c>
      <c r="B44" s="656">
        <v>27</v>
      </c>
      <c r="C44" s="641">
        <f t="shared" si="8"/>
        <v>0.19565217391304349</v>
      </c>
      <c r="D44" s="66">
        <v>772</v>
      </c>
      <c r="E44" s="66">
        <f t="shared" si="11"/>
        <v>151.04347826086956</v>
      </c>
      <c r="F44" s="181">
        <v>1</v>
      </c>
      <c r="G44" s="66">
        <f t="shared" si="4"/>
        <v>151.04</v>
      </c>
      <c r="H44" s="66">
        <f t="shared" si="5"/>
        <v>36.39</v>
      </c>
      <c r="I44" s="70">
        <f t="shared" si="6"/>
        <v>187.43</v>
      </c>
    </row>
    <row r="45" spans="1:9" x14ac:dyDescent="0.25">
      <c r="A45" s="69" t="s">
        <v>215</v>
      </c>
      <c r="B45" s="656">
        <v>18</v>
      </c>
      <c r="C45" s="641">
        <f t="shared" si="8"/>
        <v>0.13043478260869565</v>
      </c>
      <c r="D45" s="66">
        <v>772</v>
      </c>
      <c r="E45" s="66">
        <f t="shared" si="11"/>
        <v>100.69565217391305</v>
      </c>
      <c r="F45" s="181">
        <v>1</v>
      </c>
      <c r="G45" s="66">
        <f t="shared" si="4"/>
        <v>100.7</v>
      </c>
      <c r="H45" s="66">
        <f t="shared" si="5"/>
        <v>24.26</v>
      </c>
      <c r="I45" s="70">
        <f t="shared" si="6"/>
        <v>124.96000000000001</v>
      </c>
    </row>
    <row r="46" spans="1:9" x14ac:dyDescent="0.25">
      <c r="A46" s="69" t="s">
        <v>215</v>
      </c>
      <c r="B46" s="656">
        <v>34</v>
      </c>
      <c r="C46" s="641">
        <f t="shared" si="8"/>
        <v>0.24637681159420291</v>
      </c>
      <c r="D46" s="66">
        <v>772</v>
      </c>
      <c r="E46" s="66">
        <f t="shared" si="11"/>
        <v>190.20289855072465</v>
      </c>
      <c r="F46" s="181">
        <v>1</v>
      </c>
      <c r="G46" s="66">
        <f t="shared" si="4"/>
        <v>190.2</v>
      </c>
      <c r="H46" s="66">
        <f t="shared" si="5"/>
        <v>45.82</v>
      </c>
      <c r="I46" s="70">
        <f t="shared" si="6"/>
        <v>236.01999999999998</v>
      </c>
    </row>
    <row r="47" spans="1:9" x14ac:dyDescent="0.25">
      <c r="A47" s="69" t="s">
        <v>752</v>
      </c>
      <c r="B47" s="656">
        <v>9</v>
      </c>
      <c r="C47" s="641">
        <f t="shared" si="8"/>
        <v>6.5217391304347824E-2</v>
      </c>
      <c r="D47" s="66">
        <v>772</v>
      </c>
      <c r="E47" s="66">
        <f t="shared" si="11"/>
        <v>50.347826086956523</v>
      </c>
      <c r="F47" s="181">
        <v>1</v>
      </c>
      <c r="G47" s="66">
        <f t="shared" si="4"/>
        <v>50.35</v>
      </c>
      <c r="H47" s="66">
        <f t="shared" si="5"/>
        <v>12.13</v>
      </c>
      <c r="I47" s="70">
        <f t="shared" si="6"/>
        <v>62.480000000000004</v>
      </c>
    </row>
    <row r="48" spans="1:9" x14ac:dyDescent="0.25">
      <c r="A48" s="69" t="s">
        <v>215</v>
      </c>
      <c r="B48" s="656">
        <v>22</v>
      </c>
      <c r="C48" s="641">
        <f t="shared" si="8"/>
        <v>0.15942028985507245</v>
      </c>
      <c r="D48" s="66">
        <v>772</v>
      </c>
      <c r="E48" s="66">
        <f t="shared" si="11"/>
        <v>123.07246376811594</v>
      </c>
      <c r="F48" s="181">
        <v>1</v>
      </c>
      <c r="G48" s="66">
        <f t="shared" si="4"/>
        <v>123.07</v>
      </c>
      <c r="H48" s="66">
        <f t="shared" si="5"/>
        <v>29.65</v>
      </c>
      <c r="I48" s="70">
        <f t="shared" si="6"/>
        <v>152.72</v>
      </c>
    </row>
    <row r="49" spans="1:9" x14ac:dyDescent="0.25">
      <c r="A49" s="69" t="s">
        <v>215</v>
      </c>
      <c r="B49" s="656">
        <v>33</v>
      </c>
      <c r="C49" s="641">
        <f t="shared" si="8"/>
        <v>0.2391304347826087</v>
      </c>
      <c r="D49" s="66">
        <v>772</v>
      </c>
      <c r="E49" s="66">
        <f t="shared" si="11"/>
        <v>184.60869565217391</v>
      </c>
      <c r="F49" s="181">
        <v>1</v>
      </c>
      <c r="G49" s="66">
        <f t="shared" si="4"/>
        <v>184.61</v>
      </c>
      <c r="H49" s="66">
        <f t="shared" si="5"/>
        <v>44.47</v>
      </c>
      <c r="I49" s="70">
        <f t="shared" si="6"/>
        <v>229.08</v>
      </c>
    </row>
    <row r="50" spans="1:9" x14ac:dyDescent="0.25">
      <c r="A50" s="69" t="s">
        <v>215</v>
      </c>
      <c r="B50" s="656">
        <v>21</v>
      </c>
      <c r="C50" s="641">
        <f t="shared" si="8"/>
        <v>0.15217391304347827</v>
      </c>
      <c r="D50" s="66">
        <v>772</v>
      </c>
      <c r="E50" s="66">
        <f t="shared" si="11"/>
        <v>117.47826086956522</v>
      </c>
      <c r="F50" s="181">
        <v>1</v>
      </c>
      <c r="G50" s="66">
        <f t="shared" si="4"/>
        <v>117.48</v>
      </c>
      <c r="H50" s="66">
        <f t="shared" si="5"/>
        <v>28.3</v>
      </c>
      <c r="I50" s="70">
        <f t="shared" si="6"/>
        <v>145.78</v>
      </c>
    </row>
    <row r="51" spans="1:9" hidden="1" x14ac:dyDescent="0.25">
      <c r="A51" s="69" t="s">
        <v>215</v>
      </c>
      <c r="B51" s="656">
        <v>0</v>
      </c>
      <c r="C51" s="641">
        <f t="shared" si="8"/>
        <v>0</v>
      </c>
      <c r="D51" s="66">
        <v>772</v>
      </c>
      <c r="E51" s="66">
        <f t="shared" si="11"/>
        <v>0</v>
      </c>
      <c r="F51" s="181">
        <v>1</v>
      </c>
      <c r="G51" s="66">
        <f t="shared" si="4"/>
        <v>0</v>
      </c>
      <c r="H51" s="66">
        <f t="shared" si="5"/>
        <v>0</v>
      </c>
      <c r="I51" s="70">
        <f t="shared" si="6"/>
        <v>0</v>
      </c>
    </row>
    <row r="52" spans="1:9" x14ac:dyDescent="0.25">
      <c r="A52" s="69" t="s">
        <v>215</v>
      </c>
      <c r="B52" s="656">
        <v>27</v>
      </c>
      <c r="C52" s="641">
        <f t="shared" si="8"/>
        <v>0.19565217391304349</v>
      </c>
      <c r="D52" s="66">
        <v>772</v>
      </c>
      <c r="E52" s="66">
        <f t="shared" si="11"/>
        <v>151.04347826086956</v>
      </c>
      <c r="F52" s="181">
        <v>1</v>
      </c>
      <c r="G52" s="66">
        <f t="shared" si="4"/>
        <v>151.04</v>
      </c>
      <c r="H52" s="66">
        <f t="shared" si="5"/>
        <v>36.39</v>
      </c>
      <c r="I52" s="70">
        <f t="shared" si="6"/>
        <v>187.43</v>
      </c>
    </row>
    <row r="53" spans="1:9" x14ac:dyDescent="0.25">
      <c r="A53" s="69" t="s">
        <v>215</v>
      </c>
      <c r="B53" s="656">
        <v>10</v>
      </c>
      <c r="C53" s="641">
        <f t="shared" si="8"/>
        <v>7.2463768115942032E-2</v>
      </c>
      <c r="D53" s="66">
        <v>772</v>
      </c>
      <c r="E53" s="66">
        <f t="shared" si="11"/>
        <v>55.94202898550725</v>
      </c>
      <c r="F53" s="181">
        <v>1</v>
      </c>
      <c r="G53" s="66">
        <f t="shared" si="4"/>
        <v>55.94</v>
      </c>
      <c r="H53" s="66">
        <f t="shared" si="5"/>
        <v>13.48</v>
      </c>
      <c r="I53" s="70">
        <f t="shared" si="6"/>
        <v>69.42</v>
      </c>
    </row>
    <row r="54" spans="1:9" x14ac:dyDescent="0.25">
      <c r="A54" s="69" t="s">
        <v>215</v>
      </c>
      <c r="B54" s="656">
        <v>12</v>
      </c>
      <c r="C54" s="641">
        <f t="shared" si="8"/>
        <v>8.6956521739130432E-2</v>
      </c>
      <c r="D54" s="66">
        <v>772</v>
      </c>
      <c r="E54" s="66">
        <f t="shared" si="11"/>
        <v>67.130434782608688</v>
      </c>
      <c r="F54" s="181">
        <v>1</v>
      </c>
      <c r="G54" s="66">
        <f t="shared" si="4"/>
        <v>67.13</v>
      </c>
      <c r="H54" s="66">
        <f t="shared" si="5"/>
        <v>16.170000000000002</v>
      </c>
      <c r="I54" s="70">
        <f t="shared" si="6"/>
        <v>83.3</v>
      </c>
    </row>
    <row r="55" spans="1:9" x14ac:dyDescent="0.25">
      <c r="A55" s="69" t="s">
        <v>215</v>
      </c>
      <c r="B55" s="656">
        <v>3.25</v>
      </c>
      <c r="C55" s="641">
        <f t="shared" si="8"/>
        <v>2.355072463768116E-2</v>
      </c>
      <c r="D55" s="66">
        <v>772</v>
      </c>
      <c r="E55" s="66">
        <f t="shared" si="11"/>
        <v>18.181159420289855</v>
      </c>
      <c r="F55" s="181">
        <v>1</v>
      </c>
      <c r="G55" s="66">
        <f t="shared" si="4"/>
        <v>18.18</v>
      </c>
      <c r="H55" s="66">
        <f t="shared" si="5"/>
        <v>4.38</v>
      </c>
      <c r="I55" s="70">
        <f t="shared" si="6"/>
        <v>22.56</v>
      </c>
    </row>
    <row r="56" spans="1:9" x14ac:dyDescent="0.25">
      <c r="A56" s="69" t="s">
        <v>215</v>
      </c>
      <c r="B56" s="656">
        <v>15</v>
      </c>
      <c r="C56" s="641">
        <f t="shared" si="8"/>
        <v>0.10869565217391304</v>
      </c>
      <c r="D56" s="66">
        <v>772</v>
      </c>
      <c r="E56" s="66">
        <f t="shared" si="11"/>
        <v>83.91304347826086</v>
      </c>
      <c r="F56" s="181">
        <v>1</v>
      </c>
      <c r="G56" s="66">
        <f t="shared" si="4"/>
        <v>83.91</v>
      </c>
      <c r="H56" s="66">
        <f t="shared" si="5"/>
        <v>20.21</v>
      </c>
      <c r="I56" s="70">
        <f t="shared" si="6"/>
        <v>104.12</v>
      </c>
    </row>
    <row r="57" spans="1:9" x14ac:dyDescent="0.25">
      <c r="A57" s="69" t="s">
        <v>215</v>
      </c>
      <c r="B57" s="656">
        <v>33</v>
      </c>
      <c r="C57" s="641">
        <f t="shared" si="8"/>
        <v>0.2391304347826087</v>
      </c>
      <c r="D57" s="66">
        <v>772</v>
      </c>
      <c r="E57" s="66">
        <f t="shared" si="11"/>
        <v>184.60869565217391</v>
      </c>
      <c r="F57" s="181">
        <v>1</v>
      </c>
      <c r="G57" s="66">
        <f t="shared" si="4"/>
        <v>184.61</v>
      </c>
      <c r="H57" s="66">
        <f t="shared" si="5"/>
        <v>44.47</v>
      </c>
      <c r="I57" s="70">
        <f t="shared" si="6"/>
        <v>229.08</v>
      </c>
    </row>
    <row r="58" spans="1:9" x14ac:dyDescent="0.25">
      <c r="A58" s="69" t="s">
        <v>215</v>
      </c>
      <c r="B58" s="656">
        <v>33</v>
      </c>
      <c r="C58" s="641">
        <f t="shared" si="8"/>
        <v>0.2391304347826087</v>
      </c>
      <c r="D58" s="66">
        <v>772</v>
      </c>
      <c r="E58" s="66">
        <f t="shared" si="11"/>
        <v>184.60869565217391</v>
      </c>
      <c r="F58" s="181">
        <v>1</v>
      </c>
      <c r="G58" s="66">
        <f t="shared" si="4"/>
        <v>184.61</v>
      </c>
      <c r="H58" s="66">
        <f t="shared" si="5"/>
        <v>44.47</v>
      </c>
      <c r="I58" s="70">
        <f t="shared" si="6"/>
        <v>229.08</v>
      </c>
    </row>
    <row r="59" spans="1:9" x14ac:dyDescent="0.25">
      <c r="A59" s="69" t="s">
        <v>215</v>
      </c>
      <c r="B59" s="656">
        <v>25</v>
      </c>
      <c r="C59" s="641">
        <f t="shared" si="8"/>
        <v>0.18115942028985507</v>
      </c>
      <c r="D59" s="66">
        <v>772</v>
      </c>
      <c r="E59" s="66">
        <f t="shared" si="11"/>
        <v>139.85507246376812</v>
      </c>
      <c r="F59" s="181">
        <v>1</v>
      </c>
      <c r="G59" s="66">
        <f t="shared" si="4"/>
        <v>139.86000000000001</v>
      </c>
      <c r="H59" s="66">
        <f t="shared" si="5"/>
        <v>33.69</v>
      </c>
      <c r="I59" s="70">
        <f t="shared" si="6"/>
        <v>173.55</v>
      </c>
    </row>
    <row r="60" spans="1:9" x14ac:dyDescent="0.25">
      <c r="A60" s="69" t="s">
        <v>215</v>
      </c>
      <c r="B60" s="656">
        <v>33</v>
      </c>
      <c r="C60" s="641">
        <f t="shared" si="8"/>
        <v>0.2391304347826087</v>
      </c>
      <c r="D60" s="66">
        <v>772</v>
      </c>
      <c r="E60" s="66">
        <f t="shared" si="11"/>
        <v>184.60869565217391</v>
      </c>
      <c r="F60" s="181">
        <v>1</v>
      </c>
      <c r="G60" s="66">
        <f t="shared" si="4"/>
        <v>184.61</v>
      </c>
      <c r="H60" s="66">
        <f t="shared" si="5"/>
        <v>44.47</v>
      </c>
      <c r="I60" s="70">
        <f t="shared" si="6"/>
        <v>229.08</v>
      </c>
    </row>
    <row r="61" spans="1:9" ht="36" customHeight="1" x14ac:dyDescent="0.25">
      <c r="A61" s="951" t="s">
        <v>7</v>
      </c>
      <c r="B61" s="1043">
        <f>SUM(B62:B82)</f>
        <v>408.65</v>
      </c>
      <c r="C61" s="1049">
        <f t="shared" ref="C61:I61" si="12">SUM(C62:C82)</f>
        <v>2.7751192441753809</v>
      </c>
      <c r="D61" s="1050"/>
      <c r="E61" s="1050"/>
      <c r="F61" s="1050"/>
      <c r="G61" s="1050">
        <f t="shared" si="12"/>
        <v>1194.4499999999998</v>
      </c>
      <c r="H61" s="1050">
        <f t="shared" si="12"/>
        <v>287.75</v>
      </c>
      <c r="I61" s="1051">
        <f t="shared" si="12"/>
        <v>1482.2000000000003</v>
      </c>
    </row>
    <row r="62" spans="1:9" x14ac:dyDescent="0.25">
      <c r="A62" s="69" t="s">
        <v>216</v>
      </c>
      <c r="B62" s="656">
        <v>21</v>
      </c>
      <c r="C62" s="641">
        <f t="shared" si="8"/>
        <v>0.15217391304347827</v>
      </c>
      <c r="D62" s="66">
        <v>567</v>
      </c>
      <c r="E62" s="66">
        <f t="shared" ref="E62:E82" si="13">C62*D62</f>
        <v>86.282608695652186</v>
      </c>
      <c r="F62" s="181">
        <v>1</v>
      </c>
      <c r="G62" s="66">
        <f t="shared" si="4"/>
        <v>86.28</v>
      </c>
      <c r="H62" s="66">
        <f t="shared" si="5"/>
        <v>20.78</v>
      </c>
      <c r="I62" s="70">
        <f t="shared" si="6"/>
        <v>107.06</v>
      </c>
    </row>
    <row r="63" spans="1:9" x14ac:dyDescent="0.25">
      <c r="A63" s="69" t="s">
        <v>216</v>
      </c>
      <c r="B63" s="656">
        <v>24</v>
      </c>
      <c r="C63" s="641">
        <f t="shared" si="8"/>
        <v>0.17391304347826086</v>
      </c>
      <c r="D63" s="66">
        <v>567</v>
      </c>
      <c r="E63" s="66">
        <f t="shared" si="13"/>
        <v>98.608695652173907</v>
      </c>
      <c r="F63" s="181">
        <v>1</v>
      </c>
      <c r="G63" s="66">
        <f t="shared" si="4"/>
        <v>98.61</v>
      </c>
      <c r="H63" s="66">
        <f t="shared" si="5"/>
        <v>23.76</v>
      </c>
      <c r="I63" s="70">
        <f t="shared" si="6"/>
        <v>122.37</v>
      </c>
    </row>
    <row r="64" spans="1:9" x14ac:dyDescent="0.25">
      <c r="A64" s="69" t="s">
        <v>753</v>
      </c>
      <c r="B64" s="656">
        <v>25</v>
      </c>
      <c r="C64" s="641">
        <f t="shared" si="8"/>
        <v>0.18115942028985507</v>
      </c>
      <c r="D64" s="66">
        <v>578</v>
      </c>
      <c r="E64" s="66">
        <f t="shared" si="13"/>
        <v>104.71014492753623</v>
      </c>
      <c r="F64" s="181">
        <v>0.3</v>
      </c>
      <c r="G64" s="66">
        <f t="shared" si="4"/>
        <v>31.41</v>
      </c>
      <c r="H64" s="66">
        <f t="shared" si="5"/>
        <v>7.57</v>
      </c>
      <c r="I64" s="70">
        <f t="shared" si="6"/>
        <v>38.980000000000004</v>
      </c>
    </row>
    <row r="65" spans="1:9" x14ac:dyDescent="0.25">
      <c r="A65" s="69" t="s">
        <v>753</v>
      </c>
      <c r="B65" s="656">
        <v>22.5</v>
      </c>
      <c r="C65" s="641">
        <f t="shared" si="8"/>
        <v>0.16304347826086957</v>
      </c>
      <c r="D65" s="66">
        <v>578</v>
      </c>
      <c r="E65" s="66">
        <f t="shared" si="13"/>
        <v>94.239130434782609</v>
      </c>
      <c r="F65" s="181">
        <v>0.3</v>
      </c>
      <c r="G65" s="66">
        <f t="shared" si="4"/>
        <v>28.27</v>
      </c>
      <c r="H65" s="66">
        <f t="shared" si="5"/>
        <v>6.81</v>
      </c>
      <c r="I65" s="70">
        <f t="shared" si="6"/>
        <v>35.08</v>
      </c>
    </row>
    <row r="66" spans="1:9" x14ac:dyDescent="0.25">
      <c r="A66" s="69" t="s">
        <v>753</v>
      </c>
      <c r="B66" s="656">
        <v>25</v>
      </c>
      <c r="C66" s="641">
        <f t="shared" si="8"/>
        <v>0.18115942028985507</v>
      </c>
      <c r="D66" s="66">
        <v>578</v>
      </c>
      <c r="E66" s="66">
        <f t="shared" si="13"/>
        <v>104.71014492753623</v>
      </c>
      <c r="F66" s="181">
        <v>0.3</v>
      </c>
      <c r="G66" s="66">
        <f t="shared" si="4"/>
        <v>31.41</v>
      </c>
      <c r="H66" s="66">
        <f t="shared" si="5"/>
        <v>7.57</v>
      </c>
      <c r="I66" s="70">
        <f t="shared" si="6"/>
        <v>38.980000000000004</v>
      </c>
    </row>
    <row r="67" spans="1:9" x14ac:dyDescent="0.25">
      <c r="A67" s="69" t="s">
        <v>753</v>
      </c>
      <c r="B67" s="656">
        <v>5</v>
      </c>
      <c r="C67" s="641">
        <f t="shared" si="8"/>
        <v>3.6231884057971016E-2</v>
      </c>
      <c r="D67" s="66">
        <v>578</v>
      </c>
      <c r="E67" s="66">
        <f t="shared" si="13"/>
        <v>20.942028985507246</v>
      </c>
      <c r="F67" s="181">
        <v>0.3</v>
      </c>
      <c r="G67" s="66">
        <f t="shared" si="4"/>
        <v>6.28</v>
      </c>
      <c r="H67" s="66">
        <f t="shared" si="5"/>
        <v>1.51</v>
      </c>
      <c r="I67" s="70">
        <f t="shared" si="6"/>
        <v>7.79</v>
      </c>
    </row>
    <row r="68" spans="1:9" x14ac:dyDescent="0.25">
      <c r="A68" s="69" t="s">
        <v>753</v>
      </c>
      <c r="B68" s="656">
        <v>22.5</v>
      </c>
      <c r="C68" s="641">
        <f t="shared" si="8"/>
        <v>0.16304347826086957</v>
      </c>
      <c r="D68" s="66">
        <v>578</v>
      </c>
      <c r="E68" s="66">
        <f t="shared" si="13"/>
        <v>94.239130434782609</v>
      </c>
      <c r="F68" s="181">
        <v>0.3</v>
      </c>
      <c r="G68" s="66">
        <f t="shared" si="4"/>
        <v>28.27</v>
      </c>
      <c r="H68" s="66">
        <f t="shared" si="5"/>
        <v>6.81</v>
      </c>
      <c r="I68" s="70">
        <f t="shared" si="6"/>
        <v>35.08</v>
      </c>
    </row>
    <row r="69" spans="1:9" x14ac:dyDescent="0.25">
      <c r="A69" s="69" t="s">
        <v>754</v>
      </c>
      <c r="B69" s="656">
        <v>22.5</v>
      </c>
      <c r="C69" s="641">
        <f t="shared" si="8"/>
        <v>0.16304347826086957</v>
      </c>
      <c r="D69" s="66">
        <v>755</v>
      </c>
      <c r="E69" s="66">
        <f t="shared" si="13"/>
        <v>123.09782608695653</v>
      </c>
      <c r="F69" s="181">
        <v>1</v>
      </c>
      <c r="G69" s="66">
        <f t="shared" si="4"/>
        <v>123.1</v>
      </c>
      <c r="H69" s="66">
        <f t="shared" si="5"/>
        <v>29.65</v>
      </c>
      <c r="I69" s="70">
        <f t="shared" si="6"/>
        <v>152.75</v>
      </c>
    </row>
    <row r="70" spans="1:9" x14ac:dyDescent="0.25">
      <c r="A70" s="69" t="s">
        <v>755</v>
      </c>
      <c r="B70" s="656">
        <v>10.25</v>
      </c>
      <c r="C70" s="641">
        <f t="shared" si="8"/>
        <v>7.4275362318840576E-2</v>
      </c>
      <c r="D70" s="66">
        <v>672</v>
      </c>
      <c r="E70" s="66">
        <f t="shared" si="13"/>
        <v>49.913043478260867</v>
      </c>
      <c r="F70" s="181">
        <v>1</v>
      </c>
      <c r="G70" s="66">
        <f t="shared" si="4"/>
        <v>49.91</v>
      </c>
      <c r="H70" s="66">
        <f t="shared" si="5"/>
        <v>12.02</v>
      </c>
      <c r="I70" s="70">
        <f t="shared" si="6"/>
        <v>61.929999999999993</v>
      </c>
    </row>
    <row r="71" spans="1:9" x14ac:dyDescent="0.25">
      <c r="A71" s="69" t="s">
        <v>756</v>
      </c>
      <c r="B71" s="656">
        <v>20</v>
      </c>
      <c r="C71" s="641">
        <f t="shared" si="8"/>
        <v>0.14492753623188406</v>
      </c>
      <c r="D71" s="66">
        <v>1750</v>
      </c>
      <c r="E71" s="66">
        <f t="shared" si="13"/>
        <v>253.62318840579712</v>
      </c>
      <c r="F71" s="181">
        <v>1</v>
      </c>
      <c r="G71" s="66">
        <f t="shared" si="4"/>
        <v>253.62</v>
      </c>
      <c r="H71" s="66">
        <f t="shared" si="5"/>
        <v>61.1</v>
      </c>
      <c r="I71" s="70">
        <f t="shared" si="6"/>
        <v>314.72000000000003</v>
      </c>
    </row>
    <row r="72" spans="1:9" x14ac:dyDescent="0.25">
      <c r="A72" s="69" t="s">
        <v>757</v>
      </c>
      <c r="B72" s="656">
        <v>8</v>
      </c>
      <c r="C72" s="641">
        <f t="shared" si="8"/>
        <v>5.7971014492753624E-2</v>
      </c>
      <c r="D72" s="66">
        <v>1750</v>
      </c>
      <c r="E72" s="66">
        <f t="shared" si="13"/>
        <v>101.44927536231884</v>
      </c>
      <c r="F72" s="181">
        <v>1</v>
      </c>
      <c r="G72" s="66">
        <f t="shared" si="4"/>
        <v>101.45</v>
      </c>
      <c r="H72" s="66">
        <f t="shared" si="5"/>
        <v>24.44</v>
      </c>
      <c r="I72" s="70">
        <f t="shared" si="6"/>
        <v>125.89</v>
      </c>
    </row>
    <row r="73" spans="1:9" x14ac:dyDescent="0.25">
      <c r="A73" s="69" t="s">
        <v>758</v>
      </c>
      <c r="B73" s="656">
        <v>27.5</v>
      </c>
      <c r="C73" s="641">
        <f>B73/158</f>
        <v>0.17405063291139242</v>
      </c>
      <c r="D73" s="66">
        <v>577</v>
      </c>
      <c r="E73" s="66">
        <f t="shared" si="13"/>
        <v>100.42721518987342</v>
      </c>
      <c r="F73" s="181">
        <v>0.3</v>
      </c>
      <c r="G73" s="66">
        <f t="shared" si="4"/>
        <v>30.13</v>
      </c>
      <c r="H73" s="66">
        <f t="shared" si="5"/>
        <v>7.26</v>
      </c>
      <c r="I73" s="70">
        <f t="shared" si="6"/>
        <v>37.39</v>
      </c>
    </row>
    <row r="74" spans="1:9" x14ac:dyDescent="0.25">
      <c r="A74" s="69" t="s">
        <v>76</v>
      </c>
      <c r="B74" s="656">
        <v>23.75</v>
      </c>
      <c r="C74" s="641">
        <f t="shared" ref="C74:C82" si="14">B74/158</f>
        <v>0.15031645569620253</v>
      </c>
      <c r="D74" s="66">
        <v>554</v>
      </c>
      <c r="E74" s="66">
        <f t="shared" si="13"/>
        <v>83.275316455696199</v>
      </c>
      <c r="F74" s="181">
        <v>0.3</v>
      </c>
      <c r="G74" s="66">
        <f t="shared" si="4"/>
        <v>24.98</v>
      </c>
      <c r="H74" s="66">
        <f t="shared" si="5"/>
        <v>6.02</v>
      </c>
      <c r="I74" s="70">
        <f t="shared" si="6"/>
        <v>31</v>
      </c>
    </row>
    <row r="75" spans="1:9" x14ac:dyDescent="0.25">
      <c r="A75" s="69" t="s">
        <v>76</v>
      </c>
      <c r="B75" s="656">
        <v>1.75</v>
      </c>
      <c r="C75" s="641">
        <f t="shared" si="14"/>
        <v>1.1075949367088608E-2</v>
      </c>
      <c r="D75" s="66">
        <v>554</v>
      </c>
      <c r="E75" s="66">
        <f t="shared" si="13"/>
        <v>6.1360759493670889</v>
      </c>
      <c r="F75" s="181">
        <v>0.3</v>
      </c>
      <c r="G75" s="66">
        <f t="shared" si="4"/>
        <v>1.84</v>
      </c>
      <c r="H75" s="66">
        <f t="shared" si="5"/>
        <v>0.44</v>
      </c>
      <c r="I75" s="70">
        <f t="shared" si="6"/>
        <v>2.2800000000000002</v>
      </c>
    </row>
    <row r="76" spans="1:9" x14ac:dyDescent="0.25">
      <c r="A76" s="69" t="s">
        <v>76</v>
      </c>
      <c r="B76" s="656">
        <v>27.5</v>
      </c>
      <c r="C76" s="641">
        <f t="shared" si="14"/>
        <v>0.17405063291139242</v>
      </c>
      <c r="D76" s="66">
        <v>554</v>
      </c>
      <c r="E76" s="66">
        <f t="shared" si="13"/>
        <v>96.424050632911403</v>
      </c>
      <c r="F76" s="181">
        <v>0.3</v>
      </c>
      <c r="G76" s="66">
        <f t="shared" ref="G76:G97" si="15">ROUND(E76*F76,2)</f>
        <v>28.93</v>
      </c>
      <c r="H76" s="66">
        <f t="shared" ref="H76:H97" si="16">ROUND(G76*0.2409,2)</f>
        <v>6.97</v>
      </c>
      <c r="I76" s="70">
        <f t="shared" ref="I76:I97" si="17">G76+H76</f>
        <v>35.9</v>
      </c>
    </row>
    <row r="77" spans="1:9" x14ac:dyDescent="0.25">
      <c r="A77" s="69" t="s">
        <v>76</v>
      </c>
      <c r="B77" s="656">
        <v>27.5</v>
      </c>
      <c r="C77" s="641">
        <f t="shared" si="14"/>
        <v>0.17405063291139242</v>
      </c>
      <c r="D77" s="66">
        <v>554</v>
      </c>
      <c r="E77" s="66">
        <f t="shared" si="13"/>
        <v>96.424050632911403</v>
      </c>
      <c r="F77" s="181">
        <v>0.3</v>
      </c>
      <c r="G77" s="66">
        <f t="shared" si="15"/>
        <v>28.93</v>
      </c>
      <c r="H77" s="66">
        <f t="shared" si="16"/>
        <v>6.97</v>
      </c>
      <c r="I77" s="70">
        <f t="shared" si="17"/>
        <v>35.9</v>
      </c>
    </row>
    <row r="78" spans="1:9" x14ac:dyDescent="0.25">
      <c r="A78" s="69" t="s">
        <v>759</v>
      </c>
      <c r="B78" s="656">
        <v>27.5</v>
      </c>
      <c r="C78" s="641">
        <f t="shared" si="14"/>
        <v>0.17405063291139242</v>
      </c>
      <c r="D78" s="66">
        <v>852</v>
      </c>
      <c r="E78" s="66">
        <f t="shared" si="13"/>
        <v>148.29113924050634</v>
      </c>
      <c r="F78" s="181">
        <v>0.3</v>
      </c>
      <c r="G78" s="66">
        <f t="shared" si="15"/>
        <v>44.49</v>
      </c>
      <c r="H78" s="66">
        <f t="shared" si="16"/>
        <v>10.72</v>
      </c>
      <c r="I78" s="70">
        <f t="shared" si="17"/>
        <v>55.21</v>
      </c>
    </row>
    <row r="79" spans="1:9" x14ac:dyDescent="0.25">
      <c r="A79" s="69" t="s">
        <v>760</v>
      </c>
      <c r="B79" s="656">
        <v>6</v>
      </c>
      <c r="C79" s="641">
        <f t="shared" si="14"/>
        <v>3.7974683544303799E-2</v>
      </c>
      <c r="D79" s="66">
        <v>520</v>
      </c>
      <c r="E79" s="66">
        <f t="shared" si="13"/>
        <v>19.746835443037977</v>
      </c>
      <c r="F79" s="181">
        <v>0.3</v>
      </c>
      <c r="G79" s="66">
        <f t="shared" si="15"/>
        <v>5.92</v>
      </c>
      <c r="H79" s="66">
        <f t="shared" si="16"/>
        <v>1.43</v>
      </c>
      <c r="I79" s="70">
        <f t="shared" si="17"/>
        <v>7.35</v>
      </c>
    </row>
    <row r="80" spans="1:9" x14ac:dyDescent="0.25">
      <c r="A80" s="69" t="s">
        <v>761</v>
      </c>
      <c r="B80" s="656">
        <v>22</v>
      </c>
      <c r="C80" s="641">
        <f t="shared" si="14"/>
        <v>0.13924050632911392</v>
      </c>
      <c r="D80" s="66">
        <v>1280</v>
      </c>
      <c r="E80" s="66">
        <f t="shared" si="13"/>
        <v>178.22784810126581</v>
      </c>
      <c r="F80" s="181">
        <v>0.3</v>
      </c>
      <c r="G80" s="66">
        <f t="shared" si="15"/>
        <v>53.47</v>
      </c>
      <c r="H80" s="66">
        <f t="shared" si="16"/>
        <v>12.88</v>
      </c>
      <c r="I80" s="70">
        <f t="shared" si="17"/>
        <v>66.349999999999994</v>
      </c>
    </row>
    <row r="81" spans="1:9" x14ac:dyDescent="0.25">
      <c r="A81" s="69" t="s">
        <v>762</v>
      </c>
      <c r="B81" s="656">
        <v>22</v>
      </c>
      <c r="C81" s="641">
        <f t="shared" si="14"/>
        <v>0.13924050632911392</v>
      </c>
      <c r="D81" s="66">
        <v>1480</v>
      </c>
      <c r="E81" s="66">
        <f t="shared" si="13"/>
        <v>206.07594936708858</v>
      </c>
      <c r="F81" s="181">
        <v>0.3</v>
      </c>
      <c r="G81" s="66">
        <f t="shared" si="15"/>
        <v>61.82</v>
      </c>
      <c r="H81" s="66">
        <f t="shared" si="16"/>
        <v>14.89</v>
      </c>
      <c r="I81" s="70">
        <f t="shared" si="17"/>
        <v>76.710000000000008</v>
      </c>
    </row>
    <row r="82" spans="1:9" ht="17.25" thickBot="1" x14ac:dyDescent="0.3">
      <c r="A82" s="1165" t="s">
        <v>665</v>
      </c>
      <c r="B82" s="1174">
        <v>17.399999999999999</v>
      </c>
      <c r="C82" s="1175">
        <f t="shared" si="14"/>
        <v>0.110126582278481</v>
      </c>
      <c r="D82" s="75">
        <v>2280</v>
      </c>
      <c r="E82" s="75">
        <f t="shared" si="13"/>
        <v>251.08860759493669</v>
      </c>
      <c r="F82" s="1176">
        <v>0.3</v>
      </c>
      <c r="G82" s="75">
        <f t="shared" si="15"/>
        <v>75.33</v>
      </c>
      <c r="H82" s="75">
        <f t="shared" si="16"/>
        <v>18.149999999999999</v>
      </c>
      <c r="I82" s="76">
        <f t="shared" si="17"/>
        <v>93.47999999999999</v>
      </c>
    </row>
    <row r="83" spans="1:9" hidden="1" x14ac:dyDescent="0.25">
      <c r="A83" s="1162"/>
      <c r="B83" s="1166"/>
      <c r="C83" s="1167"/>
      <c r="D83" s="1168"/>
      <c r="E83" s="1168"/>
      <c r="F83" s="1169"/>
      <c r="G83" s="1168">
        <f t="shared" si="15"/>
        <v>0</v>
      </c>
      <c r="H83" s="1168">
        <f t="shared" si="16"/>
        <v>0</v>
      </c>
      <c r="I83" s="1170">
        <f t="shared" si="17"/>
        <v>0</v>
      </c>
    </row>
    <row r="84" spans="1:9" s="1" customFormat="1" ht="24" hidden="1" customHeight="1" x14ac:dyDescent="0.25">
      <c r="A84" s="10" t="s">
        <v>2</v>
      </c>
      <c r="B84" s="141"/>
      <c r="C84" s="28"/>
      <c r="D84" s="12"/>
      <c r="E84" s="12"/>
      <c r="F84" s="12"/>
      <c r="G84" s="66">
        <f t="shared" si="15"/>
        <v>0</v>
      </c>
      <c r="H84" s="66">
        <f t="shared" si="16"/>
        <v>0</v>
      </c>
      <c r="I84" s="70">
        <f t="shared" si="17"/>
        <v>0</v>
      </c>
    </row>
    <row r="85" spans="1:9" ht="37.5" hidden="1" customHeight="1" x14ac:dyDescent="0.25">
      <c r="A85" s="14" t="s">
        <v>10</v>
      </c>
      <c r="B85" s="71"/>
      <c r="C85" s="29"/>
      <c r="D85" s="16"/>
      <c r="E85" s="16"/>
      <c r="F85" s="16"/>
      <c r="G85" s="66">
        <f t="shared" si="15"/>
        <v>0</v>
      </c>
      <c r="H85" s="66">
        <f t="shared" si="16"/>
        <v>0</v>
      </c>
      <c r="I85" s="70">
        <f t="shared" si="17"/>
        <v>0</v>
      </c>
    </row>
    <row r="86" spans="1:9" ht="18.75" hidden="1" customHeight="1" x14ac:dyDescent="0.25">
      <c r="A86" s="14" t="s">
        <v>1</v>
      </c>
      <c r="B86" s="71"/>
      <c r="C86" s="29"/>
      <c r="D86" s="16"/>
      <c r="E86" s="16"/>
      <c r="F86" s="16"/>
      <c r="G86" s="66">
        <f t="shared" si="15"/>
        <v>0</v>
      </c>
      <c r="H86" s="66">
        <f t="shared" si="16"/>
        <v>0</v>
      </c>
      <c r="I86" s="70">
        <f t="shared" si="17"/>
        <v>0</v>
      </c>
    </row>
    <row r="87" spans="1:9" ht="19.5" hidden="1" customHeight="1" x14ac:dyDescent="0.25">
      <c r="A87" s="14" t="s">
        <v>1</v>
      </c>
      <c r="B87" s="71"/>
      <c r="C87" s="29"/>
      <c r="D87" s="16"/>
      <c r="E87" s="16"/>
      <c r="F87" s="16"/>
      <c r="G87" s="66">
        <f t="shared" si="15"/>
        <v>0</v>
      </c>
      <c r="H87" s="66">
        <f t="shared" si="16"/>
        <v>0</v>
      </c>
      <c r="I87" s="70">
        <f t="shared" si="17"/>
        <v>0</v>
      </c>
    </row>
    <row r="88" spans="1:9" ht="49.5" hidden="1" customHeight="1" x14ac:dyDescent="0.25">
      <c r="A88" s="14" t="s">
        <v>8</v>
      </c>
      <c r="B88" s="71"/>
      <c r="C88" s="29"/>
      <c r="D88" s="16"/>
      <c r="E88" s="16"/>
      <c r="F88" s="16"/>
      <c r="G88" s="66">
        <f t="shared" si="15"/>
        <v>0</v>
      </c>
      <c r="H88" s="66">
        <f t="shared" si="16"/>
        <v>0</v>
      </c>
      <c r="I88" s="70">
        <f t="shared" si="17"/>
        <v>0</v>
      </c>
    </row>
    <row r="89" spans="1:9" hidden="1" x14ac:dyDescent="0.25">
      <c r="A89" s="14" t="s">
        <v>1</v>
      </c>
      <c r="B89" s="71"/>
      <c r="C89" s="29"/>
      <c r="D89" s="16"/>
      <c r="E89" s="16"/>
      <c r="F89" s="16"/>
      <c r="G89" s="66">
        <f t="shared" si="15"/>
        <v>0</v>
      </c>
      <c r="H89" s="66">
        <f t="shared" si="16"/>
        <v>0</v>
      </c>
      <c r="I89" s="70">
        <f t="shared" si="17"/>
        <v>0</v>
      </c>
    </row>
    <row r="90" spans="1:9" hidden="1" x14ac:dyDescent="0.25">
      <c r="A90" s="14" t="s">
        <v>1</v>
      </c>
      <c r="B90" s="71"/>
      <c r="C90" s="29"/>
      <c r="D90" s="16"/>
      <c r="E90" s="16"/>
      <c r="F90" s="16"/>
      <c r="G90" s="66">
        <f t="shared" si="15"/>
        <v>0</v>
      </c>
      <c r="H90" s="66">
        <f t="shared" si="16"/>
        <v>0</v>
      </c>
      <c r="I90" s="70">
        <f t="shared" si="17"/>
        <v>0</v>
      </c>
    </row>
    <row r="91" spans="1:9" ht="64.5" hidden="1" customHeight="1" x14ac:dyDescent="0.25">
      <c r="A91" s="14" t="s">
        <v>9</v>
      </c>
      <c r="B91" s="71"/>
      <c r="C91" s="29"/>
      <c r="D91" s="16"/>
      <c r="E91" s="16"/>
      <c r="F91" s="16"/>
      <c r="G91" s="66">
        <f t="shared" si="15"/>
        <v>0</v>
      </c>
      <c r="H91" s="66">
        <f t="shared" si="16"/>
        <v>0</v>
      </c>
      <c r="I91" s="70">
        <f t="shared" si="17"/>
        <v>0</v>
      </c>
    </row>
    <row r="92" spans="1:9" hidden="1" x14ac:dyDescent="0.25">
      <c r="A92" s="14" t="s">
        <v>1</v>
      </c>
      <c r="B92" s="71"/>
      <c r="C92" s="29"/>
      <c r="D92" s="16"/>
      <c r="E92" s="16"/>
      <c r="F92" s="16"/>
      <c r="G92" s="66">
        <f t="shared" si="15"/>
        <v>0</v>
      </c>
      <c r="H92" s="66">
        <f t="shared" si="16"/>
        <v>0</v>
      </c>
      <c r="I92" s="70">
        <f t="shared" si="17"/>
        <v>0</v>
      </c>
    </row>
    <row r="93" spans="1:9" hidden="1" x14ac:dyDescent="0.25">
      <c r="A93" s="14" t="s">
        <v>1</v>
      </c>
      <c r="B93" s="71"/>
      <c r="C93" s="29"/>
      <c r="D93" s="16"/>
      <c r="E93" s="16"/>
      <c r="F93" s="16"/>
      <c r="G93" s="66">
        <f t="shared" si="15"/>
        <v>0</v>
      </c>
      <c r="H93" s="66">
        <f t="shared" si="16"/>
        <v>0</v>
      </c>
      <c r="I93" s="70">
        <f t="shared" si="17"/>
        <v>0</v>
      </c>
    </row>
    <row r="94" spans="1:9" ht="37.5" hidden="1" customHeight="1" x14ac:dyDescent="0.25">
      <c r="A94" s="14" t="s">
        <v>7</v>
      </c>
      <c r="B94" s="71"/>
      <c r="C94" s="29"/>
      <c r="D94" s="16"/>
      <c r="E94" s="16"/>
      <c r="F94" s="16"/>
      <c r="G94" s="66">
        <f t="shared" si="15"/>
        <v>0</v>
      </c>
      <c r="H94" s="66">
        <f t="shared" si="16"/>
        <v>0</v>
      </c>
      <c r="I94" s="70">
        <f t="shared" si="17"/>
        <v>0</v>
      </c>
    </row>
    <row r="95" spans="1:9" ht="17.25" hidden="1" x14ac:dyDescent="0.3">
      <c r="A95" s="22" t="s">
        <v>14</v>
      </c>
      <c r="B95" s="71"/>
      <c r="C95" s="29"/>
      <c r="D95" s="16"/>
      <c r="E95" s="16"/>
      <c r="F95" s="16"/>
      <c r="G95" s="66">
        <f t="shared" si="15"/>
        <v>0</v>
      </c>
      <c r="H95" s="66">
        <f t="shared" si="16"/>
        <v>0</v>
      </c>
      <c r="I95" s="70">
        <f t="shared" si="17"/>
        <v>0</v>
      </c>
    </row>
    <row r="96" spans="1:9" hidden="1" x14ac:dyDescent="0.25">
      <c r="A96" s="18" t="s">
        <v>23</v>
      </c>
      <c r="B96" s="182">
        <v>175</v>
      </c>
      <c r="C96" s="31">
        <f>B96/159</f>
        <v>1.10062893081761</v>
      </c>
      <c r="D96" s="32">
        <v>669</v>
      </c>
      <c r="E96" s="32">
        <f>D96*C96</f>
        <v>736.32075471698113</v>
      </c>
      <c r="F96" s="33">
        <v>1</v>
      </c>
      <c r="G96" s="66">
        <f t="shared" si="15"/>
        <v>736.32</v>
      </c>
      <c r="H96" s="66">
        <f t="shared" si="16"/>
        <v>177.38</v>
      </c>
      <c r="I96" s="70">
        <f t="shared" si="17"/>
        <v>913.7</v>
      </c>
    </row>
    <row r="97" spans="1:9" ht="17.25" hidden="1" thickBot="1" x14ac:dyDescent="0.3">
      <c r="A97" s="37" t="s">
        <v>25</v>
      </c>
      <c r="B97" s="183"/>
      <c r="C97" s="36"/>
      <c r="D97" s="20"/>
      <c r="E97" s="20"/>
      <c r="F97" s="21"/>
      <c r="G97" s="66">
        <f t="shared" si="15"/>
        <v>0</v>
      </c>
      <c r="H97" s="66">
        <f t="shared" si="16"/>
        <v>0</v>
      </c>
      <c r="I97" s="70">
        <f t="shared" si="17"/>
        <v>0</v>
      </c>
    </row>
    <row r="100" spans="1:9" x14ac:dyDescent="0.25">
      <c r="A100" s="2" t="s">
        <v>763</v>
      </c>
    </row>
    <row r="101" spans="1:9" ht="18" customHeight="1" x14ac:dyDescent="0.25"/>
    <row r="102" spans="1:9" x14ac:dyDescent="0.25">
      <c r="A102" s="2" t="s">
        <v>764</v>
      </c>
    </row>
    <row r="103" spans="1:9" x14ac:dyDescent="0.25">
      <c r="A103" s="2" t="s">
        <v>765</v>
      </c>
    </row>
  </sheetData>
  <mergeCells count="4">
    <mergeCell ref="F1:G1"/>
    <mergeCell ref="A2:G2"/>
    <mergeCell ref="A6:A7"/>
    <mergeCell ref="B6:I6"/>
  </mergeCells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 tint="0.59999389629810485"/>
  </sheetPr>
  <dimension ref="A1:I30"/>
  <sheetViews>
    <sheetView zoomScale="80" zoomScaleNormal="80" zoomScaleSheetLayoutView="80" workbookViewId="0">
      <selection activeCell="A4" sqref="A4"/>
    </sheetView>
  </sheetViews>
  <sheetFormatPr defaultColWidth="9.140625" defaultRowHeight="16.5" x14ac:dyDescent="0.25"/>
  <cols>
    <col min="1" max="1" width="62.28515625" style="2" customWidth="1"/>
    <col min="2" max="2" width="17.28515625" style="2" customWidth="1"/>
    <col min="3" max="3" width="19.28515625" style="2" customWidth="1"/>
    <col min="4" max="4" width="13.7109375" style="2" customWidth="1"/>
    <col min="5" max="5" width="15.42578125" style="2" customWidth="1"/>
    <col min="6" max="6" width="11.42578125" style="2" customWidth="1"/>
    <col min="7" max="7" width="11.5703125" style="2" customWidth="1"/>
    <col min="8" max="8" width="12.140625" style="2" customWidth="1"/>
    <col min="9" max="9" width="12.5703125" style="2" customWidth="1"/>
    <col min="10" max="16384" width="9.140625" style="2"/>
  </cols>
  <sheetData>
    <row r="1" spans="1:9" x14ac:dyDescent="0.25">
      <c r="F1" s="1433"/>
      <c r="G1" s="1433"/>
    </row>
    <row r="2" spans="1:9" s="1" customFormat="1" ht="48.75" customHeight="1" x14ac:dyDescent="0.25">
      <c r="A2" s="1374" t="s">
        <v>691</v>
      </c>
      <c r="B2" s="1374"/>
      <c r="C2" s="1374"/>
      <c r="D2" s="1374"/>
      <c r="E2" s="1374"/>
      <c r="F2" s="1374"/>
      <c r="G2" s="1374"/>
    </row>
    <row r="4" spans="1:9" x14ac:dyDescent="0.25">
      <c r="A4" s="1177" t="s">
        <v>2706</v>
      </c>
    </row>
    <row r="5" spans="1:9" ht="17.25" thickBot="1" x14ac:dyDescent="0.3"/>
    <row r="6" spans="1:9" ht="24" customHeight="1" x14ac:dyDescent="0.25">
      <c r="A6" s="1428"/>
      <c r="B6" s="1430" t="s">
        <v>11</v>
      </c>
      <c r="C6" s="1431"/>
      <c r="D6" s="1431"/>
      <c r="E6" s="1431"/>
      <c r="F6" s="1431"/>
      <c r="G6" s="1431"/>
      <c r="H6" s="1431"/>
      <c r="I6" s="1432"/>
    </row>
    <row r="7" spans="1:9" ht="142.5" customHeight="1" x14ac:dyDescent="0.25">
      <c r="A7" s="1429"/>
      <c r="B7" s="23" t="s">
        <v>21</v>
      </c>
      <c r="C7" s="166" t="s">
        <v>15</v>
      </c>
      <c r="D7" s="24" t="s">
        <v>16</v>
      </c>
      <c r="E7" s="24" t="s">
        <v>13</v>
      </c>
      <c r="F7" s="24" t="s">
        <v>3</v>
      </c>
      <c r="G7" s="24" t="s">
        <v>4</v>
      </c>
      <c r="H7" s="24" t="s">
        <v>5</v>
      </c>
      <c r="I7" s="25" t="s">
        <v>6</v>
      </c>
    </row>
    <row r="8" spans="1:9" ht="13.5" customHeight="1" x14ac:dyDescent="0.25">
      <c r="A8" s="915"/>
      <c r="B8" s="4">
        <v>1</v>
      </c>
      <c r="C8" s="5" t="s">
        <v>24</v>
      </c>
      <c r="D8" s="5">
        <v>3</v>
      </c>
      <c r="E8" s="5" t="s">
        <v>17</v>
      </c>
      <c r="F8" s="5">
        <v>5</v>
      </c>
      <c r="G8" s="5" t="s">
        <v>18</v>
      </c>
      <c r="H8" s="5" t="s">
        <v>19</v>
      </c>
      <c r="I8" s="6" t="s">
        <v>20</v>
      </c>
    </row>
    <row r="9" spans="1:9" s="1" customFormat="1" ht="26.25" customHeight="1" x14ac:dyDescent="0.25">
      <c r="A9" s="213" t="s">
        <v>0</v>
      </c>
      <c r="B9" s="489">
        <f>B10</f>
        <v>29</v>
      </c>
      <c r="C9" s="8">
        <f t="shared" ref="C9:I9" si="0">C10</f>
        <v>0.18354430379746836</v>
      </c>
      <c r="D9" s="8"/>
      <c r="E9" s="8"/>
      <c r="F9" s="8"/>
      <c r="G9" s="8">
        <f t="shared" si="0"/>
        <v>182.40999999999997</v>
      </c>
      <c r="H9" s="8">
        <f t="shared" si="0"/>
        <v>43.92</v>
      </c>
      <c r="I9" s="9">
        <f t="shared" si="0"/>
        <v>226.32999999999998</v>
      </c>
    </row>
    <row r="10" spans="1:9" s="1" customFormat="1" ht="21.75" customHeight="1" x14ac:dyDescent="0.25">
      <c r="A10" s="1045" t="s">
        <v>2681</v>
      </c>
      <c r="B10" s="490">
        <f>B11+B17</f>
        <v>29</v>
      </c>
      <c r="C10" s="12">
        <f t="shared" ref="C10:I10" si="1">C11+C17</f>
        <v>0.18354430379746836</v>
      </c>
      <c r="D10" s="12"/>
      <c r="E10" s="12"/>
      <c r="F10" s="12"/>
      <c r="G10" s="12">
        <f t="shared" si="1"/>
        <v>182.40999999999997</v>
      </c>
      <c r="H10" s="12">
        <f t="shared" si="1"/>
        <v>43.92</v>
      </c>
      <c r="I10" s="13">
        <f t="shared" si="1"/>
        <v>226.32999999999998</v>
      </c>
    </row>
    <row r="11" spans="1:9" ht="30" customHeight="1" x14ac:dyDescent="0.25">
      <c r="A11" s="1037" t="s">
        <v>10</v>
      </c>
      <c r="B11" s="878">
        <f>SUM(B12:B16)</f>
        <v>9.5</v>
      </c>
      <c r="C11" s="883">
        <f t="shared" ref="C11:I11" si="2">SUM(C12:C16)</f>
        <v>6.0126582278481014E-2</v>
      </c>
      <c r="D11" s="867"/>
      <c r="E11" s="867"/>
      <c r="F11" s="867"/>
      <c r="G11" s="867">
        <f t="shared" si="2"/>
        <v>110.17999999999998</v>
      </c>
      <c r="H11" s="867">
        <f t="shared" si="2"/>
        <v>26.529999999999998</v>
      </c>
      <c r="I11" s="868">
        <f t="shared" si="2"/>
        <v>136.70999999999998</v>
      </c>
    </row>
    <row r="12" spans="1:9" ht="18.75" customHeight="1" x14ac:dyDescent="0.25">
      <c r="A12" s="862" t="s">
        <v>26</v>
      </c>
      <c r="B12" s="491">
        <v>4.5</v>
      </c>
      <c r="C12" s="16">
        <f>B12/158</f>
        <v>2.8481012658227847E-2</v>
      </c>
      <c r="D12" s="16">
        <v>2200</v>
      </c>
      <c r="E12" s="16">
        <f>C12*D12</f>
        <v>62.658227848101262</v>
      </c>
      <c r="F12" s="129">
        <v>1</v>
      </c>
      <c r="G12" s="16">
        <f>ROUND(E12*F12,2)</f>
        <v>62.66</v>
      </c>
      <c r="H12" s="16">
        <f>ROUND(G12*0.2409,2)</f>
        <v>15.09</v>
      </c>
      <c r="I12" s="17">
        <f>G12+H12</f>
        <v>77.75</v>
      </c>
    </row>
    <row r="13" spans="1:9" ht="18.75" customHeight="1" x14ac:dyDescent="0.25">
      <c r="A13" s="862" t="s">
        <v>28</v>
      </c>
      <c r="B13" s="491">
        <v>1.25</v>
      </c>
      <c r="C13" s="16">
        <f>B13/158</f>
        <v>7.9113924050632917E-3</v>
      </c>
      <c r="D13" s="16">
        <v>9.5</v>
      </c>
      <c r="E13" s="16">
        <f>B13*D13</f>
        <v>11.875</v>
      </c>
      <c r="F13" s="129">
        <v>1</v>
      </c>
      <c r="G13" s="16">
        <f t="shared" ref="G13:G24" si="3">ROUND(E13*F13,2)</f>
        <v>11.88</v>
      </c>
      <c r="H13" s="16">
        <f t="shared" ref="H13:H24" si="4">ROUND(G13*0.2409,2)</f>
        <v>2.86</v>
      </c>
      <c r="I13" s="17">
        <f t="shared" ref="I13:I24" si="5">G13+H13</f>
        <v>14.74</v>
      </c>
    </row>
    <row r="14" spans="1:9" ht="18.75" customHeight="1" x14ac:dyDescent="0.25">
      <c r="A14" s="862" t="s">
        <v>29</v>
      </c>
      <c r="B14" s="491">
        <v>1.25</v>
      </c>
      <c r="C14" s="16">
        <f t="shared" ref="C14:C16" si="6">B14/158</f>
        <v>7.9113924050632917E-3</v>
      </c>
      <c r="D14" s="16">
        <v>9.5</v>
      </c>
      <c r="E14" s="16">
        <f t="shared" ref="E14:E16" si="7">B14*D14</f>
        <v>11.875</v>
      </c>
      <c r="F14" s="129">
        <v>1</v>
      </c>
      <c r="G14" s="16">
        <f t="shared" si="3"/>
        <v>11.88</v>
      </c>
      <c r="H14" s="16">
        <f t="shared" si="4"/>
        <v>2.86</v>
      </c>
      <c r="I14" s="17">
        <f t="shared" si="5"/>
        <v>14.74</v>
      </c>
    </row>
    <row r="15" spans="1:9" ht="18.75" customHeight="1" x14ac:dyDescent="0.25">
      <c r="A15" s="862" t="s">
        <v>30</v>
      </c>
      <c r="B15" s="491">
        <v>1.25</v>
      </c>
      <c r="C15" s="16">
        <f t="shared" si="6"/>
        <v>7.9113924050632917E-3</v>
      </c>
      <c r="D15" s="16">
        <v>9.5</v>
      </c>
      <c r="E15" s="16">
        <f t="shared" si="7"/>
        <v>11.875</v>
      </c>
      <c r="F15" s="129">
        <v>1</v>
      </c>
      <c r="G15" s="16">
        <f t="shared" si="3"/>
        <v>11.88</v>
      </c>
      <c r="H15" s="16">
        <f t="shared" si="4"/>
        <v>2.86</v>
      </c>
      <c r="I15" s="17">
        <f t="shared" si="5"/>
        <v>14.74</v>
      </c>
    </row>
    <row r="16" spans="1:9" ht="18.75" customHeight="1" x14ac:dyDescent="0.25">
      <c r="A16" s="862" t="s">
        <v>31</v>
      </c>
      <c r="B16" s="491">
        <v>1.25</v>
      </c>
      <c r="C16" s="16">
        <f t="shared" si="6"/>
        <v>7.9113924050632917E-3</v>
      </c>
      <c r="D16" s="16">
        <v>9.5</v>
      </c>
      <c r="E16" s="16">
        <f t="shared" si="7"/>
        <v>11.875</v>
      </c>
      <c r="F16" s="129">
        <v>1</v>
      </c>
      <c r="G16" s="16">
        <f t="shared" si="3"/>
        <v>11.88</v>
      </c>
      <c r="H16" s="16">
        <f t="shared" si="4"/>
        <v>2.86</v>
      </c>
      <c r="I16" s="17">
        <f t="shared" si="5"/>
        <v>14.74</v>
      </c>
    </row>
    <row r="17" spans="1:9" ht="49.5" x14ac:dyDescent="0.25">
      <c r="A17" s="1037" t="s">
        <v>8</v>
      </c>
      <c r="B17" s="878">
        <f>SUM(B18:B24)</f>
        <v>19.5</v>
      </c>
      <c r="C17" s="883">
        <f t="shared" ref="C17:I17" si="8">SUM(C18:C24)</f>
        <v>0.12341772151898735</v>
      </c>
      <c r="D17" s="867"/>
      <c r="E17" s="867"/>
      <c r="F17" s="867"/>
      <c r="G17" s="867">
        <f t="shared" si="8"/>
        <v>72.23</v>
      </c>
      <c r="H17" s="867">
        <f t="shared" si="8"/>
        <v>17.39</v>
      </c>
      <c r="I17" s="868">
        <f t="shared" si="8"/>
        <v>89.61999999999999</v>
      </c>
    </row>
    <row r="18" spans="1:9" ht="18.75" customHeight="1" x14ac:dyDescent="0.25">
      <c r="A18" s="862" t="s">
        <v>27</v>
      </c>
      <c r="B18" s="491">
        <v>4.5</v>
      </c>
      <c r="C18" s="16">
        <f>B18/158</f>
        <v>2.8481012658227847E-2</v>
      </c>
      <c r="D18" s="16">
        <v>5.05</v>
      </c>
      <c r="E18" s="16">
        <f>B18*D18</f>
        <v>22.724999999999998</v>
      </c>
      <c r="F18" s="129">
        <v>1</v>
      </c>
      <c r="G18" s="16">
        <f t="shared" si="3"/>
        <v>22.73</v>
      </c>
      <c r="H18" s="16">
        <f t="shared" si="4"/>
        <v>5.48</v>
      </c>
      <c r="I18" s="17">
        <f t="shared" si="5"/>
        <v>28.21</v>
      </c>
    </row>
    <row r="19" spans="1:9" ht="18.75" customHeight="1" x14ac:dyDescent="0.25">
      <c r="A19" s="862" t="s">
        <v>32</v>
      </c>
      <c r="B19" s="491">
        <v>3</v>
      </c>
      <c r="C19" s="16">
        <f>B19/158</f>
        <v>1.8987341772151899E-2</v>
      </c>
      <c r="D19" s="16">
        <v>3.3</v>
      </c>
      <c r="E19" s="16">
        <f>B19*D19</f>
        <v>9.8999999999999986</v>
      </c>
      <c r="F19" s="129">
        <v>1</v>
      </c>
      <c r="G19" s="16">
        <f t="shared" si="3"/>
        <v>9.9</v>
      </c>
      <c r="H19" s="16">
        <f t="shared" si="4"/>
        <v>2.38</v>
      </c>
      <c r="I19" s="17">
        <f t="shared" si="5"/>
        <v>12.280000000000001</v>
      </c>
    </row>
    <row r="20" spans="1:9" ht="18.75" customHeight="1" x14ac:dyDescent="0.25">
      <c r="A20" s="862" t="s">
        <v>33</v>
      </c>
      <c r="B20" s="491">
        <v>2</v>
      </c>
      <c r="C20" s="16">
        <f t="shared" ref="C20:C24" si="9">B20/158</f>
        <v>1.2658227848101266E-2</v>
      </c>
      <c r="D20" s="16">
        <v>3.3</v>
      </c>
      <c r="E20" s="16">
        <f t="shared" ref="E20:E24" si="10">B20*D20</f>
        <v>6.6</v>
      </c>
      <c r="F20" s="129">
        <v>1</v>
      </c>
      <c r="G20" s="16">
        <f t="shared" si="3"/>
        <v>6.6</v>
      </c>
      <c r="H20" s="16">
        <f t="shared" si="4"/>
        <v>1.59</v>
      </c>
      <c r="I20" s="17">
        <f t="shared" si="5"/>
        <v>8.19</v>
      </c>
    </row>
    <row r="21" spans="1:9" ht="18.75" customHeight="1" x14ac:dyDescent="0.25">
      <c r="A21" s="862" t="s">
        <v>34</v>
      </c>
      <c r="B21" s="491">
        <v>3</v>
      </c>
      <c r="C21" s="16">
        <f t="shared" si="9"/>
        <v>1.8987341772151899E-2</v>
      </c>
      <c r="D21" s="16">
        <v>3.3</v>
      </c>
      <c r="E21" s="16">
        <f t="shared" si="10"/>
        <v>9.8999999999999986</v>
      </c>
      <c r="F21" s="129">
        <v>1</v>
      </c>
      <c r="G21" s="16">
        <f t="shared" si="3"/>
        <v>9.9</v>
      </c>
      <c r="H21" s="16">
        <f t="shared" si="4"/>
        <v>2.38</v>
      </c>
      <c r="I21" s="17">
        <f t="shared" si="5"/>
        <v>12.280000000000001</v>
      </c>
    </row>
    <row r="22" spans="1:9" ht="18.75" customHeight="1" x14ac:dyDescent="0.25">
      <c r="A22" s="862" t="s">
        <v>35</v>
      </c>
      <c r="B22" s="491">
        <v>1</v>
      </c>
      <c r="C22" s="16">
        <f t="shared" si="9"/>
        <v>6.3291139240506328E-3</v>
      </c>
      <c r="D22" s="16">
        <v>3.3</v>
      </c>
      <c r="E22" s="16">
        <f t="shared" si="10"/>
        <v>3.3</v>
      </c>
      <c r="F22" s="129">
        <v>1</v>
      </c>
      <c r="G22" s="16">
        <f t="shared" si="3"/>
        <v>3.3</v>
      </c>
      <c r="H22" s="16">
        <f t="shared" si="4"/>
        <v>0.79</v>
      </c>
      <c r="I22" s="17">
        <f t="shared" si="5"/>
        <v>4.09</v>
      </c>
    </row>
    <row r="23" spans="1:9" ht="18.75" customHeight="1" x14ac:dyDescent="0.25">
      <c r="A23" s="862" t="s">
        <v>36</v>
      </c>
      <c r="B23" s="491">
        <v>2</v>
      </c>
      <c r="C23" s="16">
        <f t="shared" si="9"/>
        <v>1.2658227848101266E-2</v>
      </c>
      <c r="D23" s="16">
        <v>3.3</v>
      </c>
      <c r="E23" s="16">
        <f t="shared" si="10"/>
        <v>6.6</v>
      </c>
      <c r="F23" s="129">
        <v>1</v>
      </c>
      <c r="G23" s="16">
        <f t="shared" si="3"/>
        <v>6.6</v>
      </c>
      <c r="H23" s="16">
        <f t="shared" si="4"/>
        <v>1.59</v>
      </c>
      <c r="I23" s="17">
        <f t="shared" si="5"/>
        <v>8.19</v>
      </c>
    </row>
    <row r="24" spans="1:9" ht="18.75" customHeight="1" thickBot="1" x14ac:dyDescent="0.3">
      <c r="A24" s="863" t="s">
        <v>37</v>
      </c>
      <c r="B24" s="496">
        <v>4</v>
      </c>
      <c r="C24" s="53">
        <f t="shared" si="9"/>
        <v>2.5316455696202531E-2</v>
      </c>
      <c r="D24" s="53">
        <v>3.3</v>
      </c>
      <c r="E24" s="53">
        <f t="shared" si="10"/>
        <v>13.2</v>
      </c>
      <c r="F24" s="144">
        <v>1</v>
      </c>
      <c r="G24" s="53">
        <f t="shared" si="3"/>
        <v>13.2</v>
      </c>
      <c r="H24" s="53">
        <f t="shared" si="4"/>
        <v>3.18</v>
      </c>
      <c r="I24" s="54">
        <f t="shared" si="5"/>
        <v>16.38</v>
      </c>
    </row>
    <row r="27" spans="1:9" ht="18" customHeight="1" x14ac:dyDescent="0.25">
      <c r="A27" s="2" t="s">
        <v>38</v>
      </c>
    </row>
    <row r="29" spans="1:9" x14ac:dyDescent="0.25">
      <c r="A29" s="2" t="s">
        <v>39</v>
      </c>
    </row>
    <row r="30" spans="1:9" x14ac:dyDescent="0.25">
      <c r="A30" s="2" t="s">
        <v>40</v>
      </c>
    </row>
  </sheetData>
  <mergeCells count="4">
    <mergeCell ref="F1:G1"/>
    <mergeCell ref="A2:G2"/>
    <mergeCell ref="A6:A7"/>
    <mergeCell ref="B6:I6"/>
  </mergeCells>
  <phoneticPr fontId="8" type="noConversion"/>
  <pageMargins left="0.31496062992125984" right="0.31496062992125984" top="0.55118110236220474" bottom="0.35433070866141736" header="0.31496062992125984" footer="0.31496062992125984"/>
  <pageSetup paperSize="9" scale="50"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78B57-C56D-440C-9C5D-7F23C1D663E0}">
  <sheetPr>
    <tabColor theme="7" tint="0.59999389629810485"/>
  </sheetPr>
  <dimension ref="A1:I211"/>
  <sheetViews>
    <sheetView zoomScale="80" zoomScaleNormal="80" workbookViewId="0">
      <selection activeCell="C9" sqref="C9:C202"/>
    </sheetView>
  </sheetViews>
  <sheetFormatPr defaultColWidth="9.140625" defaultRowHeight="16.5" x14ac:dyDescent="0.25"/>
  <cols>
    <col min="1" max="1" width="42.7109375" style="184" customWidth="1"/>
    <col min="2" max="2" width="17.28515625" style="184" customWidth="1"/>
    <col min="3" max="3" width="19.28515625" style="184" customWidth="1"/>
    <col min="4" max="4" width="14.85546875" style="184" customWidth="1"/>
    <col min="5" max="5" width="15.42578125" style="184" customWidth="1"/>
    <col min="6" max="6" width="11.42578125" style="184" customWidth="1"/>
    <col min="7" max="7" width="16" style="184" customWidth="1"/>
    <col min="8" max="8" width="12.7109375" style="184" customWidth="1"/>
    <col min="9" max="9" width="14.85546875" style="184" customWidth="1"/>
    <col min="10" max="16384" width="9.140625" style="184"/>
  </cols>
  <sheetData>
    <row r="1" spans="1:9" x14ac:dyDescent="0.25">
      <c r="F1" s="1450"/>
      <c r="G1" s="1450"/>
    </row>
    <row r="2" spans="1:9" s="186" customFormat="1" ht="48.75" customHeight="1" x14ac:dyDescent="0.25">
      <c r="A2" s="1451" t="s">
        <v>2814</v>
      </c>
      <c r="B2" s="1451"/>
      <c r="C2" s="1451"/>
      <c r="D2" s="1451"/>
      <c r="E2" s="1451"/>
      <c r="F2" s="1451"/>
      <c r="G2" s="1451"/>
    </row>
    <row r="4" spans="1:9" x14ac:dyDescent="0.25">
      <c r="A4" s="184" t="s">
        <v>2708</v>
      </c>
    </row>
    <row r="5" spans="1:9" ht="17.25" thickBot="1" x14ac:dyDescent="0.3"/>
    <row r="6" spans="1:9" ht="24" customHeight="1" x14ac:dyDescent="0.25">
      <c r="A6" s="1452"/>
      <c r="B6" s="1454" t="s">
        <v>11</v>
      </c>
      <c r="C6" s="1455"/>
      <c r="D6" s="1455"/>
      <c r="E6" s="1455"/>
      <c r="F6" s="1455"/>
      <c r="G6" s="1455"/>
      <c r="H6" s="1455"/>
      <c r="I6" s="1456"/>
    </row>
    <row r="7" spans="1:9" ht="142.5" customHeight="1" x14ac:dyDescent="0.25">
      <c r="A7" s="1453"/>
      <c r="B7" s="187" t="s">
        <v>21</v>
      </c>
      <c r="C7" s="1196" t="s">
        <v>15</v>
      </c>
      <c r="D7" s="1196" t="s">
        <v>16</v>
      </c>
      <c r="E7" s="1196" t="s">
        <v>13</v>
      </c>
      <c r="F7" s="1196" t="s">
        <v>3</v>
      </c>
      <c r="G7" s="1196" t="s">
        <v>4</v>
      </c>
      <c r="H7" s="1196" t="s">
        <v>5</v>
      </c>
      <c r="I7" s="1329" t="s">
        <v>6</v>
      </c>
    </row>
    <row r="8" spans="1:9" ht="34.15" customHeight="1" x14ac:dyDescent="0.25">
      <c r="A8" s="1191"/>
      <c r="B8" s="190">
        <v>1</v>
      </c>
      <c r="C8" s="191" t="s">
        <v>24</v>
      </c>
      <c r="D8" s="191">
        <v>3</v>
      </c>
      <c r="E8" s="191" t="s">
        <v>17</v>
      </c>
      <c r="F8" s="191">
        <v>5</v>
      </c>
      <c r="G8" s="191" t="s">
        <v>18</v>
      </c>
      <c r="H8" s="191" t="s">
        <v>19</v>
      </c>
      <c r="I8" s="192" t="s">
        <v>20</v>
      </c>
    </row>
    <row r="9" spans="1:9" s="186" customFormat="1" ht="24" customHeight="1" x14ac:dyDescent="0.25">
      <c r="A9" s="1330" t="s">
        <v>0</v>
      </c>
      <c r="B9" s="1331">
        <f>B10+B43+B105+B121</f>
        <v>417310.27086720575</v>
      </c>
      <c r="C9" s="1332">
        <f>C10+C43+C105+C121</f>
        <v>2641.2042459949726</v>
      </c>
      <c r="D9" s="1332"/>
      <c r="E9" s="1332"/>
      <c r="F9" s="1332"/>
      <c r="G9" s="1332">
        <f>G10+G43+G105+G121</f>
        <v>1611929.3</v>
      </c>
      <c r="H9" s="1332">
        <f>H10+H43+H105+H121</f>
        <v>388313.79999999993</v>
      </c>
      <c r="I9" s="1333">
        <f>I10+I43+I105+I121</f>
        <v>2000243.1000000006</v>
      </c>
    </row>
    <row r="10" spans="1:9" ht="49.5" x14ac:dyDescent="0.25">
      <c r="A10" s="476" t="s">
        <v>10</v>
      </c>
      <c r="B10" s="792">
        <f>SUM(B11:B42)</f>
        <v>28489.06643375591</v>
      </c>
      <c r="C10" s="797">
        <f>SUM(C11:C42)</f>
        <v>180.31054704908803</v>
      </c>
      <c r="D10" s="797"/>
      <c r="E10" s="797"/>
      <c r="F10" s="797"/>
      <c r="G10" s="797">
        <f>SUM(G11:G42)</f>
        <v>182078.43999999997</v>
      </c>
      <c r="H10" s="797">
        <f>SUM(H11:H42)</f>
        <v>43862.700000000004</v>
      </c>
      <c r="I10" s="810">
        <f>SUM(I11:I42)</f>
        <v>225941.13999999998</v>
      </c>
    </row>
    <row r="11" spans="1:9" x14ac:dyDescent="0.25">
      <c r="A11" s="862" t="s">
        <v>2709</v>
      </c>
      <c r="B11" s="1336">
        <v>332.93505747126437</v>
      </c>
      <c r="C11" s="985">
        <f>B11/158</f>
        <v>2.1071839080459771</v>
      </c>
      <c r="D11" s="985">
        <v>1740</v>
      </c>
      <c r="E11" s="985">
        <f>C11*D11</f>
        <v>3666.5</v>
      </c>
      <c r="F11" s="1335">
        <v>1</v>
      </c>
      <c r="G11" s="985">
        <f>ROUND(E11*F11,2)</f>
        <v>3666.5</v>
      </c>
      <c r="H11" s="985">
        <f>ROUND(G11*0.2409,2)</f>
        <v>883.26</v>
      </c>
      <c r="I11" s="986">
        <f>G11+H11</f>
        <v>4549.76</v>
      </c>
    </row>
    <row r="12" spans="1:9" x14ac:dyDescent="0.25">
      <c r="A12" s="862" t="s">
        <v>2710</v>
      </c>
      <c r="B12" s="1336">
        <v>708.36070440251569</v>
      </c>
      <c r="C12" s="985">
        <f t="shared" ref="C12:C71" si="0">B12/158</f>
        <v>4.4832955974842763</v>
      </c>
      <c r="D12" s="985">
        <v>1590</v>
      </c>
      <c r="E12" s="985">
        <f t="shared" ref="E12:E42" si="1">C12*D12</f>
        <v>7128.44</v>
      </c>
      <c r="F12" s="1335">
        <v>0.5</v>
      </c>
      <c r="G12" s="985">
        <f t="shared" ref="G12:G71" si="2">ROUND(E12*F12,2)</f>
        <v>3564.22</v>
      </c>
      <c r="H12" s="985">
        <f t="shared" ref="H12:H71" si="3">ROUND(G12*0.2409,2)</f>
        <v>858.62</v>
      </c>
      <c r="I12" s="986">
        <f t="shared" ref="I12:I71" si="4">G12+H12</f>
        <v>4422.84</v>
      </c>
    </row>
    <row r="13" spans="1:9" x14ac:dyDescent="0.25">
      <c r="A13" s="862" t="s">
        <v>2711</v>
      </c>
      <c r="B13" s="1336">
        <v>687.52656603773562</v>
      </c>
      <c r="C13" s="985">
        <f t="shared" si="0"/>
        <v>4.3514339622641494</v>
      </c>
      <c r="D13" s="985">
        <v>1590</v>
      </c>
      <c r="E13" s="985">
        <f t="shared" si="1"/>
        <v>6918.7799999999979</v>
      </c>
      <c r="F13" s="1335">
        <v>0.5</v>
      </c>
      <c r="G13" s="985">
        <f t="shared" si="2"/>
        <v>3459.39</v>
      </c>
      <c r="H13" s="985">
        <f t="shared" si="3"/>
        <v>833.37</v>
      </c>
      <c r="I13" s="986">
        <f t="shared" si="4"/>
        <v>4292.76</v>
      </c>
    </row>
    <row r="14" spans="1:9" x14ac:dyDescent="0.25">
      <c r="A14" s="862" t="s">
        <v>2712</v>
      </c>
      <c r="B14" s="1336">
        <v>1409.1473459119495</v>
      </c>
      <c r="C14" s="985">
        <f t="shared" si="0"/>
        <v>8.9186540880503138</v>
      </c>
      <c r="D14" s="985">
        <v>1590</v>
      </c>
      <c r="E14" s="985">
        <f t="shared" si="1"/>
        <v>14180.659999999998</v>
      </c>
      <c r="F14" s="1335">
        <v>0.5</v>
      </c>
      <c r="G14" s="985">
        <f t="shared" si="2"/>
        <v>7090.33</v>
      </c>
      <c r="H14" s="985">
        <f t="shared" si="3"/>
        <v>1708.06</v>
      </c>
      <c r="I14" s="986">
        <f t="shared" si="4"/>
        <v>8798.39</v>
      </c>
    </row>
    <row r="15" spans="1:9" ht="33" x14ac:dyDescent="0.25">
      <c r="A15" s="862" t="s">
        <v>2713</v>
      </c>
      <c r="B15" s="1336">
        <v>3222.4634769230765</v>
      </c>
      <c r="C15" s="985">
        <f t="shared" si="0"/>
        <v>20.395338461538458</v>
      </c>
      <c r="D15" s="985">
        <v>1625</v>
      </c>
      <c r="E15" s="985">
        <f t="shared" si="1"/>
        <v>33142.424999999996</v>
      </c>
      <c r="F15" s="1335">
        <v>0.4</v>
      </c>
      <c r="G15" s="985">
        <f t="shared" si="2"/>
        <v>13256.97</v>
      </c>
      <c r="H15" s="985">
        <f t="shared" si="3"/>
        <v>3193.6</v>
      </c>
      <c r="I15" s="986">
        <f t="shared" si="4"/>
        <v>16450.57</v>
      </c>
    </row>
    <row r="16" spans="1:9" ht="33" x14ac:dyDescent="0.25">
      <c r="A16" s="862" t="s">
        <v>2713</v>
      </c>
      <c r="B16" s="1336">
        <v>261.28500512820511</v>
      </c>
      <c r="C16" s="985">
        <f t="shared" si="0"/>
        <v>1.653702564102564</v>
      </c>
      <c r="D16" s="985">
        <v>1625</v>
      </c>
      <c r="E16" s="985">
        <f t="shared" si="1"/>
        <v>2687.2666666666664</v>
      </c>
      <c r="F16" s="1335">
        <v>0.6</v>
      </c>
      <c r="G16" s="985">
        <f t="shared" si="2"/>
        <v>1612.36</v>
      </c>
      <c r="H16" s="985">
        <f t="shared" si="3"/>
        <v>388.42</v>
      </c>
      <c r="I16" s="986">
        <f t="shared" si="4"/>
        <v>2000.78</v>
      </c>
    </row>
    <row r="17" spans="1:9" ht="33" x14ac:dyDescent="0.25">
      <c r="A17" s="862" t="s">
        <v>2713</v>
      </c>
      <c r="B17" s="1336">
        <v>45.457815384615387</v>
      </c>
      <c r="C17" s="985">
        <f t="shared" si="0"/>
        <v>0.28770769230769233</v>
      </c>
      <c r="D17" s="985">
        <v>1625</v>
      </c>
      <c r="E17" s="985">
        <f t="shared" si="1"/>
        <v>467.52500000000003</v>
      </c>
      <c r="F17" s="1335">
        <v>0.8</v>
      </c>
      <c r="G17" s="985">
        <f t="shared" si="2"/>
        <v>374.02</v>
      </c>
      <c r="H17" s="985">
        <f t="shared" si="3"/>
        <v>90.1</v>
      </c>
      <c r="I17" s="986">
        <f t="shared" si="4"/>
        <v>464.12</v>
      </c>
    </row>
    <row r="18" spans="1:9" ht="106.5" customHeight="1" x14ac:dyDescent="0.25">
      <c r="A18" s="862" t="s">
        <v>2714</v>
      </c>
      <c r="B18" s="1336">
        <v>22.722490272373541</v>
      </c>
      <c r="C18" s="985">
        <f t="shared" si="0"/>
        <v>0.14381322957198445</v>
      </c>
      <c r="D18" s="985">
        <v>1285</v>
      </c>
      <c r="E18" s="985">
        <f t="shared" si="1"/>
        <v>184.8</v>
      </c>
      <c r="F18" s="1335">
        <v>0.4</v>
      </c>
      <c r="G18" s="985">
        <f t="shared" si="2"/>
        <v>73.92</v>
      </c>
      <c r="H18" s="985">
        <f t="shared" si="3"/>
        <v>17.809999999999999</v>
      </c>
      <c r="I18" s="986">
        <f t="shared" si="4"/>
        <v>91.73</v>
      </c>
    </row>
    <row r="19" spans="1:9" ht="106.5" customHeight="1" x14ac:dyDescent="0.25">
      <c r="A19" s="862" t="s">
        <v>2714</v>
      </c>
      <c r="B19" s="1336">
        <v>90.88996108949415</v>
      </c>
      <c r="C19" s="985">
        <f t="shared" si="0"/>
        <v>0.57525291828793768</v>
      </c>
      <c r="D19" s="985">
        <v>1285</v>
      </c>
      <c r="E19" s="985">
        <f t="shared" si="1"/>
        <v>739.19999999999993</v>
      </c>
      <c r="F19" s="1335">
        <v>0.6</v>
      </c>
      <c r="G19" s="985">
        <f t="shared" si="2"/>
        <v>443.52</v>
      </c>
      <c r="H19" s="985">
        <f t="shared" si="3"/>
        <v>106.84</v>
      </c>
      <c r="I19" s="986">
        <f t="shared" si="4"/>
        <v>550.36</v>
      </c>
    </row>
    <row r="20" spans="1:9" ht="106.5" customHeight="1" x14ac:dyDescent="0.25">
      <c r="A20" s="862" t="s">
        <v>2714</v>
      </c>
      <c r="B20" s="1336">
        <v>346.31970817120623</v>
      </c>
      <c r="C20" s="985">
        <f t="shared" si="0"/>
        <v>2.1918968871595332</v>
      </c>
      <c r="D20" s="985">
        <v>1285</v>
      </c>
      <c r="E20" s="985">
        <f t="shared" si="1"/>
        <v>2816.5875000000001</v>
      </c>
      <c r="F20" s="1335">
        <v>0.8</v>
      </c>
      <c r="G20" s="985">
        <f t="shared" si="2"/>
        <v>2253.27</v>
      </c>
      <c r="H20" s="985">
        <f t="shared" si="3"/>
        <v>542.80999999999995</v>
      </c>
      <c r="I20" s="986">
        <f t="shared" si="4"/>
        <v>2796.08</v>
      </c>
    </row>
    <row r="21" spans="1:9" ht="106.5" customHeight="1" x14ac:dyDescent="0.25">
      <c r="A21" s="862" t="s">
        <v>2714</v>
      </c>
      <c r="B21" s="1336">
        <v>384.81504539559012</v>
      </c>
      <c r="C21" s="985">
        <f t="shared" si="0"/>
        <v>2.4355382619974058</v>
      </c>
      <c r="D21" s="985">
        <v>1285</v>
      </c>
      <c r="E21" s="985">
        <f t="shared" si="1"/>
        <v>3129.6666666666665</v>
      </c>
      <c r="F21" s="1335">
        <v>0.9</v>
      </c>
      <c r="G21" s="985">
        <f t="shared" si="2"/>
        <v>2816.7</v>
      </c>
      <c r="H21" s="985">
        <f t="shared" si="3"/>
        <v>678.54</v>
      </c>
      <c r="I21" s="986">
        <f t="shared" si="4"/>
        <v>3495.24</v>
      </c>
    </row>
    <row r="22" spans="1:9" ht="106.5" customHeight="1" x14ac:dyDescent="0.25">
      <c r="A22" s="862" t="s">
        <v>2714</v>
      </c>
      <c r="B22" s="1336">
        <f>260.069229571984+60.59331</f>
        <v>320.66253957198398</v>
      </c>
      <c r="C22" s="985">
        <f t="shared" si="0"/>
        <v>2.0295097441264809</v>
      </c>
      <c r="D22" s="985">
        <v>1285</v>
      </c>
      <c r="E22" s="985">
        <f t="shared" si="1"/>
        <v>2607.920021202528</v>
      </c>
      <c r="F22" s="1335">
        <v>1</v>
      </c>
      <c r="G22" s="985">
        <f t="shared" si="2"/>
        <v>2607.92</v>
      </c>
      <c r="H22" s="985">
        <f t="shared" si="3"/>
        <v>628.25</v>
      </c>
      <c r="I22" s="986">
        <f t="shared" si="4"/>
        <v>3236.17</v>
      </c>
    </row>
    <row r="23" spans="1:9" ht="36.75" customHeight="1" x14ac:dyDescent="0.25">
      <c r="A23" s="862" t="s">
        <v>2715</v>
      </c>
      <c r="B23" s="1336">
        <v>837.62195238095239</v>
      </c>
      <c r="C23" s="985">
        <f t="shared" si="0"/>
        <v>5.3014047619047622</v>
      </c>
      <c r="D23" s="985">
        <v>1050</v>
      </c>
      <c r="E23" s="985">
        <f t="shared" si="1"/>
        <v>5566.4750000000004</v>
      </c>
      <c r="F23" s="1335">
        <v>0.4</v>
      </c>
      <c r="G23" s="985">
        <f t="shared" si="2"/>
        <v>2226.59</v>
      </c>
      <c r="H23" s="985">
        <f t="shared" si="3"/>
        <v>536.39</v>
      </c>
      <c r="I23" s="986">
        <f t="shared" si="4"/>
        <v>2762.98</v>
      </c>
    </row>
    <row r="24" spans="1:9" ht="36.75" customHeight="1" x14ac:dyDescent="0.25">
      <c r="A24" s="862" t="s">
        <v>2715</v>
      </c>
      <c r="B24" s="1336">
        <v>1610.6745714285717</v>
      </c>
      <c r="C24" s="985">
        <f t="shared" si="0"/>
        <v>10.194142857142859</v>
      </c>
      <c r="D24" s="985">
        <v>1050</v>
      </c>
      <c r="E24" s="985">
        <f t="shared" si="1"/>
        <v>10703.850000000002</v>
      </c>
      <c r="F24" s="1335">
        <v>0.6</v>
      </c>
      <c r="G24" s="985">
        <f t="shared" si="2"/>
        <v>6422.31</v>
      </c>
      <c r="H24" s="985">
        <f t="shared" si="3"/>
        <v>1547.13</v>
      </c>
      <c r="I24" s="986">
        <f t="shared" si="4"/>
        <v>7969.4400000000005</v>
      </c>
    </row>
    <row r="25" spans="1:9" ht="36.75" customHeight="1" x14ac:dyDescent="0.25">
      <c r="A25" s="862" t="s">
        <v>2715</v>
      </c>
      <c r="B25" s="1336">
        <v>2169.0917142857138</v>
      </c>
      <c r="C25" s="985">
        <f t="shared" si="0"/>
        <v>13.728428571428568</v>
      </c>
      <c r="D25" s="985">
        <v>1050</v>
      </c>
      <c r="E25" s="985">
        <f t="shared" si="1"/>
        <v>14414.849999999997</v>
      </c>
      <c r="F25" s="1335">
        <v>0.8</v>
      </c>
      <c r="G25" s="985">
        <f t="shared" si="2"/>
        <v>11531.88</v>
      </c>
      <c r="H25" s="985">
        <f t="shared" si="3"/>
        <v>2778.03</v>
      </c>
      <c r="I25" s="986">
        <f t="shared" si="4"/>
        <v>14309.91</v>
      </c>
    </row>
    <row r="26" spans="1:9" ht="36.75" customHeight="1" x14ac:dyDescent="0.25">
      <c r="A26" s="862" t="s">
        <v>2715</v>
      </c>
      <c r="B26" s="1336">
        <v>2606.6856719576722</v>
      </c>
      <c r="C26" s="985">
        <f t="shared" si="0"/>
        <v>16.498010582010583</v>
      </c>
      <c r="D26" s="985">
        <v>1050</v>
      </c>
      <c r="E26" s="985">
        <f t="shared" si="1"/>
        <v>17322.911111111112</v>
      </c>
      <c r="F26" s="1335">
        <v>0.9</v>
      </c>
      <c r="G26" s="985">
        <f t="shared" si="2"/>
        <v>15590.62</v>
      </c>
      <c r="H26" s="985">
        <f t="shared" si="3"/>
        <v>3755.78</v>
      </c>
      <c r="I26" s="986">
        <f t="shared" si="4"/>
        <v>19346.400000000001</v>
      </c>
    </row>
    <row r="27" spans="1:9" ht="36.75" customHeight="1" x14ac:dyDescent="0.25">
      <c r="A27" s="862" t="s">
        <v>2715</v>
      </c>
      <c r="B27" s="1336">
        <v>4135.2196380952382</v>
      </c>
      <c r="C27" s="985">
        <f t="shared" si="0"/>
        <v>26.17227619047619</v>
      </c>
      <c r="D27" s="985">
        <v>1050</v>
      </c>
      <c r="E27" s="985">
        <f t="shared" si="1"/>
        <v>27480.89</v>
      </c>
      <c r="F27" s="1335">
        <v>1</v>
      </c>
      <c r="G27" s="985">
        <f t="shared" si="2"/>
        <v>27480.89</v>
      </c>
      <c r="H27" s="985">
        <f t="shared" si="3"/>
        <v>6620.15</v>
      </c>
      <c r="I27" s="986">
        <f t="shared" si="4"/>
        <v>34101.040000000001</v>
      </c>
    </row>
    <row r="28" spans="1:9" ht="54.75" customHeight="1" x14ac:dyDescent="0.25">
      <c r="A28" s="862" t="s">
        <v>2716</v>
      </c>
      <c r="B28" s="1336">
        <v>344.69800749063671</v>
      </c>
      <c r="C28" s="985">
        <f t="shared" si="0"/>
        <v>2.1816329588014982</v>
      </c>
      <c r="D28" s="985">
        <v>1335</v>
      </c>
      <c r="E28" s="985">
        <f t="shared" si="1"/>
        <v>2912.48</v>
      </c>
      <c r="F28" s="1335">
        <v>1</v>
      </c>
      <c r="G28" s="985">
        <f t="shared" si="2"/>
        <v>2912.48</v>
      </c>
      <c r="H28" s="985">
        <f t="shared" si="3"/>
        <v>701.62</v>
      </c>
      <c r="I28" s="986">
        <f t="shared" si="4"/>
        <v>3614.1</v>
      </c>
    </row>
    <row r="29" spans="1:9" ht="36.75" customHeight="1" x14ac:dyDescent="0.25">
      <c r="A29" s="862" t="s">
        <v>2717</v>
      </c>
      <c r="B29" s="1336">
        <v>101.43045614035087</v>
      </c>
      <c r="C29" s="985">
        <f t="shared" si="0"/>
        <v>0.64196491228070174</v>
      </c>
      <c r="D29" s="985">
        <v>1425</v>
      </c>
      <c r="E29" s="985">
        <f t="shared" si="1"/>
        <v>914.8</v>
      </c>
      <c r="F29" s="1335">
        <v>0.4</v>
      </c>
      <c r="G29" s="985">
        <f t="shared" si="2"/>
        <v>365.92</v>
      </c>
      <c r="H29" s="985">
        <f t="shared" si="3"/>
        <v>88.15</v>
      </c>
      <c r="I29" s="986">
        <f t="shared" si="4"/>
        <v>454.07000000000005</v>
      </c>
    </row>
    <row r="30" spans="1:9" ht="36.75" customHeight="1" x14ac:dyDescent="0.25">
      <c r="A30" s="862" t="s">
        <v>2717</v>
      </c>
      <c r="B30" s="1336">
        <v>547.77583625730995</v>
      </c>
      <c r="C30" s="985">
        <f t="shared" si="0"/>
        <v>3.4669356725146199</v>
      </c>
      <c r="D30" s="985">
        <v>1425</v>
      </c>
      <c r="E30" s="985">
        <f t="shared" si="1"/>
        <v>4940.3833333333332</v>
      </c>
      <c r="F30" s="1335">
        <v>0.6</v>
      </c>
      <c r="G30" s="985">
        <f t="shared" si="2"/>
        <v>2964.23</v>
      </c>
      <c r="H30" s="985">
        <f t="shared" si="3"/>
        <v>714.08</v>
      </c>
      <c r="I30" s="986">
        <f t="shared" si="4"/>
        <v>3678.31</v>
      </c>
    </row>
    <row r="31" spans="1:9" ht="36.75" customHeight="1" x14ac:dyDescent="0.25">
      <c r="A31" s="862" t="s">
        <v>2717</v>
      </c>
      <c r="B31" s="1336">
        <v>561.85631578947368</v>
      </c>
      <c r="C31" s="985">
        <f t="shared" si="0"/>
        <v>3.5560526315789476</v>
      </c>
      <c r="D31" s="985">
        <v>1425</v>
      </c>
      <c r="E31" s="985">
        <f t="shared" si="1"/>
        <v>5067.375</v>
      </c>
      <c r="F31" s="1335">
        <v>0.8</v>
      </c>
      <c r="G31" s="985">
        <f t="shared" si="2"/>
        <v>4053.9</v>
      </c>
      <c r="H31" s="985">
        <f t="shared" si="3"/>
        <v>976.58</v>
      </c>
      <c r="I31" s="986">
        <f t="shared" si="4"/>
        <v>5030.4800000000005</v>
      </c>
    </row>
    <row r="32" spans="1:9" ht="36.75" customHeight="1" x14ac:dyDescent="0.25">
      <c r="A32" s="862" t="s">
        <v>2717</v>
      </c>
      <c r="B32" s="1336">
        <v>648.53425341130605</v>
      </c>
      <c r="C32" s="985">
        <f t="shared" si="0"/>
        <v>4.1046471734892789</v>
      </c>
      <c r="D32" s="985">
        <v>1425</v>
      </c>
      <c r="E32" s="985">
        <f t="shared" si="1"/>
        <v>5849.1222222222223</v>
      </c>
      <c r="F32" s="1335">
        <v>0.9</v>
      </c>
      <c r="G32" s="985">
        <f t="shared" si="2"/>
        <v>5264.21</v>
      </c>
      <c r="H32" s="985">
        <f t="shared" si="3"/>
        <v>1268.1500000000001</v>
      </c>
      <c r="I32" s="986">
        <f t="shared" si="4"/>
        <v>6532.3600000000006</v>
      </c>
    </row>
    <row r="33" spans="1:9" ht="36.75" customHeight="1" x14ac:dyDescent="0.25">
      <c r="A33" s="862" t="s">
        <v>2717</v>
      </c>
      <c r="B33" s="1336">
        <v>509.31327719298247</v>
      </c>
      <c r="C33" s="985">
        <f t="shared" si="0"/>
        <v>3.223501754385965</v>
      </c>
      <c r="D33" s="985">
        <v>1425</v>
      </c>
      <c r="E33" s="985">
        <f t="shared" si="1"/>
        <v>4593.49</v>
      </c>
      <c r="F33" s="1335">
        <v>1</v>
      </c>
      <c r="G33" s="985">
        <f t="shared" si="2"/>
        <v>4593.49</v>
      </c>
      <c r="H33" s="985">
        <f t="shared" si="3"/>
        <v>1106.57</v>
      </c>
      <c r="I33" s="986">
        <f t="shared" si="4"/>
        <v>5700.0599999999995</v>
      </c>
    </row>
    <row r="34" spans="1:9" ht="36.75" customHeight="1" x14ac:dyDescent="0.25">
      <c r="A34" s="862" t="s">
        <v>2718</v>
      </c>
      <c r="B34" s="1336">
        <v>185.60922580645163</v>
      </c>
      <c r="C34" s="985">
        <f t="shared" si="0"/>
        <v>1.1747419354838711</v>
      </c>
      <c r="D34" s="985">
        <v>1550</v>
      </c>
      <c r="E34" s="985">
        <f t="shared" si="1"/>
        <v>1820.8500000000001</v>
      </c>
      <c r="F34" s="1335">
        <v>0.4</v>
      </c>
      <c r="G34" s="985">
        <f t="shared" si="2"/>
        <v>728.34</v>
      </c>
      <c r="H34" s="985">
        <f t="shared" si="3"/>
        <v>175.46</v>
      </c>
      <c r="I34" s="986">
        <f t="shared" si="4"/>
        <v>903.80000000000007</v>
      </c>
    </row>
    <row r="35" spans="1:9" ht="36.75" customHeight="1" x14ac:dyDescent="0.25">
      <c r="A35" s="862" t="s">
        <v>2718</v>
      </c>
      <c r="B35" s="1336">
        <v>440.58215053763445</v>
      </c>
      <c r="C35" s="985">
        <f t="shared" si="0"/>
        <v>2.7884946236559141</v>
      </c>
      <c r="D35" s="985">
        <v>1550</v>
      </c>
      <c r="E35" s="985">
        <f t="shared" si="1"/>
        <v>4322.166666666667</v>
      </c>
      <c r="F35" s="1335">
        <v>0.6</v>
      </c>
      <c r="G35" s="985">
        <f t="shared" si="2"/>
        <v>2593.3000000000002</v>
      </c>
      <c r="H35" s="985">
        <f t="shared" si="3"/>
        <v>624.73</v>
      </c>
      <c r="I35" s="986">
        <f t="shared" si="4"/>
        <v>3218.03</v>
      </c>
    </row>
    <row r="36" spans="1:9" ht="36.75" customHeight="1" x14ac:dyDescent="0.25">
      <c r="A36" s="862" t="s">
        <v>2718</v>
      </c>
      <c r="B36" s="1336">
        <v>158.5517258064516</v>
      </c>
      <c r="C36" s="985">
        <f t="shared" si="0"/>
        <v>1.0034919354838709</v>
      </c>
      <c r="D36" s="985">
        <v>1550</v>
      </c>
      <c r="E36" s="985">
        <f t="shared" si="1"/>
        <v>1555.4124999999999</v>
      </c>
      <c r="F36" s="1335">
        <v>0.8</v>
      </c>
      <c r="G36" s="985">
        <f t="shared" si="2"/>
        <v>1244.33</v>
      </c>
      <c r="H36" s="985">
        <f t="shared" si="3"/>
        <v>299.76</v>
      </c>
      <c r="I36" s="986">
        <f t="shared" si="4"/>
        <v>1544.09</v>
      </c>
    </row>
    <row r="37" spans="1:9" ht="36.75" customHeight="1" x14ac:dyDescent="0.25">
      <c r="A37" s="862" t="s">
        <v>2719</v>
      </c>
      <c r="B37" s="1336">
        <v>1282.2954424242423</v>
      </c>
      <c r="C37" s="985">
        <f t="shared" si="0"/>
        <v>8.1157939393939387</v>
      </c>
      <c r="D37" s="985">
        <v>1650</v>
      </c>
      <c r="E37" s="985">
        <f t="shared" si="1"/>
        <v>13391.06</v>
      </c>
      <c r="F37" s="1335">
        <v>1</v>
      </c>
      <c r="G37" s="985">
        <f t="shared" si="2"/>
        <v>13391.06</v>
      </c>
      <c r="H37" s="985">
        <f t="shared" si="3"/>
        <v>3225.91</v>
      </c>
      <c r="I37" s="986">
        <f t="shared" si="4"/>
        <v>16616.97</v>
      </c>
    </row>
    <row r="38" spans="1:9" ht="36.75" customHeight="1" x14ac:dyDescent="0.25">
      <c r="A38" s="862" t="s">
        <v>2720</v>
      </c>
      <c r="B38" s="1336">
        <v>681.93836065573771</v>
      </c>
      <c r="C38" s="985">
        <f t="shared" si="0"/>
        <v>4.3160655737704916</v>
      </c>
      <c r="D38" s="985">
        <v>1830</v>
      </c>
      <c r="E38" s="985">
        <f t="shared" si="1"/>
        <v>7898.4</v>
      </c>
      <c r="F38" s="1335">
        <v>1</v>
      </c>
      <c r="G38" s="985">
        <f t="shared" si="2"/>
        <v>7898.4</v>
      </c>
      <c r="H38" s="985">
        <f t="shared" si="3"/>
        <v>1902.72</v>
      </c>
      <c r="I38" s="986">
        <f t="shared" si="4"/>
        <v>9801.119999999999</v>
      </c>
    </row>
    <row r="39" spans="1:9" ht="36.75" customHeight="1" x14ac:dyDescent="0.25">
      <c r="A39" s="862" t="s">
        <v>2721</v>
      </c>
      <c r="B39" s="1336">
        <v>1732.2359426934097</v>
      </c>
      <c r="C39" s="985">
        <f t="shared" si="0"/>
        <v>10.963518624641834</v>
      </c>
      <c r="D39" s="985">
        <v>1745</v>
      </c>
      <c r="E39" s="985">
        <f t="shared" si="1"/>
        <v>19131.34</v>
      </c>
      <c r="F39" s="1335">
        <v>1</v>
      </c>
      <c r="G39" s="985">
        <f t="shared" si="2"/>
        <v>19131.34</v>
      </c>
      <c r="H39" s="985">
        <f t="shared" si="3"/>
        <v>4608.74</v>
      </c>
      <c r="I39" s="986">
        <f t="shared" si="4"/>
        <v>23740.080000000002</v>
      </c>
    </row>
    <row r="40" spans="1:9" ht="36.75" customHeight="1" x14ac:dyDescent="0.25">
      <c r="A40" s="862" t="s">
        <v>2722</v>
      </c>
      <c r="B40" s="1336">
        <v>378.81696969696969</v>
      </c>
      <c r="C40" s="985">
        <f t="shared" si="0"/>
        <v>2.3975757575757575</v>
      </c>
      <c r="D40" s="985">
        <v>1650</v>
      </c>
      <c r="E40" s="985">
        <f t="shared" si="1"/>
        <v>3956</v>
      </c>
      <c r="F40" s="1335">
        <v>1</v>
      </c>
      <c r="G40" s="985">
        <f t="shared" si="2"/>
        <v>3956</v>
      </c>
      <c r="H40" s="985">
        <f t="shared" si="3"/>
        <v>953</v>
      </c>
      <c r="I40" s="986">
        <f t="shared" si="4"/>
        <v>4909</v>
      </c>
    </row>
    <row r="41" spans="1:9" ht="36.75" customHeight="1" x14ac:dyDescent="0.25">
      <c r="A41" s="862" t="s">
        <v>2723</v>
      </c>
      <c r="B41" s="1336">
        <v>1616.5251719745224</v>
      </c>
      <c r="C41" s="985">
        <f t="shared" si="0"/>
        <v>10.231171974522294</v>
      </c>
      <c r="D41" s="985">
        <v>1570</v>
      </c>
      <c r="E41" s="985">
        <f t="shared" si="1"/>
        <v>16062.94</v>
      </c>
      <c r="F41" s="1335">
        <v>0.5</v>
      </c>
      <c r="G41" s="985">
        <f t="shared" si="2"/>
        <v>8031.47</v>
      </c>
      <c r="H41" s="985">
        <f t="shared" si="3"/>
        <v>1934.78</v>
      </c>
      <c r="I41" s="986">
        <f t="shared" si="4"/>
        <v>9966.25</v>
      </c>
    </row>
    <row r="42" spans="1:9" ht="36.75" customHeight="1" x14ac:dyDescent="0.25">
      <c r="A42" s="862" t="s">
        <v>2724</v>
      </c>
      <c r="B42" s="1336">
        <v>107.02403397027599</v>
      </c>
      <c r="C42" s="985">
        <f t="shared" si="0"/>
        <v>0.67736730360934172</v>
      </c>
      <c r="D42" s="985">
        <v>1413</v>
      </c>
      <c r="E42" s="985">
        <f t="shared" si="1"/>
        <v>957.11999999999989</v>
      </c>
      <c r="F42" s="1335">
        <v>0.5</v>
      </c>
      <c r="G42" s="985">
        <f t="shared" si="2"/>
        <v>478.56</v>
      </c>
      <c r="H42" s="985">
        <f t="shared" si="3"/>
        <v>115.29</v>
      </c>
      <c r="I42" s="986">
        <f t="shared" si="4"/>
        <v>593.85</v>
      </c>
    </row>
    <row r="43" spans="1:9" ht="68.45" customHeight="1" x14ac:dyDescent="0.25">
      <c r="A43" s="476" t="s">
        <v>8</v>
      </c>
      <c r="B43" s="1346">
        <f>SUM(B44:B104)</f>
        <v>225008.18230346183</v>
      </c>
      <c r="C43" s="1338">
        <f>SUM(C44:C104)</f>
        <v>1424.1024196421631</v>
      </c>
      <c r="D43" s="1338"/>
      <c r="E43" s="797"/>
      <c r="F43" s="798"/>
      <c r="G43" s="797">
        <f>SUM(G44:G104)</f>
        <v>936137.38000000012</v>
      </c>
      <c r="H43" s="797">
        <f>SUM(H44:H104)</f>
        <v>225515.48999999996</v>
      </c>
      <c r="I43" s="810">
        <f>SUM(I44:I104)</f>
        <v>1161652.8700000006</v>
      </c>
    </row>
    <row r="44" spans="1:9" ht="49.5" customHeight="1" x14ac:dyDescent="0.25">
      <c r="A44" s="862" t="s">
        <v>2725</v>
      </c>
      <c r="B44" s="1336">
        <v>8707.070405405404</v>
      </c>
      <c r="C44" s="985">
        <f t="shared" si="0"/>
        <v>55.108040540540529</v>
      </c>
      <c r="D44" s="985">
        <v>740</v>
      </c>
      <c r="E44" s="985">
        <f t="shared" ref="E44:E104" si="5">C44*D44</f>
        <v>40779.94999999999</v>
      </c>
      <c r="F44" s="1335">
        <v>0.4</v>
      </c>
      <c r="G44" s="985">
        <f t="shared" si="2"/>
        <v>16311.98</v>
      </c>
      <c r="H44" s="985">
        <f t="shared" si="3"/>
        <v>3929.56</v>
      </c>
      <c r="I44" s="986">
        <f t="shared" si="4"/>
        <v>20241.54</v>
      </c>
    </row>
    <row r="45" spans="1:9" ht="49.5" customHeight="1" x14ac:dyDescent="0.25">
      <c r="A45" s="862" t="s">
        <v>2725</v>
      </c>
      <c r="B45" s="1336">
        <v>12721.889549549549</v>
      </c>
      <c r="C45" s="985">
        <f t="shared" si="0"/>
        <v>80.518288288288289</v>
      </c>
      <c r="D45" s="985">
        <v>740</v>
      </c>
      <c r="E45" s="985">
        <f t="shared" si="5"/>
        <v>59583.533333333333</v>
      </c>
      <c r="F45" s="1335">
        <v>0.6</v>
      </c>
      <c r="G45" s="985">
        <f t="shared" si="2"/>
        <v>35750.120000000003</v>
      </c>
      <c r="H45" s="985">
        <f t="shared" si="3"/>
        <v>8612.2000000000007</v>
      </c>
      <c r="I45" s="986">
        <f t="shared" si="4"/>
        <v>44362.320000000007</v>
      </c>
    </row>
    <row r="46" spans="1:9" ht="49.5" customHeight="1" x14ac:dyDescent="0.25">
      <c r="A46" s="862" t="s">
        <v>2725</v>
      </c>
      <c r="B46" s="1336">
        <v>7916.7688175675694</v>
      </c>
      <c r="C46" s="985">
        <f t="shared" si="0"/>
        <v>50.106131756756767</v>
      </c>
      <c r="D46" s="985">
        <v>740</v>
      </c>
      <c r="E46" s="985">
        <f t="shared" si="5"/>
        <v>37078.537500000006</v>
      </c>
      <c r="F46" s="1335">
        <v>0.8</v>
      </c>
      <c r="G46" s="985">
        <f t="shared" si="2"/>
        <v>29662.83</v>
      </c>
      <c r="H46" s="985">
        <f t="shared" si="3"/>
        <v>7145.78</v>
      </c>
      <c r="I46" s="986">
        <f t="shared" si="4"/>
        <v>36808.61</v>
      </c>
    </row>
    <row r="47" spans="1:9" ht="49.5" customHeight="1" x14ac:dyDescent="0.25">
      <c r="A47" s="862" t="s">
        <v>2725</v>
      </c>
      <c r="B47" s="1336">
        <v>8030.010750750751</v>
      </c>
      <c r="C47" s="985">
        <f t="shared" si="0"/>
        <v>50.822852852852854</v>
      </c>
      <c r="D47" s="985">
        <v>740</v>
      </c>
      <c r="E47" s="985">
        <f t="shared" si="5"/>
        <v>37608.911111111112</v>
      </c>
      <c r="F47" s="1335">
        <v>0.9</v>
      </c>
      <c r="G47" s="985">
        <f t="shared" si="2"/>
        <v>33848.019999999997</v>
      </c>
      <c r="H47" s="985">
        <f t="shared" si="3"/>
        <v>8153.99</v>
      </c>
      <c r="I47" s="986">
        <f t="shared" si="4"/>
        <v>42002.009999999995</v>
      </c>
    </row>
    <row r="48" spans="1:9" ht="49.5" customHeight="1" x14ac:dyDescent="0.25">
      <c r="A48" s="862" t="s">
        <v>2725</v>
      </c>
      <c r="B48" s="1336">
        <v>5796.2278648648662</v>
      </c>
      <c r="C48" s="985">
        <f t="shared" si="0"/>
        <v>36.684986486486494</v>
      </c>
      <c r="D48" s="985">
        <v>740</v>
      </c>
      <c r="E48" s="985">
        <f t="shared" si="5"/>
        <v>27146.890000000007</v>
      </c>
      <c r="F48" s="1335">
        <v>1</v>
      </c>
      <c r="G48" s="985">
        <f t="shared" si="2"/>
        <v>27146.89</v>
      </c>
      <c r="H48" s="985">
        <f t="shared" si="3"/>
        <v>6539.69</v>
      </c>
      <c r="I48" s="986">
        <f t="shared" si="4"/>
        <v>33686.58</v>
      </c>
    </row>
    <row r="49" spans="1:9" ht="49.5" customHeight="1" x14ac:dyDescent="0.25">
      <c r="A49" s="862" t="s">
        <v>2726</v>
      </c>
      <c r="B49" s="1336">
        <v>151.67045893719808</v>
      </c>
      <c r="C49" s="985">
        <f t="shared" si="0"/>
        <v>0.95993961352657009</v>
      </c>
      <c r="D49" s="985">
        <v>920</v>
      </c>
      <c r="E49" s="985">
        <f t="shared" si="5"/>
        <v>883.1444444444445</v>
      </c>
      <c r="F49" s="1335">
        <v>0.9</v>
      </c>
      <c r="G49" s="985">
        <f t="shared" si="2"/>
        <v>794.83</v>
      </c>
      <c r="H49" s="985">
        <f t="shared" si="3"/>
        <v>191.47</v>
      </c>
      <c r="I49" s="986">
        <f t="shared" si="4"/>
        <v>986.30000000000007</v>
      </c>
    </row>
    <row r="50" spans="1:9" ht="49.5" customHeight="1" x14ac:dyDescent="0.25">
      <c r="A50" s="862" t="s">
        <v>2726</v>
      </c>
      <c r="B50" s="1336">
        <v>411.69819565217392</v>
      </c>
      <c r="C50" s="985">
        <f t="shared" si="0"/>
        <v>2.6056847826086957</v>
      </c>
      <c r="D50" s="985">
        <v>920</v>
      </c>
      <c r="E50" s="985">
        <f t="shared" si="5"/>
        <v>2397.23</v>
      </c>
      <c r="F50" s="1335">
        <v>1</v>
      </c>
      <c r="G50" s="985">
        <f t="shared" si="2"/>
        <v>2397.23</v>
      </c>
      <c r="H50" s="985">
        <f t="shared" si="3"/>
        <v>577.49</v>
      </c>
      <c r="I50" s="986">
        <f t="shared" si="4"/>
        <v>2974.7200000000003</v>
      </c>
    </row>
    <row r="51" spans="1:9" ht="49.5" customHeight="1" x14ac:dyDescent="0.25">
      <c r="A51" s="862" t="s">
        <v>2726</v>
      </c>
      <c r="B51" s="1336">
        <v>13.722440990213011</v>
      </c>
      <c r="C51" s="985">
        <f t="shared" si="0"/>
        <v>8.6850892343120323E-2</v>
      </c>
      <c r="D51" s="985">
        <v>965</v>
      </c>
      <c r="E51" s="985">
        <f t="shared" si="5"/>
        <v>83.811111111111117</v>
      </c>
      <c r="F51" s="1335">
        <v>0.9</v>
      </c>
      <c r="G51" s="985">
        <f t="shared" si="2"/>
        <v>75.430000000000007</v>
      </c>
      <c r="H51" s="985">
        <f t="shared" si="3"/>
        <v>18.170000000000002</v>
      </c>
      <c r="I51" s="986">
        <f t="shared" si="4"/>
        <v>93.600000000000009</v>
      </c>
    </row>
    <row r="52" spans="1:9" ht="49.5" customHeight="1" x14ac:dyDescent="0.25">
      <c r="A52" s="862" t="s">
        <v>2727</v>
      </c>
      <c r="B52" s="1336">
        <v>1646.8339999999998</v>
      </c>
      <c r="C52" s="985">
        <f t="shared" si="0"/>
        <v>10.422999999999998</v>
      </c>
      <c r="D52" s="985">
        <v>1200</v>
      </c>
      <c r="E52" s="985">
        <f t="shared" si="5"/>
        <v>12507.599999999999</v>
      </c>
      <c r="F52" s="1335">
        <v>0.4</v>
      </c>
      <c r="G52" s="985">
        <f t="shared" si="2"/>
        <v>5003.04</v>
      </c>
      <c r="H52" s="985">
        <f t="shared" si="3"/>
        <v>1205.23</v>
      </c>
      <c r="I52" s="986">
        <f t="shared" si="4"/>
        <v>6208.27</v>
      </c>
    </row>
    <row r="53" spans="1:9" ht="49.5" customHeight="1" x14ac:dyDescent="0.25">
      <c r="A53" s="862" t="s">
        <v>2727</v>
      </c>
      <c r="B53" s="1336">
        <v>831.52108333333331</v>
      </c>
      <c r="C53" s="985">
        <f t="shared" si="0"/>
        <v>5.2627916666666668</v>
      </c>
      <c r="D53" s="985">
        <v>1200</v>
      </c>
      <c r="E53" s="985">
        <f t="shared" si="5"/>
        <v>6315.35</v>
      </c>
      <c r="F53" s="1335">
        <v>0.6</v>
      </c>
      <c r="G53" s="985">
        <f t="shared" si="2"/>
        <v>3789.21</v>
      </c>
      <c r="H53" s="985">
        <f t="shared" si="3"/>
        <v>912.82</v>
      </c>
      <c r="I53" s="986">
        <f t="shared" si="4"/>
        <v>4702.03</v>
      </c>
    </row>
    <row r="54" spans="1:9" ht="49.5" customHeight="1" x14ac:dyDescent="0.25">
      <c r="A54" s="862" t="s">
        <v>2727</v>
      </c>
      <c r="B54" s="1336">
        <v>934.04497916666662</v>
      </c>
      <c r="C54" s="985">
        <f t="shared" si="0"/>
        <v>5.9116770833333332</v>
      </c>
      <c r="D54" s="985">
        <v>1200</v>
      </c>
      <c r="E54" s="985">
        <f t="shared" si="5"/>
        <v>7094.0124999999998</v>
      </c>
      <c r="F54" s="1335">
        <v>0.8</v>
      </c>
      <c r="G54" s="985">
        <f t="shared" si="2"/>
        <v>5675.21</v>
      </c>
      <c r="H54" s="985">
        <f t="shared" si="3"/>
        <v>1367.16</v>
      </c>
      <c r="I54" s="986">
        <f t="shared" si="4"/>
        <v>7042.37</v>
      </c>
    </row>
    <row r="55" spans="1:9" ht="49.5" customHeight="1" x14ac:dyDescent="0.25">
      <c r="A55" s="862" t="s">
        <v>2727</v>
      </c>
      <c r="B55" s="1336">
        <v>195.9638888888889</v>
      </c>
      <c r="C55" s="985">
        <f t="shared" si="0"/>
        <v>1.2402777777777778</v>
      </c>
      <c r="D55" s="985">
        <v>1200</v>
      </c>
      <c r="E55" s="985">
        <f t="shared" si="5"/>
        <v>1488.3333333333335</v>
      </c>
      <c r="F55" s="1335">
        <v>0.9</v>
      </c>
      <c r="G55" s="985">
        <f t="shared" si="2"/>
        <v>1339.5</v>
      </c>
      <c r="H55" s="985">
        <f t="shared" si="3"/>
        <v>322.69</v>
      </c>
      <c r="I55" s="986">
        <f t="shared" si="4"/>
        <v>1662.19</v>
      </c>
    </row>
    <row r="56" spans="1:9" ht="49.5" customHeight="1" x14ac:dyDescent="0.25">
      <c r="A56" s="862" t="s">
        <v>2727</v>
      </c>
      <c r="B56" s="1336">
        <v>44.49411666666667</v>
      </c>
      <c r="C56" s="985">
        <f t="shared" si="0"/>
        <v>0.28160833333333335</v>
      </c>
      <c r="D56" s="985">
        <v>1200</v>
      </c>
      <c r="E56" s="985">
        <f t="shared" si="5"/>
        <v>337.93</v>
      </c>
      <c r="F56" s="1335">
        <v>1</v>
      </c>
      <c r="G56" s="985">
        <f t="shared" si="2"/>
        <v>337.93</v>
      </c>
      <c r="H56" s="985">
        <f t="shared" si="3"/>
        <v>81.41</v>
      </c>
      <c r="I56" s="986">
        <f t="shared" si="4"/>
        <v>419.34000000000003</v>
      </c>
    </row>
    <row r="57" spans="1:9" ht="36.75" customHeight="1" x14ac:dyDescent="0.25">
      <c r="A57" s="862" t="s">
        <v>2728</v>
      </c>
      <c r="B57" s="1336">
        <v>2580.8139860139859</v>
      </c>
      <c r="C57" s="985">
        <f t="shared" si="0"/>
        <v>16.334265734265735</v>
      </c>
      <c r="D57" s="985">
        <v>715</v>
      </c>
      <c r="E57" s="985">
        <f t="shared" si="5"/>
        <v>11679</v>
      </c>
      <c r="F57" s="1335">
        <v>0.4</v>
      </c>
      <c r="G57" s="985">
        <f t="shared" si="2"/>
        <v>4671.6000000000004</v>
      </c>
      <c r="H57" s="985">
        <f t="shared" si="3"/>
        <v>1125.3900000000001</v>
      </c>
      <c r="I57" s="986">
        <f t="shared" si="4"/>
        <v>5796.9900000000007</v>
      </c>
    </row>
    <row r="58" spans="1:9" ht="36.75" customHeight="1" x14ac:dyDescent="0.25">
      <c r="A58" s="862" t="s">
        <v>2728</v>
      </c>
      <c r="B58" s="1336">
        <v>2688.6075524475523</v>
      </c>
      <c r="C58" s="985">
        <f t="shared" si="0"/>
        <v>17.016503496503496</v>
      </c>
      <c r="D58" s="985">
        <v>715</v>
      </c>
      <c r="E58" s="985">
        <f t="shared" si="5"/>
        <v>12166.8</v>
      </c>
      <c r="F58" s="1335">
        <v>0.6</v>
      </c>
      <c r="G58" s="985">
        <f t="shared" si="2"/>
        <v>7300.08</v>
      </c>
      <c r="H58" s="985">
        <f t="shared" si="3"/>
        <v>1758.59</v>
      </c>
      <c r="I58" s="986">
        <f t="shared" si="4"/>
        <v>9058.67</v>
      </c>
    </row>
    <row r="59" spans="1:9" ht="36.75" customHeight="1" x14ac:dyDescent="0.25">
      <c r="A59" s="862" t="s">
        <v>2728</v>
      </c>
      <c r="B59" s="1336">
        <v>705.50314685314675</v>
      </c>
      <c r="C59" s="985">
        <f t="shared" si="0"/>
        <v>4.4652097902097898</v>
      </c>
      <c r="D59" s="985">
        <v>715</v>
      </c>
      <c r="E59" s="985">
        <f t="shared" si="5"/>
        <v>3192.6249999999995</v>
      </c>
      <c r="F59" s="1335">
        <v>0.8</v>
      </c>
      <c r="G59" s="985">
        <f t="shared" si="2"/>
        <v>2554.1</v>
      </c>
      <c r="H59" s="985">
        <f t="shared" si="3"/>
        <v>615.28</v>
      </c>
      <c r="I59" s="986">
        <f t="shared" si="4"/>
        <v>3169.38</v>
      </c>
    </row>
    <row r="60" spans="1:9" ht="36.75" customHeight="1" x14ac:dyDescent="0.25">
      <c r="A60" s="862" t="s">
        <v>2728</v>
      </c>
      <c r="B60" s="1336">
        <v>172.17703185703186</v>
      </c>
      <c r="C60" s="985">
        <f t="shared" si="0"/>
        <v>1.0897280497280497</v>
      </c>
      <c r="D60" s="985">
        <v>715</v>
      </c>
      <c r="E60" s="985">
        <f t="shared" si="5"/>
        <v>779.15555555555557</v>
      </c>
      <c r="F60" s="1335">
        <v>0.9</v>
      </c>
      <c r="G60" s="985">
        <f t="shared" si="2"/>
        <v>701.24</v>
      </c>
      <c r="H60" s="985">
        <f t="shared" si="3"/>
        <v>168.93</v>
      </c>
      <c r="I60" s="986">
        <f t="shared" si="4"/>
        <v>870.17000000000007</v>
      </c>
    </row>
    <row r="61" spans="1:9" ht="36.75" customHeight="1" x14ac:dyDescent="0.25">
      <c r="A61" s="862" t="s">
        <v>2728</v>
      </c>
      <c r="B61" s="1336">
        <v>325.27890909090911</v>
      </c>
      <c r="C61" s="985">
        <f t="shared" si="0"/>
        <v>2.058727272727273</v>
      </c>
      <c r="D61" s="985">
        <v>715</v>
      </c>
      <c r="E61" s="985">
        <f t="shared" si="5"/>
        <v>1471.9900000000002</v>
      </c>
      <c r="F61" s="1335">
        <v>1</v>
      </c>
      <c r="G61" s="985">
        <f t="shared" si="2"/>
        <v>1471.99</v>
      </c>
      <c r="H61" s="985">
        <f t="shared" si="3"/>
        <v>354.6</v>
      </c>
      <c r="I61" s="986">
        <f t="shared" si="4"/>
        <v>1826.5900000000001</v>
      </c>
    </row>
    <row r="62" spans="1:9" ht="36.75" customHeight="1" x14ac:dyDescent="0.25">
      <c r="A62" s="862" t="s">
        <v>2729</v>
      </c>
      <c r="B62" s="1336">
        <v>496.89490445859872</v>
      </c>
      <c r="C62" s="985">
        <f t="shared" si="0"/>
        <v>3.144904458598726</v>
      </c>
      <c r="D62" s="985">
        <v>785</v>
      </c>
      <c r="E62" s="985">
        <f t="shared" si="5"/>
        <v>2468.75</v>
      </c>
      <c r="F62" s="1335">
        <v>0.4</v>
      </c>
      <c r="G62" s="985">
        <f t="shared" si="2"/>
        <v>987.5</v>
      </c>
      <c r="H62" s="985">
        <f t="shared" si="3"/>
        <v>237.89</v>
      </c>
      <c r="I62" s="986">
        <f t="shared" si="4"/>
        <v>1225.3899999999999</v>
      </c>
    </row>
    <row r="63" spans="1:9" ht="36.75" customHeight="1" x14ac:dyDescent="0.25">
      <c r="A63" s="862" t="s">
        <v>2729</v>
      </c>
      <c r="B63" s="1336">
        <v>1804.3398726114651</v>
      </c>
      <c r="C63" s="985">
        <f t="shared" si="0"/>
        <v>11.419872611464969</v>
      </c>
      <c r="D63" s="985">
        <v>785</v>
      </c>
      <c r="E63" s="985">
        <f t="shared" si="5"/>
        <v>8964.6</v>
      </c>
      <c r="F63" s="1335">
        <v>0.6</v>
      </c>
      <c r="G63" s="985">
        <f t="shared" si="2"/>
        <v>5378.76</v>
      </c>
      <c r="H63" s="985">
        <f t="shared" si="3"/>
        <v>1295.74</v>
      </c>
      <c r="I63" s="986">
        <f t="shared" si="4"/>
        <v>6674.5</v>
      </c>
    </row>
    <row r="64" spans="1:9" ht="36.75" customHeight="1" x14ac:dyDescent="0.25">
      <c r="A64" s="862" t="s">
        <v>2729</v>
      </c>
      <c r="B64" s="1336">
        <v>878.85487261146488</v>
      </c>
      <c r="C64" s="985">
        <f t="shared" si="0"/>
        <v>5.5623726114649674</v>
      </c>
      <c r="D64" s="985">
        <v>785</v>
      </c>
      <c r="E64" s="985">
        <f t="shared" si="5"/>
        <v>4366.4624999999996</v>
      </c>
      <c r="F64" s="1335">
        <v>0.8</v>
      </c>
      <c r="G64" s="985">
        <f t="shared" si="2"/>
        <v>3493.17</v>
      </c>
      <c r="H64" s="985">
        <f t="shared" si="3"/>
        <v>841.5</v>
      </c>
      <c r="I64" s="986">
        <f t="shared" si="4"/>
        <v>4334.67</v>
      </c>
    </row>
    <row r="65" spans="1:9" ht="36.75" customHeight="1" x14ac:dyDescent="0.25">
      <c r="A65" s="1339" t="s">
        <v>2729</v>
      </c>
      <c r="B65" s="1336">
        <v>929.32401981599423</v>
      </c>
      <c r="C65" s="985">
        <f t="shared" si="0"/>
        <v>5.8817975937721156</v>
      </c>
      <c r="D65" s="985">
        <v>785</v>
      </c>
      <c r="E65" s="985">
        <f t="shared" si="5"/>
        <v>4617.2111111111108</v>
      </c>
      <c r="F65" s="1335">
        <v>0.9</v>
      </c>
      <c r="G65" s="985">
        <f t="shared" si="2"/>
        <v>4155.49</v>
      </c>
      <c r="H65" s="985">
        <f t="shared" si="3"/>
        <v>1001.06</v>
      </c>
      <c r="I65" s="986">
        <f t="shared" si="4"/>
        <v>5156.5499999999993</v>
      </c>
    </row>
    <row r="66" spans="1:9" ht="36.75" customHeight="1" x14ac:dyDescent="0.25">
      <c r="A66" s="862" t="s">
        <v>2729</v>
      </c>
      <c r="B66" s="1336">
        <v>274.0122547770701</v>
      </c>
      <c r="C66" s="985">
        <f t="shared" si="0"/>
        <v>1.7342547770700638</v>
      </c>
      <c r="D66" s="985">
        <v>785</v>
      </c>
      <c r="E66" s="985">
        <f t="shared" si="5"/>
        <v>1361.39</v>
      </c>
      <c r="F66" s="1335">
        <v>1</v>
      </c>
      <c r="G66" s="985">
        <f t="shared" si="2"/>
        <v>1361.39</v>
      </c>
      <c r="H66" s="985">
        <f t="shared" si="3"/>
        <v>327.96</v>
      </c>
      <c r="I66" s="986">
        <f t="shared" si="4"/>
        <v>1689.3500000000001</v>
      </c>
    </row>
    <row r="67" spans="1:9" ht="36.75" customHeight="1" x14ac:dyDescent="0.25">
      <c r="A67" s="862" t="s">
        <v>2730</v>
      </c>
      <c r="B67" s="1336">
        <v>25552.960047619043</v>
      </c>
      <c r="C67" s="985">
        <f t="shared" si="0"/>
        <v>161.7275952380952</v>
      </c>
      <c r="D67" s="985">
        <v>1050</v>
      </c>
      <c r="E67" s="985">
        <f t="shared" si="5"/>
        <v>169813.97499999998</v>
      </c>
      <c r="F67" s="1335">
        <v>0.4</v>
      </c>
      <c r="G67" s="985">
        <f t="shared" si="2"/>
        <v>67925.59</v>
      </c>
      <c r="H67" s="985">
        <f t="shared" si="3"/>
        <v>16363.27</v>
      </c>
      <c r="I67" s="986">
        <f t="shared" si="4"/>
        <v>84288.86</v>
      </c>
    </row>
    <row r="68" spans="1:9" ht="36.75" customHeight="1" x14ac:dyDescent="0.25">
      <c r="A68" s="862" t="s">
        <v>2730</v>
      </c>
      <c r="B68" s="1336">
        <v>37590.04834920635</v>
      </c>
      <c r="C68" s="985">
        <f t="shared" si="0"/>
        <v>237.91169841269843</v>
      </c>
      <c r="D68" s="985">
        <v>1050</v>
      </c>
      <c r="E68" s="985">
        <f t="shared" si="5"/>
        <v>249807.28333333335</v>
      </c>
      <c r="F68" s="1335">
        <v>0.6</v>
      </c>
      <c r="G68" s="985">
        <f t="shared" si="2"/>
        <v>149884.37</v>
      </c>
      <c r="H68" s="985">
        <f t="shared" si="3"/>
        <v>36107.14</v>
      </c>
      <c r="I68" s="986">
        <f t="shared" si="4"/>
        <v>185991.51</v>
      </c>
    </row>
    <row r="69" spans="1:9" ht="36.75" customHeight="1" x14ac:dyDescent="0.25">
      <c r="A69" s="862" t="s">
        <v>2730</v>
      </c>
      <c r="B69" s="1336">
        <v>20352.452119047619</v>
      </c>
      <c r="C69" s="985">
        <f t="shared" si="0"/>
        <v>128.8129880952381</v>
      </c>
      <c r="D69" s="985">
        <v>1050</v>
      </c>
      <c r="E69" s="985">
        <f t="shared" si="5"/>
        <v>135253.63750000001</v>
      </c>
      <c r="F69" s="1335">
        <v>0.8</v>
      </c>
      <c r="G69" s="985">
        <f t="shared" si="2"/>
        <v>108202.91</v>
      </c>
      <c r="H69" s="985">
        <f t="shared" si="3"/>
        <v>26066.080000000002</v>
      </c>
      <c r="I69" s="986">
        <f t="shared" si="4"/>
        <v>134268.99</v>
      </c>
    </row>
    <row r="70" spans="1:9" ht="36.75" customHeight="1" x14ac:dyDescent="0.25">
      <c r="A70" s="862" t="s">
        <v>2730</v>
      </c>
      <c r="B70" s="1336">
        <v>20304.723788359788</v>
      </c>
      <c r="C70" s="985">
        <f t="shared" si="0"/>
        <v>128.51091005291005</v>
      </c>
      <c r="D70" s="985">
        <v>1050</v>
      </c>
      <c r="E70" s="985">
        <f t="shared" si="5"/>
        <v>134936.45555555556</v>
      </c>
      <c r="F70" s="1335">
        <v>0.9</v>
      </c>
      <c r="G70" s="985">
        <f t="shared" si="2"/>
        <v>121442.81</v>
      </c>
      <c r="H70" s="985">
        <f t="shared" si="3"/>
        <v>29255.57</v>
      </c>
      <c r="I70" s="986">
        <f t="shared" si="4"/>
        <v>150698.38</v>
      </c>
    </row>
    <row r="71" spans="1:9" ht="36.75" customHeight="1" x14ac:dyDescent="0.25">
      <c r="A71" s="862" t="s">
        <v>2730</v>
      </c>
      <c r="B71" s="1336">
        <v>14136.79419047619</v>
      </c>
      <c r="C71" s="985">
        <f t="shared" si="0"/>
        <v>89.47338095238095</v>
      </c>
      <c r="D71" s="985">
        <v>1050</v>
      </c>
      <c r="E71" s="985">
        <f t="shared" si="5"/>
        <v>93947.05</v>
      </c>
      <c r="F71" s="1335">
        <v>1</v>
      </c>
      <c r="G71" s="985">
        <f t="shared" si="2"/>
        <v>93947.05</v>
      </c>
      <c r="H71" s="985">
        <f t="shared" si="3"/>
        <v>22631.84</v>
      </c>
      <c r="I71" s="986">
        <f t="shared" si="4"/>
        <v>116578.89</v>
      </c>
    </row>
    <row r="72" spans="1:9" ht="36.75" customHeight="1" x14ac:dyDescent="0.25">
      <c r="A72" s="862" t="s">
        <v>2731</v>
      </c>
      <c r="B72" s="1336">
        <v>38.44074906367041</v>
      </c>
      <c r="C72" s="985">
        <f t="shared" ref="C72:C134" si="6">B72/158</f>
        <v>0.24329588014981271</v>
      </c>
      <c r="D72" s="985">
        <v>1335</v>
      </c>
      <c r="E72" s="985">
        <f t="shared" si="5"/>
        <v>324.79999999999995</v>
      </c>
      <c r="F72" s="1335">
        <v>0.4</v>
      </c>
      <c r="G72" s="985">
        <f t="shared" ref="G72:G134" si="7">ROUND(E72*F72,2)</f>
        <v>129.91999999999999</v>
      </c>
      <c r="H72" s="985">
        <f t="shared" ref="H72:H134" si="8">ROUND(G72*0.2409,2)</f>
        <v>31.3</v>
      </c>
      <c r="I72" s="986">
        <f t="shared" ref="I72:I134" si="9">G72+H72</f>
        <v>161.22</v>
      </c>
    </row>
    <row r="73" spans="1:9" ht="36.75" customHeight="1" x14ac:dyDescent="0.25">
      <c r="A73" s="862" t="s">
        <v>2731</v>
      </c>
      <c r="B73" s="1336">
        <v>318.62149812734077</v>
      </c>
      <c r="C73" s="985">
        <f t="shared" si="6"/>
        <v>2.0165917602996251</v>
      </c>
      <c r="D73" s="985">
        <v>1335</v>
      </c>
      <c r="E73" s="985">
        <f t="shared" si="5"/>
        <v>2692.1499999999996</v>
      </c>
      <c r="F73" s="1335">
        <v>0.6</v>
      </c>
      <c r="G73" s="985">
        <f t="shared" si="7"/>
        <v>1615.29</v>
      </c>
      <c r="H73" s="985">
        <f t="shared" si="8"/>
        <v>389.12</v>
      </c>
      <c r="I73" s="986">
        <f t="shared" si="9"/>
        <v>2004.4099999999999</v>
      </c>
    </row>
    <row r="74" spans="1:9" ht="33" x14ac:dyDescent="0.25">
      <c r="A74" s="862" t="s">
        <v>2731</v>
      </c>
      <c r="B74" s="1336">
        <v>1315.2834269662919</v>
      </c>
      <c r="C74" s="985">
        <f t="shared" si="6"/>
        <v>8.3245786516853926</v>
      </c>
      <c r="D74" s="985">
        <v>1335</v>
      </c>
      <c r="E74" s="985">
        <f t="shared" si="5"/>
        <v>11113.312499999998</v>
      </c>
      <c r="F74" s="1335">
        <v>0.8</v>
      </c>
      <c r="G74" s="985">
        <f t="shared" si="7"/>
        <v>8890.65</v>
      </c>
      <c r="H74" s="985">
        <f t="shared" si="8"/>
        <v>2141.7600000000002</v>
      </c>
      <c r="I74" s="986">
        <f t="shared" si="9"/>
        <v>11032.41</v>
      </c>
    </row>
    <row r="75" spans="1:9" ht="33" x14ac:dyDescent="0.25">
      <c r="A75" s="862" t="s">
        <v>2731</v>
      </c>
      <c r="B75" s="1336">
        <v>893.81579692051594</v>
      </c>
      <c r="C75" s="985">
        <f t="shared" si="6"/>
        <v>5.6570620058260506</v>
      </c>
      <c r="D75" s="985">
        <v>1335</v>
      </c>
      <c r="E75" s="985">
        <f t="shared" si="5"/>
        <v>7552.1777777777779</v>
      </c>
      <c r="F75" s="1335">
        <v>0.9</v>
      </c>
      <c r="G75" s="985">
        <f t="shared" si="7"/>
        <v>6796.96</v>
      </c>
      <c r="H75" s="985">
        <f t="shared" si="8"/>
        <v>1637.39</v>
      </c>
      <c r="I75" s="986">
        <f t="shared" si="9"/>
        <v>8434.35</v>
      </c>
    </row>
    <row r="76" spans="1:9" ht="33" x14ac:dyDescent="0.25">
      <c r="A76" s="862" t="s">
        <v>2731</v>
      </c>
      <c r="B76" s="1336">
        <v>1547.9822172284646</v>
      </c>
      <c r="C76" s="985">
        <f t="shared" si="6"/>
        <v>9.7973558052434466</v>
      </c>
      <c r="D76" s="985">
        <v>1335</v>
      </c>
      <c r="E76" s="985">
        <f t="shared" si="5"/>
        <v>13079.470000000001</v>
      </c>
      <c r="F76" s="1335">
        <v>1</v>
      </c>
      <c r="G76" s="985">
        <f t="shared" si="7"/>
        <v>13079.47</v>
      </c>
      <c r="H76" s="985">
        <f t="shared" si="8"/>
        <v>3150.84</v>
      </c>
      <c r="I76" s="986">
        <f t="shared" si="9"/>
        <v>16230.31</v>
      </c>
    </row>
    <row r="77" spans="1:9" ht="35.25" customHeight="1" x14ac:dyDescent="0.25">
      <c r="A77" s="862" t="s">
        <v>2732</v>
      </c>
      <c r="B77" s="1336">
        <v>3699.8618018018019</v>
      </c>
      <c r="C77" s="985">
        <f t="shared" si="6"/>
        <v>23.416846846846848</v>
      </c>
      <c r="D77" s="985">
        <v>1110</v>
      </c>
      <c r="E77" s="985">
        <f t="shared" si="5"/>
        <v>25992.7</v>
      </c>
      <c r="F77" s="1335">
        <v>0.4</v>
      </c>
      <c r="G77" s="985">
        <f t="shared" si="7"/>
        <v>10397.08</v>
      </c>
      <c r="H77" s="985">
        <f t="shared" si="8"/>
        <v>2504.66</v>
      </c>
      <c r="I77" s="986">
        <f t="shared" si="9"/>
        <v>12901.74</v>
      </c>
    </row>
    <row r="78" spans="1:9" ht="33" x14ac:dyDescent="0.25">
      <c r="A78" s="862" t="s">
        <v>2732</v>
      </c>
      <c r="B78" s="1336">
        <f>3663.95357357357+204.7713</f>
        <v>3868.7248735735698</v>
      </c>
      <c r="C78" s="985">
        <f t="shared" si="6"/>
        <v>24.485600465655505</v>
      </c>
      <c r="D78" s="985">
        <v>1110</v>
      </c>
      <c r="E78" s="985">
        <f t="shared" si="5"/>
        <v>27179.016516877611</v>
      </c>
      <c r="F78" s="1335">
        <v>0.6</v>
      </c>
      <c r="G78" s="985">
        <f t="shared" si="7"/>
        <v>16307.41</v>
      </c>
      <c r="H78" s="985">
        <f t="shared" si="8"/>
        <v>3928.46</v>
      </c>
      <c r="I78" s="986">
        <f t="shared" si="9"/>
        <v>20235.87</v>
      </c>
    </row>
    <row r="79" spans="1:9" ht="33" x14ac:dyDescent="0.25">
      <c r="A79" s="862" t="s">
        <v>2732</v>
      </c>
      <c r="B79" s="1336">
        <v>337.50259009009005</v>
      </c>
      <c r="C79" s="985">
        <f t="shared" si="6"/>
        <v>2.1360923423423421</v>
      </c>
      <c r="D79" s="985">
        <v>1110</v>
      </c>
      <c r="E79" s="985">
        <f t="shared" si="5"/>
        <v>2371.0624999999995</v>
      </c>
      <c r="F79" s="1335">
        <v>0.8</v>
      </c>
      <c r="G79" s="985">
        <f t="shared" si="7"/>
        <v>1896.85</v>
      </c>
      <c r="H79" s="985">
        <f t="shared" si="8"/>
        <v>456.95</v>
      </c>
      <c r="I79" s="986">
        <f t="shared" si="9"/>
        <v>2353.7999999999997</v>
      </c>
    </row>
    <row r="80" spans="1:9" ht="33" x14ac:dyDescent="0.25">
      <c r="A80" s="862" t="s">
        <v>2732</v>
      </c>
      <c r="B80" s="1336"/>
      <c r="C80" s="985"/>
      <c r="D80" s="985"/>
      <c r="E80" s="985"/>
      <c r="F80" s="1335"/>
      <c r="G80" s="985"/>
      <c r="H80" s="985"/>
      <c r="I80" s="986"/>
    </row>
    <row r="81" spans="1:9" ht="33" x14ac:dyDescent="0.25">
      <c r="A81" s="862" t="s">
        <v>2733</v>
      </c>
      <c r="B81" s="1336">
        <v>923.72870935960589</v>
      </c>
      <c r="C81" s="985">
        <f t="shared" si="6"/>
        <v>5.8463842364532015</v>
      </c>
      <c r="D81" s="985">
        <v>1015</v>
      </c>
      <c r="E81" s="985">
        <f t="shared" si="5"/>
        <v>5934.08</v>
      </c>
      <c r="F81" s="1335">
        <v>0.5</v>
      </c>
      <c r="G81" s="985">
        <f t="shared" si="7"/>
        <v>2967.04</v>
      </c>
      <c r="H81" s="985">
        <f t="shared" si="8"/>
        <v>714.76</v>
      </c>
      <c r="I81" s="986">
        <f t="shared" si="9"/>
        <v>3681.8</v>
      </c>
    </row>
    <row r="82" spans="1:9" x14ac:dyDescent="0.25">
      <c r="A82" s="862" t="s">
        <v>2734</v>
      </c>
      <c r="B82" s="1336">
        <v>727.20340425531913</v>
      </c>
      <c r="C82" s="985">
        <f t="shared" si="6"/>
        <v>4.6025531914893616</v>
      </c>
      <c r="D82" s="985">
        <v>1410</v>
      </c>
      <c r="E82" s="985">
        <f t="shared" si="5"/>
        <v>6489.5999999999995</v>
      </c>
      <c r="F82" s="1335">
        <v>1</v>
      </c>
      <c r="G82" s="985">
        <f t="shared" si="7"/>
        <v>6489.6</v>
      </c>
      <c r="H82" s="985">
        <f t="shared" si="8"/>
        <v>1563.34</v>
      </c>
      <c r="I82" s="986">
        <f t="shared" si="9"/>
        <v>8052.9400000000005</v>
      </c>
    </row>
    <row r="83" spans="1:9" ht="33" x14ac:dyDescent="0.25">
      <c r="A83" s="862" t="s">
        <v>2735</v>
      </c>
      <c r="B83" s="1336">
        <v>699.33642328042322</v>
      </c>
      <c r="C83" s="985">
        <f t="shared" si="6"/>
        <v>4.426179894179894</v>
      </c>
      <c r="D83" s="985">
        <v>945</v>
      </c>
      <c r="E83" s="985">
        <f t="shared" si="5"/>
        <v>4182.74</v>
      </c>
      <c r="F83" s="1335">
        <v>0.5</v>
      </c>
      <c r="G83" s="985">
        <f t="shared" si="7"/>
        <v>2091.37</v>
      </c>
      <c r="H83" s="985">
        <f t="shared" si="8"/>
        <v>503.81</v>
      </c>
      <c r="I83" s="986">
        <f t="shared" si="9"/>
        <v>2595.1799999999998</v>
      </c>
    </row>
    <row r="84" spans="1:9" ht="33" x14ac:dyDescent="0.25">
      <c r="A84" s="862" t="s">
        <v>2736</v>
      </c>
      <c r="B84" s="1336">
        <v>5618.5797894736852</v>
      </c>
      <c r="C84" s="985">
        <f t="shared" si="6"/>
        <v>35.560631578947373</v>
      </c>
      <c r="D84" s="985">
        <v>1140</v>
      </c>
      <c r="E84" s="985">
        <f t="shared" si="5"/>
        <v>40539.120000000003</v>
      </c>
      <c r="F84" s="1335">
        <v>0.5</v>
      </c>
      <c r="G84" s="985">
        <f t="shared" si="7"/>
        <v>20269.560000000001</v>
      </c>
      <c r="H84" s="985">
        <f t="shared" si="8"/>
        <v>4882.9399999999996</v>
      </c>
      <c r="I84" s="986">
        <f t="shared" si="9"/>
        <v>25152.5</v>
      </c>
    </row>
    <row r="85" spans="1:9" x14ac:dyDescent="0.25">
      <c r="A85" s="862" t="s">
        <v>2737</v>
      </c>
      <c r="B85" s="1336">
        <v>6566.7762499999999</v>
      </c>
      <c r="C85" s="985">
        <f t="shared" si="6"/>
        <v>41.561875000000001</v>
      </c>
      <c r="D85" s="985">
        <v>1280</v>
      </c>
      <c r="E85" s="985">
        <f t="shared" si="5"/>
        <v>53199.199999999997</v>
      </c>
      <c r="F85" s="1335">
        <v>0.5</v>
      </c>
      <c r="G85" s="985">
        <f t="shared" si="7"/>
        <v>26599.599999999999</v>
      </c>
      <c r="H85" s="985">
        <f t="shared" si="8"/>
        <v>6407.84</v>
      </c>
      <c r="I85" s="986">
        <f t="shared" si="9"/>
        <v>33007.440000000002</v>
      </c>
    </row>
    <row r="86" spans="1:9" x14ac:dyDescent="0.25">
      <c r="A86" s="862" t="s">
        <v>2738</v>
      </c>
      <c r="B86" s="1336">
        <v>1433.646474576271</v>
      </c>
      <c r="C86" s="985">
        <f t="shared" si="6"/>
        <v>9.0737118644067785</v>
      </c>
      <c r="D86" s="985">
        <v>1180</v>
      </c>
      <c r="E86" s="985">
        <f t="shared" si="5"/>
        <v>10706.979999999998</v>
      </c>
      <c r="F86" s="1335">
        <v>0.5</v>
      </c>
      <c r="G86" s="985">
        <f t="shared" si="7"/>
        <v>5353.49</v>
      </c>
      <c r="H86" s="985">
        <f t="shared" si="8"/>
        <v>1289.6600000000001</v>
      </c>
      <c r="I86" s="986">
        <f t="shared" si="9"/>
        <v>6643.15</v>
      </c>
    </row>
    <row r="87" spans="1:9" x14ac:dyDescent="0.25">
      <c r="A87" s="862" t="s">
        <v>2739</v>
      </c>
      <c r="B87" s="1336">
        <v>823.58676595744669</v>
      </c>
      <c r="C87" s="985">
        <f t="shared" si="6"/>
        <v>5.2125744680851058</v>
      </c>
      <c r="D87" s="985">
        <v>1175</v>
      </c>
      <c r="E87" s="985">
        <f t="shared" si="5"/>
        <v>6124.7749999999996</v>
      </c>
      <c r="F87" s="1335">
        <v>0.4</v>
      </c>
      <c r="G87" s="985">
        <f t="shared" si="7"/>
        <v>2449.91</v>
      </c>
      <c r="H87" s="985">
        <f t="shared" si="8"/>
        <v>590.17999999999995</v>
      </c>
      <c r="I87" s="986">
        <f t="shared" si="9"/>
        <v>3040.0899999999997</v>
      </c>
    </row>
    <row r="88" spans="1:9" ht="33" x14ac:dyDescent="0.25">
      <c r="A88" s="862" t="s">
        <v>2740</v>
      </c>
      <c r="B88" s="1336">
        <v>613.36185185185195</v>
      </c>
      <c r="C88" s="985">
        <f t="shared" si="6"/>
        <v>3.8820370370370378</v>
      </c>
      <c r="D88" s="985">
        <v>1080</v>
      </c>
      <c r="E88" s="985">
        <f t="shared" si="5"/>
        <v>4192.6000000000013</v>
      </c>
      <c r="F88" s="1335">
        <v>0.5</v>
      </c>
      <c r="G88" s="985">
        <f t="shared" si="7"/>
        <v>2096.3000000000002</v>
      </c>
      <c r="H88" s="985">
        <f t="shared" si="8"/>
        <v>505</v>
      </c>
      <c r="I88" s="986">
        <f t="shared" si="9"/>
        <v>2601.3000000000002</v>
      </c>
    </row>
    <row r="89" spans="1:9" x14ac:dyDescent="0.25">
      <c r="A89" s="862" t="s">
        <v>2741</v>
      </c>
      <c r="B89" s="1336">
        <v>1477.3030287539937</v>
      </c>
      <c r="C89" s="985">
        <f t="shared" si="6"/>
        <v>9.3500191693290731</v>
      </c>
      <c r="D89" s="985">
        <v>1565</v>
      </c>
      <c r="E89" s="985">
        <f t="shared" si="5"/>
        <v>14632.779999999999</v>
      </c>
      <c r="F89" s="1335">
        <v>0.5</v>
      </c>
      <c r="G89" s="985">
        <f t="shared" si="7"/>
        <v>7316.39</v>
      </c>
      <c r="H89" s="985">
        <f t="shared" si="8"/>
        <v>1762.52</v>
      </c>
      <c r="I89" s="986">
        <f t="shared" si="9"/>
        <v>9078.91</v>
      </c>
    </row>
    <row r="90" spans="1:9" ht="25.9" customHeight="1" x14ac:dyDescent="0.25">
      <c r="A90" s="862" t="s">
        <v>2742</v>
      </c>
      <c r="B90" s="1336">
        <v>553</v>
      </c>
      <c r="C90" s="985">
        <f t="shared" si="6"/>
        <v>3.5</v>
      </c>
      <c r="D90" s="985">
        <v>1600</v>
      </c>
      <c r="E90" s="985">
        <f t="shared" si="5"/>
        <v>5600</v>
      </c>
      <c r="F90" s="1335">
        <v>0.5</v>
      </c>
      <c r="G90" s="985">
        <f t="shared" si="7"/>
        <v>2800</v>
      </c>
      <c r="H90" s="985">
        <f t="shared" si="8"/>
        <v>674.52</v>
      </c>
      <c r="I90" s="986">
        <f t="shared" si="9"/>
        <v>3474.52</v>
      </c>
    </row>
    <row r="91" spans="1:9" ht="33" x14ac:dyDescent="0.25">
      <c r="A91" s="862" t="s">
        <v>2743</v>
      </c>
      <c r="B91" s="1336">
        <v>158</v>
      </c>
      <c r="C91" s="985">
        <f t="shared" si="6"/>
        <v>1</v>
      </c>
      <c r="D91" s="985">
        <v>1430</v>
      </c>
      <c r="E91" s="985">
        <f t="shared" si="5"/>
        <v>1430</v>
      </c>
      <c r="F91" s="1335">
        <v>0.5</v>
      </c>
      <c r="G91" s="985">
        <f t="shared" si="7"/>
        <v>715</v>
      </c>
      <c r="H91" s="985">
        <f t="shared" si="8"/>
        <v>172.24</v>
      </c>
      <c r="I91" s="986">
        <f t="shared" si="9"/>
        <v>887.24</v>
      </c>
    </row>
    <row r="92" spans="1:9" x14ac:dyDescent="0.25">
      <c r="A92" s="862" t="s">
        <v>2744</v>
      </c>
      <c r="B92" s="1336">
        <v>268.59999999999997</v>
      </c>
      <c r="C92" s="985">
        <f t="shared" si="6"/>
        <v>1.6999999999999997</v>
      </c>
      <c r="D92" s="985">
        <v>1800</v>
      </c>
      <c r="E92" s="985">
        <f t="shared" si="5"/>
        <v>3059.9999999999995</v>
      </c>
      <c r="F92" s="1335">
        <v>0.5</v>
      </c>
      <c r="G92" s="985">
        <f t="shared" si="7"/>
        <v>1530</v>
      </c>
      <c r="H92" s="985">
        <f t="shared" si="8"/>
        <v>368.58</v>
      </c>
      <c r="I92" s="986">
        <f t="shared" si="9"/>
        <v>1898.58</v>
      </c>
    </row>
    <row r="93" spans="1:9" x14ac:dyDescent="0.25">
      <c r="A93" s="862" t="s">
        <v>2745</v>
      </c>
      <c r="B93" s="1336">
        <v>158</v>
      </c>
      <c r="C93" s="985">
        <f t="shared" si="6"/>
        <v>1</v>
      </c>
      <c r="D93" s="985">
        <v>1630</v>
      </c>
      <c r="E93" s="985">
        <f t="shared" si="5"/>
        <v>1630</v>
      </c>
      <c r="F93" s="1335">
        <v>0.5</v>
      </c>
      <c r="G93" s="985">
        <f t="shared" si="7"/>
        <v>815</v>
      </c>
      <c r="H93" s="985">
        <f t="shared" si="8"/>
        <v>196.33</v>
      </c>
      <c r="I93" s="986">
        <f t="shared" si="9"/>
        <v>1011.33</v>
      </c>
    </row>
    <row r="94" spans="1:9" x14ac:dyDescent="0.25">
      <c r="A94" s="862" t="s">
        <v>2745</v>
      </c>
      <c r="B94" s="1336">
        <v>134.29999999999998</v>
      </c>
      <c r="C94" s="985">
        <f t="shared" si="6"/>
        <v>0.84999999999999987</v>
      </c>
      <c r="D94" s="985">
        <v>1728</v>
      </c>
      <c r="E94" s="985">
        <f t="shared" si="5"/>
        <v>1468.7999999999997</v>
      </c>
      <c r="F94" s="1335">
        <v>0.5</v>
      </c>
      <c r="G94" s="985">
        <f t="shared" si="7"/>
        <v>734.4</v>
      </c>
      <c r="H94" s="985">
        <f t="shared" si="8"/>
        <v>176.92</v>
      </c>
      <c r="I94" s="986">
        <f t="shared" si="9"/>
        <v>911.31999999999994</v>
      </c>
    </row>
    <row r="95" spans="1:9" x14ac:dyDescent="0.25">
      <c r="A95" s="862" t="s">
        <v>2745</v>
      </c>
      <c r="B95" s="1336">
        <v>158</v>
      </c>
      <c r="C95" s="985">
        <f t="shared" si="6"/>
        <v>1</v>
      </c>
      <c r="D95" s="985">
        <v>1920</v>
      </c>
      <c r="E95" s="985">
        <f t="shared" si="5"/>
        <v>1920</v>
      </c>
      <c r="F95" s="1335">
        <v>0.5</v>
      </c>
      <c r="G95" s="985">
        <f t="shared" si="7"/>
        <v>960</v>
      </c>
      <c r="H95" s="985">
        <f t="shared" si="8"/>
        <v>231.26</v>
      </c>
      <c r="I95" s="986">
        <f t="shared" si="9"/>
        <v>1191.26</v>
      </c>
    </row>
    <row r="96" spans="1:9" x14ac:dyDescent="0.25">
      <c r="A96" s="862" t="s">
        <v>2746</v>
      </c>
      <c r="B96" s="1336">
        <v>835.57345054945063</v>
      </c>
      <c r="C96" s="985">
        <f t="shared" si="6"/>
        <v>5.2884395604395609</v>
      </c>
      <c r="D96" s="985">
        <v>1365</v>
      </c>
      <c r="E96" s="985">
        <f t="shared" si="5"/>
        <v>7218.72</v>
      </c>
      <c r="F96" s="1335">
        <v>0.5</v>
      </c>
      <c r="G96" s="985">
        <f t="shared" si="7"/>
        <v>3609.36</v>
      </c>
      <c r="H96" s="985">
        <f t="shared" si="8"/>
        <v>869.49</v>
      </c>
      <c r="I96" s="986">
        <f t="shared" si="9"/>
        <v>4478.8500000000004</v>
      </c>
    </row>
    <row r="97" spans="1:9" ht="33" x14ac:dyDescent="0.25">
      <c r="A97" s="862" t="s">
        <v>2747</v>
      </c>
      <c r="B97" s="1336">
        <v>457.41108965517247</v>
      </c>
      <c r="C97" s="985">
        <f t="shared" si="6"/>
        <v>2.8950068965517244</v>
      </c>
      <c r="D97" s="985">
        <v>1450</v>
      </c>
      <c r="E97" s="985">
        <f t="shared" si="5"/>
        <v>4197.76</v>
      </c>
      <c r="F97" s="1335">
        <v>0.5</v>
      </c>
      <c r="G97" s="985">
        <f t="shared" si="7"/>
        <v>2098.88</v>
      </c>
      <c r="H97" s="985">
        <f t="shared" si="8"/>
        <v>505.62</v>
      </c>
      <c r="I97" s="986">
        <f t="shared" si="9"/>
        <v>2604.5</v>
      </c>
    </row>
    <row r="98" spans="1:9" ht="33" x14ac:dyDescent="0.25">
      <c r="A98" s="862" t="s">
        <v>2748</v>
      </c>
      <c r="B98" s="1336">
        <v>990.1416179775282</v>
      </c>
      <c r="C98" s="985">
        <f t="shared" si="6"/>
        <v>6.2667191011235959</v>
      </c>
      <c r="D98" s="985">
        <v>890</v>
      </c>
      <c r="E98" s="985">
        <f t="shared" si="5"/>
        <v>5577.38</v>
      </c>
      <c r="F98" s="1335">
        <v>0.5</v>
      </c>
      <c r="G98" s="985">
        <f t="shared" si="7"/>
        <v>2788.69</v>
      </c>
      <c r="H98" s="985">
        <f t="shared" si="8"/>
        <v>671.8</v>
      </c>
      <c r="I98" s="986">
        <f t="shared" si="9"/>
        <v>3460.49</v>
      </c>
    </row>
    <row r="99" spans="1:9" ht="33" x14ac:dyDescent="0.25">
      <c r="A99" s="862" t="s">
        <v>2748</v>
      </c>
      <c r="B99" s="1336">
        <v>3602.3334736842112</v>
      </c>
      <c r="C99" s="985">
        <f t="shared" si="6"/>
        <v>22.799578947368424</v>
      </c>
      <c r="D99" s="985">
        <v>1045</v>
      </c>
      <c r="E99" s="985">
        <f t="shared" si="5"/>
        <v>23825.560000000005</v>
      </c>
      <c r="F99" s="1335">
        <v>0.5</v>
      </c>
      <c r="G99" s="985">
        <f t="shared" si="7"/>
        <v>11912.78</v>
      </c>
      <c r="H99" s="985">
        <f t="shared" si="8"/>
        <v>2869.79</v>
      </c>
      <c r="I99" s="986">
        <f t="shared" si="9"/>
        <v>14782.57</v>
      </c>
    </row>
    <row r="100" spans="1:9" ht="33" x14ac:dyDescent="0.25">
      <c r="A100" s="862" t="s">
        <v>2748</v>
      </c>
      <c r="B100" s="1336">
        <v>1793.557708737864</v>
      </c>
      <c r="C100" s="985">
        <f t="shared" si="6"/>
        <v>11.351631067961165</v>
      </c>
      <c r="D100" s="985">
        <v>1030</v>
      </c>
      <c r="E100" s="985">
        <f t="shared" si="5"/>
        <v>11692.18</v>
      </c>
      <c r="F100" s="1335">
        <v>0.5</v>
      </c>
      <c r="G100" s="985">
        <f t="shared" si="7"/>
        <v>5846.09</v>
      </c>
      <c r="H100" s="985">
        <f t="shared" si="8"/>
        <v>1408.32</v>
      </c>
      <c r="I100" s="986">
        <f t="shared" si="9"/>
        <v>7254.41</v>
      </c>
    </row>
    <row r="101" spans="1:9" ht="33" x14ac:dyDescent="0.25">
      <c r="A101" s="862" t="s">
        <v>2748</v>
      </c>
      <c r="B101" s="1336">
        <v>6054.7706666666672</v>
      </c>
      <c r="C101" s="985">
        <f t="shared" si="6"/>
        <v>38.321333333333335</v>
      </c>
      <c r="D101" s="985">
        <v>1200</v>
      </c>
      <c r="E101" s="985">
        <f t="shared" si="5"/>
        <v>45985.600000000006</v>
      </c>
      <c r="F101" s="1335">
        <v>0.5</v>
      </c>
      <c r="G101" s="985">
        <f t="shared" si="7"/>
        <v>22992.799999999999</v>
      </c>
      <c r="H101" s="985">
        <f t="shared" si="8"/>
        <v>5538.97</v>
      </c>
      <c r="I101" s="986">
        <f t="shared" si="9"/>
        <v>28531.77</v>
      </c>
    </row>
    <row r="102" spans="1:9" x14ac:dyDescent="0.25">
      <c r="A102" s="862" t="s">
        <v>2749</v>
      </c>
      <c r="B102" s="1336">
        <v>1190.6257339901479</v>
      </c>
      <c r="C102" s="985">
        <f t="shared" si="6"/>
        <v>7.53560591133005</v>
      </c>
      <c r="D102" s="985">
        <v>1015</v>
      </c>
      <c r="E102" s="985">
        <f t="shared" si="5"/>
        <v>7648.64</v>
      </c>
      <c r="F102" s="1335">
        <v>0.5</v>
      </c>
      <c r="G102" s="985">
        <f t="shared" si="7"/>
        <v>3824.32</v>
      </c>
      <c r="H102" s="985">
        <f t="shared" si="8"/>
        <v>921.28</v>
      </c>
      <c r="I102" s="986">
        <f t="shared" si="9"/>
        <v>4745.6000000000004</v>
      </c>
    </row>
    <row r="103" spans="1:9" x14ac:dyDescent="0.25">
      <c r="A103" s="862" t="s">
        <v>2750</v>
      </c>
      <c r="B103" s="1336">
        <v>1408.3077044334977</v>
      </c>
      <c r="C103" s="985">
        <f t="shared" si="6"/>
        <v>8.9133399014778334</v>
      </c>
      <c r="D103" s="985">
        <v>1015</v>
      </c>
      <c r="E103" s="985">
        <f t="shared" si="5"/>
        <v>9047.0400000000009</v>
      </c>
      <c r="F103" s="1335">
        <v>0.5</v>
      </c>
      <c r="G103" s="985">
        <f t="shared" si="7"/>
        <v>4523.5200000000004</v>
      </c>
      <c r="H103" s="985">
        <f t="shared" si="8"/>
        <v>1089.72</v>
      </c>
      <c r="I103" s="986">
        <f t="shared" si="9"/>
        <v>5613.2400000000007</v>
      </c>
    </row>
    <row r="104" spans="1:9" x14ac:dyDescent="0.25">
      <c r="A104" s="862" t="s">
        <v>2751</v>
      </c>
      <c r="B104" s="1336">
        <v>147.10360946745561</v>
      </c>
      <c r="C104" s="985">
        <f t="shared" si="6"/>
        <v>0.93103550295857984</v>
      </c>
      <c r="D104" s="985">
        <v>1352</v>
      </c>
      <c r="E104" s="985">
        <f t="shared" si="5"/>
        <v>1258.76</v>
      </c>
      <c r="F104" s="1335">
        <v>0.5</v>
      </c>
      <c r="G104" s="985">
        <f t="shared" si="7"/>
        <v>629.38</v>
      </c>
      <c r="H104" s="985">
        <f t="shared" si="8"/>
        <v>151.62</v>
      </c>
      <c r="I104" s="986">
        <f t="shared" si="9"/>
        <v>781</v>
      </c>
    </row>
    <row r="105" spans="1:9" ht="74.45" customHeight="1" x14ac:dyDescent="0.25">
      <c r="A105" s="476" t="s">
        <v>9</v>
      </c>
      <c r="B105" s="792">
        <f>SUM(B106:B120)</f>
        <v>22655.107451717577</v>
      </c>
      <c r="C105" s="797">
        <f t="shared" ref="C105" si="10">SUM(C106:C120)</f>
        <v>143.38675602352893</v>
      </c>
      <c r="D105" s="797"/>
      <c r="E105" s="797"/>
      <c r="F105" s="798"/>
      <c r="G105" s="797">
        <f t="shared" ref="G105:I105" si="11">SUM(G106:G120)</f>
        <v>61793.30999999999</v>
      </c>
      <c r="H105" s="797">
        <f t="shared" si="11"/>
        <v>14886.01</v>
      </c>
      <c r="I105" s="810">
        <f t="shared" si="11"/>
        <v>76679.319999999992</v>
      </c>
    </row>
    <row r="106" spans="1:9" ht="33.75" customHeight="1" x14ac:dyDescent="0.25">
      <c r="A106" s="862" t="s">
        <v>2752</v>
      </c>
      <c r="B106" s="1336">
        <v>2697.0526851851851</v>
      </c>
      <c r="C106" s="985">
        <f t="shared" si="6"/>
        <v>17.069953703703703</v>
      </c>
      <c r="D106" s="985">
        <v>540</v>
      </c>
      <c r="E106" s="985">
        <f t="shared" ref="E106:E167" si="12">C106*D106</f>
        <v>9217.7749999999996</v>
      </c>
      <c r="F106" s="1335">
        <v>0.4</v>
      </c>
      <c r="G106" s="985">
        <f t="shared" si="7"/>
        <v>3687.11</v>
      </c>
      <c r="H106" s="985">
        <f t="shared" si="8"/>
        <v>888.22</v>
      </c>
      <c r="I106" s="986">
        <f t="shared" si="9"/>
        <v>4575.33</v>
      </c>
    </row>
    <row r="107" spans="1:9" ht="33.75" customHeight="1" x14ac:dyDescent="0.25">
      <c r="A107" s="862" t="s">
        <v>2752</v>
      </c>
      <c r="B107" s="1336">
        <v>3553.6345679012347</v>
      </c>
      <c r="C107" s="985">
        <f t="shared" si="6"/>
        <v>22.491358024691358</v>
      </c>
      <c r="D107" s="985">
        <v>540</v>
      </c>
      <c r="E107" s="985">
        <f t="shared" si="12"/>
        <v>12145.333333333334</v>
      </c>
      <c r="F107" s="1335">
        <v>0.6</v>
      </c>
      <c r="G107" s="985">
        <f t="shared" si="7"/>
        <v>7287.2</v>
      </c>
      <c r="H107" s="985">
        <f t="shared" si="8"/>
        <v>1755.49</v>
      </c>
      <c r="I107" s="986">
        <f t="shared" si="9"/>
        <v>9042.69</v>
      </c>
    </row>
    <row r="108" spans="1:9" ht="33.75" customHeight="1" x14ac:dyDescent="0.25">
      <c r="A108" s="862" t="s">
        <v>2752</v>
      </c>
      <c r="B108" s="1336">
        <v>2564.709398148148</v>
      </c>
      <c r="C108" s="985">
        <f t="shared" si="6"/>
        <v>16.232337962962962</v>
      </c>
      <c r="D108" s="985">
        <v>540</v>
      </c>
      <c r="E108" s="985">
        <f t="shared" si="12"/>
        <v>8765.4624999999996</v>
      </c>
      <c r="F108" s="1335">
        <v>0.8</v>
      </c>
      <c r="G108" s="985">
        <f t="shared" si="7"/>
        <v>7012.37</v>
      </c>
      <c r="H108" s="985">
        <f t="shared" si="8"/>
        <v>1689.28</v>
      </c>
      <c r="I108" s="986">
        <f t="shared" si="9"/>
        <v>8701.65</v>
      </c>
    </row>
    <row r="109" spans="1:9" ht="33.75" customHeight="1" x14ac:dyDescent="0.25">
      <c r="A109" s="862" t="s">
        <v>2752</v>
      </c>
      <c r="B109" s="1336">
        <v>4274.2023456790121</v>
      </c>
      <c r="C109" s="985">
        <f t="shared" si="6"/>
        <v>27.051913580246911</v>
      </c>
      <c r="D109" s="985">
        <v>540</v>
      </c>
      <c r="E109" s="985">
        <f t="shared" si="12"/>
        <v>14608.033333333331</v>
      </c>
      <c r="F109" s="1335">
        <v>0.9</v>
      </c>
      <c r="G109" s="985">
        <f t="shared" si="7"/>
        <v>13147.23</v>
      </c>
      <c r="H109" s="985">
        <f t="shared" si="8"/>
        <v>3167.17</v>
      </c>
      <c r="I109" s="986">
        <f t="shared" si="9"/>
        <v>16314.4</v>
      </c>
    </row>
    <row r="110" spans="1:9" ht="33.75" customHeight="1" x14ac:dyDescent="0.25">
      <c r="A110" s="862" t="s">
        <v>2752</v>
      </c>
      <c r="B110" s="1336">
        <v>5248.7717037037046</v>
      </c>
      <c r="C110" s="985">
        <f t="shared" si="6"/>
        <v>33.220074074074077</v>
      </c>
      <c r="D110" s="985">
        <v>540</v>
      </c>
      <c r="E110" s="985">
        <f t="shared" si="12"/>
        <v>17938.84</v>
      </c>
      <c r="F110" s="1335">
        <v>1</v>
      </c>
      <c r="G110" s="985">
        <f t="shared" si="7"/>
        <v>17938.84</v>
      </c>
      <c r="H110" s="985">
        <f t="shared" si="8"/>
        <v>4321.47</v>
      </c>
      <c r="I110" s="986">
        <f t="shared" si="9"/>
        <v>22260.31</v>
      </c>
    </row>
    <row r="111" spans="1:9" ht="33.75" customHeight="1" x14ac:dyDescent="0.25">
      <c r="A111" s="862" t="s">
        <v>2752</v>
      </c>
      <c r="B111" s="1336">
        <v>45.504000000000005</v>
      </c>
      <c r="C111" s="985">
        <f t="shared" si="6"/>
        <v>0.28800000000000003</v>
      </c>
      <c r="D111" s="985">
        <v>550</v>
      </c>
      <c r="E111" s="985">
        <f t="shared" si="12"/>
        <v>158.4</v>
      </c>
      <c r="F111" s="1335">
        <v>0.4</v>
      </c>
      <c r="G111" s="985">
        <f t="shared" si="7"/>
        <v>63.36</v>
      </c>
      <c r="H111" s="985">
        <f t="shared" si="8"/>
        <v>15.26</v>
      </c>
      <c r="I111" s="986">
        <f t="shared" si="9"/>
        <v>78.62</v>
      </c>
    </row>
    <row r="112" spans="1:9" ht="33.75" customHeight="1" x14ac:dyDescent="0.25">
      <c r="A112" s="862" t="s">
        <v>2752</v>
      </c>
      <c r="B112" s="1336">
        <v>309.99600000000004</v>
      </c>
      <c r="C112" s="985">
        <f t="shared" si="6"/>
        <v>1.9620000000000002</v>
      </c>
      <c r="D112" s="985">
        <v>550</v>
      </c>
      <c r="E112" s="985">
        <f t="shared" si="12"/>
        <v>1079.1000000000001</v>
      </c>
      <c r="F112" s="1335">
        <v>0.6</v>
      </c>
      <c r="G112" s="985">
        <f t="shared" si="7"/>
        <v>647.46</v>
      </c>
      <c r="H112" s="985">
        <f t="shared" si="8"/>
        <v>155.97</v>
      </c>
      <c r="I112" s="986">
        <f t="shared" si="9"/>
        <v>803.43000000000006</v>
      </c>
    </row>
    <row r="113" spans="1:9" ht="33.75" customHeight="1" x14ac:dyDescent="0.25">
      <c r="A113" s="862" t="s">
        <v>2752</v>
      </c>
      <c r="B113" s="1336">
        <v>353.28081818181818</v>
      </c>
      <c r="C113" s="985">
        <f t="shared" si="6"/>
        <v>2.2359545454545455</v>
      </c>
      <c r="D113" s="985">
        <v>550</v>
      </c>
      <c r="E113" s="985">
        <f t="shared" si="12"/>
        <v>1229.7750000000001</v>
      </c>
      <c r="F113" s="1335">
        <v>0.8</v>
      </c>
      <c r="G113" s="985">
        <f t="shared" si="7"/>
        <v>983.82</v>
      </c>
      <c r="H113" s="985">
        <f t="shared" si="8"/>
        <v>237</v>
      </c>
      <c r="I113" s="986">
        <f t="shared" si="9"/>
        <v>1220.8200000000002</v>
      </c>
    </row>
    <row r="114" spans="1:9" ht="33.75" customHeight="1" x14ac:dyDescent="0.25">
      <c r="A114" s="862" t="s">
        <v>2752</v>
      </c>
      <c r="B114" s="1336">
        <v>1345.8918787878788</v>
      </c>
      <c r="C114" s="985">
        <f t="shared" si="6"/>
        <v>8.5183030303030307</v>
      </c>
      <c r="D114" s="985">
        <v>550</v>
      </c>
      <c r="E114" s="985">
        <f t="shared" si="12"/>
        <v>4685.0666666666666</v>
      </c>
      <c r="F114" s="1335">
        <v>0.9</v>
      </c>
      <c r="G114" s="985">
        <f t="shared" si="7"/>
        <v>4216.5600000000004</v>
      </c>
      <c r="H114" s="985">
        <f t="shared" si="8"/>
        <v>1015.77</v>
      </c>
      <c r="I114" s="986">
        <f t="shared" si="9"/>
        <v>5232.33</v>
      </c>
    </row>
    <row r="115" spans="1:9" ht="33.75" customHeight="1" x14ac:dyDescent="0.25">
      <c r="A115" s="862" t="s">
        <v>2752</v>
      </c>
      <c r="B115" s="1336">
        <v>809.99130909090911</v>
      </c>
      <c r="C115" s="985">
        <f t="shared" si="6"/>
        <v>5.126527272727273</v>
      </c>
      <c r="D115" s="985">
        <v>550</v>
      </c>
      <c r="E115" s="985">
        <f t="shared" si="12"/>
        <v>2819.59</v>
      </c>
      <c r="F115" s="1335">
        <v>1</v>
      </c>
      <c r="G115" s="985">
        <f t="shared" si="7"/>
        <v>2819.59</v>
      </c>
      <c r="H115" s="985">
        <f t="shared" si="8"/>
        <v>679.24</v>
      </c>
      <c r="I115" s="986">
        <f t="shared" si="9"/>
        <v>3498.83</v>
      </c>
    </row>
    <row r="116" spans="1:9" ht="33.75" customHeight="1" x14ac:dyDescent="0.25">
      <c r="A116" s="862" t="s">
        <v>2752</v>
      </c>
      <c r="B116" s="1336">
        <v>163.05741071428571</v>
      </c>
      <c r="C116" s="985">
        <f t="shared" si="6"/>
        <v>1.0320089285714285</v>
      </c>
      <c r="D116" s="985">
        <v>560</v>
      </c>
      <c r="E116" s="985">
        <f t="shared" si="12"/>
        <v>577.92499999999995</v>
      </c>
      <c r="F116" s="1335">
        <v>0.4</v>
      </c>
      <c r="G116" s="985">
        <f t="shared" si="7"/>
        <v>231.17</v>
      </c>
      <c r="H116" s="985">
        <f t="shared" si="8"/>
        <v>55.69</v>
      </c>
      <c r="I116" s="986">
        <f t="shared" si="9"/>
        <v>286.86</v>
      </c>
    </row>
    <row r="117" spans="1:9" ht="33.75" customHeight="1" x14ac:dyDescent="0.25">
      <c r="A117" s="862" t="s">
        <v>2752</v>
      </c>
      <c r="B117" s="1336">
        <v>250.27011904761903</v>
      </c>
      <c r="C117" s="985">
        <f t="shared" si="6"/>
        <v>1.5839880952380951</v>
      </c>
      <c r="D117" s="985">
        <v>560</v>
      </c>
      <c r="E117" s="985">
        <f t="shared" si="12"/>
        <v>887.0333333333333</v>
      </c>
      <c r="F117" s="1335">
        <v>0.6</v>
      </c>
      <c r="G117" s="985">
        <f t="shared" si="7"/>
        <v>532.22</v>
      </c>
      <c r="H117" s="985">
        <f t="shared" si="8"/>
        <v>128.21</v>
      </c>
      <c r="I117" s="986">
        <f t="shared" si="9"/>
        <v>660.43000000000006</v>
      </c>
    </row>
    <row r="118" spans="1:9" ht="33" x14ac:dyDescent="0.25">
      <c r="A118" s="862" t="s">
        <v>2752</v>
      </c>
      <c r="B118" s="1336">
        <v>401.55629464285715</v>
      </c>
      <c r="C118" s="985">
        <f t="shared" si="6"/>
        <v>2.5414955357142857</v>
      </c>
      <c r="D118" s="985">
        <v>560</v>
      </c>
      <c r="E118" s="985">
        <f t="shared" si="12"/>
        <v>1423.2375</v>
      </c>
      <c r="F118" s="1335">
        <v>0.8</v>
      </c>
      <c r="G118" s="985">
        <f t="shared" si="7"/>
        <v>1138.5899999999999</v>
      </c>
      <c r="H118" s="985">
        <f t="shared" si="8"/>
        <v>274.29000000000002</v>
      </c>
      <c r="I118" s="986">
        <f t="shared" si="9"/>
        <v>1412.8799999999999</v>
      </c>
    </row>
    <row r="119" spans="1:9" ht="33" x14ac:dyDescent="0.25">
      <c r="A119" s="862" t="s">
        <v>2752</v>
      </c>
      <c r="B119" s="1336">
        <v>481.33884920634921</v>
      </c>
      <c r="C119" s="985">
        <f t="shared" si="6"/>
        <v>3.0464484126984126</v>
      </c>
      <c r="D119" s="985">
        <v>560</v>
      </c>
      <c r="E119" s="985">
        <f t="shared" si="12"/>
        <v>1706.0111111111109</v>
      </c>
      <c r="F119" s="1335">
        <v>0.9</v>
      </c>
      <c r="G119" s="985">
        <f t="shared" si="7"/>
        <v>1535.41</v>
      </c>
      <c r="H119" s="985">
        <f t="shared" si="8"/>
        <v>369.88</v>
      </c>
      <c r="I119" s="986">
        <f t="shared" si="9"/>
        <v>1905.29</v>
      </c>
    </row>
    <row r="120" spans="1:9" ht="33" x14ac:dyDescent="0.25">
      <c r="A120" s="862" t="s">
        <v>2752</v>
      </c>
      <c r="B120" s="1336">
        <v>155.85007142857143</v>
      </c>
      <c r="C120" s="985">
        <f t="shared" si="6"/>
        <v>0.98639285714285707</v>
      </c>
      <c r="D120" s="985">
        <v>560</v>
      </c>
      <c r="E120" s="985">
        <f t="shared" si="12"/>
        <v>552.38</v>
      </c>
      <c r="F120" s="1335">
        <v>1</v>
      </c>
      <c r="G120" s="985">
        <f t="shared" si="7"/>
        <v>552.38</v>
      </c>
      <c r="H120" s="985">
        <f t="shared" si="8"/>
        <v>133.07</v>
      </c>
      <c r="I120" s="986">
        <f t="shared" si="9"/>
        <v>685.45</v>
      </c>
    </row>
    <row r="121" spans="1:9" ht="36" customHeight="1" x14ac:dyDescent="0.25">
      <c r="A121" s="476" t="s">
        <v>7</v>
      </c>
      <c r="B121" s="792">
        <f>SUM(B122:B202)</f>
        <v>141157.9146782704</v>
      </c>
      <c r="C121" s="797">
        <f>SUM(C122:C202)</f>
        <v>893.40452328019228</v>
      </c>
      <c r="D121" s="797"/>
      <c r="E121" s="797"/>
      <c r="F121" s="798"/>
      <c r="G121" s="797">
        <f>SUM(G122:G202)</f>
        <v>431920.17</v>
      </c>
      <c r="H121" s="797">
        <f>SUM(H122:H202)</f>
        <v>104049.59999999999</v>
      </c>
      <c r="I121" s="810">
        <f>SUM(I122:I202)</f>
        <v>535969.77</v>
      </c>
    </row>
    <row r="122" spans="1:9" ht="18.75" customHeight="1" x14ac:dyDescent="0.25">
      <c r="A122" s="862" t="s">
        <v>2753</v>
      </c>
      <c r="B122" s="1336">
        <v>20551.678260869565</v>
      </c>
      <c r="C122" s="985">
        <f t="shared" si="6"/>
        <v>130.07391304347826</v>
      </c>
      <c r="D122" s="985">
        <v>690</v>
      </c>
      <c r="E122" s="985">
        <f t="shared" si="12"/>
        <v>89751</v>
      </c>
      <c r="F122" s="1335">
        <v>0.4</v>
      </c>
      <c r="G122" s="985">
        <f t="shared" si="7"/>
        <v>35900.400000000001</v>
      </c>
      <c r="H122" s="985">
        <f t="shared" si="8"/>
        <v>8648.41</v>
      </c>
      <c r="I122" s="986">
        <f t="shared" si="9"/>
        <v>44548.81</v>
      </c>
    </row>
    <row r="123" spans="1:9" ht="25.5" customHeight="1" x14ac:dyDescent="0.25">
      <c r="A123" s="862" t="s">
        <v>2753</v>
      </c>
      <c r="B123" s="1336">
        <v>31170.373574879228</v>
      </c>
      <c r="C123" s="985">
        <f t="shared" si="6"/>
        <v>197.28084541062802</v>
      </c>
      <c r="D123" s="985">
        <v>690</v>
      </c>
      <c r="E123" s="985">
        <f t="shared" si="12"/>
        <v>136123.78333333333</v>
      </c>
      <c r="F123" s="1335">
        <v>0.6</v>
      </c>
      <c r="G123" s="985">
        <f t="shared" si="7"/>
        <v>81674.27</v>
      </c>
      <c r="H123" s="985">
        <f t="shared" si="8"/>
        <v>19675.330000000002</v>
      </c>
      <c r="I123" s="986">
        <f t="shared" si="9"/>
        <v>101349.6</v>
      </c>
    </row>
    <row r="124" spans="1:9" ht="21.75" customHeight="1" x14ac:dyDescent="0.25">
      <c r="A124" s="862" t="s">
        <v>2753</v>
      </c>
      <c r="B124" s="1336">
        <v>18400.891811594203</v>
      </c>
      <c r="C124" s="985">
        <f t="shared" si="6"/>
        <v>116.46134057971015</v>
      </c>
      <c r="D124" s="985">
        <v>690</v>
      </c>
      <c r="E124" s="985">
        <f t="shared" si="12"/>
        <v>80358.325000000012</v>
      </c>
      <c r="F124" s="1335">
        <v>0.8</v>
      </c>
      <c r="G124" s="985">
        <f t="shared" si="7"/>
        <v>64286.66</v>
      </c>
      <c r="H124" s="985">
        <f t="shared" si="8"/>
        <v>15486.66</v>
      </c>
      <c r="I124" s="986">
        <f t="shared" si="9"/>
        <v>79773.320000000007</v>
      </c>
    </row>
    <row r="125" spans="1:9" ht="19.5" customHeight="1" x14ac:dyDescent="0.25">
      <c r="A125" s="1340" t="s">
        <v>2753</v>
      </c>
      <c r="B125" s="1336">
        <v>20749.404702093398</v>
      </c>
      <c r="C125" s="985">
        <f t="shared" si="6"/>
        <v>131.325346215781</v>
      </c>
      <c r="D125" s="985">
        <v>690</v>
      </c>
      <c r="E125" s="985">
        <f t="shared" si="12"/>
        <v>90614.488888888882</v>
      </c>
      <c r="F125" s="1335">
        <v>0.9</v>
      </c>
      <c r="G125" s="985">
        <f t="shared" si="7"/>
        <v>81553.039999999994</v>
      </c>
      <c r="H125" s="985">
        <f t="shared" si="8"/>
        <v>19646.13</v>
      </c>
      <c r="I125" s="986">
        <f t="shared" si="9"/>
        <v>101199.17</v>
      </c>
    </row>
    <row r="126" spans="1:9" ht="17.25" customHeight="1" x14ac:dyDescent="0.25">
      <c r="A126" s="862" t="s">
        <v>2753</v>
      </c>
      <c r="B126" s="1336">
        <v>14676.74136231884</v>
      </c>
      <c r="C126" s="985">
        <f t="shared" si="6"/>
        <v>92.890768115942024</v>
      </c>
      <c r="D126" s="985">
        <v>690</v>
      </c>
      <c r="E126" s="985">
        <f t="shared" si="12"/>
        <v>64094.63</v>
      </c>
      <c r="F126" s="1335">
        <v>1</v>
      </c>
      <c r="G126" s="985">
        <f t="shared" si="7"/>
        <v>64094.63</v>
      </c>
      <c r="H126" s="985">
        <f t="shared" si="8"/>
        <v>15440.4</v>
      </c>
      <c r="I126" s="986">
        <f t="shared" si="9"/>
        <v>79535.03</v>
      </c>
    </row>
    <row r="127" spans="1:9" x14ac:dyDescent="0.25">
      <c r="A127" s="862" t="s">
        <v>2754</v>
      </c>
      <c r="B127" s="1336">
        <v>4965.9445797101453</v>
      </c>
      <c r="C127" s="985">
        <f t="shared" si="6"/>
        <v>31.430028985507249</v>
      </c>
      <c r="D127" s="985">
        <v>690</v>
      </c>
      <c r="E127" s="985">
        <f t="shared" si="12"/>
        <v>21686.720000000001</v>
      </c>
      <c r="F127" s="1335">
        <v>0.5</v>
      </c>
      <c r="G127" s="985">
        <f t="shared" si="7"/>
        <v>10843.36</v>
      </c>
      <c r="H127" s="985">
        <f t="shared" si="8"/>
        <v>2612.17</v>
      </c>
      <c r="I127" s="986">
        <f t="shared" si="9"/>
        <v>13455.53</v>
      </c>
    </row>
    <row r="128" spans="1:9" x14ac:dyDescent="0.25">
      <c r="A128" s="862" t="s">
        <v>2755</v>
      </c>
      <c r="B128" s="1336">
        <v>4608.5077027027028</v>
      </c>
      <c r="C128" s="985">
        <f t="shared" si="6"/>
        <v>29.167770270270271</v>
      </c>
      <c r="D128" s="985">
        <v>740</v>
      </c>
      <c r="E128" s="985">
        <f t="shared" si="12"/>
        <v>21584.15</v>
      </c>
      <c r="F128" s="1335">
        <v>0.4</v>
      </c>
      <c r="G128" s="985">
        <f t="shared" si="7"/>
        <v>8633.66</v>
      </c>
      <c r="H128" s="985">
        <f t="shared" si="8"/>
        <v>2079.85</v>
      </c>
      <c r="I128" s="986">
        <f t="shared" si="9"/>
        <v>10713.51</v>
      </c>
    </row>
    <row r="129" spans="1:9" x14ac:dyDescent="0.25">
      <c r="A129" s="862" t="s">
        <v>2755</v>
      </c>
      <c r="B129" s="1336">
        <v>3809.2340990990992</v>
      </c>
      <c r="C129" s="985">
        <f t="shared" si="6"/>
        <v>24.109076576576577</v>
      </c>
      <c r="D129" s="985">
        <v>740</v>
      </c>
      <c r="E129" s="985">
        <f t="shared" si="12"/>
        <v>17840.716666666667</v>
      </c>
      <c r="F129" s="1335">
        <v>0.6</v>
      </c>
      <c r="G129" s="985">
        <f t="shared" si="7"/>
        <v>10704.43</v>
      </c>
      <c r="H129" s="985">
        <f t="shared" si="8"/>
        <v>2578.6999999999998</v>
      </c>
      <c r="I129" s="986">
        <f t="shared" si="9"/>
        <v>13283.130000000001</v>
      </c>
    </row>
    <row r="130" spans="1:9" x14ac:dyDescent="0.25">
      <c r="A130" s="862" t="s">
        <v>2755</v>
      </c>
      <c r="B130" s="1336">
        <v>1199.1292567567568</v>
      </c>
      <c r="C130" s="985">
        <f t="shared" si="6"/>
        <v>7.5894256756756757</v>
      </c>
      <c r="D130" s="985">
        <v>740</v>
      </c>
      <c r="E130" s="985">
        <f t="shared" si="12"/>
        <v>5616.1750000000002</v>
      </c>
      <c r="F130" s="1335">
        <v>0.8</v>
      </c>
      <c r="G130" s="985">
        <f t="shared" si="7"/>
        <v>4492.9399999999996</v>
      </c>
      <c r="H130" s="985">
        <f t="shared" si="8"/>
        <v>1082.3499999999999</v>
      </c>
      <c r="I130" s="986">
        <f t="shared" si="9"/>
        <v>5575.2899999999991</v>
      </c>
    </row>
    <row r="131" spans="1:9" x14ac:dyDescent="0.25">
      <c r="A131" s="862" t="s">
        <v>2755</v>
      </c>
      <c r="B131" s="1336">
        <v>791.16957957957948</v>
      </c>
      <c r="C131" s="985">
        <f t="shared" si="6"/>
        <v>5.007402402402402</v>
      </c>
      <c r="D131" s="985">
        <v>740</v>
      </c>
      <c r="E131" s="985">
        <f t="shared" si="12"/>
        <v>3705.4777777777776</v>
      </c>
      <c r="F131" s="1335">
        <v>0.9</v>
      </c>
      <c r="G131" s="985">
        <f t="shared" si="7"/>
        <v>3334.93</v>
      </c>
      <c r="H131" s="985">
        <f t="shared" si="8"/>
        <v>803.38</v>
      </c>
      <c r="I131" s="986">
        <f t="shared" si="9"/>
        <v>4138.3099999999995</v>
      </c>
    </row>
    <row r="132" spans="1:9" x14ac:dyDescent="0.25">
      <c r="A132" s="862" t="s">
        <v>2755</v>
      </c>
      <c r="B132" s="1336">
        <v>1590.8507567567569</v>
      </c>
      <c r="C132" s="985">
        <f t="shared" si="6"/>
        <v>10.068675675675676</v>
      </c>
      <c r="D132" s="985">
        <v>740</v>
      </c>
      <c r="E132" s="985">
        <f t="shared" si="12"/>
        <v>7450.8200000000006</v>
      </c>
      <c r="F132" s="1335">
        <v>1</v>
      </c>
      <c r="G132" s="985">
        <f t="shared" si="7"/>
        <v>7450.82</v>
      </c>
      <c r="H132" s="985">
        <f t="shared" si="8"/>
        <v>1794.9</v>
      </c>
      <c r="I132" s="986">
        <f t="shared" si="9"/>
        <v>9245.7199999999993</v>
      </c>
    </row>
    <row r="133" spans="1:9" x14ac:dyDescent="0.25">
      <c r="A133" s="862" t="s">
        <v>2756</v>
      </c>
      <c r="B133" s="1336">
        <v>134.29999999999998</v>
      </c>
      <c r="C133" s="985">
        <f t="shared" si="6"/>
        <v>0.84999999999999987</v>
      </c>
      <c r="D133" s="985">
        <v>2353</v>
      </c>
      <c r="E133" s="985">
        <f t="shared" si="12"/>
        <v>2000.0499999999997</v>
      </c>
      <c r="F133" s="1335">
        <v>1</v>
      </c>
      <c r="G133" s="985">
        <f t="shared" si="7"/>
        <v>2000.05</v>
      </c>
      <c r="H133" s="985">
        <f t="shared" si="8"/>
        <v>481.81</v>
      </c>
      <c r="I133" s="986">
        <f t="shared" si="9"/>
        <v>2481.86</v>
      </c>
    </row>
    <row r="134" spans="1:9" ht="18.600000000000001" customHeight="1" x14ac:dyDescent="0.25">
      <c r="A134" s="862" t="s">
        <v>2757</v>
      </c>
      <c r="B134" s="1336">
        <v>158</v>
      </c>
      <c r="C134" s="985">
        <f t="shared" si="6"/>
        <v>1</v>
      </c>
      <c r="D134" s="985">
        <v>1860</v>
      </c>
      <c r="E134" s="985">
        <f t="shared" si="12"/>
        <v>1860</v>
      </c>
      <c r="F134" s="1335">
        <v>0.1</v>
      </c>
      <c r="G134" s="985">
        <f t="shared" si="7"/>
        <v>186</v>
      </c>
      <c r="H134" s="985">
        <f t="shared" si="8"/>
        <v>44.81</v>
      </c>
      <c r="I134" s="986">
        <f t="shared" si="9"/>
        <v>230.81</v>
      </c>
    </row>
    <row r="135" spans="1:9" x14ac:dyDescent="0.25">
      <c r="A135" s="862" t="s">
        <v>2758</v>
      </c>
      <c r="B135" s="1336">
        <v>244.89999999999998</v>
      </c>
      <c r="C135" s="985">
        <f t="shared" ref="C135:C202" si="13">B135/158</f>
        <v>1.5499999999999998</v>
      </c>
      <c r="D135" s="985">
        <v>440</v>
      </c>
      <c r="E135" s="985">
        <f t="shared" si="12"/>
        <v>681.99999999999989</v>
      </c>
      <c r="F135" s="1335">
        <v>0.15</v>
      </c>
      <c r="G135" s="985">
        <f t="shared" ref="G135:G196" si="14">ROUND(E135*F135,2)</f>
        <v>102.3</v>
      </c>
      <c r="H135" s="985">
        <f t="shared" ref="H135:H196" si="15">ROUND(G135*0.2409,2)</f>
        <v>24.64</v>
      </c>
      <c r="I135" s="986">
        <f t="shared" ref="I135:I196" si="16">G135+H135</f>
        <v>126.94</v>
      </c>
    </row>
    <row r="136" spans="1:9" x14ac:dyDescent="0.25">
      <c r="A136" s="862" t="s">
        <v>2758</v>
      </c>
      <c r="B136" s="1336">
        <f>158+77.53402</f>
        <v>235.53402</v>
      </c>
      <c r="C136" s="985">
        <f t="shared" si="13"/>
        <v>1.4907216455696202</v>
      </c>
      <c r="D136" s="985">
        <v>485</v>
      </c>
      <c r="E136" s="985">
        <f t="shared" si="12"/>
        <v>722.99999810126576</v>
      </c>
      <c r="F136" s="1335">
        <v>0.15</v>
      </c>
      <c r="G136" s="985">
        <f t="shared" si="14"/>
        <v>108.45</v>
      </c>
      <c r="H136" s="985">
        <f t="shared" si="15"/>
        <v>26.13</v>
      </c>
      <c r="I136" s="986">
        <f t="shared" si="16"/>
        <v>134.58000000000001</v>
      </c>
    </row>
    <row r="137" spans="1:9" x14ac:dyDescent="0.25">
      <c r="A137" s="862" t="s">
        <v>2758</v>
      </c>
      <c r="B137" s="1336">
        <v>71.100000000000009</v>
      </c>
      <c r="C137" s="985">
        <f t="shared" si="13"/>
        <v>0.45000000000000007</v>
      </c>
      <c r="D137" s="985">
        <v>500</v>
      </c>
      <c r="E137" s="985">
        <f t="shared" si="12"/>
        <v>225.00000000000003</v>
      </c>
      <c r="F137" s="1335">
        <v>0.15</v>
      </c>
      <c r="G137" s="985">
        <f t="shared" si="14"/>
        <v>33.75</v>
      </c>
      <c r="H137" s="985">
        <f t="shared" si="15"/>
        <v>8.1300000000000008</v>
      </c>
      <c r="I137" s="986">
        <f t="shared" si="16"/>
        <v>41.88</v>
      </c>
    </row>
    <row r="138" spans="1:9" x14ac:dyDescent="0.25">
      <c r="A138" s="862" t="s">
        <v>2759</v>
      </c>
      <c r="B138" s="1336">
        <v>158</v>
      </c>
      <c r="C138" s="985">
        <f t="shared" si="13"/>
        <v>1</v>
      </c>
      <c r="D138" s="985">
        <v>680</v>
      </c>
      <c r="E138" s="985">
        <f t="shared" si="12"/>
        <v>680</v>
      </c>
      <c r="F138" s="1335">
        <v>0.15</v>
      </c>
      <c r="G138" s="985">
        <f t="shared" si="14"/>
        <v>102</v>
      </c>
      <c r="H138" s="985">
        <f t="shared" si="15"/>
        <v>24.57</v>
      </c>
      <c r="I138" s="986">
        <f t="shared" si="16"/>
        <v>126.57</v>
      </c>
    </row>
    <row r="139" spans="1:9" x14ac:dyDescent="0.25">
      <c r="A139" s="862" t="s">
        <v>2759</v>
      </c>
      <c r="B139" s="1336">
        <v>158</v>
      </c>
      <c r="C139" s="985">
        <f t="shared" si="13"/>
        <v>1</v>
      </c>
      <c r="D139" s="985">
        <v>700</v>
      </c>
      <c r="E139" s="985">
        <f t="shared" si="12"/>
        <v>700</v>
      </c>
      <c r="F139" s="1335">
        <v>0.15</v>
      </c>
      <c r="G139" s="985">
        <f t="shared" si="14"/>
        <v>105</v>
      </c>
      <c r="H139" s="985">
        <f t="shared" si="15"/>
        <v>25.29</v>
      </c>
      <c r="I139" s="986">
        <f t="shared" si="16"/>
        <v>130.29</v>
      </c>
    </row>
    <row r="140" spans="1:9" x14ac:dyDescent="0.25">
      <c r="A140" s="862" t="s">
        <v>2759</v>
      </c>
      <c r="B140" s="1336">
        <f>505.6+706.26</f>
        <v>1211.8600000000001</v>
      </c>
      <c r="C140" s="985">
        <f t="shared" si="13"/>
        <v>7.6700000000000008</v>
      </c>
      <c r="D140" s="985">
        <v>800</v>
      </c>
      <c r="E140" s="985">
        <f t="shared" si="12"/>
        <v>6136.0000000000009</v>
      </c>
      <c r="F140" s="1335">
        <v>0.15</v>
      </c>
      <c r="G140" s="985">
        <f t="shared" si="14"/>
        <v>920.4</v>
      </c>
      <c r="H140" s="985">
        <f t="shared" si="15"/>
        <v>221.72</v>
      </c>
      <c r="I140" s="986">
        <f t="shared" si="16"/>
        <v>1142.1199999999999</v>
      </c>
    </row>
    <row r="141" spans="1:9" x14ac:dyDescent="0.25">
      <c r="A141" s="862" t="s">
        <v>2760</v>
      </c>
      <c r="B141" s="1336">
        <v>1027</v>
      </c>
      <c r="C141" s="985">
        <f t="shared" si="13"/>
        <v>6.5</v>
      </c>
      <c r="D141" s="985">
        <v>700</v>
      </c>
      <c r="E141" s="985">
        <f t="shared" si="12"/>
        <v>4550</v>
      </c>
      <c r="F141" s="1335">
        <v>0.15</v>
      </c>
      <c r="G141" s="985">
        <f t="shared" si="14"/>
        <v>682.5</v>
      </c>
      <c r="H141" s="985">
        <f t="shared" si="15"/>
        <v>164.41</v>
      </c>
      <c r="I141" s="986">
        <f t="shared" si="16"/>
        <v>846.91</v>
      </c>
    </row>
    <row r="142" spans="1:9" ht="30.6" customHeight="1" x14ac:dyDescent="0.25">
      <c r="A142" s="862" t="s">
        <v>2761</v>
      </c>
      <c r="B142" s="1336">
        <v>150.10122766122765</v>
      </c>
      <c r="C142" s="985">
        <f t="shared" si="13"/>
        <v>0.95000777000776992</v>
      </c>
      <c r="D142" s="985">
        <v>1287</v>
      </c>
      <c r="E142" s="985">
        <f t="shared" si="12"/>
        <v>1222.6599999999999</v>
      </c>
      <c r="F142" s="1335">
        <v>0.5</v>
      </c>
      <c r="G142" s="985">
        <f t="shared" si="14"/>
        <v>611.33000000000004</v>
      </c>
      <c r="H142" s="985">
        <f t="shared" si="15"/>
        <v>147.27000000000001</v>
      </c>
      <c r="I142" s="986">
        <f t="shared" si="16"/>
        <v>758.6</v>
      </c>
    </row>
    <row r="143" spans="1:9" ht="21.75" customHeight="1" x14ac:dyDescent="0.25">
      <c r="A143" s="862" t="s">
        <v>2762</v>
      </c>
      <c r="B143" s="1336">
        <v>150.1</v>
      </c>
      <c r="C143" s="985">
        <f t="shared" si="13"/>
        <v>0.95</v>
      </c>
      <c r="D143" s="985">
        <v>1382</v>
      </c>
      <c r="E143" s="985">
        <f t="shared" si="12"/>
        <v>1312.8999999999999</v>
      </c>
      <c r="F143" s="1335">
        <v>0.3</v>
      </c>
      <c r="G143" s="985">
        <f t="shared" si="14"/>
        <v>393.87</v>
      </c>
      <c r="H143" s="985">
        <f t="shared" si="15"/>
        <v>94.88</v>
      </c>
      <c r="I143" s="986">
        <f t="shared" si="16"/>
        <v>488.75</v>
      </c>
    </row>
    <row r="144" spans="1:9" ht="33" x14ac:dyDescent="0.25">
      <c r="A144" s="862" t="s">
        <v>2763</v>
      </c>
      <c r="B144" s="1336">
        <v>134.30099999999999</v>
      </c>
      <c r="C144" s="985">
        <f t="shared" si="13"/>
        <v>0.85000632911392393</v>
      </c>
      <c r="D144" s="985">
        <v>1647</v>
      </c>
      <c r="E144" s="985">
        <f t="shared" si="12"/>
        <v>1399.9604240506328</v>
      </c>
      <c r="F144" s="1335">
        <v>0.5</v>
      </c>
      <c r="G144" s="985">
        <f t="shared" si="14"/>
        <v>699.98</v>
      </c>
      <c r="H144" s="985">
        <f t="shared" si="15"/>
        <v>168.63</v>
      </c>
      <c r="I144" s="986">
        <f t="shared" si="16"/>
        <v>868.61</v>
      </c>
    </row>
    <row r="145" spans="1:9" ht="33" x14ac:dyDescent="0.25">
      <c r="A145" s="862" t="s">
        <v>2764</v>
      </c>
      <c r="B145" s="1336">
        <v>158</v>
      </c>
      <c r="C145" s="985">
        <f t="shared" si="13"/>
        <v>1</v>
      </c>
      <c r="D145" s="985">
        <v>2263.79</v>
      </c>
      <c r="E145" s="985">
        <f t="shared" si="12"/>
        <v>2263.79</v>
      </c>
      <c r="F145" s="1335">
        <v>1</v>
      </c>
      <c r="G145" s="985">
        <f t="shared" si="14"/>
        <v>2263.79</v>
      </c>
      <c r="H145" s="985">
        <f t="shared" si="15"/>
        <v>545.35</v>
      </c>
      <c r="I145" s="986">
        <f t="shared" si="16"/>
        <v>2809.14</v>
      </c>
    </row>
    <row r="146" spans="1:9" ht="33" customHeight="1" x14ac:dyDescent="0.25">
      <c r="A146" s="862" t="s">
        <v>2765</v>
      </c>
      <c r="B146" s="1336">
        <v>158</v>
      </c>
      <c r="C146" s="985">
        <f t="shared" si="13"/>
        <v>1</v>
      </c>
      <c r="D146" s="985">
        <v>2277</v>
      </c>
      <c r="E146" s="985">
        <f t="shared" si="12"/>
        <v>2277</v>
      </c>
      <c r="F146" s="1335">
        <v>1</v>
      </c>
      <c r="G146" s="985">
        <f t="shared" si="14"/>
        <v>2277</v>
      </c>
      <c r="H146" s="985">
        <f t="shared" si="15"/>
        <v>548.53</v>
      </c>
      <c r="I146" s="986">
        <f t="shared" si="16"/>
        <v>2825.5299999999997</v>
      </c>
    </row>
    <row r="147" spans="1:9" ht="33" x14ac:dyDescent="0.25">
      <c r="A147" s="862" t="s">
        <v>2766</v>
      </c>
      <c r="B147" s="1336">
        <v>158</v>
      </c>
      <c r="C147" s="985">
        <f t="shared" si="13"/>
        <v>1</v>
      </c>
      <c r="D147" s="985">
        <v>1647</v>
      </c>
      <c r="E147" s="985">
        <f t="shared" si="12"/>
        <v>1647</v>
      </c>
      <c r="F147" s="1335">
        <v>0.35</v>
      </c>
      <c r="G147" s="985">
        <f t="shared" si="14"/>
        <v>576.45000000000005</v>
      </c>
      <c r="H147" s="985">
        <f t="shared" si="15"/>
        <v>138.87</v>
      </c>
      <c r="I147" s="986">
        <f t="shared" si="16"/>
        <v>715.32</v>
      </c>
    </row>
    <row r="148" spans="1:9" ht="33" x14ac:dyDescent="0.25">
      <c r="A148" s="862" t="s">
        <v>2767</v>
      </c>
      <c r="B148" s="1336">
        <v>158</v>
      </c>
      <c r="C148" s="985">
        <f t="shared" si="13"/>
        <v>1</v>
      </c>
      <c r="D148" s="985">
        <v>1917</v>
      </c>
      <c r="E148" s="985">
        <f t="shared" si="12"/>
        <v>1917</v>
      </c>
      <c r="F148" s="1335">
        <v>0.75</v>
      </c>
      <c r="G148" s="985">
        <f t="shared" si="14"/>
        <v>1437.75</v>
      </c>
      <c r="H148" s="985">
        <f t="shared" si="15"/>
        <v>346.35</v>
      </c>
      <c r="I148" s="986">
        <f t="shared" si="16"/>
        <v>1784.1</v>
      </c>
    </row>
    <row r="149" spans="1:9" x14ac:dyDescent="0.25">
      <c r="A149" s="862" t="s">
        <v>2768</v>
      </c>
      <c r="B149" s="1336">
        <v>134.30000000000001</v>
      </c>
      <c r="C149" s="985">
        <f t="shared" si="13"/>
        <v>0.85000000000000009</v>
      </c>
      <c r="D149" s="985">
        <v>1382</v>
      </c>
      <c r="E149" s="985">
        <f t="shared" si="12"/>
        <v>1174.7</v>
      </c>
      <c r="F149" s="1335">
        <v>0.3</v>
      </c>
      <c r="G149" s="985">
        <f t="shared" si="14"/>
        <v>352.41</v>
      </c>
      <c r="H149" s="985">
        <f t="shared" si="15"/>
        <v>84.9</v>
      </c>
      <c r="I149" s="986">
        <f t="shared" si="16"/>
        <v>437.31000000000006</v>
      </c>
    </row>
    <row r="150" spans="1:9" x14ac:dyDescent="0.25">
      <c r="A150" s="862" t="s">
        <v>2769</v>
      </c>
      <c r="B150" s="1336">
        <v>134.29912309912308</v>
      </c>
      <c r="C150" s="985">
        <f t="shared" si="13"/>
        <v>0.84999444999444984</v>
      </c>
      <c r="D150" s="985">
        <v>1287</v>
      </c>
      <c r="E150" s="985">
        <f t="shared" si="12"/>
        <v>1093.9428571428568</v>
      </c>
      <c r="F150" s="1335">
        <v>0.35</v>
      </c>
      <c r="G150" s="985">
        <f t="shared" si="14"/>
        <v>382.88</v>
      </c>
      <c r="H150" s="985">
        <f t="shared" si="15"/>
        <v>92.24</v>
      </c>
      <c r="I150" s="986">
        <f t="shared" si="16"/>
        <v>475.12</v>
      </c>
    </row>
    <row r="151" spans="1:9" ht="23.25" customHeight="1" x14ac:dyDescent="0.25">
      <c r="A151" s="862" t="s">
        <v>2770</v>
      </c>
      <c r="B151" s="1336">
        <v>158</v>
      </c>
      <c r="C151" s="985">
        <f t="shared" si="13"/>
        <v>1</v>
      </c>
      <c r="D151" s="985">
        <v>1250</v>
      </c>
      <c r="E151" s="985">
        <f t="shared" si="12"/>
        <v>1250</v>
      </c>
      <c r="F151" s="1335">
        <v>0.5</v>
      </c>
      <c r="G151" s="985">
        <f t="shared" si="14"/>
        <v>625</v>
      </c>
      <c r="H151" s="985">
        <f t="shared" si="15"/>
        <v>150.56</v>
      </c>
      <c r="I151" s="986">
        <f t="shared" si="16"/>
        <v>775.56</v>
      </c>
    </row>
    <row r="152" spans="1:9" x14ac:dyDescent="0.25">
      <c r="A152" s="862" t="s">
        <v>2771</v>
      </c>
      <c r="B152" s="1336">
        <f>158*2</f>
        <v>316</v>
      </c>
      <c r="C152" s="985">
        <f t="shared" si="13"/>
        <v>2</v>
      </c>
      <c r="D152" s="985">
        <v>1200</v>
      </c>
      <c r="E152" s="985">
        <f t="shared" si="12"/>
        <v>2400</v>
      </c>
      <c r="F152" s="1335">
        <v>0.1</v>
      </c>
      <c r="G152" s="985">
        <f t="shared" si="14"/>
        <v>240</v>
      </c>
      <c r="H152" s="985">
        <f t="shared" si="15"/>
        <v>57.82</v>
      </c>
      <c r="I152" s="986">
        <f t="shared" si="16"/>
        <v>297.82</v>
      </c>
    </row>
    <row r="153" spans="1:9" ht="33" x14ac:dyDescent="0.25">
      <c r="A153" s="862" t="s">
        <v>2772</v>
      </c>
      <c r="B153" s="1336">
        <v>521.4</v>
      </c>
      <c r="C153" s="985">
        <f t="shared" si="13"/>
        <v>3.3</v>
      </c>
      <c r="D153" s="985">
        <v>1250</v>
      </c>
      <c r="E153" s="985">
        <f t="shared" si="12"/>
        <v>4125</v>
      </c>
      <c r="F153" s="1335">
        <v>0.3</v>
      </c>
      <c r="G153" s="985">
        <f t="shared" si="14"/>
        <v>1237.5</v>
      </c>
      <c r="H153" s="985">
        <f t="shared" si="15"/>
        <v>298.11</v>
      </c>
      <c r="I153" s="986">
        <f t="shared" si="16"/>
        <v>1535.6100000000001</v>
      </c>
    </row>
    <row r="154" spans="1:9" ht="33" x14ac:dyDescent="0.25">
      <c r="A154" s="862" t="s">
        <v>2773</v>
      </c>
      <c r="B154" s="1336">
        <v>158</v>
      </c>
      <c r="C154" s="985">
        <f t="shared" si="13"/>
        <v>1</v>
      </c>
      <c r="D154" s="985">
        <v>1382</v>
      </c>
      <c r="E154" s="985">
        <f t="shared" si="12"/>
        <v>1382</v>
      </c>
      <c r="F154" s="1335">
        <v>0.3</v>
      </c>
      <c r="G154" s="985">
        <f t="shared" si="14"/>
        <v>414.6</v>
      </c>
      <c r="H154" s="985">
        <f t="shared" si="15"/>
        <v>99.88</v>
      </c>
      <c r="I154" s="986">
        <f t="shared" si="16"/>
        <v>514.48</v>
      </c>
    </row>
    <row r="155" spans="1:9" ht="33" x14ac:dyDescent="0.25">
      <c r="A155" s="862" t="s">
        <v>2773</v>
      </c>
      <c r="B155" s="1336">
        <v>158</v>
      </c>
      <c r="C155" s="985">
        <f t="shared" si="13"/>
        <v>1</v>
      </c>
      <c r="D155" s="985">
        <v>1382</v>
      </c>
      <c r="E155" s="985">
        <f t="shared" si="12"/>
        <v>1382</v>
      </c>
      <c r="F155" s="1335">
        <v>0.4</v>
      </c>
      <c r="G155" s="985">
        <f t="shared" si="14"/>
        <v>552.79999999999995</v>
      </c>
      <c r="H155" s="985">
        <f t="shared" si="15"/>
        <v>133.16999999999999</v>
      </c>
      <c r="I155" s="986">
        <f t="shared" si="16"/>
        <v>685.96999999999991</v>
      </c>
    </row>
    <row r="156" spans="1:9" ht="33" x14ac:dyDescent="0.25">
      <c r="A156" s="862" t="s">
        <v>2774</v>
      </c>
      <c r="B156" s="1336">
        <v>158</v>
      </c>
      <c r="C156" s="985">
        <f t="shared" si="13"/>
        <v>1</v>
      </c>
      <c r="D156" s="985">
        <v>1500</v>
      </c>
      <c r="E156" s="985">
        <f t="shared" si="12"/>
        <v>1500</v>
      </c>
      <c r="F156" s="1335">
        <v>0.2</v>
      </c>
      <c r="G156" s="985">
        <f t="shared" si="14"/>
        <v>300</v>
      </c>
      <c r="H156" s="985">
        <f t="shared" si="15"/>
        <v>72.27</v>
      </c>
      <c r="I156" s="986">
        <f t="shared" si="16"/>
        <v>372.27</v>
      </c>
    </row>
    <row r="157" spans="1:9" ht="33" x14ac:dyDescent="0.25">
      <c r="A157" s="862" t="s">
        <v>2775</v>
      </c>
      <c r="B157" s="1336">
        <v>158</v>
      </c>
      <c r="C157" s="985">
        <f t="shared" si="13"/>
        <v>1</v>
      </c>
      <c r="D157" s="985">
        <v>1647</v>
      </c>
      <c r="E157" s="985">
        <f t="shared" si="12"/>
        <v>1647</v>
      </c>
      <c r="F157" s="1335">
        <v>0.35</v>
      </c>
      <c r="G157" s="985">
        <f t="shared" si="14"/>
        <v>576.45000000000005</v>
      </c>
      <c r="H157" s="985">
        <f t="shared" si="15"/>
        <v>138.87</v>
      </c>
      <c r="I157" s="986">
        <f t="shared" si="16"/>
        <v>715.32</v>
      </c>
    </row>
    <row r="158" spans="1:9" ht="33" x14ac:dyDescent="0.25">
      <c r="A158" s="862" t="s">
        <v>2776</v>
      </c>
      <c r="B158" s="1336">
        <v>158</v>
      </c>
      <c r="C158" s="985">
        <f t="shared" si="13"/>
        <v>1</v>
      </c>
      <c r="D158" s="985">
        <v>1917</v>
      </c>
      <c r="E158" s="985">
        <f t="shared" si="12"/>
        <v>1917</v>
      </c>
      <c r="F158" s="1335">
        <v>0.5</v>
      </c>
      <c r="G158" s="985">
        <f t="shared" si="14"/>
        <v>958.5</v>
      </c>
      <c r="H158" s="985">
        <f t="shared" si="15"/>
        <v>230.9</v>
      </c>
      <c r="I158" s="986">
        <f t="shared" si="16"/>
        <v>1189.4000000000001</v>
      </c>
    </row>
    <row r="159" spans="1:9" x14ac:dyDescent="0.25">
      <c r="A159" s="862" t="s">
        <v>2777</v>
      </c>
      <c r="B159" s="1336">
        <v>142.19999999999999</v>
      </c>
      <c r="C159" s="985">
        <f t="shared" si="13"/>
        <v>0.89999999999999991</v>
      </c>
      <c r="D159" s="985">
        <v>1382</v>
      </c>
      <c r="E159" s="985">
        <f t="shared" si="12"/>
        <v>1243.8</v>
      </c>
      <c r="F159" s="1335">
        <v>0.45</v>
      </c>
      <c r="G159" s="985">
        <f t="shared" si="14"/>
        <v>559.71</v>
      </c>
      <c r="H159" s="985">
        <f t="shared" si="15"/>
        <v>134.83000000000001</v>
      </c>
      <c r="I159" s="986">
        <f t="shared" si="16"/>
        <v>694.54000000000008</v>
      </c>
    </row>
    <row r="160" spans="1:9" x14ac:dyDescent="0.25">
      <c r="A160" s="862" t="s">
        <v>2778</v>
      </c>
      <c r="B160" s="1336">
        <v>158</v>
      </c>
      <c r="C160" s="985">
        <f t="shared" si="13"/>
        <v>1</v>
      </c>
      <c r="D160" s="985">
        <v>1647</v>
      </c>
      <c r="E160" s="985">
        <f t="shared" si="12"/>
        <v>1647</v>
      </c>
      <c r="F160" s="1335">
        <v>0.5</v>
      </c>
      <c r="G160" s="985">
        <f t="shared" si="14"/>
        <v>823.5</v>
      </c>
      <c r="H160" s="985">
        <f t="shared" si="15"/>
        <v>198.38</v>
      </c>
      <c r="I160" s="986">
        <f t="shared" si="16"/>
        <v>1021.88</v>
      </c>
    </row>
    <row r="161" spans="1:9" x14ac:dyDescent="0.25">
      <c r="A161" s="862" t="s">
        <v>2779</v>
      </c>
      <c r="B161" s="1336">
        <v>158</v>
      </c>
      <c r="C161" s="985">
        <f t="shared" si="13"/>
        <v>1</v>
      </c>
      <c r="D161" s="985">
        <v>2050</v>
      </c>
      <c r="E161" s="985">
        <f t="shared" si="12"/>
        <v>2050</v>
      </c>
      <c r="F161" s="1335">
        <v>1</v>
      </c>
      <c r="G161" s="985">
        <f t="shared" si="14"/>
        <v>2050</v>
      </c>
      <c r="H161" s="985">
        <f t="shared" si="15"/>
        <v>493.85</v>
      </c>
      <c r="I161" s="986">
        <f t="shared" si="16"/>
        <v>2543.85</v>
      </c>
    </row>
    <row r="162" spans="1:9" ht="21" customHeight="1" x14ac:dyDescent="0.25">
      <c r="A162" s="862" t="s">
        <v>2780</v>
      </c>
      <c r="B162" s="1336">
        <v>102.7</v>
      </c>
      <c r="C162" s="985">
        <f t="shared" si="13"/>
        <v>0.65</v>
      </c>
      <c r="D162" s="985">
        <v>1382</v>
      </c>
      <c r="E162" s="985">
        <f t="shared" si="12"/>
        <v>898.30000000000007</v>
      </c>
      <c r="F162" s="1335">
        <v>0.1</v>
      </c>
      <c r="G162" s="985">
        <f t="shared" si="14"/>
        <v>89.83</v>
      </c>
      <c r="H162" s="985">
        <f t="shared" si="15"/>
        <v>21.64</v>
      </c>
      <c r="I162" s="986">
        <f t="shared" si="16"/>
        <v>111.47</v>
      </c>
    </row>
    <row r="163" spans="1:9" ht="33" x14ac:dyDescent="0.25">
      <c r="A163" s="862" t="s">
        <v>2781</v>
      </c>
      <c r="B163" s="1336">
        <v>158</v>
      </c>
      <c r="C163" s="985">
        <f t="shared" si="13"/>
        <v>1</v>
      </c>
      <c r="D163" s="985">
        <v>1647</v>
      </c>
      <c r="E163" s="985">
        <f t="shared" si="12"/>
        <v>1647</v>
      </c>
      <c r="F163" s="1335">
        <v>0.5</v>
      </c>
      <c r="G163" s="985">
        <f t="shared" si="14"/>
        <v>823.5</v>
      </c>
      <c r="H163" s="985">
        <f t="shared" si="15"/>
        <v>198.38</v>
      </c>
      <c r="I163" s="986">
        <f t="shared" si="16"/>
        <v>1021.88</v>
      </c>
    </row>
    <row r="164" spans="1:9" ht="21" customHeight="1" x14ac:dyDescent="0.25">
      <c r="A164" s="862" t="s">
        <v>2782</v>
      </c>
      <c r="B164" s="1336">
        <v>158</v>
      </c>
      <c r="C164" s="985">
        <f t="shared" si="13"/>
        <v>1</v>
      </c>
      <c r="D164" s="985">
        <v>1550</v>
      </c>
      <c r="E164" s="985">
        <f t="shared" si="12"/>
        <v>1550</v>
      </c>
      <c r="F164" s="1335">
        <v>0.75</v>
      </c>
      <c r="G164" s="985">
        <f t="shared" si="14"/>
        <v>1162.5</v>
      </c>
      <c r="H164" s="985">
        <f t="shared" si="15"/>
        <v>280.05</v>
      </c>
      <c r="I164" s="986">
        <f t="shared" si="16"/>
        <v>1442.55</v>
      </c>
    </row>
    <row r="165" spans="1:9" ht="39.75" customHeight="1" x14ac:dyDescent="0.25">
      <c r="A165" s="862" t="s">
        <v>2484</v>
      </c>
      <c r="B165" s="1336">
        <v>110.6</v>
      </c>
      <c r="C165" s="985">
        <f t="shared" si="13"/>
        <v>0.7</v>
      </c>
      <c r="D165" s="985">
        <v>440</v>
      </c>
      <c r="E165" s="985">
        <f t="shared" si="12"/>
        <v>308</v>
      </c>
      <c r="F165" s="1335">
        <v>0.2</v>
      </c>
      <c r="G165" s="985">
        <f t="shared" si="14"/>
        <v>61.6</v>
      </c>
      <c r="H165" s="985">
        <f t="shared" si="15"/>
        <v>14.84</v>
      </c>
      <c r="I165" s="986">
        <f t="shared" si="16"/>
        <v>76.44</v>
      </c>
    </row>
    <row r="166" spans="1:9" x14ac:dyDescent="0.25">
      <c r="A166" s="862" t="s">
        <v>957</v>
      </c>
      <c r="B166" s="1336">
        <v>158</v>
      </c>
      <c r="C166" s="985">
        <f t="shared" si="13"/>
        <v>1</v>
      </c>
      <c r="D166" s="985">
        <v>1050</v>
      </c>
      <c r="E166" s="985">
        <f t="shared" si="12"/>
        <v>1050</v>
      </c>
      <c r="F166" s="1335">
        <v>0.1</v>
      </c>
      <c r="G166" s="985">
        <f t="shared" si="14"/>
        <v>105</v>
      </c>
      <c r="H166" s="985">
        <f t="shared" si="15"/>
        <v>25.29</v>
      </c>
      <c r="I166" s="986">
        <f t="shared" si="16"/>
        <v>130.29</v>
      </c>
    </row>
    <row r="167" spans="1:9" ht="26.25" customHeight="1" x14ac:dyDescent="0.25">
      <c r="A167" s="862" t="s">
        <v>957</v>
      </c>
      <c r="B167" s="1336">
        <v>158</v>
      </c>
      <c r="C167" s="985">
        <f t="shared" si="13"/>
        <v>1</v>
      </c>
      <c r="D167" s="985">
        <v>1050</v>
      </c>
      <c r="E167" s="985">
        <f t="shared" si="12"/>
        <v>1050</v>
      </c>
      <c r="F167" s="1335">
        <v>0.2</v>
      </c>
      <c r="G167" s="985">
        <f t="shared" si="14"/>
        <v>210</v>
      </c>
      <c r="H167" s="985">
        <f t="shared" si="15"/>
        <v>50.59</v>
      </c>
      <c r="I167" s="986">
        <f t="shared" si="16"/>
        <v>260.59000000000003</v>
      </c>
    </row>
    <row r="168" spans="1:9" ht="30" customHeight="1" x14ac:dyDescent="0.25">
      <c r="A168" s="862" t="s">
        <v>2783</v>
      </c>
      <c r="B168" s="1336">
        <v>158</v>
      </c>
      <c r="C168" s="985">
        <f t="shared" si="13"/>
        <v>1</v>
      </c>
      <c r="D168" s="985">
        <v>1850</v>
      </c>
      <c r="E168" s="985">
        <f t="shared" ref="E168:E202" si="17">C168*D168</f>
        <v>1850</v>
      </c>
      <c r="F168" s="1335">
        <v>0.75</v>
      </c>
      <c r="G168" s="985">
        <f t="shared" si="14"/>
        <v>1387.5</v>
      </c>
      <c r="H168" s="985">
        <f t="shared" si="15"/>
        <v>334.25</v>
      </c>
      <c r="I168" s="986">
        <f t="shared" si="16"/>
        <v>1721.75</v>
      </c>
    </row>
    <row r="169" spans="1:9" ht="33" customHeight="1" x14ac:dyDescent="0.25">
      <c r="A169" s="862" t="s">
        <v>2784</v>
      </c>
      <c r="B169" s="1336">
        <v>158</v>
      </c>
      <c r="C169" s="985">
        <f t="shared" si="13"/>
        <v>1</v>
      </c>
      <c r="D169" s="985">
        <v>2200</v>
      </c>
      <c r="E169" s="985">
        <f t="shared" si="17"/>
        <v>2200</v>
      </c>
      <c r="F169" s="1335">
        <v>0.75</v>
      </c>
      <c r="G169" s="985">
        <f t="shared" si="14"/>
        <v>1650</v>
      </c>
      <c r="H169" s="985">
        <f t="shared" si="15"/>
        <v>397.49</v>
      </c>
      <c r="I169" s="986">
        <f t="shared" si="16"/>
        <v>2047.49</v>
      </c>
    </row>
    <row r="170" spans="1:9" ht="33" x14ac:dyDescent="0.25">
      <c r="A170" s="862" t="s">
        <v>2785</v>
      </c>
      <c r="B170" s="1336">
        <v>158</v>
      </c>
      <c r="C170" s="985">
        <f t="shared" si="13"/>
        <v>1</v>
      </c>
      <c r="D170" s="985">
        <v>1190</v>
      </c>
      <c r="E170" s="985">
        <f t="shared" si="17"/>
        <v>1190</v>
      </c>
      <c r="F170" s="1335">
        <v>0.5</v>
      </c>
      <c r="G170" s="985">
        <f t="shared" si="14"/>
        <v>595</v>
      </c>
      <c r="H170" s="985">
        <f t="shared" si="15"/>
        <v>143.34</v>
      </c>
      <c r="I170" s="986">
        <f t="shared" si="16"/>
        <v>738.34</v>
      </c>
    </row>
    <row r="171" spans="1:9" ht="33" x14ac:dyDescent="0.25">
      <c r="A171" s="862" t="s">
        <v>2786</v>
      </c>
      <c r="B171" s="1336">
        <v>158</v>
      </c>
      <c r="C171" s="985">
        <f t="shared" si="13"/>
        <v>1</v>
      </c>
      <c r="D171" s="985">
        <v>1647</v>
      </c>
      <c r="E171" s="985">
        <f t="shared" si="17"/>
        <v>1647</v>
      </c>
      <c r="F171" s="1335">
        <v>0.5</v>
      </c>
      <c r="G171" s="985">
        <f t="shared" si="14"/>
        <v>823.5</v>
      </c>
      <c r="H171" s="985">
        <f t="shared" si="15"/>
        <v>198.38</v>
      </c>
      <c r="I171" s="986">
        <f t="shared" si="16"/>
        <v>1021.88</v>
      </c>
    </row>
    <row r="172" spans="1:9" x14ac:dyDescent="0.25">
      <c r="A172" s="862" t="s">
        <v>2787</v>
      </c>
      <c r="B172" s="1336">
        <v>158</v>
      </c>
      <c r="C172" s="985">
        <f t="shared" si="13"/>
        <v>1</v>
      </c>
      <c r="D172" s="985">
        <v>750</v>
      </c>
      <c r="E172" s="985">
        <f t="shared" si="17"/>
        <v>750</v>
      </c>
      <c r="F172" s="1335">
        <v>0.2</v>
      </c>
      <c r="G172" s="985">
        <f t="shared" si="14"/>
        <v>150</v>
      </c>
      <c r="H172" s="985">
        <f t="shared" si="15"/>
        <v>36.14</v>
      </c>
      <c r="I172" s="986">
        <f t="shared" si="16"/>
        <v>186.14</v>
      </c>
    </row>
    <row r="173" spans="1:9" x14ac:dyDescent="0.25">
      <c r="A173" s="862" t="s">
        <v>2788</v>
      </c>
      <c r="B173" s="1336">
        <v>158</v>
      </c>
      <c r="C173" s="985">
        <f t="shared" si="13"/>
        <v>1</v>
      </c>
      <c r="D173" s="985">
        <v>1000</v>
      </c>
      <c r="E173" s="985">
        <f t="shared" si="17"/>
        <v>1000</v>
      </c>
      <c r="F173" s="1335">
        <v>0.2</v>
      </c>
      <c r="G173" s="985">
        <f t="shared" si="14"/>
        <v>200</v>
      </c>
      <c r="H173" s="985">
        <f t="shared" si="15"/>
        <v>48.18</v>
      </c>
      <c r="I173" s="986">
        <f t="shared" si="16"/>
        <v>248.18</v>
      </c>
    </row>
    <row r="174" spans="1:9" x14ac:dyDescent="0.25">
      <c r="A174" s="862" t="s">
        <v>2789</v>
      </c>
      <c r="B174" s="1336">
        <v>158</v>
      </c>
      <c r="C174" s="985">
        <f t="shared" si="13"/>
        <v>1</v>
      </c>
      <c r="D174" s="985">
        <v>1382</v>
      </c>
      <c r="E174" s="985">
        <f t="shared" si="17"/>
        <v>1382</v>
      </c>
      <c r="F174" s="1335">
        <v>0.3</v>
      </c>
      <c r="G174" s="985">
        <f t="shared" si="14"/>
        <v>414.6</v>
      </c>
      <c r="H174" s="985">
        <f t="shared" si="15"/>
        <v>99.88</v>
      </c>
      <c r="I174" s="986">
        <f t="shared" si="16"/>
        <v>514.48</v>
      </c>
    </row>
    <row r="175" spans="1:9" ht="33" x14ac:dyDescent="0.25">
      <c r="A175" s="862" t="s">
        <v>2790</v>
      </c>
      <c r="B175" s="1336">
        <v>158</v>
      </c>
      <c r="C175" s="985">
        <f t="shared" si="13"/>
        <v>1</v>
      </c>
      <c r="D175" s="985">
        <v>1860</v>
      </c>
      <c r="E175" s="985">
        <f t="shared" si="17"/>
        <v>1860</v>
      </c>
      <c r="F175" s="1335">
        <v>0.5</v>
      </c>
      <c r="G175" s="985">
        <f t="shared" si="14"/>
        <v>930</v>
      </c>
      <c r="H175" s="985">
        <f t="shared" si="15"/>
        <v>224.04</v>
      </c>
      <c r="I175" s="986">
        <f t="shared" si="16"/>
        <v>1154.04</v>
      </c>
    </row>
    <row r="176" spans="1:9" x14ac:dyDescent="0.25">
      <c r="A176" s="862" t="s">
        <v>2791</v>
      </c>
      <c r="B176" s="1336">
        <v>158</v>
      </c>
      <c r="C176" s="985">
        <f t="shared" si="13"/>
        <v>1</v>
      </c>
      <c r="D176" s="985">
        <v>2200</v>
      </c>
      <c r="E176" s="985">
        <f t="shared" si="17"/>
        <v>2200</v>
      </c>
      <c r="F176" s="1335">
        <v>1</v>
      </c>
      <c r="G176" s="985">
        <f t="shared" si="14"/>
        <v>2200</v>
      </c>
      <c r="H176" s="985">
        <f t="shared" si="15"/>
        <v>529.98</v>
      </c>
      <c r="I176" s="986">
        <f t="shared" si="16"/>
        <v>2729.98</v>
      </c>
    </row>
    <row r="177" spans="1:9" ht="33" x14ac:dyDescent="0.25">
      <c r="A177" s="862" t="s">
        <v>2792</v>
      </c>
      <c r="B177" s="1336">
        <v>150.1005693693694</v>
      </c>
      <c r="C177" s="985">
        <f t="shared" si="13"/>
        <v>0.95000360360360381</v>
      </c>
      <c r="D177" s="985">
        <v>1850</v>
      </c>
      <c r="E177" s="985">
        <f t="shared" si="17"/>
        <v>1757.5066666666671</v>
      </c>
      <c r="F177" s="1335">
        <v>0.75</v>
      </c>
      <c r="G177" s="985">
        <f t="shared" si="14"/>
        <v>1318.13</v>
      </c>
      <c r="H177" s="985">
        <f t="shared" si="15"/>
        <v>317.54000000000002</v>
      </c>
      <c r="I177" s="986">
        <f t="shared" si="16"/>
        <v>1635.67</v>
      </c>
    </row>
    <row r="178" spans="1:9" x14ac:dyDescent="0.25">
      <c r="A178" s="862" t="s">
        <v>2793</v>
      </c>
      <c r="B178" s="1336">
        <v>192.90697674418604</v>
      </c>
      <c r="C178" s="985">
        <f t="shared" si="13"/>
        <v>1.2209302325581395</v>
      </c>
      <c r="D178" s="985">
        <v>430</v>
      </c>
      <c r="E178" s="985">
        <f t="shared" si="17"/>
        <v>525</v>
      </c>
      <c r="F178" s="1335">
        <v>0.15</v>
      </c>
      <c r="G178" s="985">
        <f t="shared" si="14"/>
        <v>78.75</v>
      </c>
      <c r="H178" s="985">
        <f t="shared" si="15"/>
        <v>18.97</v>
      </c>
      <c r="I178" s="986">
        <f t="shared" si="16"/>
        <v>97.72</v>
      </c>
    </row>
    <row r="179" spans="1:9" x14ac:dyDescent="0.25">
      <c r="A179" s="862" t="s">
        <v>2794</v>
      </c>
      <c r="B179" s="1336">
        <v>158</v>
      </c>
      <c r="C179" s="985">
        <f t="shared" si="13"/>
        <v>1</v>
      </c>
      <c r="D179" s="985">
        <v>1000</v>
      </c>
      <c r="E179" s="985">
        <f t="shared" si="17"/>
        <v>1000</v>
      </c>
      <c r="F179" s="1335">
        <v>0.3</v>
      </c>
      <c r="G179" s="985">
        <f t="shared" si="14"/>
        <v>300</v>
      </c>
      <c r="H179" s="985">
        <f t="shared" si="15"/>
        <v>72.27</v>
      </c>
      <c r="I179" s="986">
        <f t="shared" si="16"/>
        <v>372.27</v>
      </c>
    </row>
    <row r="180" spans="1:9" x14ac:dyDescent="0.25">
      <c r="A180" s="862" t="s">
        <v>2794</v>
      </c>
      <c r="B180" s="1336">
        <v>118.5</v>
      </c>
      <c r="C180" s="985">
        <f t="shared" si="13"/>
        <v>0.75</v>
      </c>
      <c r="D180" s="985">
        <v>1100</v>
      </c>
      <c r="E180" s="985">
        <f t="shared" si="17"/>
        <v>825</v>
      </c>
      <c r="F180" s="1335">
        <v>0.4</v>
      </c>
      <c r="G180" s="985">
        <f t="shared" si="14"/>
        <v>330</v>
      </c>
      <c r="H180" s="985">
        <f t="shared" si="15"/>
        <v>79.5</v>
      </c>
      <c r="I180" s="986">
        <f t="shared" si="16"/>
        <v>409.5</v>
      </c>
    </row>
    <row r="181" spans="1:9" x14ac:dyDescent="0.25">
      <c r="A181" s="862" t="s">
        <v>2794</v>
      </c>
      <c r="B181" s="1336">
        <v>758.4</v>
      </c>
      <c r="C181" s="985">
        <f t="shared" si="13"/>
        <v>4.8</v>
      </c>
      <c r="D181" s="985">
        <v>1100</v>
      </c>
      <c r="E181" s="985">
        <f t="shared" si="17"/>
        <v>5280</v>
      </c>
      <c r="F181" s="1335">
        <v>0.3</v>
      </c>
      <c r="G181" s="985">
        <f t="shared" si="14"/>
        <v>1584</v>
      </c>
      <c r="H181" s="985">
        <f t="shared" si="15"/>
        <v>381.59</v>
      </c>
      <c r="I181" s="986">
        <f t="shared" si="16"/>
        <v>1965.59</v>
      </c>
    </row>
    <row r="182" spans="1:9" ht="33" x14ac:dyDescent="0.25">
      <c r="A182" s="862" t="s">
        <v>2795</v>
      </c>
      <c r="B182" s="1336">
        <v>158</v>
      </c>
      <c r="C182" s="985">
        <f t="shared" si="13"/>
        <v>1</v>
      </c>
      <c r="D182" s="985">
        <v>1860</v>
      </c>
      <c r="E182" s="985">
        <f t="shared" si="17"/>
        <v>1860</v>
      </c>
      <c r="F182" s="1335">
        <v>0.5</v>
      </c>
      <c r="G182" s="985">
        <f t="shared" si="14"/>
        <v>930</v>
      </c>
      <c r="H182" s="985">
        <f t="shared" si="15"/>
        <v>224.04</v>
      </c>
      <c r="I182" s="986">
        <f t="shared" si="16"/>
        <v>1154.04</v>
      </c>
    </row>
    <row r="183" spans="1:9" x14ac:dyDescent="0.25">
      <c r="A183" s="862" t="s">
        <v>2796</v>
      </c>
      <c r="B183" s="1336">
        <v>47.4</v>
      </c>
      <c r="C183" s="985">
        <f t="shared" si="13"/>
        <v>0.3</v>
      </c>
      <c r="D183" s="985">
        <v>1695</v>
      </c>
      <c r="E183" s="985">
        <f t="shared" si="17"/>
        <v>508.5</v>
      </c>
      <c r="F183" s="1335">
        <v>0.5</v>
      </c>
      <c r="G183" s="985">
        <f t="shared" si="14"/>
        <v>254.25</v>
      </c>
      <c r="H183" s="985">
        <f t="shared" si="15"/>
        <v>61.25</v>
      </c>
      <c r="I183" s="986">
        <f t="shared" si="16"/>
        <v>315.5</v>
      </c>
    </row>
    <row r="184" spans="1:9" ht="17.25" customHeight="1" x14ac:dyDescent="0.25">
      <c r="A184" s="862" t="s">
        <v>2797</v>
      </c>
      <c r="B184" s="1336">
        <v>100.72499999999999</v>
      </c>
      <c r="C184" s="985">
        <f t="shared" si="13"/>
        <v>0.63749999999999996</v>
      </c>
      <c r="D184" s="985">
        <v>1480</v>
      </c>
      <c r="E184" s="985">
        <f t="shared" si="17"/>
        <v>943.49999999999989</v>
      </c>
      <c r="F184" s="1335">
        <v>0.1</v>
      </c>
      <c r="G184" s="985">
        <f t="shared" si="14"/>
        <v>94.35</v>
      </c>
      <c r="H184" s="985">
        <f t="shared" si="15"/>
        <v>22.73</v>
      </c>
      <c r="I184" s="986">
        <f t="shared" si="16"/>
        <v>117.08</v>
      </c>
    </row>
    <row r="185" spans="1:9" ht="23.25" customHeight="1" x14ac:dyDescent="0.25">
      <c r="A185" s="862" t="s">
        <v>2798</v>
      </c>
      <c r="B185" s="1336">
        <v>300.20167639257289</v>
      </c>
      <c r="C185" s="985">
        <f t="shared" si="13"/>
        <v>1.9000106100795753</v>
      </c>
      <c r="D185" s="985">
        <v>1885</v>
      </c>
      <c r="E185" s="985">
        <f t="shared" si="17"/>
        <v>3581.5199999999995</v>
      </c>
      <c r="F185" s="1335">
        <v>0.5</v>
      </c>
      <c r="G185" s="985">
        <f t="shared" si="14"/>
        <v>1790.76</v>
      </c>
      <c r="H185" s="985">
        <f t="shared" si="15"/>
        <v>431.39</v>
      </c>
      <c r="I185" s="986">
        <f t="shared" si="16"/>
        <v>2222.15</v>
      </c>
    </row>
    <row r="186" spans="1:9" x14ac:dyDescent="0.25">
      <c r="A186" s="862" t="s">
        <v>2798</v>
      </c>
      <c r="B186" s="1336">
        <v>395</v>
      </c>
      <c r="C186" s="985">
        <f t="shared" si="13"/>
        <v>2.5</v>
      </c>
      <c r="D186" s="985">
        <v>1935</v>
      </c>
      <c r="E186" s="985">
        <f t="shared" si="17"/>
        <v>4837.5</v>
      </c>
      <c r="F186" s="1335">
        <v>0.5</v>
      </c>
      <c r="G186" s="985">
        <f t="shared" si="14"/>
        <v>2418.75</v>
      </c>
      <c r="H186" s="985">
        <f t="shared" si="15"/>
        <v>582.67999999999995</v>
      </c>
      <c r="I186" s="986">
        <f t="shared" si="16"/>
        <v>3001.43</v>
      </c>
    </row>
    <row r="187" spans="1:9" x14ac:dyDescent="0.25">
      <c r="A187" s="862" t="s">
        <v>2799</v>
      </c>
      <c r="B187" s="1336">
        <f>158+150.1008</f>
        <v>308.10079999999999</v>
      </c>
      <c r="C187" s="985">
        <f t="shared" si="13"/>
        <v>1.9500050632911392</v>
      </c>
      <c r="D187" s="985">
        <v>2065</v>
      </c>
      <c r="E187" s="985">
        <f t="shared" si="17"/>
        <v>4026.7604556962024</v>
      </c>
      <c r="F187" s="1335">
        <v>0.5</v>
      </c>
      <c r="G187" s="985">
        <f t="shared" si="14"/>
        <v>2013.38</v>
      </c>
      <c r="H187" s="985">
        <f t="shared" si="15"/>
        <v>485.02</v>
      </c>
      <c r="I187" s="986">
        <f t="shared" si="16"/>
        <v>2498.4</v>
      </c>
    </row>
    <row r="188" spans="1:9" x14ac:dyDescent="0.25">
      <c r="A188" s="862" t="s">
        <v>2799</v>
      </c>
      <c r="B188" s="1336">
        <f>158*2</f>
        <v>316</v>
      </c>
      <c r="C188" s="985">
        <f t="shared" si="13"/>
        <v>2</v>
      </c>
      <c r="D188" s="985">
        <v>2105</v>
      </c>
      <c r="E188" s="985">
        <f t="shared" si="17"/>
        <v>4210</v>
      </c>
      <c r="F188" s="1335">
        <v>0.5</v>
      </c>
      <c r="G188" s="985">
        <f t="shared" si="14"/>
        <v>2105</v>
      </c>
      <c r="H188" s="985">
        <f t="shared" si="15"/>
        <v>507.09</v>
      </c>
      <c r="I188" s="986">
        <f t="shared" si="16"/>
        <v>2612.09</v>
      </c>
    </row>
    <row r="189" spans="1:9" x14ac:dyDescent="0.25">
      <c r="A189" s="862" t="s">
        <v>2800</v>
      </c>
      <c r="B189" s="1336">
        <v>158</v>
      </c>
      <c r="C189" s="985">
        <f t="shared" si="13"/>
        <v>1</v>
      </c>
      <c r="D189" s="985">
        <v>1382</v>
      </c>
      <c r="E189" s="985">
        <f t="shared" si="17"/>
        <v>1382</v>
      </c>
      <c r="F189" s="1335">
        <v>0.2</v>
      </c>
      <c r="G189" s="985">
        <f t="shared" si="14"/>
        <v>276.39999999999998</v>
      </c>
      <c r="H189" s="985">
        <f t="shared" si="15"/>
        <v>66.58</v>
      </c>
      <c r="I189" s="986">
        <f t="shared" si="16"/>
        <v>342.97999999999996</v>
      </c>
    </row>
    <row r="190" spans="1:9" x14ac:dyDescent="0.25">
      <c r="A190" s="862" t="s">
        <v>2801</v>
      </c>
      <c r="B190" s="1336">
        <v>158</v>
      </c>
      <c r="C190" s="985">
        <f t="shared" si="13"/>
        <v>1</v>
      </c>
      <c r="D190" s="985">
        <v>1917</v>
      </c>
      <c r="E190" s="985">
        <f t="shared" si="17"/>
        <v>1917</v>
      </c>
      <c r="F190" s="1335">
        <v>1</v>
      </c>
      <c r="G190" s="985">
        <f t="shared" si="14"/>
        <v>1917</v>
      </c>
      <c r="H190" s="985">
        <f t="shared" si="15"/>
        <v>461.81</v>
      </c>
      <c r="I190" s="986">
        <f t="shared" si="16"/>
        <v>2378.81</v>
      </c>
    </row>
    <row r="191" spans="1:9" ht="33" x14ac:dyDescent="0.25">
      <c r="A191" s="862" t="s">
        <v>2802</v>
      </c>
      <c r="B191" s="1336">
        <f>948+565.7402</f>
        <v>1513.7402</v>
      </c>
      <c r="C191" s="985">
        <f t="shared" si="13"/>
        <v>9.58063417721519</v>
      </c>
      <c r="D191" s="985">
        <v>1093</v>
      </c>
      <c r="E191" s="985">
        <f t="shared" si="17"/>
        <v>10471.633155696203</v>
      </c>
      <c r="F191" s="1335">
        <v>0.3</v>
      </c>
      <c r="G191" s="985">
        <f t="shared" si="14"/>
        <v>3141.49</v>
      </c>
      <c r="H191" s="985">
        <f t="shared" si="15"/>
        <v>756.78</v>
      </c>
      <c r="I191" s="986">
        <f t="shared" si="16"/>
        <v>3898.2699999999995</v>
      </c>
    </row>
    <row r="192" spans="1:9" x14ac:dyDescent="0.25">
      <c r="A192" s="862" t="s">
        <v>2803</v>
      </c>
      <c r="B192" s="1336">
        <f>742.6+79</f>
        <v>821.6</v>
      </c>
      <c r="C192" s="985">
        <f t="shared" si="13"/>
        <v>5.2</v>
      </c>
      <c r="D192" s="985">
        <v>1000</v>
      </c>
      <c r="E192" s="985">
        <f t="shared" si="17"/>
        <v>5200</v>
      </c>
      <c r="F192" s="1335">
        <v>0.15</v>
      </c>
      <c r="G192" s="985">
        <f t="shared" si="14"/>
        <v>780</v>
      </c>
      <c r="H192" s="985">
        <f t="shared" si="15"/>
        <v>187.9</v>
      </c>
      <c r="I192" s="986">
        <f t="shared" si="16"/>
        <v>967.9</v>
      </c>
    </row>
    <row r="193" spans="1:9" x14ac:dyDescent="0.25">
      <c r="A193" s="862" t="s">
        <v>2804</v>
      </c>
      <c r="B193" s="1336">
        <v>1042.8110877192983</v>
      </c>
      <c r="C193" s="985">
        <f t="shared" si="13"/>
        <v>6.6000701754385966</v>
      </c>
      <c r="D193" s="985">
        <v>950</v>
      </c>
      <c r="E193" s="985">
        <f t="shared" si="17"/>
        <v>6270.0666666666666</v>
      </c>
      <c r="F193" s="1335">
        <v>0.15</v>
      </c>
      <c r="G193" s="985">
        <f t="shared" si="14"/>
        <v>940.51</v>
      </c>
      <c r="H193" s="985">
        <f t="shared" si="15"/>
        <v>226.57</v>
      </c>
      <c r="I193" s="986">
        <f t="shared" si="16"/>
        <v>1167.08</v>
      </c>
    </row>
    <row r="194" spans="1:9" x14ac:dyDescent="0.25">
      <c r="A194" s="862" t="s">
        <v>2805</v>
      </c>
      <c r="B194" s="1336">
        <v>158</v>
      </c>
      <c r="C194" s="985">
        <f t="shared" si="13"/>
        <v>1</v>
      </c>
      <c r="D194" s="985">
        <v>1500</v>
      </c>
      <c r="E194" s="985">
        <f t="shared" si="17"/>
        <v>1500</v>
      </c>
      <c r="F194" s="1335">
        <v>0.3</v>
      </c>
      <c r="G194" s="985">
        <f t="shared" si="14"/>
        <v>450</v>
      </c>
      <c r="H194" s="985">
        <f t="shared" si="15"/>
        <v>108.41</v>
      </c>
      <c r="I194" s="986">
        <f t="shared" si="16"/>
        <v>558.41</v>
      </c>
    </row>
    <row r="195" spans="1:9" x14ac:dyDescent="0.25">
      <c r="A195" s="862" t="s">
        <v>2806</v>
      </c>
      <c r="B195" s="1336">
        <v>158</v>
      </c>
      <c r="C195" s="985">
        <f t="shared" si="13"/>
        <v>1</v>
      </c>
      <c r="D195" s="985">
        <v>1382</v>
      </c>
      <c r="E195" s="985">
        <f t="shared" si="17"/>
        <v>1382</v>
      </c>
      <c r="F195" s="1335">
        <v>0.1</v>
      </c>
      <c r="G195" s="985">
        <f t="shared" si="14"/>
        <v>138.19999999999999</v>
      </c>
      <c r="H195" s="985">
        <f t="shared" si="15"/>
        <v>33.29</v>
      </c>
      <c r="I195" s="986">
        <f t="shared" si="16"/>
        <v>171.48999999999998</v>
      </c>
    </row>
    <row r="196" spans="1:9" x14ac:dyDescent="0.25">
      <c r="A196" s="862" t="s">
        <v>2806</v>
      </c>
      <c r="B196" s="1336">
        <v>158</v>
      </c>
      <c r="C196" s="985">
        <f t="shared" si="13"/>
        <v>1</v>
      </c>
      <c r="D196" s="985">
        <v>1382</v>
      </c>
      <c r="E196" s="985">
        <f t="shared" si="17"/>
        <v>1382</v>
      </c>
      <c r="F196" s="1335">
        <v>0.2</v>
      </c>
      <c r="G196" s="985">
        <f t="shared" si="14"/>
        <v>276.39999999999998</v>
      </c>
      <c r="H196" s="985">
        <f t="shared" si="15"/>
        <v>66.58</v>
      </c>
      <c r="I196" s="986">
        <f t="shared" si="16"/>
        <v>342.97999999999996</v>
      </c>
    </row>
    <row r="197" spans="1:9" ht="33" x14ac:dyDescent="0.25">
      <c r="A197" s="862" t="s">
        <v>2807</v>
      </c>
      <c r="B197" s="1336">
        <v>726.80531092436968</v>
      </c>
      <c r="C197" s="985">
        <f t="shared" si="13"/>
        <v>4.6000336134453779</v>
      </c>
      <c r="D197" s="985">
        <v>1190</v>
      </c>
      <c r="E197" s="985">
        <f t="shared" si="17"/>
        <v>5474.04</v>
      </c>
      <c r="F197" s="1335">
        <v>0.25</v>
      </c>
      <c r="G197" s="985">
        <f t="shared" ref="G197:G202" si="18">ROUND(E197*F197,2)</f>
        <v>1368.51</v>
      </c>
      <c r="H197" s="985">
        <f t="shared" ref="H197:H202" si="19">ROUND(G197*0.2409,2)</f>
        <v>329.67</v>
      </c>
      <c r="I197" s="986">
        <f t="shared" ref="I197:I202" si="20">G197+H197</f>
        <v>1698.18</v>
      </c>
    </row>
    <row r="198" spans="1:9" ht="33" x14ac:dyDescent="0.25">
      <c r="A198" s="862" t="s">
        <v>2808</v>
      </c>
      <c r="B198" s="1336">
        <v>158</v>
      </c>
      <c r="C198" s="985">
        <f t="shared" si="13"/>
        <v>1</v>
      </c>
      <c r="D198" s="985">
        <v>1190</v>
      </c>
      <c r="E198" s="985">
        <f t="shared" si="17"/>
        <v>1190</v>
      </c>
      <c r="F198" s="1335">
        <v>0.25</v>
      </c>
      <c r="G198" s="985">
        <f t="shared" si="18"/>
        <v>297.5</v>
      </c>
      <c r="H198" s="985">
        <f t="shared" si="19"/>
        <v>71.67</v>
      </c>
      <c r="I198" s="986">
        <f t="shared" si="20"/>
        <v>369.17</v>
      </c>
    </row>
    <row r="199" spans="1:9" ht="23.25" customHeight="1" x14ac:dyDescent="0.25">
      <c r="A199" s="862" t="s">
        <v>2809</v>
      </c>
      <c r="B199" s="1336">
        <v>158</v>
      </c>
      <c r="C199" s="985">
        <f t="shared" si="13"/>
        <v>1</v>
      </c>
      <c r="D199" s="985">
        <v>1000</v>
      </c>
      <c r="E199" s="985">
        <f t="shared" si="17"/>
        <v>1000</v>
      </c>
      <c r="F199" s="1335">
        <v>0.1</v>
      </c>
      <c r="G199" s="985">
        <f t="shared" si="18"/>
        <v>100</v>
      </c>
      <c r="H199" s="985">
        <f t="shared" si="19"/>
        <v>24.09</v>
      </c>
      <c r="I199" s="986">
        <f t="shared" si="20"/>
        <v>124.09</v>
      </c>
    </row>
    <row r="200" spans="1:9" ht="33" x14ac:dyDescent="0.25">
      <c r="A200" s="862" t="s">
        <v>2810</v>
      </c>
      <c r="B200" s="1336">
        <v>86.9</v>
      </c>
      <c r="C200" s="985">
        <f t="shared" si="13"/>
        <v>0.55000000000000004</v>
      </c>
      <c r="D200" s="985">
        <v>1250</v>
      </c>
      <c r="E200" s="985">
        <f t="shared" si="17"/>
        <v>687.5</v>
      </c>
      <c r="F200" s="1335">
        <v>0.5</v>
      </c>
      <c r="G200" s="985">
        <f t="shared" si="18"/>
        <v>343.75</v>
      </c>
      <c r="H200" s="985">
        <f t="shared" si="19"/>
        <v>82.81</v>
      </c>
      <c r="I200" s="986">
        <f t="shared" si="20"/>
        <v>426.56</v>
      </c>
    </row>
    <row r="201" spans="1:9" ht="33" x14ac:dyDescent="0.25">
      <c r="A201" s="862" t="s">
        <v>2811</v>
      </c>
      <c r="B201" s="1336">
        <f>158*5</f>
        <v>790</v>
      </c>
      <c r="C201" s="985">
        <f t="shared" si="13"/>
        <v>5</v>
      </c>
      <c r="D201" s="985">
        <v>1287</v>
      </c>
      <c r="E201" s="985">
        <f t="shared" si="17"/>
        <v>6435</v>
      </c>
      <c r="F201" s="1335">
        <v>0.4</v>
      </c>
      <c r="G201" s="985">
        <f t="shared" si="18"/>
        <v>2574</v>
      </c>
      <c r="H201" s="985">
        <f t="shared" si="19"/>
        <v>620.08000000000004</v>
      </c>
      <c r="I201" s="986">
        <f t="shared" si="20"/>
        <v>3194.08</v>
      </c>
    </row>
    <row r="202" spans="1:9" ht="33.75" thickBot="1" x14ac:dyDescent="0.3">
      <c r="A202" s="863" t="s">
        <v>2811</v>
      </c>
      <c r="B202" s="1344">
        <v>308.10199999999998</v>
      </c>
      <c r="C202" s="1341">
        <f t="shared" si="13"/>
        <v>1.9500126582278479</v>
      </c>
      <c r="D202" s="1341">
        <v>1287</v>
      </c>
      <c r="E202" s="1341">
        <f t="shared" si="17"/>
        <v>2509.66629113924</v>
      </c>
      <c r="F202" s="1342">
        <v>0.3</v>
      </c>
      <c r="G202" s="1341">
        <f t="shared" si="18"/>
        <v>752.9</v>
      </c>
      <c r="H202" s="1341">
        <f t="shared" si="19"/>
        <v>181.37</v>
      </c>
      <c r="I202" s="1343">
        <f t="shared" si="20"/>
        <v>934.27</v>
      </c>
    </row>
    <row r="206" spans="1:9" x14ac:dyDescent="0.25">
      <c r="A206" s="184" t="s">
        <v>394</v>
      </c>
    </row>
    <row r="207" spans="1:9" ht="18" customHeight="1" x14ac:dyDescent="0.25"/>
    <row r="208" spans="1:9" x14ac:dyDescent="0.25">
      <c r="A208" s="184" t="s">
        <v>2812</v>
      </c>
    </row>
    <row r="209" spans="1:1" x14ac:dyDescent="0.25">
      <c r="A209" s="184" t="s">
        <v>2813</v>
      </c>
    </row>
    <row r="211" spans="1:1" ht="18" customHeight="1" x14ac:dyDescent="0.25"/>
  </sheetData>
  <mergeCells count="4">
    <mergeCell ref="F1:G1"/>
    <mergeCell ref="A2:G2"/>
    <mergeCell ref="A6:A7"/>
    <mergeCell ref="B6:I6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4CD17-93A3-4BFF-8772-215ECBB1F1D4}">
  <sheetPr>
    <tabColor theme="7" tint="0.59999389629810485"/>
  </sheetPr>
  <dimension ref="A1:I72"/>
  <sheetViews>
    <sheetView zoomScale="80" zoomScaleNormal="80" workbookViewId="0">
      <selection activeCell="R10" sqref="R10"/>
    </sheetView>
  </sheetViews>
  <sheetFormatPr defaultColWidth="9.140625" defaultRowHeight="16.5" x14ac:dyDescent="0.25"/>
  <cols>
    <col min="1" max="1" width="42.7109375" style="184" customWidth="1"/>
    <col min="2" max="2" width="17.28515625" style="184" customWidth="1"/>
    <col min="3" max="3" width="19.28515625" style="184" customWidth="1"/>
    <col min="4" max="4" width="14.85546875" style="184" customWidth="1"/>
    <col min="5" max="5" width="15.42578125" style="184" customWidth="1"/>
    <col min="6" max="6" width="11.42578125" style="184" customWidth="1"/>
    <col min="7" max="7" width="16" style="184" customWidth="1"/>
    <col min="8" max="8" width="12.7109375" style="184" customWidth="1"/>
    <col min="9" max="9" width="14.85546875" style="184" customWidth="1"/>
    <col min="10" max="16384" width="9.140625" style="184"/>
  </cols>
  <sheetData>
    <row r="1" spans="1:9" x14ac:dyDescent="0.25">
      <c r="F1" s="1450"/>
      <c r="G1" s="1450"/>
    </row>
    <row r="2" spans="1:9" s="186" customFormat="1" ht="48.75" customHeight="1" x14ac:dyDescent="0.25">
      <c r="A2" s="1451" t="s">
        <v>2814</v>
      </c>
      <c r="B2" s="1451"/>
      <c r="C2" s="1451"/>
      <c r="D2" s="1451"/>
      <c r="E2" s="1451"/>
      <c r="F2" s="1451"/>
      <c r="G2" s="1451"/>
    </row>
    <row r="4" spans="1:9" x14ac:dyDescent="0.25">
      <c r="A4" s="184" t="s">
        <v>2815</v>
      </c>
    </row>
    <row r="5" spans="1:9" ht="17.25" thickBot="1" x14ac:dyDescent="0.3"/>
    <row r="6" spans="1:9" ht="24" customHeight="1" x14ac:dyDescent="0.25">
      <c r="A6" s="1452"/>
      <c r="B6" s="1454" t="s">
        <v>11</v>
      </c>
      <c r="C6" s="1455"/>
      <c r="D6" s="1455"/>
      <c r="E6" s="1455"/>
      <c r="F6" s="1455"/>
      <c r="G6" s="1455"/>
      <c r="H6" s="1455"/>
      <c r="I6" s="1456"/>
    </row>
    <row r="7" spans="1:9" ht="142.5" customHeight="1" x14ac:dyDescent="0.25">
      <c r="A7" s="1453"/>
      <c r="B7" s="187" t="s">
        <v>21</v>
      </c>
      <c r="C7" s="1196" t="s">
        <v>15</v>
      </c>
      <c r="D7" s="1196" t="s">
        <v>16</v>
      </c>
      <c r="E7" s="1196" t="s">
        <v>13</v>
      </c>
      <c r="F7" s="1196" t="s">
        <v>3</v>
      </c>
      <c r="G7" s="1196" t="s">
        <v>4</v>
      </c>
      <c r="H7" s="1196" t="s">
        <v>5</v>
      </c>
      <c r="I7" s="1329" t="s">
        <v>6</v>
      </c>
    </row>
    <row r="8" spans="1:9" ht="34.15" customHeight="1" x14ac:dyDescent="0.25">
      <c r="A8" s="1191"/>
      <c r="B8" s="190">
        <v>1</v>
      </c>
      <c r="C8" s="191" t="s">
        <v>24</v>
      </c>
      <c r="D8" s="191">
        <v>3</v>
      </c>
      <c r="E8" s="191" t="s">
        <v>17</v>
      </c>
      <c r="F8" s="191">
        <v>5</v>
      </c>
      <c r="G8" s="191" t="s">
        <v>18</v>
      </c>
      <c r="H8" s="191" t="s">
        <v>19</v>
      </c>
      <c r="I8" s="192" t="s">
        <v>20</v>
      </c>
    </row>
    <row r="9" spans="1:9" s="186" customFormat="1" ht="24" customHeight="1" x14ac:dyDescent="0.25">
      <c r="A9" s="1330" t="s">
        <v>0</v>
      </c>
      <c r="B9" s="1334"/>
      <c r="C9" s="1332">
        <f>SUM(C10:C63)</f>
        <v>51.45</v>
      </c>
      <c r="D9" s="1332"/>
      <c r="E9" s="1332"/>
      <c r="F9" s="1332"/>
      <c r="G9" s="1332">
        <f t="shared" ref="G9:I9" si="0">SUM(G10:G63)</f>
        <v>36448.31</v>
      </c>
      <c r="H9" s="1332">
        <f t="shared" si="0"/>
        <v>8759.58</v>
      </c>
      <c r="I9" s="1332">
        <f t="shared" si="0"/>
        <v>45207.890000000014</v>
      </c>
    </row>
    <row r="10" spans="1:9" x14ac:dyDescent="0.25">
      <c r="A10" s="1347" t="s">
        <v>2816</v>
      </c>
      <c r="B10" s="1337"/>
      <c r="C10" s="1189">
        <v>1</v>
      </c>
      <c r="D10" s="985">
        <v>2353</v>
      </c>
      <c r="E10" s="985">
        <f>C10*D10</f>
        <v>2353</v>
      </c>
      <c r="F10" s="1335">
        <v>0.5</v>
      </c>
      <c r="G10" s="985">
        <f>ROUND(E10*F10,2)</f>
        <v>1176.5</v>
      </c>
      <c r="H10" s="985">
        <f>ROUND(G10*0.2409,2)</f>
        <v>283.42</v>
      </c>
      <c r="I10" s="986">
        <f>G10+H10</f>
        <v>1459.92</v>
      </c>
    </row>
    <row r="11" spans="1:9" x14ac:dyDescent="0.25">
      <c r="A11" s="1347" t="s">
        <v>2817</v>
      </c>
      <c r="B11" s="1337"/>
      <c r="C11" s="1189">
        <v>1</v>
      </c>
      <c r="D11" s="985">
        <v>1629.45</v>
      </c>
      <c r="E11" s="985">
        <f t="shared" ref="E11:E63" si="1">C11*D11</f>
        <v>1629.45</v>
      </c>
      <c r="F11" s="1335">
        <v>0.5</v>
      </c>
      <c r="G11" s="985">
        <f t="shared" ref="G11:G63" si="2">ROUND(E11*F11,2)</f>
        <v>814.73</v>
      </c>
      <c r="H11" s="985">
        <f t="shared" ref="H11:H63" si="3">ROUND(G11*0.2409,2)</f>
        <v>196.27</v>
      </c>
      <c r="I11" s="986">
        <f t="shared" ref="I11:I63" si="4">G11+H11</f>
        <v>1011</v>
      </c>
    </row>
    <row r="12" spans="1:9" x14ac:dyDescent="0.25">
      <c r="A12" s="1347" t="s">
        <v>2818</v>
      </c>
      <c r="B12" s="1337"/>
      <c r="C12" s="1189">
        <v>1</v>
      </c>
      <c r="D12" s="985">
        <v>1917</v>
      </c>
      <c r="E12" s="985">
        <f t="shared" si="1"/>
        <v>1917</v>
      </c>
      <c r="F12" s="1335">
        <v>0.5</v>
      </c>
      <c r="G12" s="985">
        <f t="shared" si="2"/>
        <v>958.5</v>
      </c>
      <c r="H12" s="985">
        <f t="shared" si="3"/>
        <v>230.9</v>
      </c>
      <c r="I12" s="986">
        <f t="shared" si="4"/>
        <v>1189.4000000000001</v>
      </c>
    </row>
    <row r="13" spans="1:9" ht="30" x14ac:dyDescent="0.25">
      <c r="A13" s="1347" t="s">
        <v>2819</v>
      </c>
      <c r="B13" s="1337"/>
      <c r="C13" s="1189">
        <v>1</v>
      </c>
      <c r="D13" s="985">
        <v>1647</v>
      </c>
      <c r="E13" s="985">
        <f t="shared" si="1"/>
        <v>1647</v>
      </c>
      <c r="F13" s="1335">
        <v>0.5</v>
      </c>
      <c r="G13" s="985">
        <f t="shared" si="2"/>
        <v>823.5</v>
      </c>
      <c r="H13" s="985">
        <f t="shared" si="3"/>
        <v>198.38</v>
      </c>
      <c r="I13" s="986">
        <f t="shared" si="4"/>
        <v>1021.88</v>
      </c>
    </row>
    <row r="14" spans="1:9" ht="30" x14ac:dyDescent="0.25">
      <c r="A14" s="1347" t="s">
        <v>2820</v>
      </c>
      <c r="B14" s="1337"/>
      <c r="C14" s="1189">
        <f>15/20</f>
        <v>0.75</v>
      </c>
      <c r="D14" s="985">
        <v>1287</v>
      </c>
      <c r="E14" s="985">
        <f t="shared" si="1"/>
        <v>965.25</v>
      </c>
      <c r="F14" s="1335">
        <v>0.5</v>
      </c>
      <c r="G14" s="985">
        <f t="shared" si="2"/>
        <v>482.63</v>
      </c>
      <c r="H14" s="985">
        <f t="shared" si="3"/>
        <v>116.27</v>
      </c>
      <c r="I14" s="986">
        <f t="shared" si="4"/>
        <v>598.9</v>
      </c>
    </row>
    <row r="15" spans="1:9" ht="30" x14ac:dyDescent="0.25">
      <c r="A15" s="1347" t="s">
        <v>2820</v>
      </c>
      <c r="B15" s="1337"/>
      <c r="C15" s="1189">
        <v>1</v>
      </c>
      <c r="D15" s="985">
        <v>1287</v>
      </c>
      <c r="E15" s="985">
        <f t="shared" si="1"/>
        <v>1287</v>
      </c>
      <c r="F15" s="1335">
        <v>0.5</v>
      </c>
      <c r="G15" s="985">
        <f t="shared" si="2"/>
        <v>643.5</v>
      </c>
      <c r="H15" s="985">
        <f t="shared" si="3"/>
        <v>155.02000000000001</v>
      </c>
      <c r="I15" s="986">
        <f t="shared" si="4"/>
        <v>798.52</v>
      </c>
    </row>
    <row r="16" spans="1:9" x14ac:dyDescent="0.25">
      <c r="A16" s="1347" t="s">
        <v>2821</v>
      </c>
      <c r="B16" s="1337"/>
      <c r="C16" s="1189">
        <v>1</v>
      </c>
      <c r="D16" s="985">
        <v>1382</v>
      </c>
      <c r="E16" s="985">
        <f t="shared" si="1"/>
        <v>1382</v>
      </c>
      <c r="F16" s="1335">
        <v>0.5</v>
      </c>
      <c r="G16" s="985">
        <f t="shared" si="2"/>
        <v>691</v>
      </c>
      <c r="H16" s="985">
        <f t="shared" si="3"/>
        <v>166.46</v>
      </c>
      <c r="I16" s="986">
        <f t="shared" si="4"/>
        <v>857.46</v>
      </c>
    </row>
    <row r="17" spans="1:9" ht="28.9" customHeight="1" x14ac:dyDescent="0.25">
      <c r="A17" s="1347" t="s">
        <v>2822</v>
      </c>
      <c r="B17" s="1337"/>
      <c r="C17" s="1189">
        <v>1</v>
      </c>
      <c r="D17" s="985">
        <v>1190</v>
      </c>
      <c r="E17" s="985">
        <f t="shared" si="1"/>
        <v>1190</v>
      </c>
      <c r="F17" s="1335">
        <v>0.5</v>
      </c>
      <c r="G17" s="985">
        <f t="shared" si="2"/>
        <v>595</v>
      </c>
      <c r="H17" s="985">
        <f t="shared" si="3"/>
        <v>143.34</v>
      </c>
      <c r="I17" s="986">
        <f t="shared" si="4"/>
        <v>738.34</v>
      </c>
    </row>
    <row r="18" spans="1:9" ht="25.9" customHeight="1" x14ac:dyDescent="0.25">
      <c r="A18" s="1347" t="s">
        <v>2823</v>
      </c>
      <c r="B18" s="1337"/>
      <c r="C18" s="1189">
        <v>1</v>
      </c>
      <c r="D18" s="985">
        <v>1287</v>
      </c>
      <c r="E18" s="985">
        <f t="shared" si="1"/>
        <v>1287</v>
      </c>
      <c r="F18" s="1335">
        <v>0.5</v>
      </c>
      <c r="G18" s="985">
        <f t="shared" si="2"/>
        <v>643.5</v>
      </c>
      <c r="H18" s="985">
        <f t="shared" si="3"/>
        <v>155.02000000000001</v>
      </c>
      <c r="I18" s="986">
        <f t="shared" si="4"/>
        <v>798.52</v>
      </c>
    </row>
    <row r="19" spans="1:9" ht="28.9" customHeight="1" x14ac:dyDescent="0.25">
      <c r="A19" s="1347" t="s">
        <v>2824</v>
      </c>
      <c r="B19" s="1337"/>
      <c r="C19" s="1189">
        <f>16/20</f>
        <v>0.8</v>
      </c>
      <c r="D19" s="985">
        <v>899</v>
      </c>
      <c r="E19" s="985">
        <f t="shared" si="1"/>
        <v>719.2</v>
      </c>
      <c r="F19" s="1335">
        <v>0.5</v>
      </c>
      <c r="G19" s="985">
        <f t="shared" si="2"/>
        <v>359.6</v>
      </c>
      <c r="H19" s="985">
        <f t="shared" si="3"/>
        <v>86.63</v>
      </c>
      <c r="I19" s="986">
        <f t="shared" si="4"/>
        <v>446.23</v>
      </c>
    </row>
    <row r="20" spans="1:9" ht="30.6" customHeight="1" x14ac:dyDescent="0.25">
      <c r="A20" s="1347" t="s">
        <v>2825</v>
      </c>
      <c r="B20" s="1337"/>
      <c r="C20" s="1189">
        <v>1</v>
      </c>
      <c r="D20" s="985">
        <v>1220</v>
      </c>
      <c r="E20" s="985">
        <f t="shared" si="1"/>
        <v>1220</v>
      </c>
      <c r="F20" s="1335">
        <v>0.5</v>
      </c>
      <c r="G20" s="985">
        <f t="shared" si="2"/>
        <v>610</v>
      </c>
      <c r="H20" s="985">
        <f t="shared" si="3"/>
        <v>146.94999999999999</v>
      </c>
      <c r="I20" s="986">
        <f t="shared" si="4"/>
        <v>756.95</v>
      </c>
    </row>
    <row r="21" spans="1:9" ht="31.15" customHeight="1" x14ac:dyDescent="0.25">
      <c r="A21" s="1347" t="s">
        <v>2825</v>
      </c>
      <c r="B21" s="1337"/>
      <c r="C21" s="1189">
        <f>17/20</f>
        <v>0.85</v>
      </c>
      <c r="D21" s="985">
        <v>1220</v>
      </c>
      <c r="E21" s="985">
        <f t="shared" si="1"/>
        <v>1037</v>
      </c>
      <c r="F21" s="1335">
        <v>0.5</v>
      </c>
      <c r="G21" s="985">
        <f t="shared" si="2"/>
        <v>518.5</v>
      </c>
      <c r="H21" s="985">
        <f t="shared" si="3"/>
        <v>124.91</v>
      </c>
      <c r="I21" s="986">
        <f t="shared" si="4"/>
        <v>643.41</v>
      </c>
    </row>
    <row r="22" spans="1:9" ht="31.9" customHeight="1" x14ac:dyDescent="0.25">
      <c r="A22" s="1347" t="s">
        <v>2826</v>
      </c>
      <c r="B22" s="1337"/>
      <c r="C22" s="1189">
        <v>1</v>
      </c>
      <c r="D22" s="985">
        <v>1720</v>
      </c>
      <c r="E22" s="985">
        <f t="shared" si="1"/>
        <v>1720</v>
      </c>
      <c r="F22" s="1335">
        <v>0.5</v>
      </c>
      <c r="G22" s="985">
        <f t="shared" si="2"/>
        <v>860</v>
      </c>
      <c r="H22" s="985">
        <f t="shared" si="3"/>
        <v>207.17</v>
      </c>
      <c r="I22" s="986">
        <f t="shared" si="4"/>
        <v>1067.17</v>
      </c>
    </row>
    <row r="23" spans="1:9" ht="24" customHeight="1" x14ac:dyDescent="0.25">
      <c r="A23" s="1347" t="s">
        <v>2827</v>
      </c>
      <c r="B23" s="1337"/>
      <c r="C23" s="1189">
        <v>1</v>
      </c>
      <c r="D23" s="985">
        <v>1917</v>
      </c>
      <c r="E23" s="985">
        <f t="shared" si="1"/>
        <v>1917</v>
      </c>
      <c r="F23" s="1335">
        <v>0.5</v>
      </c>
      <c r="G23" s="985">
        <f t="shared" si="2"/>
        <v>958.5</v>
      </c>
      <c r="H23" s="985">
        <f t="shared" si="3"/>
        <v>230.9</v>
      </c>
      <c r="I23" s="986">
        <f t="shared" si="4"/>
        <v>1189.4000000000001</v>
      </c>
    </row>
    <row r="24" spans="1:9" ht="28.15" customHeight="1" x14ac:dyDescent="0.25">
      <c r="A24" s="1347" t="s">
        <v>2828</v>
      </c>
      <c r="B24" s="1337"/>
      <c r="C24" s="1189">
        <v>1</v>
      </c>
      <c r="D24" s="985">
        <v>1500</v>
      </c>
      <c r="E24" s="985">
        <f t="shared" si="1"/>
        <v>1500</v>
      </c>
      <c r="F24" s="1335">
        <v>0.5</v>
      </c>
      <c r="G24" s="985">
        <f t="shared" si="2"/>
        <v>750</v>
      </c>
      <c r="H24" s="985">
        <f t="shared" si="3"/>
        <v>180.68</v>
      </c>
      <c r="I24" s="986">
        <f t="shared" si="4"/>
        <v>930.68000000000006</v>
      </c>
    </row>
    <row r="25" spans="1:9" ht="25.9" customHeight="1" x14ac:dyDescent="0.25">
      <c r="A25" s="1347" t="s">
        <v>2829</v>
      </c>
      <c r="B25" s="1337"/>
      <c r="C25" s="1189">
        <v>1</v>
      </c>
      <c r="D25" s="985">
        <v>1287</v>
      </c>
      <c r="E25" s="985">
        <f t="shared" si="1"/>
        <v>1287</v>
      </c>
      <c r="F25" s="1335">
        <v>0.5</v>
      </c>
      <c r="G25" s="985">
        <f t="shared" si="2"/>
        <v>643.5</v>
      </c>
      <c r="H25" s="985">
        <f t="shared" si="3"/>
        <v>155.02000000000001</v>
      </c>
      <c r="I25" s="986">
        <f t="shared" si="4"/>
        <v>798.52</v>
      </c>
    </row>
    <row r="26" spans="1:9" ht="31.15" customHeight="1" x14ac:dyDescent="0.25">
      <c r="A26" s="1347" t="s">
        <v>2830</v>
      </c>
      <c r="B26" s="1337"/>
      <c r="C26" s="1189">
        <v>1</v>
      </c>
      <c r="D26" s="985">
        <v>1647</v>
      </c>
      <c r="E26" s="985">
        <f t="shared" si="1"/>
        <v>1647</v>
      </c>
      <c r="F26" s="1335">
        <v>0.5</v>
      </c>
      <c r="G26" s="985">
        <f t="shared" si="2"/>
        <v>823.5</v>
      </c>
      <c r="H26" s="985">
        <f t="shared" si="3"/>
        <v>198.38</v>
      </c>
      <c r="I26" s="986">
        <f t="shared" si="4"/>
        <v>1021.88</v>
      </c>
    </row>
    <row r="27" spans="1:9" ht="28.9" customHeight="1" x14ac:dyDescent="0.25">
      <c r="A27" s="1347" t="s">
        <v>2830</v>
      </c>
      <c r="B27" s="1337"/>
      <c r="C27" s="1189">
        <v>1</v>
      </c>
      <c r="D27" s="985">
        <v>1647</v>
      </c>
      <c r="E27" s="985">
        <f t="shared" si="1"/>
        <v>1647</v>
      </c>
      <c r="F27" s="1335">
        <v>0.5</v>
      </c>
      <c r="G27" s="985">
        <f t="shared" si="2"/>
        <v>823.5</v>
      </c>
      <c r="H27" s="985">
        <f t="shared" si="3"/>
        <v>198.38</v>
      </c>
      <c r="I27" s="986">
        <f t="shared" si="4"/>
        <v>1021.88</v>
      </c>
    </row>
    <row r="28" spans="1:9" ht="34.15" customHeight="1" x14ac:dyDescent="0.25">
      <c r="A28" s="1347" t="s">
        <v>2831</v>
      </c>
      <c r="B28" s="1337"/>
      <c r="C28" s="1189">
        <v>1</v>
      </c>
      <c r="D28" s="985">
        <v>1800</v>
      </c>
      <c r="E28" s="985">
        <f t="shared" si="1"/>
        <v>1800</v>
      </c>
      <c r="F28" s="1335">
        <v>0.5</v>
      </c>
      <c r="G28" s="985">
        <f t="shared" si="2"/>
        <v>900</v>
      </c>
      <c r="H28" s="985">
        <f t="shared" si="3"/>
        <v>216.81</v>
      </c>
      <c r="I28" s="986">
        <f t="shared" si="4"/>
        <v>1116.81</v>
      </c>
    </row>
    <row r="29" spans="1:9" ht="36.75" customHeight="1" x14ac:dyDescent="0.25">
      <c r="A29" s="1347" t="s">
        <v>2832</v>
      </c>
      <c r="B29" s="1337"/>
      <c r="C29" s="1189">
        <v>1</v>
      </c>
      <c r="D29" s="985">
        <v>1240</v>
      </c>
      <c r="E29" s="985">
        <f t="shared" si="1"/>
        <v>1240</v>
      </c>
      <c r="F29" s="1335">
        <v>0.5</v>
      </c>
      <c r="G29" s="985">
        <f t="shared" si="2"/>
        <v>620</v>
      </c>
      <c r="H29" s="985">
        <f t="shared" si="3"/>
        <v>149.36000000000001</v>
      </c>
      <c r="I29" s="986">
        <f t="shared" si="4"/>
        <v>769.36</v>
      </c>
    </row>
    <row r="30" spans="1:9" ht="21.6" customHeight="1" x14ac:dyDescent="0.25">
      <c r="A30" s="1347" t="s">
        <v>2833</v>
      </c>
      <c r="B30" s="1337"/>
      <c r="C30" s="1189">
        <v>1</v>
      </c>
      <c r="D30" s="985">
        <v>1500</v>
      </c>
      <c r="E30" s="985">
        <f t="shared" si="1"/>
        <v>1500</v>
      </c>
      <c r="F30" s="1335">
        <v>0.5</v>
      </c>
      <c r="G30" s="985">
        <f t="shared" si="2"/>
        <v>750</v>
      </c>
      <c r="H30" s="985">
        <f>ROUND(G30*0.2131,2)</f>
        <v>159.83000000000001</v>
      </c>
      <c r="I30" s="986">
        <f t="shared" si="4"/>
        <v>909.83</v>
      </c>
    </row>
    <row r="31" spans="1:9" ht="28.9" customHeight="1" x14ac:dyDescent="0.25">
      <c r="A31" s="1347" t="s">
        <v>2834</v>
      </c>
      <c r="B31" s="1337"/>
      <c r="C31" s="1189">
        <v>1</v>
      </c>
      <c r="D31" s="985">
        <v>1382</v>
      </c>
      <c r="E31" s="985">
        <f t="shared" si="1"/>
        <v>1382</v>
      </c>
      <c r="F31" s="1335">
        <v>0.5</v>
      </c>
      <c r="G31" s="985">
        <f t="shared" si="2"/>
        <v>691</v>
      </c>
      <c r="H31" s="985">
        <f t="shared" si="3"/>
        <v>166.46</v>
      </c>
      <c r="I31" s="986">
        <f t="shared" si="4"/>
        <v>857.46</v>
      </c>
    </row>
    <row r="32" spans="1:9" ht="27" customHeight="1" x14ac:dyDescent="0.25">
      <c r="A32" s="1347" t="s">
        <v>2835</v>
      </c>
      <c r="B32" s="1337"/>
      <c r="C32" s="1189">
        <v>1</v>
      </c>
      <c r="D32" s="985">
        <v>1190</v>
      </c>
      <c r="E32" s="985">
        <f t="shared" si="1"/>
        <v>1190</v>
      </c>
      <c r="F32" s="1335">
        <v>0.5</v>
      </c>
      <c r="G32" s="985">
        <f t="shared" si="2"/>
        <v>595</v>
      </c>
      <c r="H32" s="985">
        <f t="shared" si="3"/>
        <v>143.34</v>
      </c>
      <c r="I32" s="986">
        <f t="shared" si="4"/>
        <v>738.34</v>
      </c>
    </row>
    <row r="33" spans="1:9" ht="31.15" customHeight="1" x14ac:dyDescent="0.25">
      <c r="A33" s="1347" t="s">
        <v>2836</v>
      </c>
      <c r="B33" s="1337"/>
      <c r="C33" s="1189">
        <v>1</v>
      </c>
      <c r="D33" s="985">
        <v>1400</v>
      </c>
      <c r="E33" s="985">
        <f t="shared" si="1"/>
        <v>1400</v>
      </c>
      <c r="F33" s="1335">
        <v>0.5</v>
      </c>
      <c r="G33" s="985">
        <f t="shared" si="2"/>
        <v>700</v>
      </c>
      <c r="H33" s="985">
        <f t="shared" si="3"/>
        <v>168.63</v>
      </c>
      <c r="I33" s="986">
        <f t="shared" si="4"/>
        <v>868.63</v>
      </c>
    </row>
    <row r="34" spans="1:9" ht="33.6" customHeight="1" x14ac:dyDescent="0.25">
      <c r="A34" s="1347" t="s">
        <v>2837</v>
      </c>
      <c r="B34" s="1337"/>
      <c r="C34" s="1189">
        <v>1</v>
      </c>
      <c r="D34" s="985">
        <v>1140</v>
      </c>
      <c r="E34" s="985">
        <f t="shared" si="1"/>
        <v>1140</v>
      </c>
      <c r="F34" s="1335">
        <v>0.5</v>
      </c>
      <c r="G34" s="985">
        <f t="shared" si="2"/>
        <v>570</v>
      </c>
      <c r="H34" s="985">
        <f t="shared" si="3"/>
        <v>137.31</v>
      </c>
      <c r="I34" s="986">
        <f t="shared" si="4"/>
        <v>707.31</v>
      </c>
    </row>
    <row r="35" spans="1:9" ht="31.15" customHeight="1" x14ac:dyDescent="0.25">
      <c r="A35" s="1347" t="s">
        <v>2838</v>
      </c>
      <c r="B35" s="1337"/>
      <c r="C35" s="1189">
        <v>1</v>
      </c>
      <c r="D35" s="985">
        <v>1400</v>
      </c>
      <c r="E35" s="985">
        <f t="shared" si="1"/>
        <v>1400</v>
      </c>
      <c r="F35" s="1335">
        <v>0.5</v>
      </c>
      <c r="G35" s="985">
        <f t="shared" si="2"/>
        <v>700</v>
      </c>
      <c r="H35" s="985">
        <f t="shared" si="3"/>
        <v>168.63</v>
      </c>
      <c r="I35" s="986">
        <f t="shared" si="4"/>
        <v>868.63</v>
      </c>
    </row>
    <row r="36" spans="1:9" ht="31.9" customHeight="1" x14ac:dyDescent="0.25">
      <c r="A36" s="1347" t="s">
        <v>2839</v>
      </c>
      <c r="B36" s="1337"/>
      <c r="C36" s="1189">
        <v>1</v>
      </c>
      <c r="D36" s="985">
        <v>1200</v>
      </c>
      <c r="E36" s="985">
        <f t="shared" si="1"/>
        <v>1200</v>
      </c>
      <c r="F36" s="1335">
        <v>0.5</v>
      </c>
      <c r="G36" s="985">
        <f t="shared" si="2"/>
        <v>600</v>
      </c>
      <c r="H36" s="985">
        <f t="shared" si="3"/>
        <v>144.54</v>
      </c>
      <c r="I36" s="986">
        <f t="shared" si="4"/>
        <v>744.54</v>
      </c>
    </row>
    <row r="37" spans="1:9" ht="33.6" customHeight="1" x14ac:dyDescent="0.25">
      <c r="A37" s="1347" t="s">
        <v>2840</v>
      </c>
      <c r="B37" s="1337"/>
      <c r="C37" s="1189">
        <v>1</v>
      </c>
      <c r="D37" s="985">
        <v>1400</v>
      </c>
      <c r="E37" s="985">
        <f t="shared" si="1"/>
        <v>1400</v>
      </c>
      <c r="F37" s="1335">
        <v>0.5</v>
      </c>
      <c r="G37" s="985">
        <f t="shared" si="2"/>
        <v>700</v>
      </c>
      <c r="H37" s="985">
        <f t="shared" si="3"/>
        <v>168.63</v>
      </c>
      <c r="I37" s="986">
        <f t="shared" si="4"/>
        <v>868.63</v>
      </c>
    </row>
    <row r="38" spans="1:9" ht="31.15" customHeight="1" x14ac:dyDescent="0.25">
      <c r="A38" s="1347" t="s">
        <v>2841</v>
      </c>
      <c r="B38" s="1337"/>
      <c r="C38" s="1189">
        <v>1</v>
      </c>
      <c r="D38" s="985">
        <v>1200</v>
      </c>
      <c r="E38" s="985">
        <f t="shared" si="1"/>
        <v>1200</v>
      </c>
      <c r="F38" s="1335">
        <v>0.5</v>
      </c>
      <c r="G38" s="985">
        <f t="shared" si="2"/>
        <v>600</v>
      </c>
      <c r="H38" s="985">
        <f t="shared" si="3"/>
        <v>144.54</v>
      </c>
      <c r="I38" s="986">
        <f t="shared" si="4"/>
        <v>744.54</v>
      </c>
    </row>
    <row r="39" spans="1:9" ht="37.15" customHeight="1" x14ac:dyDescent="0.25">
      <c r="A39" s="1347" t="s">
        <v>2842</v>
      </c>
      <c r="B39" s="1337"/>
      <c r="C39" s="1189">
        <f>10/20</f>
        <v>0.5</v>
      </c>
      <c r="D39" s="985">
        <v>1647</v>
      </c>
      <c r="E39" s="985">
        <f t="shared" si="1"/>
        <v>823.5</v>
      </c>
      <c r="F39" s="1335">
        <v>0.5</v>
      </c>
      <c r="G39" s="985">
        <f t="shared" si="2"/>
        <v>411.75</v>
      </c>
      <c r="H39" s="985">
        <f t="shared" si="3"/>
        <v>99.19</v>
      </c>
      <c r="I39" s="986">
        <f t="shared" si="4"/>
        <v>510.94</v>
      </c>
    </row>
    <row r="40" spans="1:9" ht="31.9" customHeight="1" x14ac:dyDescent="0.25">
      <c r="A40" s="1347" t="s">
        <v>2843</v>
      </c>
      <c r="B40" s="1337"/>
      <c r="C40" s="1189">
        <v>1</v>
      </c>
      <c r="D40" s="985">
        <v>1287</v>
      </c>
      <c r="E40" s="985">
        <f t="shared" si="1"/>
        <v>1287</v>
      </c>
      <c r="F40" s="1335">
        <v>0.5</v>
      </c>
      <c r="G40" s="985">
        <f t="shared" si="2"/>
        <v>643.5</v>
      </c>
      <c r="H40" s="985">
        <f t="shared" si="3"/>
        <v>155.02000000000001</v>
      </c>
      <c r="I40" s="986">
        <f t="shared" si="4"/>
        <v>798.52</v>
      </c>
    </row>
    <row r="41" spans="1:9" ht="36.75" customHeight="1" x14ac:dyDescent="0.25">
      <c r="A41" s="1347" t="s">
        <v>2844</v>
      </c>
      <c r="B41" s="1337"/>
      <c r="C41" s="1189">
        <v>1</v>
      </c>
      <c r="D41" s="985">
        <v>1190</v>
      </c>
      <c r="E41" s="985">
        <f t="shared" si="1"/>
        <v>1190</v>
      </c>
      <c r="F41" s="1335">
        <v>0.5</v>
      </c>
      <c r="G41" s="985">
        <f t="shared" si="2"/>
        <v>595</v>
      </c>
      <c r="H41" s="985">
        <f t="shared" si="3"/>
        <v>143.34</v>
      </c>
      <c r="I41" s="986">
        <f t="shared" si="4"/>
        <v>738.34</v>
      </c>
    </row>
    <row r="42" spans="1:9" ht="33.6" customHeight="1" x14ac:dyDescent="0.25">
      <c r="A42" s="1347" t="s">
        <v>2845</v>
      </c>
      <c r="B42" s="1337"/>
      <c r="C42" s="1189">
        <v>1</v>
      </c>
      <c r="D42" s="985">
        <v>1382</v>
      </c>
      <c r="E42" s="985">
        <f t="shared" si="1"/>
        <v>1382</v>
      </c>
      <c r="F42" s="1335">
        <v>0.5</v>
      </c>
      <c r="G42" s="985">
        <f t="shared" si="2"/>
        <v>691</v>
      </c>
      <c r="H42" s="985">
        <f t="shared" si="3"/>
        <v>166.46</v>
      </c>
      <c r="I42" s="986">
        <f t="shared" si="4"/>
        <v>857.46</v>
      </c>
    </row>
    <row r="43" spans="1:9" ht="28.9" customHeight="1" x14ac:dyDescent="0.25">
      <c r="A43" s="1347" t="s">
        <v>2846</v>
      </c>
      <c r="B43" s="1337"/>
      <c r="C43" s="1189">
        <v>1</v>
      </c>
      <c r="D43" s="985">
        <v>1900</v>
      </c>
      <c r="E43" s="985">
        <f t="shared" si="1"/>
        <v>1900</v>
      </c>
      <c r="F43" s="1335">
        <v>0.5</v>
      </c>
      <c r="G43" s="985">
        <f t="shared" si="2"/>
        <v>950</v>
      </c>
      <c r="H43" s="985">
        <f t="shared" si="3"/>
        <v>228.86</v>
      </c>
      <c r="I43" s="986">
        <f t="shared" si="4"/>
        <v>1178.8600000000001</v>
      </c>
    </row>
    <row r="44" spans="1:9" ht="27" customHeight="1" x14ac:dyDescent="0.25">
      <c r="A44" s="1347" t="s">
        <v>2847</v>
      </c>
      <c r="B44" s="1337"/>
      <c r="C44" s="1189">
        <f>17/20</f>
        <v>0.85</v>
      </c>
      <c r="D44" s="985">
        <v>1382</v>
      </c>
      <c r="E44" s="985">
        <f t="shared" si="1"/>
        <v>1174.7</v>
      </c>
      <c r="F44" s="1335">
        <v>0.5</v>
      </c>
      <c r="G44" s="985">
        <f t="shared" si="2"/>
        <v>587.35</v>
      </c>
      <c r="H44" s="985">
        <f t="shared" si="3"/>
        <v>141.49</v>
      </c>
      <c r="I44" s="986">
        <f t="shared" si="4"/>
        <v>728.84</v>
      </c>
    </row>
    <row r="45" spans="1:9" ht="33.6" customHeight="1" x14ac:dyDescent="0.25">
      <c r="A45" s="1347" t="s">
        <v>2848</v>
      </c>
      <c r="B45" s="1337"/>
      <c r="C45" s="1189">
        <v>1</v>
      </c>
      <c r="D45" s="985">
        <v>1382</v>
      </c>
      <c r="E45" s="985">
        <f t="shared" si="1"/>
        <v>1382</v>
      </c>
      <c r="F45" s="1335">
        <v>0.5</v>
      </c>
      <c r="G45" s="985">
        <f t="shared" si="2"/>
        <v>691</v>
      </c>
      <c r="H45" s="985">
        <f t="shared" si="3"/>
        <v>166.46</v>
      </c>
      <c r="I45" s="986">
        <f t="shared" si="4"/>
        <v>857.46</v>
      </c>
    </row>
    <row r="46" spans="1:9" ht="30.6" customHeight="1" x14ac:dyDescent="0.25">
      <c r="A46" s="1347" t="s">
        <v>2849</v>
      </c>
      <c r="B46" s="1337"/>
      <c r="C46" s="1189">
        <v>1</v>
      </c>
      <c r="D46" s="985">
        <v>1287</v>
      </c>
      <c r="E46" s="985">
        <f t="shared" si="1"/>
        <v>1287</v>
      </c>
      <c r="F46" s="1335">
        <v>0.5</v>
      </c>
      <c r="G46" s="985">
        <f t="shared" si="2"/>
        <v>643.5</v>
      </c>
      <c r="H46" s="985">
        <f t="shared" si="3"/>
        <v>155.02000000000001</v>
      </c>
      <c r="I46" s="986">
        <f t="shared" si="4"/>
        <v>798.52</v>
      </c>
    </row>
    <row r="47" spans="1:9" ht="34.9" customHeight="1" x14ac:dyDescent="0.25">
      <c r="A47" s="1348" t="s">
        <v>2850</v>
      </c>
      <c r="B47" s="1337"/>
      <c r="C47" s="1189"/>
      <c r="D47" s="985"/>
      <c r="E47" s="985">
        <f>C47*D47</f>
        <v>0</v>
      </c>
      <c r="F47" s="1335"/>
      <c r="G47" s="985">
        <f t="shared" si="2"/>
        <v>0</v>
      </c>
      <c r="H47" s="985">
        <f t="shared" si="3"/>
        <v>0</v>
      </c>
      <c r="I47" s="986">
        <f t="shared" si="4"/>
        <v>0</v>
      </c>
    </row>
    <row r="48" spans="1:9" ht="30.6" customHeight="1" x14ac:dyDescent="0.25">
      <c r="A48" s="1347" t="s">
        <v>2851</v>
      </c>
      <c r="B48" s="1337"/>
      <c r="C48" s="1189">
        <v>1</v>
      </c>
      <c r="D48" s="1349">
        <v>1382</v>
      </c>
      <c r="E48" s="985">
        <f t="shared" si="1"/>
        <v>1382</v>
      </c>
      <c r="F48" s="1335">
        <v>0.5</v>
      </c>
      <c r="G48" s="985">
        <f t="shared" si="2"/>
        <v>691</v>
      </c>
      <c r="H48" s="985">
        <f t="shared" si="3"/>
        <v>166.46</v>
      </c>
      <c r="I48" s="986">
        <f t="shared" si="4"/>
        <v>857.46</v>
      </c>
    </row>
    <row r="49" spans="1:9" ht="40.9" customHeight="1" x14ac:dyDescent="0.25">
      <c r="A49" s="1347" t="s">
        <v>2852</v>
      </c>
      <c r="B49" s="1337"/>
      <c r="C49" s="1189">
        <f>15/20</f>
        <v>0.75</v>
      </c>
      <c r="D49" s="1349">
        <v>1230</v>
      </c>
      <c r="E49" s="985">
        <f t="shared" si="1"/>
        <v>922.5</v>
      </c>
      <c r="F49" s="1335">
        <v>0.5</v>
      </c>
      <c r="G49" s="985">
        <f t="shared" si="2"/>
        <v>461.25</v>
      </c>
      <c r="H49" s="985">
        <f t="shared" si="3"/>
        <v>111.12</v>
      </c>
      <c r="I49" s="986">
        <f t="shared" si="4"/>
        <v>572.37</v>
      </c>
    </row>
    <row r="50" spans="1:9" ht="37.15" customHeight="1" x14ac:dyDescent="0.25">
      <c r="A50" s="1347" t="s">
        <v>2853</v>
      </c>
      <c r="B50" s="1337"/>
      <c r="C50" s="1189">
        <v>1</v>
      </c>
      <c r="D50" s="1349">
        <v>1115</v>
      </c>
      <c r="E50" s="985">
        <f t="shared" si="1"/>
        <v>1115</v>
      </c>
      <c r="F50" s="1335">
        <v>0.5</v>
      </c>
      <c r="G50" s="985">
        <f t="shared" si="2"/>
        <v>557.5</v>
      </c>
      <c r="H50" s="985">
        <f t="shared" si="3"/>
        <v>134.30000000000001</v>
      </c>
      <c r="I50" s="986">
        <f t="shared" si="4"/>
        <v>691.8</v>
      </c>
    </row>
    <row r="51" spans="1:9" ht="34.15" customHeight="1" x14ac:dyDescent="0.25">
      <c r="A51" s="1347" t="s">
        <v>2852</v>
      </c>
      <c r="B51" s="1337"/>
      <c r="C51" s="1189">
        <v>1</v>
      </c>
      <c r="D51" s="1349">
        <v>1230</v>
      </c>
      <c r="E51" s="985">
        <f t="shared" si="1"/>
        <v>1230</v>
      </c>
      <c r="F51" s="1335">
        <v>0.5</v>
      </c>
      <c r="G51" s="985">
        <f t="shared" si="2"/>
        <v>615</v>
      </c>
      <c r="H51" s="985">
        <f t="shared" si="3"/>
        <v>148.15</v>
      </c>
      <c r="I51" s="986">
        <f t="shared" si="4"/>
        <v>763.15</v>
      </c>
    </row>
    <row r="52" spans="1:9" ht="34.9" customHeight="1" x14ac:dyDescent="0.25">
      <c r="A52" s="1347" t="s">
        <v>2854</v>
      </c>
      <c r="B52" s="1337"/>
      <c r="C52" s="1189">
        <v>1</v>
      </c>
      <c r="D52" s="1349">
        <v>1190</v>
      </c>
      <c r="E52" s="985">
        <f t="shared" si="1"/>
        <v>1190</v>
      </c>
      <c r="F52" s="1335">
        <v>0.5</v>
      </c>
      <c r="G52" s="985">
        <f t="shared" si="2"/>
        <v>595</v>
      </c>
      <c r="H52" s="985">
        <f t="shared" si="3"/>
        <v>143.34</v>
      </c>
      <c r="I52" s="986">
        <f t="shared" si="4"/>
        <v>738.34</v>
      </c>
    </row>
    <row r="53" spans="1:9" ht="40.9" customHeight="1" x14ac:dyDescent="0.25">
      <c r="A53" s="1347" t="s">
        <v>2854</v>
      </c>
      <c r="B53" s="1337"/>
      <c r="C53" s="1189">
        <v>1</v>
      </c>
      <c r="D53" s="1349">
        <v>1100</v>
      </c>
      <c r="E53" s="985">
        <f t="shared" si="1"/>
        <v>1100</v>
      </c>
      <c r="F53" s="1335">
        <v>0.5</v>
      </c>
      <c r="G53" s="985">
        <f t="shared" si="2"/>
        <v>550</v>
      </c>
      <c r="H53" s="985">
        <f t="shared" si="3"/>
        <v>132.5</v>
      </c>
      <c r="I53" s="986">
        <f t="shared" si="4"/>
        <v>682.5</v>
      </c>
    </row>
    <row r="54" spans="1:9" ht="34.15" customHeight="1" x14ac:dyDescent="0.25">
      <c r="A54" s="1347" t="s">
        <v>2855</v>
      </c>
      <c r="B54" s="1337"/>
      <c r="C54" s="1189">
        <v>1</v>
      </c>
      <c r="D54" s="1349">
        <v>1200</v>
      </c>
      <c r="E54" s="985">
        <f t="shared" si="1"/>
        <v>1200</v>
      </c>
      <c r="F54" s="1335">
        <v>0.5</v>
      </c>
      <c r="G54" s="985">
        <f t="shared" si="2"/>
        <v>600</v>
      </c>
      <c r="H54" s="985">
        <f t="shared" si="3"/>
        <v>144.54</v>
      </c>
      <c r="I54" s="986">
        <f t="shared" si="4"/>
        <v>744.54</v>
      </c>
    </row>
    <row r="55" spans="1:9" ht="33" customHeight="1" x14ac:dyDescent="0.25">
      <c r="A55" s="1347" t="s">
        <v>2855</v>
      </c>
      <c r="B55" s="1337"/>
      <c r="C55" s="1189">
        <v>1</v>
      </c>
      <c r="D55" s="1349">
        <v>1045</v>
      </c>
      <c r="E55" s="985">
        <f t="shared" si="1"/>
        <v>1045</v>
      </c>
      <c r="F55" s="1335">
        <v>0.5</v>
      </c>
      <c r="G55" s="985">
        <f t="shared" si="2"/>
        <v>522.5</v>
      </c>
      <c r="H55" s="985">
        <f t="shared" si="3"/>
        <v>125.87</v>
      </c>
      <c r="I55" s="986">
        <f t="shared" si="4"/>
        <v>648.37</v>
      </c>
    </row>
    <row r="56" spans="1:9" ht="34.15" customHeight="1" x14ac:dyDescent="0.25">
      <c r="A56" s="1347" t="s">
        <v>2855</v>
      </c>
      <c r="B56" s="1337"/>
      <c r="C56" s="1189">
        <v>1</v>
      </c>
      <c r="D56" s="1349">
        <v>1028</v>
      </c>
      <c r="E56" s="985">
        <f t="shared" si="1"/>
        <v>1028</v>
      </c>
      <c r="F56" s="1335">
        <v>0.5</v>
      </c>
      <c r="G56" s="985">
        <f t="shared" si="2"/>
        <v>514</v>
      </c>
      <c r="H56" s="985">
        <f t="shared" si="3"/>
        <v>123.82</v>
      </c>
      <c r="I56" s="986">
        <f t="shared" si="4"/>
        <v>637.81999999999994</v>
      </c>
    </row>
    <row r="57" spans="1:9" ht="31.15" customHeight="1" x14ac:dyDescent="0.25">
      <c r="A57" s="1347" t="s">
        <v>2852</v>
      </c>
      <c r="B57" s="1337"/>
      <c r="C57" s="1189">
        <f>19/20</f>
        <v>0.95</v>
      </c>
      <c r="D57" s="1349">
        <v>1100</v>
      </c>
      <c r="E57" s="985">
        <f t="shared" si="1"/>
        <v>1045</v>
      </c>
      <c r="F57" s="1335">
        <v>0.5</v>
      </c>
      <c r="G57" s="985">
        <f t="shared" si="2"/>
        <v>522.5</v>
      </c>
      <c r="H57" s="985">
        <f t="shared" si="3"/>
        <v>125.87</v>
      </c>
      <c r="I57" s="986">
        <f t="shared" si="4"/>
        <v>648.37</v>
      </c>
    </row>
    <row r="58" spans="1:9" ht="23.45" customHeight="1" x14ac:dyDescent="0.25">
      <c r="A58" s="1347" t="s">
        <v>2856</v>
      </c>
      <c r="B58" s="1337"/>
      <c r="C58" s="1189">
        <v>1</v>
      </c>
      <c r="D58" s="1349">
        <v>1647</v>
      </c>
      <c r="E58" s="985">
        <f t="shared" si="1"/>
        <v>1647</v>
      </c>
      <c r="F58" s="1335">
        <v>0.5</v>
      </c>
      <c r="G58" s="985">
        <f t="shared" si="2"/>
        <v>823.5</v>
      </c>
      <c r="H58" s="985">
        <f t="shared" si="3"/>
        <v>198.38</v>
      </c>
      <c r="I58" s="986">
        <f t="shared" si="4"/>
        <v>1021.88</v>
      </c>
    </row>
    <row r="59" spans="1:9" ht="34.9" customHeight="1" x14ac:dyDescent="0.25">
      <c r="A59" s="1347" t="s">
        <v>2857</v>
      </c>
      <c r="B59" s="1337"/>
      <c r="C59" s="1189">
        <v>1</v>
      </c>
      <c r="D59" s="1350">
        <v>1700</v>
      </c>
      <c r="E59" s="985">
        <f t="shared" si="1"/>
        <v>1700</v>
      </c>
      <c r="F59" s="1335">
        <v>0.5</v>
      </c>
      <c r="G59" s="985">
        <f t="shared" si="2"/>
        <v>850</v>
      </c>
      <c r="H59" s="985">
        <f t="shared" si="3"/>
        <v>204.77</v>
      </c>
      <c r="I59" s="986">
        <f t="shared" si="4"/>
        <v>1054.77</v>
      </c>
    </row>
    <row r="60" spans="1:9" ht="27" customHeight="1" x14ac:dyDescent="0.25">
      <c r="A60" s="1347" t="s">
        <v>2858</v>
      </c>
      <c r="B60" s="1337"/>
      <c r="C60" s="1189">
        <v>1</v>
      </c>
      <c r="D60" s="1350">
        <v>1442</v>
      </c>
      <c r="E60" s="985">
        <f t="shared" si="1"/>
        <v>1442</v>
      </c>
      <c r="F60" s="1335">
        <v>0.5</v>
      </c>
      <c r="G60" s="985">
        <f t="shared" si="2"/>
        <v>721</v>
      </c>
      <c r="H60" s="985">
        <f t="shared" si="3"/>
        <v>173.69</v>
      </c>
      <c r="I60" s="986">
        <f t="shared" si="4"/>
        <v>894.69</v>
      </c>
    </row>
    <row r="61" spans="1:9" ht="31.15" customHeight="1" x14ac:dyDescent="0.25">
      <c r="A61" s="1347" t="s">
        <v>2859</v>
      </c>
      <c r="B61" s="1337"/>
      <c r="C61" s="1189">
        <v>1</v>
      </c>
      <c r="D61" s="1350">
        <v>1720</v>
      </c>
      <c r="E61" s="985">
        <f t="shared" si="1"/>
        <v>1720</v>
      </c>
      <c r="F61" s="1335">
        <v>0.5</v>
      </c>
      <c r="G61" s="985">
        <f t="shared" si="2"/>
        <v>860</v>
      </c>
      <c r="H61" s="985">
        <f t="shared" si="3"/>
        <v>207.17</v>
      </c>
      <c r="I61" s="986">
        <f t="shared" si="4"/>
        <v>1067.17</v>
      </c>
    </row>
    <row r="62" spans="1:9" ht="21.6" customHeight="1" x14ac:dyDescent="0.25">
      <c r="A62" s="1347" t="s">
        <v>2860</v>
      </c>
      <c r="B62" s="1337"/>
      <c r="C62" s="1189">
        <v>1</v>
      </c>
      <c r="D62" s="1350">
        <v>2000</v>
      </c>
      <c r="E62" s="985">
        <f t="shared" si="1"/>
        <v>2000</v>
      </c>
      <c r="F62" s="1335">
        <v>0.5</v>
      </c>
      <c r="G62" s="985">
        <f t="shared" si="2"/>
        <v>1000</v>
      </c>
      <c r="H62" s="985">
        <f t="shared" si="3"/>
        <v>240.9</v>
      </c>
      <c r="I62" s="986">
        <f t="shared" si="4"/>
        <v>1240.9000000000001</v>
      </c>
    </row>
    <row r="63" spans="1:9" ht="20.45" customHeight="1" x14ac:dyDescent="0.25">
      <c r="A63" s="1347" t="s">
        <v>2861</v>
      </c>
      <c r="B63" s="1337"/>
      <c r="C63" s="1189">
        <v>1</v>
      </c>
      <c r="D63" s="1350">
        <v>1500</v>
      </c>
      <c r="E63" s="985">
        <f t="shared" si="1"/>
        <v>1500</v>
      </c>
      <c r="F63" s="1335">
        <v>0.5</v>
      </c>
      <c r="G63" s="985">
        <f t="shared" si="2"/>
        <v>750</v>
      </c>
      <c r="H63" s="985">
        <f t="shared" si="3"/>
        <v>180.68</v>
      </c>
      <c r="I63" s="986">
        <f t="shared" si="4"/>
        <v>930.68000000000006</v>
      </c>
    </row>
    <row r="67" spans="1:1" x14ac:dyDescent="0.25">
      <c r="A67" s="184" t="s">
        <v>394</v>
      </c>
    </row>
    <row r="68" spans="1:1" ht="18" customHeight="1" x14ac:dyDescent="0.25"/>
    <row r="69" spans="1:1" x14ac:dyDescent="0.25">
      <c r="A69" s="184" t="s">
        <v>2812</v>
      </c>
    </row>
    <row r="70" spans="1:1" x14ac:dyDescent="0.25">
      <c r="A70" s="184" t="s">
        <v>2813</v>
      </c>
    </row>
    <row r="72" spans="1:1" ht="18" customHeight="1" x14ac:dyDescent="0.25"/>
  </sheetData>
  <mergeCells count="4">
    <mergeCell ref="F1:G1"/>
    <mergeCell ref="A2:G2"/>
    <mergeCell ref="A6:A7"/>
    <mergeCell ref="B6:I6"/>
  </mergeCells>
  <pageMargins left="0.7" right="0.7" top="0.75" bottom="0.75" header="0.3" footer="0.3"/>
  <legacy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9CB88-9D2A-4B8E-8877-21C720789A95}">
  <sheetPr>
    <tabColor theme="7" tint="0.59999389629810485"/>
  </sheetPr>
  <dimension ref="A1:H144"/>
  <sheetViews>
    <sheetView topLeftCell="A7" zoomScale="80" zoomScaleNormal="80" workbookViewId="0">
      <selection activeCell="N18" sqref="N18"/>
    </sheetView>
  </sheetViews>
  <sheetFormatPr defaultColWidth="9.140625" defaultRowHeight="16.5" x14ac:dyDescent="0.25"/>
  <cols>
    <col min="1" max="1" width="42.7109375" style="184" customWidth="1"/>
    <col min="2" max="2" width="19.28515625" style="184" customWidth="1"/>
    <col min="3" max="3" width="14.85546875" style="184" customWidth="1"/>
    <col min="4" max="4" width="15.42578125" style="184" customWidth="1"/>
    <col min="5" max="5" width="11.42578125" style="184" customWidth="1"/>
    <col min="6" max="6" width="16" style="184" customWidth="1"/>
    <col min="7" max="7" width="12.7109375" style="184" customWidth="1"/>
    <col min="8" max="8" width="14.85546875" style="184" customWidth="1"/>
    <col min="9" max="16384" width="9.140625" style="184"/>
  </cols>
  <sheetData>
    <row r="1" spans="1:8" x14ac:dyDescent="0.25">
      <c r="E1" s="1450"/>
      <c r="F1" s="1450"/>
    </row>
    <row r="2" spans="1:8" s="186" customFormat="1" ht="48.75" customHeight="1" x14ac:dyDescent="0.25">
      <c r="A2" s="1451" t="s">
        <v>2814</v>
      </c>
      <c r="B2" s="1451"/>
      <c r="C2" s="1451"/>
      <c r="D2" s="1451"/>
      <c r="E2" s="1451"/>
      <c r="F2" s="1451"/>
      <c r="G2" s="1451"/>
      <c r="H2" s="1451"/>
    </row>
    <row r="4" spans="1:8" x14ac:dyDescent="0.25">
      <c r="A4" s="184" t="s">
        <v>2862</v>
      </c>
    </row>
    <row r="5" spans="1:8" ht="17.25" thickBot="1" x14ac:dyDescent="0.3"/>
    <row r="6" spans="1:8" ht="24" customHeight="1" x14ac:dyDescent="0.25">
      <c r="A6" s="1452"/>
      <c r="B6" s="1454" t="s">
        <v>11</v>
      </c>
      <c r="C6" s="1455"/>
      <c r="D6" s="1455"/>
      <c r="E6" s="1455"/>
      <c r="F6" s="1455"/>
      <c r="G6" s="1455"/>
      <c r="H6" s="1456"/>
    </row>
    <row r="7" spans="1:8" ht="142.5" customHeight="1" x14ac:dyDescent="0.25">
      <c r="A7" s="1453"/>
      <c r="B7" s="187" t="s">
        <v>15</v>
      </c>
      <c r="C7" s="1196" t="s">
        <v>16</v>
      </c>
      <c r="D7" s="1196" t="s">
        <v>13</v>
      </c>
      <c r="E7" s="1196" t="s">
        <v>3</v>
      </c>
      <c r="F7" s="1196" t="s">
        <v>4</v>
      </c>
      <c r="G7" s="1196" t="s">
        <v>5</v>
      </c>
      <c r="H7" s="1329" t="s">
        <v>6</v>
      </c>
    </row>
    <row r="8" spans="1:8" ht="34.15" customHeight="1" x14ac:dyDescent="0.25">
      <c r="A8" s="1191"/>
      <c r="B8" s="190" t="s">
        <v>24</v>
      </c>
      <c r="C8" s="191">
        <v>3</v>
      </c>
      <c r="D8" s="191" t="s">
        <v>17</v>
      </c>
      <c r="E8" s="191">
        <v>5</v>
      </c>
      <c r="F8" s="191" t="s">
        <v>18</v>
      </c>
      <c r="G8" s="191" t="s">
        <v>19</v>
      </c>
      <c r="H8" s="192" t="s">
        <v>20</v>
      </c>
    </row>
    <row r="9" spans="1:8" s="186" customFormat="1" ht="24" customHeight="1" x14ac:dyDescent="0.25">
      <c r="A9" s="1330" t="s">
        <v>0</v>
      </c>
      <c r="B9" s="1334">
        <f>B10+B14+B18+B20+B23+B25+B53+B66+B93+B95+B101+B108+B114+B118+B121+B123+B125+B132</f>
        <v>90.65</v>
      </c>
      <c r="C9" s="1332"/>
      <c r="D9" s="1332"/>
      <c r="E9" s="1332"/>
      <c r="F9" s="1332">
        <f t="shared" ref="F9:G9" si="0">F10+F14+F18+F20+F23+F25+F53+F66+F93+F95+F101+F108+F114+F118+F121+F123+F125+F132</f>
        <v>83697.469999999987</v>
      </c>
      <c r="G9" s="1332">
        <f t="shared" si="0"/>
        <v>19880.249999999996</v>
      </c>
      <c r="H9" s="1333">
        <f>H10+H14+H18+H20+H23+H25+H53+H66+H93+H95+H101+H108+H114+H118+H121+H123+H125+H132</f>
        <v>103577.72000000002</v>
      </c>
    </row>
    <row r="10" spans="1:8" x14ac:dyDescent="0.25">
      <c r="A10" s="1195" t="s">
        <v>2863</v>
      </c>
      <c r="B10" s="885">
        <f>SUM(B11:B13)</f>
        <v>3</v>
      </c>
      <c r="C10" s="797"/>
      <c r="D10" s="797"/>
      <c r="E10" s="797"/>
      <c r="F10" s="797">
        <f t="shared" ref="F10:G10" si="1">SUM(F11:F13)</f>
        <v>4679</v>
      </c>
      <c r="G10" s="797">
        <f t="shared" si="1"/>
        <v>1127.18</v>
      </c>
      <c r="H10" s="810">
        <f>SUM(H11:H13)</f>
        <v>5806.18</v>
      </c>
    </row>
    <row r="11" spans="1:8" x14ac:dyDescent="0.25">
      <c r="A11" s="216" t="s">
        <v>2864</v>
      </c>
      <c r="B11" s="1337">
        <v>1</v>
      </c>
      <c r="C11" s="16">
        <v>2264</v>
      </c>
      <c r="D11" s="16">
        <f>SUM(B11*C11)</f>
        <v>2264</v>
      </c>
      <c r="E11" s="129">
        <v>1</v>
      </c>
      <c r="F11" s="16">
        <f>ROUND(D11*E11,2)</f>
        <v>2264</v>
      </c>
      <c r="G11" s="16">
        <f>ROUND(F11*0.2409,2)</f>
        <v>545.4</v>
      </c>
      <c r="H11" s="17">
        <f>SUM(F11:G11)</f>
        <v>2809.4</v>
      </c>
    </row>
    <row r="12" spans="1:8" ht="33" x14ac:dyDescent="0.25">
      <c r="A12" s="216" t="s">
        <v>2865</v>
      </c>
      <c r="B12" s="1337">
        <v>1</v>
      </c>
      <c r="C12" s="16">
        <v>1917</v>
      </c>
      <c r="D12" s="16">
        <f>SUM(B12*C12)</f>
        <v>1917</v>
      </c>
      <c r="E12" s="129">
        <v>1</v>
      </c>
      <c r="F12" s="16">
        <f t="shared" ref="F12:F13" si="2">ROUND(D12*E12,2)</f>
        <v>1917</v>
      </c>
      <c r="G12" s="16">
        <f t="shared" ref="G12:G13" si="3">ROUND(F12*0.2409,2)</f>
        <v>461.81</v>
      </c>
      <c r="H12" s="17">
        <f t="shared" ref="H12:H13" si="4">SUM(F12:G12)</f>
        <v>2378.81</v>
      </c>
    </row>
    <row r="13" spans="1:8" x14ac:dyDescent="0.25">
      <c r="A13" s="1351" t="s">
        <v>2866</v>
      </c>
      <c r="B13" s="1337">
        <v>1</v>
      </c>
      <c r="C13" s="16">
        <v>996</v>
      </c>
      <c r="D13" s="16">
        <f>SUM(B13*C13)</f>
        <v>996</v>
      </c>
      <c r="E13" s="129">
        <v>0.5</v>
      </c>
      <c r="F13" s="16">
        <f t="shared" si="2"/>
        <v>498</v>
      </c>
      <c r="G13" s="16">
        <f t="shared" si="3"/>
        <v>119.97</v>
      </c>
      <c r="H13" s="17">
        <f t="shared" si="4"/>
        <v>617.97</v>
      </c>
    </row>
    <row r="14" spans="1:8" ht="49.15" customHeight="1" x14ac:dyDescent="0.25">
      <c r="A14" s="476" t="s">
        <v>2867</v>
      </c>
      <c r="B14" s="1056">
        <f>SUM(B15:B17)</f>
        <v>1.9</v>
      </c>
      <c r="C14" s="12"/>
      <c r="D14" s="138"/>
      <c r="E14" s="125"/>
      <c r="F14" s="12">
        <f t="shared" ref="F14:H14" si="5">SUM(F15:F17)</f>
        <v>650.66</v>
      </c>
      <c r="G14" s="12">
        <f t="shared" si="5"/>
        <v>156.74</v>
      </c>
      <c r="H14" s="13">
        <f t="shared" si="5"/>
        <v>807.4</v>
      </c>
    </row>
    <row r="15" spans="1:8" x14ac:dyDescent="0.25">
      <c r="A15" s="216" t="s">
        <v>2868</v>
      </c>
      <c r="B15" s="1337">
        <f>19/20</f>
        <v>0.95</v>
      </c>
      <c r="C15" s="16">
        <v>1190</v>
      </c>
      <c r="D15" s="16">
        <f t="shared" ref="D15" si="6">SUM(B15*C15)</f>
        <v>1130.5</v>
      </c>
      <c r="E15" s="129">
        <v>0.3</v>
      </c>
      <c r="F15" s="16">
        <f t="shared" ref="F15:F17" si="7">ROUND(D15*E15,2)</f>
        <v>339.15</v>
      </c>
      <c r="G15" s="16">
        <f t="shared" ref="G15:G19" si="8">ROUND(F15*0.2409,2)</f>
        <v>81.7</v>
      </c>
      <c r="H15" s="17">
        <f t="shared" ref="H15:H17" si="9">SUM(F15:G15)</f>
        <v>420.84999999999997</v>
      </c>
    </row>
    <row r="16" spans="1:8" x14ac:dyDescent="0.25">
      <c r="A16" s="216" t="s">
        <v>2869</v>
      </c>
      <c r="B16" s="1337"/>
      <c r="C16" s="16"/>
      <c r="D16" s="16"/>
      <c r="E16" s="129"/>
      <c r="F16" s="16"/>
      <c r="G16" s="16"/>
      <c r="H16" s="17"/>
    </row>
    <row r="17" spans="1:8" x14ac:dyDescent="0.25">
      <c r="A17" s="1351" t="s">
        <v>2869</v>
      </c>
      <c r="B17" s="1337">
        <v>0.95</v>
      </c>
      <c r="C17" s="16">
        <v>1093</v>
      </c>
      <c r="D17" s="16">
        <f>SUM(B17*C17)</f>
        <v>1038.3499999999999</v>
      </c>
      <c r="E17" s="129">
        <v>0.3</v>
      </c>
      <c r="F17" s="16">
        <f t="shared" si="7"/>
        <v>311.51</v>
      </c>
      <c r="G17" s="16">
        <f t="shared" si="8"/>
        <v>75.040000000000006</v>
      </c>
      <c r="H17" s="17">
        <f t="shared" si="9"/>
        <v>386.55</v>
      </c>
    </row>
    <row r="18" spans="1:8" ht="32.450000000000003" customHeight="1" x14ac:dyDescent="0.25">
      <c r="A18" s="476" t="s">
        <v>2870</v>
      </c>
      <c r="B18" s="1056">
        <f>B19</f>
        <v>1</v>
      </c>
      <c r="C18" s="805"/>
      <c r="D18" s="805"/>
      <c r="E18" s="805"/>
      <c r="F18" s="805">
        <f t="shared" ref="F18:H18" si="10">F19</f>
        <v>691</v>
      </c>
      <c r="G18" s="805">
        <f t="shared" si="10"/>
        <v>166.46</v>
      </c>
      <c r="H18" s="806">
        <f t="shared" si="10"/>
        <v>857.46</v>
      </c>
    </row>
    <row r="19" spans="1:8" ht="19.149999999999999" customHeight="1" x14ac:dyDescent="0.25">
      <c r="A19" s="216" t="s">
        <v>77</v>
      </c>
      <c r="B19" s="1337">
        <v>1</v>
      </c>
      <c r="C19" s="16">
        <v>1382</v>
      </c>
      <c r="D19" s="16">
        <f t="shared" ref="D19" si="11">SUM(B19*C19)</f>
        <v>1382</v>
      </c>
      <c r="E19" s="129">
        <v>0.5</v>
      </c>
      <c r="F19" s="16">
        <f t="shared" ref="F19" si="12">ROUND(D19*E19,2)</f>
        <v>691</v>
      </c>
      <c r="G19" s="16">
        <f t="shared" si="8"/>
        <v>166.46</v>
      </c>
      <c r="H19" s="17">
        <f t="shared" ref="H19" si="13">SUM(F19:G19)</f>
        <v>857.46</v>
      </c>
    </row>
    <row r="20" spans="1:8" ht="51.6" customHeight="1" x14ac:dyDescent="0.25">
      <c r="A20" s="476" t="s">
        <v>2871</v>
      </c>
      <c r="B20" s="1056">
        <f>SUM(B21:B22)</f>
        <v>2</v>
      </c>
      <c r="C20" s="12"/>
      <c r="D20" s="138"/>
      <c r="E20" s="125"/>
      <c r="F20" s="12">
        <f t="shared" ref="F20:H20" si="14">SUM(F21:F22)</f>
        <v>668.1</v>
      </c>
      <c r="G20" s="12">
        <f t="shared" si="14"/>
        <v>160.94</v>
      </c>
      <c r="H20" s="13">
        <f t="shared" si="14"/>
        <v>829.04</v>
      </c>
    </row>
    <row r="21" spans="1:8" ht="18.600000000000001" customHeight="1" x14ac:dyDescent="0.25">
      <c r="A21" s="1351" t="s">
        <v>2872</v>
      </c>
      <c r="B21" s="1337">
        <v>1</v>
      </c>
      <c r="C21" s="16">
        <v>1287</v>
      </c>
      <c r="D21" s="16">
        <f t="shared" ref="D21:D22" si="15">SUM(B21*C21)</f>
        <v>1287</v>
      </c>
      <c r="E21" s="129">
        <v>0.3</v>
      </c>
      <c r="F21" s="16">
        <f t="shared" ref="F21:F22" si="16">ROUND(D21*E21,2)</f>
        <v>386.1</v>
      </c>
      <c r="G21" s="16">
        <f t="shared" ref="G21:G22" si="17">ROUND(F21*0.2409,2)</f>
        <v>93.01</v>
      </c>
      <c r="H21" s="17">
        <f t="shared" ref="H21:H22" si="18">SUM(F21:G21)</f>
        <v>479.11</v>
      </c>
    </row>
    <row r="22" spans="1:8" ht="18.600000000000001" customHeight="1" x14ac:dyDescent="0.25">
      <c r="A22" s="1351" t="s">
        <v>2873</v>
      </c>
      <c r="B22" s="1337">
        <v>1</v>
      </c>
      <c r="C22" s="16">
        <v>940</v>
      </c>
      <c r="D22" s="16">
        <f t="shared" si="15"/>
        <v>940</v>
      </c>
      <c r="E22" s="129">
        <v>0.3</v>
      </c>
      <c r="F22" s="16">
        <f t="shared" si="16"/>
        <v>282</v>
      </c>
      <c r="G22" s="16">
        <f t="shared" si="17"/>
        <v>67.930000000000007</v>
      </c>
      <c r="H22" s="17">
        <f t="shared" si="18"/>
        <v>349.93</v>
      </c>
    </row>
    <row r="23" spans="1:8" ht="32.450000000000003" customHeight="1" x14ac:dyDescent="0.25">
      <c r="A23" s="476" t="s">
        <v>2874</v>
      </c>
      <c r="B23" s="1056">
        <f t="shared" ref="B23" si="19">B24</f>
        <v>1</v>
      </c>
      <c r="C23" s="12"/>
      <c r="D23" s="138"/>
      <c r="E23" s="125"/>
      <c r="F23" s="12">
        <f t="shared" ref="F23:H23" si="20">F24</f>
        <v>1647</v>
      </c>
      <c r="G23" s="12">
        <f t="shared" si="20"/>
        <v>396.76</v>
      </c>
      <c r="H23" s="13">
        <f t="shared" si="20"/>
        <v>2043.76</v>
      </c>
    </row>
    <row r="24" spans="1:8" ht="23.45" customHeight="1" x14ac:dyDescent="0.25">
      <c r="A24" s="1351" t="s">
        <v>2875</v>
      </c>
      <c r="B24" s="1337">
        <v>1</v>
      </c>
      <c r="C24" s="16">
        <v>1647</v>
      </c>
      <c r="D24" s="16">
        <f>SUM(B24*C24)</f>
        <v>1647</v>
      </c>
      <c r="E24" s="129">
        <v>1</v>
      </c>
      <c r="F24" s="16">
        <f t="shared" ref="F24" si="21">ROUND(D24*E24,2)</f>
        <v>1647</v>
      </c>
      <c r="G24" s="16">
        <f t="shared" ref="G24" si="22">ROUND(F24*0.2409,2)</f>
        <v>396.76</v>
      </c>
      <c r="H24" s="17">
        <f t="shared" ref="H24" si="23">SUM(F24:G24)</f>
        <v>2043.76</v>
      </c>
    </row>
    <row r="25" spans="1:8" ht="67.900000000000006" customHeight="1" x14ac:dyDescent="0.25">
      <c r="A25" s="476" t="s">
        <v>2876</v>
      </c>
      <c r="B25" s="1056">
        <f>SUM(B26:B52)</f>
        <v>18.25</v>
      </c>
      <c r="C25" s="12"/>
      <c r="D25" s="138"/>
      <c r="E25" s="125"/>
      <c r="F25" s="12">
        <f t="shared" ref="F25:G25" si="24">SUM(F26:F52)</f>
        <v>16081.11</v>
      </c>
      <c r="G25" s="12">
        <f t="shared" si="24"/>
        <v>3785.4900000000002</v>
      </c>
      <c r="H25" s="13">
        <f>SUM(H26:H52)</f>
        <v>19866.600000000002</v>
      </c>
    </row>
    <row r="26" spans="1:8" ht="19.149999999999999" customHeight="1" x14ac:dyDescent="0.25">
      <c r="A26" s="216" t="s">
        <v>77</v>
      </c>
      <c r="B26" s="1337"/>
      <c r="C26" s="16"/>
      <c r="D26" s="16"/>
      <c r="E26" s="129"/>
      <c r="F26" s="16"/>
      <c r="G26" s="16"/>
      <c r="H26" s="17"/>
    </row>
    <row r="27" spans="1:8" ht="19.149999999999999" customHeight="1" x14ac:dyDescent="0.25">
      <c r="A27" s="1352" t="s">
        <v>2877</v>
      </c>
      <c r="B27" s="1337">
        <v>1</v>
      </c>
      <c r="C27" s="16">
        <v>1287</v>
      </c>
      <c r="D27" s="16">
        <f t="shared" ref="D27:D34" si="25">SUM(B27*C27)</f>
        <v>1287</v>
      </c>
      <c r="E27" s="129">
        <v>1</v>
      </c>
      <c r="F27" s="16">
        <f t="shared" ref="F27:F28" si="26">ROUND(D27*E27,2)</f>
        <v>1287</v>
      </c>
      <c r="G27" s="16">
        <f t="shared" ref="G27:G28" si="27">ROUND(F27*0.2409,2)</f>
        <v>310.04000000000002</v>
      </c>
      <c r="H27" s="17">
        <f t="shared" ref="H27:H28" si="28">SUM(F27:G27)</f>
        <v>1597.04</v>
      </c>
    </row>
    <row r="28" spans="1:8" ht="19.149999999999999" customHeight="1" x14ac:dyDescent="0.25">
      <c r="A28" s="1352" t="s">
        <v>2878</v>
      </c>
      <c r="B28" s="1337">
        <f>19/20</f>
        <v>0.95</v>
      </c>
      <c r="C28" s="16">
        <v>1190</v>
      </c>
      <c r="D28" s="16">
        <f t="shared" si="25"/>
        <v>1130.5</v>
      </c>
      <c r="E28" s="129">
        <v>1</v>
      </c>
      <c r="F28" s="16">
        <f t="shared" si="26"/>
        <v>1130.5</v>
      </c>
      <c r="G28" s="16">
        <f t="shared" si="27"/>
        <v>272.33999999999997</v>
      </c>
      <c r="H28" s="17">
        <f t="shared" si="28"/>
        <v>1402.84</v>
      </c>
    </row>
    <row r="29" spans="1:8" ht="19.149999999999999" customHeight="1" x14ac:dyDescent="0.25">
      <c r="A29" s="1352" t="s">
        <v>2878</v>
      </c>
      <c r="B29" s="1337"/>
      <c r="C29" s="16"/>
      <c r="D29" s="16"/>
      <c r="E29" s="129"/>
      <c r="F29" s="16"/>
      <c r="G29" s="16"/>
      <c r="H29" s="17"/>
    </row>
    <row r="30" spans="1:8" ht="19.149999999999999" customHeight="1" x14ac:dyDescent="0.25">
      <c r="A30" s="1352" t="s">
        <v>2878</v>
      </c>
      <c r="B30" s="1337"/>
      <c r="C30" s="16"/>
      <c r="D30" s="16"/>
      <c r="E30" s="129"/>
      <c r="F30" s="16"/>
      <c r="G30" s="16"/>
      <c r="H30" s="17"/>
    </row>
    <row r="31" spans="1:8" ht="19.149999999999999" customHeight="1" x14ac:dyDescent="0.25">
      <c r="A31" s="1352" t="s">
        <v>2878</v>
      </c>
      <c r="B31" s="1337">
        <v>1</v>
      </c>
      <c r="C31" s="16">
        <v>1190</v>
      </c>
      <c r="D31" s="16">
        <f t="shared" si="25"/>
        <v>1190</v>
      </c>
      <c r="E31" s="129">
        <v>1</v>
      </c>
      <c r="F31" s="16">
        <f t="shared" ref="F31" si="29">ROUND(D31*E31,2)</f>
        <v>1190</v>
      </c>
      <c r="G31" s="16">
        <f t="shared" ref="G31" si="30">ROUND(F31*0.2409,2)</f>
        <v>286.67</v>
      </c>
      <c r="H31" s="17">
        <f t="shared" ref="H31" si="31">SUM(F31:G31)</f>
        <v>1476.67</v>
      </c>
    </row>
    <row r="32" spans="1:8" ht="19.149999999999999" customHeight="1" x14ac:dyDescent="0.25">
      <c r="A32" s="1352" t="s">
        <v>2878</v>
      </c>
      <c r="B32" s="1337"/>
      <c r="C32" s="16"/>
      <c r="D32" s="16"/>
      <c r="E32" s="129"/>
      <c r="F32" s="16"/>
      <c r="G32" s="16"/>
      <c r="H32" s="17"/>
    </row>
    <row r="33" spans="1:8" ht="19.149999999999999" customHeight="1" x14ac:dyDescent="0.25">
      <c r="A33" s="1352" t="s">
        <v>2878</v>
      </c>
      <c r="B33" s="1337"/>
      <c r="C33" s="16"/>
      <c r="D33" s="16"/>
      <c r="E33" s="129"/>
      <c r="F33" s="16"/>
      <c r="G33" s="16"/>
      <c r="H33" s="17"/>
    </row>
    <row r="34" spans="1:8" ht="19.149999999999999" customHeight="1" x14ac:dyDescent="0.25">
      <c r="A34" s="1352" t="s">
        <v>2878</v>
      </c>
      <c r="B34" s="1337">
        <v>1</v>
      </c>
      <c r="C34" s="16">
        <v>1190</v>
      </c>
      <c r="D34" s="16">
        <f t="shared" si="25"/>
        <v>1190</v>
      </c>
      <c r="E34" s="129">
        <v>1</v>
      </c>
      <c r="F34" s="16">
        <f>ROUND(D34*E34,2)</f>
        <v>1190</v>
      </c>
      <c r="G34" s="16">
        <f>ROUND(F34*0.2131,2)</f>
        <v>253.59</v>
      </c>
      <c r="H34" s="17">
        <f>SUM(F34:G34)</f>
        <v>1443.59</v>
      </c>
    </row>
    <row r="35" spans="1:8" ht="19.149999999999999" customHeight="1" x14ac:dyDescent="0.25">
      <c r="A35" s="1352" t="s">
        <v>2878</v>
      </c>
      <c r="B35" s="1337"/>
      <c r="C35" s="16"/>
      <c r="D35" s="16"/>
      <c r="E35" s="129"/>
      <c r="F35" s="16"/>
      <c r="G35" s="16"/>
      <c r="H35" s="17"/>
    </row>
    <row r="36" spans="1:8" ht="19.149999999999999" customHeight="1" x14ac:dyDescent="0.25">
      <c r="A36" s="1352" t="s">
        <v>2878</v>
      </c>
      <c r="B36" s="1337">
        <f>13/20</f>
        <v>0.65</v>
      </c>
      <c r="C36" s="16">
        <v>1190</v>
      </c>
      <c r="D36" s="16">
        <f t="shared" ref="D36:D43" si="32">SUM(B36*C36)</f>
        <v>773.5</v>
      </c>
      <c r="E36" s="129">
        <v>1</v>
      </c>
      <c r="F36" s="16">
        <f t="shared" ref="F36:F44" si="33">ROUND(D36*E36,2)</f>
        <v>773.5</v>
      </c>
      <c r="G36" s="16">
        <f t="shared" ref="G36:G44" si="34">ROUND(F36*0.2409,2)</f>
        <v>186.34</v>
      </c>
      <c r="H36" s="17">
        <f t="shared" ref="H36" si="35">SUM(F36:G36)</f>
        <v>959.84</v>
      </c>
    </row>
    <row r="37" spans="1:8" ht="19.149999999999999" customHeight="1" x14ac:dyDescent="0.25">
      <c r="A37" s="1352" t="s">
        <v>2878</v>
      </c>
      <c r="B37" s="1337">
        <v>1</v>
      </c>
      <c r="C37" s="16">
        <v>1190</v>
      </c>
      <c r="D37" s="16">
        <f t="shared" si="32"/>
        <v>1190</v>
      </c>
      <c r="E37" s="129">
        <v>1</v>
      </c>
      <c r="F37" s="16">
        <f t="shared" si="33"/>
        <v>1190</v>
      </c>
      <c r="G37" s="16">
        <f t="shared" si="34"/>
        <v>286.67</v>
      </c>
      <c r="H37" s="17">
        <f t="shared" ref="H37:H44" si="36">SUM(F37:G37)</f>
        <v>1476.67</v>
      </c>
    </row>
    <row r="38" spans="1:8" ht="19.149999999999999" customHeight="1" x14ac:dyDescent="0.25">
      <c r="A38" s="1352" t="s">
        <v>2878</v>
      </c>
      <c r="B38" s="1337">
        <f>11/20</f>
        <v>0.55000000000000004</v>
      </c>
      <c r="C38" s="16">
        <v>835</v>
      </c>
      <c r="D38" s="16">
        <f t="shared" si="32"/>
        <v>459.25000000000006</v>
      </c>
      <c r="E38" s="129">
        <v>1</v>
      </c>
      <c r="F38" s="16">
        <f t="shared" si="33"/>
        <v>459.25</v>
      </c>
      <c r="G38" s="16">
        <f t="shared" si="34"/>
        <v>110.63</v>
      </c>
      <c r="H38" s="17">
        <f t="shared" si="36"/>
        <v>569.88</v>
      </c>
    </row>
    <row r="39" spans="1:8" ht="19.149999999999999" customHeight="1" x14ac:dyDescent="0.25">
      <c r="A39" s="1352" t="s">
        <v>2878</v>
      </c>
      <c r="B39" s="1337">
        <f>11/20</f>
        <v>0.55000000000000004</v>
      </c>
      <c r="C39" s="16">
        <v>835</v>
      </c>
      <c r="D39" s="16">
        <f t="shared" si="32"/>
        <v>459.25000000000006</v>
      </c>
      <c r="E39" s="129">
        <v>1</v>
      </c>
      <c r="F39" s="16">
        <f t="shared" si="33"/>
        <v>459.25</v>
      </c>
      <c r="G39" s="16">
        <f t="shared" si="34"/>
        <v>110.63</v>
      </c>
      <c r="H39" s="17">
        <f t="shared" si="36"/>
        <v>569.88</v>
      </c>
    </row>
    <row r="40" spans="1:8" ht="19.149999999999999" customHeight="1" x14ac:dyDescent="0.25">
      <c r="A40" s="1352" t="s">
        <v>2879</v>
      </c>
      <c r="B40" s="1337">
        <f>6/20</f>
        <v>0.3</v>
      </c>
      <c r="C40" s="16">
        <v>996</v>
      </c>
      <c r="D40" s="16">
        <f t="shared" si="32"/>
        <v>298.8</v>
      </c>
      <c r="E40" s="129">
        <v>1</v>
      </c>
      <c r="F40" s="16">
        <f t="shared" si="33"/>
        <v>298.8</v>
      </c>
      <c r="G40" s="16">
        <f t="shared" si="34"/>
        <v>71.98</v>
      </c>
      <c r="H40" s="17">
        <f t="shared" si="36"/>
        <v>370.78000000000003</v>
      </c>
    </row>
    <row r="41" spans="1:8" ht="19.149999999999999" customHeight="1" x14ac:dyDescent="0.25">
      <c r="A41" s="1352" t="s">
        <v>2879</v>
      </c>
      <c r="B41" s="1337">
        <v>1</v>
      </c>
      <c r="C41" s="16">
        <v>996</v>
      </c>
      <c r="D41" s="16">
        <f t="shared" si="32"/>
        <v>996</v>
      </c>
      <c r="E41" s="129">
        <v>1</v>
      </c>
      <c r="F41" s="16">
        <f t="shared" si="33"/>
        <v>996</v>
      </c>
      <c r="G41" s="16">
        <f t="shared" si="34"/>
        <v>239.94</v>
      </c>
      <c r="H41" s="17">
        <f t="shared" si="36"/>
        <v>1235.94</v>
      </c>
    </row>
    <row r="42" spans="1:8" ht="19.149999999999999" customHeight="1" x14ac:dyDescent="0.25">
      <c r="A42" s="1352" t="s">
        <v>2879</v>
      </c>
      <c r="B42" s="1337">
        <f>19/20</f>
        <v>0.95</v>
      </c>
      <c r="C42" s="16">
        <v>996</v>
      </c>
      <c r="D42" s="16">
        <f t="shared" si="32"/>
        <v>946.19999999999993</v>
      </c>
      <c r="E42" s="129">
        <v>1</v>
      </c>
      <c r="F42" s="16">
        <f t="shared" si="33"/>
        <v>946.2</v>
      </c>
      <c r="G42" s="16">
        <f t="shared" si="34"/>
        <v>227.94</v>
      </c>
      <c r="H42" s="17">
        <f t="shared" si="36"/>
        <v>1174.1400000000001</v>
      </c>
    </row>
    <row r="43" spans="1:8" ht="19.149999999999999" customHeight="1" x14ac:dyDescent="0.25">
      <c r="A43" s="1352" t="s">
        <v>2879</v>
      </c>
      <c r="B43" s="1337">
        <v>1</v>
      </c>
      <c r="C43" s="16">
        <v>996</v>
      </c>
      <c r="D43" s="16">
        <f t="shared" si="32"/>
        <v>996</v>
      </c>
      <c r="E43" s="129">
        <v>1</v>
      </c>
      <c r="F43" s="16">
        <f t="shared" si="33"/>
        <v>996</v>
      </c>
      <c r="G43" s="16">
        <f t="shared" si="34"/>
        <v>239.94</v>
      </c>
      <c r="H43" s="17">
        <f t="shared" si="36"/>
        <v>1235.94</v>
      </c>
    </row>
    <row r="44" spans="1:8" ht="19.149999999999999" customHeight="1" x14ac:dyDescent="0.25">
      <c r="A44" s="1352" t="s">
        <v>2879</v>
      </c>
      <c r="B44" s="1337">
        <f>13/20</f>
        <v>0.65</v>
      </c>
      <c r="C44" s="16">
        <v>996</v>
      </c>
      <c r="D44" s="16">
        <f>SUM(B44*C44)</f>
        <v>647.4</v>
      </c>
      <c r="E44" s="129">
        <v>1</v>
      </c>
      <c r="F44" s="16">
        <f t="shared" si="33"/>
        <v>647.4</v>
      </c>
      <c r="G44" s="16">
        <f t="shared" si="34"/>
        <v>155.96</v>
      </c>
      <c r="H44" s="17">
        <f t="shared" si="36"/>
        <v>803.36</v>
      </c>
    </row>
    <row r="45" spans="1:8" ht="19.149999999999999" customHeight="1" x14ac:dyDescent="0.25">
      <c r="A45" s="1352" t="s">
        <v>2879</v>
      </c>
      <c r="B45" s="1337">
        <v>1</v>
      </c>
      <c r="C45" s="16">
        <v>996</v>
      </c>
      <c r="D45" s="16">
        <f t="shared" ref="D45:D47" si="37">SUM(B45*C45)</f>
        <v>996</v>
      </c>
      <c r="E45" s="129">
        <v>1</v>
      </c>
      <c r="F45" s="16">
        <f>ROUND(D45*E45,2)</f>
        <v>996</v>
      </c>
      <c r="G45" s="16">
        <f>ROUND(F45*0.2131,2)</f>
        <v>212.25</v>
      </c>
      <c r="H45" s="17">
        <f>SUM(F45:G45)</f>
        <v>1208.25</v>
      </c>
    </row>
    <row r="46" spans="1:8" ht="19.149999999999999" customHeight="1" x14ac:dyDescent="0.25">
      <c r="A46" s="1352" t="s">
        <v>2879</v>
      </c>
      <c r="B46" s="1337">
        <v>1</v>
      </c>
      <c r="C46" s="16">
        <v>996</v>
      </c>
      <c r="D46" s="16">
        <f t="shared" si="37"/>
        <v>996</v>
      </c>
      <c r="E46" s="129">
        <v>1</v>
      </c>
      <c r="F46" s="16">
        <f>ROUND(D46*E46,2)</f>
        <v>996</v>
      </c>
      <c r="G46" s="16">
        <f>ROUND(F46*0.2131,2)</f>
        <v>212.25</v>
      </c>
      <c r="H46" s="17">
        <f>SUM(F46:G46)</f>
        <v>1208.25</v>
      </c>
    </row>
    <row r="47" spans="1:8" ht="19.149999999999999" customHeight="1" x14ac:dyDescent="0.25">
      <c r="A47" s="1352" t="s">
        <v>2879</v>
      </c>
      <c r="B47" s="1337">
        <f>19/20</f>
        <v>0.95</v>
      </c>
      <c r="C47" s="16">
        <v>996</v>
      </c>
      <c r="D47" s="16">
        <f t="shared" si="37"/>
        <v>946.19999999999993</v>
      </c>
      <c r="E47" s="129">
        <v>1</v>
      </c>
      <c r="F47" s="16">
        <f t="shared" ref="F47:F52" si="38">ROUND(D47*E47,2)</f>
        <v>946.2</v>
      </c>
      <c r="G47" s="16">
        <f t="shared" ref="G47:G68" si="39">ROUND(F47*0.2409,2)</f>
        <v>227.94</v>
      </c>
      <c r="H47" s="17">
        <f t="shared" ref="H47" si="40">SUM(F47:G47)</f>
        <v>1174.1400000000001</v>
      </c>
    </row>
    <row r="48" spans="1:8" ht="19.149999999999999" customHeight="1" x14ac:dyDescent="0.25">
      <c r="A48" s="1352" t="s">
        <v>2879</v>
      </c>
      <c r="B48" s="1337">
        <f>19/20</f>
        <v>0.95</v>
      </c>
      <c r="C48" s="16">
        <v>996</v>
      </c>
      <c r="D48" s="16">
        <f t="shared" ref="D48:D52" si="41">SUM(B48*C48)</f>
        <v>946.19999999999993</v>
      </c>
      <c r="E48" s="129">
        <v>1</v>
      </c>
      <c r="F48" s="16">
        <f t="shared" si="38"/>
        <v>946.2</v>
      </c>
      <c r="G48" s="16">
        <f t="shared" si="39"/>
        <v>227.94</v>
      </c>
      <c r="H48" s="17">
        <f t="shared" ref="H48:H52" si="42">SUM(F48:G48)</f>
        <v>1174.1400000000001</v>
      </c>
    </row>
    <row r="49" spans="1:8" ht="19.149999999999999" customHeight="1" x14ac:dyDescent="0.25">
      <c r="A49" s="1352" t="s">
        <v>2879</v>
      </c>
      <c r="B49" s="1337">
        <f>15/20</f>
        <v>0.75</v>
      </c>
      <c r="C49" s="16">
        <v>337.5</v>
      </c>
      <c r="D49" s="16">
        <f t="shared" si="41"/>
        <v>253.125</v>
      </c>
      <c r="E49" s="129">
        <v>0.5</v>
      </c>
      <c r="F49" s="16">
        <f t="shared" si="38"/>
        <v>126.56</v>
      </c>
      <c r="G49" s="16">
        <f t="shared" si="39"/>
        <v>30.49</v>
      </c>
      <c r="H49" s="17">
        <f t="shared" si="42"/>
        <v>157.05000000000001</v>
      </c>
    </row>
    <row r="50" spans="1:8" ht="19.149999999999999" customHeight="1" x14ac:dyDescent="0.25">
      <c r="A50" s="1352" t="s">
        <v>2879</v>
      </c>
      <c r="B50" s="1337">
        <v>1</v>
      </c>
      <c r="C50" s="16">
        <v>337.5</v>
      </c>
      <c r="D50" s="16">
        <f t="shared" si="41"/>
        <v>337.5</v>
      </c>
      <c r="E50" s="129">
        <v>0.5</v>
      </c>
      <c r="F50" s="16">
        <f t="shared" si="38"/>
        <v>168.75</v>
      </c>
      <c r="G50" s="16">
        <f t="shared" si="39"/>
        <v>40.65</v>
      </c>
      <c r="H50" s="17">
        <f t="shared" si="42"/>
        <v>209.4</v>
      </c>
    </row>
    <row r="51" spans="1:8" ht="19.149999999999999" customHeight="1" x14ac:dyDescent="0.25">
      <c r="A51" s="1352" t="s">
        <v>2879</v>
      </c>
      <c r="B51" s="1337">
        <v>1</v>
      </c>
      <c r="C51" s="16">
        <v>337.5</v>
      </c>
      <c r="D51" s="16">
        <f t="shared" si="41"/>
        <v>337.5</v>
      </c>
      <c r="E51" s="129">
        <v>0.5</v>
      </c>
      <c r="F51" s="16">
        <f t="shared" si="38"/>
        <v>168.75</v>
      </c>
      <c r="G51" s="16">
        <f t="shared" si="39"/>
        <v>40.65</v>
      </c>
      <c r="H51" s="17">
        <f t="shared" si="42"/>
        <v>209.4</v>
      </c>
    </row>
    <row r="52" spans="1:8" ht="19.149999999999999" customHeight="1" x14ac:dyDescent="0.25">
      <c r="A52" s="1352" t="s">
        <v>2879</v>
      </c>
      <c r="B52" s="1337">
        <v>1</v>
      </c>
      <c r="C52" s="16">
        <v>337.5</v>
      </c>
      <c r="D52" s="16">
        <f t="shared" si="41"/>
        <v>337.5</v>
      </c>
      <c r="E52" s="129">
        <v>0.5</v>
      </c>
      <c r="F52" s="16">
        <f t="shared" si="38"/>
        <v>168.75</v>
      </c>
      <c r="G52" s="16">
        <f t="shared" si="39"/>
        <v>40.65</v>
      </c>
      <c r="H52" s="17">
        <f t="shared" si="42"/>
        <v>209.4</v>
      </c>
    </row>
    <row r="53" spans="1:8" ht="49.5" customHeight="1" x14ac:dyDescent="0.25">
      <c r="A53" s="476" t="s">
        <v>2880</v>
      </c>
      <c r="B53" s="1056">
        <f>SUM(B54:B65)</f>
        <v>11.350000000000001</v>
      </c>
      <c r="C53" s="12"/>
      <c r="D53" s="50"/>
      <c r="E53" s="125"/>
      <c r="F53" s="12">
        <f t="shared" ref="F53:G53" si="43">SUM(F54:F65)</f>
        <v>12977.25</v>
      </c>
      <c r="G53" s="12">
        <f t="shared" si="43"/>
        <v>3126.21</v>
      </c>
      <c r="H53" s="13">
        <f>SUM(H54:H65)</f>
        <v>16103.460000000001</v>
      </c>
    </row>
    <row r="54" spans="1:8" ht="19.899999999999999" customHeight="1" x14ac:dyDescent="0.25">
      <c r="A54" s="216" t="s">
        <v>77</v>
      </c>
      <c r="B54" s="1337">
        <v>1</v>
      </c>
      <c r="C54" s="16">
        <v>1382</v>
      </c>
      <c r="D54" s="16">
        <f t="shared" ref="D54:D65" si="44">SUM(B54*C54)</f>
        <v>1382</v>
      </c>
      <c r="E54" s="129">
        <v>1</v>
      </c>
      <c r="F54" s="16">
        <f t="shared" ref="F54:F65" si="45">ROUND(D54*E54,2)</f>
        <v>1382</v>
      </c>
      <c r="G54" s="16">
        <f t="shared" si="39"/>
        <v>332.92</v>
      </c>
      <c r="H54" s="17">
        <f t="shared" ref="H54:H65" si="46">SUM(F54:G54)</f>
        <v>1714.92</v>
      </c>
    </row>
    <row r="55" spans="1:8" ht="19.899999999999999" customHeight="1" x14ac:dyDescent="0.25">
      <c r="A55" s="1352" t="s">
        <v>2877</v>
      </c>
      <c r="B55" s="1337">
        <v>1</v>
      </c>
      <c r="C55" s="16">
        <v>1287</v>
      </c>
      <c r="D55" s="16">
        <f t="shared" si="44"/>
        <v>1287</v>
      </c>
      <c r="E55" s="129">
        <v>1</v>
      </c>
      <c r="F55" s="16">
        <f t="shared" si="45"/>
        <v>1287</v>
      </c>
      <c r="G55" s="16">
        <f t="shared" si="39"/>
        <v>310.04000000000002</v>
      </c>
      <c r="H55" s="17">
        <f t="shared" si="46"/>
        <v>1597.04</v>
      </c>
    </row>
    <row r="56" spans="1:8" ht="19.899999999999999" customHeight="1" x14ac:dyDescent="0.25">
      <c r="A56" s="1352" t="s">
        <v>2881</v>
      </c>
      <c r="B56" s="1337">
        <f>12/20</f>
        <v>0.6</v>
      </c>
      <c r="C56" s="16">
        <v>836.25</v>
      </c>
      <c r="D56" s="16">
        <f t="shared" si="44"/>
        <v>501.75</v>
      </c>
      <c r="E56" s="129">
        <v>1</v>
      </c>
      <c r="F56" s="16">
        <f t="shared" si="45"/>
        <v>501.75</v>
      </c>
      <c r="G56" s="16">
        <f t="shared" si="39"/>
        <v>120.87</v>
      </c>
      <c r="H56" s="17">
        <f t="shared" si="46"/>
        <v>622.62</v>
      </c>
    </row>
    <row r="57" spans="1:8" ht="19.899999999999999" customHeight="1" x14ac:dyDescent="0.25">
      <c r="A57" s="1352" t="s">
        <v>2878</v>
      </c>
      <c r="B57" s="1337">
        <v>1</v>
      </c>
      <c r="C57" s="16">
        <v>1190</v>
      </c>
      <c r="D57" s="16">
        <f t="shared" si="44"/>
        <v>1190</v>
      </c>
      <c r="E57" s="129">
        <v>1</v>
      </c>
      <c r="F57" s="16">
        <f t="shared" si="45"/>
        <v>1190</v>
      </c>
      <c r="G57" s="16">
        <f t="shared" si="39"/>
        <v>286.67</v>
      </c>
      <c r="H57" s="17">
        <f t="shared" si="46"/>
        <v>1476.67</v>
      </c>
    </row>
    <row r="58" spans="1:8" ht="19.899999999999999" customHeight="1" x14ac:dyDescent="0.25">
      <c r="A58" s="1352" t="s">
        <v>2878</v>
      </c>
      <c r="B58" s="1337">
        <v>1</v>
      </c>
      <c r="C58" s="16">
        <v>1190</v>
      </c>
      <c r="D58" s="16">
        <f t="shared" si="44"/>
        <v>1190</v>
      </c>
      <c r="E58" s="129">
        <v>1</v>
      </c>
      <c r="F58" s="16">
        <f t="shared" si="45"/>
        <v>1190</v>
      </c>
      <c r="G58" s="16">
        <f t="shared" si="39"/>
        <v>286.67</v>
      </c>
      <c r="H58" s="17">
        <f t="shared" si="46"/>
        <v>1476.67</v>
      </c>
    </row>
    <row r="59" spans="1:8" ht="19.899999999999999" customHeight="1" x14ac:dyDescent="0.25">
      <c r="A59" s="1352" t="s">
        <v>2878</v>
      </c>
      <c r="B59" s="1337">
        <v>1</v>
      </c>
      <c r="C59" s="16">
        <v>1190</v>
      </c>
      <c r="D59" s="16">
        <f t="shared" si="44"/>
        <v>1190</v>
      </c>
      <c r="E59" s="129">
        <v>1</v>
      </c>
      <c r="F59" s="16">
        <f t="shared" si="45"/>
        <v>1190</v>
      </c>
      <c r="G59" s="16">
        <f t="shared" si="39"/>
        <v>286.67</v>
      </c>
      <c r="H59" s="17">
        <f t="shared" si="46"/>
        <v>1476.67</v>
      </c>
    </row>
    <row r="60" spans="1:8" ht="19.899999999999999" customHeight="1" x14ac:dyDescent="0.25">
      <c r="A60" s="1352" t="s">
        <v>2878</v>
      </c>
      <c r="B60" s="1337">
        <f>19/20</f>
        <v>0.95</v>
      </c>
      <c r="C60" s="16">
        <v>1190</v>
      </c>
      <c r="D60" s="16">
        <f t="shared" si="44"/>
        <v>1130.5</v>
      </c>
      <c r="E60" s="129">
        <v>1</v>
      </c>
      <c r="F60" s="16">
        <f t="shared" si="45"/>
        <v>1130.5</v>
      </c>
      <c r="G60" s="16">
        <f t="shared" si="39"/>
        <v>272.33999999999997</v>
      </c>
      <c r="H60" s="17">
        <f t="shared" si="46"/>
        <v>1402.84</v>
      </c>
    </row>
    <row r="61" spans="1:8" ht="19.899999999999999" customHeight="1" x14ac:dyDescent="0.25">
      <c r="A61" s="1352" t="s">
        <v>2878</v>
      </c>
      <c r="B61" s="1337">
        <v>1</v>
      </c>
      <c r="C61" s="16">
        <v>1190</v>
      </c>
      <c r="D61" s="16">
        <f t="shared" si="44"/>
        <v>1190</v>
      </c>
      <c r="E61" s="129">
        <v>1</v>
      </c>
      <c r="F61" s="16">
        <f t="shared" si="45"/>
        <v>1190</v>
      </c>
      <c r="G61" s="16">
        <f t="shared" si="39"/>
        <v>286.67</v>
      </c>
      <c r="H61" s="17">
        <f t="shared" si="46"/>
        <v>1476.67</v>
      </c>
    </row>
    <row r="62" spans="1:8" ht="19.899999999999999" customHeight="1" x14ac:dyDescent="0.25">
      <c r="A62" s="1353" t="s">
        <v>2882</v>
      </c>
      <c r="B62" s="1337">
        <v>1</v>
      </c>
      <c r="C62" s="16">
        <v>1015</v>
      </c>
      <c r="D62" s="16">
        <f t="shared" si="44"/>
        <v>1015</v>
      </c>
      <c r="E62" s="129">
        <v>1</v>
      </c>
      <c r="F62" s="16">
        <f t="shared" si="45"/>
        <v>1015</v>
      </c>
      <c r="G62" s="16">
        <f t="shared" si="39"/>
        <v>244.51</v>
      </c>
      <c r="H62" s="17">
        <f t="shared" si="46"/>
        <v>1259.51</v>
      </c>
    </row>
    <row r="63" spans="1:8" ht="19.899999999999999" customHeight="1" x14ac:dyDescent="0.25">
      <c r="A63" s="1353" t="s">
        <v>2882</v>
      </c>
      <c r="B63" s="1337">
        <f>16/20</f>
        <v>0.8</v>
      </c>
      <c r="C63" s="16">
        <v>1015</v>
      </c>
      <c r="D63" s="16">
        <f t="shared" si="44"/>
        <v>812</v>
      </c>
      <c r="E63" s="129">
        <v>1</v>
      </c>
      <c r="F63" s="16">
        <f t="shared" si="45"/>
        <v>812</v>
      </c>
      <c r="G63" s="16">
        <f t="shared" si="39"/>
        <v>195.61</v>
      </c>
      <c r="H63" s="17">
        <f t="shared" si="46"/>
        <v>1007.61</v>
      </c>
    </row>
    <row r="64" spans="1:8" ht="19.899999999999999" customHeight="1" x14ac:dyDescent="0.25">
      <c r="A64" s="1353" t="s">
        <v>2882</v>
      </c>
      <c r="B64" s="1337">
        <v>1</v>
      </c>
      <c r="C64" s="16">
        <v>1190</v>
      </c>
      <c r="D64" s="16">
        <f t="shared" si="44"/>
        <v>1190</v>
      </c>
      <c r="E64" s="129">
        <v>1</v>
      </c>
      <c r="F64" s="16">
        <f t="shared" si="45"/>
        <v>1190</v>
      </c>
      <c r="G64" s="16">
        <f t="shared" si="39"/>
        <v>286.67</v>
      </c>
      <c r="H64" s="17">
        <f t="shared" si="46"/>
        <v>1476.67</v>
      </c>
    </row>
    <row r="65" spans="1:8" ht="19.899999999999999" customHeight="1" x14ac:dyDescent="0.25">
      <c r="A65" s="1353" t="s">
        <v>2883</v>
      </c>
      <c r="B65" s="1337">
        <v>1</v>
      </c>
      <c r="C65" s="16">
        <v>899</v>
      </c>
      <c r="D65" s="16">
        <f t="shared" si="44"/>
        <v>899</v>
      </c>
      <c r="E65" s="129">
        <v>1</v>
      </c>
      <c r="F65" s="16">
        <f t="shared" si="45"/>
        <v>899</v>
      </c>
      <c r="G65" s="16">
        <f t="shared" si="39"/>
        <v>216.57</v>
      </c>
      <c r="H65" s="17">
        <f t="shared" si="46"/>
        <v>1115.57</v>
      </c>
    </row>
    <row r="66" spans="1:8" ht="45.6" customHeight="1" x14ac:dyDescent="0.25">
      <c r="A66" s="476" t="s">
        <v>2884</v>
      </c>
      <c r="B66" s="1056">
        <f>SUM(B67:B92)</f>
        <v>21.900000000000006</v>
      </c>
      <c r="C66" s="12"/>
      <c r="D66" s="50"/>
      <c r="E66" s="125"/>
      <c r="F66" s="12">
        <f t="shared" ref="F66:H66" si="47">SUM(F67:F92)</f>
        <v>23731.5</v>
      </c>
      <c r="G66" s="12">
        <f t="shared" si="47"/>
        <v>5571.6799999999994</v>
      </c>
      <c r="H66" s="13">
        <f t="shared" si="47"/>
        <v>29303.180000000008</v>
      </c>
    </row>
    <row r="67" spans="1:8" ht="15.6" customHeight="1" x14ac:dyDescent="0.25">
      <c r="A67" s="1354" t="s">
        <v>2877</v>
      </c>
      <c r="B67" s="1337">
        <f>16/20</f>
        <v>0.8</v>
      </c>
      <c r="C67" s="16">
        <v>1190</v>
      </c>
      <c r="D67" s="16">
        <f t="shared" ref="D67:D92" si="48">SUM(B67*C67)</f>
        <v>952</v>
      </c>
      <c r="E67" s="129">
        <v>1</v>
      </c>
      <c r="F67" s="16">
        <f t="shared" ref="F67:F68" si="49">ROUND(D67*E67,2)</f>
        <v>952</v>
      </c>
      <c r="G67" s="16">
        <f t="shared" si="39"/>
        <v>229.34</v>
      </c>
      <c r="H67" s="17">
        <f t="shared" ref="H67:H68" si="50">SUM(F67:G67)</f>
        <v>1181.3399999999999</v>
      </c>
    </row>
    <row r="68" spans="1:8" ht="15.6" customHeight="1" x14ac:dyDescent="0.25">
      <c r="A68" s="1354" t="s">
        <v>2878</v>
      </c>
      <c r="B68" s="1337">
        <v>1</v>
      </c>
      <c r="C68" s="16">
        <v>1155</v>
      </c>
      <c r="D68" s="16">
        <f t="shared" si="48"/>
        <v>1155</v>
      </c>
      <c r="E68" s="129">
        <v>1</v>
      </c>
      <c r="F68" s="16">
        <f t="shared" si="49"/>
        <v>1155</v>
      </c>
      <c r="G68" s="16">
        <f t="shared" si="39"/>
        <v>278.24</v>
      </c>
      <c r="H68" s="17">
        <f t="shared" si="50"/>
        <v>1433.24</v>
      </c>
    </row>
    <row r="69" spans="1:8" ht="15.6" customHeight="1" x14ac:dyDescent="0.25">
      <c r="A69" s="1354" t="s">
        <v>2878</v>
      </c>
      <c r="B69" s="1337">
        <f>16/20</f>
        <v>0.8</v>
      </c>
      <c r="C69" s="16">
        <v>1155</v>
      </c>
      <c r="D69" s="16">
        <f t="shared" si="48"/>
        <v>924</v>
      </c>
      <c r="E69" s="129">
        <v>1</v>
      </c>
      <c r="F69" s="16">
        <f>ROUND(D69*E69,2)</f>
        <v>924</v>
      </c>
      <c r="G69" s="16">
        <f>ROUND(F69*0.2131,2)</f>
        <v>196.9</v>
      </c>
      <c r="H69" s="17">
        <f>SUM(F69:G69)</f>
        <v>1120.9000000000001</v>
      </c>
    </row>
    <row r="70" spans="1:8" ht="15.6" customHeight="1" x14ac:dyDescent="0.25">
      <c r="A70" s="1354" t="s">
        <v>2879</v>
      </c>
      <c r="B70" s="1337">
        <v>1</v>
      </c>
      <c r="C70" s="16">
        <v>990</v>
      </c>
      <c r="D70" s="16">
        <f t="shared" si="48"/>
        <v>990</v>
      </c>
      <c r="E70" s="129">
        <v>1</v>
      </c>
      <c r="F70" s="16">
        <f>ROUND(D70*E70,2)</f>
        <v>990</v>
      </c>
      <c r="G70" s="16">
        <f>ROUND(F70*0.2131,2)</f>
        <v>210.97</v>
      </c>
      <c r="H70" s="17">
        <f>SUM(F70:G70)</f>
        <v>1200.97</v>
      </c>
    </row>
    <row r="71" spans="1:8" ht="15.6" customHeight="1" x14ac:dyDescent="0.25">
      <c r="A71" s="1354" t="s">
        <v>2879</v>
      </c>
      <c r="B71" s="1337">
        <f>17/20</f>
        <v>0.85</v>
      </c>
      <c r="C71" s="16">
        <v>990</v>
      </c>
      <c r="D71" s="16">
        <f t="shared" si="48"/>
        <v>841.5</v>
      </c>
      <c r="E71" s="129">
        <v>1</v>
      </c>
      <c r="F71" s="16">
        <f t="shared" ref="F71:F76" si="51">ROUND(D71*E71,2)</f>
        <v>841.5</v>
      </c>
      <c r="G71" s="16">
        <f t="shared" ref="G71:G94" si="52">ROUND(F71*0.2409,2)</f>
        <v>202.72</v>
      </c>
      <c r="H71" s="17">
        <f t="shared" ref="H71:H72" si="53">SUM(F71:G71)</f>
        <v>1044.22</v>
      </c>
    </row>
    <row r="72" spans="1:8" ht="15.6" customHeight="1" x14ac:dyDescent="0.25">
      <c r="A72" s="1354" t="s">
        <v>2877</v>
      </c>
      <c r="B72" s="1337">
        <v>1</v>
      </c>
      <c r="C72" s="16">
        <v>1190</v>
      </c>
      <c r="D72" s="16">
        <f t="shared" si="48"/>
        <v>1190</v>
      </c>
      <c r="E72" s="129">
        <v>1</v>
      </c>
      <c r="F72" s="16">
        <f t="shared" si="51"/>
        <v>1190</v>
      </c>
      <c r="G72" s="16">
        <f t="shared" si="52"/>
        <v>286.67</v>
      </c>
      <c r="H72" s="17">
        <f t="shared" si="53"/>
        <v>1476.67</v>
      </c>
    </row>
    <row r="73" spans="1:8" ht="15.6" customHeight="1" x14ac:dyDescent="0.25">
      <c r="A73" s="1354" t="s">
        <v>2878</v>
      </c>
      <c r="B73" s="1337">
        <f>15/20</f>
        <v>0.75</v>
      </c>
      <c r="C73" s="16">
        <v>1155</v>
      </c>
      <c r="D73" s="16">
        <f t="shared" si="48"/>
        <v>866.25</v>
      </c>
      <c r="E73" s="129">
        <v>1</v>
      </c>
      <c r="F73" s="16">
        <f t="shared" si="51"/>
        <v>866.25</v>
      </c>
      <c r="G73" s="16">
        <f t="shared" si="52"/>
        <v>208.68</v>
      </c>
      <c r="H73" s="17">
        <f t="shared" ref="H73:H76" si="54">SUM(F73:G73)</f>
        <v>1074.93</v>
      </c>
    </row>
    <row r="74" spans="1:8" ht="15.6" customHeight="1" x14ac:dyDescent="0.25">
      <c r="A74" s="1354" t="s">
        <v>2878</v>
      </c>
      <c r="B74" s="1337">
        <v>1</v>
      </c>
      <c r="C74" s="16">
        <v>1155</v>
      </c>
      <c r="D74" s="16">
        <f t="shared" si="48"/>
        <v>1155</v>
      </c>
      <c r="E74" s="129">
        <v>1</v>
      </c>
      <c r="F74" s="16">
        <f t="shared" si="51"/>
        <v>1155</v>
      </c>
      <c r="G74" s="16">
        <f t="shared" si="52"/>
        <v>278.24</v>
      </c>
      <c r="H74" s="17">
        <f t="shared" si="54"/>
        <v>1433.24</v>
      </c>
    </row>
    <row r="75" spans="1:8" ht="15.6" customHeight="1" x14ac:dyDescent="0.25">
      <c r="A75" s="1354" t="s">
        <v>2879</v>
      </c>
      <c r="B75" s="1337">
        <v>1</v>
      </c>
      <c r="C75" s="16">
        <v>990</v>
      </c>
      <c r="D75" s="16">
        <f t="shared" si="48"/>
        <v>990</v>
      </c>
      <c r="E75" s="129">
        <v>1</v>
      </c>
      <c r="F75" s="16">
        <f t="shared" si="51"/>
        <v>990</v>
      </c>
      <c r="G75" s="16">
        <f t="shared" si="52"/>
        <v>238.49</v>
      </c>
      <c r="H75" s="17">
        <f t="shared" si="54"/>
        <v>1228.49</v>
      </c>
    </row>
    <row r="76" spans="1:8" ht="15.6" customHeight="1" x14ac:dyDescent="0.25">
      <c r="A76" s="1354" t="s">
        <v>2879</v>
      </c>
      <c r="B76" s="1337">
        <v>1</v>
      </c>
      <c r="C76" s="16">
        <v>990</v>
      </c>
      <c r="D76" s="16">
        <f t="shared" si="48"/>
        <v>990</v>
      </c>
      <c r="E76" s="129">
        <v>1</v>
      </c>
      <c r="F76" s="16">
        <f t="shared" si="51"/>
        <v>990</v>
      </c>
      <c r="G76" s="16">
        <f t="shared" si="52"/>
        <v>238.49</v>
      </c>
      <c r="H76" s="17">
        <f t="shared" si="54"/>
        <v>1228.49</v>
      </c>
    </row>
    <row r="77" spans="1:8" ht="15.6" customHeight="1" x14ac:dyDescent="0.25">
      <c r="A77" s="1354" t="s">
        <v>2877</v>
      </c>
      <c r="B77" s="1337">
        <f>13/20</f>
        <v>0.65</v>
      </c>
      <c r="C77" s="16">
        <v>1190</v>
      </c>
      <c r="D77" s="16">
        <f t="shared" si="48"/>
        <v>773.5</v>
      </c>
      <c r="E77" s="129">
        <v>1</v>
      </c>
      <c r="F77" s="16">
        <f>ROUND(D77*E77,2)</f>
        <v>773.5</v>
      </c>
      <c r="G77" s="16">
        <f>ROUND(F77*0.2131,2)</f>
        <v>164.83</v>
      </c>
      <c r="H77" s="17">
        <f>SUM(F77:G77)</f>
        <v>938.33</v>
      </c>
    </row>
    <row r="78" spans="1:8" ht="15.6" customHeight="1" x14ac:dyDescent="0.25">
      <c r="A78" s="1354" t="s">
        <v>2878</v>
      </c>
      <c r="B78" s="1337">
        <f>17/20</f>
        <v>0.85</v>
      </c>
      <c r="C78" s="16">
        <v>1155</v>
      </c>
      <c r="D78" s="16">
        <f t="shared" si="48"/>
        <v>981.75</v>
      </c>
      <c r="E78" s="129">
        <v>1</v>
      </c>
      <c r="F78" s="16">
        <f t="shared" ref="F78:F92" si="55">ROUND(D78*E78,2)</f>
        <v>981.75</v>
      </c>
      <c r="G78" s="16">
        <f t="shared" si="52"/>
        <v>236.5</v>
      </c>
      <c r="H78" s="17">
        <f t="shared" ref="H78:H92" si="56">SUM(F78:G78)</f>
        <v>1218.25</v>
      </c>
    </row>
    <row r="79" spans="1:8" ht="15.6" customHeight="1" x14ac:dyDescent="0.25">
      <c r="A79" s="1354" t="s">
        <v>2879</v>
      </c>
      <c r="B79" s="1337">
        <f>13/20</f>
        <v>0.65</v>
      </c>
      <c r="C79" s="16">
        <v>990</v>
      </c>
      <c r="D79" s="16">
        <f t="shared" si="48"/>
        <v>643.5</v>
      </c>
      <c r="E79" s="129">
        <v>1</v>
      </c>
      <c r="F79" s="16">
        <f t="shared" si="55"/>
        <v>643.5</v>
      </c>
      <c r="G79" s="16">
        <f t="shared" si="52"/>
        <v>155.02000000000001</v>
      </c>
      <c r="H79" s="17">
        <f t="shared" si="56"/>
        <v>798.52</v>
      </c>
    </row>
    <row r="80" spans="1:8" ht="15.6" customHeight="1" x14ac:dyDescent="0.25">
      <c r="A80" s="1354" t="s">
        <v>2877</v>
      </c>
      <c r="B80" s="1337">
        <v>1</v>
      </c>
      <c r="C80" s="16">
        <v>1190</v>
      </c>
      <c r="D80" s="16">
        <f t="shared" si="48"/>
        <v>1190</v>
      </c>
      <c r="E80" s="129">
        <v>1</v>
      </c>
      <c r="F80" s="16">
        <f>ROUND(D80*E80,2)</f>
        <v>1190</v>
      </c>
      <c r="G80" s="16">
        <f>ROUND(F80*0.2131,2)</f>
        <v>253.59</v>
      </c>
      <c r="H80" s="17">
        <f>SUM(F80:G80)</f>
        <v>1443.59</v>
      </c>
    </row>
    <row r="81" spans="1:8" ht="15.6" customHeight="1" x14ac:dyDescent="0.25">
      <c r="A81" s="1354" t="s">
        <v>2879</v>
      </c>
      <c r="B81" s="1337">
        <v>1</v>
      </c>
      <c r="C81" s="16">
        <v>990</v>
      </c>
      <c r="D81" s="16">
        <f t="shared" si="48"/>
        <v>990</v>
      </c>
      <c r="E81" s="129">
        <v>1</v>
      </c>
      <c r="F81" s="16">
        <f>ROUND(D81*E81,2)</f>
        <v>990</v>
      </c>
      <c r="G81" s="16">
        <f>ROUND(F81*0.2131,2)</f>
        <v>210.97</v>
      </c>
      <c r="H81" s="17">
        <f>SUM(F81:G81)</f>
        <v>1200.97</v>
      </c>
    </row>
    <row r="82" spans="1:8" ht="15.6" customHeight="1" x14ac:dyDescent="0.25">
      <c r="A82" s="1354" t="s">
        <v>2877</v>
      </c>
      <c r="B82" s="1337">
        <f>16/20</f>
        <v>0.8</v>
      </c>
      <c r="C82" s="16">
        <v>1190</v>
      </c>
      <c r="D82" s="16">
        <f t="shared" si="48"/>
        <v>952</v>
      </c>
      <c r="E82" s="129">
        <v>1</v>
      </c>
      <c r="F82" s="16">
        <f t="shared" si="55"/>
        <v>952</v>
      </c>
      <c r="G82" s="16">
        <f t="shared" si="52"/>
        <v>229.34</v>
      </c>
      <c r="H82" s="17">
        <f t="shared" si="56"/>
        <v>1181.3399999999999</v>
      </c>
    </row>
    <row r="83" spans="1:8" ht="15.6" customHeight="1" x14ac:dyDescent="0.25">
      <c r="A83" s="1354" t="s">
        <v>2878</v>
      </c>
      <c r="B83" s="1337">
        <f>19/20</f>
        <v>0.95</v>
      </c>
      <c r="C83" s="16">
        <v>1155</v>
      </c>
      <c r="D83" s="16">
        <f t="shared" si="48"/>
        <v>1097.25</v>
      </c>
      <c r="E83" s="129">
        <v>1</v>
      </c>
      <c r="F83" s="16">
        <f t="shared" si="55"/>
        <v>1097.25</v>
      </c>
      <c r="G83" s="16">
        <f t="shared" si="52"/>
        <v>264.33</v>
      </c>
      <c r="H83" s="17">
        <f t="shared" si="56"/>
        <v>1361.58</v>
      </c>
    </row>
    <row r="84" spans="1:8" ht="15.6" customHeight="1" x14ac:dyDescent="0.25">
      <c r="A84" s="1354" t="s">
        <v>2879</v>
      </c>
      <c r="B84" s="1337">
        <v>1</v>
      </c>
      <c r="C84" s="16">
        <v>990</v>
      </c>
      <c r="D84" s="16">
        <f t="shared" si="48"/>
        <v>990</v>
      </c>
      <c r="E84" s="129">
        <v>1</v>
      </c>
      <c r="F84" s="16">
        <f t="shared" si="55"/>
        <v>990</v>
      </c>
      <c r="G84" s="16">
        <f t="shared" si="52"/>
        <v>238.49</v>
      </c>
      <c r="H84" s="17">
        <f t="shared" si="56"/>
        <v>1228.49</v>
      </c>
    </row>
    <row r="85" spans="1:8" ht="15.6" customHeight="1" x14ac:dyDescent="0.25">
      <c r="A85" s="1354" t="s">
        <v>2885</v>
      </c>
      <c r="B85" s="1337">
        <f>17/20</f>
        <v>0.85</v>
      </c>
      <c r="C85" s="16">
        <v>990</v>
      </c>
      <c r="D85" s="16">
        <f t="shared" si="48"/>
        <v>841.5</v>
      </c>
      <c r="E85" s="129">
        <v>1</v>
      </c>
      <c r="F85" s="16">
        <f t="shared" si="55"/>
        <v>841.5</v>
      </c>
      <c r="G85" s="16">
        <f t="shared" si="52"/>
        <v>202.72</v>
      </c>
      <c r="H85" s="17">
        <f t="shared" si="56"/>
        <v>1044.22</v>
      </c>
    </row>
    <row r="86" spans="1:8" ht="15.6" customHeight="1" x14ac:dyDescent="0.25">
      <c r="A86" s="1354" t="s">
        <v>2886</v>
      </c>
      <c r="B86" s="1337">
        <f>6/20</f>
        <v>0.3</v>
      </c>
      <c r="C86" s="16">
        <v>1190</v>
      </c>
      <c r="D86" s="16">
        <f t="shared" si="48"/>
        <v>357</v>
      </c>
      <c r="E86" s="129">
        <v>1</v>
      </c>
      <c r="F86" s="16">
        <f t="shared" si="55"/>
        <v>357</v>
      </c>
      <c r="G86" s="16">
        <f>ROUND(F86*0.2131,2)</f>
        <v>76.08</v>
      </c>
      <c r="H86" s="17">
        <f t="shared" si="56"/>
        <v>433.08</v>
      </c>
    </row>
    <row r="87" spans="1:8" ht="15.6" customHeight="1" x14ac:dyDescent="0.25">
      <c r="A87" s="1354" t="s">
        <v>2879</v>
      </c>
      <c r="B87" s="1337">
        <f>14/20</f>
        <v>0.7</v>
      </c>
      <c r="C87" s="16">
        <v>990</v>
      </c>
      <c r="D87" s="16">
        <f t="shared" si="48"/>
        <v>693</v>
      </c>
      <c r="E87" s="129">
        <v>1</v>
      </c>
      <c r="F87" s="16">
        <f t="shared" si="55"/>
        <v>693</v>
      </c>
      <c r="G87" s="16">
        <f t="shared" si="52"/>
        <v>166.94</v>
      </c>
      <c r="H87" s="17">
        <f t="shared" si="56"/>
        <v>859.94</v>
      </c>
    </row>
    <row r="88" spans="1:8" ht="15.6" customHeight="1" x14ac:dyDescent="0.25">
      <c r="A88" s="1354" t="s">
        <v>2879</v>
      </c>
      <c r="B88" s="1337">
        <f>15/20</f>
        <v>0.75</v>
      </c>
      <c r="C88" s="16">
        <v>990</v>
      </c>
      <c r="D88" s="16">
        <f t="shared" si="48"/>
        <v>742.5</v>
      </c>
      <c r="E88" s="129">
        <v>1</v>
      </c>
      <c r="F88" s="16">
        <f t="shared" si="55"/>
        <v>742.5</v>
      </c>
      <c r="G88" s="16">
        <f t="shared" si="52"/>
        <v>178.87</v>
      </c>
      <c r="H88" s="17">
        <f t="shared" si="56"/>
        <v>921.37</v>
      </c>
    </row>
    <row r="89" spans="1:8" ht="15.6" customHeight="1" x14ac:dyDescent="0.25">
      <c r="A89" s="1354" t="s">
        <v>2877</v>
      </c>
      <c r="B89" s="1337">
        <v>1</v>
      </c>
      <c r="C89" s="16">
        <v>1190</v>
      </c>
      <c r="D89" s="16">
        <f t="shared" si="48"/>
        <v>1190</v>
      </c>
      <c r="E89" s="129">
        <v>1</v>
      </c>
      <c r="F89" s="16">
        <f t="shared" si="55"/>
        <v>1190</v>
      </c>
      <c r="G89" s="16">
        <f t="shared" si="52"/>
        <v>286.67</v>
      </c>
      <c r="H89" s="17">
        <f t="shared" si="56"/>
        <v>1476.67</v>
      </c>
    </row>
    <row r="90" spans="1:8" ht="15.6" customHeight="1" x14ac:dyDescent="0.25">
      <c r="A90" s="1354" t="s">
        <v>2878</v>
      </c>
      <c r="B90" s="1337">
        <f>7/20</f>
        <v>0.35</v>
      </c>
      <c r="C90" s="16">
        <v>1155</v>
      </c>
      <c r="D90" s="16">
        <f t="shared" si="48"/>
        <v>404.25</v>
      </c>
      <c r="E90" s="129">
        <v>1</v>
      </c>
      <c r="F90" s="16">
        <f t="shared" si="55"/>
        <v>404.25</v>
      </c>
      <c r="G90" s="16">
        <f t="shared" si="52"/>
        <v>97.38</v>
      </c>
      <c r="H90" s="17">
        <f t="shared" si="56"/>
        <v>501.63</v>
      </c>
    </row>
    <row r="91" spans="1:8" ht="15.6" customHeight="1" x14ac:dyDescent="0.25">
      <c r="A91" s="1354" t="s">
        <v>2879</v>
      </c>
      <c r="B91" s="1337">
        <v>1</v>
      </c>
      <c r="C91" s="16">
        <v>990</v>
      </c>
      <c r="D91" s="16">
        <f t="shared" si="48"/>
        <v>990</v>
      </c>
      <c r="E91" s="129">
        <v>1</v>
      </c>
      <c r="F91" s="16">
        <f t="shared" si="55"/>
        <v>990</v>
      </c>
      <c r="G91" s="16">
        <f t="shared" si="52"/>
        <v>238.49</v>
      </c>
      <c r="H91" s="17">
        <f t="shared" si="56"/>
        <v>1228.49</v>
      </c>
    </row>
    <row r="92" spans="1:8" ht="15.6" customHeight="1" x14ac:dyDescent="0.25">
      <c r="A92" s="1354" t="s">
        <v>2879</v>
      </c>
      <c r="B92" s="1337">
        <f>17/20</f>
        <v>0.85</v>
      </c>
      <c r="C92" s="16">
        <v>990</v>
      </c>
      <c r="D92" s="16">
        <f t="shared" si="48"/>
        <v>841.5</v>
      </c>
      <c r="E92" s="129">
        <v>1</v>
      </c>
      <c r="F92" s="16">
        <f t="shared" si="55"/>
        <v>841.5</v>
      </c>
      <c r="G92" s="16">
        <f t="shared" si="52"/>
        <v>202.72</v>
      </c>
      <c r="H92" s="17">
        <f t="shared" si="56"/>
        <v>1044.22</v>
      </c>
    </row>
    <row r="93" spans="1:8" ht="33" x14ac:dyDescent="0.25">
      <c r="A93" s="476" t="s">
        <v>2887</v>
      </c>
      <c r="B93" s="1056">
        <f t="shared" ref="B93" si="57">B94</f>
        <v>1</v>
      </c>
      <c r="C93" s="12"/>
      <c r="D93" s="50"/>
      <c r="E93" s="125"/>
      <c r="F93" s="12">
        <f t="shared" ref="F93:H93" si="58">F94</f>
        <v>1647</v>
      </c>
      <c r="G93" s="12">
        <f t="shared" si="58"/>
        <v>396.76</v>
      </c>
      <c r="H93" s="13">
        <f t="shared" si="58"/>
        <v>2043.76</v>
      </c>
    </row>
    <row r="94" spans="1:8" ht="17.45" customHeight="1" x14ac:dyDescent="0.25">
      <c r="A94" s="216" t="s">
        <v>2888</v>
      </c>
      <c r="B94" s="1337">
        <v>1</v>
      </c>
      <c r="C94" s="16">
        <v>1647</v>
      </c>
      <c r="D94" s="16">
        <f>SUM(B94*C94)</f>
        <v>1647</v>
      </c>
      <c r="E94" s="129">
        <v>1</v>
      </c>
      <c r="F94" s="16">
        <f t="shared" ref="F94" si="59">ROUND(D94*E94,2)</f>
        <v>1647</v>
      </c>
      <c r="G94" s="16">
        <f t="shared" si="52"/>
        <v>396.76</v>
      </c>
      <c r="H94" s="17">
        <f t="shared" ref="H94" si="60">SUM(F94:G94)</f>
        <v>2043.76</v>
      </c>
    </row>
    <row r="95" spans="1:8" ht="49.5" x14ac:dyDescent="0.25">
      <c r="A95" s="476" t="s">
        <v>2889</v>
      </c>
      <c r="B95" s="1056">
        <f>SUM(B96:B100)</f>
        <v>4.8499999999999996</v>
      </c>
      <c r="C95" s="12"/>
      <c r="D95" s="52"/>
      <c r="E95" s="125"/>
      <c r="F95" s="12">
        <f t="shared" ref="F95:H95" si="61">SUM(F96:F100)</f>
        <v>2942.75</v>
      </c>
      <c r="G95" s="12">
        <f t="shared" si="61"/>
        <v>689.69999999999993</v>
      </c>
      <c r="H95" s="13">
        <f t="shared" si="61"/>
        <v>3632.45</v>
      </c>
    </row>
    <row r="96" spans="1:8" x14ac:dyDescent="0.25">
      <c r="A96" s="1355" t="s">
        <v>77</v>
      </c>
      <c r="B96" s="1337">
        <v>1</v>
      </c>
      <c r="C96" s="16">
        <v>1382</v>
      </c>
      <c r="D96" s="16">
        <f t="shared" ref="D96" si="62">SUM(B96*C96)</f>
        <v>1382</v>
      </c>
      <c r="E96" s="129">
        <v>0.5</v>
      </c>
      <c r="F96" s="16">
        <f t="shared" ref="F96:F100" si="63">ROUND(D96*E96,2)</f>
        <v>691</v>
      </c>
      <c r="G96" s="16">
        <f>ROUND(F96*0.2131,2)</f>
        <v>147.25</v>
      </c>
      <c r="H96" s="17">
        <f t="shared" ref="H96:H97" si="64">SUM(F96:G96)</f>
        <v>838.25</v>
      </c>
    </row>
    <row r="97" spans="1:8" x14ac:dyDescent="0.25">
      <c r="A97" s="1355" t="s">
        <v>2882</v>
      </c>
      <c r="B97" s="1337">
        <f>18/20</f>
        <v>0.9</v>
      </c>
      <c r="C97" s="16">
        <v>1190</v>
      </c>
      <c r="D97" s="16">
        <f>SUM(B97*C97)</f>
        <v>1071</v>
      </c>
      <c r="E97" s="129">
        <v>0.5</v>
      </c>
      <c r="F97" s="16">
        <f t="shared" si="63"/>
        <v>535.5</v>
      </c>
      <c r="G97" s="16">
        <f t="shared" ref="G97:G100" si="65">ROUND(F97*0.2409,2)</f>
        <v>129</v>
      </c>
      <c r="H97" s="17">
        <f t="shared" si="64"/>
        <v>664.5</v>
      </c>
    </row>
    <row r="98" spans="1:8" x14ac:dyDescent="0.25">
      <c r="A98" s="1355" t="s">
        <v>2882</v>
      </c>
      <c r="B98" s="1337">
        <v>1</v>
      </c>
      <c r="C98" s="16">
        <v>1287</v>
      </c>
      <c r="D98" s="16">
        <f>SUM(B98*C98)</f>
        <v>1287</v>
      </c>
      <c r="E98" s="129">
        <v>0.5</v>
      </c>
      <c r="F98" s="16">
        <f t="shared" si="63"/>
        <v>643.5</v>
      </c>
      <c r="G98" s="16">
        <f t="shared" si="65"/>
        <v>155.02000000000001</v>
      </c>
      <c r="H98" s="17">
        <f t="shared" ref="H98:H100" si="66">SUM(F98:G98)</f>
        <v>798.52</v>
      </c>
    </row>
    <row r="99" spans="1:8" x14ac:dyDescent="0.25">
      <c r="A99" s="1355" t="s">
        <v>2882</v>
      </c>
      <c r="B99" s="1337">
        <f>19/20</f>
        <v>0.95</v>
      </c>
      <c r="C99" s="16">
        <v>1190</v>
      </c>
      <c r="D99" s="16">
        <f t="shared" ref="D99:D100" si="67">SUM(B99*C99)</f>
        <v>1130.5</v>
      </c>
      <c r="E99" s="129">
        <v>0.5</v>
      </c>
      <c r="F99" s="16">
        <f t="shared" si="63"/>
        <v>565.25</v>
      </c>
      <c r="G99" s="16">
        <f t="shared" si="65"/>
        <v>136.16999999999999</v>
      </c>
      <c r="H99" s="17">
        <f t="shared" si="66"/>
        <v>701.42</v>
      </c>
    </row>
    <row r="100" spans="1:8" x14ac:dyDescent="0.25">
      <c r="A100" s="1355" t="s">
        <v>2882</v>
      </c>
      <c r="B100" s="1337">
        <v>1</v>
      </c>
      <c r="C100" s="16">
        <v>1015</v>
      </c>
      <c r="D100" s="16">
        <f t="shared" si="67"/>
        <v>1015</v>
      </c>
      <c r="E100" s="129">
        <v>0.5</v>
      </c>
      <c r="F100" s="16">
        <f t="shared" si="63"/>
        <v>507.5</v>
      </c>
      <c r="G100" s="16">
        <f t="shared" si="65"/>
        <v>122.26</v>
      </c>
      <c r="H100" s="17">
        <f t="shared" si="66"/>
        <v>629.76</v>
      </c>
    </row>
    <row r="101" spans="1:8" ht="49.5" x14ac:dyDescent="0.25">
      <c r="A101" s="1356" t="s">
        <v>2890</v>
      </c>
      <c r="B101" s="1056">
        <f>SUM(B102:B107)</f>
        <v>5.25</v>
      </c>
      <c r="C101" s="12"/>
      <c r="D101" s="50"/>
      <c r="E101" s="125"/>
      <c r="F101" s="12">
        <f t="shared" ref="F101:H101" si="68">SUM(F102:F107)</f>
        <v>3910.75</v>
      </c>
      <c r="G101" s="12">
        <f t="shared" si="68"/>
        <v>942.11000000000013</v>
      </c>
      <c r="H101" s="13">
        <f t="shared" si="68"/>
        <v>4852.8600000000006</v>
      </c>
    </row>
    <row r="102" spans="1:8" x14ac:dyDescent="0.25">
      <c r="A102" s="1355" t="s">
        <v>77</v>
      </c>
      <c r="B102" s="1337">
        <v>1</v>
      </c>
      <c r="C102" s="16">
        <v>1382</v>
      </c>
      <c r="D102" s="16">
        <f t="shared" ref="D102:D107" si="69">SUM(B102*C102)</f>
        <v>1382</v>
      </c>
      <c r="E102" s="129">
        <v>1</v>
      </c>
      <c r="F102" s="16">
        <f t="shared" ref="F102:F107" si="70">ROUND(D102*E102,2)</f>
        <v>1382</v>
      </c>
      <c r="G102" s="16">
        <f t="shared" ref="G102:G113" si="71">ROUND(F102*0.2409,2)</f>
        <v>332.92</v>
      </c>
      <c r="H102" s="17">
        <f t="shared" ref="H102" si="72">SUM(F102:G102)</f>
        <v>1714.92</v>
      </c>
    </row>
    <row r="103" spans="1:8" x14ac:dyDescent="0.25">
      <c r="A103" s="1354" t="s">
        <v>2891</v>
      </c>
      <c r="B103" s="1337">
        <f>19/20</f>
        <v>0.95</v>
      </c>
      <c r="C103" s="16">
        <v>1190</v>
      </c>
      <c r="D103" s="16">
        <f t="shared" si="69"/>
        <v>1130.5</v>
      </c>
      <c r="E103" s="129">
        <v>0.5</v>
      </c>
      <c r="F103" s="16">
        <f t="shared" si="70"/>
        <v>565.25</v>
      </c>
      <c r="G103" s="16">
        <f t="shared" si="71"/>
        <v>136.16999999999999</v>
      </c>
      <c r="H103" s="17">
        <f t="shared" ref="H103:H107" si="73">SUM(F103:G103)</f>
        <v>701.42</v>
      </c>
    </row>
    <row r="104" spans="1:8" x14ac:dyDescent="0.25">
      <c r="A104" s="1354" t="s">
        <v>2891</v>
      </c>
      <c r="B104" s="1337">
        <f>6/20</f>
        <v>0.3</v>
      </c>
      <c r="C104" s="16">
        <v>1190</v>
      </c>
      <c r="D104" s="16">
        <f t="shared" si="69"/>
        <v>357</v>
      </c>
      <c r="E104" s="129">
        <v>0.5</v>
      </c>
      <c r="F104" s="16">
        <f t="shared" si="70"/>
        <v>178.5</v>
      </c>
      <c r="G104" s="16">
        <f t="shared" si="71"/>
        <v>43</v>
      </c>
      <c r="H104" s="17">
        <f t="shared" si="73"/>
        <v>221.5</v>
      </c>
    </row>
    <row r="105" spans="1:8" x14ac:dyDescent="0.25">
      <c r="A105" s="1354" t="s">
        <v>2891</v>
      </c>
      <c r="B105" s="1337">
        <v>1</v>
      </c>
      <c r="C105" s="16">
        <v>1190</v>
      </c>
      <c r="D105" s="16">
        <f t="shared" si="69"/>
        <v>1190</v>
      </c>
      <c r="E105" s="129">
        <v>0.5</v>
      </c>
      <c r="F105" s="16">
        <f t="shared" si="70"/>
        <v>595</v>
      </c>
      <c r="G105" s="16">
        <f t="shared" si="71"/>
        <v>143.34</v>
      </c>
      <c r="H105" s="17">
        <f t="shared" si="73"/>
        <v>738.34</v>
      </c>
    </row>
    <row r="106" spans="1:8" x14ac:dyDescent="0.25">
      <c r="A106" s="1354" t="s">
        <v>2891</v>
      </c>
      <c r="B106" s="1337">
        <v>1</v>
      </c>
      <c r="C106" s="16">
        <v>1190</v>
      </c>
      <c r="D106" s="16">
        <f t="shared" si="69"/>
        <v>1190</v>
      </c>
      <c r="E106" s="129">
        <v>0.5</v>
      </c>
      <c r="F106" s="16">
        <f t="shared" si="70"/>
        <v>595</v>
      </c>
      <c r="G106" s="16">
        <f t="shared" si="71"/>
        <v>143.34</v>
      </c>
      <c r="H106" s="17">
        <f t="shared" si="73"/>
        <v>738.34</v>
      </c>
    </row>
    <row r="107" spans="1:8" x14ac:dyDescent="0.25">
      <c r="A107" s="1354" t="s">
        <v>2891</v>
      </c>
      <c r="B107" s="1337">
        <v>1</v>
      </c>
      <c r="C107" s="16">
        <v>1190</v>
      </c>
      <c r="D107" s="16">
        <f t="shared" si="69"/>
        <v>1190</v>
      </c>
      <c r="E107" s="129">
        <v>0.5</v>
      </c>
      <c r="F107" s="16">
        <f t="shared" si="70"/>
        <v>595</v>
      </c>
      <c r="G107" s="16">
        <f t="shared" si="71"/>
        <v>143.34</v>
      </c>
      <c r="H107" s="17">
        <f t="shared" si="73"/>
        <v>738.34</v>
      </c>
    </row>
    <row r="108" spans="1:8" ht="49.5" x14ac:dyDescent="0.25">
      <c r="A108" s="476" t="s">
        <v>2892</v>
      </c>
      <c r="B108" s="1056">
        <f>SUM(B109:B113)</f>
        <v>4.3499999999999996</v>
      </c>
      <c r="C108" s="12"/>
      <c r="D108" s="52"/>
      <c r="E108" s="125"/>
      <c r="F108" s="12">
        <f t="shared" ref="F108:H108" si="74">SUM(F109:F113)</f>
        <v>3082.5</v>
      </c>
      <c r="G108" s="12">
        <f t="shared" si="74"/>
        <v>732.21</v>
      </c>
      <c r="H108" s="13">
        <f t="shared" si="74"/>
        <v>3814.71</v>
      </c>
    </row>
    <row r="109" spans="1:8" ht="19.149999999999999" customHeight="1" x14ac:dyDescent="0.25">
      <c r="A109" s="1354" t="s">
        <v>1481</v>
      </c>
      <c r="B109" s="1337">
        <v>1</v>
      </c>
      <c r="C109" s="16">
        <v>1190</v>
      </c>
      <c r="D109" s="16">
        <f t="shared" ref="D109:D113" si="75">SUM(B109*C109)</f>
        <v>1190</v>
      </c>
      <c r="E109" s="129">
        <v>0.5</v>
      </c>
      <c r="F109" s="16">
        <f t="shared" ref="F109:F113" si="76">ROUND(D109*E109,2)</f>
        <v>595</v>
      </c>
      <c r="G109" s="16">
        <f t="shared" si="71"/>
        <v>143.34</v>
      </c>
      <c r="H109" s="17">
        <f t="shared" ref="H109" si="77">SUM(F109:G109)</f>
        <v>738.34</v>
      </c>
    </row>
    <row r="110" spans="1:8" ht="19.149999999999999" customHeight="1" x14ac:dyDescent="0.25">
      <c r="A110" s="1354" t="s">
        <v>1481</v>
      </c>
      <c r="B110" s="1055">
        <f>15/20</f>
        <v>0.75</v>
      </c>
      <c r="C110" s="16">
        <v>994</v>
      </c>
      <c r="D110" s="16">
        <f t="shared" si="75"/>
        <v>745.5</v>
      </c>
      <c r="E110" s="129">
        <v>0.5</v>
      </c>
      <c r="F110" s="16">
        <f t="shared" si="76"/>
        <v>372.75</v>
      </c>
      <c r="G110" s="16">
        <f>ROUND(F110*0.2131,2)</f>
        <v>79.430000000000007</v>
      </c>
      <c r="H110" s="17">
        <f t="shared" ref="H110:H113" si="78">SUM(F110:G110)</f>
        <v>452.18</v>
      </c>
    </row>
    <row r="111" spans="1:8" ht="19.149999999999999" customHeight="1" x14ac:dyDescent="0.25">
      <c r="A111" s="1354" t="s">
        <v>1481</v>
      </c>
      <c r="B111" s="1337">
        <f>14/20</f>
        <v>0.7</v>
      </c>
      <c r="C111" s="16">
        <v>835</v>
      </c>
      <c r="D111" s="16">
        <f t="shared" si="75"/>
        <v>584.5</v>
      </c>
      <c r="E111" s="129">
        <v>0.5</v>
      </c>
      <c r="F111" s="16">
        <f t="shared" si="76"/>
        <v>292.25</v>
      </c>
      <c r="G111" s="16">
        <f t="shared" si="71"/>
        <v>70.400000000000006</v>
      </c>
      <c r="H111" s="17">
        <f t="shared" si="78"/>
        <v>362.65</v>
      </c>
    </row>
    <row r="112" spans="1:8" ht="19.149999999999999" customHeight="1" x14ac:dyDescent="0.25">
      <c r="A112" s="1354" t="s">
        <v>1481</v>
      </c>
      <c r="B112" s="1337">
        <f>18/20</f>
        <v>0.9</v>
      </c>
      <c r="C112" s="16">
        <v>1190</v>
      </c>
      <c r="D112" s="16">
        <f t="shared" si="75"/>
        <v>1071</v>
      </c>
      <c r="E112" s="129">
        <v>0.5</v>
      </c>
      <c r="F112" s="16">
        <f t="shared" si="76"/>
        <v>535.5</v>
      </c>
      <c r="G112" s="16">
        <f t="shared" si="71"/>
        <v>129</v>
      </c>
      <c r="H112" s="17">
        <f t="shared" si="78"/>
        <v>664.5</v>
      </c>
    </row>
    <row r="113" spans="1:8" ht="19.149999999999999" customHeight="1" x14ac:dyDescent="0.25">
      <c r="A113" s="1354" t="s">
        <v>1481</v>
      </c>
      <c r="B113" s="1337">
        <v>1</v>
      </c>
      <c r="C113" s="16">
        <v>1287</v>
      </c>
      <c r="D113" s="16">
        <f t="shared" si="75"/>
        <v>1287</v>
      </c>
      <c r="E113" s="129">
        <v>1</v>
      </c>
      <c r="F113" s="16">
        <f t="shared" si="76"/>
        <v>1287</v>
      </c>
      <c r="G113" s="16">
        <f t="shared" si="71"/>
        <v>310.04000000000002</v>
      </c>
      <c r="H113" s="17">
        <f t="shared" si="78"/>
        <v>1597.04</v>
      </c>
    </row>
    <row r="114" spans="1:8" ht="55.9" customHeight="1" x14ac:dyDescent="0.25">
      <c r="A114" s="476" t="s">
        <v>2893</v>
      </c>
      <c r="B114" s="1056">
        <f t="shared" ref="B114" si="79">SUM(B115:B117)</f>
        <v>2.7</v>
      </c>
      <c r="C114" s="12"/>
      <c r="D114" s="50"/>
      <c r="E114" s="125"/>
      <c r="F114" s="12">
        <f t="shared" ref="F114:H114" si="80">SUM(F115:F117)</f>
        <v>1784.95</v>
      </c>
      <c r="G114" s="12">
        <f t="shared" si="80"/>
        <v>410.78</v>
      </c>
      <c r="H114" s="13">
        <f t="shared" si="80"/>
        <v>2195.73</v>
      </c>
    </row>
    <row r="115" spans="1:8" ht="21" customHeight="1" x14ac:dyDescent="0.25">
      <c r="A115" s="216" t="s">
        <v>77</v>
      </c>
      <c r="B115" s="1337">
        <v>1</v>
      </c>
      <c r="C115" s="16">
        <v>1382</v>
      </c>
      <c r="D115" s="16">
        <f t="shared" ref="D115:D117" si="81">SUM(B115*C115)</f>
        <v>1382</v>
      </c>
      <c r="E115" s="129">
        <v>0.5</v>
      </c>
      <c r="F115" s="16">
        <f t="shared" ref="F115:F117" si="82">ROUND(D115*E115,2)</f>
        <v>691</v>
      </c>
      <c r="G115" s="16">
        <f>ROUND(F115*0.2131,2)</f>
        <v>147.25</v>
      </c>
      <c r="H115" s="17">
        <f t="shared" ref="H115:H117" si="83">SUM(F115:G115)</f>
        <v>838.25</v>
      </c>
    </row>
    <row r="116" spans="1:8" ht="21" customHeight="1" x14ac:dyDescent="0.25">
      <c r="A116" s="1354" t="s">
        <v>2891</v>
      </c>
      <c r="B116" s="1337">
        <f>14/20</f>
        <v>0.7</v>
      </c>
      <c r="C116" s="128">
        <v>1287</v>
      </c>
      <c r="D116" s="16">
        <f t="shared" si="81"/>
        <v>900.9</v>
      </c>
      <c r="E116" s="129">
        <v>0.5</v>
      </c>
      <c r="F116" s="16">
        <f t="shared" si="82"/>
        <v>450.45</v>
      </c>
      <c r="G116" s="16">
        <f t="shared" ref="G116:G117" si="84">ROUND(F116*0.2409,2)</f>
        <v>108.51</v>
      </c>
      <c r="H116" s="17">
        <f t="shared" si="83"/>
        <v>558.96</v>
      </c>
    </row>
    <row r="117" spans="1:8" ht="21" customHeight="1" x14ac:dyDescent="0.25">
      <c r="A117" s="1354" t="s">
        <v>2891</v>
      </c>
      <c r="B117" s="1337">
        <v>1</v>
      </c>
      <c r="C117" s="128">
        <v>1287</v>
      </c>
      <c r="D117" s="16">
        <f t="shared" si="81"/>
        <v>1287</v>
      </c>
      <c r="E117" s="129">
        <v>0.5</v>
      </c>
      <c r="F117" s="16">
        <f t="shared" si="82"/>
        <v>643.5</v>
      </c>
      <c r="G117" s="16">
        <f t="shared" si="84"/>
        <v>155.02000000000001</v>
      </c>
      <c r="H117" s="17">
        <f t="shared" si="83"/>
        <v>798.52</v>
      </c>
    </row>
    <row r="118" spans="1:8" ht="54.6" customHeight="1" x14ac:dyDescent="0.25">
      <c r="A118" s="476" t="s">
        <v>2894</v>
      </c>
      <c r="B118" s="1056">
        <f t="shared" ref="B118" si="85">SUM(B119:B120)</f>
        <v>1.7</v>
      </c>
      <c r="C118" s="12"/>
      <c r="D118" s="52"/>
      <c r="E118" s="125"/>
      <c r="F118" s="12">
        <f t="shared" ref="F118:H118" si="86">SUM(F119:F120)</f>
        <v>1562.4</v>
      </c>
      <c r="G118" s="12">
        <f t="shared" si="86"/>
        <v>376.39</v>
      </c>
      <c r="H118" s="13">
        <f t="shared" si="86"/>
        <v>1938.79</v>
      </c>
    </row>
    <row r="119" spans="1:8" ht="18.600000000000001" customHeight="1" x14ac:dyDescent="0.25">
      <c r="A119" s="1354" t="s">
        <v>77</v>
      </c>
      <c r="B119" s="1337">
        <f>14/20</f>
        <v>0.7</v>
      </c>
      <c r="C119" s="16">
        <v>1382</v>
      </c>
      <c r="D119" s="16">
        <f t="shared" ref="D119:D120" si="87">SUM(B119*C119)</f>
        <v>967.4</v>
      </c>
      <c r="E119" s="129">
        <v>1</v>
      </c>
      <c r="F119" s="16">
        <f t="shared" ref="F119:F120" si="88">ROUND(D119*E119,2)</f>
        <v>967.4</v>
      </c>
      <c r="G119" s="16">
        <f t="shared" ref="G119:G120" si="89">ROUND(F119*0.2409,2)</f>
        <v>233.05</v>
      </c>
      <c r="H119" s="17">
        <f t="shared" ref="H119:H120" si="90">SUM(F119:G119)</f>
        <v>1200.45</v>
      </c>
    </row>
    <row r="120" spans="1:8" ht="18.600000000000001" customHeight="1" x14ac:dyDescent="0.25">
      <c r="A120" s="1354" t="s">
        <v>2895</v>
      </c>
      <c r="B120" s="1337">
        <v>1</v>
      </c>
      <c r="C120" s="16">
        <v>1190</v>
      </c>
      <c r="D120" s="16">
        <f t="shared" si="87"/>
        <v>1190</v>
      </c>
      <c r="E120" s="129">
        <v>0.5</v>
      </c>
      <c r="F120" s="16">
        <f t="shared" si="88"/>
        <v>595</v>
      </c>
      <c r="G120" s="16">
        <f t="shared" si="89"/>
        <v>143.34</v>
      </c>
      <c r="H120" s="17">
        <f t="shared" si="90"/>
        <v>738.34</v>
      </c>
    </row>
    <row r="121" spans="1:8" ht="21" customHeight="1" x14ac:dyDescent="0.25">
      <c r="A121" s="476" t="s">
        <v>2896</v>
      </c>
      <c r="B121" s="1056">
        <f>B122</f>
        <v>1</v>
      </c>
      <c r="C121" s="12"/>
      <c r="D121" s="52"/>
      <c r="E121" s="125"/>
      <c r="F121" s="12">
        <f t="shared" ref="F121:H121" si="91">F122</f>
        <v>823.5</v>
      </c>
      <c r="G121" s="12">
        <f t="shared" si="91"/>
        <v>198.38</v>
      </c>
      <c r="H121" s="13">
        <f t="shared" si="91"/>
        <v>1021.88</v>
      </c>
    </row>
    <row r="122" spans="1:8" ht="16.149999999999999" customHeight="1" x14ac:dyDescent="0.25">
      <c r="A122" s="216" t="s">
        <v>2888</v>
      </c>
      <c r="B122" s="1337">
        <v>1</v>
      </c>
      <c r="C122" s="16">
        <v>1647</v>
      </c>
      <c r="D122" s="16">
        <f>SUM(B122*C122)</f>
        <v>1647</v>
      </c>
      <c r="E122" s="129">
        <v>0.5</v>
      </c>
      <c r="F122" s="16">
        <f t="shared" ref="F122" si="92">ROUND(D122*E122,2)</f>
        <v>823.5</v>
      </c>
      <c r="G122" s="16">
        <f t="shared" ref="G122" si="93">ROUND(F122*0.2409,2)</f>
        <v>198.38</v>
      </c>
      <c r="H122" s="17">
        <f t="shared" ref="H122" si="94">SUM(F122:G122)</f>
        <v>1021.88</v>
      </c>
    </row>
    <row r="123" spans="1:8" ht="33.6" customHeight="1" x14ac:dyDescent="0.25">
      <c r="A123" s="476" t="s">
        <v>2897</v>
      </c>
      <c r="B123" s="1056">
        <f t="shared" ref="B123" si="95">B124</f>
        <v>1</v>
      </c>
      <c r="C123" s="12"/>
      <c r="D123" s="52"/>
      <c r="E123" s="125"/>
      <c r="F123" s="12">
        <f t="shared" ref="F123:H123" si="96">F124</f>
        <v>691</v>
      </c>
      <c r="G123" s="12">
        <f t="shared" si="96"/>
        <v>166.46</v>
      </c>
      <c r="H123" s="13">
        <f t="shared" si="96"/>
        <v>857.46</v>
      </c>
    </row>
    <row r="124" spans="1:8" x14ac:dyDescent="0.25">
      <c r="A124" s="1354" t="s">
        <v>77</v>
      </c>
      <c r="B124" s="1337">
        <v>1</v>
      </c>
      <c r="C124" s="16">
        <v>1382</v>
      </c>
      <c r="D124" s="16">
        <f t="shared" ref="D124" si="97">SUM(B124*C124)</f>
        <v>1382</v>
      </c>
      <c r="E124" s="129">
        <v>0.5</v>
      </c>
      <c r="F124" s="16">
        <f t="shared" ref="F124" si="98">ROUND(D124*E124,2)</f>
        <v>691</v>
      </c>
      <c r="G124" s="16">
        <f t="shared" ref="G124:G131" si="99">ROUND(F124*0.2409,2)</f>
        <v>166.46</v>
      </c>
      <c r="H124" s="17">
        <f t="shared" ref="H124" si="100">SUM(F124:G124)</f>
        <v>857.46</v>
      </c>
    </row>
    <row r="125" spans="1:8" ht="33" x14ac:dyDescent="0.25">
      <c r="A125" s="476" t="s">
        <v>2898</v>
      </c>
      <c r="B125" s="1056">
        <f>SUM(B126:B131)</f>
        <v>5.4</v>
      </c>
      <c r="C125" s="12"/>
      <c r="D125" s="52"/>
      <c r="E125" s="125"/>
      <c r="F125" s="12">
        <f t="shared" ref="F125:H125" si="101">SUM(F126:F131)</f>
        <v>3730</v>
      </c>
      <c r="G125" s="12">
        <f t="shared" si="101"/>
        <v>898.56000000000006</v>
      </c>
      <c r="H125" s="13">
        <f t="shared" si="101"/>
        <v>4628.5600000000004</v>
      </c>
    </row>
    <row r="126" spans="1:8" ht="19.899999999999999" customHeight="1" x14ac:dyDescent="0.25">
      <c r="A126" s="1354" t="s">
        <v>77</v>
      </c>
      <c r="B126" s="1055">
        <v>1</v>
      </c>
      <c r="C126" s="16">
        <v>1382</v>
      </c>
      <c r="D126" s="16">
        <f t="shared" ref="D126:D131" si="102">SUM(B126*C126)</f>
        <v>1382</v>
      </c>
      <c r="E126" s="129">
        <v>0.5</v>
      </c>
      <c r="F126" s="16">
        <f t="shared" ref="F126:F131" si="103">ROUND(D126*E126,2)</f>
        <v>691</v>
      </c>
      <c r="G126" s="16">
        <f t="shared" si="99"/>
        <v>166.46</v>
      </c>
      <c r="H126" s="17">
        <f t="shared" ref="H126:H127" si="104">SUM(F126:G126)</f>
        <v>857.46</v>
      </c>
    </row>
    <row r="127" spans="1:8" ht="19.899999999999999" customHeight="1" x14ac:dyDescent="0.25">
      <c r="A127" s="1354" t="s">
        <v>2882</v>
      </c>
      <c r="B127" s="1337">
        <v>1</v>
      </c>
      <c r="C127" s="16">
        <v>1190</v>
      </c>
      <c r="D127" s="16">
        <f t="shared" si="102"/>
        <v>1190</v>
      </c>
      <c r="E127" s="129">
        <v>1</v>
      </c>
      <c r="F127" s="16">
        <f t="shared" si="103"/>
        <v>1190</v>
      </c>
      <c r="G127" s="16">
        <f t="shared" si="99"/>
        <v>286.67</v>
      </c>
      <c r="H127" s="17">
        <f t="shared" si="104"/>
        <v>1476.67</v>
      </c>
    </row>
    <row r="128" spans="1:8" ht="19.899999999999999" customHeight="1" x14ac:dyDescent="0.25">
      <c r="A128" s="1354" t="s">
        <v>2899</v>
      </c>
      <c r="B128" s="1337">
        <f>14/20</f>
        <v>0.7</v>
      </c>
      <c r="C128" s="16">
        <v>1200</v>
      </c>
      <c r="D128" s="16">
        <f t="shared" si="102"/>
        <v>840</v>
      </c>
      <c r="E128" s="129">
        <v>0.5</v>
      </c>
      <c r="F128" s="16">
        <f t="shared" si="103"/>
        <v>420</v>
      </c>
      <c r="G128" s="16">
        <f t="shared" si="99"/>
        <v>101.18</v>
      </c>
      <c r="H128" s="17">
        <f t="shared" ref="H128:H131" si="105">SUM(F128:G128)</f>
        <v>521.18000000000006</v>
      </c>
    </row>
    <row r="129" spans="1:8" ht="19.899999999999999" customHeight="1" x14ac:dyDescent="0.25">
      <c r="A129" s="1354" t="s">
        <v>2900</v>
      </c>
      <c r="B129" s="1337">
        <v>1</v>
      </c>
      <c r="C129" s="16">
        <v>835</v>
      </c>
      <c r="D129" s="16">
        <f t="shared" si="102"/>
        <v>835</v>
      </c>
      <c r="E129" s="129">
        <v>0.5</v>
      </c>
      <c r="F129" s="16">
        <f t="shared" si="103"/>
        <v>417.5</v>
      </c>
      <c r="G129" s="16">
        <f t="shared" si="99"/>
        <v>100.58</v>
      </c>
      <c r="H129" s="17">
        <f t="shared" si="105"/>
        <v>518.08000000000004</v>
      </c>
    </row>
    <row r="130" spans="1:8" ht="19.899999999999999" customHeight="1" x14ac:dyDescent="0.25">
      <c r="A130" s="1354" t="s">
        <v>2879</v>
      </c>
      <c r="B130" s="1337">
        <v>1</v>
      </c>
      <c r="C130" s="16">
        <v>1190</v>
      </c>
      <c r="D130" s="16">
        <f t="shared" si="102"/>
        <v>1190</v>
      </c>
      <c r="E130" s="129">
        <v>0.5</v>
      </c>
      <c r="F130" s="16">
        <f t="shared" si="103"/>
        <v>595</v>
      </c>
      <c r="G130" s="16">
        <f t="shared" si="99"/>
        <v>143.34</v>
      </c>
      <c r="H130" s="17">
        <f t="shared" si="105"/>
        <v>738.34</v>
      </c>
    </row>
    <row r="131" spans="1:8" ht="19.899999999999999" customHeight="1" x14ac:dyDescent="0.25">
      <c r="A131" s="1354" t="s">
        <v>2900</v>
      </c>
      <c r="B131" s="1337">
        <f>14/20</f>
        <v>0.7</v>
      </c>
      <c r="C131" s="16">
        <v>1190</v>
      </c>
      <c r="D131" s="16">
        <f t="shared" si="102"/>
        <v>833</v>
      </c>
      <c r="E131" s="129">
        <v>0.5</v>
      </c>
      <c r="F131" s="16">
        <f t="shared" si="103"/>
        <v>416.5</v>
      </c>
      <c r="G131" s="16">
        <f t="shared" si="99"/>
        <v>100.33</v>
      </c>
      <c r="H131" s="17">
        <f t="shared" si="105"/>
        <v>516.83000000000004</v>
      </c>
    </row>
    <row r="132" spans="1:8" x14ac:dyDescent="0.25">
      <c r="A132" s="476" t="s">
        <v>2901</v>
      </c>
      <c r="B132" s="1056">
        <f>SUM(B133:B135)</f>
        <v>3</v>
      </c>
      <c r="C132" s="12"/>
      <c r="D132" s="52"/>
      <c r="E132" s="125"/>
      <c r="F132" s="12">
        <f t="shared" ref="F132:H132" si="106">SUM(F133:F135)</f>
        <v>2397</v>
      </c>
      <c r="G132" s="12">
        <f t="shared" si="106"/>
        <v>577.44000000000005</v>
      </c>
      <c r="H132" s="13">
        <f t="shared" si="106"/>
        <v>2974.4400000000005</v>
      </c>
    </row>
    <row r="133" spans="1:8" x14ac:dyDescent="0.25">
      <c r="A133" s="1357" t="s">
        <v>77</v>
      </c>
      <c r="B133" s="1337">
        <v>1</v>
      </c>
      <c r="C133" s="16">
        <v>1382</v>
      </c>
      <c r="D133" s="16">
        <f t="shared" ref="D133:D135" si="107">SUM(B133*C133)</f>
        <v>1382</v>
      </c>
      <c r="E133" s="129">
        <v>1</v>
      </c>
      <c r="F133" s="16">
        <f t="shared" ref="F133:F135" si="108">ROUND(D133*E133,2)</f>
        <v>1382</v>
      </c>
      <c r="G133" s="16">
        <f t="shared" ref="G133:G135" si="109">ROUND(F133*0.2409,2)</f>
        <v>332.92</v>
      </c>
      <c r="H133" s="17">
        <f t="shared" ref="H133:H135" si="110">SUM(F133:G133)</f>
        <v>1714.92</v>
      </c>
    </row>
    <row r="134" spans="1:8" x14ac:dyDescent="0.25">
      <c r="A134" s="1354" t="s">
        <v>649</v>
      </c>
      <c r="B134" s="1337">
        <v>1</v>
      </c>
      <c r="C134" s="16">
        <v>1015</v>
      </c>
      <c r="D134" s="16">
        <f t="shared" si="107"/>
        <v>1015</v>
      </c>
      <c r="E134" s="129">
        <v>0.5</v>
      </c>
      <c r="F134" s="16">
        <f t="shared" si="108"/>
        <v>507.5</v>
      </c>
      <c r="G134" s="16">
        <f t="shared" si="109"/>
        <v>122.26</v>
      </c>
      <c r="H134" s="17">
        <f t="shared" si="110"/>
        <v>629.76</v>
      </c>
    </row>
    <row r="135" spans="1:8" ht="17.25" thickBot="1" x14ac:dyDescent="0.3">
      <c r="A135" s="1358" t="s">
        <v>2902</v>
      </c>
      <c r="B135" s="1345">
        <v>1</v>
      </c>
      <c r="C135" s="53">
        <v>1015</v>
      </c>
      <c r="D135" s="53">
        <f t="shared" si="107"/>
        <v>1015</v>
      </c>
      <c r="E135" s="144">
        <v>0.5</v>
      </c>
      <c r="F135" s="53">
        <f t="shared" si="108"/>
        <v>507.5</v>
      </c>
      <c r="G135" s="53">
        <f t="shared" si="109"/>
        <v>122.26</v>
      </c>
      <c r="H135" s="54">
        <f t="shared" si="110"/>
        <v>629.76</v>
      </c>
    </row>
    <row r="139" spans="1:8" x14ac:dyDescent="0.25">
      <c r="A139" s="184" t="s">
        <v>394</v>
      </c>
    </row>
    <row r="140" spans="1:8" ht="18" customHeight="1" x14ac:dyDescent="0.25"/>
    <row r="141" spans="1:8" x14ac:dyDescent="0.25">
      <c r="A141" s="184" t="s">
        <v>2812</v>
      </c>
    </row>
    <row r="142" spans="1:8" x14ac:dyDescent="0.25">
      <c r="A142" s="184" t="s">
        <v>2813</v>
      </c>
    </row>
    <row r="144" spans="1:8" ht="18" customHeight="1" x14ac:dyDescent="0.25"/>
  </sheetData>
  <mergeCells count="4">
    <mergeCell ref="E1:F1"/>
    <mergeCell ref="A6:A7"/>
    <mergeCell ref="B6:H6"/>
    <mergeCell ref="A2:H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59999389629810485"/>
  </sheetPr>
  <dimension ref="A2:K3025"/>
  <sheetViews>
    <sheetView workbookViewId="0">
      <selection activeCell="L12" sqref="L12"/>
    </sheetView>
  </sheetViews>
  <sheetFormatPr defaultColWidth="13.42578125" defaultRowHeight="12.75" x14ac:dyDescent="0.25"/>
  <cols>
    <col min="1" max="1" width="35.28515625" style="363" customWidth="1"/>
    <col min="2" max="2" width="21.140625" style="345" customWidth="1"/>
    <col min="3" max="3" width="20.28515625" style="345" customWidth="1"/>
    <col min="4" max="4" width="13.42578125" style="346"/>
    <col min="5" max="5" width="16.140625" style="345" customWidth="1"/>
    <col min="6" max="6" width="9.5703125" style="346" customWidth="1"/>
    <col min="7" max="7" width="12.7109375" style="347" customWidth="1"/>
    <col min="8" max="8" width="12.42578125" style="345" customWidth="1"/>
    <col min="9" max="9" width="15" style="345" customWidth="1"/>
    <col min="10" max="16384" width="13.42578125" style="343"/>
  </cols>
  <sheetData>
    <row r="2" spans="1:11" ht="47.45" customHeight="1" x14ac:dyDescent="0.25">
      <c r="A2" s="1400" t="s">
        <v>691</v>
      </c>
      <c r="B2" s="1400"/>
      <c r="C2" s="1400"/>
      <c r="D2" s="1400"/>
      <c r="E2" s="1400"/>
      <c r="F2" s="1400"/>
      <c r="G2" s="1400"/>
      <c r="H2" s="1400"/>
      <c r="I2" s="1400"/>
    </row>
    <row r="4" spans="1:11" ht="18.75" x14ac:dyDescent="0.3">
      <c r="A4" s="344" t="s">
        <v>1585</v>
      </c>
    </row>
    <row r="5" spans="1:11" ht="13.5" thickBot="1" x14ac:dyDescent="0.3">
      <c r="B5" s="345">
        <v>195924.04199999996</v>
      </c>
      <c r="C5" s="345">
        <v>1240.9730000000002</v>
      </c>
      <c r="E5" s="345">
        <v>1241266.1821223001</v>
      </c>
      <c r="G5" s="347">
        <v>1159795.6700000002</v>
      </c>
      <c r="H5" s="345">
        <v>279395.59000000003</v>
      </c>
      <c r="I5" s="1284">
        <v>1439191.26</v>
      </c>
    </row>
    <row r="6" spans="1:11" ht="15.75" x14ac:dyDescent="0.25">
      <c r="A6" s="1401" t="s">
        <v>1586</v>
      </c>
      <c r="B6" s="1403" t="s">
        <v>11</v>
      </c>
      <c r="C6" s="1404"/>
      <c r="D6" s="1404"/>
      <c r="E6" s="1404"/>
      <c r="F6" s="1404"/>
      <c r="G6" s="1404"/>
      <c r="H6" s="1404"/>
      <c r="I6" s="1405"/>
    </row>
    <row r="7" spans="1:11" s="350" customFormat="1" ht="106.15" customHeight="1" x14ac:dyDescent="0.25">
      <c r="A7" s="1402"/>
      <c r="B7" s="1293" t="s">
        <v>21</v>
      </c>
      <c r="C7" s="348" t="s">
        <v>15</v>
      </c>
      <c r="D7" s="349" t="s">
        <v>16</v>
      </c>
      <c r="E7" s="349" t="s">
        <v>13</v>
      </c>
      <c r="F7" s="349" t="s">
        <v>3</v>
      </c>
      <c r="G7" s="349" t="s">
        <v>4</v>
      </c>
      <c r="H7" s="349" t="s">
        <v>5</v>
      </c>
      <c r="I7" s="1294" t="s">
        <v>6</v>
      </c>
    </row>
    <row r="8" spans="1:11" s="354" customFormat="1" ht="21.6" customHeight="1" x14ac:dyDescent="0.25">
      <c r="A8" s="1286"/>
      <c r="B8" s="351">
        <v>1</v>
      </c>
      <c r="C8" s="352" t="s">
        <v>24</v>
      </c>
      <c r="D8" s="352">
        <v>3</v>
      </c>
      <c r="E8" s="352" t="s">
        <v>17</v>
      </c>
      <c r="F8" s="352">
        <v>5</v>
      </c>
      <c r="G8" s="352" t="s">
        <v>18</v>
      </c>
      <c r="H8" s="352" t="s">
        <v>19</v>
      </c>
      <c r="I8" s="353" t="s">
        <v>20</v>
      </c>
    </row>
    <row r="9" spans="1:11" s="355" customFormat="1" ht="25.15" customHeight="1" x14ac:dyDescent="0.2">
      <c r="A9" s="1287" t="s">
        <v>0</v>
      </c>
      <c r="B9" s="1322">
        <f>B10+B49+B66+B82+B93+B117+B132+B148+B169+B199+B210+B220+B227+B236+B247+B251+B268+B273+B305+B308+B320+B335+B345+B384+B400+B456+B467+B496+B513+B521+B558+B566+B658+B745+B755+B771+B821+B907+B942+B976+B990+B1013+B1017+B1029+B1070+B1122+B1130+B1158+B1190+B1198+B1240+B1265+B1282+B1320+B1347+B1394+B1410+B1415+B1419+B1464+B1493+B1530+B1572+B1618+B1730+B2077+B2092+B2099+B2107+B2136+B2139+B2167+B2213+B2226+B2238+B2262+B2269+B2294+B2334+B2359+B2391+B2433+B2456+B2495+B2526+B2541+B2544+B2565+B2598+B2627+B2656+B2664+B2667+B2674+B2810+B2820+B2824+B2862+B2872+B2885+B2889+B2895+B2903+B2911+B2918+B2923+B2929+B2942+B2954+B3003+B3012+B3015+B882</f>
        <v>195924.04199999996</v>
      </c>
      <c r="C9" s="1295">
        <f>C10+C49+C66+C82+C93+C117+C132+C148+C169+C199+C210+C220+C227+C236+C247+C251+C268+C273+C305+C308+C320+C335+C345+C384+C400+C456+C467+C496+C513+C521+C558+C566+C658+C745+C755+C771+C821+C907+C942+C976+C990+C1013+C1017+C1029+C1070+C1122+C1130+C1158+C1190+C1198+C1240+C1265+C1282+C1320+C1347+C1394+C1410+C1415+C1419+C1464+C1493+C1530+C1572+C1618+C1730+C2077+C2092+C2099+C2107+C2136+C2139+C2167+C2213+C2226+C2238+C2262+C2269+C2294+C2334+C2359+C2391+C2433+C2456+C2495+C2526+C2541+C2544+C2565+C2598+C2627+C2656+C2664+C2667+C2674+C2810+C2820+C2824+C2862+C2872+C2885+C2889+C2895+C2903+C2911+C2918+C2923+C2929+C2942+C2954+C3003+C3012+C3015+C882</f>
        <v>1240.9730629425792</v>
      </c>
      <c r="D9" s="1295"/>
      <c r="E9" s="1295"/>
      <c r="F9" s="1296"/>
      <c r="G9" s="1295">
        <f>G10+G49+G66+G82+G93+G117+G132+G148+G169+G199+G210+G220+G227+G236+G247+G251+G268+G273+G305+G308+G320+G335+G345+G384+G400+G456+G467+G496+G513+G521+G558+G566+G658+G745+G755+G771+G821+G907+G942+G976+G990+G1013+G1017+G1029+G1070+G1122+G1130+G1158+G1190+G1198+G1240+G1265+G1282+G1320+G1347+G1394+G1410+G1415+G1419+G1464+G1493+G1530+G1572+G1618+G1730+G2077+G2092+G2099+G2107+G2136+G2139+G2167+G2213+G2226+G2238+G2262+G2269+G2294+G2334+G2359+G2391+G2433+G2456+G2495+G2526+G2541+G2544+G2565+G2598+G2627+G2656+G2664+G2667+G2674+G2810+G2820+G2824+G2862+G2872+G2885+G2889+G2895+G2903+G2911+G2918+G2923+G2929+G2942+G2954+G3003+G3012+G3015+G882</f>
        <v>1159795.6700000002</v>
      </c>
      <c r="H9" s="1295">
        <f>H10+H49+H66+H82+H93+H117+H132+H148+H169+H199+H210+H220+H227+H236+H247+H251+H268+H273+H305+H308+H320+H335+H345+H384+H400+H456+H467+H496+H513+H521+H558+H566+H658+H745+H755+H771+H821+H907+H942+H976+H990+H1013+H1017+H1029+H1070+H1122+H1130+H1158+H1190+H1198+H1240+H1265+H1282+H1320+H1347+H1394+H1410+H1415+H1419+H1464+H1493+H1530+H1572+H1618+H1730+H2077+H2092+H2099+H2107+H2136+H2139+H2167+H2213+H2226+H2238+H2262+H2269+H2294+H2334+H2359+H2391+H2433+H2456+H2495+H2526+H2541+H2544+H2565+H2598+H2627+H2656+H2664+H2667+H2674+H2810+H2820+H2824+H2862+H2872+H2885+H2889+H2895+H2903+H2911+H2918+H2923+H2929+H2942+H2954+H3003+H3012+H3015+H882</f>
        <v>279395.59000000003</v>
      </c>
      <c r="I9" s="1297">
        <f>I10+I49+I66+I82+I93+I117+I132+I148+I169+I199+I210+I220+I227+I236+I247+I251+I268+I273+I305+I308+I320+I335+I345+I384+I400+I456+I467+I496+I513+I521+I558+I566+I658+I745+I755+I771+I821+I907+I942+I976+I990+I1013+I1017+I1029+I1070+I1122+I1130+I1158+I1190+I1198+I1240+I1265+I1282+I1320+I1347+I1394+I1410+I1415+I1419+I1464+I1493+I1530+I1572+I1618+I1730+I2077+I2092+I2099+I2107+I2136+I2139+I2167+I2213+I2226+I2238+I2262+I2269+I2294+I2334+I2359+I2391+I2433+I2456+I2495+I2526+I2541+I2544+I2565+I2598+I2627+I2656+I2664+I2667+I2674+I2810+I2820+I2824+I2862+I2872+I2885+I2889+I2895+I2903+I2911+I2918+I2923+I2929+I2942+I2954+I3003+I3012+I3015+I882</f>
        <v>1439191.26</v>
      </c>
    </row>
    <row r="10" spans="1:11" s="355" customFormat="1" ht="36" customHeight="1" x14ac:dyDescent="0.2">
      <c r="A10" s="1288" t="s">
        <v>1587</v>
      </c>
      <c r="B10" s="1323">
        <f>B11+B15+B30</f>
        <v>4066.5</v>
      </c>
      <c r="C10" s="1298">
        <f>C11+C15+C30</f>
        <v>25.7373417721519</v>
      </c>
      <c r="D10" s="1298"/>
      <c r="E10" s="1298"/>
      <c r="F10" s="1299"/>
      <c r="G10" s="1298">
        <f>G11+G15+G30</f>
        <v>19423.100000000006</v>
      </c>
      <c r="H10" s="1298">
        <f>H11+H15+H30</f>
        <v>4679.0199999999995</v>
      </c>
      <c r="I10" s="1300">
        <f>I11+I15+I30</f>
        <v>24102.12</v>
      </c>
      <c r="J10" s="1285"/>
      <c r="K10" s="1285"/>
    </row>
    <row r="11" spans="1:11" s="355" customFormat="1" ht="25.9" customHeight="1" x14ac:dyDescent="0.2">
      <c r="A11" s="1289" t="s">
        <v>10</v>
      </c>
      <c r="B11" s="1324">
        <f>SUM(B12:B14)</f>
        <v>226.5</v>
      </c>
      <c r="C11" s="1302">
        <f>SUM(C12:C14)</f>
        <v>1.4335443037974684</v>
      </c>
      <c r="D11" s="1301"/>
      <c r="E11" s="1302"/>
      <c r="F11" s="1303"/>
      <c r="G11" s="1302">
        <f>SUM(G12:G14)</f>
        <v>1785.5900000000001</v>
      </c>
      <c r="H11" s="1302">
        <f>SUM(H12:H14)</f>
        <v>430.14</v>
      </c>
      <c r="I11" s="1304">
        <f>SUM(I12:I14)</f>
        <v>2215.73</v>
      </c>
    </row>
    <row r="12" spans="1:11" ht="25.5" x14ac:dyDescent="0.2">
      <c r="A12" s="1290" t="s">
        <v>1588</v>
      </c>
      <c r="B12" s="1325">
        <v>55</v>
      </c>
      <c r="C12" s="1306">
        <f t="shared" ref="C12:C13" si="0">B12/158</f>
        <v>0.34810126582278483</v>
      </c>
      <c r="D12" s="1305">
        <v>1387</v>
      </c>
      <c r="E12" s="1306">
        <f>D12*C12</f>
        <v>482.81645569620258</v>
      </c>
      <c r="F12" s="1307">
        <v>1</v>
      </c>
      <c r="G12" s="1308">
        <f>ROUND(E12*F12,2)</f>
        <v>482.82</v>
      </c>
      <c r="H12" s="1306">
        <f>ROUND(G12*24.09%,2)</f>
        <v>116.31</v>
      </c>
      <c r="I12" s="1309">
        <f>G12+H12</f>
        <v>599.13</v>
      </c>
    </row>
    <row r="13" spans="1:11" x14ac:dyDescent="0.2">
      <c r="A13" s="1290" t="s">
        <v>1589</v>
      </c>
      <c r="B13" s="1325">
        <v>64</v>
      </c>
      <c r="C13" s="1306">
        <f t="shared" si="0"/>
        <v>0.4050632911392405</v>
      </c>
      <c r="D13" s="1305">
        <v>6.8333000000000004</v>
      </c>
      <c r="E13" s="1306">
        <f>D13*B13</f>
        <v>437.33120000000002</v>
      </c>
      <c r="F13" s="1307">
        <v>1</v>
      </c>
      <c r="G13" s="1308">
        <f t="shared" ref="G13:G48" si="1">ROUND(E13*F13,2)</f>
        <v>437.33</v>
      </c>
      <c r="H13" s="1306">
        <f>ROUND(G13*24.09%,2)</f>
        <v>105.35</v>
      </c>
      <c r="I13" s="1309">
        <f>G13+H13</f>
        <v>542.67999999999995</v>
      </c>
    </row>
    <row r="14" spans="1:11" x14ac:dyDescent="0.2">
      <c r="A14" s="1290" t="s">
        <v>1306</v>
      </c>
      <c r="B14" s="1325">
        <v>107.5</v>
      </c>
      <c r="C14" s="1306">
        <f>B14/158</f>
        <v>0.680379746835443</v>
      </c>
      <c r="D14" s="1305">
        <v>1272</v>
      </c>
      <c r="E14" s="1306">
        <f>D14*C14</f>
        <v>865.44303797468353</v>
      </c>
      <c r="F14" s="1307">
        <v>1</v>
      </c>
      <c r="G14" s="1308">
        <f t="shared" si="1"/>
        <v>865.44</v>
      </c>
      <c r="H14" s="1306">
        <f>ROUND(G14*24.09%,2)</f>
        <v>208.48</v>
      </c>
      <c r="I14" s="1309">
        <f>G14+H14</f>
        <v>1073.92</v>
      </c>
    </row>
    <row r="15" spans="1:11" ht="38.25" x14ac:dyDescent="0.2">
      <c r="A15" s="1289" t="s">
        <v>8</v>
      </c>
      <c r="B15" s="1324">
        <f>SUM(B16:B29)</f>
        <v>1819</v>
      </c>
      <c r="C15" s="1302">
        <f>SUM(C16:C29)</f>
        <v>11.512658227848101</v>
      </c>
      <c r="D15" s="1305"/>
      <c r="E15" s="1302"/>
      <c r="F15" s="1307"/>
      <c r="G15" s="1302">
        <f>SUM(G16:G29)</f>
        <v>10130.340000000002</v>
      </c>
      <c r="H15" s="1302">
        <f>SUM(H16:H29)</f>
        <v>2440.3999999999996</v>
      </c>
      <c r="I15" s="1304">
        <f>SUM(I16:I29)</f>
        <v>12570.740000000002</v>
      </c>
    </row>
    <row r="16" spans="1:11" x14ac:dyDescent="0.2">
      <c r="A16" s="1290" t="s">
        <v>612</v>
      </c>
      <c r="B16" s="1325">
        <v>156</v>
      </c>
      <c r="C16" s="1306">
        <f>B16/158</f>
        <v>0.98734177215189878</v>
      </c>
      <c r="D16" s="1305">
        <v>5.0171000000000001</v>
      </c>
      <c r="E16" s="1306">
        <f t="shared" ref="E16:E25" si="2">D16*B16</f>
        <v>782.66759999999999</v>
      </c>
      <c r="F16" s="1307">
        <v>1</v>
      </c>
      <c r="G16" s="1308">
        <f t="shared" si="1"/>
        <v>782.67</v>
      </c>
      <c r="H16" s="1306">
        <f t="shared" ref="H16:H29" si="3">ROUND(G16*24.09%,2)</f>
        <v>188.55</v>
      </c>
      <c r="I16" s="1309">
        <f t="shared" ref="I16:I29" si="4">G16+H16</f>
        <v>971.22</v>
      </c>
    </row>
    <row r="17" spans="1:9" x14ac:dyDescent="0.2">
      <c r="A17" s="1290" t="s">
        <v>612</v>
      </c>
      <c r="B17" s="1325">
        <v>72</v>
      </c>
      <c r="C17" s="1306">
        <f t="shared" ref="C17:C48" si="5">B17/158</f>
        <v>0.45569620253164556</v>
      </c>
      <c r="D17" s="1305">
        <v>5.0171000000000001</v>
      </c>
      <c r="E17" s="1306">
        <f t="shared" si="2"/>
        <v>361.2312</v>
      </c>
      <c r="F17" s="1307">
        <v>1</v>
      </c>
      <c r="G17" s="1308">
        <f t="shared" si="1"/>
        <v>361.23</v>
      </c>
      <c r="H17" s="1306">
        <f t="shared" si="3"/>
        <v>87.02</v>
      </c>
      <c r="I17" s="1309">
        <f t="shared" si="4"/>
        <v>448.25</v>
      </c>
    </row>
    <row r="18" spans="1:9" x14ac:dyDescent="0.2">
      <c r="A18" s="1290" t="s">
        <v>612</v>
      </c>
      <c r="B18" s="1325">
        <v>163</v>
      </c>
      <c r="C18" s="1306">
        <f t="shared" si="5"/>
        <v>1.0316455696202531</v>
      </c>
      <c r="D18" s="1305">
        <v>5.0171000000000001</v>
      </c>
      <c r="E18" s="1306">
        <f t="shared" si="2"/>
        <v>817.78730000000007</v>
      </c>
      <c r="F18" s="1307">
        <v>1</v>
      </c>
      <c r="G18" s="1308">
        <f t="shared" si="1"/>
        <v>817.79</v>
      </c>
      <c r="H18" s="1306">
        <f t="shared" si="3"/>
        <v>197.01</v>
      </c>
      <c r="I18" s="1309">
        <f t="shared" si="4"/>
        <v>1014.8</v>
      </c>
    </row>
    <row r="19" spans="1:9" x14ac:dyDescent="0.2">
      <c r="A19" s="1290" t="s">
        <v>612</v>
      </c>
      <c r="B19" s="1325">
        <v>158</v>
      </c>
      <c r="C19" s="1306">
        <f t="shared" si="5"/>
        <v>1</v>
      </c>
      <c r="D19" s="1305">
        <v>5.0171000000000001</v>
      </c>
      <c r="E19" s="1306">
        <f t="shared" si="2"/>
        <v>792.70180000000005</v>
      </c>
      <c r="F19" s="1307">
        <v>1</v>
      </c>
      <c r="G19" s="1308">
        <f t="shared" si="1"/>
        <v>792.7</v>
      </c>
      <c r="H19" s="1306">
        <f t="shared" si="3"/>
        <v>190.96</v>
      </c>
      <c r="I19" s="1309">
        <f t="shared" si="4"/>
        <v>983.66000000000008</v>
      </c>
    </row>
    <row r="20" spans="1:9" x14ac:dyDescent="0.2">
      <c r="A20" s="1290" t="s">
        <v>612</v>
      </c>
      <c r="B20" s="1325">
        <v>175.5</v>
      </c>
      <c r="C20" s="1306">
        <f t="shared" si="5"/>
        <v>1.110759493670886</v>
      </c>
      <c r="D20" s="1305">
        <v>5.0171000000000001</v>
      </c>
      <c r="E20" s="1306">
        <f t="shared" si="2"/>
        <v>880.50104999999996</v>
      </c>
      <c r="F20" s="1307">
        <v>1</v>
      </c>
      <c r="G20" s="1308">
        <f t="shared" si="1"/>
        <v>880.5</v>
      </c>
      <c r="H20" s="1306">
        <f t="shared" si="3"/>
        <v>212.11</v>
      </c>
      <c r="I20" s="1309">
        <f t="shared" si="4"/>
        <v>1092.6100000000001</v>
      </c>
    </row>
    <row r="21" spans="1:9" x14ac:dyDescent="0.2">
      <c r="A21" s="1290" t="s">
        <v>612</v>
      </c>
      <c r="B21" s="1325">
        <v>175.5</v>
      </c>
      <c r="C21" s="1306">
        <f t="shared" si="5"/>
        <v>1.110759493670886</v>
      </c>
      <c r="D21" s="1305">
        <v>5.0171000000000001</v>
      </c>
      <c r="E21" s="1306">
        <f t="shared" si="2"/>
        <v>880.50104999999996</v>
      </c>
      <c r="F21" s="1307">
        <v>1</v>
      </c>
      <c r="G21" s="1308">
        <f t="shared" si="1"/>
        <v>880.5</v>
      </c>
      <c r="H21" s="1306">
        <f t="shared" si="3"/>
        <v>212.11</v>
      </c>
      <c r="I21" s="1309">
        <f t="shared" si="4"/>
        <v>1092.6100000000001</v>
      </c>
    </row>
    <row r="22" spans="1:9" x14ac:dyDescent="0.2">
      <c r="A22" s="1290" t="s">
        <v>612</v>
      </c>
      <c r="B22" s="1325">
        <v>126</v>
      </c>
      <c r="C22" s="1306">
        <f t="shared" si="5"/>
        <v>0.79746835443037978</v>
      </c>
      <c r="D22" s="1305">
        <v>5.5804999999999998</v>
      </c>
      <c r="E22" s="1306">
        <f t="shared" si="2"/>
        <v>703.14300000000003</v>
      </c>
      <c r="F22" s="1307">
        <v>1</v>
      </c>
      <c r="G22" s="1308">
        <f t="shared" si="1"/>
        <v>703.14</v>
      </c>
      <c r="H22" s="1306">
        <f t="shared" si="3"/>
        <v>169.39</v>
      </c>
      <c r="I22" s="1309">
        <f t="shared" si="4"/>
        <v>872.53</v>
      </c>
    </row>
    <row r="23" spans="1:9" x14ac:dyDescent="0.2">
      <c r="A23" s="1290" t="s">
        <v>612</v>
      </c>
      <c r="B23" s="1325">
        <v>180</v>
      </c>
      <c r="C23" s="1306">
        <f t="shared" si="5"/>
        <v>1.139240506329114</v>
      </c>
      <c r="D23" s="1305">
        <v>5.5804999999999998</v>
      </c>
      <c r="E23" s="1306">
        <f t="shared" si="2"/>
        <v>1004.49</v>
      </c>
      <c r="F23" s="1307">
        <v>1</v>
      </c>
      <c r="G23" s="1308">
        <f t="shared" si="1"/>
        <v>1004.49</v>
      </c>
      <c r="H23" s="1306">
        <f t="shared" si="3"/>
        <v>241.98</v>
      </c>
      <c r="I23" s="1309">
        <f t="shared" si="4"/>
        <v>1246.47</v>
      </c>
    </row>
    <row r="24" spans="1:9" x14ac:dyDescent="0.2">
      <c r="A24" s="1290" t="s">
        <v>966</v>
      </c>
      <c r="B24" s="1325">
        <v>177</v>
      </c>
      <c r="C24" s="1306">
        <f t="shared" si="5"/>
        <v>1.120253164556962</v>
      </c>
      <c r="D24" s="1305">
        <v>5.5804999999999998</v>
      </c>
      <c r="E24" s="1306">
        <f t="shared" si="2"/>
        <v>987.74849999999992</v>
      </c>
      <c r="F24" s="1307">
        <v>1</v>
      </c>
      <c r="G24" s="1308">
        <f t="shared" si="1"/>
        <v>987.75</v>
      </c>
      <c r="H24" s="1306">
        <f t="shared" si="3"/>
        <v>237.95</v>
      </c>
      <c r="I24" s="1309">
        <f t="shared" si="4"/>
        <v>1225.7</v>
      </c>
    </row>
    <row r="25" spans="1:9" x14ac:dyDescent="0.2">
      <c r="A25" s="1290" t="s">
        <v>612</v>
      </c>
      <c r="B25" s="1325">
        <v>170</v>
      </c>
      <c r="C25" s="1306">
        <f t="shared" si="5"/>
        <v>1.0759493670886076</v>
      </c>
      <c r="D25" s="1305">
        <v>8.5805000000000007</v>
      </c>
      <c r="E25" s="1306">
        <f t="shared" si="2"/>
        <v>1458.6850000000002</v>
      </c>
      <c r="F25" s="1307">
        <v>1</v>
      </c>
      <c r="G25" s="1308">
        <f t="shared" si="1"/>
        <v>1458.69</v>
      </c>
      <c r="H25" s="1306">
        <f t="shared" si="3"/>
        <v>351.4</v>
      </c>
      <c r="I25" s="1309">
        <f t="shared" si="4"/>
        <v>1810.0900000000001</v>
      </c>
    </row>
    <row r="26" spans="1:9" x14ac:dyDescent="0.2">
      <c r="A26" s="1290" t="s">
        <v>612</v>
      </c>
      <c r="B26" s="1325">
        <v>179</v>
      </c>
      <c r="C26" s="1306">
        <f t="shared" si="5"/>
        <v>1.1329113924050633</v>
      </c>
      <c r="D26" s="1305">
        <v>837</v>
      </c>
      <c r="E26" s="1306">
        <f>D26*C26</f>
        <v>948.24683544303798</v>
      </c>
      <c r="F26" s="1307">
        <v>1</v>
      </c>
      <c r="G26" s="1308">
        <f t="shared" si="1"/>
        <v>948.25</v>
      </c>
      <c r="H26" s="1306">
        <f t="shared" si="3"/>
        <v>228.43</v>
      </c>
      <c r="I26" s="1309">
        <f t="shared" si="4"/>
        <v>1176.68</v>
      </c>
    </row>
    <row r="27" spans="1:9" x14ac:dyDescent="0.2">
      <c r="A27" s="1290" t="s">
        <v>726</v>
      </c>
      <c r="B27" s="1325">
        <v>64</v>
      </c>
      <c r="C27" s="1306">
        <f t="shared" si="5"/>
        <v>0.4050632911392405</v>
      </c>
      <c r="D27" s="1305">
        <v>931</v>
      </c>
      <c r="E27" s="1306">
        <f>D27*C27</f>
        <v>377.11392405063293</v>
      </c>
      <c r="F27" s="1307">
        <v>1</v>
      </c>
      <c r="G27" s="1308">
        <f t="shared" si="1"/>
        <v>377.11</v>
      </c>
      <c r="H27" s="1306">
        <f t="shared" si="3"/>
        <v>90.85</v>
      </c>
      <c r="I27" s="1309">
        <f t="shared" si="4"/>
        <v>467.96000000000004</v>
      </c>
    </row>
    <row r="28" spans="1:9" x14ac:dyDescent="0.2">
      <c r="A28" s="1290" t="s">
        <v>612</v>
      </c>
      <c r="B28" s="1325">
        <v>9</v>
      </c>
      <c r="C28" s="1306">
        <f t="shared" si="5"/>
        <v>5.6962025316455694E-2</v>
      </c>
      <c r="D28" s="1305">
        <v>931</v>
      </c>
      <c r="E28" s="1306">
        <f>D28*C28</f>
        <v>53.031645569620252</v>
      </c>
      <c r="F28" s="1307">
        <v>1</v>
      </c>
      <c r="G28" s="1308">
        <f t="shared" si="1"/>
        <v>53.03</v>
      </c>
      <c r="H28" s="1306">
        <f t="shared" si="3"/>
        <v>12.77</v>
      </c>
      <c r="I28" s="1309">
        <f t="shared" si="4"/>
        <v>65.8</v>
      </c>
    </row>
    <row r="29" spans="1:9" x14ac:dyDescent="0.2">
      <c r="A29" s="1290" t="s">
        <v>612</v>
      </c>
      <c r="B29" s="1325">
        <v>14</v>
      </c>
      <c r="C29" s="1306">
        <f t="shared" si="5"/>
        <v>8.8607594936708861E-2</v>
      </c>
      <c r="D29" s="1305">
        <v>931</v>
      </c>
      <c r="E29" s="1306">
        <f>D29*C29</f>
        <v>82.493670886075947</v>
      </c>
      <c r="F29" s="1307">
        <v>1</v>
      </c>
      <c r="G29" s="1308">
        <f t="shared" si="1"/>
        <v>82.49</v>
      </c>
      <c r="H29" s="1306">
        <f t="shared" si="3"/>
        <v>19.87</v>
      </c>
      <c r="I29" s="1309">
        <f t="shared" si="4"/>
        <v>102.36</v>
      </c>
    </row>
    <row r="30" spans="1:9" ht="25.5" x14ac:dyDescent="0.2">
      <c r="A30" s="1289" t="s">
        <v>7</v>
      </c>
      <c r="B30" s="1324">
        <f>SUM(B31:B48)</f>
        <v>2021</v>
      </c>
      <c r="C30" s="1302">
        <f>SUM(C31:C48)</f>
        <v>12.791139240506329</v>
      </c>
      <c r="D30" s="1305"/>
      <c r="E30" s="1302">
        <f>SUM(E31:E48)</f>
        <v>7507.1559670886072</v>
      </c>
      <c r="F30" s="1307"/>
      <c r="G30" s="1302">
        <f>SUM(G31:G48)</f>
        <v>7507.1700000000019</v>
      </c>
      <c r="H30" s="1302">
        <f>SUM(H31:H48)</f>
        <v>1808.48</v>
      </c>
      <c r="I30" s="1304">
        <f>SUM(I31:I48)</f>
        <v>9315.6499999999978</v>
      </c>
    </row>
    <row r="31" spans="1:9" x14ac:dyDescent="0.2">
      <c r="A31" s="1290" t="s">
        <v>1590</v>
      </c>
      <c r="B31" s="1325">
        <v>165.5</v>
      </c>
      <c r="C31" s="1306">
        <f t="shared" si="5"/>
        <v>1.0474683544303798</v>
      </c>
      <c r="D31" s="1305">
        <v>3.4645999999999999</v>
      </c>
      <c r="E31" s="1306">
        <f t="shared" ref="E31:E37" si="6">D31*B31</f>
        <v>573.3913</v>
      </c>
      <c r="F31" s="1307">
        <v>1</v>
      </c>
      <c r="G31" s="1308">
        <f t="shared" si="1"/>
        <v>573.39</v>
      </c>
      <c r="H31" s="1306">
        <f t="shared" ref="H31:H48" si="7">ROUND(G31*24.09%,2)</f>
        <v>138.13</v>
      </c>
      <c r="I31" s="1309">
        <f t="shared" ref="I31:I48" si="8">G31+H31</f>
        <v>711.52</v>
      </c>
    </row>
    <row r="32" spans="1:9" x14ac:dyDescent="0.2">
      <c r="A32" s="1290" t="s">
        <v>1590</v>
      </c>
      <c r="B32" s="1325">
        <v>193.5</v>
      </c>
      <c r="C32" s="1306">
        <f t="shared" si="5"/>
        <v>1.2246835443037976</v>
      </c>
      <c r="D32" s="1305">
        <v>3.4645999999999999</v>
      </c>
      <c r="E32" s="1306">
        <f t="shared" si="6"/>
        <v>670.40009999999995</v>
      </c>
      <c r="F32" s="1307">
        <v>1</v>
      </c>
      <c r="G32" s="1308">
        <f t="shared" si="1"/>
        <v>670.4</v>
      </c>
      <c r="H32" s="1306">
        <f t="shared" si="7"/>
        <v>161.5</v>
      </c>
      <c r="I32" s="1309">
        <f t="shared" si="8"/>
        <v>831.9</v>
      </c>
    </row>
    <row r="33" spans="1:9" x14ac:dyDescent="0.2">
      <c r="A33" s="1290" t="s">
        <v>1590</v>
      </c>
      <c r="B33" s="1325">
        <v>6</v>
      </c>
      <c r="C33" s="1306">
        <f t="shared" si="5"/>
        <v>3.7974683544303799E-2</v>
      </c>
      <c r="D33" s="1305">
        <v>3.4645999999999999</v>
      </c>
      <c r="E33" s="1306">
        <f t="shared" si="6"/>
        <v>20.787599999999998</v>
      </c>
      <c r="F33" s="1307">
        <v>1</v>
      </c>
      <c r="G33" s="1308">
        <f t="shared" si="1"/>
        <v>20.79</v>
      </c>
      <c r="H33" s="1306">
        <f t="shared" si="7"/>
        <v>5.01</v>
      </c>
      <c r="I33" s="1309">
        <f t="shared" si="8"/>
        <v>25.799999999999997</v>
      </c>
    </row>
    <row r="34" spans="1:9" x14ac:dyDescent="0.2">
      <c r="A34" s="1290" t="s">
        <v>1590</v>
      </c>
      <c r="B34" s="1325">
        <v>186.5</v>
      </c>
      <c r="C34" s="1306">
        <f t="shared" si="5"/>
        <v>1.1803797468354431</v>
      </c>
      <c r="D34" s="1305">
        <v>3.4645999999999999</v>
      </c>
      <c r="E34" s="1306">
        <f t="shared" si="6"/>
        <v>646.14789999999994</v>
      </c>
      <c r="F34" s="1307">
        <v>1</v>
      </c>
      <c r="G34" s="1308">
        <f t="shared" si="1"/>
        <v>646.15</v>
      </c>
      <c r="H34" s="1306">
        <f t="shared" si="7"/>
        <v>155.66</v>
      </c>
      <c r="I34" s="1309">
        <f t="shared" si="8"/>
        <v>801.81</v>
      </c>
    </row>
    <row r="35" spans="1:9" x14ac:dyDescent="0.2">
      <c r="A35" s="1290" t="s">
        <v>1590</v>
      </c>
      <c r="B35" s="1325">
        <v>153.5</v>
      </c>
      <c r="C35" s="1306">
        <f t="shared" si="5"/>
        <v>0.97151898734177211</v>
      </c>
      <c r="D35" s="1305">
        <v>3.4645999999999999</v>
      </c>
      <c r="E35" s="1306">
        <f t="shared" si="6"/>
        <v>531.81610000000001</v>
      </c>
      <c r="F35" s="1307">
        <v>1</v>
      </c>
      <c r="G35" s="1308">
        <f t="shared" si="1"/>
        <v>531.82000000000005</v>
      </c>
      <c r="H35" s="1306">
        <f t="shared" si="7"/>
        <v>128.12</v>
      </c>
      <c r="I35" s="1309">
        <f t="shared" si="8"/>
        <v>659.94</v>
      </c>
    </row>
    <row r="36" spans="1:9" x14ac:dyDescent="0.2">
      <c r="A36" s="1290" t="s">
        <v>1590</v>
      </c>
      <c r="B36" s="1325">
        <v>34</v>
      </c>
      <c r="C36" s="1306">
        <f t="shared" si="5"/>
        <v>0.21518987341772153</v>
      </c>
      <c r="D36" s="1305">
        <v>3.4645999999999999</v>
      </c>
      <c r="E36" s="1306">
        <f t="shared" si="6"/>
        <v>117.79639999999999</v>
      </c>
      <c r="F36" s="1307">
        <v>1</v>
      </c>
      <c r="G36" s="1308">
        <f t="shared" si="1"/>
        <v>117.8</v>
      </c>
      <c r="H36" s="1306">
        <f t="shared" si="7"/>
        <v>28.38</v>
      </c>
      <c r="I36" s="1309">
        <f t="shared" si="8"/>
        <v>146.18</v>
      </c>
    </row>
    <row r="37" spans="1:9" x14ac:dyDescent="0.2">
      <c r="A37" s="1290" t="s">
        <v>1590</v>
      </c>
      <c r="B37" s="1325">
        <v>32</v>
      </c>
      <c r="C37" s="1306">
        <f t="shared" si="5"/>
        <v>0.20253164556962025</v>
      </c>
      <c r="D37" s="1305">
        <v>3.4645999999999999</v>
      </c>
      <c r="E37" s="1306">
        <f t="shared" si="6"/>
        <v>110.8672</v>
      </c>
      <c r="F37" s="1307">
        <v>1</v>
      </c>
      <c r="G37" s="1308">
        <f t="shared" si="1"/>
        <v>110.87</v>
      </c>
      <c r="H37" s="1306">
        <f t="shared" si="7"/>
        <v>26.71</v>
      </c>
      <c r="I37" s="1309">
        <f t="shared" si="8"/>
        <v>137.58000000000001</v>
      </c>
    </row>
    <row r="38" spans="1:9" x14ac:dyDescent="0.2">
      <c r="A38" s="1290" t="s">
        <v>1590</v>
      </c>
      <c r="B38" s="1325">
        <v>101</v>
      </c>
      <c r="C38" s="1306">
        <f t="shared" si="5"/>
        <v>0.63924050632911389</v>
      </c>
      <c r="D38" s="1305">
        <v>578</v>
      </c>
      <c r="E38" s="1306">
        <f t="shared" ref="E38:E48" si="9">D38*C38</f>
        <v>369.48101265822783</v>
      </c>
      <c r="F38" s="1307">
        <v>1</v>
      </c>
      <c r="G38" s="1308">
        <f t="shared" si="1"/>
        <v>369.48</v>
      </c>
      <c r="H38" s="1306">
        <f t="shared" si="7"/>
        <v>89.01</v>
      </c>
      <c r="I38" s="1309">
        <f t="shared" si="8"/>
        <v>458.49</v>
      </c>
    </row>
    <row r="39" spans="1:9" x14ac:dyDescent="0.2">
      <c r="A39" s="1290" t="s">
        <v>1590</v>
      </c>
      <c r="B39" s="1325">
        <v>176</v>
      </c>
      <c r="C39" s="1306">
        <f t="shared" si="5"/>
        <v>1.1139240506329113</v>
      </c>
      <c r="D39" s="1305">
        <v>578</v>
      </c>
      <c r="E39" s="1306">
        <f t="shared" si="9"/>
        <v>643.84810126582272</v>
      </c>
      <c r="F39" s="1307">
        <v>1</v>
      </c>
      <c r="G39" s="1308">
        <f t="shared" si="1"/>
        <v>643.85</v>
      </c>
      <c r="H39" s="1306">
        <f t="shared" si="7"/>
        <v>155.1</v>
      </c>
      <c r="I39" s="1309">
        <f t="shared" si="8"/>
        <v>798.95</v>
      </c>
    </row>
    <row r="40" spans="1:9" x14ac:dyDescent="0.2">
      <c r="A40" s="1290" t="s">
        <v>1590</v>
      </c>
      <c r="B40" s="1325">
        <v>56</v>
      </c>
      <c r="C40" s="1306">
        <f t="shared" si="5"/>
        <v>0.35443037974683544</v>
      </c>
      <c r="D40" s="1305">
        <v>578</v>
      </c>
      <c r="E40" s="1306">
        <f t="shared" si="9"/>
        <v>204.86075949367088</v>
      </c>
      <c r="F40" s="1307">
        <v>1</v>
      </c>
      <c r="G40" s="1308">
        <f t="shared" si="1"/>
        <v>204.86</v>
      </c>
      <c r="H40" s="1306">
        <f t="shared" si="7"/>
        <v>49.35</v>
      </c>
      <c r="I40" s="1309">
        <f t="shared" si="8"/>
        <v>254.21</v>
      </c>
    </row>
    <row r="41" spans="1:9" x14ac:dyDescent="0.2">
      <c r="A41" s="1290" t="s">
        <v>1590</v>
      </c>
      <c r="B41" s="1325">
        <v>64</v>
      </c>
      <c r="C41" s="1306">
        <f t="shared" si="5"/>
        <v>0.4050632911392405</v>
      </c>
      <c r="D41" s="1305">
        <v>578</v>
      </c>
      <c r="E41" s="1306">
        <f t="shared" si="9"/>
        <v>234.12658227848101</v>
      </c>
      <c r="F41" s="1307">
        <v>1</v>
      </c>
      <c r="G41" s="1308">
        <f t="shared" si="1"/>
        <v>234.13</v>
      </c>
      <c r="H41" s="1306">
        <f t="shared" si="7"/>
        <v>56.4</v>
      </c>
      <c r="I41" s="1309">
        <f t="shared" si="8"/>
        <v>290.52999999999997</v>
      </c>
    </row>
    <row r="42" spans="1:9" x14ac:dyDescent="0.2">
      <c r="A42" s="1290" t="s">
        <v>1590</v>
      </c>
      <c r="B42" s="1325">
        <v>195</v>
      </c>
      <c r="C42" s="1306">
        <f t="shared" si="5"/>
        <v>1.2341772151898733</v>
      </c>
      <c r="D42" s="1305">
        <v>578</v>
      </c>
      <c r="E42" s="1306">
        <f t="shared" si="9"/>
        <v>713.35443037974676</v>
      </c>
      <c r="F42" s="1307">
        <v>1</v>
      </c>
      <c r="G42" s="1308">
        <f t="shared" si="1"/>
        <v>713.35</v>
      </c>
      <c r="H42" s="1306">
        <f t="shared" si="7"/>
        <v>171.85</v>
      </c>
      <c r="I42" s="1309">
        <f t="shared" si="8"/>
        <v>885.2</v>
      </c>
    </row>
    <row r="43" spans="1:9" x14ac:dyDescent="0.2">
      <c r="A43" s="1290" t="s">
        <v>1590</v>
      </c>
      <c r="B43" s="1325">
        <v>32</v>
      </c>
      <c r="C43" s="1306">
        <f t="shared" si="5"/>
        <v>0.20253164556962025</v>
      </c>
      <c r="D43" s="1305">
        <v>578</v>
      </c>
      <c r="E43" s="1306">
        <f t="shared" si="9"/>
        <v>117.0632911392405</v>
      </c>
      <c r="F43" s="1307">
        <v>1</v>
      </c>
      <c r="G43" s="1308">
        <f t="shared" si="1"/>
        <v>117.06</v>
      </c>
      <c r="H43" s="1306">
        <f t="shared" si="7"/>
        <v>28.2</v>
      </c>
      <c r="I43" s="1309">
        <f t="shared" si="8"/>
        <v>145.26</v>
      </c>
    </row>
    <row r="44" spans="1:9" x14ac:dyDescent="0.2">
      <c r="A44" s="1290" t="s">
        <v>1590</v>
      </c>
      <c r="B44" s="1325">
        <v>176</v>
      </c>
      <c r="C44" s="1306">
        <f t="shared" si="5"/>
        <v>1.1139240506329113</v>
      </c>
      <c r="D44" s="1305">
        <v>578</v>
      </c>
      <c r="E44" s="1306">
        <f t="shared" si="9"/>
        <v>643.84810126582272</v>
      </c>
      <c r="F44" s="1307">
        <v>1</v>
      </c>
      <c r="G44" s="1308">
        <f t="shared" si="1"/>
        <v>643.85</v>
      </c>
      <c r="H44" s="1306">
        <f t="shared" si="7"/>
        <v>155.1</v>
      </c>
      <c r="I44" s="1309">
        <f t="shared" si="8"/>
        <v>798.95</v>
      </c>
    </row>
    <row r="45" spans="1:9" x14ac:dyDescent="0.2">
      <c r="A45" s="1290" t="s">
        <v>1590</v>
      </c>
      <c r="B45" s="1325">
        <v>64</v>
      </c>
      <c r="C45" s="1306">
        <f t="shared" si="5"/>
        <v>0.4050632911392405</v>
      </c>
      <c r="D45" s="1305">
        <v>578</v>
      </c>
      <c r="E45" s="1306">
        <f t="shared" si="9"/>
        <v>234.12658227848101</v>
      </c>
      <c r="F45" s="1307">
        <v>1</v>
      </c>
      <c r="G45" s="1308">
        <f t="shared" si="1"/>
        <v>234.13</v>
      </c>
      <c r="H45" s="1306">
        <f t="shared" si="7"/>
        <v>56.4</v>
      </c>
      <c r="I45" s="1309">
        <f t="shared" si="8"/>
        <v>290.52999999999997</v>
      </c>
    </row>
    <row r="46" spans="1:9" x14ac:dyDescent="0.2">
      <c r="A46" s="1290" t="s">
        <v>1590</v>
      </c>
      <c r="B46" s="1325">
        <v>129.5</v>
      </c>
      <c r="C46" s="1306">
        <f t="shared" si="5"/>
        <v>0.819620253164557</v>
      </c>
      <c r="D46" s="1305">
        <v>578</v>
      </c>
      <c r="E46" s="1306">
        <f t="shared" si="9"/>
        <v>473.74050632911394</v>
      </c>
      <c r="F46" s="1307">
        <v>1</v>
      </c>
      <c r="G46" s="1308">
        <f t="shared" si="1"/>
        <v>473.74</v>
      </c>
      <c r="H46" s="1306">
        <f t="shared" si="7"/>
        <v>114.12</v>
      </c>
      <c r="I46" s="1309">
        <f t="shared" si="8"/>
        <v>587.86</v>
      </c>
    </row>
    <row r="47" spans="1:9" x14ac:dyDescent="0.2">
      <c r="A47" s="1290" t="s">
        <v>1590</v>
      </c>
      <c r="B47" s="1325">
        <v>91.5</v>
      </c>
      <c r="C47" s="1306">
        <f t="shared" si="5"/>
        <v>0.57911392405063289</v>
      </c>
      <c r="D47" s="1305">
        <v>578</v>
      </c>
      <c r="E47" s="1306">
        <f t="shared" si="9"/>
        <v>334.72784810126581</v>
      </c>
      <c r="F47" s="1307">
        <v>1</v>
      </c>
      <c r="G47" s="1308">
        <f t="shared" si="1"/>
        <v>334.73</v>
      </c>
      <c r="H47" s="1306">
        <f t="shared" si="7"/>
        <v>80.64</v>
      </c>
      <c r="I47" s="1309">
        <f t="shared" si="8"/>
        <v>415.37</v>
      </c>
    </row>
    <row r="48" spans="1:9" x14ac:dyDescent="0.2">
      <c r="A48" s="1290" t="s">
        <v>1591</v>
      </c>
      <c r="B48" s="1325">
        <v>165</v>
      </c>
      <c r="C48" s="1306">
        <f t="shared" si="5"/>
        <v>1.0443037974683544</v>
      </c>
      <c r="D48" s="1305">
        <v>830</v>
      </c>
      <c r="E48" s="1306">
        <f t="shared" si="9"/>
        <v>866.77215189873414</v>
      </c>
      <c r="F48" s="1307">
        <v>1</v>
      </c>
      <c r="G48" s="1308">
        <f t="shared" si="1"/>
        <v>866.77</v>
      </c>
      <c r="H48" s="1306">
        <f t="shared" si="7"/>
        <v>208.8</v>
      </c>
      <c r="I48" s="1309">
        <f t="shared" si="8"/>
        <v>1075.57</v>
      </c>
    </row>
    <row r="49" spans="1:9" ht="25.5" x14ac:dyDescent="0.2">
      <c r="A49" s="1288" t="s">
        <v>1592</v>
      </c>
      <c r="B49" s="1323">
        <f>B50+B57</f>
        <v>535.25</v>
      </c>
      <c r="C49" s="1298">
        <f>C50+C57</f>
        <v>3.3876582278481013</v>
      </c>
      <c r="D49" s="1310"/>
      <c r="E49" s="1298"/>
      <c r="F49" s="1311"/>
      <c r="G49" s="1298">
        <f>G50+G57</f>
        <v>3592.02</v>
      </c>
      <c r="H49" s="1298">
        <f>H50+H57</f>
        <v>865.33000000000015</v>
      </c>
      <c r="I49" s="1300">
        <f>I50+I57</f>
        <v>4457.3500000000004</v>
      </c>
    </row>
    <row r="50" spans="1:9" ht="25.5" x14ac:dyDescent="0.2">
      <c r="A50" s="1289" t="s">
        <v>10</v>
      </c>
      <c r="B50" s="1324">
        <f>SUM(B51:B56)</f>
        <v>242.75</v>
      </c>
      <c r="C50" s="1302">
        <f>SUM(C51:C56)</f>
        <v>1.5363924050632911</v>
      </c>
      <c r="D50" s="1305"/>
      <c r="E50" s="1302"/>
      <c r="F50" s="1307"/>
      <c r="G50" s="1302">
        <f>SUM(G51:G56)</f>
        <v>1891.99</v>
      </c>
      <c r="H50" s="1302">
        <f>SUM(H51:H56)</f>
        <v>455.78000000000009</v>
      </c>
      <c r="I50" s="1304">
        <f>SUM(I51:I56)</f>
        <v>2347.7700000000004</v>
      </c>
    </row>
    <row r="51" spans="1:9" x14ac:dyDescent="0.2">
      <c r="A51" s="1290" t="s">
        <v>1593</v>
      </c>
      <c r="B51" s="1325">
        <v>39.5</v>
      </c>
      <c r="C51" s="1306">
        <f t="shared" ref="C51:C65" si="10">B51/158</f>
        <v>0.25</v>
      </c>
      <c r="D51" s="1305">
        <v>6.8333000000000004</v>
      </c>
      <c r="E51" s="1306">
        <f>D51*B51</f>
        <v>269.91534999999999</v>
      </c>
      <c r="F51" s="1307">
        <v>1</v>
      </c>
      <c r="G51" s="1308">
        <f t="shared" ref="G51:G65" si="11">ROUND(E51*F51,2)</f>
        <v>269.92</v>
      </c>
      <c r="H51" s="1306">
        <f t="shared" ref="H51:H56" si="12">ROUND(G51*24.09%,2)</f>
        <v>65.02</v>
      </c>
      <c r="I51" s="1309">
        <f t="shared" ref="I51:I56" si="13">G51+H51</f>
        <v>334.94</v>
      </c>
    </row>
    <row r="52" spans="1:9" x14ac:dyDescent="0.2">
      <c r="A52" s="1290" t="s">
        <v>1469</v>
      </c>
      <c r="B52" s="1325">
        <v>68</v>
      </c>
      <c r="C52" s="1306">
        <f t="shared" si="10"/>
        <v>0.43037974683544306</v>
      </c>
      <c r="D52" s="1305">
        <v>7.6245000000000003</v>
      </c>
      <c r="E52" s="1306">
        <f>D52*B52</f>
        <v>518.46600000000001</v>
      </c>
      <c r="F52" s="1307">
        <v>1</v>
      </c>
      <c r="G52" s="1308">
        <f t="shared" si="11"/>
        <v>518.47</v>
      </c>
      <c r="H52" s="1306">
        <f t="shared" si="12"/>
        <v>124.9</v>
      </c>
      <c r="I52" s="1309">
        <f t="shared" si="13"/>
        <v>643.37</v>
      </c>
    </row>
    <row r="53" spans="1:9" x14ac:dyDescent="0.2">
      <c r="A53" s="1290" t="s">
        <v>1469</v>
      </c>
      <c r="B53" s="1325">
        <v>39.5</v>
      </c>
      <c r="C53" s="1306">
        <f t="shared" si="10"/>
        <v>0.25</v>
      </c>
      <c r="D53" s="1305">
        <v>1272</v>
      </c>
      <c r="E53" s="1306">
        <f>D53*C53</f>
        <v>318</v>
      </c>
      <c r="F53" s="1307">
        <v>1</v>
      </c>
      <c r="G53" s="1308">
        <f t="shared" si="11"/>
        <v>318</v>
      </c>
      <c r="H53" s="1306">
        <f t="shared" si="12"/>
        <v>76.61</v>
      </c>
      <c r="I53" s="1309">
        <f t="shared" si="13"/>
        <v>394.61</v>
      </c>
    </row>
    <row r="54" spans="1:9" x14ac:dyDescent="0.2">
      <c r="A54" s="1290" t="s">
        <v>1469</v>
      </c>
      <c r="B54" s="1325">
        <v>39.5</v>
      </c>
      <c r="C54" s="1306">
        <f t="shared" si="10"/>
        <v>0.25</v>
      </c>
      <c r="D54" s="1305">
        <v>1272</v>
      </c>
      <c r="E54" s="1306">
        <f>D54*C54</f>
        <v>318</v>
      </c>
      <c r="F54" s="1307">
        <v>1</v>
      </c>
      <c r="G54" s="1308">
        <f t="shared" si="11"/>
        <v>318</v>
      </c>
      <c r="H54" s="1306">
        <f t="shared" si="12"/>
        <v>76.61</v>
      </c>
      <c r="I54" s="1309">
        <f t="shared" si="13"/>
        <v>394.61</v>
      </c>
    </row>
    <row r="55" spans="1:9" ht="25.5" x14ac:dyDescent="0.2">
      <c r="A55" s="1290" t="s">
        <v>1594</v>
      </c>
      <c r="B55" s="1325">
        <v>39.5</v>
      </c>
      <c r="C55" s="1306">
        <f t="shared" si="10"/>
        <v>0.25</v>
      </c>
      <c r="D55" s="1305">
        <v>1387</v>
      </c>
      <c r="E55" s="1306">
        <f>D55*C55</f>
        <v>346.75</v>
      </c>
      <c r="F55" s="1307">
        <v>1</v>
      </c>
      <c r="G55" s="1308">
        <f t="shared" si="11"/>
        <v>346.75</v>
      </c>
      <c r="H55" s="1306">
        <f t="shared" si="12"/>
        <v>83.53</v>
      </c>
      <c r="I55" s="1309">
        <f t="shared" si="13"/>
        <v>430.28</v>
      </c>
    </row>
    <row r="56" spans="1:9" x14ac:dyDescent="0.2">
      <c r="A56" s="1290" t="s">
        <v>1589</v>
      </c>
      <c r="B56" s="1325">
        <v>16.75</v>
      </c>
      <c r="C56" s="1306">
        <f t="shared" si="10"/>
        <v>0.1060126582278481</v>
      </c>
      <c r="D56" s="1305">
        <v>1140</v>
      </c>
      <c r="E56" s="1306">
        <f>D56*C56</f>
        <v>120.85443037974683</v>
      </c>
      <c r="F56" s="1307">
        <v>1</v>
      </c>
      <c r="G56" s="1308">
        <f t="shared" si="11"/>
        <v>120.85</v>
      </c>
      <c r="H56" s="1306">
        <f t="shared" si="12"/>
        <v>29.11</v>
      </c>
      <c r="I56" s="1309">
        <f t="shared" si="13"/>
        <v>149.95999999999998</v>
      </c>
    </row>
    <row r="57" spans="1:9" ht="38.25" x14ac:dyDescent="0.2">
      <c r="A57" s="1289" t="s">
        <v>8</v>
      </c>
      <c r="B57" s="1324">
        <f>SUM(B58:B65)</f>
        <v>292.5</v>
      </c>
      <c r="C57" s="1302">
        <f>SUM(C58:C65)</f>
        <v>1.8512658227848102</v>
      </c>
      <c r="D57" s="1305"/>
      <c r="E57" s="1302"/>
      <c r="F57" s="1307"/>
      <c r="G57" s="1302">
        <f>SUM(G58:G65)</f>
        <v>1700.03</v>
      </c>
      <c r="H57" s="1302">
        <f>SUM(H58:H65)</f>
        <v>409.55</v>
      </c>
      <c r="I57" s="1304">
        <f>SUM(I58:I65)</f>
        <v>2109.58</v>
      </c>
    </row>
    <row r="58" spans="1:9" x14ac:dyDescent="0.2">
      <c r="A58" s="1290" t="s">
        <v>726</v>
      </c>
      <c r="B58" s="1325">
        <v>39.5</v>
      </c>
      <c r="C58" s="1306">
        <f t="shared" si="10"/>
        <v>0.25</v>
      </c>
      <c r="D58" s="1305">
        <v>837</v>
      </c>
      <c r="E58" s="1306">
        <f t="shared" ref="E58:E65" si="14">D58*C58</f>
        <v>209.25</v>
      </c>
      <c r="F58" s="1307">
        <v>1</v>
      </c>
      <c r="G58" s="1308">
        <f t="shared" si="11"/>
        <v>209.25</v>
      </c>
      <c r="H58" s="1306">
        <f t="shared" ref="H58:H65" si="15">ROUND(G58*24.09%,2)</f>
        <v>50.41</v>
      </c>
      <c r="I58" s="1309">
        <f t="shared" ref="I58:I65" si="16">G58+H58</f>
        <v>259.65999999999997</v>
      </c>
    </row>
    <row r="59" spans="1:9" x14ac:dyDescent="0.2">
      <c r="A59" s="1290" t="s">
        <v>726</v>
      </c>
      <c r="B59" s="1325">
        <v>39.5</v>
      </c>
      <c r="C59" s="1306">
        <f t="shared" si="10"/>
        <v>0.25</v>
      </c>
      <c r="D59" s="1305">
        <v>931</v>
      </c>
      <c r="E59" s="1306">
        <f t="shared" si="14"/>
        <v>232.75</v>
      </c>
      <c r="F59" s="1307">
        <v>1</v>
      </c>
      <c r="G59" s="1308">
        <f t="shared" si="11"/>
        <v>232.75</v>
      </c>
      <c r="H59" s="1306">
        <f t="shared" si="15"/>
        <v>56.07</v>
      </c>
      <c r="I59" s="1309">
        <f t="shared" si="16"/>
        <v>288.82</v>
      </c>
    </row>
    <row r="60" spans="1:9" x14ac:dyDescent="0.2">
      <c r="A60" s="1290" t="s">
        <v>726</v>
      </c>
      <c r="B60" s="1325">
        <v>28</v>
      </c>
      <c r="C60" s="1306">
        <f t="shared" si="10"/>
        <v>0.17721518987341772</v>
      </c>
      <c r="D60" s="1305">
        <v>931</v>
      </c>
      <c r="E60" s="1306">
        <f t="shared" si="14"/>
        <v>164.98734177215189</v>
      </c>
      <c r="F60" s="1307">
        <v>1</v>
      </c>
      <c r="G60" s="1308">
        <f t="shared" si="11"/>
        <v>164.99</v>
      </c>
      <c r="H60" s="1306">
        <f t="shared" si="15"/>
        <v>39.75</v>
      </c>
      <c r="I60" s="1309">
        <f t="shared" si="16"/>
        <v>204.74</v>
      </c>
    </row>
    <row r="61" spans="1:9" x14ac:dyDescent="0.2">
      <c r="A61" s="1290" t="s">
        <v>726</v>
      </c>
      <c r="B61" s="1325">
        <v>39.5</v>
      </c>
      <c r="C61" s="1306">
        <f t="shared" si="10"/>
        <v>0.25</v>
      </c>
      <c r="D61" s="1305">
        <v>931</v>
      </c>
      <c r="E61" s="1306">
        <f t="shared" si="14"/>
        <v>232.75</v>
      </c>
      <c r="F61" s="1307">
        <v>1</v>
      </c>
      <c r="G61" s="1308">
        <f t="shared" si="11"/>
        <v>232.75</v>
      </c>
      <c r="H61" s="1306">
        <f t="shared" si="15"/>
        <v>56.07</v>
      </c>
      <c r="I61" s="1309">
        <f t="shared" si="16"/>
        <v>288.82</v>
      </c>
    </row>
    <row r="62" spans="1:9" x14ac:dyDescent="0.2">
      <c r="A62" s="1290" t="s">
        <v>726</v>
      </c>
      <c r="B62" s="1325">
        <v>39.5</v>
      </c>
      <c r="C62" s="1306">
        <f t="shared" si="10"/>
        <v>0.25</v>
      </c>
      <c r="D62" s="1305">
        <v>931</v>
      </c>
      <c r="E62" s="1306">
        <f t="shared" si="14"/>
        <v>232.75</v>
      </c>
      <c r="F62" s="1307">
        <v>1</v>
      </c>
      <c r="G62" s="1308">
        <f t="shared" si="11"/>
        <v>232.75</v>
      </c>
      <c r="H62" s="1306">
        <f t="shared" si="15"/>
        <v>56.07</v>
      </c>
      <c r="I62" s="1309">
        <f t="shared" si="16"/>
        <v>288.82</v>
      </c>
    </row>
    <row r="63" spans="1:9" x14ac:dyDescent="0.2">
      <c r="A63" s="1290" t="s">
        <v>726</v>
      </c>
      <c r="B63" s="1325">
        <v>39.5</v>
      </c>
      <c r="C63" s="1306">
        <f t="shared" si="10"/>
        <v>0.25</v>
      </c>
      <c r="D63" s="1305">
        <v>931</v>
      </c>
      <c r="E63" s="1306">
        <f t="shared" si="14"/>
        <v>232.75</v>
      </c>
      <c r="F63" s="1307">
        <v>1</v>
      </c>
      <c r="G63" s="1308">
        <f t="shared" si="11"/>
        <v>232.75</v>
      </c>
      <c r="H63" s="1306">
        <f t="shared" si="15"/>
        <v>56.07</v>
      </c>
      <c r="I63" s="1309">
        <f t="shared" si="16"/>
        <v>288.82</v>
      </c>
    </row>
    <row r="64" spans="1:9" x14ac:dyDescent="0.2">
      <c r="A64" s="1290" t="s">
        <v>726</v>
      </c>
      <c r="B64" s="1325">
        <v>27.5</v>
      </c>
      <c r="C64" s="1306">
        <f t="shared" si="10"/>
        <v>0.17405063291139242</v>
      </c>
      <c r="D64" s="1305">
        <v>931</v>
      </c>
      <c r="E64" s="1306">
        <f t="shared" si="14"/>
        <v>162.04113924050634</v>
      </c>
      <c r="F64" s="1307">
        <v>1</v>
      </c>
      <c r="G64" s="1308">
        <f t="shared" si="11"/>
        <v>162.04</v>
      </c>
      <c r="H64" s="1306">
        <f t="shared" si="15"/>
        <v>39.04</v>
      </c>
      <c r="I64" s="1309">
        <f t="shared" si="16"/>
        <v>201.07999999999998</v>
      </c>
    </row>
    <row r="65" spans="1:9" ht="12.6" customHeight="1" x14ac:dyDescent="0.2">
      <c r="A65" s="1290" t="s">
        <v>726</v>
      </c>
      <c r="B65" s="1325">
        <v>39.5</v>
      </c>
      <c r="C65" s="1306">
        <f t="shared" si="10"/>
        <v>0.25</v>
      </c>
      <c r="D65" s="1305">
        <v>931</v>
      </c>
      <c r="E65" s="1306">
        <f t="shared" si="14"/>
        <v>232.75</v>
      </c>
      <c r="F65" s="1307">
        <v>1</v>
      </c>
      <c r="G65" s="1308">
        <f t="shared" si="11"/>
        <v>232.75</v>
      </c>
      <c r="H65" s="1306">
        <f t="shared" si="15"/>
        <v>56.07</v>
      </c>
      <c r="I65" s="1309">
        <f t="shared" si="16"/>
        <v>288.82</v>
      </c>
    </row>
    <row r="66" spans="1:9" ht="12.6" customHeight="1" x14ac:dyDescent="0.2">
      <c r="A66" s="1288" t="s">
        <v>1595</v>
      </c>
      <c r="B66" s="1323">
        <f>B72+B67</f>
        <v>726</v>
      </c>
      <c r="C66" s="1298">
        <f>C72+C67</f>
        <v>4.5949367088607591</v>
      </c>
      <c r="D66" s="1310"/>
      <c r="E66" s="1298"/>
      <c r="F66" s="1311"/>
      <c r="G66" s="1298">
        <f>G72+G67</f>
        <v>4897.51</v>
      </c>
      <c r="H66" s="1298">
        <f>H72+H67</f>
        <v>1179.8200000000002</v>
      </c>
      <c r="I66" s="1300">
        <f>I72+I67</f>
        <v>6077.33</v>
      </c>
    </row>
    <row r="67" spans="1:9" ht="12.6" customHeight="1" x14ac:dyDescent="0.2">
      <c r="A67" s="1289" t="s">
        <v>10</v>
      </c>
      <c r="B67" s="1324">
        <f>SUM(B68:B71)</f>
        <v>264.5</v>
      </c>
      <c r="C67" s="1302">
        <f>SUM(C68:C71)</f>
        <v>1.6740506329113924</v>
      </c>
      <c r="D67" s="1305"/>
      <c r="E67" s="1302"/>
      <c r="F67" s="1307"/>
      <c r="G67" s="1302">
        <f>SUM(G68:G71)</f>
        <v>2178.16</v>
      </c>
      <c r="H67" s="1302">
        <f>SUM(H68:H71)</f>
        <v>524.72</v>
      </c>
      <c r="I67" s="1304">
        <f>SUM(I68:I71)</f>
        <v>2702.88</v>
      </c>
    </row>
    <row r="68" spans="1:9" ht="38.25" x14ac:dyDescent="0.2">
      <c r="A68" s="1290" t="s">
        <v>1596</v>
      </c>
      <c r="B68" s="1325">
        <v>67</v>
      </c>
      <c r="C68" s="1306">
        <f t="shared" ref="C68:C81" si="17">B68/158</f>
        <v>0.42405063291139239</v>
      </c>
      <c r="D68" s="1305">
        <v>1387</v>
      </c>
      <c r="E68" s="1306">
        <f>D68*C68</f>
        <v>588.15822784810121</v>
      </c>
      <c r="F68" s="1307">
        <v>1</v>
      </c>
      <c r="G68" s="1308">
        <f t="shared" ref="G68:G81" si="18">ROUND(E68*F68,2)</f>
        <v>588.16</v>
      </c>
      <c r="H68" s="1306">
        <f>ROUND(G68*24.09%,2)</f>
        <v>141.69</v>
      </c>
      <c r="I68" s="1309">
        <f>G68+H68</f>
        <v>729.84999999999991</v>
      </c>
    </row>
    <row r="69" spans="1:9" x14ac:dyDescent="0.2">
      <c r="A69" s="1290" t="s">
        <v>1306</v>
      </c>
      <c r="B69" s="1325">
        <v>39.5</v>
      </c>
      <c r="C69" s="1306">
        <f t="shared" si="17"/>
        <v>0.25</v>
      </c>
      <c r="D69" s="1305">
        <v>1272</v>
      </c>
      <c r="E69" s="1306">
        <f>D69*C69</f>
        <v>318</v>
      </c>
      <c r="F69" s="1307">
        <v>1</v>
      </c>
      <c r="G69" s="1308">
        <f t="shared" si="18"/>
        <v>318</v>
      </c>
      <c r="H69" s="1306">
        <f>ROUND(G69*24.09%,2)</f>
        <v>76.61</v>
      </c>
      <c r="I69" s="1309">
        <f>G69+H69</f>
        <v>394.61</v>
      </c>
    </row>
    <row r="70" spans="1:9" x14ac:dyDescent="0.2">
      <c r="A70" s="1290" t="s">
        <v>1306</v>
      </c>
      <c r="B70" s="1325">
        <v>79</v>
      </c>
      <c r="C70" s="1306">
        <f t="shared" si="17"/>
        <v>0.5</v>
      </c>
      <c r="D70" s="1305">
        <v>1272</v>
      </c>
      <c r="E70" s="1306">
        <f>D70*C70</f>
        <v>636</v>
      </c>
      <c r="F70" s="1307">
        <v>1</v>
      </c>
      <c r="G70" s="1308">
        <f t="shared" si="18"/>
        <v>636</v>
      </c>
      <c r="H70" s="1306">
        <f>ROUND(G70*24.09%,2)</f>
        <v>153.21</v>
      </c>
      <c r="I70" s="1309">
        <f>G70+H70</f>
        <v>789.21</v>
      </c>
    </row>
    <row r="71" spans="1:9" x14ac:dyDescent="0.2">
      <c r="A71" s="1290" t="s">
        <v>1306</v>
      </c>
      <c r="B71" s="1325">
        <v>79</v>
      </c>
      <c r="C71" s="1306">
        <f t="shared" si="17"/>
        <v>0.5</v>
      </c>
      <c r="D71" s="1305">
        <v>1272</v>
      </c>
      <c r="E71" s="1306">
        <f>D71*C71</f>
        <v>636</v>
      </c>
      <c r="F71" s="1307">
        <v>1</v>
      </c>
      <c r="G71" s="1308">
        <f t="shared" si="18"/>
        <v>636</v>
      </c>
      <c r="H71" s="1306">
        <f>ROUND(G71*24.09%,2)</f>
        <v>153.21</v>
      </c>
      <c r="I71" s="1309">
        <f>G71+H71</f>
        <v>789.21</v>
      </c>
    </row>
    <row r="72" spans="1:9" ht="38.25" x14ac:dyDescent="0.2">
      <c r="A72" s="1289" t="s">
        <v>8</v>
      </c>
      <c r="B72" s="1324">
        <f>SUM(B73:B81)</f>
        <v>461.5</v>
      </c>
      <c r="C72" s="1302">
        <f>SUM(C73:C81)</f>
        <v>2.9208860759493671</v>
      </c>
      <c r="D72" s="1305"/>
      <c r="E72" s="1302">
        <f>SUM(E73:E81)</f>
        <v>2719.344936708861</v>
      </c>
      <c r="F72" s="1307"/>
      <c r="G72" s="1302">
        <f>SUM(G73:G81)</f>
        <v>2719.35</v>
      </c>
      <c r="H72" s="1302">
        <f>SUM(H73:H81)</f>
        <v>655.1</v>
      </c>
      <c r="I72" s="1304">
        <f>SUM(I73:I81)</f>
        <v>3374.4500000000003</v>
      </c>
    </row>
    <row r="73" spans="1:9" x14ac:dyDescent="0.2">
      <c r="A73" s="1290" t="s">
        <v>726</v>
      </c>
      <c r="B73" s="1325">
        <v>37.75</v>
      </c>
      <c r="C73" s="1306">
        <f t="shared" si="17"/>
        <v>0.23892405063291139</v>
      </c>
      <c r="D73" s="1305">
        <v>931</v>
      </c>
      <c r="E73" s="1306">
        <f t="shared" ref="E73:E81" si="19">D73*C73</f>
        <v>222.4382911392405</v>
      </c>
      <c r="F73" s="1307">
        <v>1</v>
      </c>
      <c r="G73" s="1308">
        <f t="shared" si="18"/>
        <v>222.44</v>
      </c>
      <c r="H73" s="1306">
        <f t="shared" ref="H73:H81" si="20">ROUND(G73*24.09%,2)</f>
        <v>53.59</v>
      </c>
      <c r="I73" s="1309">
        <f t="shared" ref="I73:I81" si="21">G73+H73</f>
        <v>276.02999999999997</v>
      </c>
    </row>
    <row r="74" spans="1:9" x14ac:dyDescent="0.2">
      <c r="A74" s="1290" t="s">
        <v>726</v>
      </c>
      <c r="B74" s="1325">
        <v>47.5</v>
      </c>
      <c r="C74" s="1306">
        <f t="shared" si="17"/>
        <v>0.30063291139240506</v>
      </c>
      <c r="D74" s="1305">
        <v>931</v>
      </c>
      <c r="E74" s="1306">
        <f t="shared" si="19"/>
        <v>279.88924050632909</v>
      </c>
      <c r="F74" s="1307">
        <v>1</v>
      </c>
      <c r="G74" s="1308">
        <f t="shared" si="18"/>
        <v>279.89</v>
      </c>
      <c r="H74" s="1306">
        <f t="shared" si="20"/>
        <v>67.430000000000007</v>
      </c>
      <c r="I74" s="1309">
        <f t="shared" si="21"/>
        <v>347.32</v>
      </c>
    </row>
    <row r="75" spans="1:9" x14ac:dyDescent="0.2">
      <c r="A75" s="1290" t="s">
        <v>726</v>
      </c>
      <c r="B75" s="1325">
        <v>39.5</v>
      </c>
      <c r="C75" s="1306">
        <f t="shared" si="17"/>
        <v>0.25</v>
      </c>
      <c r="D75" s="1305">
        <v>931</v>
      </c>
      <c r="E75" s="1306">
        <f t="shared" si="19"/>
        <v>232.75</v>
      </c>
      <c r="F75" s="1307">
        <v>1</v>
      </c>
      <c r="G75" s="1308">
        <f t="shared" si="18"/>
        <v>232.75</v>
      </c>
      <c r="H75" s="1306">
        <f t="shared" si="20"/>
        <v>56.07</v>
      </c>
      <c r="I75" s="1309">
        <f t="shared" si="21"/>
        <v>288.82</v>
      </c>
    </row>
    <row r="76" spans="1:9" x14ac:dyDescent="0.2">
      <c r="A76" s="1290" t="s">
        <v>726</v>
      </c>
      <c r="B76" s="1325">
        <v>79</v>
      </c>
      <c r="C76" s="1306">
        <f t="shared" si="17"/>
        <v>0.5</v>
      </c>
      <c r="D76" s="1305">
        <v>931</v>
      </c>
      <c r="E76" s="1306">
        <f t="shared" si="19"/>
        <v>465.5</v>
      </c>
      <c r="F76" s="1307">
        <v>1</v>
      </c>
      <c r="G76" s="1308">
        <f t="shared" si="18"/>
        <v>465.5</v>
      </c>
      <c r="H76" s="1306">
        <f t="shared" si="20"/>
        <v>112.14</v>
      </c>
      <c r="I76" s="1309">
        <f t="shared" si="21"/>
        <v>577.64</v>
      </c>
    </row>
    <row r="77" spans="1:9" x14ac:dyDescent="0.2">
      <c r="A77" s="1290" t="s">
        <v>726</v>
      </c>
      <c r="B77" s="1325">
        <v>78</v>
      </c>
      <c r="C77" s="1306">
        <f t="shared" si="17"/>
        <v>0.49367088607594939</v>
      </c>
      <c r="D77" s="1305">
        <v>931</v>
      </c>
      <c r="E77" s="1306">
        <f t="shared" si="19"/>
        <v>459.60759493670889</v>
      </c>
      <c r="F77" s="1307">
        <v>1</v>
      </c>
      <c r="G77" s="1308">
        <f t="shared" si="18"/>
        <v>459.61</v>
      </c>
      <c r="H77" s="1306">
        <f t="shared" si="20"/>
        <v>110.72</v>
      </c>
      <c r="I77" s="1309">
        <f t="shared" si="21"/>
        <v>570.33000000000004</v>
      </c>
    </row>
    <row r="78" spans="1:9" x14ac:dyDescent="0.2">
      <c r="A78" s="1290" t="s">
        <v>726</v>
      </c>
      <c r="B78" s="1325">
        <v>39.5</v>
      </c>
      <c r="C78" s="1306">
        <f t="shared" si="17"/>
        <v>0.25</v>
      </c>
      <c r="D78" s="1305">
        <v>931</v>
      </c>
      <c r="E78" s="1306">
        <f t="shared" si="19"/>
        <v>232.75</v>
      </c>
      <c r="F78" s="1307">
        <v>1</v>
      </c>
      <c r="G78" s="1308">
        <f t="shared" si="18"/>
        <v>232.75</v>
      </c>
      <c r="H78" s="1306">
        <f t="shared" si="20"/>
        <v>56.07</v>
      </c>
      <c r="I78" s="1309">
        <f t="shared" si="21"/>
        <v>288.82</v>
      </c>
    </row>
    <row r="79" spans="1:9" x14ac:dyDescent="0.2">
      <c r="A79" s="1290" t="s">
        <v>726</v>
      </c>
      <c r="B79" s="1325">
        <v>67</v>
      </c>
      <c r="C79" s="1306">
        <f t="shared" si="17"/>
        <v>0.42405063291139239</v>
      </c>
      <c r="D79" s="1305">
        <v>931</v>
      </c>
      <c r="E79" s="1306">
        <f t="shared" si="19"/>
        <v>394.79113924050631</v>
      </c>
      <c r="F79" s="1307">
        <v>1</v>
      </c>
      <c r="G79" s="1308">
        <f t="shared" si="18"/>
        <v>394.79</v>
      </c>
      <c r="H79" s="1306">
        <f t="shared" si="20"/>
        <v>95.1</v>
      </c>
      <c r="I79" s="1309">
        <f t="shared" si="21"/>
        <v>489.89</v>
      </c>
    </row>
    <row r="80" spans="1:9" x14ac:dyDescent="0.2">
      <c r="A80" s="1290" t="s">
        <v>726</v>
      </c>
      <c r="B80" s="1325">
        <v>33.75</v>
      </c>
      <c r="C80" s="1306">
        <f t="shared" si="17"/>
        <v>0.21360759493670886</v>
      </c>
      <c r="D80" s="1305">
        <v>931</v>
      </c>
      <c r="E80" s="1306">
        <f t="shared" si="19"/>
        <v>198.86867088607596</v>
      </c>
      <c r="F80" s="1307">
        <v>1</v>
      </c>
      <c r="G80" s="1308">
        <f t="shared" si="18"/>
        <v>198.87</v>
      </c>
      <c r="H80" s="1306">
        <f t="shared" si="20"/>
        <v>47.91</v>
      </c>
      <c r="I80" s="1309">
        <f t="shared" si="21"/>
        <v>246.78</v>
      </c>
    </row>
    <row r="81" spans="1:9" x14ac:dyDescent="0.2">
      <c r="A81" s="1290" t="s">
        <v>726</v>
      </c>
      <c r="B81" s="1325">
        <v>39.5</v>
      </c>
      <c r="C81" s="1306">
        <f t="shared" si="17"/>
        <v>0.25</v>
      </c>
      <c r="D81" s="1305">
        <v>931</v>
      </c>
      <c r="E81" s="1306">
        <f t="shared" si="19"/>
        <v>232.75</v>
      </c>
      <c r="F81" s="1307">
        <v>1</v>
      </c>
      <c r="G81" s="1308">
        <f t="shared" si="18"/>
        <v>232.75</v>
      </c>
      <c r="H81" s="1306">
        <f t="shared" si="20"/>
        <v>56.07</v>
      </c>
      <c r="I81" s="1309">
        <f t="shared" si="21"/>
        <v>288.82</v>
      </c>
    </row>
    <row r="82" spans="1:9" x14ac:dyDescent="0.2">
      <c r="A82" s="1288" t="s">
        <v>1597</v>
      </c>
      <c r="B82" s="1323">
        <f>SUM(B88+B83)</f>
        <v>473.5</v>
      </c>
      <c r="C82" s="1298">
        <f>SUM(C88+C83)</f>
        <v>2.9968354430379742</v>
      </c>
      <c r="D82" s="1310"/>
      <c r="E82" s="1298">
        <f>SUM(E88+E83)</f>
        <v>3045.0388499999999</v>
      </c>
      <c r="F82" s="1311"/>
      <c r="G82" s="1298">
        <f>SUM(G88+G83)</f>
        <v>3045.04</v>
      </c>
      <c r="H82" s="1298">
        <f>SUM(H88+H83)</f>
        <v>733.55</v>
      </c>
      <c r="I82" s="1300">
        <f>SUM(I88+I83)</f>
        <v>3778.59</v>
      </c>
    </row>
    <row r="83" spans="1:9" ht="25.5" x14ac:dyDescent="0.2">
      <c r="A83" s="1289" t="s">
        <v>10</v>
      </c>
      <c r="B83" s="1324">
        <f>SUM(B84:B87)</f>
        <v>216.5</v>
      </c>
      <c r="C83" s="1302">
        <f>SUM(C84:C87)</f>
        <v>1.370253164556962</v>
      </c>
      <c r="D83" s="1302"/>
      <c r="E83" s="1302">
        <f>SUM(E84:E87)</f>
        <v>1632.82295</v>
      </c>
      <c r="F83" s="1312"/>
      <c r="G83" s="1302">
        <f>SUM(G84:G87)</f>
        <v>1632.82</v>
      </c>
      <c r="H83" s="1302">
        <f>SUM(H84:H87)</f>
        <v>393.35</v>
      </c>
      <c r="I83" s="1304">
        <f>SUM(I84:I87)</f>
        <v>2026.17</v>
      </c>
    </row>
    <row r="84" spans="1:9" x14ac:dyDescent="0.2">
      <c r="A84" s="1290" t="s">
        <v>1598</v>
      </c>
      <c r="B84" s="1325">
        <v>39.5</v>
      </c>
      <c r="C84" s="1306">
        <f t="shared" ref="C84:C87" si="22">B84/158</f>
        <v>0.25</v>
      </c>
      <c r="D84" s="1305">
        <v>6.8333000000000004</v>
      </c>
      <c r="E84" s="1306">
        <f>D84*B84</f>
        <v>269.91534999999999</v>
      </c>
      <c r="F84" s="1307">
        <v>1</v>
      </c>
      <c r="G84" s="1308">
        <f t="shared" ref="G84:G87" si="23">ROUND(E84*F84,2)</f>
        <v>269.92</v>
      </c>
      <c r="H84" s="1306">
        <f>ROUND(G84*24.09%,2)</f>
        <v>65.02</v>
      </c>
      <c r="I84" s="1309">
        <f>G84+H84</f>
        <v>334.94</v>
      </c>
    </row>
    <row r="85" spans="1:9" x14ac:dyDescent="0.2">
      <c r="A85" s="1290" t="s">
        <v>1469</v>
      </c>
      <c r="B85" s="1325">
        <v>47</v>
      </c>
      <c r="C85" s="1306">
        <f t="shared" si="22"/>
        <v>0.29746835443037972</v>
      </c>
      <c r="D85" s="1305">
        <v>7.6245000000000003</v>
      </c>
      <c r="E85" s="1306">
        <f>D85*B85</f>
        <v>358.35149999999999</v>
      </c>
      <c r="F85" s="1307">
        <v>1</v>
      </c>
      <c r="G85" s="1308">
        <f t="shared" si="23"/>
        <v>358.35</v>
      </c>
      <c r="H85" s="1306">
        <f>ROUND(G85*24.09%,2)</f>
        <v>86.33</v>
      </c>
      <c r="I85" s="1309">
        <f>G85+H85</f>
        <v>444.68</v>
      </c>
    </row>
    <row r="86" spans="1:9" ht="25.5" x14ac:dyDescent="0.2">
      <c r="A86" s="1290" t="s">
        <v>1599</v>
      </c>
      <c r="B86" s="1325">
        <v>78.5</v>
      </c>
      <c r="C86" s="1306">
        <f t="shared" si="22"/>
        <v>0.49683544303797467</v>
      </c>
      <c r="D86" s="1305">
        <v>8.3139000000000003</v>
      </c>
      <c r="E86" s="1306">
        <f>D86*B86</f>
        <v>652.64115000000004</v>
      </c>
      <c r="F86" s="1307">
        <v>1</v>
      </c>
      <c r="G86" s="1308">
        <f t="shared" si="23"/>
        <v>652.64</v>
      </c>
      <c r="H86" s="1306">
        <f>ROUND(G86*24.09%,2)</f>
        <v>157.22</v>
      </c>
      <c r="I86" s="1309">
        <f>G86+H86</f>
        <v>809.86</v>
      </c>
    </row>
    <row r="87" spans="1:9" x14ac:dyDescent="0.2">
      <c r="A87" s="1290" t="s">
        <v>1589</v>
      </c>
      <c r="B87" s="1325">
        <v>51.5</v>
      </c>
      <c r="C87" s="1306">
        <f t="shared" si="22"/>
        <v>0.32594936708860761</v>
      </c>
      <c r="D87" s="1305">
        <v>6.8333000000000004</v>
      </c>
      <c r="E87" s="1306">
        <f>D87*B87</f>
        <v>351.91495000000003</v>
      </c>
      <c r="F87" s="1307">
        <v>1</v>
      </c>
      <c r="G87" s="1308">
        <f t="shared" si="23"/>
        <v>351.91</v>
      </c>
      <c r="H87" s="1306">
        <f>ROUND(G87*24.09%,2)</f>
        <v>84.78</v>
      </c>
      <c r="I87" s="1309">
        <f>G87+H87</f>
        <v>436.69000000000005</v>
      </c>
    </row>
    <row r="88" spans="1:9" ht="38.25" x14ac:dyDescent="0.2">
      <c r="A88" s="1289" t="s">
        <v>8</v>
      </c>
      <c r="B88" s="1324">
        <f>SUM(B89:B92)</f>
        <v>257</v>
      </c>
      <c r="C88" s="1302">
        <f>SUM(C89:C92)</f>
        <v>1.6265822784810124</v>
      </c>
      <c r="D88" s="1305"/>
      <c r="E88" s="1302">
        <f>SUM(E89:E92)</f>
        <v>1412.2158999999999</v>
      </c>
      <c r="F88" s="1307"/>
      <c r="G88" s="1302">
        <f>SUM(G89:G92)</f>
        <v>1412.2199999999998</v>
      </c>
      <c r="H88" s="1302">
        <f>SUM(H89:H92)</f>
        <v>340.2</v>
      </c>
      <c r="I88" s="1304">
        <f>SUM(I89:I92)</f>
        <v>1752.4199999999998</v>
      </c>
    </row>
    <row r="89" spans="1:9" x14ac:dyDescent="0.2">
      <c r="A89" s="1290" t="s">
        <v>726</v>
      </c>
      <c r="B89" s="1325">
        <v>39</v>
      </c>
      <c r="C89" s="1306">
        <f t="shared" ref="C89:C92" si="24">B89/158</f>
        <v>0.24683544303797469</v>
      </c>
      <c r="D89" s="1305">
        <v>5.0171000000000001</v>
      </c>
      <c r="E89" s="1306">
        <f>D89*B89</f>
        <v>195.6669</v>
      </c>
      <c r="F89" s="1307">
        <v>1</v>
      </c>
      <c r="G89" s="1308">
        <f t="shared" ref="G89:G92" si="25">ROUND(E89*F89,2)</f>
        <v>195.67</v>
      </c>
      <c r="H89" s="1306">
        <f>ROUND(G89*24.09%,2)</f>
        <v>47.14</v>
      </c>
      <c r="I89" s="1309">
        <f>G89+H89</f>
        <v>242.81</v>
      </c>
    </row>
    <row r="90" spans="1:9" x14ac:dyDescent="0.2">
      <c r="A90" s="1290" t="s">
        <v>726</v>
      </c>
      <c r="B90" s="1325">
        <v>97.5</v>
      </c>
      <c r="C90" s="1306">
        <f t="shared" si="24"/>
        <v>0.61708860759493667</v>
      </c>
      <c r="D90" s="1305">
        <v>5.5804999999999998</v>
      </c>
      <c r="E90" s="1306">
        <f>D90*B90</f>
        <v>544.09875</v>
      </c>
      <c r="F90" s="1307">
        <v>1</v>
      </c>
      <c r="G90" s="1308">
        <f t="shared" si="25"/>
        <v>544.1</v>
      </c>
      <c r="H90" s="1306">
        <f>ROUND(G90*24.09%,2)</f>
        <v>131.07</v>
      </c>
      <c r="I90" s="1309">
        <f>G90+H90</f>
        <v>675.17000000000007</v>
      </c>
    </row>
    <row r="91" spans="1:9" x14ac:dyDescent="0.2">
      <c r="A91" s="1290" t="s">
        <v>726</v>
      </c>
      <c r="B91" s="1325">
        <v>81.5</v>
      </c>
      <c r="C91" s="1306">
        <f t="shared" si="24"/>
        <v>0.51582278481012656</v>
      </c>
      <c r="D91" s="1305">
        <v>5.5804999999999998</v>
      </c>
      <c r="E91" s="1306">
        <f>D91*B91</f>
        <v>454.81074999999998</v>
      </c>
      <c r="F91" s="1307">
        <v>1</v>
      </c>
      <c r="G91" s="1308">
        <f t="shared" si="25"/>
        <v>454.81</v>
      </c>
      <c r="H91" s="1306">
        <f>ROUND(G91*24.09%,2)</f>
        <v>109.56</v>
      </c>
      <c r="I91" s="1309">
        <f>G91+H91</f>
        <v>564.37</v>
      </c>
    </row>
    <row r="92" spans="1:9" x14ac:dyDescent="0.2">
      <c r="A92" s="1290" t="s">
        <v>726</v>
      </c>
      <c r="B92" s="1325">
        <v>39</v>
      </c>
      <c r="C92" s="1306">
        <f t="shared" si="24"/>
        <v>0.24683544303797469</v>
      </c>
      <c r="D92" s="1305">
        <v>5.5804999999999998</v>
      </c>
      <c r="E92" s="1306">
        <f>D92*B92</f>
        <v>217.6395</v>
      </c>
      <c r="F92" s="1307">
        <v>1</v>
      </c>
      <c r="G92" s="1308">
        <f t="shared" si="25"/>
        <v>217.64</v>
      </c>
      <c r="H92" s="1306">
        <f>ROUND(G92*24.09%,2)</f>
        <v>52.43</v>
      </c>
      <c r="I92" s="1309">
        <f>G92+H92</f>
        <v>270.07</v>
      </c>
    </row>
    <row r="93" spans="1:9" x14ac:dyDescent="0.2">
      <c r="A93" s="1288" t="s">
        <v>1600</v>
      </c>
      <c r="B93" s="1323">
        <f>B94+B100</f>
        <v>938.75</v>
      </c>
      <c r="C93" s="1298">
        <f>C94+C100</f>
        <v>5.9414556962025316</v>
      </c>
      <c r="D93" s="1298"/>
      <c r="E93" s="1298"/>
      <c r="F93" s="1299"/>
      <c r="G93" s="1298">
        <f>G94+G100</f>
        <v>5580.25</v>
      </c>
      <c r="H93" s="1298">
        <f>H94+H100</f>
        <v>1344.28</v>
      </c>
      <c r="I93" s="1300">
        <f>I94+I100</f>
        <v>6924.5300000000007</v>
      </c>
    </row>
    <row r="94" spans="1:9" ht="25.5" x14ac:dyDescent="0.2">
      <c r="A94" s="1289" t="s">
        <v>10</v>
      </c>
      <c r="B94" s="1324">
        <f>SUM(B95:B99)</f>
        <v>198.25</v>
      </c>
      <c r="C94" s="1302">
        <f>SUM(C95:C99)</f>
        <v>1.2547468354430378</v>
      </c>
      <c r="D94" s="1305"/>
      <c r="E94" s="1302"/>
      <c r="F94" s="1307"/>
      <c r="G94" s="1302">
        <f>SUM(G95:G99)</f>
        <v>1569.65</v>
      </c>
      <c r="H94" s="1302">
        <f>SUM(H95:H99)</f>
        <v>378.13</v>
      </c>
      <c r="I94" s="1304">
        <f>SUM(I95:I99)</f>
        <v>1947.78</v>
      </c>
    </row>
    <row r="95" spans="1:9" x14ac:dyDescent="0.2">
      <c r="A95" s="1290" t="s">
        <v>1469</v>
      </c>
      <c r="B95" s="1325">
        <v>19</v>
      </c>
      <c r="C95" s="1306">
        <f t="shared" ref="C95:C116" si="26">B95/158</f>
        <v>0.12025316455696203</v>
      </c>
      <c r="D95" s="1305">
        <v>7.6245000000000003</v>
      </c>
      <c r="E95" s="1306">
        <f>D95*B95</f>
        <v>144.8655</v>
      </c>
      <c r="F95" s="1307">
        <v>1</v>
      </c>
      <c r="G95" s="1308">
        <f t="shared" ref="G95:G99" si="27">ROUND(E95*F95,2)</f>
        <v>144.87</v>
      </c>
      <c r="H95" s="1306">
        <f>ROUND(G95*24.09%,2)</f>
        <v>34.9</v>
      </c>
      <c r="I95" s="1309">
        <f>G95+H95</f>
        <v>179.77</v>
      </c>
    </row>
    <row r="96" spans="1:9" x14ac:dyDescent="0.2">
      <c r="A96" s="1290" t="s">
        <v>1306</v>
      </c>
      <c r="B96" s="1325">
        <v>22.5</v>
      </c>
      <c r="C96" s="1306">
        <f t="shared" si="26"/>
        <v>0.14240506329113925</v>
      </c>
      <c r="D96" s="1305">
        <v>7.6245000000000003</v>
      </c>
      <c r="E96" s="1306">
        <f>D96*B96</f>
        <v>171.55125000000001</v>
      </c>
      <c r="F96" s="1307">
        <v>1</v>
      </c>
      <c r="G96" s="1308">
        <f t="shared" si="27"/>
        <v>171.55</v>
      </c>
      <c r="H96" s="1306">
        <f>ROUND(G96*24.09%,2)</f>
        <v>41.33</v>
      </c>
      <c r="I96" s="1309">
        <f>G96+H96</f>
        <v>212.88</v>
      </c>
    </row>
    <row r="97" spans="1:9" x14ac:dyDescent="0.2">
      <c r="A97" s="1290" t="s">
        <v>1306</v>
      </c>
      <c r="B97" s="1325">
        <v>33.5</v>
      </c>
      <c r="C97" s="1306">
        <f t="shared" si="26"/>
        <v>0.21202531645569619</v>
      </c>
      <c r="D97" s="1305">
        <v>7.6245000000000003</v>
      </c>
      <c r="E97" s="1306">
        <f>D97*B97</f>
        <v>255.42075</v>
      </c>
      <c r="F97" s="1307">
        <v>1</v>
      </c>
      <c r="G97" s="1308">
        <f t="shared" si="27"/>
        <v>255.42</v>
      </c>
      <c r="H97" s="1306">
        <f>ROUND(G97*24.09%,2)</f>
        <v>61.53</v>
      </c>
      <c r="I97" s="1309">
        <f>G97+H97</f>
        <v>316.95</v>
      </c>
    </row>
    <row r="98" spans="1:9" x14ac:dyDescent="0.2">
      <c r="A98" s="1290" t="s">
        <v>1306</v>
      </c>
      <c r="B98" s="1325">
        <v>39</v>
      </c>
      <c r="C98" s="1306">
        <f t="shared" si="26"/>
        <v>0.24683544303797469</v>
      </c>
      <c r="D98" s="1305">
        <v>7.6245000000000003</v>
      </c>
      <c r="E98" s="1306">
        <f>D98*B98</f>
        <v>297.35550000000001</v>
      </c>
      <c r="F98" s="1307">
        <v>1</v>
      </c>
      <c r="G98" s="1308">
        <f t="shared" si="27"/>
        <v>297.36</v>
      </c>
      <c r="H98" s="1306">
        <f>ROUND(G98*24.09%,2)</f>
        <v>71.63</v>
      </c>
      <c r="I98" s="1309">
        <f>G98+H98</f>
        <v>368.99</v>
      </c>
    </row>
    <row r="99" spans="1:9" ht="25.5" x14ac:dyDescent="0.2">
      <c r="A99" s="1290" t="s">
        <v>1601</v>
      </c>
      <c r="B99" s="1325">
        <v>84.25</v>
      </c>
      <c r="C99" s="1306">
        <f t="shared" si="26"/>
        <v>0.53322784810126578</v>
      </c>
      <c r="D99" s="1305">
        <v>8.3139000000000003</v>
      </c>
      <c r="E99" s="1306">
        <f>D99*B99</f>
        <v>700.44607500000006</v>
      </c>
      <c r="F99" s="1307">
        <v>1</v>
      </c>
      <c r="G99" s="1308">
        <f t="shared" si="27"/>
        <v>700.45</v>
      </c>
      <c r="H99" s="1306">
        <f>ROUND(G99*24.09%,2)</f>
        <v>168.74</v>
      </c>
      <c r="I99" s="1309">
        <f>G99+H99</f>
        <v>869.19</v>
      </c>
    </row>
    <row r="100" spans="1:9" ht="38.25" x14ac:dyDescent="0.2">
      <c r="A100" s="1289" t="s">
        <v>8</v>
      </c>
      <c r="B100" s="1324">
        <f>SUM(B101:B116)</f>
        <v>740.5</v>
      </c>
      <c r="C100" s="1302">
        <f>SUM(C101:C116)</f>
        <v>4.6867088607594942</v>
      </c>
      <c r="D100" s="1305"/>
      <c r="E100" s="1302"/>
      <c r="F100" s="1307"/>
      <c r="G100" s="1302">
        <f>SUM(G101:G116)</f>
        <v>4010.6000000000004</v>
      </c>
      <c r="H100" s="1302">
        <f>SUM(H101:H116)</f>
        <v>966.15</v>
      </c>
      <c r="I100" s="1304">
        <f>SUM(I101:I116)</f>
        <v>4976.7500000000009</v>
      </c>
    </row>
    <row r="101" spans="1:9" x14ac:dyDescent="0.2">
      <c r="A101" s="1290" t="s">
        <v>726</v>
      </c>
      <c r="B101" s="1325">
        <v>35</v>
      </c>
      <c r="C101" s="1306">
        <f t="shared" si="26"/>
        <v>0.22151898734177214</v>
      </c>
      <c r="D101" s="1305">
        <v>4.8792</v>
      </c>
      <c r="E101" s="1306">
        <f t="shared" ref="E101:E116" si="28">D101*B101</f>
        <v>170.77199999999999</v>
      </c>
      <c r="F101" s="1307">
        <v>1</v>
      </c>
      <c r="G101" s="1308">
        <f t="shared" ref="G101:G116" si="29">ROUND(E101*F101,2)</f>
        <v>170.77</v>
      </c>
      <c r="H101" s="1306">
        <f t="shared" ref="H101:H116" si="30">ROUND(G101*24.09%,2)</f>
        <v>41.14</v>
      </c>
      <c r="I101" s="1309">
        <f t="shared" ref="I101:I116" si="31">G101+H101</f>
        <v>211.91000000000003</v>
      </c>
    </row>
    <row r="102" spans="1:9" x14ac:dyDescent="0.2">
      <c r="A102" s="1290" t="s">
        <v>726</v>
      </c>
      <c r="B102" s="1325">
        <v>28</v>
      </c>
      <c r="C102" s="1306">
        <f t="shared" si="26"/>
        <v>0.17721518987341772</v>
      </c>
      <c r="D102" s="1305">
        <v>5.4427000000000003</v>
      </c>
      <c r="E102" s="1306">
        <f t="shared" si="28"/>
        <v>152.3956</v>
      </c>
      <c r="F102" s="1307">
        <v>1</v>
      </c>
      <c r="G102" s="1308">
        <f t="shared" si="29"/>
        <v>152.4</v>
      </c>
      <c r="H102" s="1306">
        <f t="shared" si="30"/>
        <v>36.71</v>
      </c>
      <c r="I102" s="1309">
        <f t="shared" si="31"/>
        <v>189.11</v>
      </c>
    </row>
    <row r="103" spans="1:9" x14ac:dyDescent="0.2">
      <c r="A103" s="1290" t="s">
        <v>726</v>
      </c>
      <c r="B103" s="1325">
        <v>32</v>
      </c>
      <c r="C103" s="1306">
        <f t="shared" si="26"/>
        <v>0.20253164556962025</v>
      </c>
      <c r="D103" s="1305">
        <v>5.4427000000000003</v>
      </c>
      <c r="E103" s="1306">
        <f t="shared" si="28"/>
        <v>174.16640000000001</v>
      </c>
      <c r="F103" s="1307">
        <v>1</v>
      </c>
      <c r="G103" s="1308">
        <f t="shared" si="29"/>
        <v>174.17</v>
      </c>
      <c r="H103" s="1306">
        <f t="shared" si="30"/>
        <v>41.96</v>
      </c>
      <c r="I103" s="1309">
        <f t="shared" si="31"/>
        <v>216.13</v>
      </c>
    </row>
    <row r="104" spans="1:9" x14ac:dyDescent="0.2">
      <c r="A104" s="1290" t="s">
        <v>726</v>
      </c>
      <c r="B104" s="1325">
        <v>66.5</v>
      </c>
      <c r="C104" s="1306">
        <f t="shared" si="26"/>
        <v>0.42088607594936711</v>
      </c>
      <c r="D104" s="1305">
        <v>5.4427000000000003</v>
      </c>
      <c r="E104" s="1306">
        <f t="shared" si="28"/>
        <v>361.93955</v>
      </c>
      <c r="F104" s="1307">
        <v>1</v>
      </c>
      <c r="G104" s="1308">
        <f t="shared" si="29"/>
        <v>361.94</v>
      </c>
      <c r="H104" s="1306">
        <f t="shared" si="30"/>
        <v>87.19</v>
      </c>
      <c r="I104" s="1309">
        <f t="shared" si="31"/>
        <v>449.13</v>
      </c>
    </row>
    <row r="105" spans="1:9" x14ac:dyDescent="0.2">
      <c r="A105" s="1290" t="s">
        <v>726</v>
      </c>
      <c r="B105" s="1325">
        <v>43</v>
      </c>
      <c r="C105" s="1306">
        <f t="shared" si="26"/>
        <v>0.27215189873417722</v>
      </c>
      <c r="D105" s="1305">
        <v>5.4427000000000003</v>
      </c>
      <c r="E105" s="1306">
        <f t="shared" si="28"/>
        <v>234.0361</v>
      </c>
      <c r="F105" s="1307">
        <v>1</v>
      </c>
      <c r="G105" s="1308">
        <f t="shared" si="29"/>
        <v>234.04</v>
      </c>
      <c r="H105" s="1306">
        <f t="shared" si="30"/>
        <v>56.38</v>
      </c>
      <c r="I105" s="1309">
        <f t="shared" si="31"/>
        <v>290.42</v>
      </c>
    </row>
    <row r="106" spans="1:9" x14ac:dyDescent="0.2">
      <c r="A106" s="1290" t="s">
        <v>726</v>
      </c>
      <c r="B106" s="1325">
        <v>30</v>
      </c>
      <c r="C106" s="1306">
        <f t="shared" si="26"/>
        <v>0.189873417721519</v>
      </c>
      <c r="D106" s="1305">
        <v>5.4427000000000003</v>
      </c>
      <c r="E106" s="1306">
        <f t="shared" si="28"/>
        <v>163.28100000000001</v>
      </c>
      <c r="F106" s="1307">
        <v>1</v>
      </c>
      <c r="G106" s="1308">
        <f t="shared" si="29"/>
        <v>163.28</v>
      </c>
      <c r="H106" s="1306">
        <f t="shared" si="30"/>
        <v>39.33</v>
      </c>
      <c r="I106" s="1309">
        <f t="shared" si="31"/>
        <v>202.61</v>
      </c>
    </row>
    <row r="107" spans="1:9" x14ac:dyDescent="0.2">
      <c r="A107" s="1290" t="s">
        <v>726</v>
      </c>
      <c r="B107" s="1325">
        <v>15.5</v>
      </c>
      <c r="C107" s="1306">
        <f t="shared" si="26"/>
        <v>9.8101265822784806E-2</v>
      </c>
      <c r="D107" s="1305">
        <v>5.4427000000000003</v>
      </c>
      <c r="E107" s="1306">
        <f t="shared" si="28"/>
        <v>84.361850000000004</v>
      </c>
      <c r="F107" s="1307">
        <v>1</v>
      </c>
      <c r="G107" s="1308">
        <f t="shared" si="29"/>
        <v>84.36</v>
      </c>
      <c r="H107" s="1306">
        <f t="shared" si="30"/>
        <v>20.32</v>
      </c>
      <c r="I107" s="1309">
        <f t="shared" si="31"/>
        <v>104.68</v>
      </c>
    </row>
    <row r="108" spans="1:9" x14ac:dyDescent="0.2">
      <c r="A108" s="1290" t="s">
        <v>726</v>
      </c>
      <c r="B108" s="1325">
        <v>64.5</v>
      </c>
      <c r="C108" s="1306">
        <f t="shared" si="26"/>
        <v>0.40822784810126583</v>
      </c>
      <c r="D108" s="1305">
        <v>5.4427000000000003</v>
      </c>
      <c r="E108" s="1306">
        <f t="shared" si="28"/>
        <v>351.05414999999999</v>
      </c>
      <c r="F108" s="1307">
        <v>1</v>
      </c>
      <c r="G108" s="1308">
        <f t="shared" si="29"/>
        <v>351.05</v>
      </c>
      <c r="H108" s="1306">
        <f t="shared" si="30"/>
        <v>84.57</v>
      </c>
      <c r="I108" s="1309">
        <f t="shared" si="31"/>
        <v>435.62</v>
      </c>
    </row>
    <row r="109" spans="1:9" x14ac:dyDescent="0.2">
      <c r="A109" s="1290" t="s">
        <v>726</v>
      </c>
      <c r="B109" s="1325">
        <v>46</v>
      </c>
      <c r="C109" s="1306">
        <f t="shared" si="26"/>
        <v>0.29113924050632911</v>
      </c>
      <c r="D109" s="1305">
        <v>5.4427000000000003</v>
      </c>
      <c r="E109" s="1306">
        <f t="shared" si="28"/>
        <v>250.36420000000001</v>
      </c>
      <c r="F109" s="1307">
        <v>1</v>
      </c>
      <c r="G109" s="1308">
        <f t="shared" si="29"/>
        <v>250.36</v>
      </c>
      <c r="H109" s="1306">
        <f t="shared" si="30"/>
        <v>60.31</v>
      </c>
      <c r="I109" s="1309">
        <f t="shared" si="31"/>
        <v>310.67</v>
      </c>
    </row>
    <row r="110" spans="1:9" x14ac:dyDescent="0.2">
      <c r="A110" s="1290" t="s">
        <v>726</v>
      </c>
      <c r="B110" s="1325">
        <v>35</v>
      </c>
      <c r="C110" s="1306">
        <f t="shared" si="26"/>
        <v>0.22151898734177214</v>
      </c>
      <c r="D110" s="1305">
        <v>5.4427000000000003</v>
      </c>
      <c r="E110" s="1306">
        <f t="shared" si="28"/>
        <v>190.49450000000002</v>
      </c>
      <c r="F110" s="1307">
        <v>1</v>
      </c>
      <c r="G110" s="1308">
        <f t="shared" si="29"/>
        <v>190.49</v>
      </c>
      <c r="H110" s="1306">
        <f t="shared" si="30"/>
        <v>45.89</v>
      </c>
      <c r="I110" s="1309">
        <f t="shared" si="31"/>
        <v>236.38</v>
      </c>
    </row>
    <row r="111" spans="1:9" x14ac:dyDescent="0.2">
      <c r="A111" s="1290" t="s">
        <v>726</v>
      </c>
      <c r="B111" s="1325">
        <v>69</v>
      </c>
      <c r="C111" s="1306">
        <f t="shared" si="26"/>
        <v>0.43670886075949367</v>
      </c>
      <c r="D111" s="1305">
        <v>5.4427000000000003</v>
      </c>
      <c r="E111" s="1306">
        <f t="shared" si="28"/>
        <v>375.54630000000003</v>
      </c>
      <c r="F111" s="1307">
        <v>1</v>
      </c>
      <c r="G111" s="1308">
        <f t="shared" si="29"/>
        <v>375.55</v>
      </c>
      <c r="H111" s="1306">
        <f t="shared" si="30"/>
        <v>90.47</v>
      </c>
      <c r="I111" s="1309">
        <f t="shared" si="31"/>
        <v>466.02</v>
      </c>
    </row>
    <row r="112" spans="1:9" x14ac:dyDescent="0.2">
      <c r="A112" s="1290" t="s">
        <v>726</v>
      </c>
      <c r="B112" s="1325">
        <v>61.5</v>
      </c>
      <c r="C112" s="1306">
        <f t="shared" si="26"/>
        <v>0.38924050632911394</v>
      </c>
      <c r="D112" s="1305">
        <v>5.4427000000000003</v>
      </c>
      <c r="E112" s="1306">
        <f t="shared" si="28"/>
        <v>334.72605000000004</v>
      </c>
      <c r="F112" s="1307">
        <v>1</v>
      </c>
      <c r="G112" s="1308">
        <f t="shared" si="29"/>
        <v>334.73</v>
      </c>
      <c r="H112" s="1306">
        <f t="shared" si="30"/>
        <v>80.64</v>
      </c>
      <c r="I112" s="1309">
        <f t="shared" si="31"/>
        <v>415.37</v>
      </c>
    </row>
    <row r="113" spans="1:9" x14ac:dyDescent="0.2">
      <c r="A113" s="1290" t="s">
        <v>726</v>
      </c>
      <c r="B113" s="1325">
        <v>32</v>
      </c>
      <c r="C113" s="1306">
        <f t="shared" si="26"/>
        <v>0.20253164556962025</v>
      </c>
      <c r="D113" s="1305">
        <v>5.4427000000000003</v>
      </c>
      <c r="E113" s="1306">
        <f t="shared" si="28"/>
        <v>174.16640000000001</v>
      </c>
      <c r="F113" s="1307">
        <v>1</v>
      </c>
      <c r="G113" s="1308">
        <f t="shared" si="29"/>
        <v>174.17</v>
      </c>
      <c r="H113" s="1306">
        <f t="shared" si="30"/>
        <v>41.96</v>
      </c>
      <c r="I113" s="1309">
        <f t="shared" si="31"/>
        <v>216.13</v>
      </c>
    </row>
    <row r="114" spans="1:9" x14ac:dyDescent="0.2">
      <c r="A114" s="1290" t="s">
        <v>726</v>
      </c>
      <c r="B114" s="1325">
        <v>78</v>
      </c>
      <c r="C114" s="1306">
        <f t="shared" si="26"/>
        <v>0.49367088607594939</v>
      </c>
      <c r="D114" s="1305">
        <v>5.4427000000000003</v>
      </c>
      <c r="E114" s="1306">
        <f t="shared" si="28"/>
        <v>424.53060000000005</v>
      </c>
      <c r="F114" s="1307">
        <v>1</v>
      </c>
      <c r="G114" s="1308">
        <f t="shared" si="29"/>
        <v>424.53</v>
      </c>
      <c r="H114" s="1306">
        <f t="shared" si="30"/>
        <v>102.27</v>
      </c>
      <c r="I114" s="1309">
        <f t="shared" si="31"/>
        <v>526.79999999999995</v>
      </c>
    </row>
    <row r="115" spans="1:9" x14ac:dyDescent="0.2">
      <c r="A115" s="1290" t="s">
        <v>726</v>
      </c>
      <c r="B115" s="1325">
        <v>66.5</v>
      </c>
      <c r="C115" s="1306">
        <f t="shared" si="26"/>
        <v>0.42088607594936711</v>
      </c>
      <c r="D115" s="1305">
        <v>5.4427000000000003</v>
      </c>
      <c r="E115" s="1306">
        <f t="shared" si="28"/>
        <v>361.93955</v>
      </c>
      <c r="F115" s="1307">
        <v>1</v>
      </c>
      <c r="G115" s="1308">
        <f t="shared" si="29"/>
        <v>361.94</v>
      </c>
      <c r="H115" s="1306">
        <f t="shared" si="30"/>
        <v>87.19</v>
      </c>
      <c r="I115" s="1309">
        <f t="shared" si="31"/>
        <v>449.13</v>
      </c>
    </row>
    <row r="116" spans="1:9" x14ac:dyDescent="0.2">
      <c r="A116" s="1290" t="s">
        <v>726</v>
      </c>
      <c r="B116" s="1325">
        <v>38</v>
      </c>
      <c r="C116" s="1306">
        <f t="shared" si="26"/>
        <v>0.24050632911392406</v>
      </c>
      <c r="D116" s="1305">
        <v>5.4427000000000003</v>
      </c>
      <c r="E116" s="1306">
        <f t="shared" si="28"/>
        <v>206.82260000000002</v>
      </c>
      <c r="F116" s="1307">
        <v>1</v>
      </c>
      <c r="G116" s="1308">
        <f t="shared" si="29"/>
        <v>206.82</v>
      </c>
      <c r="H116" s="1306">
        <f t="shared" si="30"/>
        <v>49.82</v>
      </c>
      <c r="I116" s="1309">
        <f t="shared" si="31"/>
        <v>256.64</v>
      </c>
    </row>
    <row r="117" spans="1:9" x14ac:dyDescent="0.2">
      <c r="A117" s="1288" t="s">
        <v>1602</v>
      </c>
      <c r="B117" s="1323">
        <f>B118+B125</f>
        <v>156.5</v>
      </c>
      <c r="C117" s="1298">
        <f>C118+C125</f>
        <v>0.990506329113924</v>
      </c>
      <c r="D117" s="1310"/>
      <c r="E117" s="1298"/>
      <c r="F117" s="1311"/>
      <c r="G117" s="1298">
        <f>G118+G125</f>
        <v>1018.79</v>
      </c>
      <c r="H117" s="1298">
        <f>H118+H125</f>
        <v>245.42000000000002</v>
      </c>
      <c r="I117" s="1300">
        <f>I118+I125</f>
        <v>1264.21</v>
      </c>
    </row>
    <row r="118" spans="1:9" ht="25.5" x14ac:dyDescent="0.2">
      <c r="A118" s="1289" t="s">
        <v>10</v>
      </c>
      <c r="B118" s="1324">
        <f>SUM(B119:B124)</f>
        <v>71.5</v>
      </c>
      <c r="C118" s="1302">
        <f>SUM(C119:C124)</f>
        <v>0.45253164556962022</v>
      </c>
      <c r="D118" s="1305"/>
      <c r="E118" s="1302"/>
      <c r="F118" s="1307"/>
      <c r="G118" s="1302">
        <f>SUM(G119:G124)</f>
        <v>556.18000000000006</v>
      </c>
      <c r="H118" s="1302">
        <f>SUM(H119:H124)</f>
        <v>133.97</v>
      </c>
      <c r="I118" s="1304">
        <f>SUM(I119:I124)</f>
        <v>690.15</v>
      </c>
    </row>
    <row r="119" spans="1:9" x14ac:dyDescent="0.2">
      <c r="A119" s="1290" t="s">
        <v>1603</v>
      </c>
      <c r="B119" s="1325">
        <v>8</v>
      </c>
      <c r="C119" s="1306">
        <f t="shared" ref="C119:C124" si="32">B119/158</f>
        <v>5.0632911392405063E-2</v>
      </c>
      <c r="D119" s="1305">
        <v>7.6245000000000003</v>
      </c>
      <c r="E119" s="1306">
        <f t="shared" ref="E119:E124" si="33">D119*B119</f>
        <v>60.996000000000002</v>
      </c>
      <c r="F119" s="1307">
        <v>1</v>
      </c>
      <c r="G119" s="1308">
        <f t="shared" ref="G119:G131" si="34">ROUND(E119*F119,2)</f>
        <v>61</v>
      </c>
      <c r="H119" s="1306">
        <f t="shared" ref="H119:H124" si="35">ROUND(G119*24.09%,2)</f>
        <v>14.69</v>
      </c>
      <c r="I119" s="1309">
        <f t="shared" ref="I119:I124" si="36">G119+H119</f>
        <v>75.69</v>
      </c>
    </row>
    <row r="120" spans="1:9" x14ac:dyDescent="0.2">
      <c r="A120" s="1290" t="s">
        <v>1603</v>
      </c>
      <c r="B120" s="1325">
        <v>9.5</v>
      </c>
      <c r="C120" s="1306">
        <f t="shared" si="32"/>
        <v>6.0126582278481014E-2</v>
      </c>
      <c r="D120" s="1305">
        <v>7.6245000000000003</v>
      </c>
      <c r="E120" s="1306">
        <f t="shared" si="33"/>
        <v>72.432749999999999</v>
      </c>
      <c r="F120" s="1307">
        <v>1</v>
      </c>
      <c r="G120" s="1308">
        <f t="shared" si="34"/>
        <v>72.430000000000007</v>
      </c>
      <c r="H120" s="1306">
        <f t="shared" si="35"/>
        <v>17.45</v>
      </c>
      <c r="I120" s="1309">
        <f t="shared" si="36"/>
        <v>89.88000000000001</v>
      </c>
    </row>
    <row r="121" spans="1:9" ht="25.5" x14ac:dyDescent="0.2">
      <c r="A121" s="1290" t="s">
        <v>1604</v>
      </c>
      <c r="B121" s="1325">
        <v>16</v>
      </c>
      <c r="C121" s="1306">
        <f t="shared" si="32"/>
        <v>0.10126582278481013</v>
      </c>
      <c r="D121" s="1305">
        <v>8.3139000000000003</v>
      </c>
      <c r="E121" s="1306">
        <f t="shared" si="33"/>
        <v>133.0224</v>
      </c>
      <c r="F121" s="1307">
        <v>1</v>
      </c>
      <c r="G121" s="1308">
        <f t="shared" si="34"/>
        <v>133.02000000000001</v>
      </c>
      <c r="H121" s="1306">
        <f t="shared" si="35"/>
        <v>32.04</v>
      </c>
      <c r="I121" s="1309">
        <f t="shared" si="36"/>
        <v>165.06</v>
      </c>
    </row>
    <row r="122" spans="1:9" x14ac:dyDescent="0.2">
      <c r="A122" s="1290" t="s">
        <v>1306</v>
      </c>
      <c r="B122" s="1325">
        <v>11</v>
      </c>
      <c r="C122" s="1306">
        <f t="shared" si="32"/>
        <v>6.9620253164556958E-2</v>
      </c>
      <c r="D122" s="1305">
        <v>7.6245000000000003</v>
      </c>
      <c r="E122" s="1306">
        <f t="shared" si="33"/>
        <v>83.869500000000002</v>
      </c>
      <c r="F122" s="1307">
        <v>1</v>
      </c>
      <c r="G122" s="1308">
        <f t="shared" si="34"/>
        <v>83.87</v>
      </c>
      <c r="H122" s="1306">
        <f t="shared" si="35"/>
        <v>20.2</v>
      </c>
      <c r="I122" s="1309">
        <f t="shared" si="36"/>
        <v>104.07000000000001</v>
      </c>
    </row>
    <row r="123" spans="1:9" x14ac:dyDescent="0.2">
      <c r="A123" s="1290" t="s">
        <v>1306</v>
      </c>
      <c r="B123" s="1325">
        <v>16</v>
      </c>
      <c r="C123" s="1306">
        <f t="shared" si="32"/>
        <v>0.10126582278481013</v>
      </c>
      <c r="D123" s="1305">
        <v>7.6245000000000003</v>
      </c>
      <c r="E123" s="1306">
        <f t="shared" si="33"/>
        <v>121.992</v>
      </c>
      <c r="F123" s="1307">
        <v>1</v>
      </c>
      <c r="G123" s="1308">
        <f t="shared" si="34"/>
        <v>121.99</v>
      </c>
      <c r="H123" s="1306">
        <f t="shared" si="35"/>
        <v>29.39</v>
      </c>
      <c r="I123" s="1309">
        <f t="shared" si="36"/>
        <v>151.38</v>
      </c>
    </row>
    <row r="124" spans="1:9" x14ac:dyDescent="0.2">
      <c r="A124" s="1290" t="s">
        <v>1306</v>
      </c>
      <c r="B124" s="1325">
        <v>11</v>
      </c>
      <c r="C124" s="1306">
        <f t="shared" si="32"/>
        <v>6.9620253164556958E-2</v>
      </c>
      <c r="D124" s="1305">
        <v>7.6245000000000003</v>
      </c>
      <c r="E124" s="1306">
        <f t="shared" si="33"/>
        <v>83.869500000000002</v>
      </c>
      <c r="F124" s="1307">
        <v>1</v>
      </c>
      <c r="G124" s="1308">
        <f t="shared" si="34"/>
        <v>83.87</v>
      </c>
      <c r="H124" s="1306">
        <f t="shared" si="35"/>
        <v>20.2</v>
      </c>
      <c r="I124" s="1309">
        <f t="shared" si="36"/>
        <v>104.07000000000001</v>
      </c>
    </row>
    <row r="125" spans="1:9" ht="38.25" x14ac:dyDescent="0.2">
      <c r="A125" s="1289" t="s">
        <v>8</v>
      </c>
      <c r="B125" s="1324">
        <f>SUM(B126:B131)</f>
        <v>85</v>
      </c>
      <c r="C125" s="1302">
        <f>SUM(C126:C131)</f>
        <v>0.53797468354430378</v>
      </c>
      <c r="D125" s="1305"/>
      <c r="E125" s="1302"/>
      <c r="F125" s="1307"/>
      <c r="G125" s="1302">
        <f>SUM(G126:G131)</f>
        <v>462.60999999999996</v>
      </c>
      <c r="H125" s="1302">
        <f>SUM(H126:H131)</f>
        <v>111.45</v>
      </c>
      <c r="I125" s="1304">
        <f>SUM(I126:I131)</f>
        <v>574.05999999999995</v>
      </c>
    </row>
    <row r="126" spans="1:9" x14ac:dyDescent="0.2">
      <c r="A126" s="1290" t="s">
        <v>726</v>
      </c>
      <c r="B126" s="1325">
        <v>16</v>
      </c>
      <c r="C126" s="1306">
        <f t="shared" ref="C126:C140" si="37">B126/158</f>
        <v>0.10126582278481013</v>
      </c>
      <c r="D126" s="1305">
        <v>5.4427000000000003</v>
      </c>
      <c r="E126" s="1306">
        <f t="shared" ref="E126:E131" si="38">D126*B126</f>
        <v>87.083200000000005</v>
      </c>
      <c r="F126" s="1307">
        <v>1</v>
      </c>
      <c r="G126" s="1308">
        <f t="shared" si="34"/>
        <v>87.08</v>
      </c>
      <c r="H126" s="1306">
        <f t="shared" ref="H126:H131" si="39">ROUND(G126*24.09%,2)</f>
        <v>20.98</v>
      </c>
      <c r="I126" s="1309">
        <f t="shared" ref="I126:I131" si="40">G126+H126</f>
        <v>108.06</v>
      </c>
    </row>
    <row r="127" spans="1:9" x14ac:dyDescent="0.2">
      <c r="A127" s="1290" t="s">
        <v>726</v>
      </c>
      <c r="B127" s="1325">
        <v>16</v>
      </c>
      <c r="C127" s="1306">
        <f t="shared" si="37"/>
        <v>0.10126582278481013</v>
      </c>
      <c r="D127" s="1305">
        <v>5.4427000000000003</v>
      </c>
      <c r="E127" s="1306">
        <f t="shared" si="38"/>
        <v>87.083200000000005</v>
      </c>
      <c r="F127" s="1307">
        <v>1</v>
      </c>
      <c r="G127" s="1308">
        <f t="shared" si="34"/>
        <v>87.08</v>
      </c>
      <c r="H127" s="1306">
        <f t="shared" si="39"/>
        <v>20.98</v>
      </c>
      <c r="I127" s="1309">
        <f t="shared" si="40"/>
        <v>108.06</v>
      </c>
    </row>
    <row r="128" spans="1:9" x14ac:dyDescent="0.2">
      <c r="A128" s="1290" t="s">
        <v>726</v>
      </c>
      <c r="B128" s="1325">
        <v>5</v>
      </c>
      <c r="C128" s="1306">
        <f t="shared" si="37"/>
        <v>3.1645569620253167E-2</v>
      </c>
      <c r="D128" s="1305">
        <v>5.4427000000000003</v>
      </c>
      <c r="E128" s="1306">
        <f t="shared" si="38"/>
        <v>27.213500000000003</v>
      </c>
      <c r="F128" s="1307">
        <v>1</v>
      </c>
      <c r="G128" s="1308">
        <f t="shared" si="34"/>
        <v>27.21</v>
      </c>
      <c r="H128" s="1306">
        <f t="shared" si="39"/>
        <v>6.55</v>
      </c>
      <c r="I128" s="1309">
        <f t="shared" si="40"/>
        <v>33.76</v>
      </c>
    </row>
    <row r="129" spans="1:9" x14ac:dyDescent="0.2">
      <c r="A129" s="1290" t="s">
        <v>726</v>
      </c>
      <c r="B129" s="1325">
        <v>16</v>
      </c>
      <c r="C129" s="1306">
        <f t="shared" si="37"/>
        <v>0.10126582278481013</v>
      </c>
      <c r="D129" s="1305">
        <v>5.4427000000000003</v>
      </c>
      <c r="E129" s="1306">
        <f t="shared" si="38"/>
        <v>87.083200000000005</v>
      </c>
      <c r="F129" s="1307">
        <v>1</v>
      </c>
      <c r="G129" s="1308">
        <f t="shared" si="34"/>
        <v>87.08</v>
      </c>
      <c r="H129" s="1306">
        <f t="shared" si="39"/>
        <v>20.98</v>
      </c>
      <c r="I129" s="1309">
        <f t="shared" si="40"/>
        <v>108.06</v>
      </c>
    </row>
    <row r="130" spans="1:9" x14ac:dyDescent="0.2">
      <c r="A130" s="1290" t="s">
        <v>726</v>
      </c>
      <c r="B130" s="1325">
        <v>16</v>
      </c>
      <c r="C130" s="1306">
        <f t="shared" si="37"/>
        <v>0.10126582278481013</v>
      </c>
      <c r="D130" s="1305">
        <v>5.4427000000000003</v>
      </c>
      <c r="E130" s="1306">
        <f t="shared" si="38"/>
        <v>87.083200000000005</v>
      </c>
      <c r="F130" s="1307">
        <v>1</v>
      </c>
      <c r="G130" s="1308">
        <f t="shared" si="34"/>
        <v>87.08</v>
      </c>
      <c r="H130" s="1306">
        <f t="shared" si="39"/>
        <v>20.98</v>
      </c>
      <c r="I130" s="1309">
        <f t="shared" si="40"/>
        <v>108.06</v>
      </c>
    </row>
    <row r="131" spans="1:9" x14ac:dyDescent="0.2">
      <c r="A131" s="1290" t="s">
        <v>726</v>
      </c>
      <c r="B131" s="1325">
        <v>16</v>
      </c>
      <c r="C131" s="1306">
        <f t="shared" si="37"/>
        <v>0.10126582278481013</v>
      </c>
      <c r="D131" s="1305">
        <v>5.4427000000000003</v>
      </c>
      <c r="E131" s="1306">
        <f t="shared" si="38"/>
        <v>87.083200000000005</v>
      </c>
      <c r="F131" s="1307">
        <v>1</v>
      </c>
      <c r="G131" s="1308">
        <f t="shared" si="34"/>
        <v>87.08</v>
      </c>
      <c r="H131" s="1306">
        <f t="shared" si="39"/>
        <v>20.98</v>
      </c>
      <c r="I131" s="1309">
        <f t="shared" si="40"/>
        <v>108.06</v>
      </c>
    </row>
    <row r="132" spans="1:9" x14ac:dyDescent="0.2">
      <c r="A132" s="1288" t="s">
        <v>1597</v>
      </c>
      <c r="B132" s="1323">
        <f>B133+B141</f>
        <v>767</v>
      </c>
      <c r="C132" s="1298">
        <f>C133+C141</f>
        <v>4.8544303797468356</v>
      </c>
      <c r="D132" s="1310"/>
      <c r="E132" s="1298"/>
      <c r="F132" s="1311"/>
      <c r="G132" s="1298">
        <f>G133+G141</f>
        <v>5340.21</v>
      </c>
      <c r="H132" s="1298">
        <f>H133+H141</f>
        <v>1286.44</v>
      </c>
      <c r="I132" s="1300">
        <f>I133+I141</f>
        <v>6626.65</v>
      </c>
    </row>
    <row r="133" spans="1:9" ht="25.5" x14ac:dyDescent="0.2">
      <c r="A133" s="1291" t="s">
        <v>10</v>
      </c>
      <c r="B133" s="1326">
        <f>SUM(B134:B140)</f>
        <v>425.5</v>
      </c>
      <c r="C133" s="1301">
        <f>SUM(C134:C140)</f>
        <v>2.6930379746835444</v>
      </c>
      <c r="D133" s="1305"/>
      <c r="E133" s="1301"/>
      <c r="F133" s="1307"/>
      <c r="G133" s="1301">
        <f>SUM(G134:G140)</f>
        <v>3362.88</v>
      </c>
      <c r="H133" s="1301">
        <f>SUM(H134:H140)</f>
        <v>810.11</v>
      </c>
      <c r="I133" s="1313">
        <f>SUM(I134:I140)</f>
        <v>4172.99</v>
      </c>
    </row>
    <row r="134" spans="1:9" x14ac:dyDescent="0.2">
      <c r="A134" s="1290" t="s">
        <v>1469</v>
      </c>
      <c r="B134" s="1325">
        <v>8.5</v>
      </c>
      <c r="C134" s="1306">
        <f t="shared" si="37"/>
        <v>5.3797468354430382E-2</v>
      </c>
      <c r="D134" s="1305">
        <v>7.6245000000000003</v>
      </c>
      <c r="E134" s="1306">
        <f>D134*B134</f>
        <v>64.808250000000001</v>
      </c>
      <c r="F134" s="1307">
        <v>1</v>
      </c>
      <c r="G134" s="1308">
        <f t="shared" ref="G134:G140" si="41">ROUND(E134*F134,2)</f>
        <v>64.81</v>
      </c>
      <c r="H134" s="1306">
        <f t="shared" ref="H134:H140" si="42">ROUND(G134*24.09%,2)</f>
        <v>15.61</v>
      </c>
      <c r="I134" s="1309">
        <f t="shared" ref="I134:I140" si="43">G134+H134</f>
        <v>80.42</v>
      </c>
    </row>
    <row r="135" spans="1:9" x14ac:dyDescent="0.2">
      <c r="A135" s="1290" t="s">
        <v>1469</v>
      </c>
      <c r="B135" s="1325">
        <v>155.5</v>
      </c>
      <c r="C135" s="1306">
        <f t="shared" si="37"/>
        <v>0.98417721518987344</v>
      </c>
      <c r="D135" s="1305">
        <v>7.6245000000000003</v>
      </c>
      <c r="E135" s="1306">
        <f>D135*B135</f>
        <v>1185.6097500000001</v>
      </c>
      <c r="F135" s="1307">
        <v>1</v>
      </c>
      <c r="G135" s="1308">
        <f t="shared" si="41"/>
        <v>1185.6099999999999</v>
      </c>
      <c r="H135" s="1306">
        <f t="shared" si="42"/>
        <v>285.61</v>
      </c>
      <c r="I135" s="1309">
        <f t="shared" si="43"/>
        <v>1471.2199999999998</v>
      </c>
    </row>
    <row r="136" spans="1:9" x14ac:dyDescent="0.2">
      <c r="A136" s="1290" t="s">
        <v>1469</v>
      </c>
      <c r="B136" s="1325">
        <v>28</v>
      </c>
      <c r="C136" s="1306">
        <f t="shared" si="37"/>
        <v>0.17721518987341772</v>
      </c>
      <c r="D136" s="1305">
        <v>7.6245000000000003</v>
      </c>
      <c r="E136" s="1306">
        <f>D136*B136</f>
        <v>213.48600000000002</v>
      </c>
      <c r="F136" s="1307">
        <v>1</v>
      </c>
      <c r="G136" s="1308">
        <f t="shared" si="41"/>
        <v>213.49</v>
      </c>
      <c r="H136" s="1306">
        <f t="shared" si="42"/>
        <v>51.43</v>
      </c>
      <c r="I136" s="1309">
        <f t="shared" si="43"/>
        <v>264.92</v>
      </c>
    </row>
    <row r="137" spans="1:9" x14ac:dyDescent="0.2">
      <c r="A137" s="1290" t="s">
        <v>1469</v>
      </c>
      <c r="B137" s="1325">
        <v>23</v>
      </c>
      <c r="C137" s="1306">
        <f t="shared" si="37"/>
        <v>0.14556962025316456</v>
      </c>
      <c r="D137" s="1305">
        <v>7.6245000000000003</v>
      </c>
      <c r="E137" s="1306">
        <f>D137*B137</f>
        <v>175.36350000000002</v>
      </c>
      <c r="F137" s="1307">
        <v>1</v>
      </c>
      <c r="G137" s="1308">
        <f t="shared" si="41"/>
        <v>175.36</v>
      </c>
      <c r="H137" s="1306">
        <f t="shared" si="42"/>
        <v>42.24</v>
      </c>
      <c r="I137" s="1309">
        <f t="shared" si="43"/>
        <v>217.60000000000002</v>
      </c>
    </row>
    <row r="138" spans="1:9" ht="25.5" x14ac:dyDescent="0.2">
      <c r="A138" s="1290" t="s">
        <v>1599</v>
      </c>
      <c r="B138" s="1325">
        <v>110</v>
      </c>
      <c r="C138" s="1306">
        <f t="shared" si="37"/>
        <v>0.69620253164556967</v>
      </c>
      <c r="D138" s="1305">
        <v>8.3139000000000003</v>
      </c>
      <c r="E138" s="1306">
        <f>D138*B138</f>
        <v>914.529</v>
      </c>
      <c r="F138" s="1307">
        <v>1</v>
      </c>
      <c r="G138" s="1308">
        <f t="shared" si="41"/>
        <v>914.53</v>
      </c>
      <c r="H138" s="1306">
        <f t="shared" si="42"/>
        <v>220.31</v>
      </c>
      <c r="I138" s="1309">
        <f t="shared" si="43"/>
        <v>1134.8399999999999</v>
      </c>
    </row>
    <row r="139" spans="1:9" x14ac:dyDescent="0.2">
      <c r="A139" s="1290" t="s">
        <v>1306</v>
      </c>
      <c r="B139" s="1325">
        <v>77.5</v>
      </c>
      <c r="C139" s="1306">
        <f t="shared" si="37"/>
        <v>0.49050632911392406</v>
      </c>
      <c r="D139" s="1305">
        <v>1272</v>
      </c>
      <c r="E139" s="1306">
        <f>D139*C139</f>
        <v>623.92405063291142</v>
      </c>
      <c r="F139" s="1307">
        <v>1</v>
      </c>
      <c r="G139" s="1308">
        <f t="shared" si="41"/>
        <v>623.91999999999996</v>
      </c>
      <c r="H139" s="1306">
        <f t="shared" si="42"/>
        <v>150.30000000000001</v>
      </c>
      <c r="I139" s="1309">
        <f t="shared" si="43"/>
        <v>774.22</v>
      </c>
    </row>
    <row r="140" spans="1:9" x14ac:dyDescent="0.2">
      <c r="A140" s="1290" t="s">
        <v>1306</v>
      </c>
      <c r="B140" s="1325">
        <v>23</v>
      </c>
      <c r="C140" s="1306">
        <f t="shared" si="37"/>
        <v>0.14556962025316456</v>
      </c>
      <c r="D140" s="1305">
        <v>1272</v>
      </c>
      <c r="E140" s="1306">
        <f>D140*C140</f>
        <v>185.1645569620253</v>
      </c>
      <c r="F140" s="1307">
        <v>1</v>
      </c>
      <c r="G140" s="1308">
        <f t="shared" si="41"/>
        <v>185.16</v>
      </c>
      <c r="H140" s="1306">
        <f t="shared" si="42"/>
        <v>44.61</v>
      </c>
      <c r="I140" s="1309">
        <f t="shared" si="43"/>
        <v>229.76999999999998</v>
      </c>
    </row>
    <row r="141" spans="1:9" ht="38.25" x14ac:dyDescent="0.2">
      <c r="A141" s="1289" t="s">
        <v>8</v>
      </c>
      <c r="B141" s="1324">
        <f>SUM(B142:B147)</f>
        <v>341.5</v>
      </c>
      <c r="C141" s="1302">
        <f>SUM(C142:C147)</f>
        <v>2.1613924050632911</v>
      </c>
      <c r="D141" s="1305"/>
      <c r="E141" s="1302"/>
      <c r="F141" s="1307"/>
      <c r="G141" s="1302">
        <f>SUM(G142:G147)</f>
        <v>1977.33</v>
      </c>
      <c r="H141" s="1302">
        <f>SUM(H142:H147)</f>
        <v>476.33</v>
      </c>
      <c r="I141" s="1304">
        <f>SUM(I142:I147)</f>
        <v>2453.66</v>
      </c>
    </row>
    <row r="142" spans="1:9" x14ac:dyDescent="0.2">
      <c r="A142" s="1290" t="s">
        <v>726</v>
      </c>
      <c r="B142" s="1325">
        <v>24</v>
      </c>
      <c r="C142" s="1306">
        <f t="shared" ref="C142:C147" si="44">B142/158</f>
        <v>0.15189873417721519</v>
      </c>
      <c r="D142" s="1305">
        <v>5.5804999999999998</v>
      </c>
      <c r="E142" s="1306">
        <f>D142*B142</f>
        <v>133.93199999999999</v>
      </c>
      <c r="F142" s="1307">
        <v>1</v>
      </c>
      <c r="G142" s="1308">
        <f t="shared" ref="G142:G147" si="45">ROUND(E142*F142,2)</f>
        <v>133.93</v>
      </c>
      <c r="H142" s="1306">
        <f t="shared" ref="H142:H147" si="46">ROUND(G142*24.09%,2)</f>
        <v>32.26</v>
      </c>
      <c r="I142" s="1309">
        <f t="shared" ref="I142:I147" si="47">G142+H142</f>
        <v>166.19</v>
      </c>
    </row>
    <row r="143" spans="1:9" x14ac:dyDescent="0.2">
      <c r="A143" s="1290" t="s">
        <v>726</v>
      </c>
      <c r="B143" s="1325">
        <v>16</v>
      </c>
      <c r="C143" s="1306">
        <f t="shared" si="44"/>
        <v>0.10126582278481013</v>
      </c>
      <c r="D143" s="1305">
        <v>5.5804999999999998</v>
      </c>
      <c r="E143" s="1306">
        <f>D143*B143</f>
        <v>89.287999999999997</v>
      </c>
      <c r="F143" s="1307">
        <v>1</v>
      </c>
      <c r="G143" s="1308">
        <f t="shared" si="45"/>
        <v>89.29</v>
      </c>
      <c r="H143" s="1306">
        <f t="shared" si="46"/>
        <v>21.51</v>
      </c>
      <c r="I143" s="1309">
        <f t="shared" si="47"/>
        <v>110.80000000000001</v>
      </c>
    </row>
    <row r="144" spans="1:9" x14ac:dyDescent="0.2">
      <c r="A144" s="1290" t="s">
        <v>726</v>
      </c>
      <c r="B144" s="1325">
        <v>72</v>
      </c>
      <c r="C144" s="1306">
        <f t="shared" si="44"/>
        <v>0.45569620253164556</v>
      </c>
      <c r="D144" s="1305">
        <v>5.5804999999999998</v>
      </c>
      <c r="E144" s="1306">
        <f>D144*B144</f>
        <v>401.79599999999999</v>
      </c>
      <c r="F144" s="1307">
        <v>1</v>
      </c>
      <c r="G144" s="1308">
        <f t="shared" si="45"/>
        <v>401.8</v>
      </c>
      <c r="H144" s="1306">
        <f t="shared" si="46"/>
        <v>96.79</v>
      </c>
      <c r="I144" s="1309">
        <f t="shared" si="47"/>
        <v>498.59000000000003</v>
      </c>
    </row>
    <row r="145" spans="1:9" x14ac:dyDescent="0.2">
      <c r="A145" s="1290" t="s">
        <v>726</v>
      </c>
      <c r="B145" s="1325">
        <v>92</v>
      </c>
      <c r="C145" s="1306">
        <f t="shared" si="44"/>
        <v>0.58227848101265822</v>
      </c>
      <c r="D145" s="1305">
        <v>931</v>
      </c>
      <c r="E145" s="1306">
        <f>D145*C145</f>
        <v>542.10126582278485</v>
      </c>
      <c r="F145" s="1307">
        <v>1</v>
      </c>
      <c r="G145" s="1308">
        <f t="shared" si="45"/>
        <v>542.1</v>
      </c>
      <c r="H145" s="1306">
        <f t="shared" si="46"/>
        <v>130.59</v>
      </c>
      <c r="I145" s="1309">
        <f t="shared" si="47"/>
        <v>672.69</v>
      </c>
    </row>
    <row r="146" spans="1:9" x14ac:dyDescent="0.2">
      <c r="A146" s="1290" t="s">
        <v>726</v>
      </c>
      <c r="B146" s="1325">
        <v>63.5</v>
      </c>
      <c r="C146" s="1306">
        <f t="shared" si="44"/>
        <v>0.40189873417721517</v>
      </c>
      <c r="D146" s="1305">
        <v>931</v>
      </c>
      <c r="E146" s="1306">
        <f>D146*C146</f>
        <v>374.16772151898732</v>
      </c>
      <c r="F146" s="1307">
        <v>1</v>
      </c>
      <c r="G146" s="1308">
        <f t="shared" si="45"/>
        <v>374.17</v>
      </c>
      <c r="H146" s="1306">
        <f t="shared" si="46"/>
        <v>90.14</v>
      </c>
      <c r="I146" s="1309">
        <f t="shared" si="47"/>
        <v>464.31</v>
      </c>
    </row>
    <row r="147" spans="1:9" x14ac:dyDescent="0.2">
      <c r="A147" s="1290" t="s">
        <v>726</v>
      </c>
      <c r="B147" s="1325">
        <v>74</v>
      </c>
      <c r="C147" s="1306">
        <f t="shared" si="44"/>
        <v>0.46835443037974683</v>
      </c>
      <c r="D147" s="1305">
        <v>931</v>
      </c>
      <c r="E147" s="1306">
        <f>D147*C147</f>
        <v>436.03797468354429</v>
      </c>
      <c r="F147" s="1307">
        <v>1</v>
      </c>
      <c r="G147" s="1308">
        <f t="shared" si="45"/>
        <v>436.04</v>
      </c>
      <c r="H147" s="1306">
        <f t="shared" si="46"/>
        <v>105.04</v>
      </c>
      <c r="I147" s="1309">
        <f t="shared" si="47"/>
        <v>541.08000000000004</v>
      </c>
    </row>
    <row r="148" spans="1:9" x14ac:dyDescent="0.2">
      <c r="A148" s="1288" t="s">
        <v>1605</v>
      </c>
      <c r="B148" s="1323">
        <f>B149+B161</f>
        <v>2188.66</v>
      </c>
      <c r="C148" s="1298">
        <f>C149+C161</f>
        <v>13.852278481012657</v>
      </c>
      <c r="D148" s="1310"/>
      <c r="E148" s="1298"/>
      <c r="F148" s="1311"/>
      <c r="G148" s="1298">
        <f>G149+G161</f>
        <v>13690.48</v>
      </c>
      <c r="H148" s="1298">
        <f>H149+H161</f>
        <v>3298.04</v>
      </c>
      <c r="I148" s="1300">
        <f>I149+I161</f>
        <v>16988.52</v>
      </c>
    </row>
    <row r="149" spans="1:9" ht="25.5" x14ac:dyDescent="0.2">
      <c r="A149" s="1289" t="s">
        <v>10</v>
      </c>
      <c r="B149" s="1324">
        <f>SUM(B150:B160)</f>
        <v>1125.6599999999999</v>
      </c>
      <c r="C149" s="1302">
        <f>SUM(C150:C160)</f>
        <v>7.1244303797468351</v>
      </c>
      <c r="D149" s="1305"/>
      <c r="E149" s="1302"/>
      <c r="F149" s="1307"/>
      <c r="G149" s="1302">
        <f>SUM(G150:G160)</f>
        <v>8469.81</v>
      </c>
      <c r="H149" s="1302">
        <f>SUM(H150:H160)</f>
        <v>2040.3799999999997</v>
      </c>
      <c r="I149" s="1304">
        <f>SUM(I150:I160)</f>
        <v>10510.19</v>
      </c>
    </row>
    <row r="150" spans="1:9" x14ac:dyDescent="0.2">
      <c r="A150" s="1290" t="s">
        <v>1589</v>
      </c>
      <c r="B150" s="1325">
        <v>83</v>
      </c>
      <c r="C150" s="1306">
        <f t="shared" ref="C150:C160" si="48">B150/158</f>
        <v>0.52531645569620256</v>
      </c>
      <c r="D150" s="1305">
        <v>6.8333000000000004</v>
      </c>
      <c r="E150" s="1306">
        <f t="shared" ref="E150:E157" si="49">D150*B150</f>
        <v>567.16390000000001</v>
      </c>
      <c r="F150" s="1307">
        <v>1</v>
      </c>
      <c r="G150" s="1308">
        <f t="shared" ref="G150:G160" si="50">ROUND(E150*F150,2)</f>
        <v>567.16</v>
      </c>
      <c r="H150" s="1306">
        <f t="shared" ref="H150:H160" si="51">ROUND(G150*24.09%,2)</f>
        <v>136.63</v>
      </c>
      <c r="I150" s="1309">
        <f t="shared" ref="I150:I160" si="52">G150+H150</f>
        <v>703.79</v>
      </c>
    </row>
    <row r="151" spans="1:9" x14ac:dyDescent="0.2">
      <c r="A151" s="1290" t="s">
        <v>1589</v>
      </c>
      <c r="B151" s="1325">
        <v>156</v>
      </c>
      <c r="C151" s="1306">
        <f t="shared" si="48"/>
        <v>0.98734177215189878</v>
      </c>
      <c r="D151" s="1305">
        <v>6.8333000000000004</v>
      </c>
      <c r="E151" s="1306">
        <f t="shared" si="49"/>
        <v>1065.9948000000002</v>
      </c>
      <c r="F151" s="1307">
        <v>1</v>
      </c>
      <c r="G151" s="1308">
        <f t="shared" si="50"/>
        <v>1065.99</v>
      </c>
      <c r="H151" s="1306">
        <f t="shared" si="51"/>
        <v>256.8</v>
      </c>
      <c r="I151" s="1309">
        <f t="shared" si="52"/>
        <v>1322.79</v>
      </c>
    </row>
    <row r="152" spans="1:9" x14ac:dyDescent="0.2">
      <c r="A152" s="1290" t="s">
        <v>1306</v>
      </c>
      <c r="B152" s="1325">
        <v>156.5</v>
      </c>
      <c r="C152" s="1306">
        <f t="shared" si="48"/>
        <v>0.990506329113924</v>
      </c>
      <c r="D152" s="1305">
        <v>7.6245000000000003</v>
      </c>
      <c r="E152" s="1306">
        <f t="shared" si="49"/>
        <v>1193.23425</v>
      </c>
      <c r="F152" s="1307">
        <v>1</v>
      </c>
      <c r="G152" s="1308">
        <f t="shared" si="50"/>
        <v>1193.23</v>
      </c>
      <c r="H152" s="1306">
        <f t="shared" si="51"/>
        <v>287.45</v>
      </c>
      <c r="I152" s="1309">
        <f t="shared" si="52"/>
        <v>1480.68</v>
      </c>
    </row>
    <row r="153" spans="1:9" x14ac:dyDescent="0.2">
      <c r="A153" s="1290" t="s">
        <v>1306</v>
      </c>
      <c r="B153" s="1325">
        <v>147.5</v>
      </c>
      <c r="C153" s="1306">
        <f t="shared" si="48"/>
        <v>0.93354430379746833</v>
      </c>
      <c r="D153" s="1305">
        <v>7.6245000000000003</v>
      </c>
      <c r="E153" s="1306">
        <f t="shared" si="49"/>
        <v>1124.61375</v>
      </c>
      <c r="F153" s="1307">
        <v>1</v>
      </c>
      <c r="G153" s="1308">
        <f t="shared" si="50"/>
        <v>1124.6099999999999</v>
      </c>
      <c r="H153" s="1306">
        <f t="shared" si="51"/>
        <v>270.92</v>
      </c>
      <c r="I153" s="1309">
        <f t="shared" si="52"/>
        <v>1395.53</v>
      </c>
    </row>
    <row r="154" spans="1:9" x14ac:dyDescent="0.2">
      <c r="A154" s="1290" t="s">
        <v>1306</v>
      </c>
      <c r="B154" s="1325">
        <v>102.66</v>
      </c>
      <c r="C154" s="1306">
        <f t="shared" si="48"/>
        <v>0.64974683544303791</v>
      </c>
      <c r="D154" s="1305">
        <v>7.6245000000000003</v>
      </c>
      <c r="E154" s="1306">
        <f t="shared" si="49"/>
        <v>782.73117000000002</v>
      </c>
      <c r="F154" s="1307">
        <v>1</v>
      </c>
      <c r="G154" s="1308">
        <f t="shared" si="50"/>
        <v>782.73</v>
      </c>
      <c r="H154" s="1306">
        <f t="shared" si="51"/>
        <v>188.56</v>
      </c>
      <c r="I154" s="1309">
        <f t="shared" si="52"/>
        <v>971.29</v>
      </c>
    </row>
    <row r="155" spans="1:9" x14ac:dyDescent="0.2">
      <c r="A155" s="1290" t="s">
        <v>1306</v>
      </c>
      <c r="B155" s="1325">
        <v>151.5</v>
      </c>
      <c r="C155" s="1306">
        <f t="shared" si="48"/>
        <v>0.95886075949367089</v>
      </c>
      <c r="D155" s="1305">
        <v>7.6245000000000003</v>
      </c>
      <c r="E155" s="1306">
        <f t="shared" si="49"/>
        <v>1155.11175</v>
      </c>
      <c r="F155" s="1307">
        <v>1</v>
      </c>
      <c r="G155" s="1308">
        <f t="shared" si="50"/>
        <v>1155.1099999999999</v>
      </c>
      <c r="H155" s="1306">
        <f t="shared" si="51"/>
        <v>278.27</v>
      </c>
      <c r="I155" s="1309">
        <f t="shared" si="52"/>
        <v>1433.3799999999999</v>
      </c>
    </row>
    <row r="156" spans="1:9" x14ac:dyDescent="0.2">
      <c r="A156" s="1290" t="s">
        <v>1306</v>
      </c>
      <c r="B156" s="1325">
        <v>91.5</v>
      </c>
      <c r="C156" s="1306">
        <f t="shared" si="48"/>
        <v>0.57911392405063289</v>
      </c>
      <c r="D156" s="1305">
        <v>7.6245000000000003</v>
      </c>
      <c r="E156" s="1306">
        <f t="shared" si="49"/>
        <v>697.64175</v>
      </c>
      <c r="F156" s="1307">
        <v>1</v>
      </c>
      <c r="G156" s="1308">
        <f t="shared" si="50"/>
        <v>697.64</v>
      </c>
      <c r="H156" s="1306">
        <f t="shared" si="51"/>
        <v>168.06</v>
      </c>
      <c r="I156" s="1309">
        <f t="shared" si="52"/>
        <v>865.7</v>
      </c>
    </row>
    <row r="157" spans="1:9" ht="25.5" x14ac:dyDescent="0.2">
      <c r="A157" s="1290" t="s">
        <v>1606</v>
      </c>
      <c r="B157" s="1325">
        <v>62.75</v>
      </c>
      <c r="C157" s="1306">
        <f t="shared" si="48"/>
        <v>0.39715189873417722</v>
      </c>
      <c r="D157" s="1305">
        <v>9.0321999999999996</v>
      </c>
      <c r="E157" s="1306">
        <f t="shared" si="49"/>
        <v>566.77054999999996</v>
      </c>
      <c r="F157" s="1307">
        <v>1</v>
      </c>
      <c r="G157" s="1308">
        <f t="shared" si="50"/>
        <v>566.77</v>
      </c>
      <c r="H157" s="1306">
        <f t="shared" si="51"/>
        <v>136.53</v>
      </c>
      <c r="I157" s="1309">
        <f t="shared" si="52"/>
        <v>703.3</v>
      </c>
    </row>
    <row r="158" spans="1:9" x14ac:dyDescent="0.2">
      <c r="A158" s="1290" t="s">
        <v>1589</v>
      </c>
      <c r="B158" s="1325">
        <v>103.25</v>
      </c>
      <c r="C158" s="1306">
        <f t="shared" si="48"/>
        <v>0.65348101265822789</v>
      </c>
      <c r="D158" s="1305">
        <v>1140</v>
      </c>
      <c r="E158" s="1306">
        <f>D158*C158</f>
        <v>744.9683544303798</v>
      </c>
      <c r="F158" s="1307">
        <v>1</v>
      </c>
      <c r="G158" s="1308">
        <f t="shared" si="50"/>
        <v>744.97</v>
      </c>
      <c r="H158" s="1306">
        <f t="shared" si="51"/>
        <v>179.46</v>
      </c>
      <c r="I158" s="1309">
        <f t="shared" si="52"/>
        <v>924.43000000000006</v>
      </c>
    </row>
    <row r="159" spans="1:9" x14ac:dyDescent="0.2">
      <c r="A159" s="1290" t="s">
        <v>1306</v>
      </c>
      <c r="B159" s="1325">
        <v>31</v>
      </c>
      <c r="C159" s="1306">
        <f t="shared" si="48"/>
        <v>0.19620253164556961</v>
      </c>
      <c r="D159" s="1305">
        <v>1272</v>
      </c>
      <c r="E159" s="1306">
        <f>D159*C159</f>
        <v>249.56962025316454</v>
      </c>
      <c r="F159" s="1307">
        <v>1</v>
      </c>
      <c r="G159" s="1308">
        <f t="shared" si="50"/>
        <v>249.57</v>
      </c>
      <c r="H159" s="1306">
        <f t="shared" si="51"/>
        <v>60.12</v>
      </c>
      <c r="I159" s="1309">
        <f t="shared" si="52"/>
        <v>309.69</v>
      </c>
    </row>
    <row r="160" spans="1:9" x14ac:dyDescent="0.2">
      <c r="A160" s="1290" t="s">
        <v>1306</v>
      </c>
      <c r="B160" s="1325">
        <v>40</v>
      </c>
      <c r="C160" s="1306">
        <f t="shared" si="48"/>
        <v>0.25316455696202533</v>
      </c>
      <c r="D160" s="1305">
        <v>1272</v>
      </c>
      <c r="E160" s="1306">
        <f>D160*C160</f>
        <v>322.02531645569621</v>
      </c>
      <c r="F160" s="1307">
        <v>1</v>
      </c>
      <c r="G160" s="1308">
        <f t="shared" si="50"/>
        <v>322.02999999999997</v>
      </c>
      <c r="H160" s="1306">
        <f t="shared" si="51"/>
        <v>77.58</v>
      </c>
      <c r="I160" s="1309">
        <f t="shared" si="52"/>
        <v>399.60999999999996</v>
      </c>
    </row>
    <row r="161" spans="1:9" ht="38.25" x14ac:dyDescent="0.2">
      <c r="A161" s="1289" t="s">
        <v>8</v>
      </c>
      <c r="B161" s="1324">
        <f>SUM(B162:B168)</f>
        <v>1063</v>
      </c>
      <c r="C161" s="1302">
        <f>SUM(C162:C168)</f>
        <v>6.7278481012658222</v>
      </c>
      <c r="D161" s="1305"/>
      <c r="E161" s="1302"/>
      <c r="F161" s="1307"/>
      <c r="G161" s="1302">
        <f>SUM(G162:G168)</f>
        <v>5220.67</v>
      </c>
      <c r="H161" s="1302">
        <f>SUM(H162:H168)</f>
        <v>1257.6600000000001</v>
      </c>
      <c r="I161" s="1304">
        <f>SUM(I162:I168)</f>
        <v>6478.33</v>
      </c>
    </row>
    <row r="162" spans="1:9" x14ac:dyDescent="0.2">
      <c r="A162" s="1290" t="s">
        <v>726</v>
      </c>
      <c r="B162" s="1325">
        <v>79</v>
      </c>
      <c r="C162" s="1306">
        <f t="shared" ref="C162:C168" si="53">B162/158</f>
        <v>0.5</v>
      </c>
      <c r="D162" s="1305">
        <v>5.0171000000000001</v>
      </c>
      <c r="E162" s="1306">
        <f t="shared" ref="E162:E168" si="54">D162*B162</f>
        <v>396.35090000000002</v>
      </c>
      <c r="F162" s="1307">
        <v>1</v>
      </c>
      <c r="G162" s="1308">
        <f t="shared" ref="G162:G168" si="55">ROUND(E162*F162,2)</f>
        <v>396.35</v>
      </c>
      <c r="H162" s="1306">
        <f t="shared" ref="H162:H168" si="56">ROUND(G162*24.09%,2)</f>
        <v>95.48</v>
      </c>
      <c r="I162" s="1309">
        <f t="shared" ref="I162:I168" si="57">G162+H162</f>
        <v>491.83000000000004</v>
      </c>
    </row>
    <row r="163" spans="1:9" x14ac:dyDescent="0.2">
      <c r="A163" s="1290" t="s">
        <v>726</v>
      </c>
      <c r="B163" s="1325">
        <v>153.5</v>
      </c>
      <c r="C163" s="1306">
        <f t="shared" si="53"/>
        <v>0.97151898734177211</v>
      </c>
      <c r="D163" s="1305">
        <v>5.0171000000000001</v>
      </c>
      <c r="E163" s="1306">
        <f t="shared" si="54"/>
        <v>770.12485000000004</v>
      </c>
      <c r="F163" s="1307">
        <v>1</v>
      </c>
      <c r="G163" s="1308">
        <f t="shared" si="55"/>
        <v>770.12</v>
      </c>
      <c r="H163" s="1306">
        <f t="shared" si="56"/>
        <v>185.52</v>
      </c>
      <c r="I163" s="1309">
        <f t="shared" si="57"/>
        <v>955.64</v>
      </c>
    </row>
    <row r="164" spans="1:9" x14ac:dyDescent="0.2">
      <c r="A164" s="1290" t="s">
        <v>726</v>
      </c>
      <c r="B164" s="1325">
        <v>78.5</v>
      </c>
      <c r="C164" s="1306">
        <f t="shared" si="53"/>
        <v>0.49683544303797467</v>
      </c>
      <c r="D164" s="1305">
        <v>5.0171000000000001</v>
      </c>
      <c r="E164" s="1306">
        <f t="shared" si="54"/>
        <v>393.84235000000001</v>
      </c>
      <c r="F164" s="1307">
        <v>1</v>
      </c>
      <c r="G164" s="1308">
        <f t="shared" si="55"/>
        <v>393.84</v>
      </c>
      <c r="H164" s="1306">
        <f t="shared" si="56"/>
        <v>94.88</v>
      </c>
      <c r="I164" s="1309">
        <f t="shared" si="57"/>
        <v>488.71999999999997</v>
      </c>
    </row>
    <row r="165" spans="1:9" x14ac:dyDescent="0.2">
      <c r="A165" s="1290" t="s">
        <v>726</v>
      </c>
      <c r="B165" s="1325">
        <v>182</v>
      </c>
      <c r="C165" s="1306">
        <f t="shared" si="53"/>
        <v>1.1518987341772151</v>
      </c>
      <c r="D165" s="1305">
        <v>5.0171000000000001</v>
      </c>
      <c r="E165" s="1306">
        <f t="shared" si="54"/>
        <v>913.11220000000003</v>
      </c>
      <c r="F165" s="1307">
        <v>1</v>
      </c>
      <c r="G165" s="1308">
        <f t="shared" si="55"/>
        <v>913.11</v>
      </c>
      <c r="H165" s="1306">
        <f t="shared" si="56"/>
        <v>219.97</v>
      </c>
      <c r="I165" s="1309">
        <f t="shared" si="57"/>
        <v>1133.08</v>
      </c>
    </row>
    <row r="166" spans="1:9" x14ac:dyDescent="0.2">
      <c r="A166" s="1290" t="s">
        <v>726</v>
      </c>
      <c r="B166" s="1325">
        <v>177</v>
      </c>
      <c r="C166" s="1306">
        <f t="shared" si="53"/>
        <v>1.120253164556962</v>
      </c>
      <c r="D166" s="1305">
        <v>5.5804999999999998</v>
      </c>
      <c r="E166" s="1306">
        <f t="shared" si="54"/>
        <v>987.74849999999992</v>
      </c>
      <c r="F166" s="1307">
        <v>1</v>
      </c>
      <c r="G166" s="1308">
        <f t="shared" si="55"/>
        <v>987.75</v>
      </c>
      <c r="H166" s="1306">
        <f t="shared" si="56"/>
        <v>237.95</v>
      </c>
      <c r="I166" s="1309">
        <f t="shared" si="57"/>
        <v>1225.7</v>
      </c>
    </row>
    <row r="167" spans="1:9" x14ac:dyDescent="0.2">
      <c r="A167" s="1290" t="s">
        <v>726</v>
      </c>
      <c r="B167" s="1325">
        <v>198</v>
      </c>
      <c r="C167" s="1306">
        <f t="shared" si="53"/>
        <v>1.2531645569620253</v>
      </c>
      <c r="D167" s="1305">
        <v>5.5804999999999998</v>
      </c>
      <c r="E167" s="1306">
        <f t="shared" si="54"/>
        <v>1104.9389999999999</v>
      </c>
      <c r="F167" s="1307">
        <v>1</v>
      </c>
      <c r="G167" s="1308">
        <f t="shared" si="55"/>
        <v>1104.94</v>
      </c>
      <c r="H167" s="1306">
        <f t="shared" si="56"/>
        <v>266.18</v>
      </c>
      <c r="I167" s="1309">
        <f t="shared" si="57"/>
        <v>1371.1200000000001</v>
      </c>
    </row>
    <row r="168" spans="1:9" ht="20.45" customHeight="1" x14ac:dyDescent="0.2">
      <c r="A168" s="1290" t="s">
        <v>1607</v>
      </c>
      <c r="B168" s="1325">
        <v>195</v>
      </c>
      <c r="C168" s="1306">
        <f t="shared" si="53"/>
        <v>1.2341772151898733</v>
      </c>
      <c r="D168" s="1305">
        <v>3.3567</v>
      </c>
      <c r="E168" s="1306">
        <f t="shared" si="54"/>
        <v>654.55650000000003</v>
      </c>
      <c r="F168" s="1307">
        <v>1</v>
      </c>
      <c r="G168" s="1308">
        <f t="shared" si="55"/>
        <v>654.55999999999995</v>
      </c>
      <c r="H168" s="1306">
        <f t="shared" si="56"/>
        <v>157.68</v>
      </c>
      <c r="I168" s="1309">
        <f t="shared" si="57"/>
        <v>812.24</v>
      </c>
    </row>
    <row r="169" spans="1:9" s="356" customFormat="1" ht="25.5" x14ac:dyDescent="0.2">
      <c r="A169" s="1288" t="s">
        <v>1608</v>
      </c>
      <c r="B169" s="1323">
        <f>B170+B180</f>
        <v>1445</v>
      </c>
      <c r="C169" s="1298">
        <f>C170+C180</f>
        <v>9.1455696202531662</v>
      </c>
      <c r="D169" s="1310"/>
      <c r="E169" s="1298"/>
      <c r="F169" s="1311"/>
      <c r="G169" s="1298">
        <f>G170+G180</f>
        <v>9117.32</v>
      </c>
      <c r="H169" s="1298">
        <f>H170+H180</f>
        <v>2196.38</v>
      </c>
      <c r="I169" s="1300">
        <f>I170+I180</f>
        <v>11313.699999999999</v>
      </c>
    </row>
    <row r="170" spans="1:9" ht="25.5" x14ac:dyDescent="0.2">
      <c r="A170" s="1289" t="s">
        <v>10</v>
      </c>
      <c r="B170" s="1324">
        <f>SUM(B171:B179)</f>
        <v>357.5</v>
      </c>
      <c r="C170" s="1302">
        <f>SUM(C171:C179)</f>
        <v>2.2626582278481013</v>
      </c>
      <c r="D170" s="1305"/>
      <c r="E170" s="1302"/>
      <c r="F170" s="1307"/>
      <c r="G170" s="1302">
        <f>SUM(G171:G179)</f>
        <v>2935.5299999999993</v>
      </c>
      <c r="H170" s="1302">
        <f>SUM(H171:H179)</f>
        <v>707.18000000000006</v>
      </c>
      <c r="I170" s="1304">
        <f>SUM(I171:I179)</f>
        <v>3642.7100000000005</v>
      </c>
    </row>
    <row r="171" spans="1:9" x14ac:dyDescent="0.2">
      <c r="A171" s="1290" t="s">
        <v>1469</v>
      </c>
      <c r="B171" s="1325">
        <v>47.5</v>
      </c>
      <c r="C171" s="1306">
        <f t="shared" ref="C171:C179" si="58">B171/158</f>
        <v>0.30063291139240506</v>
      </c>
      <c r="D171" s="1305">
        <v>1272</v>
      </c>
      <c r="E171" s="1306">
        <f t="shared" ref="E171:E179" si="59">D171*C171</f>
        <v>382.40506329113924</v>
      </c>
      <c r="F171" s="1307">
        <v>1</v>
      </c>
      <c r="G171" s="1308">
        <f t="shared" ref="G171:G179" si="60">ROUND(E171*F171,2)</f>
        <v>382.41</v>
      </c>
      <c r="H171" s="1306">
        <f t="shared" ref="H171:H179" si="61">ROUND(G171*24.09%,2)</f>
        <v>92.12</v>
      </c>
      <c r="I171" s="1309">
        <f t="shared" ref="I171:I179" si="62">G171+H171</f>
        <v>474.53000000000003</v>
      </c>
    </row>
    <row r="172" spans="1:9" x14ac:dyDescent="0.2">
      <c r="A172" s="1290" t="s">
        <v>1469</v>
      </c>
      <c r="B172" s="1325">
        <v>32</v>
      </c>
      <c r="C172" s="1306">
        <f t="shared" si="58"/>
        <v>0.20253164556962025</v>
      </c>
      <c r="D172" s="1305">
        <v>1272</v>
      </c>
      <c r="E172" s="1306">
        <f t="shared" si="59"/>
        <v>257.62025316455697</v>
      </c>
      <c r="F172" s="1307">
        <v>1</v>
      </c>
      <c r="G172" s="1308">
        <f t="shared" si="60"/>
        <v>257.62</v>
      </c>
      <c r="H172" s="1306">
        <f t="shared" si="61"/>
        <v>62.06</v>
      </c>
      <c r="I172" s="1309">
        <f t="shared" si="62"/>
        <v>319.68</v>
      </c>
    </row>
    <row r="173" spans="1:9" x14ac:dyDescent="0.2">
      <c r="A173" s="1290" t="s">
        <v>1469</v>
      </c>
      <c r="B173" s="1325">
        <v>24</v>
      </c>
      <c r="C173" s="1306">
        <f t="shared" si="58"/>
        <v>0.15189873417721519</v>
      </c>
      <c r="D173" s="1305">
        <v>1272</v>
      </c>
      <c r="E173" s="1306">
        <f t="shared" si="59"/>
        <v>193.21518987341773</v>
      </c>
      <c r="F173" s="1307">
        <v>1</v>
      </c>
      <c r="G173" s="1308">
        <f t="shared" si="60"/>
        <v>193.22</v>
      </c>
      <c r="H173" s="1306">
        <f t="shared" si="61"/>
        <v>46.55</v>
      </c>
      <c r="I173" s="1309">
        <f t="shared" si="62"/>
        <v>239.76999999999998</v>
      </c>
    </row>
    <row r="174" spans="1:9" x14ac:dyDescent="0.2">
      <c r="A174" s="1290" t="s">
        <v>1469</v>
      </c>
      <c r="B174" s="1325">
        <v>71</v>
      </c>
      <c r="C174" s="1306">
        <f t="shared" si="58"/>
        <v>0.44936708860759494</v>
      </c>
      <c r="D174" s="1305">
        <v>1322</v>
      </c>
      <c r="E174" s="1306">
        <f t="shared" si="59"/>
        <v>594.0632911392405</v>
      </c>
      <c r="F174" s="1307">
        <v>1</v>
      </c>
      <c r="G174" s="1308">
        <f t="shared" si="60"/>
        <v>594.05999999999995</v>
      </c>
      <c r="H174" s="1306">
        <f t="shared" si="61"/>
        <v>143.11000000000001</v>
      </c>
      <c r="I174" s="1309">
        <f t="shared" si="62"/>
        <v>737.17</v>
      </c>
    </row>
    <row r="175" spans="1:9" ht="38.25" x14ac:dyDescent="0.2">
      <c r="A175" s="1290" t="s">
        <v>1609</v>
      </c>
      <c r="B175" s="1325">
        <v>48</v>
      </c>
      <c r="C175" s="1306">
        <f t="shared" si="58"/>
        <v>0.30379746835443039</v>
      </c>
      <c r="D175" s="1305">
        <v>1387</v>
      </c>
      <c r="E175" s="1306">
        <f t="shared" si="59"/>
        <v>421.36708860759495</v>
      </c>
      <c r="F175" s="1307">
        <v>1</v>
      </c>
      <c r="G175" s="1308">
        <f t="shared" si="60"/>
        <v>421.37</v>
      </c>
      <c r="H175" s="1306">
        <f t="shared" si="61"/>
        <v>101.51</v>
      </c>
      <c r="I175" s="1309">
        <f t="shared" si="62"/>
        <v>522.88</v>
      </c>
    </row>
    <row r="176" spans="1:9" x14ac:dyDescent="0.2">
      <c r="A176" s="1290" t="s">
        <v>1306</v>
      </c>
      <c r="B176" s="1325">
        <v>31</v>
      </c>
      <c r="C176" s="1306">
        <f t="shared" si="58"/>
        <v>0.19620253164556961</v>
      </c>
      <c r="D176" s="1305">
        <v>1272</v>
      </c>
      <c r="E176" s="1306">
        <f t="shared" si="59"/>
        <v>249.56962025316454</v>
      </c>
      <c r="F176" s="1307">
        <v>1</v>
      </c>
      <c r="G176" s="1308">
        <f t="shared" si="60"/>
        <v>249.57</v>
      </c>
      <c r="H176" s="1306">
        <f t="shared" si="61"/>
        <v>60.12</v>
      </c>
      <c r="I176" s="1309">
        <f t="shared" si="62"/>
        <v>309.69</v>
      </c>
    </row>
    <row r="177" spans="1:9" x14ac:dyDescent="0.2">
      <c r="A177" s="1290" t="s">
        <v>1306</v>
      </c>
      <c r="B177" s="1325">
        <v>40</v>
      </c>
      <c r="C177" s="1306">
        <f t="shared" si="58"/>
        <v>0.25316455696202533</v>
      </c>
      <c r="D177" s="1305">
        <v>1272</v>
      </c>
      <c r="E177" s="1306">
        <f t="shared" si="59"/>
        <v>322.02531645569621</v>
      </c>
      <c r="F177" s="1307">
        <v>1</v>
      </c>
      <c r="G177" s="1308">
        <f t="shared" si="60"/>
        <v>322.02999999999997</v>
      </c>
      <c r="H177" s="1306">
        <f t="shared" si="61"/>
        <v>77.58</v>
      </c>
      <c r="I177" s="1309">
        <f t="shared" si="62"/>
        <v>399.60999999999996</v>
      </c>
    </row>
    <row r="178" spans="1:9" x14ac:dyDescent="0.2">
      <c r="A178" s="1290" t="s">
        <v>1306</v>
      </c>
      <c r="B178" s="1325">
        <v>40</v>
      </c>
      <c r="C178" s="1306">
        <f t="shared" si="58"/>
        <v>0.25316455696202533</v>
      </c>
      <c r="D178" s="1305">
        <v>1272</v>
      </c>
      <c r="E178" s="1306">
        <f t="shared" si="59"/>
        <v>322.02531645569621</v>
      </c>
      <c r="F178" s="1307">
        <v>1</v>
      </c>
      <c r="G178" s="1308">
        <f t="shared" si="60"/>
        <v>322.02999999999997</v>
      </c>
      <c r="H178" s="1306">
        <f t="shared" si="61"/>
        <v>77.58</v>
      </c>
      <c r="I178" s="1309">
        <f t="shared" si="62"/>
        <v>399.60999999999996</v>
      </c>
    </row>
    <row r="179" spans="1:9" x14ac:dyDescent="0.2">
      <c r="A179" s="1290" t="s">
        <v>1306</v>
      </c>
      <c r="B179" s="1325">
        <v>24</v>
      </c>
      <c r="C179" s="1306">
        <f t="shared" si="58"/>
        <v>0.15189873417721519</v>
      </c>
      <c r="D179" s="1305">
        <v>1272</v>
      </c>
      <c r="E179" s="1306">
        <f t="shared" si="59"/>
        <v>193.21518987341773</v>
      </c>
      <c r="F179" s="1307">
        <v>1</v>
      </c>
      <c r="G179" s="1308">
        <f t="shared" si="60"/>
        <v>193.22</v>
      </c>
      <c r="H179" s="1306">
        <f t="shared" si="61"/>
        <v>46.55</v>
      </c>
      <c r="I179" s="1309">
        <f t="shared" si="62"/>
        <v>239.76999999999998</v>
      </c>
    </row>
    <row r="180" spans="1:9" ht="38.25" x14ac:dyDescent="0.2">
      <c r="A180" s="1289" t="s">
        <v>8</v>
      </c>
      <c r="B180" s="1324">
        <f>SUM(B181:B198)</f>
        <v>1087.5</v>
      </c>
      <c r="C180" s="1302">
        <f>SUM(C181:C198)</f>
        <v>6.882911392405064</v>
      </c>
      <c r="D180" s="1305"/>
      <c r="E180" s="1302"/>
      <c r="F180" s="1307"/>
      <c r="G180" s="1302">
        <f>SUM(G181:G198)</f>
        <v>6181.7900000000009</v>
      </c>
      <c r="H180" s="1302">
        <f>SUM(H181:H198)</f>
        <v>1489.1999999999998</v>
      </c>
      <c r="I180" s="1304">
        <f>SUM(I181:I198)</f>
        <v>7670.9899999999989</v>
      </c>
    </row>
    <row r="181" spans="1:9" x14ac:dyDescent="0.2">
      <c r="A181" s="1290" t="s">
        <v>726</v>
      </c>
      <c r="B181" s="1325">
        <v>102</v>
      </c>
      <c r="C181" s="1306">
        <f t="shared" ref="C181:C198" si="63">B181/158</f>
        <v>0.64556962025316456</v>
      </c>
      <c r="D181" s="1305">
        <v>5.4427000000000003</v>
      </c>
      <c r="E181" s="1306">
        <f>D181*B181</f>
        <v>555.15539999999999</v>
      </c>
      <c r="F181" s="1307">
        <v>1</v>
      </c>
      <c r="G181" s="1308">
        <f t="shared" ref="G181:G198" si="64">ROUND(E181*F181,2)</f>
        <v>555.16</v>
      </c>
      <c r="H181" s="1306">
        <f t="shared" ref="H181:H198" si="65">ROUND(G181*24.09%,2)</f>
        <v>133.74</v>
      </c>
      <c r="I181" s="1309">
        <f t="shared" ref="I181:I198" si="66">G181+H181</f>
        <v>688.9</v>
      </c>
    </row>
    <row r="182" spans="1:9" x14ac:dyDescent="0.2">
      <c r="A182" s="1290" t="s">
        <v>726</v>
      </c>
      <c r="B182" s="1325">
        <v>114</v>
      </c>
      <c r="C182" s="1306">
        <f t="shared" si="63"/>
        <v>0.72151898734177211</v>
      </c>
      <c r="D182" s="1305">
        <v>5.4427000000000003</v>
      </c>
      <c r="E182" s="1306">
        <f>D182*B182</f>
        <v>620.46780000000001</v>
      </c>
      <c r="F182" s="1307">
        <v>1</v>
      </c>
      <c r="G182" s="1308">
        <f t="shared" si="64"/>
        <v>620.47</v>
      </c>
      <c r="H182" s="1306">
        <f t="shared" si="65"/>
        <v>149.47</v>
      </c>
      <c r="I182" s="1309">
        <f t="shared" si="66"/>
        <v>769.94</v>
      </c>
    </row>
    <row r="183" spans="1:9" x14ac:dyDescent="0.2">
      <c r="A183" s="1290" t="s">
        <v>726</v>
      </c>
      <c r="B183" s="1325">
        <v>120</v>
      </c>
      <c r="C183" s="1306">
        <f t="shared" si="63"/>
        <v>0.759493670886076</v>
      </c>
      <c r="D183" s="1305">
        <v>5.4427000000000003</v>
      </c>
      <c r="E183" s="1306">
        <f>D183*B183</f>
        <v>653.12400000000002</v>
      </c>
      <c r="F183" s="1307">
        <v>1</v>
      </c>
      <c r="G183" s="1308">
        <f t="shared" si="64"/>
        <v>653.12</v>
      </c>
      <c r="H183" s="1306">
        <f t="shared" si="65"/>
        <v>157.34</v>
      </c>
      <c r="I183" s="1309">
        <f t="shared" si="66"/>
        <v>810.46</v>
      </c>
    </row>
    <row r="184" spans="1:9" x14ac:dyDescent="0.2">
      <c r="A184" s="1290" t="s">
        <v>726</v>
      </c>
      <c r="B184" s="1325">
        <v>141</v>
      </c>
      <c r="C184" s="1306">
        <f t="shared" si="63"/>
        <v>0.89240506329113922</v>
      </c>
      <c r="D184" s="1305">
        <v>5.4427000000000003</v>
      </c>
      <c r="E184" s="1306">
        <f>D184*B184</f>
        <v>767.42070000000001</v>
      </c>
      <c r="F184" s="1307">
        <v>1</v>
      </c>
      <c r="G184" s="1308">
        <f t="shared" si="64"/>
        <v>767.42</v>
      </c>
      <c r="H184" s="1306">
        <f t="shared" si="65"/>
        <v>184.87</v>
      </c>
      <c r="I184" s="1309">
        <f t="shared" si="66"/>
        <v>952.29</v>
      </c>
    </row>
    <row r="185" spans="1:9" x14ac:dyDescent="0.2">
      <c r="A185" s="1290" t="s">
        <v>726</v>
      </c>
      <c r="B185" s="1325">
        <v>26</v>
      </c>
      <c r="C185" s="1306">
        <f t="shared" si="63"/>
        <v>0.16455696202531644</v>
      </c>
      <c r="D185" s="1305">
        <v>5.4427000000000003</v>
      </c>
      <c r="E185" s="1306">
        <f>D185*B185</f>
        <v>141.5102</v>
      </c>
      <c r="F185" s="1307">
        <v>1</v>
      </c>
      <c r="G185" s="1308">
        <f t="shared" si="64"/>
        <v>141.51</v>
      </c>
      <c r="H185" s="1306">
        <f t="shared" si="65"/>
        <v>34.090000000000003</v>
      </c>
      <c r="I185" s="1309">
        <f t="shared" si="66"/>
        <v>175.6</v>
      </c>
    </row>
    <row r="186" spans="1:9" x14ac:dyDescent="0.2">
      <c r="A186" s="1290" t="s">
        <v>726</v>
      </c>
      <c r="B186" s="1325">
        <v>66</v>
      </c>
      <c r="C186" s="1306">
        <f t="shared" si="63"/>
        <v>0.41772151898734178</v>
      </c>
      <c r="D186" s="1305">
        <v>931</v>
      </c>
      <c r="E186" s="1306">
        <f t="shared" ref="E186:E198" si="67">D186*C186</f>
        <v>388.8987341772152</v>
      </c>
      <c r="F186" s="1307">
        <v>1</v>
      </c>
      <c r="G186" s="1308">
        <f t="shared" si="64"/>
        <v>388.9</v>
      </c>
      <c r="H186" s="1306">
        <f t="shared" si="65"/>
        <v>93.69</v>
      </c>
      <c r="I186" s="1309">
        <f t="shared" si="66"/>
        <v>482.59</v>
      </c>
    </row>
    <row r="187" spans="1:9" x14ac:dyDescent="0.2">
      <c r="A187" s="1290" t="s">
        <v>726</v>
      </c>
      <c r="B187" s="1325">
        <v>13.5</v>
      </c>
      <c r="C187" s="1306">
        <f t="shared" si="63"/>
        <v>8.5443037974683542E-2</v>
      </c>
      <c r="D187" s="1305">
        <v>931</v>
      </c>
      <c r="E187" s="1306">
        <f t="shared" si="67"/>
        <v>79.547468354430379</v>
      </c>
      <c r="F187" s="1307">
        <v>1</v>
      </c>
      <c r="G187" s="1308">
        <f t="shared" si="64"/>
        <v>79.55</v>
      </c>
      <c r="H187" s="1306">
        <f t="shared" si="65"/>
        <v>19.16</v>
      </c>
      <c r="I187" s="1309">
        <f t="shared" si="66"/>
        <v>98.71</v>
      </c>
    </row>
    <row r="188" spans="1:9" x14ac:dyDescent="0.2">
      <c r="A188" s="1290" t="s">
        <v>726</v>
      </c>
      <c r="B188" s="1325">
        <v>8</v>
      </c>
      <c r="C188" s="1306">
        <f t="shared" si="63"/>
        <v>5.0632911392405063E-2</v>
      </c>
      <c r="D188" s="1305">
        <v>931</v>
      </c>
      <c r="E188" s="1306">
        <f t="shared" si="67"/>
        <v>47.139240506329116</v>
      </c>
      <c r="F188" s="1307">
        <v>1</v>
      </c>
      <c r="G188" s="1308">
        <f t="shared" si="64"/>
        <v>47.14</v>
      </c>
      <c r="H188" s="1306">
        <f t="shared" si="65"/>
        <v>11.36</v>
      </c>
      <c r="I188" s="1309">
        <f t="shared" si="66"/>
        <v>58.5</v>
      </c>
    </row>
    <row r="189" spans="1:9" x14ac:dyDescent="0.2">
      <c r="A189" s="1290" t="s">
        <v>726</v>
      </c>
      <c r="B189" s="1325">
        <v>51</v>
      </c>
      <c r="C189" s="1306">
        <f t="shared" si="63"/>
        <v>0.32278481012658228</v>
      </c>
      <c r="D189" s="1305">
        <v>931</v>
      </c>
      <c r="E189" s="1306">
        <f t="shared" si="67"/>
        <v>300.51265822784808</v>
      </c>
      <c r="F189" s="1307">
        <v>1</v>
      </c>
      <c r="G189" s="1308">
        <f t="shared" si="64"/>
        <v>300.51</v>
      </c>
      <c r="H189" s="1306">
        <f t="shared" si="65"/>
        <v>72.39</v>
      </c>
      <c r="I189" s="1309">
        <f t="shared" si="66"/>
        <v>372.9</v>
      </c>
    </row>
    <row r="190" spans="1:9" x14ac:dyDescent="0.2">
      <c r="A190" s="1290" t="s">
        <v>726</v>
      </c>
      <c r="B190" s="1325">
        <v>39</v>
      </c>
      <c r="C190" s="1306">
        <f t="shared" si="63"/>
        <v>0.24683544303797469</v>
      </c>
      <c r="D190" s="1305">
        <v>931</v>
      </c>
      <c r="E190" s="1306">
        <f t="shared" si="67"/>
        <v>229.80379746835445</v>
      </c>
      <c r="F190" s="1307">
        <v>1</v>
      </c>
      <c r="G190" s="1308">
        <f t="shared" si="64"/>
        <v>229.8</v>
      </c>
      <c r="H190" s="1306">
        <f t="shared" si="65"/>
        <v>55.36</v>
      </c>
      <c r="I190" s="1309">
        <f t="shared" si="66"/>
        <v>285.16000000000003</v>
      </c>
    </row>
    <row r="191" spans="1:9" x14ac:dyDescent="0.2">
      <c r="A191" s="1290" t="s">
        <v>726</v>
      </c>
      <c r="B191" s="1325">
        <v>45.5</v>
      </c>
      <c r="C191" s="1306">
        <f t="shared" si="63"/>
        <v>0.28797468354430378</v>
      </c>
      <c r="D191" s="1305">
        <v>931</v>
      </c>
      <c r="E191" s="1306">
        <f t="shared" si="67"/>
        <v>268.10443037974682</v>
      </c>
      <c r="F191" s="1307">
        <v>1</v>
      </c>
      <c r="G191" s="1308">
        <f t="shared" si="64"/>
        <v>268.10000000000002</v>
      </c>
      <c r="H191" s="1306">
        <f t="shared" si="65"/>
        <v>64.59</v>
      </c>
      <c r="I191" s="1309">
        <f t="shared" si="66"/>
        <v>332.69000000000005</v>
      </c>
    </row>
    <row r="192" spans="1:9" x14ac:dyDescent="0.2">
      <c r="A192" s="1290" t="s">
        <v>726</v>
      </c>
      <c r="B192" s="1325">
        <v>31</v>
      </c>
      <c r="C192" s="1306">
        <f t="shared" si="63"/>
        <v>0.19620253164556961</v>
      </c>
      <c r="D192" s="1305">
        <v>931</v>
      </c>
      <c r="E192" s="1306">
        <f t="shared" si="67"/>
        <v>182.6645569620253</v>
      </c>
      <c r="F192" s="1307">
        <v>1</v>
      </c>
      <c r="G192" s="1308">
        <f t="shared" si="64"/>
        <v>182.66</v>
      </c>
      <c r="H192" s="1306">
        <f t="shared" si="65"/>
        <v>44</v>
      </c>
      <c r="I192" s="1309">
        <f t="shared" si="66"/>
        <v>226.66</v>
      </c>
    </row>
    <row r="193" spans="1:9" x14ac:dyDescent="0.2">
      <c r="A193" s="1290" t="s">
        <v>726</v>
      </c>
      <c r="B193" s="1325">
        <v>95</v>
      </c>
      <c r="C193" s="1306">
        <f t="shared" si="63"/>
        <v>0.60126582278481011</v>
      </c>
      <c r="D193" s="1305">
        <v>931</v>
      </c>
      <c r="E193" s="1306">
        <f t="shared" si="67"/>
        <v>559.77848101265818</v>
      </c>
      <c r="F193" s="1307">
        <v>1</v>
      </c>
      <c r="G193" s="1308">
        <f t="shared" si="64"/>
        <v>559.78</v>
      </c>
      <c r="H193" s="1306">
        <f t="shared" si="65"/>
        <v>134.85</v>
      </c>
      <c r="I193" s="1309">
        <f t="shared" si="66"/>
        <v>694.63</v>
      </c>
    </row>
    <row r="194" spans="1:9" x14ac:dyDescent="0.2">
      <c r="A194" s="1290" t="s">
        <v>726</v>
      </c>
      <c r="B194" s="1325">
        <v>24</v>
      </c>
      <c r="C194" s="1306">
        <f t="shared" si="63"/>
        <v>0.15189873417721519</v>
      </c>
      <c r="D194" s="1305">
        <v>931</v>
      </c>
      <c r="E194" s="1306">
        <f t="shared" si="67"/>
        <v>141.41772151898735</v>
      </c>
      <c r="F194" s="1307">
        <v>1</v>
      </c>
      <c r="G194" s="1308">
        <f t="shared" si="64"/>
        <v>141.41999999999999</v>
      </c>
      <c r="H194" s="1306">
        <f t="shared" si="65"/>
        <v>34.07</v>
      </c>
      <c r="I194" s="1309">
        <f t="shared" si="66"/>
        <v>175.48999999999998</v>
      </c>
    </row>
    <row r="195" spans="1:9" x14ac:dyDescent="0.2">
      <c r="A195" s="1290" t="s">
        <v>726</v>
      </c>
      <c r="B195" s="1325">
        <v>79.5</v>
      </c>
      <c r="C195" s="1306">
        <f t="shared" si="63"/>
        <v>0.50316455696202533</v>
      </c>
      <c r="D195" s="1305">
        <v>931</v>
      </c>
      <c r="E195" s="1306">
        <f t="shared" si="67"/>
        <v>468.44620253164561</v>
      </c>
      <c r="F195" s="1307">
        <v>1</v>
      </c>
      <c r="G195" s="1308">
        <f t="shared" si="64"/>
        <v>468.45</v>
      </c>
      <c r="H195" s="1306">
        <f t="shared" si="65"/>
        <v>112.85</v>
      </c>
      <c r="I195" s="1309">
        <f t="shared" si="66"/>
        <v>581.29999999999995</v>
      </c>
    </row>
    <row r="196" spans="1:9" x14ac:dyDescent="0.2">
      <c r="A196" s="1290" t="s">
        <v>726</v>
      </c>
      <c r="B196" s="1325">
        <v>32</v>
      </c>
      <c r="C196" s="1306">
        <f t="shared" si="63"/>
        <v>0.20253164556962025</v>
      </c>
      <c r="D196" s="1305">
        <v>931</v>
      </c>
      <c r="E196" s="1306">
        <f t="shared" si="67"/>
        <v>188.55696202531647</v>
      </c>
      <c r="F196" s="1307">
        <v>1</v>
      </c>
      <c r="G196" s="1308">
        <f t="shared" si="64"/>
        <v>188.56</v>
      </c>
      <c r="H196" s="1306">
        <f t="shared" si="65"/>
        <v>45.42</v>
      </c>
      <c r="I196" s="1309">
        <f t="shared" si="66"/>
        <v>233.98000000000002</v>
      </c>
    </row>
    <row r="197" spans="1:9" x14ac:dyDescent="0.2">
      <c r="A197" s="1290" t="s">
        <v>726</v>
      </c>
      <c r="B197" s="1325">
        <v>24</v>
      </c>
      <c r="C197" s="1306">
        <f t="shared" si="63"/>
        <v>0.15189873417721519</v>
      </c>
      <c r="D197" s="1305">
        <v>931</v>
      </c>
      <c r="E197" s="1306">
        <f t="shared" si="67"/>
        <v>141.41772151898735</v>
      </c>
      <c r="F197" s="1307">
        <v>1</v>
      </c>
      <c r="G197" s="1308">
        <f t="shared" si="64"/>
        <v>141.41999999999999</v>
      </c>
      <c r="H197" s="1306">
        <f t="shared" si="65"/>
        <v>34.07</v>
      </c>
      <c r="I197" s="1309">
        <f t="shared" si="66"/>
        <v>175.48999999999998</v>
      </c>
    </row>
    <row r="198" spans="1:9" x14ac:dyDescent="0.2">
      <c r="A198" s="1290" t="s">
        <v>726</v>
      </c>
      <c r="B198" s="1325">
        <v>76</v>
      </c>
      <c r="C198" s="1306">
        <f t="shared" si="63"/>
        <v>0.48101265822784811</v>
      </c>
      <c r="D198" s="1305">
        <v>931</v>
      </c>
      <c r="E198" s="1306">
        <f t="shared" si="67"/>
        <v>447.82278481012656</v>
      </c>
      <c r="F198" s="1307">
        <v>1</v>
      </c>
      <c r="G198" s="1308">
        <f t="shared" si="64"/>
        <v>447.82</v>
      </c>
      <c r="H198" s="1306">
        <f t="shared" si="65"/>
        <v>107.88</v>
      </c>
      <c r="I198" s="1309">
        <f t="shared" si="66"/>
        <v>555.70000000000005</v>
      </c>
    </row>
    <row r="199" spans="1:9" x14ac:dyDescent="0.2">
      <c r="A199" s="1288" t="s">
        <v>1610</v>
      </c>
      <c r="B199" s="1323">
        <f>SUM(B207+B200)</f>
        <v>881.25</v>
      </c>
      <c r="C199" s="1298">
        <f>SUM(C207+C200)</f>
        <v>5.5775316455696196</v>
      </c>
      <c r="D199" s="1310"/>
      <c r="E199" s="1298"/>
      <c r="F199" s="1311"/>
      <c r="G199" s="1298">
        <f>SUM(G207+G200)</f>
        <v>6279.9299999999994</v>
      </c>
      <c r="H199" s="1298">
        <f>SUM(H207+H200)</f>
        <v>1512.8300000000002</v>
      </c>
      <c r="I199" s="1300">
        <f>SUM(I207+I200)</f>
        <v>7792.7599999999993</v>
      </c>
    </row>
    <row r="200" spans="1:9" ht="25.5" x14ac:dyDescent="0.2">
      <c r="A200" s="1289" t="s">
        <v>10</v>
      </c>
      <c r="B200" s="1324">
        <f>SUM(B201:B206)</f>
        <v>608.25</v>
      </c>
      <c r="C200" s="1302">
        <f>SUM(C201:C206)</f>
        <v>3.8496835443037973</v>
      </c>
      <c r="D200" s="1305"/>
      <c r="E200" s="1302"/>
      <c r="F200" s="1307"/>
      <c r="G200" s="1302">
        <f>SUM(G201:G206)</f>
        <v>4740.2299999999996</v>
      </c>
      <c r="H200" s="1302">
        <f>SUM(H201:H206)</f>
        <v>1141.92</v>
      </c>
      <c r="I200" s="1304">
        <f>SUM(I201:I206)</f>
        <v>5882.15</v>
      </c>
    </row>
    <row r="201" spans="1:9" x14ac:dyDescent="0.2">
      <c r="A201" s="1290" t="s">
        <v>1469</v>
      </c>
      <c r="B201" s="1325">
        <v>71</v>
      </c>
      <c r="C201" s="1306">
        <f t="shared" ref="C201:C206" si="68">B201/158</f>
        <v>0.44936708860759494</v>
      </c>
      <c r="D201" s="1305">
        <v>7.6245000000000003</v>
      </c>
      <c r="E201" s="1306">
        <f>D201*B201</f>
        <v>541.33950000000004</v>
      </c>
      <c r="F201" s="1307">
        <v>1</v>
      </c>
      <c r="G201" s="1308">
        <f t="shared" ref="G201:G206" si="69">ROUND(E201*F201,2)</f>
        <v>541.34</v>
      </c>
      <c r="H201" s="1306">
        <f t="shared" ref="H201:H206" si="70">ROUND(G201*24.09%,2)</f>
        <v>130.41</v>
      </c>
      <c r="I201" s="1309">
        <f t="shared" ref="I201:I206" si="71">G201+H201</f>
        <v>671.75</v>
      </c>
    </row>
    <row r="202" spans="1:9" x14ac:dyDescent="0.2">
      <c r="A202" s="1290" t="s">
        <v>1589</v>
      </c>
      <c r="B202" s="1325">
        <v>117.5</v>
      </c>
      <c r="C202" s="1306">
        <f t="shared" si="68"/>
        <v>0.74367088607594933</v>
      </c>
      <c r="D202" s="1305">
        <v>6.8333000000000004</v>
      </c>
      <c r="E202" s="1306">
        <f>D202*B202</f>
        <v>802.91275000000007</v>
      </c>
      <c r="F202" s="1307">
        <v>1</v>
      </c>
      <c r="G202" s="1308">
        <f t="shared" si="69"/>
        <v>802.91</v>
      </c>
      <c r="H202" s="1306">
        <f t="shared" si="70"/>
        <v>193.42</v>
      </c>
      <c r="I202" s="1309">
        <f t="shared" si="71"/>
        <v>996.32999999999993</v>
      </c>
    </row>
    <row r="203" spans="1:9" x14ac:dyDescent="0.2">
      <c r="A203" s="1290" t="s">
        <v>1306</v>
      </c>
      <c r="B203" s="1325">
        <v>91.5</v>
      </c>
      <c r="C203" s="1306">
        <f t="shared" si="68"/>
        <v>0.57911392405063289</v>
      </c>
      <c r="D203" s="1305">
        <v>7.6245000000000003</v>
      </c>
      <c r="E203" s="1306">
        <f>D203*B203</f>
        <v>697.64175</v>
      </c>
      <c r="F203" s="1307">
        <v>1</v>
      </c>
      <c r="G203" s="1308">
        <f t="shared" si="69"/>
        <v>697.64</v>
      </c>
      <c r="H203" s="1306">
        <f t="shared" si="70"/>
        <v>168.06</v>
      </c>
      <c r="I203" s="1309">
        <f t="shared" si="71"/>
        <v>865.7</v>
      </c>
    </row>
    <row r="204" spans="1:9" x14ac:dyDescent="0.2">
      <c r="A204" s="1290" t="s">
        <v>1306</v>
      </c>
      <c r="B204" s="1325">
        <v>100</v>
      </c>
      <c r="C204" s="1306">
        <f t="shared" si="68"/>
        <v>0.63291139240506333</v>
      </c>
      <c r="D204" s="1305">
        <v>7.6245000000000003</v>
      </c>
      <c r="E204" s="1306">
        <f>D204*B204</f>
        <v>762.45</v>
      </c>
      <c r="F204" s="1307">
        <v>1</v>
      </c>
      <c r="G204" s="1308">
        <f t="shared" si="69"/>
        <v>762.45</v>
      </c>
      <c r="H204" s="1306">
        <f t="shared" si="70"/>
        <v>183.67</v>
      </c>
      <c r="I204" s="1309">
        <f t="shared" si="71"/>
        <v>946.12</v>
      </c>
    </row>
    <row r="205" spans="1:9" ht="25.5" x14ac:dyDescent="0.2">
      <c r="A205" s="1290" t="s">
        <v>1611</v>
      </c>
      <c r="B205" s="1325">
        <v>144</v>
      </c>
      <c r="C205" s="1306">
        <f t="shared" si="68"/>
        <v>0.91139240506329111</v>
      </c>
      <c r="D205" s="1305">
        <v>8.7334999999999994</v>
      </c>
      <c r="E205" s="1306">
        <f>D205*B205</f>
        <v>1257.6239999999998</v>
      </c>
      <c r="F205" s="1307">
        <v>1</v>
      </c>
      <c r="G205" s="1308">
        <f t="shared" si="69"/>
        <v>1257.6199999999999</v>
      </c>
      <c r="H205" s="1306">
        <f t="shared" si="70"/>
        <v>302.95999999999998</v>
      </c>
      <c r="I205" s="1309">
        <f t="shared" si="71"/>
        <v>1560.58</v>
      </c>
    </row>
    <row r="206" spans="1:9" x14ac:dyDescent="0.2">
      <c r="A206" s="1290" t="s">
        <v>1306</v>
      </c>
      <c r="B206" s="1325">
        <v>84.25</v>
      </c>
      <c r="C206" s="1306">
        <f t="shared" si="68"/>
        <v>0.53322784810126578</v>
      </c>
      <c r="D206" s="1305">
        <v>1272</v>
      </c>
      <c r="E206" s="1306">
        <f>D206*C206</f>
        <v>678.2658227848101</v>
      </c>
      <c r="F206" s="1307">
        <v>1</v>
      </c>
      <c r="G206" s="1308">
        <f t="shared" si="69"/>
        <v>678.27</v>
      </c>
      <c r="H206" s="1306">
        <f t="shared" si="70"/>
        <v>163.4</v>
      </c>
      <c r="I206" s="1309">
        <f t="shared" si="71"/>
        <v>841.67</v>
      </c>
    </row>
    <row r="207" spans="1:9" ht="38.25" x14ac:dyDescent="0.2">
      <c r="A207" s="1289" t="s">
        <v>8</v>
      </c>
      <c r="B207" s="1324">
        <f>SUM(B208:B209)</f>
        <v>273</v>
      </c>
      <c r="C207" s="1302">
        <f>SUM(C208:C209)</f>
        <v>1.7278481012658227</v>
      </c>
      <c r="D207" s="1305"/>
      <c r="E207" s="1302"/>
      <c r="F207" s="1307"/>
      <c r="G207" s="1302">
        <f>SUM(G208:G209)</f>
        <v>1539.7</v>
      </c>
      <c r="H207" s="1302">
        <f>SUM(H208:H209)</f>
        <v>370.91</v>
      </c>
      <c r="I207" s="1304">
        <f>SUM(I208:I209)</f>
        <v>1910.61</v>
      </c>
    </row>
    <row r="208" spans="1:9" x14ac:dyDescent="0.2">
      <c r="A208" s="1290" t="s">
        <v>726</v>
      </c>
      <c r="B208" s="1325">
        <v>221</v>
      </c>
      <c r="C208" s="1306">
        <f t="shared" ref="C208:C209" si="72">B208/158</f>
        <v>1.3987341772151898</v>
      </c>
      <c r="D208" s="1305">
        <v>5.5804999999999998</v>
      </c>
      <c r="E208" s="1306">
        <f>D208*B208</f>
        <v>1233.2905000000001</v>
      </c>
      <c r="F208" s="1307">
        <v>1</v>
      </c>
      <c r="G208" s="1308">
        <f t="shared" ref="G208:G209" si="73">ROUND(E208*F208,2)</f>
        <v>1233.29</v>
      </c>
      <c r="H208" s="1306">
        <f>ROUND(G208*24.09%,2)</f>
        <v>297.10000000000002</v>
      </c>
      <c r="I208" s="1309">
        <f>G208+H208</f>
        <v>1530.3899999999999</v>
      </c>
    </row>
    <row r="209" spans="1:9" x14ac:dyDescent="0.2">
      <c r="A209" s="1290" t="s">
        <v>726</v>
      </c>
      <c r="B209" s="1325">
        <v>52</v>
      </c>
      <c r="C209" s="1306">
        <f t="shared" si="72"/>
        <v>0.32911392405063289</v>
      </c>
      <c r="D209" s="1305">
        <v>931</v>
      </c>
      <c r="E209" s="1306">
        <f>D209*C209</f>
        <v>306.40506329113924</v>
      </c>
      <c r="F209" s="1307">
        <v>1</v>
      </c>
      <c r="G209" s="1308">
        <f t="shared" si="73"/>
        <v>306.41000000000003</v>
      </c>
      <c r="H209" s="1306">
        <f>ROUND(G209*24.09%,2)</f>
        <v>73.81</v>
      </c>
      <c r="I209" s="1309">
        <f>G209+H209</f>
        <v>380.22</v>
      </c>
    </row>
    <row r="210" spans="1:9" x14ac:dyDescent="0.2">
      <c r="A210" s="1288" t="s">
        <v>1612</v>
      </c>
      <c r="B210" s="1323">
        <f>B211+B216</f>
        <v>361.83299999999997</v>
      </c>
      <c r="C210" s="1298">
        <f>C211+C216</f>
        <v>2.2900822784810124</v>
      </c>
      <c r="D210" s="1298"/>
      <c r="E210" s="1298"/>
      <c r="F210" s="1299"/>
      <c r="G210" s="1298">
        <f>G211+G216</f>
        <v>2562.96</v>
      </c>
      <c r="H210" s="1298">
        <f>H211+H216</f>
        <v>617.42000000000007</v>
      </c>
      <c r="I210" s="1300">
        <f>I211+I216</f>
        <v>3180.38</v>
      </c>
    </row>
    <row r="211" spans="1:9" ht="25.5" x14ac:dyDescent="0.2">
      <c r="A211" s="1289" t="s">
        <v>10</v>
      </c>
      <c r="B211" s="1324">
        <f>SUM(B212:B215)</f>
        <v>183.833</v>
      </c>
      <c r="C211" s="1302">
        <f>SUM(C212:C215)</f>
        <v>1.1635</v>
      </c>
      <c r="D211" s="1305"/>
      <c r="E211" s="1302"/>
      <c r="F211" s="1307"/>
      <c r="G211" s="1302">
        <f>SUM(G212:G215)</f>
        <v>1514.1100000000001</v>
      </c>
      <c r="H211" s="1302">
        <f>SUM(H212:H215)</f>
        <v>364.75</v>
      </c>
      <c r="I211" s="1304">
        <f>SUM(I212:I215)</f>
        <v>1878.8600000000001</v>
      </c>
    </row>
    <row r="212" spans="1:9" x14ac:dyDescent="0.2">
      <c r="A212" s="1290" t="s">
        <v>1469</v>
      </c>
      <c r="B212" s="1325">
        <v>33.832999999999998</v>
      </c>
      <c r="C212" s="1306">
        <f t="shared" ref="C212:C215" si="74">B212/158</f>
        <v>0.21413291139240506</v>
      </c>
      <c r="D212" s="1305">
        <v>1272</v>
      </c>
      <c r="E212" s="1306">
        <f>D212*C212</f>
        <v>272.37706329113922</v>
      </c>
      <c r="F212" s="1307">
        <v>1</v>
      </c>
      <c r="G212" s="1308">
        <f t="shared" ref="G212:G215" si="75">ROUND(E212*F212,2)</f>
        <v>272.38</v>
      </c>
      <c r="H212" s="1306">
        <f>ROUND(G212*24.09%,2)</f>
        <v>65.62</v>
      </c>
      <c r="I212" s="1309">
        <f>G212+H212</f>
        <v>338</v>
      </c>
    </row>
    <row r="213" spans="1:9" x14ac:dyDescent="0.2">
      <c r="A213" s="1290" t="s">
        <v>1589</v>
      </c>
      <c r="B213" s="1325">
        <v>23</v>
      </c>
      <c r="C213" s="1306">
        <f t="shared" si="74"/>
        <v>0.14556962025316456</v>
      </c>
      <c r="D213" s="1305">
        <v>1140</v>
      </c>
      <c r="E213" s="1306">
        <f>D213*C213</f>
        <v>165.9493670886076</v>
      </c>
      <c r="F213" s="1307">
        <v>1</v>
      </c>
      <c r="G213" s="1308">
        <f t="shared" si="75"/>
        <v>165.95</v>
      </c>
      <c r="H213" s="1306">
        <f>ROUND(G213*24.09%,2)</f>
        <v>39.979999999999997</v>
      </c>
      <c r="I213" s="1309">
        <f>G213+H213</f>
        <v>205.92999999999998</v>
      </c>
    </row>
    <row r="214" spans="1:9" x14ac:dyDescent="0.2">
      <c r="A214" s="1290" t="s">
        <v>1306</v>
      </c>
      <c r="B214" s="1325">
        <v>95</v>
      </c>
      <c r="C214" s="1306">
        <f t="shared" si="74"/>
        <v>0.60126582278481011</v>
      </c>
      <c r="D214" s="1305">
        <v>1322</v>
      </c>
      <c r="E214" s="1306">
        <f>D214*C214</f>
        <v>794.87341772151899</v>
      </c>
      <c r="F214" s="1307">
        <v>1</v>
      </c>
      <c r="G214" s="1308">
        <f t="shared" si="75"/>
        <v>794.87</v>
      </c>
      <c r="H214" s="1306">
        <f>ROUND(G214*24.09%,2)</f>
        <v>191.48</v>
      </c>
      <c r="I214" s="1309">
        <f>G214+H214</f>
        <v>986.35</v>
      </c>
    </row>
    <row r="215" spans="1:9" ht="25.5" x14ac:dyDescent="0.2">
      <c r="A215" s="1290" t="s">
        <v>1613</v>
      </c>
      <c r="B215" s="1325">
        <v>32</v>
      </c>
      <c r="C215" s="1306">
        <f t="shared" si="74"/>
        <v>0.20253164556962025</v>
      </c>
      <c r="D215" s="1305">
        <v>1387</v>
      </c>
      <c r="E215" s="1306">
        <f>D215*C215</f>
        <v>280.91139240506328</v>
      </c>
      <c r="F215" s="1307">
        <v>1</v>
      </c>
      <c r="G215" s="1308">
        <f t="shared" si="75"/>
        <v>280.91000000000003</v>
      </c>
      <c r="H215" s="1306">
        <f>ROUND(G215*24.09%,2)</f>
        <v>67.67</v>
      </c>
      <c r="I215" s="1309">
        <f>G215+H215</f>
        <v>348.58000000000004</v>
      </c>
    </row>
    <row r="216" spans="1:9" ht="38.25" x14ac:dyDescent="0.2">
      <c r="A216" s="1289" t="s">
        <v>8</v>
      </c>
      <c r="B216" s="1324">
        <f>SUM(B217:B219)</f>
        <v>178</v>
      </c>
      <c r="C216" s="1302">
        <f>SUM(C217:C219)</f>
        <v>1.1265822784810127</v>
      </c>
      <c r="D216" s="1305"/>
      <c r="E216" s="1302"/>
      <c r="F216" s="1307"/>
      <c r="G216" s="1302">
        <f>SUM(G217:G219)</f>
        <v>1048.8499999999999</v>
      </c>
      <c r="H216" s="1302">
        <f>SUM(H217:H219)</f>
        <v>252.67000000000002</v>
      </c>
      <c r="I216" s="1304">
        <f>SUM(I217:I219)</f>
        <v>1301.52</v>
      </c>
    </row>
    <row r="217" spans="1:9" x14ac:dyDescent="0.2">
      <c r="A217" s="1290" t="s">
        <v>726</v>
      </c>
      <c r="B217" s="1325">
        <v>85.5</v>
      </c>
      <c r="C217" s="1306">
        <f t="shared" ref="C217:C219" si="76">B217/158</f>
        <v>0.54113924050632911</v>
      </c>
      <c r="D217" s="1305">
        <v>931</v>
      </c>
      <c r="E217" s="1306">
        <f>D217*C217</f>
        <v>503.80063291139243</v>
      </c>
      <c r="F217" s="1307">
        <v>1</v>
      </c>
      <c r="G217" s="1308">
        <f t="shared" ref="G217:G219" si="77">ROUND(E217*F217,2)</f>
        <v>503.8</v>
      </c>
      <c r="H217" s="1306">
        <f>ROUND(G217*24.09%,2)</f>
        <v>121.37</v>
      </c>
      <c r="I217" s="1309">
        <f>G217+H217</f>
        <v>625.17000000000007</v>
      </c>
    </row>
    <row r="218" spans="1:9" x14ac:dyDescent="0.2">
      <c r="A218" s="1290" t="s">
        <v>726</v>
      </c>
      <c r="B218" s="1325">
        <v>24</v>
      </c>
      <c r="C218" s="1306">
        <f t="shared" si="76"/>
        <v>0.15189873417721519</v>
      </c>
      <c r="D218" s="1305">
        <v>931</v>
      </c>
      <c r="E218" s="1306">
        <f>D218*C218</f>
        <v>141.41772151898735</v>
      </c>
      <c r="F218" s="1307">
        <v>1</v>
      </c>
      <c r="G218" s="1308">
        <f t="shared" si="77"/>
        <v>141.41999999999999</v>
      </c>
      <c r="H218" s="1306">
        <f>ROUND(G218*24.09%,2)</f>
        <v>34.07</v>
      </c>
      <c r="I218" s="1309">
        <f>G218+H218</f>
        <v>175.48999999999998</v>
      </c>
    </row>
    <row r="219" spans="1:9" x14ac:dyDescent="0.2">
      <c r="A219" s="1290" t="s">
        <v>726</v>
      </c>
      <c r="B219" s="1325">
        <v>68.5</v>
      </c>
      <c r="C219" s="1306">
        <f t="shared" si="76"/>
        <v>0.43354430379746833</v>
      </c>
      <c r="D219" s="1305">
        <v>931</v>
      </c>
      <c r="E219" s="1306">
        <f>D219*C219</f>
        <v>403.62974683544303</v>
      </c>
      <c r="F219" s="1307">
        <v>1</v>
      </c>
      <c r="G219" s="1308">
        <f t="shared" si="77"/>
        <v>403.63</v>
      </c>
      <c r="H219" s="1306">
        <f>ROUND(G219*24.09%,2)</f>
        <v>97.23</v>
      </c>
      <c r="I219" s="1309">
        <f>G219+H219</f>
        <v>500.86</v>
      </c>
    </row>
    <row r="220" spans="1:9" x14ac:dyDescent="0.2">
      <c r="A220" s="1288" t="s">
        <v>1614</v>
      </c>
      <c r="B220" s="1323">
        <f>B221+B224</f>
        <v>390.25</v>
      </c>
      <c r="C220" s="1298">
        <f>C221+C224</f>
        <v>2.4699367088607596</v>
      </c>
      <c r="D220" s="1310"/>
      <c r="E220" s="1298"/>
      <c r="F220" s="1311"/>
      <c r="G220" s="1298">
        <f>G221+G224</f>
        <v>2427.41</v>
      </c>
      <c r="H220" s="1298">
        <f>H221+H224</f>
        <v>584.76</v>
      </c>
      <c r="I220" s="1300">
        <f>I221+I224</f>
        <v>3012.17</v>
      </c>
    </row>
    <row r="221" spans="1:9" ht="25.5" x14ac:dyDescent="0.2">
      <c r="A221" s="1289" t="s">
        <v>10</v>
      </c>
      <c r="B221" s="1324">
        <f>SUM(B222:B223)</f>
        <v>316</v>
      </c>
      <c r="C221" s="1302">
        <f>SUM(C222:C223)</f>
        <v>2</v>
      </c>
      <c r="D221" s="1305"/>
      <c r="E221" s="1302"/>
      <c r="F221" s="1307"/>
      <c r="G221" s="1302">
        <f>SUM(G222:G223)</f>
        <v>1787.69</v>
      </c>
      <c r="H221" s="1302">
        <f>SUM(H222:H223)</f>
        <v>430.65999999999997</v>
      </c>
      <c r="I221" s="1304">
        <f>SUM(I222:I223)</f>
        <v>2218.35</v>
      </c>
    </row>
    <row r="222" spans="1:9" x14ac:dyDescent="0.2">
      <c r="A222" s="1290" t="s">
        <v>1615</v>
      </c>
      <c r="B222" s="1325">
        <v>158</v>
      </c>
      <c r="C222" s="1306">
        <f t="shared" ref="C222:C223" si="78">B222/158</f>
        <v>1</v>
      </c>
      <c r="D222" s="1305">
        <v>24.066400000000002</v>
      </c>
      <c r="E222" s="1306">
        <f>D222*B222</f>
        <v>3802.4912000000004</v>
      </c>
      <c r="F222" s="1307">
        <v>0.3</v>
      </c>
      <c r="G222" s="1308">
        <f t="shared" ref="G222:G223" si="79">ROUND(E222*F222,2)</f>
        <v>1140.75</v>
      </c>
      <c r="H222" s="1306">
        <f>ROUND(G222*24.09%,2)</f>
        <v>274.81</v>
      </c>
      <c r="I222" s="1309">
        <f>G222+H222</f>
        <v>1415.56</v>
      </c>
    </row>
    <row r="223" spans="1:9" x14ac:dyDescent="0.2">
      <c r="A223" s="1290" t="s">
        <v>1616</v>
      </c>
      <c r="B223" s="1325">
        <v>158</v>
      </c>
      <c r="C223" s="1306">
        <f t="shared" si="78"/>
        <v>1</v>
      </c>
      <c r="D223" s="1305">
        <v>13.6486</v>
      </c>
      <c r="E223" s="1306">
        <f>D223*B223</f>
        <v>2156.4787999999999</v>
      </c>
      <c r="F223" s="1307">
        <v>0.3</v>
      </c>
      <c r="G223" s="1308">
        <f t="shared" si="79"/>
        <v>646.94000000000005</v>
      </c>
      <c r="H223" s="1306">
        <f>ROUND(G223*24.09%,2)</f>
        <v>155.85</v>
      </c>
      <c r="I223" s="1309">
        <f>G223+H223</f>
        <v>802.79000000000008</v>
      </c>
    </row>
    <row r="224" spans="1:9" ht="38.25" x14ac:dyDescent="0.2">
      <c r="A224" s="1289" t="s">
        <v>8</v>
      </c>
      <c r="B224" s="1324">
        <f>SUM(B225:B226)</f>
        <v>74.25</v>
      </c>
      <c r="C224" s="1302">
        <f>SUM(C225:C226)</f>
        <v>0.4699367088607595</v>
      </c>
      <c r="D224" s="1305"/>
      <c r="E224" s="1302"/>
      <c r="F224" s="1307"/>
      <c r="G224" s="1302">
        <f>SUM(G225:G226)</f>
        <v>639.72</v>
      </c>
      <c r="H224" s="1302">
        <f>SUM(H225:H226)</f>
        <v>154.1</v>
      </c>
      <c r="I224" s="1304">
        <f>SUM(I225:I226)</f>
        <v>793.81999999999994</v>
      </c>
    </row>
    <row r="225" spans="1:9" x14ac:dyDescent="0.2">
      <c r="A225" s="1290" t="s">
        <v>1617</v>
      </c>
      <c r="B225" s="1325">
        <v>16.75</v>
      </c>
      <c r="C225" s="1306">
        <f t="shared" ref="C225:C226" si="80">B225/158</f>
        <v>0.1060126582278481</v>
      </c>
      <c r="D225" s="1305">
        <v>1400</v>
      </c>
      <c r="E225" s="1306">
        <f>D225*C225</f>
        <v>148.41772151898735</v>
      </c>
      <c r="F225" s="1307">
        <v>1</v>
      </c>
      <c r="G225" s="1308">
        <f t="shared" ref="G225:G226" si="81">ROUND(E225*F225,2)</f>
        <v>148.41999999999999</v>
      </c>
      <c r="H225" s="1306">
        <f>ROUND(G225*24.09%,2)</f>
        <v>35.75</v>
      </c>
      <c r="I225" s="1309">
        <f>G225+H225</f>
        <v>184.17</v>
      </c>
    </row>
    <row r="226" spans="1:9" x14ac:dyDescent="0.2">
      <c r="A226" s="1290" t="s">
        <v>1617</v>
      </c>
      <c r="B226" s="1325">
        <v>57.5</v>
      </c>
      <c r="C226" s="1306">
        <f t="shared" si="80"/>
        <v>0.36392405063291139</v>
      </c>
      <c r="D226" s="1305">
        <v>1350</v>
      </c>
      <c r="E226" s="1306">
        <f>D226*C226</f>
        <v>491.29746835443035</v>
      </c>
      <c r="F226" s="1307">
        <v>1</v>
      </c>
      <c r="G226" s="1308">
        <f t="shared" si="81"/>
        <v>491.3</v>
      </c>
      <c r="H226" s="1306">
        <f>ROUND(G226*24.09%,2)</f>
        <v>118.35</v>
      </c>
      <c r="I226" s="1309">
        <f>G226+H226</f>
        <v>609.65</v>
      </c>
    </row>
    <row r="227" spans="1:9" x14ac:dyDescent="0.2">
      <c r="A227" s="1288" t="s">
        <v>1618</v>
      </c>
      <c r="B227" s="1323">
        <f>B228</f>
        <v>138</v>
      </c>
      <c r="C227" s="1298">
        <f>C228</f>
        <v>0.87341772151898733</v>
      </c>
      <c r="D227" s="1310"/>
      <c r="E227" s="1298"/>
      <c r="F227" s="1311"/>
      <c r="G227" s="1298">
        <f>G228</f>
        <v>483.11</v>
      </c>
      <c r="H227" s="1298">
        <f>H228</f>
        <v>116.38999999999999</v>
      </c>
      <c r="I227" s="1300">
        <f>I228</f>
        <v>599.5</v>
      </c>
    </row>
    <row r="228" spans="1:9" ht="25.5" x14ac:dyDescent="0.2">
      <c r="A228" s="1289" t="s">
        <v>7</v>
      </c>
      <c r="B228" s="1324">
        <f>SUM(B229:B235)</f>
        <v>138</v>
      </c>
      <c r="C228" s="1302">
        <f>SUM(C229:C235)</f>
        <v>0.87341772151898733</v>
      </c>
      <c r="D228" s="1305"/>
      <c r="E228" s="1302"/>
      <c r="F228" s="1307"/>
      <c r="G228" s="1302">
        <f>SUM(G229:G235)</f>
        <v>483.11</v>
      </c>
      <c r="H228" s="1302">
        <f>SUM(H229:H235)</f>
        <v>116.38999999999999</v>
      </c>
      <c r="I228" s="1304">
        <f>SUM(I229:I235)</f>
        <v>599.5</v>
      </c>
    </row>
    <row r="229" spans="1:9" x14ac:dyDescent="0.2">
      <c r="A229" s="1290" t="s">
        <v>1607</v>
      </c>
      <c r="B229" s="1325">
        <v>8</v>
      </c>
      <c r="C229" s="1306">
        <f t="shared" ref="C229:C235" si="82">B229/158</f>
        <v>5.0632911392405063E-2</v>
      </c>
      <c r="D229" s="1305">
        <v>3.3567</v>
      </c>
      <c r="E229" s="1306">
        <f>D229*B229</f>
        <v>26.8536</v>
      </c>
      <c r="F229" s="1307">
        <v>1</v>
      </c>
      <c r="G229" s="1308">
        <f t="shared" ref="G229:G235" si="83">ROUND(E229*F229,2)</f>
        <v>26.85</v>
      </c>
      <c r="H229" s="1306">
        <f t="shared" ref="H229:H235" si="84">ROUND(G229*24.09%,2)</f>
        <v>6.47</v>
      </c>
      <c r="I229" s="1309">
        <f t="shared" ref="I229:I235" si="85">G229+H229</f>
        <v>33.32</v>
      </c>
    </row>
    <row r="230" spans="1:9" x14ac:dyDescent="0.2">
      <c r="A230" s="1290" t="s">
        <v>1607</v>
      </c>
      <c r="B230" s="1325">
        <v>24</v>
      </c>
      <c r="C230" s="1306">
        <f t="shared" si="82"/>
        <v>0.15189873417721519</v>
      </c>
      <c r="D230" s="1305">
        <v>3.3567</v>
      </c>
      <c r="E230" s="1306">
        <f>D230*B230</f>
        <v>80.5608</v>
      </c>
      <c r="F230" s="1307">
        <v>1</v>
      </c>
      <c r="G230" s="1308">
        <f t="shared" si="83"/>
        <v>80.56</v>
      </c>
      <c r="H230" s="1306">
        <f t="shared" si="84"/>
        <v>19.41</v>
      </c>
      <c r="I230" s="1309">
        <f t="shared" si="85"/>
        <v>99.97</v>
      </c>
    </row>
    <row r="231" spans="1:9" x14ac:dyDescent="0.2">
      <c r="A231" s="1290" t="s">
        <v>1607</v>
      </c>
      <c r="B231" s="1325">
        <v>20</v>
      </c>
      <c r="C231" s="1306">
        <f t="shared" si="82"/>
        <v>0.12658227848101267</v>
      </c>
      <c r="D231" s="1305">
        <v>560</v>
      </c>
      <c r="E231" s="1306">
        <f>D231*C231</f>
        <v>70.886075949367097</v>
      </c>
      <c r="F231" s="1307">
        <v>1</v>
      </c>
      <c r="G231" s="1308">
        <f t="shared" si="83"/>
        <v>70.89</v>
      </c>
      <c r="H231" s="1306">
        <f t="shared" si="84"/>
        <v>17.079999999999998</v>
      </c>
      <c r="I231" s="1309">
        <f t="shared" si="85"/>
        <v>87.97</v>
      </c>
    </row>
    <row r="232" spans="1:9" x14ac:dyDescent="0.2">
      <c r="A232" s="1290" t="s">
        <v>1607</v>
      </c>
      <c r="B232" s="1325">
        <v>24</v>
      </c>
      <c r="C232" s="1306">
        <f t="shared" si="82"/>
        <v>0.15189873417721519</v>
      </c>
      <c r="D232" s="1305">
        <v>560</v>
      </c>
      <c r="E232" s="1306">
        <f>D232*C232</f>
        <v>85.063291139240505</v>
      </c>
      <c r="F232" s="1307">
        <v>1</v>
      </c>
      <c r="G232" s="1308">
        <f t="shared" si="83"/>
        <v>85.06</v>
      </c>
      <c r="H232" s="1306">
        <f t="shared" si="84"/>
        <v>20.49</v>
      </c>
      <c r="I232" s="1309">
        <f t="shared" si="85"/>
        <v>105.55</v>
      </c>
    </row>
    <row r="233" spans="1:9" x14ac:dyDescent="0.2">
      <c r="A233" s="1290" t="s">
        <v>1607</v>
      </c>
      <c r="B233" s="1325">
        <v>16</v>
      </c>
      <c r="C233" s="1306">
        <f t="shared" si="82"/>
        <v>0.10126582278481013</v>
      </c>
      <c r="D233" s="1305">
        <v>560</v>
      </c>
      <c r="E233" s="1306">
        <f>D233*C233</f>
        <v>56.708860759493668</v>
      </c>
      <c r="F233" s="1307">
        <v>1</v>
      </c>
      <c r="G233" s="1308">
        <f t="shared" si="83"/>
        <v>56.71</v>
      </c>
      <c r="H233" s="1306">
        <f t="shared" si="84"/>
        <v>13.66</v>
      </c>
      <c r="I233" s="1309">
        <f t="shared" si="85"/>
        <v>70.37</v>
      </c>
    </row>
    <row r="234" spans="1:9" x14ac:dyDescent="0.2">
      <c r="A234" s="1290" t="s">
        <v>1607</v>
      </c>
      <c r="B234" s="1325">
        <v>20</v>
      </c>
      <c r="C234" s="1306">
        <f t="shared" si="82"/>
        <v>0.12658227848101267</v>
      </c>
      <c r="D234" s="1305">
        <v>560</v>
      </c>
      <c r="E234" s="1306">
        <f>D234*C234</f>
        <v>70.886075949367097</v>
      </c>
      <c r="F234" s="1307">
        <v>1</v>
      </c>
      <c r="G234" s="1308">
        <f t="shared" si="83"/>
        <v>70.89</v>
      </c>
      <c r="H234" s="1306">
        <f t="shared" si="84"/>
        <v>17.079999999999998</v>
      </c>
      <c r="I234" s="1309">
        <f t="shared" si="85"/>
        <v>87.97</v>
      </c>
    </row>
    <row r="235" spans="1:9" x14ac:dyDescent="0.2">
      <c r="A235" s="1290" t="s">
        <v>1607</v>
      </c>
      <c r="B235" s="1325">
        <v>26</v>
      </c>
      <c r="C235" s="1306">
        <f t="shared" si="82"/>
        <v>0.16455696202531644</v>
      </c>
      <c r="D235" s="1305">
        <v>560</v>
      </c>
      <c r="E235" s="1306">
        <f>D235*C235</f>
        <v>92.151898734177209</v>
      </c>
      <c r="F235" s="1307">
        <v>1</v>
      </c>
      <c r="G235" s="1308">
        <f t="shared" si="83"/>
        <v>92.15</v>
      </c>
      <c r="H235" s="1306">
        <f t="shared" si="84"/>
        <v>22.2</v>
      </c>
      <c r="I235" s="1309">
        <f t="shared" si="85"/>
        <v>114.35000000000001</v>
      </c>
    </row>
    <row r="236" spans="1:9" x14ac:dyDescent="0.2">
      <c r="A236" s="1288" t="s">
        <v>1619</v>
      </c>
      <c r="B236" s="1323">
        <f>B237+B239</f>
        <v>993</v>
      </c>
      <c r="C236" s="1298">
        <f>C237+C239</f>
        <v>6.6507980187121634</v>
      </c>
      <c r="D236" s="1298"/>
      <c r="E236" s="1298"/>
      <c r="F236" s="1299"/>
      <c r="G236" s="1298">
        <f>G237+G239</f>
        <v>4244.49</v>
      </c>
      <c r="H236" s="1298">
        <f>H237+H239</f>
        <v>1022.5</v>
      </c>
      <c r="I236" s="1300">
        <f>I237+I239</f>
        <v>5266.99</v>
      </c>
    </row>
    <row r="237" spans="1:9" ht="38.25" x14ac:dyDescent="0.2">
      <c r="A237" s="1289" t="s">
        <v>8</v>
      </c>
      <c r="B237" s="1324">
        <f>B238</f>
        <v>104</v>
      </c>
      <c r="C237" s="1302">
        <f>C238</f>
        <v>0.75362318840579712</v>
      </c>
      <c r="D237" s="1305"/>
      <c r="E237" s="1302"/>
      <c r="F237" s="1307"/>
      <c r="G237" s="1302">
        <f>G238</f>
        <v>643.59</v>
      </c>
      <c r="H237" s="1302">
        <f>H238</f>
        <v>155.04</v>
      </c>
      <c r="I237" s="1304">
        <f>I238</f>
        <v>798.63</v>
      </c>
    </row>
    <row r="238" spans="1:9" x14ac:dyDescent="0.2">
      <c r="A238" s="1290" t="s">
        <v>726</v>
      </c>
      <c r="B238" s="1325">
        <v>104</v>
      </c>
      <c r="C238" s="1306">
        <f>B238/138</f>
        <v>0.75362318840579712</v>
      </c>
      <c r="D238" s="1305">
        <v>854</v>
      </c>
      <c r="E238" s="1306">
        <f>D238*C238</f>
        <v>643.59420289855075</v>
      </c>
      <c r="F238" s="1307">
        <v>1</v>
      </c>
      <c r="G238" s="1308">
        <f t="shared" ref="G238" si="86">ROUND(E238*F238,2)</f>
        <v>643.59</v>
      </c>
      <c r="H238" s="1306">
        <f>ROUND(G238*24.09%,2)</f>
        <v>155.04</v>
      </c>
      <c r="I238" s="1309">
        <f>G238+H238</f>
        <v>798.63</v>
      </c>
    </row>
    <row r="239" spans="1:9" ht="25.5" x14ac:dyDescent="0.2">
      <c r="A239" s="1289" t="s">
        <v>7</v>
      </c>
      <c r="B239" s="1324">
        <f>SUM(B240:B246)</f>
        <v>889</v>
      </c>
      <c r="C239" s="1302">
        <f>SUM(C240:C246)</f>
        <v>5.8971748303063665</v>
      </c>
      <c r="D239" s="1302"/>
      <c r="E239" s="1302"/>
      <c r="F239" s="1312"/>
      <c r="G239" s="1302">
        <f>SUM(G240:G246)</f>
        <v>3600.9</v>
      </c>
      <c r="H239" s="1302">
        <f>SUM(H240:H246)</f>
        <v>867.46</v>
      </c>
      <c r="I239" s="1304">
        <f>SUM(I240:I246)</f>
        <v>4468.3599999999997</v>
      </c>
    </row>
    <row r="240" spans="1:9" x14ac:dyDescent="0.2">
      <c r="A240" s="1290" t="s">
        <v>63</v>
      </c>
      <c r="B240" s="1325">
        <v>146</v>
      </c>
      <c r="C240" s="1306">
        <f t="shared" ref="C240:C243" si="87">B240/158</f>
        <v>0.92405063291139244</v>
      </c>
      <c r="D240" s="1305">
        <v>3.9748000000000001</v>
      </c>
      <c r="E240" s="1306">
        <f>D240*B240</f>
        <v>580.32079999999996</v>
      </c>
      <c r="F240" s="1307">
        <v>1</v>
      </c>
      <c r="G240" s="1308">
        <f t="shared" ref="G240:G246" si="88">ROUND(E240*F240,2)</f>
        <v>580.32000000000005</v>
      </c>
      <c r="H240" s="1306">
        <f t="shared" ref="H240:H246" si="89">ROUND(G240*24.09%,2)</f>
        <v>139.80000000000001</v>
      </c>
      <c r="I240" s="1309">
        <f t="shared" ref="I240:I246" si="90">G240+H240</f>
        <v>720.12000000000012</v>
      </c>
    </row>
    <row r="241" spans="1:9" x14ac:dyDescent="0.2">
      <c r="A241" s="1290" t="s">
        <v>63</v>
      </c>
      <c r="B241" s="1325">
        <v>154.5</v>
      </c>
      <c r="C241" s="1306">
        <f t="shared" si="87"/>
        <v>0.97784810126582278</v>
      </c>
      <c r="D241" s="1305">
        <v>3.9748000000000001</v>
      </c>
      <c r="E241" s="1306">
        <f>D241*B241</f>
        <v>614.10660000000007</v>
      </c>
      <c r="F241" s="1307">
        <v>1</v>
      </c>
      <c r="G241" s="1308">
        <f t="shared" si="88"/>
        <v>614.11</v>
      </c>
      <c r="H241" s="1306">
        <f t="shared" si="89"/>
        <v>147.94</v>
      </c>
      <c r="I241" s="1309">
        <f t="shared" si="90"/>
        <v>762.05</v>
      </c>
    </row>
    <row r="242" spans="1:9" x14ac:dyDescent="0.2">
      <c r="A242" s="1290" t="s">
        <v>63</v>
      </c>
      <c r="B242" s="1325">
        <v>146.5</v>
      </c>
      <c r="C242" s="1306">
        <f t="shared" si="87"/>
        <v>0.92721518987341767</v>
      </c>
      <c r="D242" s="1305">
        <v>3.9748000000000001</v>
      </c>
      <c r="E242" s="1306">
        <f>D242*B242</f>
        <v>582.30820000000006</v>
      </c>
      <c r="F242" s="1307">
        <v>1</v>
      </c>
      <c r="G242" s="1308">
        <f t="shared" si="88"/>
        <v>582.30999999999995</v>
      </c>
      <c r="H242" s="1306">
        <f t="shared" si="89"/>
        <v>140.28</v>
      </c>
      <c r="I242" s="1309">
        <f t="shared" si="90"/>
        <v>722.58999999999992</v>
      </c>
    </row>
    <row r="243" spans="1:9" x14ac:dyDescent="0.2">
      <c r="A243" s="1290" t="s">
        <v>63</v>
      </c>
      <c r="B243" s="1325">
        <v>147</v>
      </c>
      <c r="C243" s="1306">
        <f t="shared" si="87"/>
        <v>0.930379746835443</v>
      </c>
      <c r="D243" s="1305">
        <v>3.9748000000000001</v>
      </c>
      <c r="E243" s="1306">
        <f>D243*B243</f>
        <v>584.29560000000004</v>
      </c>
      <c r="F243" s="1307">
        <v>1</v>
      </c>
      <c r="G243" s="1308">
        <f t="shared" si="88"/>
        <v>584.29999999999995</v>
      </c>
      <c r="H243" s="1306">
        <f t="shared" si="89"/>
        <v>140.76</v>
      </c>
      <c r="I243" s="1309">
        <f t="shared" si="90"/>
        <v>725.06</v>
      </c>
    </row>
    <row r="244" spans="1:9" x14ac:dyDescent="0.2">
      <c r="A244" s="1290" t="s">
        <v>63</v>
      </c>
      <c r="B244" s="1325">
        <v>138</v>
      </c>
      <c r="C244" s="1306">
        <f>B244/138</f>
        <v>1</v>
      </c>
      <c r="D244" s="1305">
        <v>580</v>
      </c>
      <c r="E244" s="1306">
        <f>D244*C244</f>
        <v>580</v>
      </c>
      <c r="F244" s="1307">
        <v>1</v>
      </c>
      <c r="G244" s="1308">
        <f t="shared" si="88"/>
        <v>580</v>
      </c>
      <c r="H244" s="1306">
        <f t="shared" si="89"/>
        <v>139.72</v>
      </c>
      <c r="I244" s="1309">
        <f t="shared" si="90"/>
        <v>719.72</v>
      </c>
    </row>
    <row r="245" spans="1:9" x14ac:dyDescent="0.2">
      <c r="A245" s="1290" t="s">
        <v>63</v>
      </c>
      <c r="B245" s="1325">
        <v>75</v>
      </c>
      <c r="C245" s="1306">
        <f t="shared" ref="C245:C246" si="91">B245/138</f>
        <v>0.54347826086956519</v>
      </c>
      <c r="D245" s="1305">
        <v>580</v>
      </c>
      <c r="E245" s="1306">
        <f>D245*C245</f>
        <v>315.21739130434781</v>
      </c>
      <c r="F245" s="1307">
        <v>1</v>
      </c>
      <c r="G245" s="1308">
        <f t="shared" si="88"/>
        <v>315.22000000000003</v>
      </c>
      <c r="H245" s="1306">
        <f t="shared" si="89"/>
        <v>75.94</v>
      </c>
      <c r="I245" s="1309">
        <f t="shared" si="90"/>
        <v>391.16</v>
      </c>
    </row>
    <row r="246" spans="1:9" x14ac:dyDescent="0.2">
      <c r="A246" s="1290" t="s">
        <v>63</v>
      </c>
      <c r="B246" s="1325">
        <v>82</v>
      </c>
      <c r="C246" s="1306">
        <f t="shared" si="91"/>
        <v>0.59420289855072461</v>
      </c>
      <c r="D246" s="1305">
        <v>580</v>
      </c>
      <c r="E246" s="1306">
        <f>D246*C246</f>
        <v>344.63768115942025</v>
      </c>
      <c r="F246" s="1307">
        <v>1</v>
      </c>
      <c r="G246" s="1308">
        <f t="shared" si="88"/>
        <v>344.64</v>
      </c>
      <c r="H246" s="1306">
        <f t="shared" si="89"/>
        <v>83.02</v>
      </c>
      <c r="I246" s="1309">
        <f t="shared" si="90"/>
        <v>427.65999999999997</v>
      </c>
    </row>
    <row r="247" spans="1:9" x14ac:dyDescent="0.2">
      <c r="A247" s="1288" t="s">
        <v>1620</v>
      </c>
      <c r="B247" s="1323">
        <f>B248</f>
        <v>19</v>
      </c>
      <c r="C247" s="1298">
        <f>C248</f>
        <v>0.12025316455696203</v>
      </c>
      <c r="D247" s="1298"/>
      <c r="E247" s="1298"/>
      <c r="F247" s="1299"/>
      <c r="G247" s="1298">
        <f>G248</f>
        <v>79.37</v>
      </c>
      <c r="H247" s="1298">
        <f>H248</f>
        <v>19.12</v>
      </c>
      <c r="I247" s="1300">
        <f>I248</f>
        <v>98.490000000000009</v>
      </c>
    </row>
    <row r="248" spans="1:9" ht="25.5" x14ac:dyDescent="0.2">
      <c r="A248" s="1289" t="s">
        <v>7</v>
      </c>
      <c r="B248" s="1324">
        <f>SUM(B249:B250)</f>
        <v>19</v>
      </c>
      <c r="C248" s="1302">
        <f>SUM(C249:C250)</f>
        <v>0.12025316455696203</v>
      </c>
      <c r="D248" s="1302"/>
      <c r="E248" s="1302"/>
      <c r="F248" s="1312"/>
      <c r="G248" s="1302">
        <f>SUM(G249:G250)</f>
        <v>79.37</v>
      </c>
      <c r="H248" s="1302">
        <f>SUM(H249:H250)</f>
        <v>19.12</v>
      </c>
      <c r="I248" s="1304">
        <f>SUM(I249:I250)</f>
        <v>98.490000000000009</v>
      </c>
    </row>
    <row r="249" spans="1:9" x14ac:dyDescent="0.2">
      <c r="A249" s="1290" t="s">
        <v>1621</v>
      </c>
      <c r="B249" s="1325">
        <v>11</v>
      </c>
      <c r="C249" s="1306">
        <f t="shared" ref="C249:C250" si="92">B249/158</f>
        <v>6.9620253164556958E-2</v>
      </c>
      <c r="D249" s="1305">
        <v>2200</v>
      </c>
      <c r="E249" s="1306">
        <f>D249*C249</f>
        <v>153.1645569620253</v>
      </c>
      <c r="F249" s="1307">
        <v>0.3</v>
      </c>
      <c r="G249" s="1308">
        <f t="shared" ref="G249:G250" si="93">ROUND(E249*F249,2)</f>
        <v>45.95</v>
      </c>
      <c r="H249" s="1306">
        <f>ROUND(G249*24.09%,2)</f>
        <v>11.07</v>
      </c>
      <c r="I249" s="1309">
        <f>G249+H249</f>
        <v>57.02</v>
      </c>
    </row>
    <row r="250" spans="1:9" x14ac:dyDescent="0.2">
      <c r="A250" s="1290" t="s">
        <v>1621</v>
      </c>
      <c r="B250" s="1325">
        <v>8</v>
      </c>
      <c r="C250" s="1306">
        <f t="shared" si="92"/>
        <v>5.0632911392405063E-2</v>
      </c>
      <c r="D250" s="1305">
        <v>2200</v>
      </c>
      <c r="E250" s="1306">
        <f>D250*C250</f>
        <v>111.39240506329114</v>
      </c>
      <c r="F250" s="1307">
        <v>0.3</v>
      </c>
      <c r="G250" s="1308">
        <f t="shared" si="93"/>
        <v>33.42</v>
      </c>
      <c r="H250" s="1306">
        <f>ROUND(G250*24.09%,2)</f>
        <v>8.0500000000000007</v>
      </c>
      <c r="I250" s="1309">
        <f>G250+H250</f>
        <v>41.47</v>
      </c>
    </row>
    <row r="251" spans="1:9" x14ac:dyDescent="0.2">
      <c r="A251" s="1288" t="s">
        <v>1622</v>
      </c>
      <c r="B251" s="1323">
        <f>B252</f>
        <v>1816</v>
      </c>
      <c r="C251" s="1298">
        <f>C252</f>
        <v>11.49367088607595</v>
      </c>
      <c r="D251" s="1298"/>
      <c r="E251" s="1298"/>
      <c r="F251" s="1299"/>
      <c r="G251" s="1298">
        <f>G252</f>
        <v>3445.89</v>
      </c>
      <c r="H251" s="1298">
        <f>H252</f>
        <v>830.15000000000009</v>
      </c>
      <c r="I251" s="1300">
        <f>I252</f>
        <v>4276.04</v>
      </c>
    </row>
    <row r="252" spans="1:9" ht="25.5" x14ac:dyDescent="0.2">
      <c r="A252" s="1289" t="s">
        <v>7</v>
      </c>
      <c r="B252" s="1324">
        <f>SUM(B253:B267)</f>
        <v>1816</v>
      </c>
      <c r="C252" s="1302">
        <f>SUM(C253:C267)</f>
        <v>11.49367088607595</v>
      </c>
      <c r="D252" s="1302"/>
      <c r="E252" s="1302"/>
      <c r="F252" s="1312"/>
      <c r="G252" s="1302">
        <f>SUM(G253:G267)</f>
        <v>3445.89</v>
      </c>
      <c r="H252" s="1302">
        <f>SUM(H253:H267)</f>
        <v>830.15000000000009</v>
      </c>
      <c r="I252" s="1304">
        <f>SUM(I253:I267)</f>
        <v>4276.04</v>
      </c>
    </row>
    <row r="253" spans="1:9" x14ac:dyDescent="0.2">
      <c r="A253" s="1290" t="s">
        <v>1623</v>
      </c>
      <c r="B253" s="1325">
        <v>158</v>
      </c>
      <c r="C253" s="1306">
        <f t="shared" ref="C253:C267" si="94">B253/158</f>
        <v>1</v>
      </c>
      <c r="D253" s="1305">
        <v>3.8363</v>
      </c>
      <c r="E253" s="1306">
        <f>D253*B253</f>
        <v>606.1354</v>
      </c>
      <c r="F253" s="1307">
        <v>0.3</v>
      </c>
      <c r="G253" s="1308">
        <f t="shared" ref="G253:G267" si="95">ROUND(E253*F253,2)</f>
        <v>181.84</v>
      </c>
      <c r="H253" s="1306">
        <f t="shared" ref="H253:H267" si="96">ROUND(G253*24.09%,2)</f>
        <v>43.81</v>
      </c>
      <c r="I253" s="1309">
        <f t="shared" ref="I253:I267" si="97">G253+H253</f>
        <v>225.65</v>
      </c>
    </row>
    <row r="254" spans="1:9" x14ac:dyDescent="0.2">
      <c r="A254" s="1290" t="s">
        <v>1623</v>
      </c>
      <c r="B254" s="1325">
        <v>158</v>
      </c>
      <c r="C254" s="1306">
        <f t="shared" si="94"/>
        <v>1</v>
      </c>
      <c r="D254" s="1305">
        <v>3.8363</v>
      </c>
      <c r="E254" s="1306">
        <f>D254*B254</f>
        <v>606.1354</v>
      </c>
      <c r="F254" s="1307">
        <v>0.3</v>
      </c>
      <c r="G254" s="1308">
        <f t="shared" si="95"/>
        <v>181.84</v>
      </c>
      <c r="H254" s="1306">
        <f t="shared" si="96"/>
        <v>43.81</v>
      </c>
      <c r="I254" s="1309">
        <f t="shared" si="97"/>
        <v>225.65</v>
      </c>
    </row>
    <row r="255" spans="1:9" x14ac:dyDescent="0.2">
      <c r="A255" s="1290" t="s">
        <v>1623</v>
      </c>
      <c r="B255" s="1325">
        <v>158</v>
      </c>
      <c r="C255" s="1306">
        <f t="shared" si="94"/>
        <v>1</v>
      </c>
      <c r="D255" s="1305">
        <v>4.5255999999999998</v>
      </c>
      <c r="E255" s="1306">
        <f>D255*B255</f>
        <v>715.04480000000001</v>
      </c>
      <c r="F255" s="1307">
        <v>0.3</v>
      </c>
      <c r="G255" s="1308">
        <f t="shared" si="95"/>
        <v>214.51</v>
      </c>
      <c r="H255" s="1306">
        <f t="shared" si="96"/>
        <v>51.68</v>
      </c>
      <c r="I255" s="1309">
        <f t="shared" si="97"/>
        <v>266.19</v>
      </c>
    </row>
    <row r="256" spans="1:9" x14ac:dyDescent="0.2">
      <c r="A256" s="1290" t="s">
        <v>1624</v>
      </c>
      <c r="B256" s="1325">
        <v>158</v>
      </c>
      <c r="C256" s="1306">
        <f t="shared" si="94"/>
        <v>1</v>
      </c>
      <c r="D256" s="1305">
        <v>1020</v>
      </c>
      <c r="E256" s="1306">
        <f t="shared" ref="E256:E267" si="98">D256*C256</f>
        <v>1020</v>
      </c>
      <c r="F256" s="1307">
        <v>0.3</v>
      </c>
      <c r="G256" s="1308">
        <f t="shared" si="95"/>
        <v>306</v>
      </c>
      <c r="H256" s="1306">
        <f t="shared" si="96"/>
        <v>73.72</v>
      </c>
      <c r="I256" s="1309">
        <f t="shared" si="97"/>
        <v>379.72</v>
      </c>
    </row>
    <row r="257" spans="1:9" x14ac:dyDescent="0.2">
      <c r="A257" s="1290" t="s">
        <v>1624</v>
      </c>
      <c r="B257" s="1325">
        <v>46</v>
      </c>
      <c r="C257" s="1306">
        <f t="shared" si="94"/>
        <v>0.29113924050632911</v>
      </c>
      <c r="D257" s="1305">
        <v>1020</v>
      </c>
      <c r="E257" s="1306">
        <f t="shared" si="98"/>
        <v>296.96202531645571</v>
      </c>
      <c r="F257" s="1307">
        <v>0.3</v>
      </c>
      <c r="G257" s="1308">
        <f t="shared" si="95"/>
        <v>89.09</v>
      </c>
      <c r="H257" s="1306">
        <f t="shared" si="96"/>
        <v>21.46</v>
      </c>
      <c r="I257" s="1309">
        <f t="shared" si="97"/>
        <v>110.55000000000001</v>
      </c>
    </row>
    <row r="258" spans="1:9" x14ac:dyDescent="0.2">
      <c r="A258" s="1290" t="s">
        <v>1624</v>
      </c>
      <c r="B258" s="1325">
        <v>158</v>
      </c>
      <c r="C258" s="1306">
        <f t="shared" si="94"/>
        <v>1</v>
      </c>
      <c r="D258" s="1305">
        <v>1020</v>
      </c>
      <c r="E258" s="1306">
        <f t="shared" si="98"/>
        <v>1020</v>
      </c>
      <c r="F258" s="1307">
        <v>0.3</v>
      </c>
      <c r="G258" s="1308">
        <f t="shared" si="95"/>
        <v>306</v>
      </c>
      <c r="H258" s="1306">
        <f t="shared" si="96"/>
        <v>73.72</v>
      </c>
      <c r="I258" s="1309">
        <f t="shared" si="97"/>
        <v>379.72</v>
      </c>
    </row>
    <row r="259" spans="1:9" x14ac:dyDescent="0.2">
      <c r="A259" s="1290" t="s">
        <v>1624</v>
      </c>
      <c r="B259" s="1325">
        <v>158</v>
      </c>
      <c r="C259" s="1306">
        <f t="shared" si="94"/>
        <v>1</v>
      </c>
      <c r="D259" s="1305">
        <v>1020</v>
      </c>
      <c r="E259" s="1306">
        <f t="shared" si="98"/>
        <v>1020</v>
      </c>
      <c r="F259" s="1307">
        <v>0.3</v>
      </c>
      <c r="G259" s="1308">
        <f t="shared" si="95"/>
        <v>306</v>
      </c>
      <c r="H259" s="1306">
        <f t="shared" si="96"/>
        <v>73.72</v>
      </c>
      <c r="I259" s="1309">
        <f t="shared" si="97"/>
        <v>379.72</v>
      </c>
    </row>
    <row r="260" spans="1:9" x14ac:dyDescent="0.2">
      <c r="A260" s="1290" t="s">
        <v>1624</v>
      </c>
      <c r="B260" s="1325">
        <v>158</v>
      </c>
      <c r="C260" s="1306">
        <f t="shared" si="94"/>
        <v>1</v>
      </c>
      <c r="D260" s="1305">
        <v>1020</v>
      </c>
      <c r="E260" s="1306">
        <f t="shared" si="98"/>
        <v>1020</v>
      </c>
      <c r="F260" s="1307">
        <v>0.3</v>
      </c>
      <c r="G260" s="1308">
        <f t="shared" si="95"/>
        <v>306</v>
      </c>
      <c r="H260" s="1306">
        <f t="shared" si="96"/>
        <v>73.72</v>
      </c>
      <c r="I260" s="1309">
        <f t="shared" si="97"/>
        <v>379.72</v>
      </c>
    </row>
    <row r="261" spans="1:9" x14ac:dyDescent="0.2">
      <c r="A261" s="1290" t="s">
        <v>1624</v>
      </c>
      <c r="B261" s="1325">
        <v>158</v>
      </c>
      <c r="C261" s="1306">
        <f t="shared" si="94"/>
        <v>1</v>
      </c>
      <c r="D261" s="1305">
        <v>1020</v>
      </c>
      <c r="E261" s="1306">
        <f t="shared" si="98"/>
        <v>1020</v>
      </c>
      <c r="F261" s="1307">
        <v>0.3</v>
      </c>
      <c r="G261" s="1308">
        <f t="shared" si="95"/>
        <v>306</v>
      </c>
      <c r="H261" s="1306">
        <f t="shared" si="96"/>
        <v>73.72</v>
      </c>
      <c r="I261" s="1309">
        <f t="shared" si="97"/>
        <v>379.72</v>
      </c>
    </row>
    <row r="262" spans="1:9" x14ac:dyDescent="0.2">
      <c r="A262" s="1290" t="s">
        <v>1624</v>
      </c>
      <c r="B262" s="1325">
        <v>158</v>
      </c>
      <c r="C262" s="1306">
        <f t="shared" si="94"/>
        <v>1</v>
      </c>
      <c r="D262" s="1305">
        <v>1020</v>
      </c>
      <c r="E262" s="1306">
        <f t="shared" si="98"/>
        <v>1020</v>
      </c>
      <c r="F262" s="1307">
        <v>0.3</v>
      </c>
      <c r="G262" s="1308">
        <f t="shared" si="95"/>
        <v>306</v>
      </c>
      <c r="H262" s="1306">
        <f t="shared" si="96"/>
        <v>73.72</v>
      </c>
      <c r="I262" s="1309">
        <f t="shared" si="97"/>
        <v>379.72</v>
      </c>
    </row>
    <row r="263" spans="1:9" x14ac:dyDescent="0.2">
      <c r="A263" s="1290" t="s">
        <v>1625</v>
      </c>
      <c r="B263" s="1325">
        <v>158</v>
      </c>
      <c r="C263" s="1306">
        <f t="shared" si="94"/>
        <v>1</v>
      </c>
      <c r="D263" s="1305">
        <v>1280</v>
      </c>
      <c r="E263" s="1306">
        <f t="shared" si="98"/>
        <v>1280</v>
      </c>
      <c r="F263" s="1307">
        <v>0.3</v>
      </c>
      <c r="G263" s="1308">
        <f t="shared" si="95"/>
        <v>384</v>
      </c>
      <c r="H263" s="1306">
        <f t="shared" si="96"/>
        <v>92.51</v>
      </c>
      <c r="I263" s="1309">
        <f t="shared" si="97"/>
        <v>476.51</v>
      </c>
    </row>
    <row r="264" spans="1:9" x14ac:dyDescent="0.2">
      <c r="A264" s="1290" t="s">
        <v>1626</v>
      </c>
      <c r="B264" s="1325">
        <v>118</v>
      </c>
      <c r="C264" s="1306">
        <f t="shared" si="94"/>
        <v>0.74683544303797467</v>
      </c>
      <c r="D264" s="1305">
        <v>1400</v>
      </c>
      <c r="E264" s="1306">
        <f t="shared" si="98"/>
        <v>1045.5696202531644</v>
      </c>
      <c r="F264" s="1307">
        <v>0.3</v>
      </c>
      <c r="G264" s="1308">
        <f t="shared" si="95"/>
        <v>313.67</v>
      </c>
      <c r="H264" s="1306">
        <f t="shared" si="96"/>
        <v>75.56</v>
      </c>
      <c r="I264" s="1309">
        <f t="shared" si="97"/>
        <v>389.23</v>
      </c>
    </row>
    <row r="265" spans="1:9" x14ac:dyDescent="0.2">
      <c r="A265" s="1290" t="s">
        <v>1627</v>
      </c>
      <c r="B265" s="1325">
        <v>56</v>
      </c>
      <c r="C265" s="1306">
        <f t="shared" si="94"/>
        <v>0.35443037974683544</v>
      </c>
      <c r="D265" s="1305">
        <v>2000</v>
      </c>
      <c r="E265" s="1306">
        <f t="shared" si="98"/>
        <v>708.86075949367091</v>
      </c>
      <c r="F265" s="1307">
        <v>0.3</v>
      </c>
      <c r="G265" s="1308">
        <f t="shared" si="95"/>
        <v>212.66</v>
      </c>
      <c r="H265" s="1306">
        <f t="shared" si="96"/>
        <v>51.23</v>
      </c>
      <c r="I265" s="1309">
        <f t="shared" si="97"/>
        <v>263.89</v>
      </c>
    </row>
    <row r="266" spans="1:9" x14ac:dyDescent="0.2">
      <c r="A266" s="1290" t="s">
        <v>1628</v>
      </c>
      <c r="B266" s="1325">
        <v>8</v>
      </c>
      <c r="C266" s="1306">
        <f t="shared" si="94"/>
        <v>5.0632911392405063E-2</v>
      </c>
      <c r="D266" s="1305">
        <v>870</v>
      </c>
      <c r="E266" s="1306">
        <f t="shared" si="98"/>
        <v>44.050632911392405</v>
      </c>
      <c r="F266" s="1307">
        <v>0.3</v>
      </c>
      <c r="G266" s="1308">
        <f t="shared" si="95"/>
        <v>13.22</v>
      </c>
      <c r="H266" s="1306">
        <f t="shared" si="96"/>
        <v>3.18</v>
      </c>
      <c r="I266" s="1309">
        <f t="shared" si="97"/>
        <v>16.400000000000002</v>
      </c>
    </row>
    <row r="267" spans="1:9" ht="25.5" x14ac:dyDescent="0.2">
      <c r="A267" s="1290" t="s">
        <v>1629</v>
      </c>
      <c r="B267" s="1325">
        <v>8</v>
      </c>
      <c r="C267" s="1306">
        <f t="shared" si="94"/>
        <v>5.0632911392405063E-2</v>
      </c>
      <c r="D267" s="1305">
        <v>1255</v>
      </c>
      <c r="E267" s="1306">
        <f t="shared" si="98"/>
        <v>63.544303797468352</v>
      </c>
      <c r="F267" s="1307">
        <v>0.3</v>
      </c>
      <c r="G267" s="1308">
        <f t="shared" si="95"/>
        <v>19.059999999999999</v>
      </c>
      <c r="H267" s="1306">
        <f t="shared" si="96"/>
        <v>4.59</v>
      </c>
      <c r="I267" s="1309">
        <f t="shared" si="97"/>
        <v>23.65</v>
      </c>
    </row>
    <row r="268" spans="1:9" ht="25.5" x14ac:dyDescent="0.2">
      <c r="A268" s="1288" t="s">
        <v>1630</v>
      </c>
      <c r="B268" s="1323">
        <f>B269</f>
        <v>200</v>
      </c>
      <c r="C268" s="1298">
        <f>C269</f>
        <v>1.2658227848101267</v>
      </c>
      <c r="D268" s="1298"/>
      <c r="E268" s="1298"/>
      <c r="F268" s="1299"/>
      <c r="G268" s="1298">
        <f>G269</f>
        <v>582.54</v>
      </c>
      <c r="H268" s="1298">
        <f>H269</f>
        <v>140.34</v>
      </c>
      <c r="I268" s="1300">
        <f>I269</f>
        <v>722.88000000000011</v>
      </c>
    </row>
    <row r="269" spans="1:9" ht="25.5" x14ac:dyDescent="0.2">
      <c r="A269" s="1289" t="s">
        <v>7</v>
      </c>
      <c r="B269" s="1324">
        <f>SUM(B270:B272)</f>
        <v>200</v>
      </c>
      <c r="C269" s="1302">
        <f>SUM(C270:C272)</f>
        <v>1.2658227848101267</v>
      </c>
      <c r="D269" s="1302"/>
      <c r="E269" s="1302"/>
      <c r="F269" s="1312"/>
      <c r="G269" s="1302">
        <f>SUM(G270:G272)</f>
        <v>582.54</v>
      </c>
      <c r="H269" s="1302">
        <f>SUM(H270:H272)</f>
        <v>140.34</v>
      </c>
      <c r="I269" s="1304">
        <f>SUM(I270:I272)</f>
        <v>722.88000000000011</v>
      </c>
    </row>
    <row r="270" spans="1:9" x14ac:dyDescent="0.2">
      <c r="A270" s="1290" t="s">
        <v>1631</v>
      </c>
      <c r="B270" s="1325">
        <v>40</v>
      </c>
      <c r="C270" s="1306">
        <f t="shared" ref="C270:C272" si="99">B270/158</f>
        <v>0.25316455696202533</v>
      </c>
      <c r="D270" s="1305">
        <v>1070</v>
      </c>
      <c r="E270" s="1306">
        <f>D270*C270</f>
        <v>270.88607594936713</v>
      </c>
      <c r="F270" s="1307">
        <v>0.3</v>
      </c>
      <c r="G270" s="1308">
        <f t="shared" ref="G270:G272" si="100">ROUND(E270*F270,2)</f>
        <v>81.27</v>
      </c>
      <c r="H270" s="1306">
        <f>ROUND(G270*24.09%,2)</f>
        <v>19.579999999999998</v>
      </c>
      <c r="I270" s="1309">
        <f>G270+H270</f>
        <v>100.85</v>
      </c>
    </row>
    <row r="271" spans="1:9" ht="25.5" x14ac:dyDescent="0.2">
      <c r="A271" s="1290" t="s">
        <v>1632</v>
      </c>
      <c r="B271" s="1325">
        <v>80</v>
      </c>
      <c r="C271" s="1306">
        <f t="shared" si="99"/>
        <v>0.50632911392405067</v>
      </c>
      <c r="D271" s="1305">
        <v>1500</v>
      </c>
      <c r="E271" s="1306">
        <f>D271*C271</f>
        <v>759.49367088607596</v>
      </c>
      <c r="F271" s="1307">
        <v>0.3</v>
      </c>
      <c r="G271" s="1308">
        <f t="shared" si="100"/>
        <v>227.85</v>
      </c>
      <c r="H271" s="1306">
        <f>ROUND(G271*24.09%,2)</f>
        <v>54.89</v>
      </c>
      <c r="I271" s="1309">
        <f>G271+H271</f>
        <v>282.74</v>
      </c>
    </row>
    <row r="272" spans="1:9" ht="25.5" x14ac:dyDescent="0.2">
      <c r="A272" s="1290" t="s">
        <v>1633</v>
      </c>
      <c r="B272" s="1325">
        <v>80</v>
      </c>
      <c r="C272" s="1306">
        <f t="shared" si="99"/>
        <v>0.50632911392405067</v>
      </c>
      <c r="D272" s="1305">
        <v>1800</v>
      </c>
      <c r="E272" s="1306">
        <f>D272*C272</f>
        <v>911.39240506329122</v>
      </c>
      <c r="F272" s="1307">
        <v>0.3</v>
      </c>
      <c r="G272" s="1308">
        <f t="shared" si="100"/>
        <v>273.42</v>
      </c>
      <c r="H272" s="1306">
        <f>ROUND(G272*24.09%,2)</f>
        <v>65.87</v>
      </c>
      <c r="I272" s="1309">
        <f>G272+H272</f>
        <v>339.29</v>
      </c>
    </row>
    <row r="273" spans="1:9" x14ac:dyDescent="0.2">
      <c r="A273" s="1288" t="s">
        <v>1634</v>
      </c>
      <c r="B273" s="1323">
        <f>SUM(B274+B279+B302)</f>
        <v>2021.5</v>
      </c>
      <c r="C273" s="1298">
        <f>SUM(C274+C279+C302)</f>
        <v>12.794303797468356</v>
      </c>
      <c r="D273" s="1298"/>
      <c r="E273" s="1298"/>
      <c r="F273" s="1299"/>
      <c r="G273" s="1298">
        <f>SUM(G274+G279+G302)</f>
        <v>12416.81</v>
      </c>
      <c r="H273" s="1298">
        <f>SUM(H274+H279+H302)</f>
        <v>2991.2400000000002</v>
      </c>
      <c r="I273" s="1300">
        <f>SUM(I274+I279+I302)</f>
        <v>15408.049999999996</v>
      </c>
    </row>
    <row r="274" spans="1:9" ht="25.5" x14ac:dyDescent="0.2">
      <c r="A274" s="1289" t="s">
        <v>10</v>
      </c>
      <c r="B274" s="1324">
        <f>SUM(B275:B278)</f>
        <v>259.5</v>
      </c>
      <c r="C274" s="1302">
        <f>SUM(C275:C278)</f>
        <v>1.6424050632911391</v>
      </c>
      <c r="D274" s="1302"/>
      <c r="E274" s="1302"/>
      <c r="F274" s="1312"/>
      <c r="G274" s="1302">
        <f>SUM(G275:G278)</f>
        <v>2155.19</v>
      </c>
      <c r="H274" s="1302">
        <f>SUM(H275:H278)</f>
        <v>519.19000000000005</v>
      </c>
      <c r="I274" s="1304">
        <f>SUM(I275:I278)</f>
        <v>2674.3799999999997</v>
      </c>
    </row>
    <row r="275" spans="1:9" x14ac:dyDescent="0.2">
      <c r="A275" s="1290" t="s">
        <v>1635</v>
      </c>
      <c r="B275" s="1325">
        <v>79</v>
      </c>
      <c r="C275" s="1306">
        <f t="shared" ref="C275:C278" si="101">B275/158</f>
        <v>0.5</v>
      </c>
      <c r="D275" s="1305">
        <v>7.4447000000000001</v>
      </c>
      <c r="E275" s="1306">
        <f>D275*B275</f>
        <v>588.13130000000001</v>
      </c>
      <c r="F275" s="1307">
        <v>1</v>
      </c>
      <c r="G275" s="1308">
        <f t="shared" ref="G275:G278" si="102">ROUND(E275*F275,2)</f>
        <v>588.13</v>
      </c>
      <c r="H275" s="1306">
        <f>ROUND(G275*24.09%,2)</f>
        <v>141.68</v>
      </c>
      <c r="I275" s="1309">
        <f>G275+H275</f>
        <v>729.81</v>
      </c>
    </row>
    <row r="276" spans="1:9" x14ac:dyDescent="0.2">
      <c r="A276" s="1290" t="s">
        <v>1635</v>
      </c>
      <c r="B276" s="1325">
        <v>124.5</v>
      </c>
      <c r="C276" s="1306">
        <f t="shared" si="101"/>
        <v>0.78797468354430378</v>
      </c>
      <c r="D276" s="1305">
        <v>1242</v>
      </c>
      <c r="E276" s="1306">
        <f>D276*C276</f>
        <v>978.66455696202524</v>
      </c>
      <c r="F276" s="1307">
        <v>1</v>
      </c>
      <c r="G276" s="1308">
        <f t="shared" si="102"/>
        <v>978.66</v>
      </c>
      <c r="H276" s="1306">
        <f>ROUND(G276*24.09%,2)</f>
        <v>235.76</v>
      </c>
      <c r="I276" s="1309">
        <f>G276+H276</f>
        <v>1214.42</v>
      </c>
    </row>
    <row r="277" spans="1:9" x14ac:dyDescent="0.2">
      <c r="A277" s="1290" t="s">
        <v>1636</v>
      </c>
      <c r="B277" s="1325">
        <v>24</v>
      </c>
      <c r="C277" s="1306">
        <f t="shared" si="101"/>
        <v>0.15189873417721519</v>
      </c>
      <c r="D277" s="1305">
        <v>1432.3</v>
      </c>
      <c r="E277" s="1306">
        <f>D277*C277</f>
        <v>217.56455696202531</v>
      </c>
      <c r="F277" s="1307">
        <v>1</v>
      </c>
      <c r="G277" s="1308">
        <f t="shared" si="102"/>
        <v>217.56</v>
      </c>
      <c r="H277" s="1306">
        <f>ROUND(G277*24.09%,2)</f>
        <v>52.41</v>
      </c>
      <c r="I277" s="1309">
        <f>G277+H277</f>
        <v>269.97000000000003</v>
      </c>
    </row>
    <row r="278" spans="1:9" x14ac:dyDescent="0.2">
      <c r="A278" s="1290" t="s">
        <v>1637</v>
      </c>
      <c r="B278" s="1325">
        <v>32</v>
      </c>
      <c r="C278" s="1306">
        <f t="shared" si="101"/>
        <v>0.20253164556962025</v>
      </c>
      <c r="D278" s="1305">
        <v>1831</v>
      </c>
      <c r="E278" s="1306">
        <f>D278*C278</f>
        <v>370.8354430379747</v>
      </c>
      <c r="F278" s="1307">
        <v>1</v>
      </c>
      <c r="G278" s="1308">
        <f t="shared" si="102"/>
        <v>370.84</v>
      </c>
      <c r="H278" s="1306">
        <f>ROUND(G278*24.09%,2)</f>
        <v>89.34</v>
      </c>
      <c r="I278" s="1309">
        <f>G278+H278</f>
        <v>460.17999999999995</v>
      </c>
    </row>
    <row r="279" spans="1:9" ht="38.25" x14ac:dyDescent="0.2">
      <c r="A279" s="1289" t="s">
        <v>8</v>
      </c>
      <c r="B279" s="1324">
        <f>SUM(B280:B301)</f>
        <v>1524</v>
      </c>
      <c r="C279" s="1302">
        <f>SUM(C280:C301)</f>
        <v>9.6455696202531644</v>
      </c>
      <c r="D279" s="1302"/>
      <c r="E279" s="1302"/>
      <c r="F279" s="1312"/>
      <c r="G279" s="1302">
        <f>SUM(G280:G301)</f>
        <v>9045.14</v>
      </c>
      <c r="H279" s="1302">
        <f>SUM(H280:H301)</f>
        <v>2179</v>
      </c>
      <c r="I279" s="1304">
        <f>SUM(I280:I301)</f>
        <v>11224.139999999998</v>
      </c>
    </row>
    <row r="280" spans="1:9" x14ac:dyDescent="0.2">
      <c r="A280" s="1290" t="s">
        <v>612</v>
      </c>
      <c r="B280" s="1325">
        <v>10</v>
      </c>
      <c r="C280" s="1306">
        <f t="shared" ref="C280:C301" si="103">B280/158</f>
        <v>6.3291139240506333E-2</v>
      </c>
      <c r="D280" s="1305">
        <v>4.8792</v>
      </c>
      <c r="E280" s="1306">
        <f t="shared" ref="E280:E296" si="104">D280*B280</f>
        <v>48.792000000000002</v>
      </c>
      <c r="F280" s="1307">
        <v>1</v>
      </c>
      <c r="G280" s="1308">
        <f t="shared" ref="G280:G301" si="105">ROUND(E280*F280,2)</f>
        <v>48.79</v>
      </c>
      <c r="H280" s="1306">
        <f t="shared" ref="H280:H301" si="106">ROUND(G280*24.09%,2)</f>
        <v>11.75</v>
      </c>
      <c r="I280" s="1309">
        <f t="shared" ref="I280:I301" si="107">G280+H280</f>
        <v>60.54</v>
      </c>
    </row>
    <row r="281" spans="1:9" x14ac:dyDescent="0.2">
      <c r="A281" s="1290" t="s">
        <v>612</v>
      </c>
      <c r="B281" s="1325">
        <v>56</v>
      </c>
      <c r="C281" s="1306">
        <f t="shared" si="103"/>
        <v>0.35443037974683544</v>
      </c>
      <c r="D281" s="1305">
        <v>5.2389000000000001</v>
      </c>
      <c r="E281" s="1306">
        <f t="shared" si="104"/>
        <v>293.3784</v>
      </c>
      <c r="F281" s="1307">
        <v>1</v>
      </c>
      <c r="G281" s="1308">
        <f t="shared" si="105"/>
        <v>293.38</v>
      </c>
      <c r="H281" s="1306">
        <f t="shared" si="106"/>
        <v>70.680000000000007</v>
      </c>
      <c r="I281" s="1309">
        <f t="shared" si="107"/>
        <v>364.06</v>
      </c>
    </row>
    <row r="282" spans="1:9" x14ac:dyDescent="0.2">
      <c r="A282" s="1290" t="s">
        <v>612</v>
      </c>
      <c r="B282" s="1325">
        <v>8</v>
      </c>
      <c r="C282" s="1306">
        <f t="shared" si="103"/>
        <v>5.0632911392405063E-2</v>
      </c>
      <c r="D282" s="1305">
        <v>5.2389000000000001</v>
      </c>
      <c r="E282" s="1306">
        <f t="shared" si="104"/>
        <v>41.911200000000001</v>
      </c>
      <c r="F282" s="1307">
        <v>1</v>
      </c>
      <c r="G282" s="1308">
        <f t="shared" si="105"/>
        <v>41.91</v>
      </c>
      <c r="H282" s="1306">
        <f t="shared" si="106"/>
        <v>10.1</v>
      </c>
      <c r="I282" s="1309">
        <f t="shared" si="107"/>
        <v>52.01</v>
      </c>
    </row>
    <row r="283" spans="1:9" x14ac:dyDescent="0.2">
      <c r="A283" s="1290" t="s">
        <v>612</v>
      </c>
      <c r="B283" s="1325">
        <v>47</v>
      </c>
      <c r="C283" s="1306">
        <f t="shared" si="103"/>
        <v>0.29746835443037972</v>
      </c>
      <c r="D283" s="1305">
        <v>5.2389000000000001</v>
      </c>
      <c r="E283" s="1306">
        <f t="shared" si="104"/>
        <v>246.22830000000002</v>
      </c>
      <c r="F283" s="1307">
        <v>1</v>
      </c>
      <c r="G283" s="1308">
        <f t="shared" si="105"/>
        <v>246.23</v>
      </c>
      <c r="H283" s="1306">
        <f t="shared" si="106"/>
        <v>59.32</v>
      </c>
      <c r="I283" s="1309">
        <f t="shared" si="107"/>
        <v>305.55</v>
      </c>
    </row>
    <row r="284" spans="1:9" x14ac:dyDescent="0.2">
      <c r="A284" s="1290" t="s">
        <v>612</v>
      </c>
      <c r="B284" s="1325">
        <v>9</v>
      </c>
      <c r="C284" s="1306">
        <f t="shared" si="103"/>
        <v>5.6962025316455694E-2</v>
      </c>
      <c r="D284" s="1305">
        <v>5.2389000000000001</v>
      </c>
      <c r="E284" s="1306">
        <f t="shared" si="104"/>
        <v>47.150100000000002</v>
      </c>
      <c r="F284" s="1307">
        <v>1</v>
      </c>
      <c r="G284" s="1308">
        <f t="shared" si="105"/>
        <v>47.15</v>
      </c>
      <c r="H284" s="1306">
        <f t="shared" si="106"/>
        <v>11.36</v>
      </c>
      <c r="I284" s="1309">
        <f t="shared" si="107"/>
        <v>58.51</v>
      </c>
    </row>
    <row r="285" spans="1:9" x14ac:dyDescent="0.2">
      <c r="A285" s="1290" t="s">
        <v>612</v>
      </c>
      <c r="B285" s="1325">
        <v>8</v>
      </c>
      <c r="C285" s="1306">
        <f t="shared" si="103"/>
        <v>5.0632911392405063E-2</v>
      </c>
      <c r="D285" s="1305">
        <v>5.2389000000000001</v>
      </c>
      <c r="E285" s="1306">
        <f t="shared" si="104"/>
        <v>41.911200000000001</v>
      </c>
      <c r="F285" s="1307">
        <v>1</v>
      </c>
      <c r="G285" s="1308">
        <f t="shared" si="105"/>
        <v>41.91</v>
      </c>
      <c r="H285" s="1306">
        <f t="shared" si="106"/>
        <v>10.1</v>
      </c>
      <c r="I285" s="1309">
        <f t="shared" si="107"/>
        <v>52.01</v>
      </c>
    </row>
    <row r="286" spans="1:9" x14ac:dyDescent="0.2">
      <c r="A286" s="1290" t="s">
        <v>966</v>
      </c>
      <c r="B286" s="1325">
        <v>136</v>
      </c>
      <c r="C286" s="1306">
        <f t="shared" si="103"/>
        <v>0.86075949367088611</v>
      </c>
      <c r="D286" s="1305">
        <v>5.4427000000000003</v>
      </c>
      <c r="E286" s="1306">
        <f t="shared" si="104"/>
        <v>740.20720000000006</v>
      </c>
      <c r="F286" s="1307">
        <v>1</v>
      </c>
      <c r="G286" s="1308">
        <f t="shared" si="105"/>
        <v>740.21</v>
      </c>
      <c r="H286" s="1306">
        <f t="shared" si="106"/>
        <v>178.32</v>
      </c>
      <c r="I286" s="1309">
        <f t="shared" si="107"/>
        <v>918.53</v>
      </c>
    </row>
    <row r="287" spans="1:9" x14ac:dyDescent="0.2">
      <c r="A287" s="1290" t="s">
        <v>612</v>
      </c>
      <c r="B287" s="1325">
        <v>28</v>
      </c>
      <c r="C287" s="1306">
        <f t="shared" si="103"/>
        <v>0.17721518987341772</v>
      </c>
      <c r="D287" s="1305">
        <v>5.8022999999999998</v>
      </c>
      <c r="E287" s="1306">
        <f t="shared" si="104"/>
        <v>162.46439999999998</v>
      </c>
      <c r="F287" s="1307">
        <v>1</v>
      </c>
      <c r="G287" s="1308">
        <f t="shared" si="105"/>
        <v>162.46</v>
      </c>
      <c r="H287" s="1306">
        <f t="shared" si="106"/>
        <v>39.14</v>
      </c>
      <c r="I287" s="1309">
        <f t="shared" si="107"/>
        <v>201.60000000000002</v>
      </c>
    </row>
    <row r="288" spans="1:9" x14ac:dyDescent="0.2">
      <c r="A288" s="1290" t="s">
        <v>612</v>
      </c>
      <c r="B288" s="1325">
        <v>24</v>
      </c>
      <c r="C288" s="1306">
        <f t="shared" si="103"/>
        <v>0.15189873417721519</v>
      </c>
      <c r="D288" s="1305">
        <v>5.8022999999999998</v>
      </c>
      <c r="E288" s="1306">
        <f t="shared" si="104"/>
        <v>139.2552</v>
      </c>
      <c r="F288" s="1307">
        <v>1</v>
      </c>
      <c r="G288" s="1308">
        <f t="shared" si="105"/>
        <v>139.26</v>
      </c>
      <c r="H288" s="1306">
        <f t="shared" si="106"/>
        <v>33.549999999999997</v>
      </c>
      <c r="I288" s="1309">
        <f t="shared" si="107"/>
        <v>172.81</v>
      </c>
    </row>
    <row r="289" spans="1:9" x14ac:dyDescent="0.2">
      <c r="A289" s="1290" t="s">
        <v>612</v>
      </c>
      <c r="B289" s="1325">
        <v>68</v>
      </c>
      <c r="C289" s="1306">
        <f t="shared" si="103"/>
        <v>0.43037974683544306</v>
      </c>
      <c r="D289" s="1305">
        <v>5.8383000000000003</v>
      </c>
      <c r="E289" s="1306">
        <f t="shared" si="104"/>
        <v>397.00440000000003</v>
      </c>
      <c r="F289" s="1307">
        <v>1</v>
      </c>
      <c r="G289" s="1308">
        <f t="shared" si="105"/>
        <v>397</v>
      </c>
      <c r="H289" s="1306">
        <f t="shared" si="106"/>
        <v>95.64</v>
      </c>
      <c r="I289" s="1309">
        <f t="shared" si="107"/>
        <v>492.64</v>
      </c>
    </row>
    <row r="290" spans="1:9" x14ac:dyDescent="0.2">
      <c r="A290" s="1290" t="s">
        <v>612</v>
      </c>
      <c r="B290" s="1325">
        <v>172</v>
      </c>
      <c r="C290" s="1306">
        <f t="shared" si="103"/>
        <v>1.0886075949367089</v>
      </c>
      <c r="D290" s="1305">
        <v>5.8383000000000003</v>
      </c>
      <c r="E290" s="1306">
        <f t="shared" si="104"/>
        <v>1004.1876000000001</v>
      </c>
      <c r="F290" s="1307">
        <v>1</v>
      </c>
      <c r="G290" s="1308">
        <f t="shared" si="105"/>
        <v>1004.19</v>
      </c>
      <c r="H290" s="1306">
        <f t="shared" si="106"/>
        <v>241.91</v>
      </c>
      <c r="I290" s="1309">
        <f t="shared" si="107"/>
        <v>1246.1000000000001</v>
      </c>
    </row>
    <row r="291" spans="1:9" x14ac:dyDescent="0.2">
      <c r="A291" s="1290" t="s">
        <v>612</v>
      </c>
      <c r="B291" s="1325">
        <v>50</v>
      </c>
      <c r="C291" s="1306">
        <f t="shared" si="103"/>
        <v>0.31645569620253167</v>
      </c>
      <c r="D291" s="1305">
        <v>5.8383000000000003</v>
      </c>
      <c r="E291" s="1306">
        <f t="shared" si="104"/>
        <v>291.91500000000002</v>
      </c>
      <c r="F291" s="1307">
        <v>1</v>
      </c>
      <c r="G291" s="1308">
        <f t="shared" si="105"/>
        <v>291.92</v>
      </c>
      <c r="H291" s="1306">
        <f t="shared" si="106"/>
        <v>70.319999999999993</v>
      </c>
      <c r="I291" s="1309">
        <f t="shared" si="107"/>
        <v>362.24</v>
      </c>
    </row>
    <row r="292" spans="1:9" x14ac:dyDescent="0.2">
      <c r="A292" s="1290" t="s">
        <v>612</v>
      </c>
      <c r="B292" s="1325">
        <v>180</v>
      </c>
      <c r="C292" s="1306">
        <f t="shared" si="103"/>
        <v>1.139240506329114</v>
      </c>
      <c r="D292" s="1305">
        <v>5.8383000000000003</v>
      </c>
      <c r="E292" s="1306">
        <f t="shared" si="104"/>
        <v>1050.894</v>
      </c>
      <c r="F292" s="1307">
        <v>1</v>
      </c>
      <c r="G292" s="1308">
        <f t="shared" si="105"/>
        <v>1050.8900000000001</v>
      </c>
      <c r="H292" s="1306">
        <f t="shared" si="106"/>
        <v>253.16</v>
      </c>
      <c r="I292" s="1309">
        <f t="shared" si="107"/>
        <v>1304.0500000000002</v>
      </c>
    </row>
    <row r="293" spans="1:9" x14ac:dyDescent="0.2">
      <c r="A293" s="1290" t="s">
        <v>951</v>
      </c>
      <c r="B293" s="1325">
        <v>156</v>
      </c>
      <c r="C293" s="1306">
        <f t="shared" si="103"/>
        <v>0.98734177215189878</v>
      </c>
      <c r="D293" s="1305">
        <v>6.0180999999999996</v>
      </c>
      <c r="E293" s="1306">
        <f t="shared" si="104"/>
        <v>938.82359999999994</v>
      </c>
      <c r="F293" s="1307">
        <v>1</v>
      </c>
      <c r="G293" s="1308">
        <f t="shared" si="105"/>
        <v>938.82</v>
      </c>
      <c r="H293" s="1306">
        <f t="shared" si="106"/>
        <v>226.16</v>
      </c>
      <c r="I293" s="1309">
        <f t="shared" si="107"/>
        <v>1164.98</v>
      </c>
    </row>
    <row r="294" spans="1:9" x14ac:dyDescent="0.2">
      <c r="A294" s="1290" t="s">
        <v>612</v>
      </c>
      <c r="B294" s="1325">
        <v>10</v>
      </c>
      <c r="C294" s="1306">
        <f t="shared" si="103"/>
        <v>6.3291139240506333E-2</v>
      </c>
      <c r="D294" s="1305">
        <v>6.4016999999999999</v>
      </c>
      <c r="E294" s="1306">
        <f t="shared" si="104"/>
        <v>64.016999999999996</v>
      </c>
      <c r="F294" s="1307">
        <v>1</v>
      </c>
      <c r="G294" s="1308">
        <f t="shared" si="105"/>
        <v>64.02</v>
      </c>
      <c r="H294" s="1306">
        <f t="shared" si="106"/>
        <v>15.42</v>
      </c>
      <c r="I294" s="1309">
        <f t="shared" si="107"/>
        <v>79.44</v>
      </c>
    </row>
    <row r="295" spans="1:9" x14ac:dyDescent="0.2">
      <c r="A295" s="1290" t="s">
        <v>612</v>
      </c>
      <c r="B295" s="1325">
        <v>190</v>
      </c>
      <c r="C295" s="1306">
        <f t="shared" si="103"/>
        <v>1.2025316455696202</v>
      </c>
      <c r="D295" s="1305">
        <v>6.4016999999999999</v>
      </c>
      <c r="E295" s="1306">
        <f t="shared" si="104"/>
        <v>1216.3230000000001</v>
      </c>
      <c r="F295" s="1307">
        <v>1</v>
      </c>
      <c r="G295" s="1308">
        <f t="shared" si="105"/>
        <v>1216.32</v>
      </c>
      <c r="H295" s="1306">
        <f t="shared" si="106"/>
        <v>293.01</v>
      </c>
      <c r="I295" s="1309">
        <f t="shared" si="107"/>
        <v>1509.33</v>
      </c>
    </row>
    <row r="296" spans="1:9" x14ac:dyDescent="0.2">
      <c r="A296" s="1290" t="s">
        <v>951</v>
      </c>
      <c r="B296" s="1325">
        <v>47</v>
      </c>
      <c r="C296" s="1306">
        <f t="shared" si="103"/>
        <v>0.29746835443037972</v>
      </c>
      <c r="D296" s="1305">
        <v>6.4196999999999997</v>
      </c>
      <c r="E296" s="1306">
        <f t="shared" si="104"/>
        <v>301.72589999999997</v>
      </c>
      <c r="F296" s="1307">
        <v>1</v>
      </c>
      <c r="G296" s="1308">
        <f t="shared" si="105"/>
        <v>301.73</v>
      </c>
      <c r="H296" s="1306">
        <f t="shared" si="106"/>
        <v>72.69</v>
      </c>
      <c r="I296" s="1309">
        <f t="shared" si="107"/>
        <v>374.42</v>
      </c>
    </row>
    <row r="297" spans="1:9" x14ac:dyDescent="0.2">
      <c r="A297" s="1290" t="s">
        <v>612</v>
      </c>
      <c r="B297" s="1325">
        <v>134</v>
      </c>
      <c r="C297" s="1306">
        <f t="shared" si="103"/>
        <v>0.84810126582278478</v>
      </c>
      <c r="D297" s="1305">
        <v>968</v>
      </c>
      <c r="E297" s="1306">
        <f>D297*C297</f>
        <v>820.96202531645565</v>
      </c>
      <c r="F297" s="1307">
        <v>1</v>
      </c>
      <c r="G297" s="1308">
        <f t="shared" si="105"/>
        <v>820.96</v>
      </c>
      <c r="H297" s="1306">
        <f t="shared" si="106"/>
        <v>197.77</v>
      </c>
      <c r="I297" s="1309">
        <f t="shared" si="107"/>
        <v>1018.73</v>
      </c>
    </row>
    <row r="298" spans="1:9" x14ac:dyDescent="0.2">
      <c r="A298" s="1290" t="s">
        <v>612</v>
      </c>
      <c r="B298" s="1325">
        <v>8</v>
      </c>
      <c r="C298" s="1306">
        <f t="shared" si="103"/>
        <v>5.0632911392405063E-2</v>
      </c>
      <c r="D298" s="1305">
        <v>968</v>
      </c>
      <c r="E298" s="1306">
        <f>D298*C298</f>
        <v>49.0126582278481</v>
      </c>
      <c r="F298" s="1307">
        <v>1</v>
      </c>
      <c r="G298" s="1308">
        <f t="shared" si="105"/>
        <v>49.01</v>
      </c>
      <c r="H298" s="1306">
        <f t="shared" si="106"/>
        <v>11.81</v>
      </c>
      <c r="I298" s="1309">
        <f t="shared" si="107"/>
        <v>60.82</v>
      </c>
    </row>
    <row r="299" spans="1:9" x14ac:dyDescent="0.2">
      <c r="A299" s="1290" t="s">
        <v>966</v>
      </c>
      <c r="B299" s="1325">
        <v>48</v>
      </c>
      <c r="C299" s="1306">
        <f t="shared" si="103"/>
        <v>0.30379746835443039</v>
      </c>
      <c r="D299" s="1305">
        <v>968</v>
      </c>
      <c r="E299" s="1306">
        <f>D299*C299</f>
        <v>294.07594936708864</v>
      </c>
      <c r="F299" s="1307">
        <v>1</v>
      </c>
      <c r="G299" s="1308">
        <f t="shared" si="105"/>
        <v>294.08</v>
      </c>
      <c r="H299" s="1306">
        <f t="shared" si="106"/>
        <v>70.84</v>
      </c>
      <c r="I299" s="1309">
        <f t="shared" si="107"/>
        <v>364.91999999999996</v>
      </c>
    </row>
    <row r="300" spans="1:9" x14ac:dyDescent="0.2">
      <c r="A300" s="1290" t="s">
        <v>951</v>
      </c>
      <c r="B300" s="1325">
        <v>127</v>
      </c>
      <c r="C300" s="1306">
        <f t="shared" si="103"/>
        <v>0.80379746835443033</v>
      </c>
      <c r="D300" s="1305">
        <v>998</v>
      </c>
      <c r="E300" s="1306">
        <f>D300*C300</f>
        <v>802.18987341772151</v>
      </c>
      <c r="F300" s="1307">
        <v>1</v>
      </c>
      <c r="G300" s="1308">
        <f t="shared" si="105"/>
        <v>802.19</v>
      </c>
      <c r="H300" s="1306">
        <f t="shared" si="106"/>
        <v>193.25</v>
      </c>
      <c r="I300" s="1309">
        <f t="shared" si="107"/>
        <v>995.44</v>
      </c>
    </row>
    <row r="301" spans="1:9" x14ac:dyDescent="0.2">
      <c r="A301" s="1290" t="s">
        <v>612</v>
      </c>
      <c r="B301" s="1325">
        <v>8</v>
      </c>
      <c r="C301" s="1306">
        <f t="shared" si="103"/>
        <v>5.0632911392405063E-2</v>
      </c>
      <c r="D301" s="1305">
        <v>1041</v>
      </c>
      <c r="E301" s="1306">
        <f>D301*C301</f>
        <v>52.708860759493668</v>
      </c>
      <c r="F301" s="1307">
        <v>1</v>
      </c>
      <c r="G301" s="1308">
        <f t="shared" si="105"/>
        <v>52.71</v>
      </c>
      <c r="H301" s="1306">
        <f t="shared" si="106"/>
        <v>12.7</v>
      </c>
      <c r="I301" s="1309">
        <f t="shared" si="107"/>
        <v>65.41</v>
      </c>
    </row>
    <row r="302" spans="1:9" ht="25.5" x14ac:dyDescent="0.2">
      <c r="A302" s="1289" t="s">
        <v>7</v>
      </c>
      <c r="B302" s="1324">
        <f>SUM(B303:B304)</f>
        <v>238</v>
      </c>
      <c r="C302" s="1302">
        <f>SUM(C303:C304)</f>
        <v>1.5063291139240507</v>
      </c>
      <c r="D302" s="1302"/>
      <c r="E302" s="1302"/>
      <c r="F302" s="1312"/>
      <c r="G302" s="1302">
        <f>SUM(G303:G304)</f>
        <v>1216.48</v>
      </c>
      <c r="H302" s="1302">
        <f>SUM(H303:H304)</f>
        <v>293.05</v>
      </c>
      <c r="I302" s="1304">
        <f>SUM(I303:I304)</f>
        <v>1509.5299999999997</v>
      </c>
    </row>
    <row r="303" spans="1:9" x14ac:dyDescent="0.2">
      <c r="A303" s="1290" t="s">
        <v>1638</v>
      </c>
      <c r="B303" s="1325">
        <v>136</v>
      </c>
      <c r="C303" s="1306">
        <f t="shared" ref="C303:C304" si="108">B303/158</f>
        <v>0.86075949367088611</v>
      </c>
      <c r="D303" s="1305">
        <v>5.1070000000000002</v>
      </c>
      <c r="E303" s="1306">
        <f>D303*B303</f>
        <v>694.55200000000002</v>
      </c>
      <c r="F303" s="1307">
        <v>1</v>
      </c>
      <c r="G303" s="1308">
        <f t="shared" ref="G303:G304" si="109">ROUND(E303*F303,2)</f>
        <v>694.55</v>
      </c>
      <c r="H303" s="1306">
        <f>ROUND(G303*24.09%,2)</f>
        <v>167.32</v>
      </c>
      <c r="I303" s="1309">
        <f>G303+H303</f>
        <v>861.86999999999989</v>
      </c>
    </row>
    <row r="304" spans="1:9" x14ac:dyDescent="0.2">
      <c r="A304" s="1290" t="s">
        <v>1638</v>
      </c>
      <c r="B304" s="1325">
        <v>102</v>
      </c>
      <c r="C304" s="1306">
        <f t="shared" si="108"/>
        <v>0.64556962025316456</v>
      </c>
      <c r="D304" s="1305">
        <v>5.117</v>
      </c>
      <c r="E304" s="1306">
        <f>D304*B304</f>
        <v>521.93399999999997</v>
      </c>
      <c r="F304" s="1307">
        <v>1</v>
      </c>
      <c r="G304" s="1308">
        <f t="shared" si="109"/>
        <v>521.92999999999995</v>
      </c>
      <c r="H304" s="1306">
        <f>ROUND(G304*24.09%,2)</f>
        <v>125.73</v>
      </c>
      <c r="I304" s="1309">
        <f>G304+H304</f>
        <v>647.66</v>
      </c>
    </row>
    <row r="305" spans="1:9" x14ac:dyDescent="0.2">
      <c r="A305" s="1288" t="s">
        <v>567</v>
      </c>
      <c r="B305" s="1323">
        <f>B306</f>
        <v>158</v>
      </c>
      <c r="C305" s="1298">
        <f>C306</f>
        <v>1</v>
      </c>
      <c r="D305" s="1298"/>
      <c r="E305" s="1298"/>
      <c r="F305" s="1299"/>
      <c r="G305" s="1298">
        <f t="shared" ref="G305:I306" si="110">G306</f>
        <v>810</v>
      </c>
      <c r="H305" s="1298">
        <f t="shared" si="110"/>
        <v>195.13</v>
      </c>
      <c r="I305" s="1300">
        <f t="shared" si="110"/>
        <v>1005.13</v>
      </c>
    </row>
    <row r="306" spans="1:9" ht="38.25" x14ac:dyDescent="0.2">
      <c r="A306" s="1291" t="s">
        <v>8</v>
      </c>
      <c r="B306" s="1324">
        <f>B307</f>
        <v>158</v>
      </c>
      <c r="C306" s="1302">
        <f>C307</f>
        <v>1</v>
      </c>
      <c r="D306" s="1302"/>
      <c r="E306" s="1302"/>
      <c r="F306" s="1312"/>
      <c r="G306" s="1302">
        <f t="shared" si="110"/>
        <v>810</v>
      </c>
      <c r="H306" s="1302">
        <f t="shared" si="110"/>
        <v>195.13</v>
      </c>
      <c r="I306" s="1304">
        <f t="shared" si="110"/>
        <v>1005.13</v>
      </c>
    </row>
    <row r="307" spans="1:9" x14ac:dyDescent="0.2">
      <c r="A307" s="1290" t="s">
        <v>1639</v>
      </c>
      <c r="B307" s="1325">
        <v>158</v>
      </c>
      <c r="C307" s="1306">
        <f t="shared" ref="C307" si="111">B307/158</f>
        <v>1</v>
      </c>
      <c r="D307" s="1305">
        <v>2700</v>
      </c>
      <c r="E307" s="1306">
        <f>D307*C307</f>
        <v>2700</v>
      </c>
      <c r="F307" s="1307">
        <v>0.3</v>
      </c>
      <c r="G307" s="1308">
        <f t="shared" ref="G307" si="112">ROUND(E307*F307,2)</f>
        <v>810</v>
      </c>
      <c r="H307" s="1306">
        <f>ROUND(G307*24.09%,2)</f>
        <v>195.13</v>
      </c>
      <c r="I307" s="1309">
        <f>G307+H307</f>
        <v>1005.13</v>
      </c>
    </row>
    <row r="308" spans="1:9" ht="25.5" x14ac:dyDescent="0.2">
      <c r="A308" s="1288" t="s">
        <v>1640</v>
      </c>
      <c r="B308" s="1323">
        <f>B309+B312</f>
        <v>231.75</v>
      </c>
      <c r="C308" s="1298">
        <f>C309+C312</f>
        <v>1.4667721518987342</v>
      </c>
      <c r="D308" s="1298"/>
      <c r="E308" s="1298"/>
      <c r="F308" s="1299"/>
      <c r="G308" s="1298">
        <f>G309+G312</f>
        <v>2137.1000000000004</v>
      </c>
      <c r="H308" s="1298">
        <f>H309+H312</f>
        <v>514.83000000000004</v>
      </c>
      <c r="I308" s="1300">
        <f>I309+I312</f>
        <v>2651.9299999999994</v>
      </c>
    </row>
    <row r="309" spans="1:9" ht="25.5" x14ac:dyDescent="0.2">
      <c r="A309" s="1289" t="s">
        <v>10</v>
      </c>
      <c r="B309" s="1324">
        <f>SUM(B310:B311)</f>
        <v>46.5</v>
      </c>
      <c r="C309" s="1302">
        <f>SUM(C310:C311)</f>
        <v>0.29430379746835444</v>
      </c>
      <c r="D309" s="1302"/>
      <c r="E309" s="1302"/>
      <c r="F309" s="1312"/>
      <c r="G309" s="1302">
        <f>SUM(G310:G311)</f>
        <v>799.52</v>
      </c>
      <c r="H309" s="1302">
        <f>SUM(H310:H311)</f>
        <v>192.6</v>
      </c>
      <c r="I309" s="1304">
        <f>SUM(I310:I311)</f>
        <v>992.11999999999989</v>
      </c>
    </row>
    <row r="310" spans="1:9" x14ac:dyDescent="0.2">
      <c r="A310" s="1290" t="s">
        <v>1641</v>
      </c>
      <c r="B310" s="1325">
        <v>24</v>
      </c>
      <c r="C310" s="1306">
        <f t="shared" ref="C310:C311" si="113">B310/158</f>
        <v>0.15189873417721519</v>
      </c>
      <c r="D310" s="1305">
        <v>13.576700000000001</v>
      </c>
      <c r="E310" s="1306">
        <f>D310*B310</f>
        <v>325.8408</v>
      </c>
      <c r="F310" s="1307">
        <v>1</v>
      </c>
      <c r="G310" s="1308">
        <f t="shared" ref="G310:G311" si="114">ROUND(E310*F310,2)</f>
        <v>325.83999999999997</v>
      </c>
      <c r="H310" s="1306">
        <f>ROUND(G310*24.09%,2)</f>
        <v>78.489999999999995</v>
      </c>
      <c r="I310" s="1309">
        <f>G310+H310</f>
        <v>404.33</v>
      </c>
    </row>
    <row r="311" spans="1:9" ht="38.25" x14ac:dyDescent="0.2">
      <c r="A311" s="1290" t="s">
        <v>1642</v>
      </c>
      <c r="B311" s="1325">
        <v>22.5</v>
      </c>
      <c r="C311" s="1306">
        <f t="shared" si="113"/>
        <v>0.14240506329113925</v>
      </c>
      <c r="D311" s="1305">
        <v>21.052600000000002</v>
      </c>
      <c r="E311" s="1306">
        <f>D311*B311</f>
        <v>473.68350000000004</v>
      </c>
      <c r="F311" s="1307">
        <v>1</v>
      </c>
      <c r="G311" s="1308">
        <f t="shared" si="114"/>
        <v>473.68</v>
      </c>
      <c r="H311" s="1306">
        <f>ROUND(G311*24.09%,2)</f>
        <v>114.11</v>
      </c>
      <c r="I311" s="1309">
        <f>G311+H311</f>
        <v>587.79</v>
      </c>
    </row>
    <row r="312" spans="1:9" ht="38.25" x14ac:dyDescent="0.2">
      <c r="A312" s="1289" t="s">
        <v>8</v>
      </c>
      <c r="B312" s="1324">
        <f>SUM(B313:B319)</f>
        <v>185.25</v>
      </c>
      <c r="C312" s="1302">
        <f>SUM(C313:C319)</f>
        <v>1.1724683544303798</v>
      </c>
      <c r="D312" s="1302"/>
      <c r="E312" s="1302"/>
      <c r="F312" s="1312"/>
      <c r="G312" s="1302">
        <f>SUM(G313:G319)</f>
        <v>1337.5800000000002</v>
      </c>
      <c r="H312" s="1302">
        <f>SUM(H313:H319)</f>
        <v>322.23</v>
      </c>
      <c r="I312" s="1304">
        <f>SUM(I313:I319)</f>
        <v>1659.8099999999997</v>
      </c>
    </row>
    <row r="313" spans="1:9" x14ac:dyDescent="0.2">
      <c r="A313" s="1290" t="s">
        <v>1643</v>
      </c>
      <c r="B313" s="1325">
        <v>93.25</v>
      </c>
      <c r="C313" s="1306">
        <f t="shared" ref="C313:C319" si="115">B313/158</f>
        <v>0.59018987341772156</v>
      </c>
      <c r="D313" s="1305">
        <v>7.1929999999999996</v>
      </c>
      <c r="E313" s="1306">
        <f t="shared" ref="E313:E319" si="116">D313*B313</f>
        <v>670.74725000000001</v>
      </c>
      <c r="F313" s="1307">
        <v>1</v>
      </c>
      <c r="G313" s="1308">
        <f t="shared" ref="G313:G319" si="117">ROUND(E313*F313,2)</f>
        <v>670.75</v>
      </c>
      <c r="H313" s="1306">
        <f t="shared" ref="H313:H319" si="118">ROUND(G313*24.09%,2)</f>
        <v>161.58000000000001</v>
      </c>
      <c r="I313" s="1309">
        <f t="shared" ref="I313:I319" si="119">G313+H313</f>
        <v>832.33</v>
      </c>
    </row>
    <row r="314" spans="1:9" x14ac:dyDescent="0.2">
      <c r="A314" s="1290" t="s">
        <v>1644</v>
      </c>
      <c r="B314" s="1325">
        <v>6</v>
      </c>
      <c r="C314" s="1306">
        <f t="shared" si="115"/>
        <v>3.7974683544303799E-2</v>
      </c>
      <c r="D314" s="1305">
        <v>7.4927000000000001</v>
      </c>
      <c r="E314" s="1306">
        <f t="shared" si="116"/>
        <v>44.956200000000003</v>
      </c>
      <c r="F314" s="1307">
        <v>1</v>
      </c>
      <c r="G314" s="1308">
        <f t="shared" si="117"/>
        <v>44.96</v>
      </c>
      <c r="H314" s="1306">
        <f t="shared" si="118"/>
        <v>10.83</v>
      </c>
      <c r="I314" s="1309">
        <f t="shared" si="119"/>
        <v>55.79</v>
      </c>
    </row>
    <row r="315" spans="1:9" x14ac:dyDescent="0.2">
      <c r="A315" s="1290" t="s">
        <v>1645</v>
      </c>
      <c r="B315" s="1325">
        <v>16</v>
      </c>
      <c r="C315" s="1306">
        <f t="shared" si="115"/>
        <v>0.10126582278481013</v>
      </c>
      <c r="D315" s="1305">
        <v>7.7923999999999998</v>
      </c>
      <c r="E315" s="1306">
        <f t="shared" si="116"/>
        <v>124.6784</v>
      </c>
      <c r="F315" s="1307">
        <v>1</v>
      </c>
      <c r="G315" s="1308">
        <f t="shared" si="117"/>
        <v>124.68</v>
      </c>
      <c r="H315" s="1306">
        <f t="shared" si="118"/>
        <v>30.04</v>
      </c>
      <c r="I315" s="1309">
        <f t="shared" si="119"/>
        <v>154.72</v>
      </c>
    </row>
    <row r="316" spans="1:9" x14ac:dyDescent="0.2">
      <c r="A316" s="1290" t="s">
        <v>1646</v>
      </c>
      <c r="B316" s="1325">
        <v>18</v>
      </c>
      <c r="C316" s="1306">
        <f t="shared" si="115"/>
        <v>0.11392405063291139</v>
      </c>
      <c r="D316" s="1305">
        <v>7.7923999999999998</v>
      </c>
      <c r="E316" s="1306">
        <f t="shared" si="116"/>
        <v>140.26319999999998</v>
      </c>
      <c r="F316" s="1307">
        <v>1</v>
      </c>
      <c r="G316" s="1308">
        <f t="shared" si="117"/>
        <v>140.26</v>
      </c>
      <c r="H316" s="1306">
        <f t="shared" si="118"/>
        <v>33.79</v>
      </c>
      <c r="I316" s="1309">
        <f t="shared" si="119"/>
        <v>174.04999999999998</v>
      </c>
    </row>
    <row r="317" spans="1:9" x14ac:dyDescent="0.2">
      <c r="A317" s="1290" t="s">
        <v>1647</v>
      </c>
      <c r="B317" s="1325">
        <v>10</v>
      </c>
      <c r="C317" s="1306">
        <f t="shared" si="115"/>
        <v>6.3291139240506333E-2</v>
      </c>
      <c r="D317" s="1305">
        <v>8.5716000000000001</v>
      </c>
      <c r="E317" s="1306">
        <f t="shared" si="116"/>
        <v>85.716000000000008</v>
      </c>
      <c r="F317" s="1307">
        <v>1</v>
      </c>
      <c r="G317" s="1308">
        <f t="shared" si="117"/>
        <v>85.72</v>
      </c>
      <c r="H317" s="1306">
        <f t="shared" si="118"/>
        <v>20.65</v>
      </c>
      <c r="I317" s="1309">
        <f t="shared" si="119"/>
        <v>106.37</v>
      </c>
    </row>
    <row r="318" spans="1:9" x14ac:dyDescent="0.2">
      <c r="A318" s="1290" t="s">
        <v>1648</v>
      </c>
      <c r="B318" s="1325">
        <v>8</v>
      </c>
      <c r="C318" s="1306">
        <f t="shared" si="115"/>
        <v>5.0632911392405063E-2</v>
      </c>
      <c r="D318" s="1305">
        <v>9.6241000000000003</v>
      </c>
      <c r="E318" s="1306">
        <f t="shared" si="116"/>
        <v>76.992800000000003</v>
      </c>
      <c r="F318" s="1307">
        <v>1</v>
      </c>
      <c r="G318" s="1308">
        <f t="shared" si="117"/>
        <v>76.989999999999995</v>
      </c>
      <c r="H318" s="1306">
        <f t="shared" si="118"/>
        <v>18.55</v>
      </c>
      <c r="I318" s="1309">
        <f t="shared" si="119"/>
        <v>95.539999999999992</v>
      </c>
    </row>
    <row r="319" spans="1:9" ht="25.5" x14ac:dyDescent="0.2">
      <c r="A319" s="1290" t="s">
        <v>1649</v>
      </c>
      <c r="B319" s="1325">
        <v>34</v>
      </c>
      <c r="C319" s="1306">
        <f t="shared" si="115"/>
        <v>0.21518987341772153</v>
      </c>
      <c r="D319" s="1305">
        <v>5.7123999999999997</v>
      </c>
      <c r="E319" s="1306">
        <f t="shared" si="116"/>
        <v>194.2216</v>
      </c>
      <c r="F319" s="1307">
        <v>1</v>
      </c>
      <c r="G319" s="1308">
        <f t="shared" si="117"/>
        <v>194.22</v>
      </c>
      <c r="H319" s="1306">
        <f t="shared" si="118"/>
        <v>46.79</v>
      </c>
      <c r="I319" s="1309">
        <f t="shared" si="119"/>
        <v>241.01</v>
      </c>
    </row>
    <row r="320" spans="1:9" ht="25.5" x14ac:dyDescent="0.2">
      <c r="A320" s="1288" t="s">
        <v>1650</v>
      </c>
      <c r="B320" s="1323">
        <f>B321+B323+B333</f>
        <v>524.5</v>
      </c>
      <c r="C320" s="1298">
        <f>C321+C323+C333</f>
        <v>3.3196202531645569</v>
      </c>
      <c r="D320" s="1298"/>
      <c r="E320" s="1298"/>
      <c r="F320" s="1299"/>
      <c r="G320" s="1298">
        <f>G321+G323+G333</f>
        <v>2788.4300000000003</v>
      </c>
      <c r="H320" s="1298">
        <f>H321+H323+H333</f>
        <v>671.74000000000012</v>
      </c>
      <c r="I320" s="1300">
        <f>I321+I323+I333</f>
        <v>3460.17</v>
      </c>
    </row>
    <row r="321" spans="1:9" ht="25.5" x14ac:dyDescent="0.2">
      <c r="A321" s="1289" t="s">
        <v>10</v>
      </c>
      <c r="B321" s="1324">
        <f>B322</f>
        <v>12</v>
      </c>
      <c r="C321" s="1302">
        <f>C322</f>
        <v>7.5949367088607597E-2</v>
      </c>
      <c r="D321" s="1302"/>
      <c r="E321" s="1302"/>
      <c r="F321" s="1312"/>
      <c r="G321" s="1302">
        <f>G322</f>
        <v>85.38</v>
      </c>
      <c r="H321" s="1302">
        <f>H322</f>
        <v>20.57</v>
      </c>
      <c r="I321" s="1304">
        <f>I322</f>
        <v>105.94999999999999</v>
      </c>
    </row>
    <row r="322" spans="1:9" x14ac:dyDescent="0.2">
      <c r="A322" s="1290" t="s">
        <v>1483</v>
      </c>
      <c r="B322" s="1325">
        <v>12</v>
      </c>
      <c r="C322" s="1306">
        <f t="shared" ref="C322" si="120">B322/158</f>
        <v>7.5949367088607597E-2</v>
      </c>
      <c r="D322" s="1305">
        <v>7.1150000000000002</v>
      </c>
      <c r="E322" s="1306">
        <f>D322*B322</f>
        <v>85.38</v>
      </c>
      <c r="F322" s="1307">
        <v>1</v>
      </c>
      <c r="G322" s="1308">
        <f t="shared" ref="G322" si="121">ROUND(E322*F322,2)</f>
        <v>85.38</v>
      </c>
      <c r="H322" s="1306">
        <f>ROUND(G322*24.09%,2)</f>
        <v>20.57</v>
      </c>
      <c r="I322" s="1309">
        <f>G322+H322</f>
        <v>105.94999999999999</v>
      </c>
    </row>
    <row r="323" spans="1:9" ht="38.25" x14ac:dyDescent="0.2">
      <c r="A323" s="1289" t="s">
        <v>8</v>
      </c>
      <c r="B323" s="1324">
        <f>SUM(B324:B332)</f>
        <v>396.5</v>
      </c>
      <c r="C323" s="1302">
        <f>SUM(C324:C332)</f>
        <v>2.509493670886076</v>
      </c>
      <c r="D323" s="1302"/>
      <c r="E323" s="1302"/>
      <c r="F323" s="1312"/>
      <c r="G323" s="1302">
        <f>SUM(G324:G332)</f>
        <v>2262.2200000000003</v>
      </c>
      <c r="H323" s="1302">
        <f>SUM(H324:H332)</f>
        <v>544.97</v>
      </c>
      <c r="I323" s="1304">
        <f>SUM(I324:I332)</f>
        <v>2807.19</v>
      </c>
    </row>
    <row r="324" spans="1:9" x14ac:dyDescent="0.2">
      <c r="A324" s="1290" t="s">
        <v>508</v>
      </c>
      <c r="B324" s="1325">
        <v>13</v>
      </c>
      <c r="C324" s="1306">
        <f t="shared" ref="C324:C332" si="122">B324/158</f>
        <v>8.2278481012658222E-2</v>
      </c>
      <c r="D324" s="1305">
        <v>5.2988</v>
      </c>
      <c r="E324" s="1306">
        <f t="shared" ref="E324:E332" si="123">D324*B324</f>
        <v>68.884399999999999</v>
      </c>
      <c r="F324" s="1307">
        <v>1</v>
      </c>
      <c r="G324" s="1308">
        <f t="shared" ref="G324:G332" si="124">ROUND(E324*F324,2)</f>
        <v>68.88</v>
      </c>
      <c r="H324" s="1306">
        <f t="shared" ref="H324:H332" si="125">ROUND(G324*24.09%,2)</f>
        <v>16.59</v>
      </c>
      <c r="I324" s="1309">
        <f t="shared" ref="I324:I332" si="126">G324+H324</f>
        <v>85.47</v>
      </c>
    </row>
    <row r="325" spans="1:9" x14ac:dyDescent="0.2">
      <c r="A325" s="1290" t="s">
        <v>508</v>
      </c>
      <c r="B325" s="1325">
        <v>37.5</v>
      </c>
      <c r="C325" s="1306">
        <f t="shared" si="122"/>
        <v>0.23734177215189872</v>
      </c>
      <c r="D325" s="1305">
        <v>5.2988</v>
      </c>
      <c r="E325" s="1306">
        <f t="shared" si="123"/>
        <v>198.70499999999998</v>
      </c>
      <c r="F325" s="1307">
        <v>1</v>
      </c>
      <c r="G325" s="1308">
        <f t="shared" si="124"/>
        <v>198.71</v>
      </c>
      <c r="H325" s="1306">
        <f t="shared" si="125"/>
        <v>47.87</v>
      </c>
      <c r="I325" s="1309">
        <f t="shared" si="126"/>
        <v>246.58</v>
      </c>
    </row>
    <row r="326" spans="1:9" x14ac:dyDescent="0.2">
      <c r="A326" s="1290" t="s">
        <v>612</v>
      </c>
      <c r="B326" s="1325">
        <v>8</v>
      </c>
      <c r="C326" s="1306">
        <f t="shared" si="122"/>
        <v>5.0632911392405063E-2</v>
      </c>
      <c r="D326" s="1305">
        <v>5.6824000000000003</v>
      </c>
      <c r="E326" s="1306">
        <f t="shared" si="123"/>
        <v>45.459200000000003</v>
      </c>
      <c r="F326" s="1307">
        <v>1</v>
      </c>
      <c r="G326" s="1308">
        <f t="shared" si="124"/>
        <v>45.46</v>
      </c>
      <c r="H326" s="1306">
        <f t="shared" si="125"/>
        <v>10.95</v>
      </c>
      <c r="I326" s="1309">
        <f t="shared" si="126"/>
        <v>56.41</v>
      </c>
    </row>
    <row r="327" spans="1:9" x14ac:dyDescent="0.2">
      <c r="A327" s="1290" t="s">
        <v>626</v>
      </c>
      <c r="B327" s="1325">
        <v>32</v>
      </c>
      <c r="C327" s="1306">
        <f t="shared" si="122"/>
        <v>0.20253164556962025</v>
      </c>
      <c r="D327" s="1305">
        <v>5.6824000000000003</v>
      </c>
      <c r="E327" s="1306">
        <f t="shared" si="123"/>
        <v>181.83680000000001</v>
      </c>
      <c r="F327" s="1307">
        <v>1</v>
      </c>
      <c r="G327" s="1308">
        <f t="shared" si="124"/>
        <v>181.84</v>
      </c>
      <c r="H327" s="1306">
        <f t="shared" si="125"/>
        <v>43.81</v>
      </c>
      <c r="I327" s="1309">
        <f t="shared" si="126"/>
        <v>225.65</v>
      </c>
    </row>
    <row r="328" spans="1:9" x14ac:dyDescent="0.2">
      <c r="A328" s="1290" t="s">
        <v>626</v>
      </c>
      <c r="B328" s="1325">
        <v>19</v>
      </c>
      <c r="C328" s="1306">
        <f t="shared" si="122"/>
        <v>0.12025316455696203</v>
      </c>
      <c r="D328" s="1305">
        <v>5.6824000000000003</v>
      </c>
      <c r="E328" s="1306">
        <f t="shared" si="123"/>
        <v>107.96560000000001</v>
      </c>
      <c r="F328" s="1307">
        <v>1</v>
      </c>
      <c r="G328" s="1308">
        <f t="shared" si="124"/>
        <v>107.97</v>
      </c>
      <c r="H328" s="1306">
        <f t="shared" si="125"/>
        <v>26.01</v>
      </c>
      <c r="I328" s="1309">
        <f t="shared" si="126"/>
        <v>133.97999999999999</v>
      </c>
    </row>
    <row r="329" spans="1:9" x14ac:dyDescent="0.2">
      <c r="A329" s="1290" t="s">
        <v>612</v>
      </c>
      <c r="B329" s="1325">
        <v>8</v>
      </c>
      <c r="C329" s="1306">
        <f t="shared" si="122"/>
        <v>5.0632911392405063E-2</v>
      </c>
      <c r="D329" s="1305">
        <v>5.6824000000000003</v>
      </c>
      <c r="E329" s="1306">
        <f t="shared" si="123"/>
        <v>45.459200000000003</v>
      </c>
      <c r="F329" s="1307">
        <v>1</v>
      </c>
      <c r="G329" s="1308">
        <f t="shared" si="124"/>
        <v>45.46</v>
      </c>
      <c r="H329" s="1306">
        <f t="shared" si="125"/>
        <v>10.95</v>
      </c>
      <c r="I329" s="1309">
        <f t="shared" si="126"/>
        <v>56.41</v>
      </c>
    </row>
    <row r="330" spans="1:9" x14ac:dyDescent="0.2">
      <c r="A330" s="1290" t="s">
        <v>626</v>
      </c>
      <c r="B330" s="1325">
        <v>120.5</v>
      </c>
      <c r="C330" s="1306">
        <f t="shared" si="122"/>
        <v>0.76265822784810122</v>
      </c>
      <c r="D330" s="1305">
        <v>5.6824000000000003</v>
      </c>
      <c r="E330" s="1306">
        <f t="shared" si="123"/>
        <v>684.72919999999999</v>
      </c>
      <c r="F330" s="1307">
        <v>1</v>
      </c>
      <c r="G330" s="1308">
        <f t="shared" si="124"/>
        <v>684.73</v>
      </c>
      <c r="H330" s="1306">
        <f t="shared" si="125"/>
        <v>164.95</v>
      </c>
      <c r="I330" s="1309">
        <f t="shared" si="126"/>
        <v>849.68000000000006</v>
      </c>
    </row>
    <row r="331" spans="1:9" x14ac:dyDescent="0.2">
      <c r="A331" s="1290" t="s">
        <v>508</v>
      </c>
      <c r="B331" s="1325">
        <v>13</v>
      </c>
      <c r="C331" s="1306">
        <f t="shared" si="122"/>
        <v>8.2278481012658222E-2</v>
      </c>
      <c r="D331" s="1305">
        <v>5.8623000000000003</v>
      </c>
      <c r="E331" s="1306">
        <f t="shared" si="123"/>
        <v>76.209900000000005</v>
      </c>
      <c r="F331" s="1307">
        <v>1</v>
      </c>
      <c r="G331" s="1308">
        <f t="shared" si="124"/>
        <v>76.209999999999994</v>
      </c>
      <c r="H331" s="1306">
        <f t="shared" si="125"/>
        <v>18.36</v>
      </c>
      <c r="I331" s="1309">
        <f t="shared" si="126"/>
        <v>94.57</v>
      </c>
    </row>
    <row r="332" spans="1:9" x14ac:dyDescent="0.2">
      <c r="A332" s="1290" t="s">
        <v>508</v>
      </c>
      <c r="B332" s="1325">
        <v>145.5</v>
      </c>
      <c r="C332" s="1306">
        <f t="shared" si="122"/>
        <v>0.92088607594936711</v>
      </c>
      <c r="D332" s="1305">
        <v>5.8623000000000003</v>
      </c>
      <c r="E332" s="1306">
        <f t="shared" si="123"/>
        <v>852.96465000000001</v>
      </c>
      <c r="F332" s="1307">
        <v>1</v>
      </c>
      <c r="G332" s="1308">
        <f t="shared" si="124"/>
        <v>852.96</v>
      </c>
      <c r="H332" s="1306">
        <f t="shared" si="125"/>
        <v>205.48</v>
      </c>
      <c r="I332" s="1309">
        <f t="shared" si="126"/>
        <v>1058.44</v>
      </c>
    </row>
    <row r="333" spans="1:9" ht="38.25" x14ac:dyDescent="0.2">
      <c r="A333" s="1289" t="s">
        <v>9</v>
      </c>
      <c r="B333" s="1324">
        <f>SUM(B334)</f>
        <v>116</v>
      </c>
      <c r="C333" s="1302">
        <f>SUM(C334)</f>
        <v>0.73417721518987344</v>
      </c>
      <c r="D333" s="1302"/>
      <c r="E333" s="1302"/>
      <c r="F333" s="1312"/>
      <c r="G333" s="1302">
        <f>SUM(G334)</f>
        <v>440.83</v>
      </c>
      <c r="H333" s="1302">
        <f>SUM(H334)</f>
        <v>106.2</v>
      </c>
      <c r="I333" s="1304">
        <f>SUM(I334)</f>
        <v>547.03</v>
      </c>
    </row>
    <row r="334" spans="1:9" x14ac:dyDescent="0.2">
      <c r="A334" s="1290" t="s">
        <v>62</v>
      </c>
      <c r="B334" s="1325">
        <v>116</v>
      </c>
      <c r="C334" s="1306">
        <f t="shared" ref="C334" si="127">B334/158</f>
        <v>0.73417721518987344</v>
      </c>
      <c r="D334" s="1305">
        <v>3.8003</v>
      </c>
      <c r="E334" s="1306">
        <f>D334*B334</f>
        <v>440.83479999999997</v>
      </c>
      <c r="F334" s="1307">
        <v>1</v>
      </c>
      <c r="G334" s="1308">
        <f t="shared" ref="G334" si="128">ROUND(E334*F334,2)</f>
        <v>440.83</v>
      </c>
      <c r="H334" s="1306">
        <f>ROUND(G334*24.09%,2)</f>
        <v>106.2</v>
      </c>
      <c r="I334" s="1309">
        <f>G334+H334</f>
        <v>547.03</v>
      </c>
    </row>
    <row r="335" spans="1:9" ht="38.25" x14ac:dyDescent="0.2">
      <c r="A335" s="1288" t="s">
        <v>1651</v>
      </c>
      <c r="B335" s="1323">
        <f>B336+B338+B343</f>
        <v>438</v>
      </c>
      <c r="C335" s="1298">
        <f>C336+C338+C343</f>
        <v>2.7721518987341773</v>
      </c>
      <c r="D335" s="1298"/>
      <c r="E335" s="1298"/>
      <c r="F335" s="1299"/>
      <c r="G335" s="1298">
        <f>G336+G338+G343</f>
        <v>2221.41</v>
      </c>
      <c r="H335" s="1298">
        <f>H336+H338+H343</f>
        <v>535.13</v>
      </c>
      <c r="I335" s="1300">
        <f>I336+I338+I343</f>
        <v>2756.54</v>
      </c>
    </row>
    <row r="336" spans="1:9" ht="25.5" x14ac:dyDescent="0.2">
      <c r="A336" s="1289" t="s">
        <v>10</v>
      </c>
      <c r="B336" s="1324">
        <f>SUM(B337)</f>
        <v>8</v>
      </c>
      <c r="C336" s="1302">
        <f>SUM(C337)</f>
        <v>5.0632911392405063E-2</v>
      </c>
      <c r="D336" s="1302"/>
      <c r="E336" s="1302"/>
      <c r="F336" s="1312"/>
      <c r="G336" s="1302">
        <f>SUM(G337)</f>
        <v>58.12</v>
      </c>
      <c r="H336" s="1302">
        <f>SUM(H337)</f>
        <v>14</v>
      </c>
      <c r="I336" s="1304">
        <f>SUM(I337)</f>
        <v>72.12</v>
      </c>
    </row>
    <row r="337" spans="1:9" x14ac:dyDescent="0.2">
      <c r="A337" s="1290" t="s">
        <v>1652</v>
      </c>
      <c r="B337" s="1325">
        <v>8</v>
      </c>
      <c r="C337" s="1306">
        <f t="shared" ref="C337" si="129">B337/158</f>
        <v>5.0632911392405063E-2</v>
      </c>
      <c r="D337" s="1305">
        <v>7.2648999999999999</v>
      </c>
      <c r="E337" s="1306">
        <f>D337*B337</f>
        <v>58.119199999999999</v>
      </c>
      <c r="F337" s="1307">
        <v>1</v>
      </c>
      <c r="G337" s="1308">
        <f t="shared" ref="G337" si="130">ROUND(E337*F337,2)</f>
        <v>58.12</v>
      </c>
      <c r="H337" s="1306">
        <f>ROUND(G337*24.09%,2)</f>
        <v>14</v>
      </c>
      <c r="I337" s="1309">
        <f>G337+H337</f>
        <v>72.12</v>
      </c>
    </row>
    <row r="338" spans="1:9" ht="38.25" x14ac:dyDescent="0.2">
      <c r="A338" s="1289" t="s">
        <v>8</v>
      </c>
      <c r="B338" s="1324">
        <f>SUM(B339:B342)</f>
        <v>303</v>
      </c>
      <c r="C338" s="1302">
        <f>SUM(C339:C342)</f>
        <v>1.917721518987342</v>
      </c>
      <c r="D338" s="1302"/>
      <c r="E338" s="1302"/>
      <c r="F338" s="1312"/>
      <c r="G338" s="1302">
        <f>SUM(G339:G342)</f>
        <v>1721.7600000000002</v>
      </c>
      <c r="H338" s="1302">
        <f>SUM(H339:H342)</f>
        <v>414.77</v>
      </c>
      <c r="I338" s="1304">
        <f>SUM(I339:I342)</f>
        <v>2136.5300000000002</v>
      </c>
    </row>
    <row r="339" spans="1:9" x14ac:dyDescent="0.2">
      <c r="A339" s="1290" t="s">
        <v>626</v>
      </c>
      <c r="B339" s="1325">
        <v>156</v>
      </c>
      <c r="C339" s="1306">
        <f t="shared" ref="C339:C342" si="131">B339/158</f>
        <v>0.98734177215189878</v>
      </c>
      <c r="D339" s="1305">
        <v>5.6824000000000003</v>
      </c>
      <c r="E339" s="1306">
        <f>D339*B339</f>
        <v>886.45440000000008</v>
      </c>
      <c r="F339" s="1307">
        <v>1</v>
      </c>
      <c r="G339" s="1308">
        <f t="shared" ref="G339:G342" si="132">ROUND(E339*F339,2)</f>
        <v>886.45</v>
      </c>
      <c r="H339" s="1306">
        <f>ROUND(G339*24.09%,2)</f>
        <v>213.55</v>
      </c>
      <c r="I339" s="1309">
        <f>G339+H339</f>
        <v>1100</v>
      </c>
    </row>
    <row r="340" spans="1:9" x14ac:dyDescent="0.2">
      <c r="A340" s="1290" t="s">
        <v>626</v>
      </c>
      <c r="B340" s="1325">
        <v>24</v>
      </c>
      <c r="C340" s="1306">
        <f t="shared" si="131"/>
        <v>0.15189873417721519</v>
      </c>
      <c r="D340" s="1305">
        <v>5.6824000000000003</v>
      </c>
      <c r="E340" s="1306">
        <f>D340*B340</f>
        <v>136.3776</v>
      </c>
      <c r="F340" s="1307">
        <v>1</v>
      </c>
      <c r="G340" s="1308">
        <f t="shared" si="132"/>
        <v>136.38</v>
      </c>
      <c r="H340" s="1306">
        <f>ROUND(G340*24.09%,2)</f>
        <v>32.85</v>
      </c>
      <c r="I340" s="1309">
        <f>G340+H340</f>
        <v>169.23</v>
      </c>
    </row>
    <row r="341" spans="1:9" x14ac:dyDescent="0.2">
      <c r="A341" s="1290" t="s">
        <v>626</v>
      </c>
      <c r="B341" s="1325">
        <v>63</v>
      </c>
      <c r="C341" s="1306">
        <f t="shared" si="131"/>
        <v>0.39873417721518989</v>
      </c>
      <c r="D341" s="1305">
        <v>5.6824000000000003</v>
      </c>
      <c r="E341" s="1306">
        <f>D341*B341</f>
        <v>357.99120000000005</v>
      </c>
      <c r="F341" s="1307">
        <v>1</v>
      </c>
      <c r="G341" s="1308">
        <f t="shared" si="132"/>
        <v>357.99</v>
      </c>
      <c r="H341" s="1306">
        <f>ROUND(G341*24.09%,2)</f>
        <v>86.24</v>
      </c>
      <c r="I341" s="1309">
        <f>G341+H341</f>
        <v>444.23</v>
      </c>
    </row>
    <row r="342" spans="1:9" x14ac:dyDescent="0.2">
      <c r="A342" s="1290" t="s">
        <v>626</v>
      </c>
      <c r="B342" s="1325">
        <v>60</v>
      </c>
      <c r="C342" s="1306">
        <f t="shared" si="131"/>
        <v>0.379746835443038</v>
      </c>
      <c r="D342" s="1305">
        <v>5.6824000000000003</v>
      </c>
      <c r="E342" s="1306">
        <f>D342*B342</f>
        <v>340.94400000000002</v>
      </c>
      <c r="F342" s="1307">
        <v>1</v>
      </c>
      <c r="G342" s="1308">
        <f t="shared" si="132"/>
        <v>340.94</v>
      </c>
      <c r="H342" s="1306">
        <f>ROUND(G342*24.09%,2)</f>
        <v>82.13</v>
      </c>
      <c r="I342" s="1309">
        <f>G342+H342</f>
        <v>423.07</v>
      </c>
    </row>
    <row r="343" spans="1:9" ht="25.5" x14ac:dyDescent="0.2">
      <c r="A343" s="1289" t="s">
        <v>7</v>
      </c>
      <c r="B343" s="1324">
        <f>SUM(B344)</f>
        <v>127</v>
      </c>
      <c r="C343" s="1302">
        <f>SUM(C344)</f>
        <v>0.80379746835443033</v>
      </c>
      <c r="D343" s="1302"/>
      <c r="E343" s="1302"/>
      <c r="F343" s="1312"/>
      <c r="G343" s="1302">
        <f>SUM(G344)</f>
        <v>441.53</v>
      </c>
      <c r="H343" s="1302">
        <f>SUM(H344)</f>
        <v>106.36</v>
      </c>
      <c r="I343" s="1304">
        <f>SUM(I344)</f>
        <v>547.89</v>
      </c>
    </row>
    <row r="344" spans="1:9" x14ac:dyDescent="0.2">
      <c r="A344" s="1290" t="s">
        <v>1653</v>
      </c>
      <c r="B344" s="1325">
        <v>127</v>
      </c>
      <c r="C344" s="1306">
        <f t="shared" ref="C344" si="133">B344/158</f>
        <v>0.80379746835443033</v>
      </c>
      <c r="D344" s="1305">
        <v>3.4765999999999999</v>
      </c>
      <c r="E344" s="1306">
        <f>D344*B344</f>
        <v>441.52819999999997</v>
      </c>
      <c r="F344" s="1307">
        <v>1</v>
      </c>
      <c r="G344" s="1308">
        <f t="shared" ref="G344" si="134">ROUND(E344*F344,2)</f>
        <v>441.53</v>
      </c>
      <c r="H344" s="1306">
        <f>ROUND(G344*24.09%,2)</f>
        <v>106.36</v>
      </c>
      <c r="I344" s="1309">
        <f>G344+H344</f>
        <v>547.89</v>
      </c>
    </row>
    <row r="345" spans="1:9" ht="38.25" x14ac:dyDescent="0.2">
      <c r="A345" s="1288" t="s">
        <v>1654</v>
      </c>
      <c r="B345" s="1323">
        <f>B346+B354+B381</f>
        <v>1518</v>
      </c>
      <c r="C345" s="1298">
        <f>C346+C354+C381</f>
        <v>9.607594936708864</v>
      </c>
      <c r="D345" s="1298"/>
      <c r="E345" s="1298"/>
      <c r="F345" s="1299"/>
      <c r="G345" s="1298">
        <f>G346+G354+G381</f>
        <v>8108.49</v>
      </c>
      <c r="H345" s="1298">
        <f>H346+H354+H381</f>
        <v>1953.3200000000002</v>
      </c>
      <c r="I345" s="1300">
        <f>I346+I354+I381</f>
        <v>10061.81</v>
      </c>
    </row>
    <row r="346" spans="1:9" ht="25.5" x14ac:dyDescent="0.2">
      <c r="A346" s="1289" t="s">
        <v>10</v>
      </c>
      <c r="B346" s="1324">
        <f>SUM(B347:B353)</f>
        <v>62</v>
      </c>
      <c r="C346" s="1302">
        <f>SUM(C347:C353)</f>
        <v>0.39240506329113928</v>
      </c>
      <c r="D346" s="1302"/>
      <c r="E346" s="1302"/>
      <c r="F346" s="1312"/>
      <c r="G346" s="1302">
        <f>SUM(G347:G353)</f>
        <v>438.88000000000005</v>
      </c>
      <c r="H346" s="1302">
        <f>SUM(H347:H353)</f>
        <v>105.72</v>
      </c>
      <c r="I346" s="1304">
        <f>SUM(I347:I353)</f>
        <v>544.6</v>
      </c>
    </row>
    <row r="347" spans="1:9" x14ac:dyDescent="0.2">
      <c r="A347" s="1290" t="s">
        <v>1655</v>
      </c>
      <c r="B347" s="1325">
        <v>8</v>
      </c>
      <c r="C347" s="1306">
        <f t="shared" ref="C347:C353" si="135">B347/158</f>
        <v>5.0632911392405063E-2</v>
      </c>
      <c r="D347" s="1305">
        <v>6.8333000000000004</v>
      </c>
      <c r="E347" s="1306">
        <f t="shared" ref="E347:E353" si="136">D347*B347</f>
        <v>54.666400000000003</v>
      </c>
      <c r="F347" s="1307">
        <v>1</v>
      </c>
      <c r="G347" s="1308">
        <f t="shared" ref="G347:G353" si="137">ROUND(E347*F347,2)</f>
        <v>54.67</v>
      </c>
      <c r="H347" s="1306">
        <f t="shared" ref="H347:H353" si="138">ROUND(G347*24.09%,2)</f>
        <v>13.17</v>
      </c>
      <c r="I347" s="1309">
        <f t="shared" ref="I347:I353" si="139">G347+H347</f>
        <v>67.84</v>
      </c>
    </row>
    <row r="348" spans="1:9" x14ac:dyDescent="0.2">
      <c r="A348" s="1290" t="s">
        <v>1483</v>
      </c>
      <c r="B348" s="1325">
        <v>8</v>
      </c>
      <c r="C348" s="1306">
        <f t="shared" si="135"/>
        <v>5.0632911392405063E-2</v>
      </c>
      <c r="D348" s="1305">
        <v>7.1150000000000002</v>
      </c>
      <c r="E348" s="1306">
        <f t="shared" si="136"/>
        <v>56.92</v>
      </c>
      <c r="F348" s="1307">
        <v>1</v>
      </c>
      <c r="G348" s="1308">
        <f t="shared" si="137"/>
        <v>56.92</v>
      </c>
      <c r="H348" s="1306">
        <f t="shared" si="138"/>
        <v>13.71</v>
      </c>
      <c r="I348" s="1309">
        <f t="shared" si="139"/>
        <v>70.63</v>
      </c>
    </row>
    <row r="349" spans="1:9" x14ac:dyDescent="0.2">
      <c r="A349" s="1290" t="s">
        <v>1483</v>
      </c>
      <c r="B349" s="1325">
        <v>8</v>
      </c>
      <c r="C349" s="1306">
        <f t="shared" si="135"/>
        <v>5.0632911392405063E-2</v>
      </c>
      <c r="D349" s="1305">
        <v>7.1150000000000002</v>
      </c>
      <c r="E349" s="1306">
        <f t="shared" si="136"/>
        <v>56.92</v>
      </c>
      <c r="F349" s="1307">
        <v>1</v>
      </c>
      <c r="G349" s="1308">
        <f t="shared" si="137"/>
        <v>56.92</v>
      </c>
      <c r="H349" s="1306">
        <f t="shared" si="138"/>
        <v>13.71</v>
      </c>
      <c r="I349" s="1309">
        <f t="shared" si="139"/>
        <v>70.63</v>
      </c>
    </row>
    <row r="350" spans="1:9" x14ac:dyDescent="0.2">
      <c r="A350" s="1290" t="s">
        <v>1484</v>
      </c>
      <c r="B350" s="1325">
        <v>8</v>
      </c>
      <c r="C350" s="1306">
        <f t="shared" si="135"/>
        <v>5.0632911392405063E-2</v>
      </c>
      <c r="D350" s="1305">
        <v>7.1150000000000002</v>
      </c>
      <c r="E350" s="1306">
        <f t="shared" si="136"/>
        <v>56.92</v>
      </c>
      <c r="F350" s="1307">
        <v>1</v>
      </c>
      <c r="G350" s="1308">
        <f t="shared" si="137"/>
        <v>56.92</v>
      </c>
      <c r="H350" s="1306">
        <f t="shared" si="138"/>
        <v>13.71</v>
      </c>
      <c r="I350" s="1309">
        <f t="shared" si="139"/>
        <v>70.63</v>
      </c>
    </row>
    <row r="351" spans="1:9" x14ac:dyDescent="0.2">
      <c r="A351" s="1290" t="s">
        <v>1483</v>
      </c>
      <c r="B351" s="1325">
        <v>8</v>
      </c>
      <c r="C351" s="1306">
        <f t="shared" si="135"/>
        <v>5.0632911392405063E-2</v>
      </c>
      <c r="D351" s="1305">
        <v>7.1150000000000002</v>
      </c>
      <c r="E351" s="1306">
        <f t="shared" si="136"/>
        <v>56.92</v>
      </c>
      <c r="F351" s="1307">
        <v>1</v>
      </c>
      <c r="G351" s="1308">
        <f t="shared" si="137"/>
        <v>56.92</v>
      </c>
      <c r="H351" s="1306">
        <f t="shared" si="138"/>
        <v>13.71</v>
      </c>
      <c r="I351" s="1309">
        <f t="shared" si="139"/>
        <v>70.63</v>
      </c>
    </row>
    <row r="352" spans="1:9" x14ac:dyDescent="0.2">
      <c r="A352" s="1290" t="s">
        <v>1483</v>
      </c>
      <c r="B352" s="1325">
        <v>14</v>
      </c>
      <c r="C352" s="1306">
        <f t="shared" si="135"/>
        <v>8.8607594936708861E-2</v>
      </c>
      <c r="D352" s="1305">
        <v>7.1150000000000002</v>
      </c>
      <c r="E352" s="1306">
        <f t="shared" si="136"/>
        <v>99.61</v>
      </c>
      <c r="F352" s="1307">
        <v>1</v>
      </c>
      <c r="G352" s="1308">
        <f t="shared" si="137"/>
        <v>99.61</v>
      </c>
      <c r="H352" s="1306">
        <f t="shared" si="138"/>
        <v>24</v>
      </c>
      <c r="I352" s="1309">
        <f t="shared" si="139"/>
        <v>123.61</v>
      </c>
    </row>
    <row r="353" spans="1:9" x14ac:dyDescent="0.2">
      <c r="A353" s="1290" t="s">
        <v>1483</v>
      </c>
      <c r="B353" s="1325">
        <v>8</v>
      </c>
      <c r="C353" s="1306">
        <f t="shared" si="135"/>
        <v>5.0632911392405063E-2</v>
      </c>
      <c r="D353" s="1305">
        <v>7.1150000000000002</v>
      </c>
      <c r="E353" s="1306">
        <f t="shared" si="136"/>
        <v>56.92</v>
      </c>
      <c r="F353" s="1307">
        <v>1</v>
      </c>
      <c r="G353" s="1308">
        <f t="shared" si="137"/>
        <v>56.92</v>
      </c>
      <c r="H353" s="1306">
        <f t="shared" si="138"/>
        <v>13.71</v>
      </c>
      <c r="I353" s="1309">
        <f t="shared" si="139"/>
        <v>70.63</v>
      </c>
    </row>
    <row r="354" spans="1:9" ht="38.25" x14ac:dyDescent="0.2">
      <c r="A354" s="1289" t="s">
        <v>8</v>
      </c>
      <c r="B354" s="1324">
        <f>SUM(B355:B380)</f>
        <v>1329</v>
      </c>
      <c r="C354" s="1302">
        <f>SUM(C355:C380)</f>
        <v>8.4113924050632942</v>
      </c>
      <c r="D354" s="1302"/>
      <c r="E354" s="1302"/>
      <c r="F354" s="1312"/>
      <c r="G354" s="1302">
        <f>SUM(G355:G380)</f>
        <v>7219.5099999999993</v>
      </c>
      <c r="H354" s="1302">
        <f>SUM(H355:H380)</f>
        <v>1739.17</v>
      </c>
      <c r="I354" s="1304">
        <f>SUM(I355:I380)</f>
        <v>8958.6799999999985</v>
      </c>
    </row>
    <row r="355" spans="1:9" x14ac:dyDescent="0.2">
      <c r="A355" s="1290" t="s">
        <v>626</v>
      </c>
      <c r="B355" s="1325">
        <v>48</v>
      </c>
      <c r="C355" s="1306">
        <f t="shared" ref="C355:C380" si="140">B355/158</f>
        <v>0.30379746835443039</v>
      </c>
      <c r="D355" s="1305">
        <v>5.1189999999999998</v>
      </c>
      <c r="E355" s="1306">
        <f t="shared" ref="E355:E380" si="141">D355*B355</f>
        <v>245.71199999999999</v>
      </c>
      <c r="F355" s="1307">
        <v>1</v>
      </c>
      <c r="G355" s="1308">
        <f t="shared" ref="G355:G380" si="142">ROUND(E355*F355,2)</f>
        <v>245.71</v>
      </c>
      <c r="H355" s="1306">
        <f t="shared" ref="H355:H380" si="143">ROUND(G355*24.09%,2)</f>
        <v>59.19</v>
      </c>
      <c r="I355" s="1309">
        <f t="shared" ref="I355:I380" si="144">G355+H355</f>
        <v>304.89999999999998</v>
      </c>
    </row>
    <row r="356" spans="1:9" x14ac:dyDescent="0.2">
      <c r="A356" s="1290" t="s">
        <v>626</v>
      </c>
      <c r="B356" s="1325">
        <v>48</v>
      </c>
      <c r="C356" s="1306">
        <f t="shared" si="140"/>
        <v>0.30379746835443039</v>
      </c>
      <c r="D356" s="1305">
        <v>5.1189999999999998</v>
      </c>
      <c r="E356" s="1306">
        <f t="shared" si="141"/>
        <v>245.71199999999999</v>
      </c>
      <c r="F356" s="1307">
        <v>1</v>
      </c>
      <c r="G356" s="1308">
        <f t="shared" si="142"/>
        <v>245.71</v>
      </c>
      <c r="H356" s="1306">
        <f t="shared" si="143"/>
        <v>59.19</v>
      </c>
      <c r="I356" s="1309">
        <f t="shared" si="144"/>
        <v>304.89999999999998</v>
      </c>
    </row>
    <row r="357" spans="1:9" x14ac:dyDescent="0.2">
      <c r="A357" s="1290" t="s">
        <v>612</v>
      </c>
      <c r="B357" s="1325">
        <v>84</v>
      </c>
      <c r="C357" s="1306">
        <f t="shared" si="140"/>
        <v>0.53164556962025311</v>
      </c>
      <c r="D357" s="1305">
        <v>5.1189999999999998</v>
      </c>
      <c r="E357" s="1306">
        <f t="shared" si="141"/>
        <v>429.99599999999998</v>
      </c>
      <c r="F357" s="1307">
        <v>1</v>
      </c>
      <c r="G357" s="1308">
        <f t="shared" si="142"/>
        <v>430</v>
      </c>
      <c r="H357" s="1306">
        <f t="shared" si="143"/>
        <v>103.59</v>
      </c>
      <c r="I357" s="1309">
        <f t="shared" si="144"/>
        <v>533.59</v>
      </c>
    </row>
    <row r="358" spans="1:9" x14ac:dyDescent="0.2">
      <c r="A358" s="1290" t="s">
        <v>626</v>
      </c>
      <c r="B358" s="1325">
        <v>116</v>
      </c>
      <c r="C358" s="1306">
        <f t="shared" si="140"/>
        <v>0.73417721518987344</v>
      </c>
      <c r="D358" s="1305">
        <v>5.1189999999999998</v>
      </c>
      <c r="E358" s="1306">
        <f t="shared" si="141"/>
        <v>593.80399999999997</v>
      </c>
      <c r="F358" s="1307">
        <v>1</v>
      </c>
      <c r="G358" s="1308">
        <f t="shared" si="142"/>
        <v>593.79999999999995</v>
      </c>
      <c r="H358" s="1306">
        <f t="shared" si="143"/>
        <v>143.05000000000001</v>
      </c>
      <c r="I358" s="1309">
        <f t="shared" si="144"/>
        <v>736.84999999999991</v>
      </c>
    </row>
    <row r="359" spans="1:9" x14ac:dyDescent="0.2">
      <c r="A359" s="1290" t="s">
        <v>612</v>
      </c>
      <c r="B359" s="1325">
        <v>12</v>
      </c>
      <c r="C359" s="1306">
        <f t="shared" si="140"/>
        <v>7.5949367088607597E-2</v>
      </c>
      <c r="D359" s="1305">
        <v>5.1189999999999998</v>
      </c>
      <c r="E359" s="1306">
        <f t="shared" si="141"/>
        <v>61.427999999999997</v>
      </c>
      <c r="F359" s="1307">
        <v>1</v>
      </c>
      <c r="G359" s="1308">
        <f t="shared" si="142"/>
        <v>61.43</v>
      </c>
      <c r="H359" s="1306">
        <f t="shared" si="143"/>
        <v>14.8</v>
      </c>
      <c r="I359" s="1309">
        <f t="shared" si="144"/>
        <v>76.23</v>
      </c>
    </row>
    <row r="360" spans="1:9" x14ac:dyDescent="0.2">
      <c r="A360" s="1290" t="s">
        <v>612</v>
      </c>
      <c r="B360" s="1325">
        <v>8</v>
      </c>
      <c r="C360" s="1306">
        <f t="shared" si="140"/>
        <v>5.0632911392405063E-2</v>
      </c>
      <c r="D360" s="1305">
        <v>5.1189999999999998</v>
      </c>
      <c r="E360" s="1306">
        <f t="shared" si="141"/>
        <v>40.951999999999998</v>
      </c>
      <c r="F360" s="1307">
        <v>1</v>
      </c>
      <c r="G360" s="1308">
        <f t="shared" si="142"/>
        <v>40.950000000000003</v>
      </c>
      <c r="H360" s="1306">
        <f t="shared" si="143"/>
        <v>9.86</v>
      </c>
      <c r="I360" s="1309">
        <f t="shared" si="144"/>
        <v>50.81</v>
      </c>
    </row>
    <row r="361" spans="1:9" x14ac:dyDescent="0.2">
      <c r="A361" s="1290" t="s">
        <v>612</v>
      </c>
      <c r="B361" s="1325">
        <v>8</v>
      </c>
      <c r="C361" s="1306">
        <f t="shared" si="140"/>
        <v>5.0632911392405063E-2</v>
      </c>
      <c r="D361" s="1305">
        <v>5.1189999999999998</v>
      </c>
      <c r="E361" s="1306">
        <f t="shared" si="141"/>
        <v>40.951999999999998</v>
      </c>
      <c r="F361" s="1307">
        <v>1</v>
      </c>
      <c r="G361" s="1308">
        <f t="shared" si="142"/>
        <v>40.950000000000003</v>
      </c>
      <c r="H361" s="1306">
        <f t="shared" si="143"/>
        <v>9.86</v>
      </c>
      <c r="I361" s="1309">
        <f t="shared" si="144"/>
        <v>50.81</v>
      </c>
    </row>
    <row r="362" spans="1:9" x14ac:dyDescent="0.2">
      <c r="A362" s="1290" t="s">
        <v>612</v>
      </c>
      <c r="B362" s="1325">
        <v>99</v>
      </c>
      <c r="C362" s="1306">
        <f t="shared" si="140"/>
        <v>0.62658227848101267</v>
      </c>
      <c r="D362" s="1305">
        <v>5.1189999999999998</v>
      </c>
      <c r="E362" s="1306">
        <f t="shared" si="141"/>
        <v>506.78099999999995</v>
      </c>
      <c r="F362" s="1307">
        <v>1</v>
      </c>
      <c r="G362" s="1308">
        <f t="shared" si="142"/>
        <v>506.78</v>
      </c>
      <c r="H362" s="1306">
        <f t="shared" si="143"/>
        <v>122.08</v>
      </c>
      <c r="I362" s="1309">
        <f t="shared" si="144"/>
        <v>628.86</v>
      </c>
    </row>
    <row r="363" spans="1:9" x14ac:dyDescent="0.2">
      <c r="A363" s="1290" t="s">
        <v>612</v>
      </c>
      <c r="B363" s="1325">
        <v>88.5</v>
      </c>
      <c r="C363" s="1306">
        <f t="shared" si="140"/>
        <v>0.560126582278481</v>
      </c>
      <c r="D363" s="1305">
        <v>5.1189999999999998</v>
      </c>
      <c r="E363" s="1306">
        <f t="shared" si="141"/>
        <v>453.03149999999999</v>
      </c>
      <c r="F363" s="1307">
        <v>1</v>
      </c>
      <c r="G363" s="1308">
        <f t="shared" si="142"/>
        <v>453.03</v>
      </c>
      <c r="H363" s="1306">
        <f t="shared" si="143"/>
        <v>109.13</v>
      </c>
      <c r="I363" s="1309">
        <f t="shared" si="144"/>
        <v>562.16</v>
      </c>
    </row>
    <row r="364" spans="1:9" x14ac:dyDescent="0.2">
      <c r="A364" s="1290" t="s">
        <v>508</v>
      </c>
      <c r="B364" s="1325">
        <v>108</v>
      </c>
      <c r="C364" s="1306">
        <f t="shared" si="140"/>
        <v>0.68354430379746833</v>
      </c>
      <c r="D364" s="1305">
        <v>5.2988</v>
      </c>
      <c r="E364" s="1306">
        <f t="shared" si="141"/>
        <v>572.2704</v>
      </c>
      <c r="F364" s="1307">
        <v>1</v>
      </c>
      <c r="G364" s="1308">
        <f t="shared" si="142"/>
        <v>572.27</v>
      </c>
      <c r="H364" s="1306">
        <f t="shared" si="143"/>
        <v>137.86000000000001</v>
      </c>
      <c r="I364" s="1309">
        <f t="shared" si="144"/>
        <v>710.13</v>
      </c>
    </row>
    <row r="365" spans="1:9" x14ac:dyDescent="0.2">
      <c r="A365" s="1290" t="s">
        <v>508</v>
      </c>
      <c r="B365" s="1325">
        <v>39</v>
      </c>
      <c r="C365" s="1306">
        <f t="shared" si="140"/>
        <v>0.24683544303797469</v>
      </c>
      <c r="D365" s="1305">
        <v>5.2988</v>
      </c>
      <c r="E365" s="1306">
        <f t="shared" si="141"/>
        <v>206.6532</v>
      </c>
      <c r="F365" s="1307">
        <v>1</v>
      </c>
      <c r="G365" s="1308">
        <f t="shared" si="142"/>
        <v>206.65</v>
      </c>
      <c r="H365" s="1306">
        <f t="shared" si="143"/>
        <v>49.78</v>
      </c>
      <c r="I365" s="1309">
        <f t="shared" si="144"/>
        <v>256.43</v>
      </c>
    </row>
    <row r="366" spans="1:9" x14ac:dyDescent="0.2">
      <c r="A366" s="1290" t="s">
        <v>508</v>
      </c>
      <c r="B366" s="1325">
        <v>105</v>
      </c>
      <c r="C366" s="1306">
        <f t="shared" si="140"/>
        <v>0.66455696202531644</v>
      </c>
      <c r="D366" s="1305">
        <v>5.2988</v>
      </c>
      <c r="E366" s="1306">
        <f t="shared" si="141"/>
        <v>556.37400000000002</v>
      </c>
      <c r="F366" s="1307">
        <v>1</v>
      </c>
      <c r="G366" s="1308">
        <f t="shared" si="142"/>
        <v>556.37</v>
      </c>
      <c r="H366" s="1306">
        <f t="shared" si="143"/>
        <v>134.03</v>
      </c>
      <c r="I366" s="1309">
        <f t="shared" si="144"/>
        <v>690.4</v>
      </c>
    </row>
    <row r="367" spans="1:9" x14ac:dyDescent="0.2">
      <c r="A367" s="1290" t="s">
        <v>508</v>
      </c>
      <c r="B367" s="1325">
        <v>12</v>
      </c>
      <c r="C367" s="1306">
        <f t="shared" si="140"/>
        <v>7.5949367088607597E-2</v>
      </c>
      <c r="D367" s="1305">
        <v>5.2988</v>
      </c>
      <c r="E367" s="1306">
        <f t="shared" si="141"/>
        <v>63.585599999999999</v>
      </c>
      <c r="F367" s="1307">
        <v>1</v>
      </c>
      <c r="G367" s="1308">
        <f t="shared" si="142"/>
        <v>63.59</v>
      </c>
      <c r="H367" s="1306">
        <f t="shared" si="143"/>
        <v>15.32</v>
      </c>
      <c r="I367" s="1309">
        <f t="shared" si="144"/>
        <v>78.91</v>
      </c>
    </row>
    <row r="368" spans="1:9" x14ac:dyDescent="0.2">
      <c r="A368" s="1290" t="s">
        <v>508</v>
      </c>
      <c r="B368" s="1325">
        <v>13</v>
      </c>
      <c r="C368" s="1306">
        <f t="shared" si="140"/>
        <v>8.2278481012658222E-2</v>
      </c>
      <c r="D368" s="1305">
        <v>5.2988</v>
      </c>
      <c r="E368" s="1306">
        <f t="shared" si="141"/>
        <v>68.884399999999999</v>
      </c>
      <c r="F368" s="1307">
        <v>1</v>
      </c>
      <c r="G368" s="1308">
        <f t="shared" si="142"/>
        <v>68.88</v>
      </c>
      <c r="H368" s="1306">
        <f t="shared" si="143"/>
        <v>16.59</v>
      </c>
      <c r="I368" s="1309">
        <f t="shared" si="144"/>
        <v>85.47</v>
      </c>
    </row>
    <row r="369" spans="1:9" x14ac:dyDescent="0.2">
      <c r="A369" s="1290" t="s">
        <v>508</v>
      </c>
      <c r="B369" s="1325">
        <v>12</v>
      </c>
      <c r="C369" s="1306">
        <f t="shared" si="140"/>
        <v>7.5949367088607597E-2</v>
      </c>
      <c r="D369" s="1305">
        <v>5.2988</v>
      </c>
      <c r="E369" s="1306">
        <f t="shared" si="141"/>
        <v>63.585599999999999</v>
      </c>
      <c r="F369" s="1307">
        <v>1</v>
      </c>
      <c r="G369" s="1308">
        <f t="shared" si="142"/>
        <v>63.59</v>
      </c>
      <c r="H369" s="1306">
        <f t="shared" si="143"/>
        <v>15.32</v>
      </c>
      <c r="I369" s="1309">
        <f t="shared" si="144"/>
        <v>78.91</v>
      </c>
    </row>
    <row r="370" spans="1:9" x14ac:dyDescent="0.2">
      <c r="A370" s="1290" t="s">
        <v>612</v>
      </c>
      <c r="B370" s="1325">
        <v>23</v>
      </c>
      <c r="C370" s="1306">
        <f t="shared" si="140"/>
        <v>0.14556962025316456</v>
      </c>
      <c r="D370" s="1305">
        <v>5.6824000000000003</v>
      </c>
      <c r="E370" s="1306">
        <f t="shared" si="141"/>
        <v>130.6952</v>
      </c>
      <c r="F370" s="1307">
        <v>1</v>
      </c>
      <c r="G370" s="1308">
        <f t="shared" si="142"/>
        <v>130.69999999999999</v>
      </c>
      <c r="H370" s="1306">
        <f t="shared" si="143"/>
        <v>31.49</v>
      </c>
      <c r="I370" s="1309">
        <f t="shared" si="144"/>
        <v>162.19</v>
      </c>
    </row>
    <row r="371" spans="1:9" x14ac:dyDescent="0.2">
      <c r="A371" s="1290" t="s">
        <v>626</v>
      </c>
      <c r="B371" s="1325">
        <v>10</v>
      </c>
      <c r="C371" s="1306">
        <f t="shared" si="140"/>
        <v>6.3291139240506333E-2</v>
      </c>
      <c r="D371" s="1305">
        <v>5.6824000000000003</v>
      </c>
      <c r="E371" s="1306">
        <f t="shared" si="141"/>
        <v>56.824000000000005</v>
      </c>
      <c r="F371" s="1307">
        <v>1</v>
      </c>
      <c r="G371" s="1308">
        <f t="shared" si="142"/>
        <v>56.82</v>
      </c>
      <c r="H371" s="1306">
        <f t="shared" si="143"/>
        <v>13.69</v>
      </c>
      <c r="I371" s="1309">
        <f t="shared" si="144"/>
        <v>70.510000000000005</v>
      </c>
    </row>
    <row r="372" spans="1:9" x14ac:dyDescent="0.2">
      <c r="A372" s="1290" t="s">
        <v>626</v>
      </c>
      <c r="B372" s="1325">
        <v>101</v>
      </c>
      <c r="C372" s="1306">
        <f t="shared" si="140"/>
        <v>0.63924050632911389</v>
      </c>
      <c r="D372" s="1305">
        <v>5.6824000000000003</v>
      </c>
      <c r="E372" s="1306">
        <f t="shared" si="141"/>
        <v>573.92240000000004</v>
      </c>
      <c r="F372" s="1307">
        <v>1</v>
      </c>
      <c r="G372" s="1308">
        <f t="shared" si="142"/>
        <v>573.91999999999996</v>
      </c>
      <c r="H372" s="1306">
        <f t="shared" si="143"/>
        <v>138.26</v>
      </c>
      <c r="I372" s="1309">
        <f t="shared" si="144"/>
        <v>712.18</v>
      </c>
    </row>
    <row r="373" spans="1:9" x14ac:dyDescent="0.2">
      <c r="A373" s="1290" t="s">
        <v>626</v>
      </c>
      <c r="B373" s="1325">
        <v>24</v>
      </c>
      <c r="C373" s="1306">
        <f t="shared" si="140"/>
        <v>0.15189873417721519</v>
      </c>
      <c r="D373" s="1305">
        <v>5.6824000000000003</v>
      </c>
      <c r="E373" s="1306">
        <f t="shared" si="141"/>
        <v>136.3776</v>
      </c>
      <c r="F373" s="1307">
        <v>1</v>
      </c>
      <c r="G373" s="1308">
        <f t="shared" si="142"/>
        <v>136.38</v>
      </c>
      <c r="H373" s="1306">
        <f t="shared" si="143"/>
        <v>32.85</v>
      </c>
      <c r="I373" s="1309">
        <f t="shared" si="144"/>
        <v>169.23</v>
      </c>
    </row>
    <row r="374" spans="1:9" x14ac:dyDescent="0.2">
      <c r="A374" s="1290" t="s">
        <v>508</v>
      </c>
      <c r="B374" s="1325">
        <v>13</v>
      </c>
      <c r="C374" s="1306">
        <f t="shared" si="140"/>
        <v>8.2278481012658222E-2</v>
      </c>
      <c r="D374" s="1305">
        <v>5.8623000000000003</v>
      </c>
      <c r="E374" s="1306">
        <f t="shared" si="141"/>
        <v>76.209900000000005</v>
      </c>
      <c r="F374" s="1307">
        <v>1</v>
      </c>
      <c r="G374" s="1308">
        <f t="shared" si="142"/>
        <v>76.209999999999994</v>
      </c>
      <c r="H374" s="1306">
        <f t="shared" si="143"/>
        <v>18.36</v>
      </c>
      <c r="I374" s="1309">
        <f t="shared" si="144"/>
        <v>94.57</v>
      </c>
    </row>
    <row r="375" spans="1:9" x14ac:dyDescent="0.2">
      <c r="A375" s="1290" t="s">
        <v>508</v>
      </c>
      <c r="B375" s="1325">
        <v>132</v>
      </c>
      <c r="C375" s="1306">
        <f t="shared" si="140"/>
        <v>0.83544303797468356</v>
      </c>
      <c r="D375" s="1305">
        <v>5.8623000000000003</v>
      </c>
      <c r="E375" s="1306">
        <f t="shared" si="141"/>
        <v>773.82360000000006</v>
      </c>
      <c r="F375" s="1307">
        <v>1</v>
      </c>
      <c r="G375" s="1308">
        <f t="shared" si="142"/>
        <v>773.82</v>
      </c>
      <c r="H375" s="1306">
        <f t="shared" si="143"/>
        <v>186.41</v>
      </c>
      <c r="I375" s="1309">
        <f t="shared" si="144"/>
        <v>960.23</v>
      </c>
    </row>
    <row r="376" spans="1:9" x14ac:dyDescent="0.2">
      <c r="A376" s="1290" t="s">
        <v>508</v>
      </c>
      <c r="B376" s="1325">
        <v>23.5</v>
      </c>
      <c r="C376" s="1306">
        <f t="shared" si="140"/>
        <v>0.14873417721518986</v>
      </c>
      <c r="D376" s="1305">
        <v>5.8623000000000003</v>
      </c>
      <c r="E376" s="1306">
        <f t="shared" si="141"/>
        <v>137.76405</v>
      </c>
      <c r="F376" s="1307">
        <v>1</v>
      </c>
      <c r="G376" s="1308">
        <f t="shared" si="142"/>
        <v>137.76</v>
      </c>
      <c r="H376" s="1306">
        <f t="shared" si="143"/>
        <v>33.19</v>
      </c>
      <c r="I376" s="1309">
        <f t="shared" si="144"/>
        <v>170.95</v>
      </c>
    </row>
    <row r="377" spans="1:9" x14ac:dyDescent="0.2">
      <c r="A377" s="1290" t="s">
        <v>508</v>
      </c>
      <c r="B377" s="1325">
        <v>73</v>
      </c>
      <c r="C377" s="1306">
        <f t="shared" si="140"/>
        <v>0.46202531645569622</v>
      </c>
      <c r="D377" s="1305">
        <v>5.8623000000000003</v>
      </c>
      <c r="E377" s="1306">
        <f t="shared" si="141"/>
        <v>427.9479</v>
      </c>
      <c r="F377" s="1307">
        <v>1</v>
      </c>
      <c r="G377" s="1308">
        <f t="shared" si="142"/>
        <v>427.95</v>
      </c>
      <c r="H377" s="1306">
        <f t="shared" si="143"/>
        <v>103.09</v>
      </c>
      <c r="I377" s="1309">
        <f t="shared" si="144"/>
        <v>531.04</v>
      </c>
    </row>
    <row r="378" spans="1:9" x14ac:dyDescent="0.2">
      <c r="A378" s="1290" t="s">
        <v>508</v>
      </c>
      <c r="B378" s="1325">
        <v>56</v>
      </c>
      <c r="C378" s="1306">
        <f t="shared" si="140"/>
        <v>0.35443037974683544</v>
      </c>
      <c r="D378" s="1305">
        <v>5.8623000000000003</v>
      </c>
      <c r="E378" s="1306">
        <f t="shared" si="141"/>
        <v>328.28880000000004</v>
      </c>
      <c r="F378" s="1307">
        <v>1</v>
      </c>
      <c r="G378" s="1308">
        <f t="shared" si="142"/>
        <v>328.29</v>
      </c>
      <c r="H378" s="1306">
        <f t="shared" si="143"/>
        <v>79.09</v>
      </c>
      <c r="I378" s="1309">
        <f t="shared" si="144"/>
        <v>407.38</v>
      </c>
    </row>
    <row r="379" spans="1:9" x14ac:dyDescent="0.2">
      <c r="A379" s="1290" t="s">
        <v>508</v>
      </c>
      <c r="B379" s="1325">
        <v>24</v>
      </c>
      <c r="C379" s="1306">
        <f t="shared" si="140"/>
        <v>0.15189873417721519</v>
      </c>
      <c r="D379" s="1305">
        <v>5.8623000000000003</v>
      </c>
      <c r="E379" s="1306">
        <f t="shared" si="141"/>
        <v>140.6952</v>
      </c>
      <c r="F379" s="1307">
        <v>1</v>
      </c>
      <c r="G379" s="1308">
        <f t="shared" si="142"/>
        <v>140.69999999999999</v>
      </c>
      <c r="H379" s="1306">
        <f t="shared" si="143"/>
        <v>33.89</v>
      </c>
      <c r="I379" s="1309">
        <f t="shared" si="144"/>
        <v>174.58999999999997</v>
      </c>
    </row>
    <row r="380" spans="1:9" x14ac:dyDescent="0.2">
      <c r="A380" s="1290" t="s">
        <v>508</v>
      </c>
      <c r="B380" s="1325">
        <v>49</v>
      </c>
      <c r="C380" s="1306">
        <f t="shared" si="140"/>
        <v>0.310126582278481</v>
      </c>
      <c r="D380" s="1305">
        <v>5.8623000000000003</v>
      </c>
      <c r="E380" s="1306">
        <f t="shared" si="141"/>
        <v>287.2527</v>
      </c>
      <c r="F380" s="1307">
        <v>1</v>
      </c>
      <c r="G380" s="1308">
        <f t="shared" si="142"/>
        <v>287.25</v>
      </c>
      <c r="H380" s="1306">
        <f t="shared" si="143"/>
        <v>69.2</v>
      </c>
      <c r="I380" s="1309">
        <f t="shared" si="144"/>
        <v>356.45</v>
      </c>
    </row>
    <row r="381" spans="1:9" ht="25.5" x14ac:dyDescent="0.2">
      <c r="A381" s="1289" t="s">
        <v>7</v>
      </c>
      <c r="B381" s="1324">
        <f>SUM(B382:B383)</f>
        <v>127</v>
      </c>
      <c r="C381" s="1302">
        <f>SUM(C382:C383)</f>
        <v>0.80379746835443044</v>
      </c>
      <c r="D381" s="1302"/>
      <c r="E381" s="1302"/>
      <c r="F381" s="1312"/>
      <c r="G381" s="1302">
        <f>SUM(G382:G383)</f>
        <v>450.1</v>
      </c>
      <c r="H381" s="1302">
        <f>SUM(H382:H383)</f>
        <v>108.43</v>
      </c>
      <c r="I381" s="1304">
        <f>SUM(I382:I383)</f>
        <v>558.53</v>
      </c>
    </row>
    <row r="382" spans="1:9" x14ac:dyDescent="0.2">
      <c r="A382" s="1290" t="s">
        <v>948</v>
      </c>
      <c r="B382" s="1325">
        <v>55</v>
      </c>
      <c r="C382" s="1306">
        <f t="shared" ref="C382:C383" si="145">B382/158</f>
        <v>0.34810126582278483</v>
      </c>
      <c r="D382" s="1305">
        <v>3.6324000000000001</v>
      </c>
      <c r="E382" s="1306">
        <f>D382*B382</f>
        <v>199.78200000000001</v>
      </c>
      <c r="F382" s="1307">
        <v>1</v>
      </c>
      <c r="G382" s="1308">
        <f t="shared" ref="G382:G383" si="146">ROUND(E382*F382,2)</f>
        <v>199.78</v>
      </c>
      <c r="H382" s="1306">
        <f>ROUND(G382*24.09%,2)</f>
        <v>48.13</v>
      </c>
      <c r="I382" s="1309">
        <f>G382+H382</f>
        <v>247.91</v>
      </c>
    </row>
    <row r="383" spans="1:9" x14ac:dyDescent="0.2">
      <c r="A383" s="1290" t="s">
        <v>1653</v>
      </c>
      <c r="B383" s="1325">
        <v>72</v>
      </c>
      <c r="C383" s="1306">
        <f t="shared" si="145"/>
        <v>0.45569620253164556</v>
      </c>
      <c r="D383" s="1305">
        <v>3.4765999999999999</v>
      </c>
      <c r="E383" s="1306">
        <f>D383*B383</f>
        <v>250.3152</v>
      </c>
      <c r="F383" s="1307">
        <v>1</v>
      </c>
      <c r="G383" s="1308">
        <f t="shared" si="146"/>
        <v>250.32</v>
      </c>
      <c r="H383" s="1306">
        <f>ROUND(G383*24.09%,2)</f>
        <v>60.3</v>
      </c>
      <c r="I383" s="1309">
        <f>G383+H383</f>
        <v>310.62</v>
      </c>
    </row>
    <row r="384" spans="1:9" ht="25.5" x14ac:dyDescent="0.2">
      <c r="A384" s="1288" t="s">
        <v>1656</v>
      </c>
      <c r="B384" s="1323">
        <f>B385+B390+B396</f>
        <v>195</v>
      </c>
      <c r="C384" s="1298">
        <f>C385+C390+C396</f>
        <v>1.2341772151898733</v>
      </c>
      <c r="D384" s="1298"/>
      <c r="E384" s="1298"/>
      <c r="F384" s="1299"/>
      <c r="G384" s="1298">
        <f>G385+G390+G396</f>
        <v>1868.8400000000001</v>
      </c>
      <c r="H384" s="1298">
        <f>H385+H390+H396</f>
        <v>450.21000000000004</v>
      </c>
      <c r="I384" s="1300">
        <f>I385+I390+I396</f>
        <v>2319.0500000000002</v>
      </c>
    </row>
    <row r="385" spans="1:9" ht="25.5" x14ac:dyDescent="0.2">
      <c r="A385" s="1289" t="s">
        <v>10</v>
      </c>
      <c r="B385" s="1324">
        <f>SUM(B386:B389)</f>
        <v>48</v>
      </c>
      <c r="C385" s="1302">
        <f>SUM(C386:C389)</f>
        <v>0.30379746835443039</v>
      </c>
      <c r="D385" s="1302"/>
      <c r="E385" s="1302"/>
      <c r="F385" s="1312"/>
      <c r="G385" s="1302">
        <f>SUM(G386:G389)</f>
        <v>843.98</v>
      </c>
      <c r="H385" s="1302">
        <f>SUM(H386:H389)</f>
        <v>203.32</v>
      </c>
      <c r="I385" s="1304">
        <f>SUM(I386:I389)</f>
        <v>1047.3</v>
      </c>
    </row>
    <row r="386" spans="1:9" x14ac:dyDescent="0.2">
      <c r="A386" s="1290" t="s">
        <v>1484</v>
      </c>
      <c r="B386" s="1325">
        <v>8</v>
      </c>
      <c r="C386" s="1306">
        <f t="shared" ref="C386:C389" si="147">B386/158</f>
        <v>5.0632911392405063E-2</v>
      </c>
      <c r="D386" s="1305">
        <v>16.7836</v>
      </c>
      <c r="E386" s="1306">
        <f>D386*B386</f>
        <v>134.2688</v>
      </c>
      <c r="F386" s="1307">
        <v>1</v>
      </c>
      <c r="G386" s="1308">
        <f t="shared" ref="G386:G389" si="148">ROUND(E386*F386,2)</f>
        <v>134.27000000000001</v>
      </c>
      <c r="H386" s="1306">
        <f>ROUND(G386*24.09%,2)</f>
        <v>32.35</v>
      </c>
      <c r="I386" s="1309">
        <f>G386+H386</f>
        <v>166.62</v>
      </c>
    </row>
    <row r="387" spans="1:9" x14ac:dyDescent="0.2">
      <c r="A387" s="1290" t="s">
        <v>1484</v>
      </c>
      <c r="B387" s="1325">
        <v>8</v>
      </c>
      <c r="C387" s="1306">
        <f t="shared" si="147"/>
        <v>5.0632911392405063E-2</v>
      </c>
      <c r="D387" s="1305">
        <v>16.7836</v>
      </c>
      <c r="E387" s="1306">
        <f>D387*B387</f>
        <v>134.2688</v>
      </c>
      <c r="F387" s="1307">
        <v>1</v>
      </c>
      <c r="G387" s="1308">
        <f t="shared" si="148"/>
        <v>134.27000000000001</v>
      </c>
      <c r="H387" s="1306">
        <f>ROUND(G387*24.09%,2)</f>
        <v>32.35</v>
      </c>
      <c r="I387" s="1309">
        <f>G387+H387</f>
        <v>166.62</v>
      </c>
    </row>
    <row r="388" spans="1:9" x14ac:dyDescent="0.2">
      <c r="A388" s="1290" t="s">
        <v>1484</v>
      </c>
      <c r="B388" s="1325">
        <v>16</v>
      </c>
      <c r="C388" s="1306">
        <f t="shared" si="147"/>
        <v>0.10126582278481013</v>
      </c>
      <c r="D388" s="1305">
        <v>17.982399999999998</v>
      </c>
      <c r="E388" s="1306">
        <f>D388*B388</f>
        <v>287.71839999999997</v>
      </c>
      <c r="F388" s="1307">
        <v>1</v>
      </c>
      <c r="G388" s="1308">
        <f t="shared" si="148"/>
        <v>287.72000000000003</v>
      </c>
      <c r="H388" s="1306">
        <f>ROUND(G388*24.09%,2)</f>
        <v>69.31</v>
      </c>
      <c r="I388" s="1309">
        <f>G388+H388</f>
        <v>357.03000000000003</v>
      </c>
    </row>
    <row r="389" spans="1:9" x14ac:dyDescent="0.2">
      <c r="A389" s="1290" t="s">
        <v>1484</v>
      </c>
      <c r="B389" s="1325">
        <v>16</v>
      </c>
      <c r="C389" s="1306">
        <f t="shared" si="147"/>
        <v>0.10126582278481013</v>
      </c>
      <c r="D389" s="1305">
        <v>17.982399999999998</v>
      </c>
      <c r="E389" s="1306">
        <f>D389*B389</f>
        <v>287.71839999999997</v>
      </c>
      <c r="F389" s="1307">
        <v>1</v>
      </c>
      <c r="G389" s="1308">
        <f t="shared" si="148"/>
        <v>287.72000000000003</v>
      </c>
      <c r="H389" s="1306">
        <f>ROUND(G389*24.09%,2)</f>
        <v>69.31</v>
      </c>
      <c r="I389" s="1309">
        <f>G389+H389</f>
        <v>357.03000000000003</v>
      </c>
    </row>
    <row r="390" spans="1:9" ht="38.25" x14ac:dyDescent="0.2">
      <c r="A390" s="1289" t="s">
        <v>8</v>
      </c>
      <c r="B390" s="1324">
        <f>SUM(B391:B395)</f>
        <v>88</v>
      </c>
      <c r="C390" s="1302">
        <f>SUM(C391:C395)</f>
        <v>0.55696202531645567</v>
      </c>
      <c r="D390" s="1302"/>
      <c r="E390" s="1302"/>
      <c r="F390" s="1312"/>
      <c r="G390" s="1302">
        <f>SUM(G391:G395)</f>
        <v>723.36</v>
      </c>
      <c r="H390" s="1302">
        <f>SUM(H391:H395)</f>
        <v>174.26000000000002</v>
      </c>
      <c r="I390" s="1304">
        <f>SUM(I391:I395)</f>
        <v>897.62000000000012</v>
      </c>
    </row>
    <row r="391" spans="1:9" x14ac:dyDescent="0.2">
      <c r="A391" s="1290" t="s">
        <v>626</v>
      </c>
      <c r="B391" s="1325">
        <v>8</v>
      </c>
      <c r="C391" s="1306">
        <f t="shared" ref="C391:C395" si="149">B391/158</f>
        <v>5.0632911392405063E-2</v>
      </c>
      <c r="D391" s="1305">
        <v>7.8822999999999999</v>
      </c>
      <c r="E391" s="1306">
        <f>D391*B391</f>
        <v>63.058399999999999</v>
      </c>
      <c r="F391" s="1307">
        <v>1</v>
      </c>
      <c r="G391" s="1308">
        <f t="shared" ref="G391:G395" si="150">ROUND(E391*F391,2)</f>
        <v>63.06</v>
      </c>
      <c r="H391" s="1306">
        <f>ROUND(G391*24.09%,2)</f>
        <v>15.19</v>
      </c>
      <c r="I391" s="1309">
        <f>G391+H391</f>
        <v>78.25</v>
      </c>
    </row>
    <row r="392" spans="1:9" x14ac:dyDescent="0.2">
      <c r="A392" s="1290" t="s">
        <v>612</v>
      </c>
      <c r="B392" s="1325">
        <v>24</v>
      </c>
      <c r="C392" s="1306">
        <f t="shared" si="149"/>
        <v>0.15189873417721519</v>
      </c>
      <c r="D392" s="1305">
        <v>7.8822999999999999</v>
      </c>
      <c r="E392" s="1306">
        <f>D392*B392</f>
        <v>189.17519999999999</v>
      </c>
      <c r="F392" s="1307">
        <v>1</v>
      </c>
      <c r="G392" s="1308">
        <f t="shared" si="150"/>
        <v>189.18</v>
      </c>
      <c r="H392" s="1306">
        <f>ROUND(G392*24.09%,2)</f>
        <v>45.57</v>
      </c>
      <c r="I392" s="1309">
        <f>G392+H392</f>
        <v>234.75</v>
      </c>
    </row>
    <row r="393" spans="1:9" x14ac:dyDescent="0.2">
      <c r="A393" s="1290" t="s">
        <v>612</v>
      </c>
      <c r="B393" s="1325">
        <v>16</v>
      </c>
      <c r="C393" s="1306">
        <f t="shared" si="149"/>
        <v>0.10126582278481013</v>
      </c>
      <c r="D393" s="1305">
        <v>8.3917999999999999</v>
      </c>
      <c r="E393" s="1306">
        <f>D393*B393</f>
        <v>134.2688</v>
      </c>
      <c r="F393" s="1307">
        <v>1</v>
      </c>
      <c r="G393" s="1308">
        <f t="shared" si="150"/>
        <v>134.27000000000001</v>
      </c>
      <c r="H393" s="1306">
        <f>ROUND(G393*24.09%,2)</f>
        <v>32.35</v>
      </c>
      <c r="I393" s="1309">
        <f>G393+H393</f>
        <v>166.62</v>
      </c>
    </row>
    <row r="394" spans="1:9" x14ac:dyDescent="0.2">
      <c r="A394" s="1290" t="s">
        <v>626</v>
      </c>
      <c r="B394" s="1325">
        <v>24</v>
      </c>
      <c r="C394" s="1306">
        <f t="shared" si="149"/>
        <v>0.15189873417721519</v>
      </c>
      <c r="D394" s="1305">
        <v>8.4210999999999991</v>
      </c>
      <c r="E394" s="1306">
        <f>D394*B394</f>
        <v>202.10639999999998</v>
      </c>
      <c r="F394" s="1307">
        <v>1</v>
      </c>
      <c r="G394" s="1308">
        <f t="shared" si="150"/>
        <v>202.11</v>
      </c>
      <c r="H394" s="1306">
        <f>ROUND(G394*24.09%,2)</f>
        <v>48.69</v>
      </c>
      <c r="I394" s="1309">
        <f>G394+H394</f>
        <v>250.8</v>
      </c>
    </row>
    <row r="395" spans="1:9" x14ac:dyDescent="0.2">
      <c r="A395" s="1290" t="s">
        <v>626</v>
      </c>
      <c r="B395" s="1325">
        <v>16</v>
      </c>
      <c r="C395" s="1306">
        <f t="shared" si="149"/>
        <v>0.10126582278481013</v>
      </c>
      <c r="D395" s="1305">
        <v>8.4210999999999991</v>
      </c>
      <c r="E395" s="1306">
        <f>D395*B395</f>
        <v>134.73759999999999</v>
      </c>
      <c r="F395" s="1307">
        <v>1</v>
      </c>
      <c r="G395" s="1308">
        <f t="shared" si="150"/>
        <v>134.74</v>
      </c>
      <c r="H395" s="1306">
        <f>ROUND(G395*24.09%,2)</f>
        <v>32.46</v>
      </c>
      <c r="I395" s="1309">
        <f>G395+H395</f>
        <v>167.20000000000002</v>
      </c>
    </row>
    <row r="396" spans="1:9" ht="38.25" x14ac:dyDescent="0.2">
      <c r="A396" s="1289" t="s">
        <v>9</v>
      </c>
      <c r="B396" s="1324">
        <f>SUM(B397:B399)</f>
        <v>59</v>
      </c>
      <c r="C396" s="1302">
        <f>SUM(C397:C399)</f>
        <v>0.37341772151898733</v>
      </c>
      <c r="D396" s="1302"/>
      <c r="E396" s="1302"/>
      <c r="F396" s="1312"/>
      <c r="G396" s="1302">
        <f>SUM(G397:G399)</f>
        <v>301.5</v>
      </c>
      <c r="H396" s="1302">
        <f>SUM(H397:H399)</f>
        <v>72.63</v>
      </c>
      <c r="I396" s="1304">
        <f>SUM(I397:I399)</f>
        <v>374.13</v>
      </c>
    </row>
    <row r="397" spans="1:9" x14ac:dyDescent="0.2">
      <c r="A397" s="1290" t="s">
        <v>62</v>
      </c>
      <c r="B397" s="1325">
        <v>9</v>
      </c>
      <c r="C397" s="1306">
        <f t="shared" ref="C397:C399" si="151">B397/158</f>
        <v>5.6962025316455694E-2</v>
      </c>
      <c r="D397" s="1305">
        <v>5.0949999999999998</v>
      </c>
      <c r="E397" s="1306">
        <f>D397*B397</f>
        <v>45.854999999999997</v>
      </c>
      <c r="F397" s="1307">
        <v>1</v>
      </c>
      <c r="G397" s="1308">
        <f t="shared" ref="G397:G399" si="152">ROUND(E397*F397,2)</f>
        <v>45.86</v>
      </c>
      <c r="H397" s="1306">
        <f>ROUND(G397*24.09%,2)</f>
        <v>11.05</v>
      </c>
      <c r="I397" s="1309">
        <f>G397+H397</f>
        <v>56.91</v>
      </c>
    </row>
    <row r="398" spans="1:9" x14ac:dyDescent="0.2">
      <c r="A398" s="1290" t="s">
        <v>62</v>
      </c>
      <c r="B398" s="1325">
        <v>30</v>
      </c>
      <c r="C398" s="1306">
        <f t="shared" si="151"/>
        <v>0.189873417721519</v>
      </c>
      <c r="D398" s="1305">
        <v>5.1128</v>
      </c>
      <c r="E398" s="1306">
        <f>D398*B398</f>
        <v>153.38400000000001</v>
      </c>
      <c r="F398" s="1307">
        <v>1</v>
      </c>
      <c r="G398" s="1308">
        <f t="shared" si="152"/>
        <v>153.38</v>
      </c>
      <c r="H398" s="1306">
        <f>ROUND(G398*24.09%,2)</f>
        <v>36.950000000000003</v>
      </c>
      <c r="I398" s="1309">
        <f>G398+H398</f>
        <v>190.32999999999998</v>
      </c>
    </row>
    <row r="399" spans="1:9" x14ac:dyDescent="0.2">
      <c r="A399" s="1290" t="s">
        <v>62</v>
      </c>
      <c r="B399" s="1325">
        <v>20</v>
      </c>
      <c r="C399" s="1306">
        <f t="shared" si="151"/>
        <v>0.12658227848101267</v>
      </c>
      <c r="D399" s="1305">
        <v>5.1128</v>
      </c>
      <c r="E399" s="1306">
        <f>D399*B399</f>
        <v>102.256</v>
      </c>
      <c r="F399" s="1307">
        <v>1</v>
      </c>
      <c r="G399" s="1308">
        <f t="shared" si="152"/>
        <v>102.26</v>
      </c>
      <c r="H399" s="1306">
        <f>ROUND(G399*24.09%,2)</f>
        <v>24.63</v>
      </c>
      <c r="I399" s="1309">
        <f>G399+H399</f>
        <v>126.89</v>
      </c>
    </row>
    <row r="400" spans="1:9" ht="25.5" x14ac:dyDescent="0.2">
      <c r="A400" s="1288" t="s">
        <v>1657</v>
      </c>
      <c r="B400" s="1323">
        <f>B401+B428+B453</f>
        <v>3687.75</v>
      </c>
      <c r="C400" s="1298">
        <f>C401+C428+C453</f>
        <v>23.340189873417728</v>
      </c>
      <c r="D400" s="1298"/>
      <c r="E400" s="1298"/>
      <c r="F400" s="1299"/>
      <c r="G400" s="1298">
        <f>G401+G428+G453</f>
        <v>23331.090000000004</v>
      </c>
      <c r="H400" s="1298">
        <f>H401+H428+H453</f>
        <v>5620.4999999999991</v>
      </c>
      <c r="I400" s="1300">
        <f>I401+I428+I453</f>
        <v>28951.590000000004</v>
      </c>
    </row>
    <row r="401" spans="1:9" ht="25.5" x14ac:dyDescent="0.2">
      <c r="A401" s="1289" t="s">
        <v>10</v>
      </c>
      <c r="B401" s="1324">
        <f>SUM(B402:B427)</f>
        <v>1308</v>
      </c>
      <c r="C401" s="1302">
        <f>SUM(C402:C427)</f>
        <v>8.2784810126582293</v>
      </c>
      <c r="D401" s="1302"/>
      <c r="E401" s="1302"/>
      <c r="F401" s="1312"/>
      <c r="G401" s="1302">
        <f>SUM(G402:G427)</f>
        <v>10207.730000000001</v>
      </c>
      <c r="H401" s="1302">
        <f>SUM(H402:H427)</f>
        <v>2459.0700000000002</v>
      </c>
      <c r="I401" s="1304">
        <f>SUM(I402:I427)</f>
        <v>12666.8</v>
      </c>
    </row>
    <row r="402" spans="1:9" x14ac:dyDescent="0.2">
      <c r="A402" s="1290" t="s">
        <v>1655</v>
      </c>
      <c r="B402" s="1325">
        <v>28</v>
      </c>
      <c r="C402" s="1306">
        <f t="shared" ref="C402:C452" si="153">B402/158</f>
        <v>0.17721518987341772</v>
      </c>
      <c r="D402" s="1305">
        <v>7.4386999999999999</v>
      </c>
      <c r="E402" s="1306">
        <f t="shared" ref="E402:E427" si="154">D402*B402</f>
        <v>208.28360000000001</v>
      </c>
      <c r="F402" s="1307">
        <v>1</v>
      </c>
      <c r="G402" s="1308">
        <f t="shared" ref="G402:G427" si="155">ROUND(E402*F402,2)</f>
        <v>208.28</v>
      </c>
      <c r="H402" s="1306">
        <f t="shared" ref="H402:H427" si="156">ROUND(G402*24.09%,2)</f>
        <v>50.17</v>
      </c>
      <c r="I402" s="1309">
        <f t="shared" ref="I402:I427" si="157">G402+H402</f>
        <v>258.45</v>
      </c>
    </row>
    <row r="403" spans="1:9" x14ac:dyDescent="0.2">
      <c r="A403" s="1290" t="s">
        <v>1655</v>
      </c>
      <c r="B403" s="1325">
        <v>57</v>
      </c>
      <c r="C403" s="1306">
        <f t="shared" si="153"/>
        <v>0.36075949367088606</v>
      </c>
      <c r="D403" s="1305">
        <v>7.4386999999999999</v>
      </c>
      <c r="E403" s="1306">
        <f t="shared" si="154"/>
        <v>424.0059</v>
      </c>
      <c r="F403" s="1307">
        <v>1</v>
      </c>
      <c r="G403" s="1308">
        <f t="shared" si="155"/>
        <v>424.01</v>
      </c>
      <c r="H403" s="1306">
        <f t="shared" si="156"/>
        <v>102.14</v>
      </c>
      <c r="I403" s="1309">
        <f t="shared" si="157"/>
        <v>526.15</v>
      </c>
    </row>
    <row r="404" spans="1:9" x14ac:dyDescent="0.2">
      <c r="A404" s="1290" t="s">
        <v>1655</v>
      </c>
      <c r="B404" s="1325">
        <v>57</v>
      </c>
      <c r="C404" s="1306">
        <f t="shared" si="153"/>
        <v>0.36075949367088606</v>
      </c>
      <c r="D404" s="1305">
        <v>7.4386999999999999</v>
      </c>
      <c r="E404" s="1306">
        <f t="shared" si="154"/>
        <v>424.0059</v>
      </c>
      <c r="F404" s="1307">
        <v>1</v>
      </c>
      <c r="G404" s="1308">
        <f t="shared" si="155"/>
        <v>424.01</v>
      </c>
      <c r="H404" s="1306">
        <f t="shared" si="156"/>
        <v>102.14</v>
      </c>
      <c r="I404" s="1309">
        <f t="shared" si="157"/>
        <v>526.15</v>
      </c>
    </row>
    <row r="405" spans="1:9" x14ac:dyDescent="0.2">
      <c r="A405" s="1290" t="s">
        <v>1655</v>
      </c>
      <c r="B405" s="1325">
        <v>51</v>
      </c>
      <c r="C405" s="1306">
        <f t="shared" si="153"/>
        <v>0.32278481012658228</v>
      </c>
      <c r="D405" s="1305">
        <v>7.4386999999999999</v>
      </c>
      <c r="E405" s="1306">
        <f t="shared" si="154"/>
        <v>379.37369999999999</v>
      </c>
      <c r="F405" s="1307">
        <v>1</v>
      </c>
      <c r="G405" s="1308">
        <f t="shared" si="155"/>
        <v>379.37</v>
      </c>
      <c r="H405" s="1306">
        <f t="shared" si="156"/>
        <v>91.39</v>
      </c>
      <c r="I405" s="1309">
        <f t="shared" si="157"/>
        <v>470.76</v>
      </c>
    </row>
    <row r="406" spans="1:9" x14ac:dyDescent="0.2">
      <c r="A406" s="1290" t="s">
        <v>1655</v>
      </c>
      <c r="B406" s="1325">
        <v>45</v>
      </c>
      <c r="C406" s="1306">
        <f t="shared" si="153"/>
        <v>0.2848101265822785</v>
      </c>
      <c r="D406" s="1305">
        <v>7.4386999999999999</v>
      </c>
      <c r="E406" s="1306">
        <f t="shared" si="154"/>
        <v>334.74149999999997</v>
      </c>
      <c r="F406" s="1307">
        <v>1</v>
      </c>
      <c r="G406" s="1308">
        <f t="shared" si="155"/>
        <v>334.74</v>
      </c>
      <c r="H406" s="1306">
        <f t="shared" si="156"/>
        <v>80.64</v>
      </c>
      <c r="I406" s="1309">
        <f t="shared" si="157"/>
        <v>415.38</v>
      </c>
    </row>
    <row r="407" spans="1:9" x14ac:dyDescent="0.2">
      <c r="A407" s="1290" t="s">
        <v>1655</v>
      </c>
      <c r="B407" s="1325">
        <v>60</v>
      </c>
      <c r="C407" s="1306">
        <f t="shared" si="153"/>
        <v>0.379746835443038</v>
      </c>
      <c r="D407" s="1305">
        <v>7.4386999999999999</v>
      </c>
      <c r="E407" s="1306">
        <f t="shared" si="154"/>
        <v>446.322</v>
      </c>
      <c r="F407" s="1307">
        <v>1</v>
      </c>
      <c r="G407" s="1308">
        <f t="shared" si="155"/>
        <v>446.32</v>
      </c>
      <c r="H407" s="1306">
        <f t="shared" si="156"/>
        <v>107.52</v>
      </c>
      <c r="I407" s="1309">
        <f t="shared" si="157"/>
        <v>553.84</v>
      </c>
    </row>
    <row r="408" spans="1:9" x14ac:dyDescent="0.2">
      <c r="A408" s="1290" t="s">
        <v>1655</v>
      </c>
      <c r="B408" s="1325">
        <v>24</v>
      </c>
      <c r="C408" s="1306">
        <f t="shared" si="153"/>
        <v>0.15189873417721519</v>
      </c>
      <c r="D408" s="1305">
        <v>7.4386999999999999</v>
      </c>
      <c r="E408" s="1306">
        <f t="shared" si="154"/>
        <v>178.52879999999999</v>
      </c>
      <c r="F408" s="1307">
        <v>1</v>
      </c>
      <c r="G408" s="1308">
        <f t="shared" si="155"/>
        <v>178.53</v>
      </c>
      <c r="H408" s="1306">
        <f t="shared" si="156"/>
        <v>43.01</v>
      </c>
      <c r="I408" s="1309">
        <f t="shared" si="157"/>
        <v>221.54</v>
      </c>
    </row>
    <row r="409" spans="1:9" x14ac:dyDescent="0.2">
      <c r="A409" s="1290" t="s">
        <v>1655</v>
      </c>
      <c r="B409" s="1325">
        <v>80</v>
      </c>
      <c r="C409" s="1306">
        <f t="shared" si="153"/>
        <v>0.50632911392405067</v>
      </c>
      <c r="D409" s="1305">
        <v>7.4386999999999999</v>
      </c>
      <c r="E409" s="1306">
        <f t="shared" si="154"/>
        <v>595.096</v>
      </c>
      <c r="F409" s="1307">
        <v>1</v>
      </c>
      <c r="G409" s="1308">
        <f t="shared" si="155"/>
        <v>595.1</v>
      </c>
      <c r="H409" s="1306">
        <f t="shared" si="156"/>
        <v>143.36000000000001</v>
      </c>
      <c r="I409" s="1309">
        <f t="shared" si="157"/>
        <v>738.46</v>
      </c>
    </row>
    <row r="410" spans="1:9" x14ac:dyDescent="0.2">
      <c r="A410" s="1290" t="s">
        <v>1483</v>
      </c>
      <c r="B410" s="1325">
        <v>145</v>
      </c>
      <c r="C410" s="1306">
        <f t="shared" si="153"/>
        <v>0.91772151898734178</v>
      </c>
      <c r="D410" s="1305">
        <v>7.9661999999999997</v>
      </c>
      <c r="E410" s="1306">
        <f t="shared" si="154"/>
        <v>1155.0989999999999</v>
      </c>
      <c r="F410" s="1307">
        <v>1</v>
      </c>
      <c r="G410" s="1308">
        <f t="shared" si="155"/>
        <v>1155.0999999999999</v>
      </c>
      <c r="H410" s="1306">
        <f t="shared" si="156"/>
        <v>278.26</v>
      </c>
      <c r="I410" s="1309">
        <f t="shared" si="157"/>
        <v>1433.36</v>
      </c>
    </row>
    <row r="411" spans="1:9" x14ac:dyDescent="0.2">
      <c r="A411" s="1290" t="s">
        <v>1483</v>
      </c>
      <c r="B411" s="1325">
        <v>45</v>
      </c>
      <c r="C411" s="1306">
        <f t="shared" si="153"/>
        <v>0.2848101265822785</v>
      </c>
      <c r="D411" s="1305">
        <v>7.9661999999999997</v>
      </c>
      <c r="E411" s="1306">
        <f t="shared" si="154"/>
        <v>358.47899999999998</v>
      </c>
      <c r="F411" s="1307">
        <v>1</v>
      </c>
      <c r="G411" s="1308">
        <f t="shared" si="155"/>
        <v>358.48</v>
      </c>
      <c r="H411" s="1306">
        <f t="shared" si="156"/>
        <v>86.36</v>
      </c>
      <c r="I411" s="1309">
        <f t="shared" si="157"/>
        <v>444.84000000000003</v>
      </c>
    </row>
    <row r="412" spans="1:9" x14ac:dyDescent="0.2">
      <c r="A412" s="1290" t="s">
        <v>1483</v>
      </c>
      <c r="B412" s="1325">
        <v>48</v>
      </c>
      <c r="C412" s="1306">
        <f t="shared" si="153"/>
        <v>0.30379746835443039</v>
      </c>
      <c r="D412" s="1305">
        <v>7.9661999999999997</v>
      </c>
      <c r="E412" s="1306">
        <f t="shared" si="154"/>
        <v>382.37759999999997</v>
      </c>
      <c r="F412" s="1307">
        <v>1</v>
      </c>
      <c r="G412" s="1308">
        <f t="shared" si="155"/>
        <v>382.38</v>
      </c>
      <c r="H412" s="1306">
        <f t="shared" si="156"/>
        <v>92.12</v>
      </c>
      <c r="I412" s="1309">
        <f t="shared" si="157"/>
        <v>474.5</v>
      </c>
    </row>
    <row r="413" spans="1:9" x14ac:dyDescent="0.2">
      <c r="A413" s="1290" t="s">
        <v>1483</v>
      </c>
      <c r="B413" s="1325">
        <v>42</v>
      </c>
      <c r="C413" s="1306">
        <f t="shared" si="153"/>
        <v>0.26582278481012656</v>
      </c>
      <c r="D413" s="1305">
        <v>7.9661999999999997</v>
      </c>
      <c r="E413" s="1306">
        <f t="shared" si="154"/>
        <v>334.5804</v>
      </c>
      <c r="F413" s="1307">
        <v>1</v>
      </c>
      <c r="G413" s="1308">
        <f t="shared" si="155"/>
        <v>334.58</v>
      </c>
      <c r="H413" s="1306">
        <f t="shared" si="156"/>
        <v>80.599999999999994</v>
      </c>
      <c r="I413" s="1309">
        <f t="shared" si="157"/>
        <v>415.17999999999995</v>
      </c>
    </row>
    <row r="414" spans="1:9" x14ac:dyDescent="0.2">
      <c r="A414" s="1290" t="s">
        <v>1484</v>
      </c>
      <c r="B414" s="1325">
        <v>39</v>
      </c>
      <c r="C414" s="1306">
        <f t="shared" si="153"/>
        <v>0.24683544303797469</v>
      </c>
      <c r="D414" s="1305">
        <v>7.9661999999999997</v>
      </c>
      <c r="E414" s="1306">
        <f t="shared" si="154"/>
        <v>310.68180000000001</v>
      </c>
      <c r="F414" s="1307">
        <v>1</v>
      </c>
      <c r="G414" s="1308">
        <f t="shared" si="155"/>
        <v>310.68</v>
      </c>
      <c r="H414" s="1306">
        <f t="shared" si="156"/>
        <v>74.84</v>
      </c>
      <c r="I414" s="1309">
        <f t="shared" si="157"/>
        <v>385.52</v>
      </c>
    </row>
    <row r="415" spans="1:9" x14ac:dyDescent="0.2">
      <c r="A415" s="1290" t="s">
        <v>1483</v>
      </c>
      <c r="B415" s="1325">
        <v>60</v>
      </c>
      <c r="C415" s="1306">
        <f t="shared" si="153"/>
        <v>0.379746835443038</v>
      </c>
      <c r="D415" s="1305">
        <v>7.9661999999999997</v>
      </c>
      <c r="E415" s="1306">
        <f t="shared" si="154"/>
        <v>477.97199999999998</v>
      </c>
      <c r="F415" s="1307">
        <v>1</v>
      </c>
      <c r="G415" s="1308">
        <f t="shared" si="155"/>
        <v>477.97</v>
      </c>
      <c r="H415" s="1306">
        <f t="shared" si="156"/>
        <v>115.14</v>
      </c>
      <c r="I415" s="1309">
        <f t="shared" si="157"/>
        <v>593.11</v>
      </c>
    </row>
    <row r="416" spans="1:9" x14ac:dyDescent="0.2">
      <c r="A416" s="1290" t="s">
        <v>1483</v>
      </c>
      <c r="B416" s="1325">
        <v>68</v>
      </c>
      <c r="C416" s="1306">
        <f t="shared" si="153"/>
        <v>0.43037974683544306</v>
      </c>
      <c r="D416" s="1305">
        <v>7.9661999999999997</v>
      </c>
      <c r="E416" s="1306">
        <f t="shared" si="154"/>
        <v>541.70159999999998</v>
      </c>
      <c r="F416" s="1307">
        <v>1</v>
      </c>
      <c r="G416" s="1308">
        <f t="shared" si="155"/>
        <v>541.70000000000005</v>
      </c>
      <c r="H416" s="1306">
        <f t="shared" si="156"/>
        <v>130.5</v>
      </c>
      <c r="I416" s="1309">
        <f t="shared" si="157"/>
        <v>672.2</v>
      </c>
    </row>
    <row r="417" spans="1:9" x14ac:dyDescent="0.2">
      <c r="A417" s="1290" t="s">
        <v>1483</v>
      </c>
      <c r="B417" s="1325">
        <v>36</v>
      </c>
      <c r="C417" s="1306">
        <f t="shared" si="153"/>
        <v>0.22784810126582278</v>
      </c>
      <c r="D417" s="1305">
        <v>7.9661999999999997</v>
      </c>
      <c r="E417" s="1306">
        <f t="shared" si="154"/>
        <v>286.78319999999997</v>
      </c>
      <c r="F417" s="1307">
        <v>1</v>
      </c>
      <c r="G417" s="1308">
        <f t="shared" si="155"/>
        <v>286.77999999999997</v>
      </c>
      <c r="H417" s="1306">
        <f t="shared" si="156"/>
        <v>69.09</v>
      </c>
      <c r="I417" s="1309">
        <f t="shared" si="157"/>
        <v>355.87</v>
      </c>
    </row>
    <row r="418" spans="1:9" x14ac:dyDescent="0.2">
      <c r="A418" s="1290" t="s">
        <v>1483</v>
      </c>
      <c r="B418" s="1325">
        <v>9</v>
      </c>
      <c r="C418" s="1306">
        <f t="shared" si="153"/>
        <v>5.6962025316455694E-2</v>
      </c>
      <c r="D418" s="1305">
        <v>7.9661999999999997</v>
      </c>
      <c r="E418" s="1306">
        <f t="shared" si="154"/>
        <v>71.695799999999991</v>
      </c>
      <c r="F418" s="1307">
        <v>1</v>
      </c>
      <c r="G418" s="1308">
        <f t="shared" si="155"/>
        <v>71.7</v>
      </c>
      <c r="H418" s="1306">
        <f t="shared" si="156"/>
        <v>17.27</v>
      </c>
      <c r="I418" s="1309">
        <f t="shared" si="157"/>
        <v>88.97</v>
      </c>
    </row>
    <row r="419" spans="1:9" x14ac:dyDescent="0.2">
      <c r="A419" s="1290" t="s">
        <v>1483</v>
      </c>
      <c r="B419" s="1325">
        <v>27</v>
      </c>
      <c r="C419" s="1306">
        <f t="shared" si="153"/>
        <v>0.17088607594936708</v>
      </c>
      <c r="D419" s="1305">
        <v>7.9661999999999997</v>
      </c>
      <c r="E419" s="1306">
        <f t="shared" si="154"/>
        <v>215.0874</v>
      </c>
      <c r="F419" s="1307">
        <v>1</v>
      </c>
      <c r="G419" s="1308">
        <f t="shared" si="155"/>
        <v>215.09</v>
      </c>
      <c r="H419" s="1306">
        <f t="shared" si="156"/>
        <v>51.82</v>
      </c>
      <c r="I419" s="1309">
        <f t="shared" si="157"/>
        <v>266.91000000000003</v>
      </c>
    </row>
    <row r="420" spans="1:9" x14ac:dyDescent="0.2">
      <c r="A420" s="1290" t="s">
        <v>1484</v>
      </c>
      <c r="B420" s="1325">
        <v>78</v>
      </c>
      <c r="C420" s="1306">
        <f t="shared" si="153"/>
        <v>0.49367088607594939</v>
      </c>
      <c r="D420" s="1305">
        <v>7.9661999999999997</v>
      </c>
      <c r="E420" s="1306">
        <f t="shared" si="154"/>
        <v>621.36360000000002</v>
      </c>
      <c r="F420" s="1307">
        <v>1</v>
      </c>
      <c r="G420" s="1308">
        <f t="shared" si="155"/>
        <v>621.36</v>
      </c>
      <c r="H420" s="1306">
        <f t="shared" si="156"/>
        <v>149.69</v>
      </c>
      <c r="I420" s="1309">
        <f t="shared" si="157"/>
        <v>771.05</v>
      </c>
    </row>
    <row r="421" spans="1:9" x14ac:dyDescent="0.2">
      <c r="A421" s="1290" t="s">
        <v>1483</v>
      </c>
      <c r="B421" s="1325">
        <v>54</v>
      </c>
      <c r="C421" s="1306">
        <f t="shared" si="153"/>
        <v>0.34177215189873417</v>
      </c>
      <c r="D421" s="1305">
        <v>7.9661999999999997</v>
      </c>
      <c r="E421" s="1306">
        <f t="shared" si="154"/>
        <v>430.1748</v>
      </c>
      <c r="F421" s="1307">
        <v>1</v>
      </c>
      <c r="G421" s="1308">
        <f t="shared" si="155"/>
        <v>430.17</v>
      </c>
      <c r="H421" s="1306">
        <f t="shared" si="156"/>
        <v>103.63</v>
      </c>
      <c r="I421" s="1309">
        <f t="shared" si="157"/>
        <v>533.79999999999995</v>
      </c>
    </row>
    <row r="422" spans="1:9" x14ac:dyDescent="0.2">
      <c r="A422" s="1290" t="s">
        <v>1484</v>
      </c>
      <c r="B422" s="1325">
        <v>24</v>
      </c>
      <c r="C422" s="1306">
        <f t="shared" si="153"/>
        <v>0.15189873417721519</v>
      </c>
      <c r="D422" s="1305">
        <v>7.9661999999999997</v>
      </c>
      <c r="E422" s="1306">
        <f t="shared" si="154"/>
        <v>191.18879999999999</v>
      </c>
      <c r="F422" s="1307">
        <v>1</v>
      </c>
      <c r="G422" s="1308">
        <f t="shared" si="155"/>
        <v>191.19</v>
      </c>
      <c r="H422" s="1306">
        <f t="shared" si="156"/>
        <v>46.06</v>
      </c>
      <c r="I422" s="1309">
        <f t="shared" si="157"/>
        <v>237.25</v>
      </c>
    </row>
    <row r="423" spans="1:9" x14ac:dyDescent="0.2">
      <c r="A423" s="1290" t="s">
        <v>1483</v>
      </c>
      <c r="B423" s="1325">
        <v>48</v>
      </c>
      <c r="C423" s="1306">
        <f t="shared" si="153"/>
        <v>0.30379746835443039</v>
      </c>
      <c r="D423" s="1305">
        <v>7.9661999999999997</v>
      </c>
      <c r="E423" s="1306">
        <f t="shared" si="154"/>
        <v>382.37759999999997</v>
      </c>
      <c r="F423" s="1307">
        <v>1</v>
      </c>
      <c r="G423" s="1308">
        <f t="shared" si="155"/>
        <v>382.38</v>
      </c>
      <c r="H423" s="1306">
        <f t="shared" si="156"/>
        <v>92.12</v>
      </c>
      <c r="I423" s="1309">
        <f t="shared" si="157"/>
        <v>474.5</v>
      </c>
    </row>
    <row r="424" spans="1:9" x14ac:dyDescent="0.2">
      <c r="A424" s="1290" t="s">
        <v>1483</v>
      </c>
      <c r="B424" s="1325">
        <v>78</v>
      </c>
      <c r="C424" s="1306">
        <f t="shared" si="153"/>
        <v>0.49367088607594939</v>
      </c>
      <c r="D424" s="1305">
        <v>7.9661999999999997</v>
      </c>
      <c r="E424" s="1306">
        <f t="shared" si="154"/>
        <v>621.36360000000002</v>
      </c>
      <c r="F424" s="1307">
        <v>1</v>
      </c>
      <c r="G424" s="1308">
        <f t="shared" si="155"/>
        <v>621.36</v>
      </c>
      <c r="H424" s="1306">
        <f t="shared" si="156"/>
        <v>149.69</v>
      </c>
      <c r="I424" s="1309">
        <f t="shared" si="157"/>
        <v>771.05</v>
      </c>
    </row>
    <row r="425" spans="1:9" x14ac:dyDescent="0.2">
      <c r="A425" s="1290" t="s">
        <v>1483</v>
      </c>
      <c r="B425" s="1325">
        <v>36</v>
      </c>
      <c r="C425" s="1306">
        <f t="shared" si="153"/>
        <v>0.22784810126582278</v>
      </c>
      <c r="D425" s="1305">
        <v>7.9661999999999997</v>
      </c>
      <c r="E425" s="1306">
        <f t="shared" si="154"/>
        <v>286.78319999999997</v>
      </c>
      <c r="F425" s="1307">
        <v>1</v>
      </c>
      <c r="G425" s="1308">
        <f t="shared" si="155"/>
        <v>286.77999999999997</v>
      </c>
      <c r="H425" s="1306">
        <f t="shared" si="156"/>
        <v>69.09</v>
      </c>
      <c r="I425" s="1309">
        <f t="shared" si="157"/>
        <v>355.87</v>
      </c>
    </row>
    <row r="426" spans="1:9" x14ac:dyDescent="0.2">
      <c r="A426" s="1290" t="s">
        <v>1483</v>
      </c>
      <c r="B426" s="1325">
        <v>45</v>
      </c>
      <c r="C426" s="1306">
        <f t="shared" si="153"/>
        <v>0.2848101265822785</v>
      </c>
      <c r="D426" s="1305">
        <v>7.9661999999999997</v>
      </c>
      <c r="E426" s="1306">
        <f t="shared" si="154"/>
        <v>358.47899999999998</v>
      </c>
      <c r="F426" s="1307">
        <v>1</v>
      </c>
      <c r="G426" s="1308">
        <f t="shared" si="155"/>
        <v>358.48</v>
      </c>
      <c r="H426" s="1306">
        <f t="shared" si="156"/>
        <v>86.36</v>
      </c>
      <c r="I426" s="1309">
        <f t="shared" si="157"/>
        <v>444.84000000000003</v>
      </c>
    </row>
    <row r="427" spans="1:9" x14ac:dyDescent="0.2">
      <c r="A427" s="1290" t="s">
        <v>1483</v>
      </c>
      <c r="B427" s="1325">
        <v>24</v>
      </c>
      <c r="C427" s="1306">
        <f t="shared" si="153"/>
        <v>0.15189873417721519</v>
      </c>
      <c r="D427" s="1305">
        <v>7.9661999999999997</v>
      </c>
      <c r="E427" s="1306">
        <f t="shared" si="154"/>
        <v>191.18879999999999</v>
      </c>
      <c r="F427" s="1307">
        <v>1</v>
      </c>
      <c r="G427" s="1308">
        <f t="shared" si="155"/>
        <v>191.19</v>
      </c>
      <c r="H427" s="1306">
        <f t="shared" si="156"/>
        <v>46.06</v>
      </c>
      <c r="I427" s="1309">
        <f t="shared" si="157"/>
        <v>237.25</v>
      </c>
    </row>
    <row r="428" spans="1:9" ht="38.25" x14ac:dyDescent="0.2">
      <c r="A428" s="1289" t="s">
        <v>8</v>
      </c>
      <c r="B428" s="1324">
        <f>SUM(B429:B452)</f>
        <v>2208</v>
      </c>
      <c r="C428" s="1302">
        <f>SUM(C429:C452)</f>
        <v>13.974683544303801</v>
      </c>
      <c r="D428" s="1302"/>
      <c r="E428" s="1302"/>
      <c r="F428" s="1312"/>
      <c r="G428" s="1302">
        <f>SUM(G429:G452)</f>
        <v>12431.53</v>
      </c>
      <c r="H428" s="1302">
        <f>SUM(H429:H452)</f>
        <v>2994.7699999999991</v>
      </c>
      <c r="I428" s="1304">
        <f>SUM(I429:I452)</f>
        <v>15426.300000000003</v>
      </c>
    </row>
    <row r="429" spans="1:9" x14ac:dyDescent="0.2">
      <c r="A429" s="1290" t="s">
        <v>626</v>
      </c>
      <c r="B429" s="1325">
        <v>48</v>
      </c>
      <c r="C429" s="1306">
        <f t="shared" si="153"/>
        <v>0.30379746835443039</v>
      </c>
      <c r="D429" s="1305">
        <v>5.3586999999999998</v>
      </c>
      <c r="E429" s="1306">
        <f t="shared" ref="E429:E452" si="158">D429*B429</f>
        <v>257.2176</v>
      </c>
      <c r="F429" s="1307">
        <v>1</v>
      </c>
      <c r="G429" s="1308">
        <f t="shared" ref="G429:G452" si="159">ROUND(E429*F429,2)</f>
        <v>257.22000000000003</v>
      </c>
      <c r="H429" s="1306">
        <f t="shared" ref="H429:H452" si="160">ROUND(G429*24.09%,2)</f>
        <v>61.96</v>
      </c>
      <c r="I429" s="1309">
        <f t="shared" ref="I429:I452" si="161">G429+H429</f>
        <v>319.18</v>
      </c>
    </row>
    <row r="430" spans="1:9" x14ac:dyDescent="0.2">
      <c r="A430" s="1290" t="s">
        <v>626</v>
      </c>
      <c r="B430" s="1325">
        <v>48</v>
      </c>
      <c r="C430" s="1306">
        <f t="shared" si="153"/>
        <v>0.30379746835443039</v>
      </c>
      <c r="D430" s="1305">
        <v>5.3586999999999998</v>
      </c>
      <c r="E430" s="1306">
        <f t="shared" si="158"/>
        <v>257.2176</v>
      </c>
      <c r="F430" s="1307">
        <v>1</v>
      </c>
      <c r="G430" s="1308">
        <f t="shared" si="159"/>
        <v>257.22000000000003</v>
      </c>
      <c r="H430" s="1306">
        <f t="shared" si="160"/>
        <v>61.96</v>
      </c>
      <c r="I430" s="1309">
        <f t="shared" si="161"/>
        <v>319.18</v>
      </c>
    </row>
    <row r="431" spans="1:9" x14ac:dyDescent="0.2">
      <c r="A431" s="1290" t="s">
        <v>626</v>
      </c>
      <c r="B431" s="1325">
        <v>144</v>
      </c>
      <c r="C431" s="1306">
        <f t="shared" si="153"/>
        <v>0.91139240506329111</v>
      </c>
      <c r="D431" s="1305">
        <v>5.3586999999999998</v>
      </c>
      <c r="E431" s="1306">
        <f t="shared" si="158"/>
        <v>771.65279999999996</v>
      </c>
      <c r="F431" s="1307">
        <v>1</v>
      </c>
      <c r="G431" s="1308">
        <f t="shared" si="159"/>
        <v>771.65</v>
      </c>
      <c r="H431" s="1306">
        <f t="shared" si="160"/>
        <v>185.89</v>
      </c>
      <c r="I431" s="1309">
        <f t="shared" si="161"/>
        <v>957.54</v>
      </c>
    </row>
    <row r="432" spans="1:9" x14ac:dyDescent="0.2">
      <c r="A432" s="1290" t="s">
        <v>626</v>
      </c>
      <c r="B432" s="1325">
        <v>192</v>
      </c>
      <c r="C432" s="1306">
        <f t="shared" si="153"/>
        <v>1.2151898734177216</v>
      </c>
      <c r="D432" s="1305">
        <v>5.3586999999999998</v>
      </c>
      <c r="E432" s="1306">
        <f t="shared" si="158"/>
        <v>1028.8704</v>
      </c>
      <c r="F432" s="1307">
        <v>1</v>
      </c>
      <c r="G432" s="1308">
        <f t="shared" si="159"/>
        <v>1028.8699999999999</v>
      </c>
      <c r="H432" s="1306">
        <f t="shared" si="160"/>
        <v>247.85</v>
      </c>
      <c r="I432" s="1309">
        <f t="shared" si="161"/>
        <v>1276.7199999999998</v>
      </c>
    </row>
    <row r="433" spans="1:9" x14ac:dyDescent="0.2">
      <c r="A433" s="1290" t="s">
        <v>508</v>
      </c>
      <c r="B433" s="1325">
        <v>64</v>
      </c>
      <c r="C433" s="1306">
        <f t="shared" si="153"/>
        <v>0.4050632911392405</v>
      </c>
      <c r="D433" s="1305">
        <v>5.5385999999999997</v>
      </c>
      <c r="E433" s="1306">
        <f t="shared" si="158"/>
        <v>354.47039999999998</v>
      </c>
      <c r="F433" s="1307">
        <v>1</v>
      </c>
      <c r="G433" s="1308">
        <f t="shared" si="159"/>
        <v>354.47</v>
      </c>
      <c r="H433" s="1306">
        <f t="shared" si="160"/>
        <v>85.39</v>
      </c>
      <c r="I433" s="1309">
        <f t="shared" si="161"/>
        <v>439.86</v>
      </c>
    </row>
    <row r="434" spans="1:9" x14ac:dyDescent="0.2">
      <c r="A434" s="1290" t="s">
        <v>508</v>
      </c>
      <c r="B434" s="1325">
        <v>72</v>
      </c>
      <c r="C434" s="1306">
        <f t="shared" si="153"/>
        <v>0.45569620253164556</v>
      </c>
      <c r="D434" s="1305">
        <v>5.5385999999999997</v>
      </c>
      <c r="E434" s="1306">
        <f t="shared" si="158"/>
        <v>398.7792</v>
      </c>
      <c r="F434" s="1307">
        <v>1</v>
      </c>
      <c r="G434" s="1308">
        <f t="shared" si="159"/>
        <v>398.78</v>
      </c>
      <c r="H434" s="1306">
        <f t="shared" si="160"/>
        <v>96.07</v>
      </c>
      <c r="I434" s="1309">
        <f t="shared" si="161"/>
        <v>494.84999999999997</v>
      </c>
    </row>
    <row r="435" spans="1:9" x14ac:dyDescent="0.2">
      <c r="A435" s="1290" t="s">
        <v>508</v>
      </c>
      <c r="B435" s="1325">
        <v>56</v>
      </c>
      <c r="C435" s="1306">
        <f t="shared" si="153"/>
        <v>0.35443037974683544</v>
      </c>
      <c r="D435" s="1305">
        <v>5.5385999999999997</v>
      </c>
      <c r="E435" s="1306">
        <f t="shared" si="158"/>
        <v>310.16159999999996</v>
      </c>
      <c r="F435" s="1307">
        <v>1</v>
      </c>
      <c r="G435" s="1308">
        <f t="shared" si="159"/>
        <v>310.16000000000003</v>
      </c>
      <c r="H435" s="1306">
        <f t="shared" si="160"/>
        <v>74.72</v>
      </c>
      <c r="I435" s="1309">
        <f t="shared" si="161"/>
        <v>384.88</v>
      </c>
    </row>
    <row r="436" spans="1:9" x14ac:dyDescent="0.2">
      <c r="A436" s="1290" t="s">
        <v>508</v>
      </c>
      <c r="B436" s="1325">
        <v>96</v>
      </c>
      <c r="C436" s="1306">
        <f t="shared" si="153"/>
        <v>0.60759493670886078</v>
      </c>
      <c r="D436" s="1305">
        <v>5.5385999999999997</v>
      </c>
      <c r="E436" s="1306">
        <f t="shared" si="158"/>
        <v>531.7056</v>
      </c>
      <c r="F436" s="1307">
        <v>1</v>
      </c>
      <c r="G436" s="1308">
        <f t="shared" si="159"/>
        <v>531.71</v>
      </c>
      <c r="H436" s="1306">
        <f t="shared" si="160"/>
        <v>128.09</v>
      </c>
      <c r="I436" s="1309">
        <f t="shared" si="161"/>
        <v>659.80000000000007</v>
      </c>
    </row>
    <row r="437" spans="1:9" x14ac:dyDescent="0.2">
      <c r="A437" s="1290" t="s">
        <v>508</v>
      </c>
      <c r="B437" s="1325">
        <v>192</v>
      </c>
      <c r="C437" s="1306">
        <f t="shared" si="153"/>
        <v>1.2151898734177216</v>
      </c>
      <c r="D437" s="1305">
        <v>5.5385999999999997</v>
      </c>
      <c r="E437" s="1306">
        <f t="shared" si="158"/>
        <v>1063.4112</v>
      </c>
      <c r="F437" s="1307">
        <v>1</v>
      </c>
      <c r="G437" s="1308">
        <f t="shared" si="159"/>
        <v>1063.4100000000001</v>
      </c>
      <c r="H437" s="1306">
        <f t="shared" si="160"/>
        <v>256.18</v>
      </c>
      <c r="I437" s="1309">
        <f t="shared" si="161"/>
        <v>1319.5900000000001</v>
      </c>
    </row>
    <row r="438" spans="1:9" x14ac:dyDescent="0.2">
      <c r="A438" s="1290" t="s">
        <v>508</v>
      </c>
      <c r="B438" s="1325">
        <v>80</v>
      </c>
      <c r="C438" s="1306">
        <f t="shared" si="153"/>
        <v>0.50632911392405067</v>
      </c>
      <c r="D438" s="1305">
        <v>5.5385999999999997</v>
      </c>
      <c r="E438" s="1306">
        <f t="shared" si="158"/>
        <v>443.08799999999997</v>
      </c>
      <c r="F438" s="1307">
        <v>1</v>
      </c>
      <c r="G438" s="1308">
        <f t="shared" si="159"/>
        <v>443.09</v>
      </c>
      <c r="H438" s="1306">
        <f t="shared" si="160"/>
        <v>106.74</v>
      </c>
      <c r="I438" s="1309">
        <f t="shared" si="161"/>
        <v>549.82999999999993</v>
      </c>
    </row>
    <row r="439" spans="1:9" x14ac:dyDescent="0.2">
      <c r="A439" s="1290" t="s">
        <v>508</v>
      </c>
      <c r="B439" s="1325">
        <v>48</v>
      </c>
      <c r="C439" s="1306">
        <f t="shared" si="153"/>
        <v>0.30379746835443039</v>
      </c>
      <c r="D439" s="1305">
        <v>5.5385999999999997</v>
      </c>
      <c r="E439" s="1306">
        <f t="shared" si="158"/>
        <v>265.8528</v>
      </c>
      <c r="F439" s="1307">
        <v>1</v>
      </c>
      <c r="G439" s="1308">
        <f t="shared" si="159"/>
        <v>265.85000000000002</v>
      </c>
      <c r="H439" s="1306">
        <f t="shared" si="160"/>
        <v>64.040000000000006</v>
      </c>
      <c r="I439" s="1309">
        <f t="shared" si="161"/>
        <v>329.89000000000004</v>
      </c>
    </row>
    <row r="440" spans="1:9" x14ac:dyDescent="0.2">
      <c r="A440" s="1290" t="s">
        <v>508</v>
      </c>
      <c r="B440" s="1325">
        <v>96</v>
      </c>
      <c r="C440" s="1306">
        <f t="shared" si="153"/>
        <v>0.60759493670886078</v>
      </c>
      <c r="D440" s="1305">
        <v>5.5385999999999997</v>
      </c>
      <c r="E440" s="1306">
        <f t="shared" si="158"/>
        <v>531.7056</v>
      </c>
      <c r="F440" s="1307">
        <v>1</v>
      </c>
      <c r="G440" s="1308">
        <f t="shared" si="159"/>
        <v>531.71</v>
      </c>
      <c r="H440" s="1306">
        <f t="shared" si="160"/>
        <v>128.09</v>
      </c>
      <c r="I440" s="1309">
        <f t="shared" si="161"/>
        <v>659.80000000000007</v>
      </c>
    </row>
    <row r="441" spans="1:9" x14ac:dyDescent="0.2">
      <c r="A441" s="1290" t="s">
        <v>508</v>
      </c>
      <c r="B441" s="1325">
        <v>72</v>
      </c>
      <c r="C441" s="1306">
        <f t="shared" si="153"/>
        <v>0.45569620253164556</v>
      </c>
      <c r="D441" s="1305">
        <v>5.5385999999999997</v>
      </c>
      <c r="E441" s="1306">
        <f t="shared" si="158"/>
        <v>398.7792</v>
      </c>
      <c r="F441" s="1307">
        <v>1</v>
      </c>
      <c r="G441" s="1308">
        <f t="shared" si="159"/>
        <v>398.78</v>
      </c>
      <c r="H441" s="1306">
        <f t="shared" si="160"/>
        <v>96.07</v>
      </c>
      <c r="I441" s="1309">
        <f t="shared" si="161"/>
        <v>494.84999999999997</v>
      </c>
    </row>
    <row r="442" spans="1:9" x14ac:dyDescent="0.2">
      <c r="A442" s="1290" t="s">
        <v>508</v>
      </c>
      <c r="B442" s="1325">
        <v>72</v>
      </c>
      <c r="C442" s="1306">
        <f t="shared" si="153"/>
        <v>0.45569620253164556</v>
      </c>
      <c r="D442" s="1305">
        <v>5.5385999999999997</v>
      </c>
      <c r="E442" s="1306">
        <f t="shared" si="158"/>
        <v>398.7792</v>
      </c>
      <c r="F442" s="1307">
        <v>1</v>
      </c>
      <c r="G442" s="1308">
        <f t="shared" si="159"/>
        <v>398.78</v>
      </c>
      <c r="H442" s="1306">
        <f t="shared" si="160"/>
        <v>96.07</v>
      </c>
      <c r="I442" s="1309">
        <f t="shared" si="161"/>
        <v>494.84999999999997</v>
      </c>
    </row>
    <row r="443" spans="1:9" x14ac:dyDescent="0.2">
      <c r="A443" s="1290" t="s">
        <v>508</v>
      </c>
      <c r="B443" s="1325">
        <v>120</v>
      </c>
      <c r="C443" s="1306">
        <f t="shared" si="153"/>
        <v>0.759493670886076</v>
      </c>
      <c r="D443" s="1305">
        <v>5.5385999999999997</v>
      </c>
      <c r="E443" s="1306">
        <f t="shared" si="158"/>
        <v>664.63199999999995</v>
      </c>
      <c r="F443" s="1307">
        <v>1</v>
      </c>
      <c r="G443" s="1308">
        <f t="shared" si="159"/>
        <v>664.63</v>
      </c>
      <c r="H443" s="1306">
        <f t="shared" si="160"/>
        <v>160.11000000000001</v>
      </c>
      <c r="I443" s="1309">
        <f t="shared" si="161"/>
        <v>824.74</v>
      </c>
    </row>
    <row r="444" spans="1:9" x14ac:dyDescent="0.2">
      <c r="A444" s="1290" t="s">
        <v>508</v>
      </c>
      <c r="B444" s="1325">
        <v>168</v>
      </c>
      <c r="C444" s="1306">
        <f t="shared" si="153"/>
        <v>1.0632911392405062</v>
      </c>
      <c r="D444" s="1305">
        <v>5.5385999999999997</v>
      </c>
      <c r="E444" s="1306">
        <f t="shared" si="158"/>
        <v>930.48479999999995</v>
      </c>
      <c r="F444" s="1307">
        <v>1</v>
      </c>
      <c r="G444" s="1308">
        <f t="shared" si="159"/>
        <v>930.48</v>
      </c>
      <c r="H444" s="1306">
        <f t="shared" si="160"/>
        <v>224.15</v>
      </c>
      <c r="I444" s="1309">
        <f t="shared" si="161"/>
        <v>1154.6300000000001</v>
      </c>
    </row>
    <row r="445" spans="1:9" x14ac:dyDescent="0.2">
      <c r="A445" s="1290" t="s">
        <v>626</v>
      </c>
      <c r="B445" s="1325">
        <v>64</v>
      </c>
      <c r="C445" s="1306">
        <f t="shared" si="153"/>
        <v>0.4050632911392405</v>
      </c>
      <c r="D445" s="1305">
        <v>5.9222000000000001</v>
      </c>
      <c r="E445" s="1306">
        <f t="shared" si="158"/>
        <v>379.02080000000001</v>
      </c>
      <c r="F445" s="1307">
        <v>1</v>
      </c>
      <c r="G445" s="1308">
        <f t="shared" si="159"/>
        <v>379.02</v>
      </c>
      <c r="H445" s="1306">
        <f t="shared" si="160"/>
        <v>91.31</v>
      </c>
      <c r="I445" s="1309">
        <f t="shared" si="161"/>
        <v>470.33</v>
      </c>
    </row>
    <row r="446" spans="1:9" x14ac:dyDescent="0.2">
      <c r="A446" s="1290" t="s">
        <v>626</v>
      </c>
      <c r="B446" s="1325">
        <v>120</v>
      </c>
      <c r="C446" s="1306">
        <f t="shared" si="153"/>
        <v>0.759493670886076</v>
      </c>
      <c r="D446" s="1305">
        <v>5.9222000000000001</v>
      </c>
      <c r="E446" s="1306">
        <f t="shared" si="158"/>
        <v>710.66399999999999</v>
      </c>
      <c r="F446" s="1307">
        <v>1</v>
      </c>
      <c r="G446" s="1308">
        <f t="shared" si="159"/>
        <v>710.66</v>
      </c>
      <c r="H446" s="1306">
        <f t="shared" si="160"/>
        <v>171.2</v>
      </c>
      <c r="I446" s="1309">
        <f t="shared" si="161"/>
        <v>881.8599999999999</v>
      </c>
    </row>
    <row r="447" spans="1:9" x14ac:dyDescent="0.2">
      <c r="A447" s="1290" t="s">
        <v>626</v>
      </c>
      <c r="B447" s="1325">
        <v>96</v>
      </c>
      <c r="C447" s="1306">
        <f t="shared" si="153"/>
        <v>0.60759493670886078</v>
      </c>
      <c r="D447" s="1305">
        <v>5.9222000000000001</v>
      </c>
      <c r="E447" s="1306">
        <f t="shared" si="158"/>
        <v>568.53120000000001</v>
      </c>
      <c r="F447" s="1307">
        <v>1</v>
      </c>
      <c r="G447" s="1308">
        <f t="shared" si="159"/>
        <v>568.53</v>
      </c>
      <c r="H447" s="1306">
        <f t="shared" si="160"/>
        <v>136.96</v>
      </c>
      <c r="I447" s="1309">
        <f t="shared" si="161"/>
        <v>705.49</v>
      </c>
    </row>
    <row r="448" spans="1:9" x14ac:dyDescent="0.2">
      <c r="A448" s="1290" t="s">
        <v>626</v>
      </c>
      <c r="B448" s="1325">
        <v>96</v>
      </c>
      <c r="C448" s="1306">
        <f t="shared" si="153"/>
        <v>0.60759493670886078</v>
      </c>
      <c r="D448" s="1305">
        <v>5.9222000000000001</v>
      </c>
      <c r="E448" s="1306">
        <f t="shared" si="158"/>
        <v>568.53120000000001</v>
      </c>
      <c r="F448" s="1307">
        <v>1</v>
      </c>
      <c r="G448" s="1308">
        <f t="shared" si="159"/>
        <v>568.53</v>
      </c>
      <c r="H448" s="1306">
        <f t="shared" si="160"/>
        <v>136.96</v>
      </c>
      <c r="I448" s="1309">
        <f t="shared" si="161"/>
        <v>705.49</v>
      </c>
    </row>
    <row r="449" spans="1:9" x14ac:dyDescent="0.2">
      <c r="A449" s="1290" t="s">
        <v>626</v>
      </c>
      <c r="B449" s="1325">
        <v>72</v>
      </c>
      <c r="C449" s="1306">
        <f t="shared" si="153"/>
        <v>0.45569620253164556</v>
      </c>
      <c r="D449" s="1305">
        <v>5.9222000000000001</v>
      </c>
      <c r="E449" s="1306">
        <f t="shared" si="158"/>
        <v>426.39840000000004</v>
      </c>
      <c r="F449" s="1307">
        <v>1</v>
      </c>
      <c r="G449" s="1308">
        <f t="shared" si="159"/>
        <v>426.4</v>
      </c>
      <c r="H449" s="1306">
        <f t="shared" si="160"/>
        <v>102.72</v>
      </c>
      <c r="I449" s="1309">
        <f t="shared" si="161"/>
        <v>529.12</v>
      </c>
    </row>
    <row r="450" spans="1:9" x14ac:dyDescent="0.2">
      <c r="A450" s="1290" t="s">
        <v>508</v>
      </c>
      <c r="B450" s="1325">
        <v>12</v>
      </c>
      <c r="C450" s="1306">
        <f t="shared" si="153"/>
        <v>7.5949367088607597E-2</v>
      </c>
      <c r="D450" s="1305">
        <v>6.1020000000000003</v>
      </c>
      <c r="E450" s="1306">
        <f t="shared" si="158"/>
        <v>73.224000000000004</v>
      </c>
      <c r="F450" s="1307">
        <v>1</v>
      </c>
      <c r="G450" s="1308">
        <f t="shared" si="159"/>
        <v>73.22</v>
      </c>
      <c r="H450" s="1306">
        <f t="shared" si="160"/>
        <v>17.64</v>
      </c>
      <c r="I450" s="1309">
        <f t="shared" si="161"/>
        <v>90.86</v>
      </c>
    </row>
    <row r="451" spans="1:9" x14ac:dyDescent="0.2">
      <c r="A451" s="1290" t="s">
        <v>508</v>
      </c>
      <c r="B451" s="1325">
        <v>60</v>
      </c>
      <c r="C451" s="1306">
        <f t="shared" si="153"/>
        <v>0.379746835443038</v>
      </c>
      <c r="D451" s="1305">
        <v>6.1020000000000003</v>
      </c>
      <c r="E451" s="1306">
        <f t="shared" si="158"/>
        <v>366.12</v>
      </c>
      <c r="F451" s="1307">
        <v>1</v>
      </c>
      <c r="G451" s="1308">
        <f t="shared" si="159"/>
        <v>366.12</v>
      </c>
      <c r="H451" s="1306">
        <f t="shared" si="160"/>
        <v>88.2</v>
      </c>
      <c r="I451" s="1309">
        <f t="shared" si="161"/>
        <v>454.32</v>
      </c>
    </row>
    <row r="452" spans="1:9" x14ac:dyDescent="0.2">
      <c r="A452" s="1290" t="s">
        <v>508</v>
      </c>
      <c r="B452" s="1325">
        <v>120</v>
      </c>
      <c r="C452" s="1306">
        <f t="shared" si="153"/>
        <v>0.759493670886076</v>
      </c>
      <c r="D452" s="1305">
        <v>6.1020000000000003</v>
      </c>
      <c r="E452" s="1306">
        <f t="shared" si="158"/>
        <v>732.24</v>
      </c>
      <c r="F452" s="1307">
        <v>1</v>
      </c>
      <c r="G452" s="1308">
        <f t="shared" si="159"/>
        <v>732.24</v>
      </c>
      <c r="H452" s="1306">
        <f t="shared" si="160"/>
        <v>176.4</v>
      </c>
      <c r="I452" s="1309">
        <f t="shared" si="161"/>
        <v>908.64</v>
      </c>
    </row>
    <row r="453" spans="1:9" ht="25.5" x14ac:dyDescent="0.2">
      <c r="A453" s="1289" t="s">
        <v>7</v>
      </c>
      <c r="B453" s="1324">
        <f>SUM(B454:B455)</f>
        <v>171.75</v>
      </c>
      <c r="C453" s="1302">
        <f>SUM(C454:C455)</f>
        <v>1.0870253164556962</v>
      </c>
      <c r="D453" s="1302"/>
      <c r="E453" s="1302"/>
      <c r="F453" s="1312"/>
      <c r="G453" s="1302">
        <f>SUM(G454:G455)</f>
        <v>691.82999999999993</v>
      </c>
      <c r="H453" s="1302">
        <f>SUM(H454:H455)</f>
        <v>166.66</v>
      </c>
      <c r="I453" s="1304">
        <f>SUM(I454:I455)</f>
        <v>858.49</v>
      </c>
    </row>
    <row r="454" spans="1:9" x14ac:dyDescent="0.2">
      <c r="A454" s="1290" t="s">
        <v>1658</v>
      </c>
      <c r="B454" s="1325">
        <v>118.5</v>
      </c>
      <c r="C454" s="1306">
        <f t="shared" ref="C454:C455" si="162">B454/158</f>
        <v>0.75</v>
      </c>
      <c r="D454" s="1305">
        <v>4.0281000000000002</v>
      </c>
      <c r="E454" s="1306">
        <f>D454*B454</f>
        <v>477.32985000000002</v>
      </c>
      <c r="F454" s="1307">
        <v>1</v>
      </c>
      <c r="G454" s="1308">
        <f t="shared" ref="G454:G455" si="163">ROUND(E454*F454,2)</f>
        <v>477.33</v>
      </c>
      <c r="H454" s="1306">
        <f>ROUND(G454*24.09%,2)</f>
        <v>114.99</v>
      </c>
      <c r="I454" s="1309">
        <f>G454+H454</f>
        <v>592.31999999999994</v>
      </c>
    </row>
    <row r="455" spans="1:9" x14ac:dyDescent="0.2">
      <c r="A455" s="1290" t="s">
        <v>1658</v>
      </c>
      <c r="B455" s="1325">
        <v>53.25</v>
      </c>
      <c r="C455" s="1306">
        <f t="shared" si="162"/>
        <v>0.33702531645569622</v>
      </c>
      <c r="D455" s="1305">
        <v>4.0281000000000002</v>
      </c>
      <c r="E455" s="1306">
        <f>D455*B455</f>
        <v>214.49632500000001</v>
      </c>
      <c r="F455" s="1307">
        <v>1</v>
      </c>
      <c r="G455" s="1308">
        <f t="shared" si="163"/>
        <v>214.5</v>
      </c>
      <c r="H455" s="1306">
        <f>ROUND(G455*24.09%,2)</f>
        <v>51.67</v>
      </c>
      <c r="I455" s="1309">
        <f>G455+H455</f>
        <v>266.17</v>
      </c>
    </row>
    <row r="456" spans="1:9" x14ac:dyDescent="0.2">
      <c r="A456" s="1288" t="s">
        <v>1659</v>
      </c>
      <c r="B456" s="1323">
        <f>SUM(B461+B457)</f>
        <v>824.5</v>
      </c>
      <c r="C456" s="1298">
        <f>SUM(C461+C457)</f>
        <v>5.2183544303797467</v>
      </c>
      <c r="D456" s="1298"/>
      <c r="E456" s="1298"/>
      <c r="F456" s="1299"/>
      <c r="G456" s="1298">
        <f>SUM(G461+G457)</f>
        <v>7527.85</v>
      </c>
      <c r="H456" s="1298">
        <f>SUM(H461+H457)</f>
        <v>1813.45</v>
      </c>
      <c r="I456" s="1300">
        <f>SUM(I461+I457)</f>
        <v>9341.2999999999993</v>
      </c>
    </row>
    <row r="457" spans="1:9" ht="25.5" x14ac:dyDescent="0.2">
      <c r="A457" s="1289" t="s">
        <v>10</v>
      </c>
      <c r="B457" s="1324">
        <f>SUM(B458:B460)</f>
        <v>238</v>
      </c>
      <c r="C457" s="1302">
        <f>SUM(C458:C460)</f>
        <v>1.5063291139240507</v>
      </c>
      <c r="D457" s="1302"/>
      <c r="E457" s="1302"/>
      <c r="F457" s="1312"/>
      <c r="G457" s="1302">
        <f>SUM(G458:G460)</f>
        <v>3416.14</v>
      </c>
      <c r="H457" s="1302">
        <f>SUM(H458:H460)</f>
        <v>822.95</v>
      </c>
      <c r="I457" s="1304">
        <f>SUM(I458:I460)</f>
        <v>4239.09</v>
      </c>
    </row>
    <row r="458" spans="1:9" ht="25.5" x14ac:dyDescent="0.2">
      <c r="A458" s="1290" t="s">
        <v>1660</v>
      </c>
      <c r="B458" s="1325">
        <v>40</v>
      </c>
      <c r="C458" s="1306">
        <f t="shared" ref="C458:C460" si="164">B458/158</f>
        <v>0.25316455696202533</v>
      </c>
      <c r="D458" s="1305">
        <v>7.9181999999999997</v>
      </c>
      <c r="E458" s="1306">
        <f>D458*B458</f>
        <v>316.72800000000001</v>
      </c>
      <c r="F458" s="1307">
        <v>1</v>
      </c>
      <c r="G458" s="1308">
        <f t="shared" ref="G458:G460" si="165">ROUND(E458*F458,2)</f>
        <v>316.73</v>
      </c>
      <c r="H458" s="1306">
        <f>ROUND(G458*24.09%,2)</f>
        <v>76.3</v>
      </c>
      <c r="I458" s="1309">
        <f>G458+H458</f>
        <v>393.03000000000003</v>
      </c>
    </row>
    <row r="459" spans="1:9" x14ac:dyDescent="0.2">
      <c r="A459" s="1290" t="s">
        <v>1661</v>
      </c>
      <c r="B459" s="1325">
        <v>40</v>
      </c>
      <c r="C459" s="1306">
        <f t="shared" si="164"/>
        <v>0.25316455696202533</v>
      </c>
      <c r="D459" s="1305">
        <v>14.985300000000001</v>
      </c>
      <c r="E459" s="1306">
        <f>D459*B459</f>
        <v>599.41200000000003</v>
      </c>
      <c r="F459" s="1307">
        <v>1</v>
      </c>
      <c r="G459" s="1308">
        <f t="shared" si="165"/>
        <v>599.41</v>
      </c>
      <c r="H459" s="1306">
        <f>ROUND(G459*24.09%,2)</f>
        <v>144.4</v>
      </c>
      <c r="I459" s="1309">
        <f>G459+H459</f>
        <v>743.81</v>
      </c>
    </row>
    <row r="460" spans="1:9" x14ac:dyDescent="0.2">
      <c r="A460" s="1290" t="s">
        <v>1661</v>
      </c>
      <c r="B460" s="1325">
        <v>158</v>
      </c>
      <c r="C460" s="1306">
        <f t="shared" si="164"/>
        <v>1</v>
      </c>
      <c r="D460" s="1305">
        <v>2500</v>
      </c>
      <c r="E460" s="1306">
        <f>D460*C460</f>
        <v>2500</v>
      </c>
      <c r="F460" s="1307">
        <v>1</v>
      </c>
      <c r="G460" s="1308">
        <f t="shared" si="165"/>
        <v>2500</v>
      </c>
      <c r="H460" s="1306">
        <f>ROUND(G460*24.09%,2)</f>
        <v>602.25</v>
      </c>
      <c r="I460" s="1309">
        <f>G460+H460</f>
        <v>3102.25</v>
      </c>
    </row>
    <row r="461" spans="1:9" ht="38.25" x14ac:dyDescent="0.2">
      <c r="A461" s="1289" t="s">
        <v>8</v>
      </c>
      <c r="B461" s="1324">
        <f>SUM(B462:B466)</f>
        <v>586.5</v>
      </c>
      <c r="C461" s="1302">
        <f>SUM(C462:C466)</f>
        <v>3.712025316455696</v>
      </c>
      <c r="D461" s="1302"/>
      <c r="E461" s="1302"/>
      <c r="F461" s="1312"/>
      <c r="G461" s="1302">
        <f>SUM(G462:G466)</f>
        <v>4111.71</v>
      </c>
      <c r="H461" s="1302">
        <f>SUM(H462:H466)</f>
        <v>990.5</v>
      </c>
      <c r="I461" s="1304">
        <f>SUM(I462:I466)</f>
        <v>5102.21</v>
      </c>
    </row>
    <row r="462" spans="1:9" x14ac:dyDescent="0.2">
      <c r="A462" s="1290" t="s">
        <v>1348</v>
      </c>
      <c r="B462" s="1325">
        <v>158</v>
      </c>
      <c r="C462" s="1306">
        <f t="shared" ref="C462:C466" si="166">B462/158</f>
        <v>1</v>
      </c>
      <c r="D462" s="1305">
        <v>1070</v>
      </c>
      <c r="E462" s="1306">
        <f>D462*C462</f>
        <v>1070</v>
      </c>
      <c r="F462" s="1307">
        <v>1</v>
      </c>
      <c r="G462" s="1308">
        <f t="shared" ref="G462:G466" si="167">ROUND(E462*F462,2)</f>
        <v>1070</v>
      </c>
      <c r="H462" s="1306">
        <f>ROUND(G462*24.09%,2)</f>
        <v>257.76</v>
      </c>
      <c r="I462" s="1309">
        <f>G462+H462</f>
        <v>1327.76</v>
      </c>
    </row>
    <row r="463" spans="1:9" x14ac:dyDescent="0.2">
      <c r="A463" s="1290" t="s">
        <v>1348</v>
      </c>
      <c r="B463" s="1325">
        <v>158</v>
      </c>
      <c r="C463" s="1306">
        <f t="shared" si="166"/>
        <v>1</v>
      </c>
      <c r="D463" s="1305">
        <v>1093</v>
      </c>
      <c r="E463" s="1306">
        <f>D463*C463</f>
        <v>1093</v>
      </c>
      <c r="F463" s="1307">
        <v>1</v>
      </c>
      <c r="G463" s="1308">
        <f t="shared" si="167"/>
        <v>1093</v>
      </c>
      <c r="H463" s="1306">
        <f>ROUND(G463*24.09%,2)</f>
        <v>263.3</v>
      </c>
      <c r="I463" s="1309">
        <f>G463+H463</f>
        <v>1356.3</v>
      </c>
    </row>
    <row r="464" spans="1:9" x14ac:dyDescent="0.2">
      <c r="A464" s="1290" t="s">
        <v>1348</v>
      </c>
      <c r="B464" s="1325">
        <v>12</v>
      </c>
      <c r="C464" s="1306">
        <f t="shared" si="166"/>
        <v>7.5949367088607597E-2</v>
      </c>
      <c r="D464" s="1305">
        <v>1127</v>
      </c>
      <c r="E464" s="1306">
        <f>D464*C464</f>
        <v>85.594936708860757</v>
      </c>
      <c r="F464" s="1307">
        <v>1</v>
      </c>
      <c r="G464" s="1308">
        <f t="shared" si="167"/>
        <v>85.59</v>
      </c>
      <c r="H464" s="1306">
        <f>ROUND(G464*24.09%,2)</f>
        <v>20.62</v>
      </c>
      <c r="I464" s="1309">
        <f>G464+H464</f>
        <v>106.21000000000001</v>
      </c>
    </row>
    <row r="465" spans="1:9" x14ac:dyDescent="0.2">
      <c r="A465" s="1290" t="s">
        <v>1348</v>
      </c>
      <c r="B465" s="1325">
        <v>158</v>
      </c>
      <c r="C465" s="1306">
        <f t="shared" si="166"/>
        <v>1</v>
      </c>
      <c r="D465" s="1305">
        <v>1127.5</v>
      </c>
      <c r="E465" s="1306">
        <f>D465*C465</f>
        <v>1127.5</v>
      </c>
      <c r="F465" s="1307">
        <v>1</v>
      </c>
      <c r="G465" s="1308">
        <f t="shared" si="167"/>
        <v>1127.5</v>
      </c>
      <c r="H465" s="1306">
        <f>ROUND(G465*24.09%,2)</f>
        <v>271.61</v>
      </c>
      <c r="I465" s="1309">
        <f>G465+H465</f>
        <v>1399.1100000000001</v>
      </c>
    </row>
    <row r="466" spans="1:9" x14ac:dyDescent="0.2">
      <c r="A466" s="1290" t="s">
        <v>1348</v>
      </c>
      <c r="B466" s="1325">
        <v>100.5</v>
      </c>
      <c r="C466" s="1306">
        <f t="shared" si="166"/>
        <v>0.63607594936708856</v>
      </c>
      <c r="D466" s="1305">
        <v>1156.5</v>
      </c>
      <c r="E466" s="1306">
        <f>D466*C466</f>
        <v>735.62183544303787</v>
      </c>
      <c r="F466" s="1307">
        <v>1</v>
      </c>
      <c r="G466" s="1308">
        <f t="shared" si="167"/>
        <v>735.62</v>
      </c>
      <c r="H466" s="1306">
        <f>ROUND(G466*24.09%,2)</f>
        <v>177.21</v>
      </c>
      <c r="I466" s="1309">
        <f>G466+H466</f>
        <v>912.83</v>
      </c>
    </row>
    <row r="467" spans="1:9" x14ac:dyDescent="0.2">
      <c r="A467" s="1288" t="s">
        <v>1662</v>
      </c>
      <c r="B467" s="1323">
        <f>B468+B474+B485+B488</f>
        <v>723</v>
      </c>
      <c r="C467" s="1298">
        <f>C468+C474+C485+C488</f>
        <v>4.5759493670886071</v>
      </c>
      <c r="D467" s="1298"/>
      <c r="E467" s="1298"/>
      <c r="F467" s="1299"/>
      <c r="G467" s="1298">
        <f>G468+G474+G485+G488</f>
        <v>3669.3499999999995</v>
      </c>
      <c r="H467" s="1298">
        <f>H468+H474+H485+H488</f>
        <v>883.95999999999992</v>
      </c>
      <c r="I467" s="1300">
        <f>I468+I474+I485+I488</f>
        <v>4553.3099999999995</v>
      </c>
    </row>
    <row r="468" spans="1:9" ht="25.5" x14ac:dyDescent="0.2">
      <c r="A468" s="1291" t="s">
        <v>10</v>
      </c>
      <c r="B468" s="1324">
        <f>SUM(B469:B473)</f>
        <v>91</v>
      </c>
      <c r="C468" s="1302">
        <f>SUM(C469:C473)</f>
        <v>0.57594936708860756</v>
      </c>
      <c r="D468" s="1302"/>
      <c r="E468" s="1302"/>
      <c r="F468" s="1312"/>
      <c r="G468" s="1302">
        <f>SUM(G469:G473)</f>
        <v>741.44999999999993</v>
      </c>
      <c r="H468" s="1302">
        <f>SUM(H469:H473)</f>
        <v>178.60999999999999</v>
      </c>
      <c r="I468" s="1304">
        <f>SUM(I469:I473)</f>
        <v>920.06</v>
      </c>
    </row>
    <row r="469" spans="1:9" x14ac:dyDescent="0.2">
      <c r="A469" s="1290" t="s">
        <v>1663</v>
      </c>
      <c r="B469" s="1325">
        <v>8</v>
      </c>
      <c r="C469" s="1306">
        <f t="shared" ref="C469:C473" si="168">B469/158</f>
        <v>5.0632911392405063E-2</v>
      </c>
      <c r="D469" s="1305">
        <v>7.6304999999999996</v>
      </c>
      <c r="E469" s="1306">
        <f>D469*B469</f>
        <v>61.043999999999997</v>
      </c>
      <c r="F469" s="1307">
        <v>1</v>
      </c>
      <c r="G469" s="1308">
        <f t="shared" ref="G469:G473" si="169">ROUND(E469*F469,2)</f>
        <v>61.04</v>
      </c>
      <c r="H469" s="1306">
        <f>ROUND(G469*24.09%,2)</f>
        <v>14.7</v>
      </c>
      <c r="I469" s="1309">
        <f>G469+H469</f>
        <v>75.739999999999995</v>
      </c>
    </row>
    <row r="470" spans="1:9" x14ac:dyDescent="0.2">
      <c r="A470" s="1290" t="s">
        <v>1664</v>
      </c>
      <c r="B470" s="1325">
        <v>31</v>
      </c>
      <c r="C470" s="1306">
        <f t="shared" si="168"/>
        <v>0.19620253164556961</v>
      </c>
      <c r="D470" s="1305">
        <v>1273</v>
      </c>
      <c r="E470" s="1306">
        <f>D470*C470</f>
        <v>249.76582278481013</v>
      </c>
      <c r="F470" s="1307">
        <v>1</v>
      </c>
      <c r="G470" s="1308">
        <f t="shared" si="169"/>
        <v>249.77</v>
      </c>
      <c r="H470" s="1306">
        <f>ROUND(G470*24.09%,2)</f>
        <v>60.17</v>
      </c>
      <c r="I470" s="1309">
        <f>G470+H470</f>
        <v>309.94</v>
      </c>
    </row>
    <row r="471" spans="1:9" x14ac:dyDescent="0.2">
      <c r="A471" s="1290" t="s">
        <v>654</v>
      </c>
      <c r="B471" s="1325">
        <v>23.25</v>
      </c>
      <c r="C471" s="1306">
        <f t="shared" si="168"/>
        <v>0.14715189873417722</v>
      </c>
      <c r="D471" s="1305">
        <v>1273</v>
      </c>
      <c r="E471" s="1306">
        <f>D471*C471</f>
        <v>187.3243670886076</v>
      </c>
      <c r="F471" s="1307">
        <v>1</v>
      </c>
      <c r="G471" s="1308">
        <f t="shared" si="169"/>
        <v>187.32</v>
      </c>
      <c r="H471" s="1306">
        <f>ROUND(G471*24.09%,2)</f>
        <v>45.13</v>
      </c>
      <c r="I471" s="1309">
        <f>G471+H471</f>
        <v>232.45</v>
      </c>
    </row>
    <row r="472" spans="1:9" x14ac:dyDescent="0.2">
      <c r="A472" s="1290" t="s">
        <v>1665</v>
      </c>
      <c r="B472" s="1325">
        <v>11.5</v>
      </c>
      <c r="C472" s="1306">
        <f t="shared" si="168"/>
        <v>7.2784810126582278E-2</v>
      </c>
      <c r="D472" s="1305">
        <v>1273</v>
      </c>
      <c r="E472" s="1306">
        <f>D472*C472</f>
        <v>92.655063291139243</v>
      </c>
      <c r="F472" s="1307">
        <v>1</v>
      </c>
      <c r="G472" s="1308">
        <f t="shared" si="169"/>
        <v>92.66</v>
      </c>
      <c r="H472" s="1306">
        <f>ROUND(G472*24.09%,2)</f>
        <v>22.32</v>
      </c>
      <c r="I472" s="1309">
        <f>G472+H472</f>
        <v>114.97999999999999</v>
      </c>
    </row>
    <row r="473" spans="1:9" x14ac:dyDescent="0.2">
      <c r="A473" s="1290" t="s">
        <v>1666</v>
      </c>
      <c r="B473" s="1325">
        <v>17.25</v>
      </c>
      <c r="C473" s="1306">
        <f t="shared" si="168"/>
        <v>0.10917721518987342</v>
      </c>
      <c r="D473" s="1305">
        <v>1380</v>
      </c>
      <c r="E473" s="1306">
        <f>D473*C473</f>
        <v>150.6645569620253</v>
      </c>
      <c r="F473" s="1307">
        <v>1</v>
      </c>
      <c r="G473" s="1308">
        <f t="shared" si="169"/>
        <v>150.66</v>
      </c>
      <c r="H473" s="1306">
        <f>ROUND(G473*24.09%,2)</f>
        <v>36.29</v>
      </c>
      <c r="I473" s="1309">
        <f>G473+H473</f>
        <v>186.95</v>
      </c>
    </row>
    <row r="474" spans="1:9" ht="38.25" x14ac:dyDescent="0.2">
      <c r="A474" s="1289" t="s">
        <v>8</v>
      </c>
      <c r="B474" s="1324">
        <f>SUM(B475:B484)</f>
        <v>296.5</v>
      </c>
      <c r="C474" s="1302">
        <f>SUM(C475:C484)</f>
        <v>1.8765822784810124</v>
      </c>
      <c r="D474" s="1302"/>
      <c r="E474" s="1302"/>
      <c r="F474" s="1312"/>
      <c r="G474" s="1302">
        <f>SUM(G475:G484)</f>
        <v>1703.04</v>
      </c>
      <c r="H474" s="1302">
        <f>SUM(H475:H484)</f>
        <v>410.28000000000003</v>
      </c>
      <c r="I474" s="1304">
        <f>SUM(I475:I484)</f>
        <v>2113.3199999999997</v>
      </c>
    </row>
    <row r="475" spans="1:9" x14ac:dyDescent="0.2">
      <c r="A475" s="1290" t="s">
        <v>612</v>
      </c>
      <c r="B475" s="1325">
        <v>24</v>
      </c>
      <c r="C475" s="1306">
        <f t="shared" ref="C475:C484" si="170">B475/158</f>
        <v>0.15189873417721519</v>
      </c>
      <c r="D475" s="1305">
        <v>5.4427000000000003</v>
      </c>
      <c r="E475" s="1306">
        <f t="shared" ref="E475:E482" si="171">D475*B475</f>
        <v>130.62479999999999</v>
      </c>
      <c r="F475" s="1307">
        <v>1</v>
      </c>
      <c r="G475" s="1308">
        <f t="shared" ref="G475:G484" si="172">ROUND(E475*F475,2)</f>
        <v>130.62</v>
      </c>
      <c r="H475" s="1306">
        <f t="shared" ref="H475:H484" si="173">ROUND(G475*24.09%,2)</f>
        <v>31.47</v>
      </c>
      <c r="I475" s="1309">
        <f t="shared" ref="I475:I484" si="174">G475+H475</f>
        <v>162.09</v>
      </c>
    </row>
    <row r="476" spans="1:9" x14ac:dyDescent="0.2">
      <c r="A476" s="1290" t="s">
        <v>966</v>
      </c>
      <c r="B476" s="1325">
        <v>24</v>
      </c>
      <c r="C476" s="1306">
        <f t="shared" si="170"/>
        <v>0.15189873417721519</v>
      </c>
      <c r="D476" s="1305">
        <v>5.4427000000000003</v>
      </c>
      <c r="E476" s="1306">
        <f t="shared" si="171"/>
        <v>130.62479999999999</v>
      </c>
      <c r="F476" s="1307">
        <v>1</v>
      </c>
      <c r="G476" s="1308">
        <f t="shared" si="172"/>
        <v>130.62</v>
      </c>
      <c r="H476" s="1306">
        <f t="shared" si="173"/>
        <v>31.47</v>
      </c>
      <c r="I476" s="1309">
        <f t="shared" si="174"/>
        <v>162.09</v>
      </c>
    </row>
    <row r="477" spans="1:9" x14ac:dyDescent="0.2">
      <c r="A477" s="1290" t="s">
        <v>966</v>
      </c>
      <c r="B477" s="1325">
        <v>17</v>
      </c>
      <c r="C477" s="1306">
        <f t="shared" si="170"/>
        <v>0.10759493670886076</v>
      </c>
      <c r="D477" s="1305">
        <v>5.4427000000000003</v>
      </c>
      <c r="E477" s="1306">
        <f t="shared" si="171"/>
        <v>92.525900000000007</v>
      </c>
      <c r="F477" s="1307">
        <v>1</v>
      </c>
      <c r="G477" s="1308">
        <f t="shared" si="172"/>
        <v>92.53</v>
      </c>
      <c r="H477" s="1306">
        <f t="shared" si="173"/>
        <v>22.29</v>
      </c>
      <c r="I477" s="1309">
        <f t="shared" si="174"/>
        <v>114.82</v>
      </c>
    </row>
    <row r="478" spans="1:9" x14ac:dyDescent="0.2">
      <c r="A478" s="1290" t="s">
        <v>966</v>
      </c>
      <c r="B478" s="1325">
        <v>16</v>
      </c>
      <c r="C478" s="1306">
        <f t="shared" si="170"/>
        <v>0.10126582278481013</v>
      </c>
      <c r="D478" s="1305">
        <v>5.4427000000000003</v>
      </c>
      <c r="E478" s="1306">
        <f t="shared" si="171"/>
        <v>87.083200000000005</v>
      </c>
      <c r="F478" s="1307">
        <v>1</v>
      </c>
      <c r="G478" s="1308">
        <f t="shared" si="172"/>
        <v>87.08</v>
      </c>
      <c r="H478" s="1306">
        <f t="shared" si="173"/>
        <v>20.98</v>
      </c>
      <c r="I478" s="1309">
        <f t="shared" si="174"/>
        <v>108.06</v>
      </c>
    </row>
    <row r="479" spans="1:9" x14ac:dyDescent="0.2">
      <c r="A479" s="1290" t="s">
        <v>966</v>
      </c>
      <c r="B479" s="1325">
        <v>72</v>
      </c>
      <c r="C479" s="1306">
        <f t="shared" si="170"/>
        <v>0.45569620253164556</v>
      </c>
      <c r="D479" s="1305">
        <v>5.4427000000000003</v>
      </c>
      <c r="E479" s="1306">
        <f t="shared" si="171"/>
        <v>391.87440000000004</v>
      </c>
      <c r="F479" s="1307">
        <v>1</v>
      </c>
      <c r="G479" s="1308">
        <f t="shared" si="172"/>
        <v>391.87</v>
      </c>
      <c r="H479" s="1306">
        <f t="shared" si="173"/>
        <v>94.4</v>
      </c>
      <c r="I479" s="1309">
        <f t="shared" si="174"/>
        <v>486.27</v>
      </c>
    </row>
    <row r="480" spans="1:9" x14ac:dyDescent="0.2">
      <c r="A480" s="1290" t="s">
        <v>966</v>
      </c>
      <c r="B480" s="1325">
        <v>55.5</v>
      </c>
      <c r="C480" s="1306">
        <f t="shared" si="170"/>
        <v>0.35126582278481011</v>
      </c>
      <c r="D480" s="1305">
        <v>5.4427000000000003</v>
      </c>
      <c r="E480" s="1306">
        <f t="shared" si="171"/>
        <v>302.06985000000003</v>
      </c>
      <c r="F480" s="1307">
        <v>1</v>
      </c>
      <c r="G480" s="1308">
        <f t="shared" si="172"/>
        <v>302.07</v>
      </c>
      <c r="H480" s="1306">
        <f t="shared" si="173"/>
        <v>72.77</v>
      </c>
      <c r="I480" s="1309">
        <f t="shared" si="174"/>
        <v>374.84</v>
      </c>
    </row>
    <row r="481" spans="1:9" x14ac:dyDescent="0.2">
      <c r="A481" s="1290" t="s">
        <v>966</v>
      </c>
      <c r="B481" s="1325">
        <v>24</v>
      </c>
      <c r="C481" s="1306">
        <f t="shared" si="170"/>
        <v>0.15189873417721519</v>
      </c>
      <c r="D481" s="1305">
        <v>5.4427000000000003</v>
      </c>
      <c r="E481" s="1306">
        <f t="shared" si="171"/>
        <v>130.62479999999999</v>
      </c>
      <c r="F481" s="1307">
        <v>1</v>
      </c>
      <c r="G481" s="1308">
        <f t="shared" si="172"/>
        <v>130.62</v>
      </c>
      <c r="H481" s="1306">
        <f t="shared" si="173"/>
        <v>31.47</v>
      </c>
      <c r="I481" s="1309">
        <f t="shared" si="174"/>
        <v>162.09</v>
      </c>
    </row>
    <row r="482" spans="1:9" x14ac:dyDescent="0.2">
      <c r="A482" s="1290" t="s">
        <v>966</v>
      </c>
      <c r="B482" s="1325">
        <v>17</v>
      </c>
      <c r="C482" s="1306">
        <f t="shared" si="170"/>
        <v>0.10759493670886076</v>
      </c>
      <c r="D482" s="1305">
        <v>5.4427000000000003</v>
      </c>
      <c r="E482" s="1306">
        <f t="shared" si="171"/>
        <v>92.525900000000007</v>
      </c>
      <c r="F482" s="1307">
        <v>1</v>
      </c>
      <c r="G482" s="1308">
        <f t="shared" si="172"/>
        <v>92.53</v>
      </c>
      <c r="H482" s="1306">
        <f t="shared" si="173"/>
        <v>22.29</v>
      </c>
      <c r="I482" s="1309">
        <f t="shared" si="174"/>
        <v>114.82</v>
      </c>
    </row>
    <row r="483" spans="1:9" x14ac:dyDescent="0.2">
      <c r="A483" s="1290" t="s">
        <v>966</v>
      </c>
      <c r="B483" s="1325">
        <v>32</v>
      </c>
      <c r="C483" s="1306">
        <f t="shared" si="170"/>
        <v>0.20253164556962025</v>
      </c>
      <c r="D483" s="1305">
        <v>1118</v>
      </c>
      <c r="E483" s="1306">
        <f>D483*C483</f>
        <v>226.43037974683543</v>
      </c>
      <c r="F483" s="1307">
        <v>1</v>
      </c>
      <c r="G483" s="1308">
        <f t="shared" si="172"/>
        <v>226.43</v>
      </c>
      <c r="H483" s="1306">
        <f t="shared" si="173"/>
        <v>54.55</v>
      </c>
      <c r="I483" s="1309">
        <f t="shared" si="174"/>
        <v>280.98</v>
      </c>
    </row>
    <row r="484" spans="1:9" x14ac:dyDescent="0.2">
      <c r="A484" s="1290" t="s">
        <v>510</v>
      </c>
      <c r="B484" s="1325">
        <v>15</v>
      </c>
      <c r="C484" s="1306">
        <f t="shared" si="170"/>
        <v>9.49367088607595E-2</v>
      </c>
      <c r="D484" s="1305">
        <v>1250</v>
      </c>
      <c r="E484" s="1306">
        <f>D484*C484</f>
        <v>118.67088607594937</v>
      </c>
      <c r="F484" s="1307">
        <v>1</v>
      </c>
      <c r="G484" s="1308">
        <f t="shared" si="172"/>
        <v>118.67</v>
      </c>
      <c r="H484" s="1306">
        <f t="shared" si="173"/>
        <v>28.59</v>
      </c>
      <c r="I484" s="1309">
        <f t="shared" si="174"/>
        <v>147.26</v>
      </c>
    </row>
    <row r="485" spans="1:9" ht="38.25" x14ac:dyDescent="0.2">
      <c r="A485" s="1289" t="s">
        <v>9</v>
      </c>
      <c r="B485" s="1324">
        <f>SUM(B486:B487)</f>
        <v>168</v>
      </c>
      <c r="C485" s="1302">
        <f>SUM(C486:C487)</f>
        <v>1.0632911392405064</v>
      </c>
      <c r="D485" s="1302"/>
      <c r="E485" s="1302"/>
      <c r="F485" s="1312"/>
      <c r="G485" s="1302">
        <f>SUM(G486:G487)</f>
        <v>618.30999999999995</v>
      </c>
      <c r="H485" s="1302">
        <f>SUM(H486:H487)</f>
        <v>148.94999999999999</v>
      </c>
      <c r="I485" s="1304">
        <f>SUM(I486:I487)</f>
        <v>767.26</v>
      </c>
    </row>
    <row r="486" spans="1:9" x14ac:dyDescent="0.2">
      <c r="A486" s="1290" t="s">
        <v>62</v>
      </c>
      <c r="B486" s="1325">
        <v>120</v>
      </c>
      <c r="C486" s="1306">
        <f t="shared" ref="C486:C487" si="175">B486/158</f>
        <v>0.759493670886076</v>
      </c>
      <c r="D486" s="1305">
        <v>3.6804000000000001</v>
      </c>
      <c r="E486" s="1306">
        <f>D486*B486</f>
        <v>441.64800000000002</v>
      </c>
      <c r="F486" s="1307">
        <v>1</v>
      </c>
      <c r="G486" s="1308">
        <f t="shared" ref="G486:G487" si="176">ROUND(E486*F486,2)</f>
        <v>441.65</v>
      </c>
      <c r="H486" s="1306">
        <f>ROUND(G486*24.09%,2)</f>
        <v>106.39</v>
      </c>
      <c r="I486" s="1309">
        <f>G486+H486</f>
        <v>548.04</v>
      </c>
    </row>
    <row r="487" spans="1:9" x14ac:dyDescent="0.2">
      <c r="A487" s="1290" t="s">
        <v>62</v>
      </c>
      <c r="B487" s="1325">
        <v>48</v>
      </c>
      <c r="C487" s="1306">
        <f t="shared" si="175"/>
        <v>0.30379746835443039</v>
      </c>
      <c r="D487" s="1305">
        <v>3.6804000000000001</v>
      </c>
      <c r="E487" s="1306">
        <f>D487*B487</f>
        <v>176.6592</v>
      </c>
      <c r="F487" s="1307">
        <v>1</v>
      </c>
      <c r="G487" s="1308">
        <f t="shared" si="176"/>
        <v>176.66</v>
      </c>
      <c r="H487" s="1306">
        <f>ROUND(G487*24.09%,2)</f>
        <v>42.56</v>
      </c>
      <c r="I487" s="1309">
        <f>G487+H487</f>
        <v>219.22</v>
      </c>
    </row>
    <row r="488" spans="1:9" ht="25.5" x14ac:dyDescent="0.2">
      <c r="A488" s="1289" t="s">
        <v>7</v>
      </c>
      <c r="B488" s="1324">
        <f>SUM(B489:B495)</f>
        <v>167.5</v>
      </c>
      <c r="C488" s="1302">
        <f>SUM(C489:C495)</f>
        <v>1.0601265822784811</v>
      </c>
      <c r="D488" s="1302"/>
      <c r="E488" s="1302"/>
      <c r="F488" s="1312"/>
      <c r="G488" s="1302">
        <f>SUM(G489:G495)</f>
        <v>606.54999999999995</v>
      </c>
      <c r="H488" s="1302">
        <f>SUM(H489:H495)</f>
        <v>146.12</v>
      </c>
      <c r="I488" s="1304">
        <f>SUM(I489:I495)</f>
        <v>752.67</v>
      </c>
    </row>
    <row r="489" spans="1:9" x14ac:dyDescent="0.2">
      <c r="A489" s="1290" t="s">
        <v>1653</v>
      </c>
      <c r="B489" s="1325">
        <v>24</v>
      </c>
      <c r="C489" s="1306">
        <f t="shared" ref="C489:C495" si="177">B489/158</f>
        <v>0.15189873417721519</v>
      </c>
      <c r="D489" s="1305">
        <v>3.3567</v>
      </c>
      <c r="E489" s="1306">
        <f t="shared" ref="E489:E495" si="178">D489*B489</f>
        <v>80.5608</v>
      </c>
      <c r="F489" s="1307">
        <v>1</v>
      </c>
      <c r="G489" s="1308">
        <f t="shared" ref="G489:G495" si="179">ROUND(E489*F489,2)</f>
        <v>80.56</v>
      </c>
      <c r="H489" s="1306">
        <f t="shared" ref="H489:H495" si="180">ROUND(G489*24.09%,2)</f>
        <v>19.41</v>
      </c>
      <c r="I489" s="1309">
        <f t="shared" ref="I489:I495" si="181">G489+H489</f>
        <v>99.97</v>
      </c>
    </row>
    <row r="490" spans="1:9" x14ac:dyDescent="0.2">
      <c r="A490" s="1290" t="s">
        <v>1653</v>
      </c>
      <c r="B490" s="1325">
        <v>15.5</v>
      </c>
      <c r="C490" s="1306">
        <f t="shared" si="177"/>
        <v>9.8101265822784806E-2</v>
      </c>
      <c r="D490" s="1305">
        <v>3.3567</v>
      </c>
      <c r="E490" s="1306">
        <f t="shared" si="178"/>
        <v>52.028849999999998</v>
      </c>
      <c r="F490" s="1307">
        <v>1</v>
      </c>
      <c r="G490" s="1308">
        <f t="shared" si="179"/>
        <v>52.03</v>
      </c>
      <c r="H490" s="1306">
        <f t="shared" si="180"/>
        <v>12.53</v>
      </c>
      <c r="I490" s="1309">
        <f t="shared" si="181"/>
        <v>64.56</v>
      </c>
    </row>
    <row r="491" spans="1:9" x14ac:dyDescent="0.2">
      <c r="A491" s="1290" t="s">
        <v>1653</v>
      </c>
      <c r="B491" s="1325">
        <v>24</v>
      </c>
      <c r="C491" s="1306">
        <f t="shared" si="177"/>
        <v>0.15189873417721519</v>
      </c>
      <c r="D491" s="1305">
        <v>3.3567</v>
      </c>
      <c r="E491" s="1306">
        <f t="shared" si="178"/>
        <v>80.5608</v>
      </c>
      <c r="F491" s="1307">
        <v>1</v>
      </c>
      <c r="G491" s="1308">
        <f t="shared" si="179"/>
        <v>80.56</v>
      </c>
      <c r="H491" s="1306">
        <f t="shared" si="180"/>
        <v>19.41</v>
      </c>
      <c r="I491" s="1309">
        <f t="shared" si="181"/>
        <v>99.97</v>
      </c>
    </row>
    <row r="492" spans="1:9" x14ac:dyDescent="0.2">
      <c r="A492" s="1290" t="s">
        <v>1653</v>
      </c>
      <c r="B492" s="1325">
        <v>24</v>
      </c>
      <c r="C492" s="1306">
        <f t="shared" si="177"/>
        <v>0.15189873417721519</v>
      </c>
      <c r="D492" s="1305">
        <v>3.3567</v>
      </c>
      <c r="E492" s="1306">
        <f t="shared" si="178"/>
        <v>80.5608</v>
      </c>
      <c r="F492" s="1307">
        <v>1</v>
      </c>
      <c r="G492" s="1308">
        <f t="shared" si="179"/>
        <v>80.56</v>
      </c>
      <c r="H492" s="1306">
        <f t="shared" si="180"/>
        <v>19.41</v>
      </c>
      <c r="I492" s="1309">
        <f t="shared" si="181"/>
        <v>99.97</v>
      </c>
    </row>
    <row r="493" spans="1:9" x14ac:dyDescent="0.2">
      <c r="A493" s="1290" t="s">
        <v>1653</v>
      </c>
      <c r="B493" s="1325">
        <v>24</v>
      </c>
      <c r="C493" s="1306">
        <f t="shared" si="177"/>
        <v>0.15189873417721519</v>
      </c>
      <c r="D493" s="1305">
        <v>3.3567</v>
      </c>
      <c r="E493" s="1306">
        <f t="shared" si="178"/>
        <v>80.5608</v>
      </c>
      <c r="F493" s="1307">
        <v>1</v>
      </c>
      <c r="G493" s="1308">
        <f t="shared" si="179"/>
        <v>80.56</v>
      </c>
      <c r="H493" s="1306">
        <f t="shared" si="180"/>
        <v>19.41</v>
      </c>
      <c r="I493" s="1309">
        <f t="shared" si="181"/>
        <v>99.97</v>
      </c>
    </row>
    <row r="494" spans="1:9" x14ac:dyDescent="0.2">
      <c r="A494" s="1290" t="s">
        <v>1638</v>
      </c>
      <c r="B494" s="1325">
        <v>48</v>
      </c>
      <c r="C494" s="1306">
        <f t="shared" si="177"/>
        <v>0.30379746835443039</v>
      </c>
      <c r="D494" s="1305">
        <v>4.1478999999999999</v>
      </c>
      <c r="E494" s="1306">
        <f t="shared" si="178"/>
        <v>199.0992</v>
      </c>
      <c r="F494" s="1307">
        <v>1</v>
      </c>
      <c r="G494" s="1308">
        <f t="shared" si="179"/>
        <v>199.1</v>
      </c>
      <c r="H494" s="1306">
        <f t="shared" si="180"/>
        <v>47.96</v>
      </c>
      <c r="I494" s="1309">
        <f t="shared" si="181"/>
        <v>247.06</v>
      </c>
    </row>
    <row r="495" spans="1:9" x14ac:dyDescent="0.2">
      <c r="A495" s="1290" t="s">
        <v>1638</v>
      </c>
      <c r="B495" s="1325">
        <v>8</v>
      </c>
      <c r="C495" s="1306">
        <f t="shared" si="177"/>
        <v>5.0632911392405063E-2</v>
      </c>
      <c r="D495" s="1305">
        <v>4.1478999999999999</v>
      </c>
      <c r="E495" s="1306">
        <f t="shared" si="178"/>
        <v>33.183199999999999</v>
      </c>
      <c r="F495" s="1307">
        <v>1</v>
      </c>
      <c r="G495" s="1308">
        <f t="shared" si="179"/>
        <v>33.18</v>
      </c>
      <c r="H495" s="1306">
        <f t="shared" si="180"/>
        <v>7.99</v>
      </c>
      <c r="I495" s="1309">
        <f t="shared" si="181"/>
        <v>41.17</v>
      </c>
    </row>
    <row r="496" spans="1:9" x14ac:dyDescent="0.2">
      <c r="A496" s="1288" t="s">
        <v>1667</v>
      </c>
      <c r="B496" s="1323">
        <f>SUM(B497+B505+B509)</f>
        <v>358</v>
      </c>
      <c r="C496" s="1298">
        <f>SUM(C497+C505+C509)</f>
        <v>2.2658227848101267</v>
      </c>
      <c r="D496" s="1298"/>
      <c r="E496" s="1298"/>
      <c r="F496" s="1299"/>
      <c r="G496" s="1298">
        <f>SUM(G497+G505+G509)</f>
        <v>1882.09</v>
      </c>
      <c r="H496" s="1298">
        <f>SUM(H497+H505+H509)</f>
        <v>453.39000000000004</v>
      </c>
      <c r="I496" s="1300">
        <f>SUM(I497+I505+I509)</f>
        <v>2335.48</v>
      </c>
    </row>
    <row r="497" spans="1:9" ht="38.25" x14ac:dyDescent="0.2">
      <c r="A497" s="1289" t="s">
        <v>9</v>
      </c>
      <c r="B497" s="1324">
        <f>SUM(B498:B504)</f>
        <v>238</v>
      </c>
      <c r="C497" s="1302">
        <f>SUM(C498:C504)</f>
        <v>1.5063291139240507</v>
      </c>
      <c r="D497" s="1302"/>
      <c r="E497" s="1302"/>
      <c r="F497" s="1312"/>
      <c r="G497" s="1302">
        <f>SUM(G498:G504)</f>
        <v>1400.1899999999998</v>
      </c>
      <c r="H497" s="1302">
        <f>SUM(H498:H504)</f>
        <v>337.29</v>
      </c>
      <c r="I497" s="1304">
        <f>SUM(I498:I504)</f>
        <v>1737.48</v>
      </c>
    </row>
    <row r="498" spans="1:9" x14ac:dyDescent="0.2">
      <c r="A498" s="1290" t="s">
        <v>966</v>
      </c>
      <c r="B498" s="1325">
        <v>31</v>
      </c>
      <c r="C498" s="1306">
        <f t="shared" ref="C498:C504" si="182">B498/158</f>
        <v>0.19620253164556961</v>
      </c>
      <c r="D498" s="1305">
        <v>5.4427000000000003</v>
      </c>
      <c r="E498" s="1306">
        <f>D498*B498</f>
        <v>168.72370000000001</v>
      </c>
      <c r="F498" s="1307">
        <v>1</v>
      </c>
      <c r="G498" s="1308">
        <f t="shared" ref="G498:G504" si="183">ROUND(E498*F498,2)</f>
        <v>168.72</v>
      </c>
      <c r="H498" s="1306">
        <f t="shared" ref="H498:H504" si="184">ROUND(G498*24.09%,2)</f>
        <v>40.64</v>
      </c>
      <c r="I498" s="1309">
        <f t="shared" ref="I498:I504" si="185">G498+H498</f>
        <v>209.36</v>
      </c>
    </row>
    <row r="499" spans="1:9" x14ac:dyDescent="0.2">
      <c r="A499" s="1290" t="s">
        <v>966</v>
      </c>
      <c r="B499" s="1325">
        <v>15.5</v>
      </c>
      <c r="C499" s="1306">
        <f t="shared" si="182"/>
        <v>9.8101265822784806E-2</v>
      </c>
      <c r="D499" s="1305">
        <v>5.4427000000000003</v>
      </c>
      <c r="E499" s="1306">
        <f>D499*B499</f>
        <v>84.361850000000004</v>
      </c>
      <c r="F499" s="1307">
        <v>1</v>
      </c>
      <c r="G499" s="1308">
        <f t="shared" si="183"/>
        <v>84.36</v>
      </c>
      <c r="H499" s="1306">
        <f t="shared" si="184"/>
        <v>20.32</v>
      </c>
      <c r="I499" s="1309">
        <f t="shared" si="185"/>
        <v>104.68</v>
      </c>
    </row>
    <row r="500" spans="1:9" x14ac:dyDescent="0.2">
      <c r="A500" s="1290" t="s">
        <v>966</v>
      </c>
      <c r="B500" s="1325">
        <v>40</v>
      </c>
      <c r="C500" s="1306">
        <f t="shared" si="182"/>
        <v>0.25316455696202533</v>
      </c>
      <c r="D500" s="1305">
        <v>5.4427000000000003</v>
      </c>
      <c r="E500" s="1306">
        <f>D500*B500</f>
        <v>217.70800000000003</v>
      </c>
      <c r="F500" s="1307">
        <v>1</v>
      </c>
      <c r="G500" s="1308">
        <f t="shared" si="183"/>
        <v>217.71</v>
      </c>
      <c r="H500" s="1306">
        <f t="shared" si="184"/>
        <v>52.45</v>
      </c>
      <c r="I500" s="1309">
        <f t="shared" si="185"/>
        <v>270.16000000000003</v>
      </c>
    </row>
    <row r="501" spans="1:9" x14ac:dyDescent="0.2">
      <c r="A501" s="1290" t="s">
        <v>966</v>
      </c>
      <c r="B501" s="1325">
        <v>15.5</v>
      </c>
      <c r="C501" s="1306">
        <f t="shared" si="182"/>
        <v>9.8101265822784806E-2</v>
      </c>
      <c r="D501" s="1305">
        <v>5.4427000000000003</v>
      </c>
      <c r="E501" s="1306">
        <f>D501*B501</f>
        <v>84.361850000000004</v>
      </c>
      <c r="F501" s="1307">
        <v>1</v>
      </c>
      <c r="G501" s="1308">
        <f t="shared" si="183"/>
        <v>84.36</v>
      </c>
      <c r="H501" s="1306">
        <f t="shared" si="184"/>
        <v>20.32</v>
      </c>
      <c r="I501" s="1309">
        <f t="shared" si="185"/>
        <v>104.68</v>
      </c>
    </row>
    <row r="502" spans="1:9" x14ac:dyDescent="0.2">
      <c r="A502" s="1290" t="s">
        <v>966</v>
      </c>
      <c r="B502" s="1325">
        <v>80</v>
      </c>
      <c r="C502" s="1306">
        <f t="shared" si="182"/>
        <v>0.50632911392405067</v>
      </c>
      <c r="D502" s="1305">
        <v>5.4427000000000003</v>
      </c>
      <c r="E502" s="1306">
        <f>D502*B502</f>
        <v>435.41600000000005</v>
      </c>
      <c r="F502" s="1307">
        <v>1</v>
      </c>
      <c r="G502" s="1308">
        <f t="shared" si="183"/>
        <v>435.42</v>
      </c>
      <c r="H502" s="1306">
        <f t="shared" si="184"/>
        <v>104.89</v>
      </c>
      <c r="I502" s="1309">
        <f t="shared" si="185"/>
        <v>540.31000000000006</v>
      </c>
    </row>
    <row r="503" spans="1:9" x14ac:dyDescent="0.2">
      <c r="A503" s="1290" t="s">
        <v>966</v>
      </c>
      <c r="B503" s="1325">
        <v>40</v>
      </c>
      <c r="C503" s="1306">
        <f t="shared" si="182"/>
        <v>0.25316455696202533</v>
      </c>
      <c r="D503" s="1305">
        <v>1118</v>
      </c>
      <c r="E503" s="1306">
        <f>D503*C503</f>
        <v>283.03797468354435</v>
      </c>
      <c r="F503" s="1307">
        <v>1</v>
      </c>
      <c r="G503" s="1308">
        <f t="shared" si="183"/>
        <v>283.04000000000002</v>
      </c>
      <c r="H503" s="1306">
        <f t="shared" si="184"/>
        <v>68.180000000000007</v>
      </c>
      <c r="I503" s="1309">
        <f t="shared" si="185"/>
        <v>351.22</v>
      </c>
    </row>
    <row r="504" spans="1:9" x14ac:dyDescent="0.2">
      <c r="A504" s="1290" t="s">
        <v>510</v>
      </c>
      <c r="B504" s="1325">
        <v>16</v>
      </c>
      <c r="C504" s="1306">
        <f t="shared" si="182"/>
        <v>0.10126582278481013</v>
      </c>
      <c r="D504" s="1305">
        <v>1250</v>
      </c>
      <c r="E504" s="1306">
        <f>D504*C504</f>
        <v>126.58227848101265</v>
      </c>
      <c r="F504" s="1307">
        <v>1</v>
      </c>
      <c r="G504" s="1308">
        <f t="shared" si="183"/>
        <v>126.58</v>
      </c>
      <c r="H504" s="1306">
        <f t="shared" si="184"/>
        <v>30.49</v>
      </c>
      <c r="I504" s="1309">
        <f t="shared" si="185"/>
        <v>157.07</v>
      </c>
    </row>
    <row r="505" spans="1:9" ht="38.25" x14ac:dyDescent="0.2">
      <c r="A505" s="1289" t="s">
        <v>9</v>
      </c>
      <c r="B505" s="1324">
        <f>SUM(B506:B508)</f>
        <v>48</v>
      </c>
      <c r="C505" s="1302">
        <f>SUM(C506:C508)</f>
        <v>0.30379746835443039</v>
      </c>
      <c r="D505" s="1302"/>
      <c r="E505" s="1302"/>
      <c r="F505" s="1312"/>
      <c r="G505" s="1302">
        <f>SUM(G506:G508)</f>
        <v>202.24</v>
      </c>
      <c r="H505" s="1302">
        <f>SUM(H506:H508)</f>
        <v>48.730000000000004</v>
      </c>
      <c r="I505" s="1304">
        <f>SUM(I506:I508)</f>
        <v>250.96999999999997</v>
      </c>
    </row>
    <row r="506" spans="1:9" x14ac:dyDescent="0.2">
      <c r="A506" s="1290" t="s">
        <v>62</v>
      </c>
      <c r="B506" s="1325">
        <v>14.5</v>
      </c>
      <c r="C506" s="1306">
        <f t="shared" ref="C506:C508" si="186">B506/158</f>
        <v>9.1772151898734181E-2</v>
      </c>
      <c r="D506" s="1305">
        <v>3.6804000000000001</v>
      </c>
      <c r="E506" s="1306">
        <f>D506*B506</f>
        <v>53.3658</v>
      </c>
      <c r="F506" s="1307">
        <v>1</v>
      </c>
      <c r="G506" s="1308">
        <f t="shared" ref="G506:G508" si="187">ROUND(E506*F506,2)</f>
        <v>53.37</v>
      </c>
      <c r="H506" s="1306">
        <f>ROUND(G506*24.09%,2)</f>
        <v>12.86</v>
      </c>
      <c r="I506" s="1309">
        <f>G506+H506</f>
        <v>66.22999999999999</v>
      </c>
    </row>
    <row r="507" spans="1:9" x14ac:dyDescent="0.2">
      <c r="A507" s="1290" t="s">
        <v>62</v>
      </c>
      <c r="B507" s="1325">
        <v>17.5</v>
      </c>
      <c r="C507" s="1306">
        <f t="shared" si="186"/>
        <v>0.11075949367088607</v>
      </c>
      <c r="D507" s="1305">
        <v>3.6804000000000001</v>
      </c>
      <c r="E507" s="1306">
        <f>D507*B507</f>
        <v>64.406999999999996</v>
      </c>
      <c r="F507" s="1307">
        <v>1</v>
      </c>
      <c r="G507" s="1308">
        <f t="shared" si="187"/>
        <v>64.41</v>
      </c>
      <c r="H507" s="1306">
        <f>ROUND(G507*24.09%,2)</f>
        <v>15.52</v>
      </c>
      <c r="I507" s="1309">
        <f>G507+H507</f>
        <v>79.929999999999993</v>
      </c>
    </row>
    <row r="508" spans="1:9" x14ac:dyDescent="0.2">
      <c r="A508" s="1290" t="s">
        <v>62</v>
      </c>
      <c r="B508" s="1325">
        <v>16</v>
      </c>
      <c r="C508" s="1306">
        <f t="shared" si="186"/>
        <v>0.10126582278481013</v>
      </c>
      <c r="D508" s="1305">
        <v>834</v>
      </c>
      <c r="E508" s="1306">
        <f>D508*C508</f>
        <v>84.455696202531641</v>
      </c>
      <c r="F508" s="1307">
        <v>1</v>
      </c>
      <c r="G508" s="1308">
        <f t="shared" si="187"/>
        <v>84.46</v>
      </c>
      <c r="H508" s="1306">
        <f>ROUND(G508*24.09%,2)</f>
        <v>20.350000000000001</v>
      </c>
      <c r="I508" s="1309">
        <f>G508+H508</f>
        <v>104.81</v>
      </c>
    </row>
    <row r="509" spans="1:9" ht="25.5" x14ac:dyDescent="0.2">
      <c r="A509" s="1289" t="s">
        <v>7</v>
      </c>
      <c r="B509" s="1324">
        <f>SUM(B510:B512)</f>
        <v>72</v>
      </c>
      <c r="C509" s="1302">
        <f>SUM(C510:C512)</f>
        <v>0.45569620253164556</v>
      </c>
      <c r="D509" s="1302"/>
      <c r="E509" s="1302"/>
      <c r="F509" s="1312"/>
      <c r="G509" s="1302">
        <f>SUM(G510:G512)</f>
        <v>279.66000000000003</v>
      </c>
      <c r="H509" s="1302">
        <f>SUM(H510:H512)</f>
        <v>67.37</v>
      </c>
      <c r="I509" s="1304">
        <f>SUM(I510:I512)</f>
        <v>347.03</v>
      </c>
    </row>
    <row r="510" spans="1:9" x14ac:dyDescent="0.2">
      <c r="A510" s="1290" t="s">
        <v>1653</v>
      </c>
      <c r="B510" s="1325">
        <v>24</v>
      </c>
      <c r="C510" s="1306">
        <f t="shared" ref="C510:C512" si="188">B510/158</f>
        <v>0.15189873417721519</v>
      </c>
      <c r="D510" s="1305">
        <v>3.3567</v>
      </c>
      <c r="E510" s="1306">
        <f>D510*B510</f>
        <v>80.5608</v>
      </c>
      <c r="F510" s="1307">
        <v>1</v>
      </c>
      <c r="G510" s="1308">
        <f t="shared" ref="G510:G512" si="189">ROUND(E510*F510,2)</f>
        <v>80.56</v>
      </c>
      <c r="H510" s="1306">
        <f>ROUND(G510*24.09%,2)</f>
        <v>19.41</v>
      </c>
      <c r="I510" s="1309">
        <f>G510+H510</f>
        <v>99.97</v>
      </c>
    </row>
    <row r="511" spans="1:9" x14ac:dyDescent="0.2">
      <c r="A511" s="1290" t="s">
        <v>1638</v>
      </c>
      <c r="B511" s="1325">
        <v>24</v>
      </c>
      <c r="C511" s="1306">
        <f t="shared" si="188"/>
        <v>0.15189873417721519</v>
      </c>
      <c r="D511" s="1305">
        <v>4.1478999999999999</v>
      </c>
      <c r="E511" s="1306">
        <f>D511*B511</f>
        <v>99.549599999999998</v>
      </c>
      <c r="F511" s="1307">
        <v>1</v>
      </c>
      <c r="G511" s="1308">
        <f t="shared" si="189"/>
        <v>99.55</v>
      </c>
      <c r="H511" s="1306">
        <f>ROUND(G511*24.09%,2)</f>
        <v>23.98</v>
      </c>
      <c r="I511" s="1309">
        <f>G511+H511</f>
        <v>123.53</v>
      </c>
    </row>
    <row r="512" spans="1:9" x14ac:dyDescent="0.2">
      <c r="A512" s="1290" t="s">
        <v>1638</v>
      </c>
      <c r="B512" s="1325">
        <v>24</v>
      </c>
      <c r="C512" s="1306">
        <f t="shared" si="188"/>
        <v>0.15189873417721519</v>
      </c>
      <c r="D512" s="1305">
        <v>4.1478999999999999</v>
      </c>
      <c r="E512" s="1306">
        <f>D512*B512</f>
        <v>99.549599999999998</v>
      </c>
      <c r="F512" s="1307">
        <v>1</v>
      </c>
      <c r="G512" s="1308">
        <f t="shared" si="189"/>
        <v>99.55</v>
      </c>
      <c r="H512" s="1306">
        <f>ROUND(G512*24.09%,2)</f>
        <v>23.98</v>
      </c>
      <c r="I512" s="1309">
        <f>G512+H512</f>
        <v>123.53</v>
      </c>
    </row>
    <row r="513" spans="1:9" x14ac:dyDescent="0.2">
      <c r="A513" s="1288" t="s">
        <v>1668</v>
      </c>
      <c r="B513" s="1323">
        <f>B514+B518</f>
        <v>205.667</v>
      </c>
      <c r="C513" s="1298">
        <f>C514+C518</f>
        <v>1.3016898734177214</v>
      </c>
      <c r="D513" s="1298"/>
      <c r="E513" s="1298">
        <f>E514+E518</f>
        <v>0</v>
      </c>
      <c r="F513" s="1299"/>
      <c r="G513" s="1298">
        <f>G514+G518</f>
        <v>1446.17</v>
      </c>
      <c r="H513" s="1298">
        <f>H514+H518</f>
        <v>348.38</v>
      </c>
      <c r="I513" s="1300">
        <f>I514+I518</f>
        <v>1794.5500000000002</v>
      </c>
    </row>
    <row r="514" spans="1:9" ht="25.5" x14ac:dyDescent="0.2">
      <c r="A514" s="1289" t="s">
        <v>10</v>
      </c>
      <c r="B514" s="1324">
        <f>SUM(B515:B517)</f>
        <v>89.667000000000002</v>
      </c>
      <c r="C514" s="1302">
        <f>SUM(C515:C517)</f>
        <v>0.56751265822784813</v>
      </c>
      <c r="D514" s="1302"/>
      <c r="E514" s="1302"/>
      <c r="F514" s="1312"/>
      <c r="G514" s="1302">
        <f>SUM(G515:G517)</f>
        <v>746.78</v>
      </c>
      <c r="H514" s="1302">
        <f>SUM(H515:H517)</f>
        <v>179.9</v>
      </c>
      <c r="I514" s="1304">
        <f>SUM(I515:I517)</f>
        <v>926.68000000000006</v>
      </c>
    </row>
    <row r="515" spans="1:9" x14ac:dyDescent="0.2">
      <c r="A515" s="1290" t="s">
        <v>1669</v>
      </c>
      <c r="B515" s="1325">
        <v>3.6669999999999998</v>
      </c>
      <c r="C515" s="1306">
        <f t="shared" ref="C515:C517" si="190">B515/158</f>
        <v>2.3208860759493671E-2</v>
      </c>
      <c r="D515" s="1305">
        <v>7.7923999999999998</v>
      </c>
      <c r="E515" s="1306">
        <f>D515*B515</f>
        <v>28.574730799999998</v>
      </c>
      <c r="F515" s="1307">
        <v>1</v>
      </c>
      <c r="G515" s="1308">
        <f t="shared" ref="G515:G517" si="191">ROUND(E515*F515,2)</f>
        <v>28.57</v>
      </c>
      <c r="H515" s="1306">
        <f>ROUND(G515*24.09%,2)</f>
        <v>6.88</v>
      </c>
      <c r="I515" s="1309">
        <f>G515+H515</f>
        <v>35.450000000000003</v>
      </c>
    </row>
    <row r="516" spans="1:9" x14ac:dyDescent="0.2">
      <c r="A516" s="1290" t="s">
        <v>1669</v>
      </c>
      <c r="B516" s="1325">
        <v>43</v>
      </c>
      <c r="C516" s="1306">
        <f t="shared" si="190"/>
        <v>0.27215189873417722</v>
      </c>
      <c r="D516" s="1305">
        <v>1300</v>
      </c>
      <c r="E516" s="1306">
        <f>D516*C516</f>
        <v>353.79746835443041</v>
      </c>
      <c r="F516" s="1307">
        <v>1</v>
      </c>
      <c r="G516" s="1308">
        <f t="shared" si="191"/>
        <v>353.8</v>
      </c>
      <c r="H516" s="1306">
        <f>ROUND(G516*24.09%,2)</f>
        <v>85.23</v>
      </c>
      <c r="I516" s="1309">
        <f>G516+H516</f>
        <v>439.03000000000003</v>
      </c>
    </row>
    <row r="517" spans="1:9" x14ac:dyDescent="0.2">
      <c r="A517" s="1290" t="s">
        <v>1670</v>
      </c>
      <c r="B517" s="1325">
        <v>43</v>
      </c>
      <c r="C517" s="1306">
        <f t="shared" si="190"/>
        <v>0.27215189873417722</v>
      </c>
      <c r="D517" s="1305">
        <v>1339</v>
      </c>
      <c r="E517" s="1306">
        <f>D517*C517</f>
        <v>364.41139240506328</v>
      </c>
      <c r="F517" s="1307">
        <v>1</v>
      </c>
      <c r="G517" s="1308">
        <f t="shared" si="191"/>
        <v>364.41</v>
      </c>
      <c r="H517" s="1306">
        <f>ROUND(G517*24.09%,2)</f>
        <v>87.79</v>
      </c>
      <c r="I517" s="1309">
        <f>G517+H517</f>
        <v>452.20000000000005</v>
      </c>
    </row>
    <row r="518" spans="1:9" ht="38.25" x14ac:dyDescent="0.2">
      <c r="A518" s="1289" t="s">
        <v>8</v>
      </c>
      <c r="B518" s="1324">
        <f>SUM(B519:B520)</f>
        <v>116</v>
      </c>
      <c r="C518" s="1302">
        <f>SUM(C519:C520)</f>
        <v>0.73417721518987333</v>
      </c>
      <c r="D518" s="1302"/>
      <c r="E518" s="1302"/>
      <c r="F518" s="1312"/>
      <c r="G518" s="1302">
        <f>SUM(G519:G520)</f>
        <v>699.3900000000001</v>
      </c>
      <c r="H518" s="1302">
        <f>SUM(H519:H520)</f>
        <v>168.48</v>
      </c>
      <c r="I518" s="1304">
        <f>SUM(I519:I520)</f>
        <v>867.87000000000012</v>
      </c>
    </row>
    <row r="519" spans="1:9" x14ac:dyDescent="0.2">
      <c r="A519" s="1290" t="s">
        <v>951</v>
      </c>
      <c r="B519" s="1325">
        <v>46</v>
      </c>
      <c r="C519" s="1306">
        <f t="shared" ref="C519:C520" si="192">B519/158</f>
        <v>0.29113924050632911</v>
      </c>
      <c r="D519" s="1305">
        <v>914</v>
      </c>
      <c r="E519" s="1306">
        <f>D519*C519</f>
        <v>266.1012658227848</v>
      </c>
      <c r="F519" s="1307">
        <v>1</v>
      </c>
      <c r="G519" s="1308">
        <f t="shared" ref="G519:G520" si="193">ROUND(E519*F519,2)</f>
        <v>266.10000000000002</v>
      </c>
      <c r="H519" s="1306">
        <f>ROUND(G519*24.09%,2)</f>
        <v>64.099999999999994</v>
      </c>
      <c r="I519" s="1309">
        <f>G519+H519</f>
        <v>330.20000000000005</v>
      </c>
    </row>
    <row r="520" spans="1:9" ht="25.5" x14ac:dyDescent="0.2">
      <c r="A520" s="1290" t="s">
        <v>1404</v>
      </c>
      <c r="B520" s="1325">
        <v>70</v>
      </c>
      <c r="C520" s="1306">
        <f t="shared" si="192"/>
        <v>0.44303797468354428</v>
      </c>
      <c r="D520" s="1305">
        <v>978</v>
      </c>
      <c r="E520" s="1306">
        <f>D520*C520</f>
        <v>433.29113924050631</v>
      </c>
      <c r="F520" s="1307">
        <v>1</v>
      </c>
      <c r="G520" s="1308">
        <f t="shared" si="193"/>
        <v>433.29</v>
      </c>
      <c r="H520" s="1306">
        <f>ROUND(G520*24.09%,2)</f>
        <v>104.38</v>
      </c>
      <c r="I520" s="1309">
        <f>G520+H520</f>
        <v>537.67000000000007</v>
      </c>
    </row>
    <row r="521" spans="1:9" x14ac:dyDescent="0.2">
      <c r="A521" s="1288" t="s">
        <v>877</v>
      </c>
      <c r="B521" s="1323">
        <f>B522+B524+B538+B542</f>
        <v>747.5</v>
      </c>
      <c r="C521" s="1298">
        <f>C522+C524+C538+C542</f>
        <v>4.731012658227848</v>
      </c>
      <c r="D521" s="1298"/>
      <c r="E521" s="1298"/>
      <c r="F521" s="1299"/>
      <c r="G521" s="1298">
        <f>G522+G524+G538+G542</f>
        <v>3436.8199999999997</v>
      </c>
      <c r="H521" s="1298">
        <f>H522+H524+H538+H542</f>
        <v>827.93999999999994</v>
      </c>
      <c r="I521" s="1300">
        <f>I522+I524+I538+I542</f>
        <v>4264.7599999999993</v>
      </c>
    </row>
    <row r="522" spans="1:9" ht="25.5" x14ac:dyDescent="0.2">
      <c r="A522" s="1291" t="s">
        <v>10</v>
      </c>
      <c r="B522" s="1326">
        <f>SUM(B523)</f>
        <v>80</v>
      </c>
      <c r="C522" s="1301">
        <f>SUM(C523)</f>
        <v>0.50632911392405067</v>
      </c>
      <c r="D522" s="1301"/>
      <c r="E522" s="1301"/>
      <c r="F522" s="1303"/>
      <c r="G522" s="1301">
        <f>SUM(G523)</f>
        <v>287.24</v>
      </c>
      <c r="H522" s="1301">
        <f>SUM(H523)</f>
        <v>69.2</v>
      </c>
      <c r="I522" s="1313">
        <f>SUM(I523)</f>
        <v>356.44</v>
      </c>
    </row>
    <row r="523" spans="1:9" ht="25.5" x14ac:dyDescent="0.2">
      <c r="A523" s="1290" t="s">
        <v>1671</v>
      </c>
      <c r="B523" s="1325">
        <v>80</v>
      </c>
      <c r="C523" s="1306">
        <f t="shared" ref="C523" si="194">B523/158</f>
        <v>0.50632911392405067</v>
      </c>
      <c r="D523" s="1305">
        <v>1891</v>
      </c>
      <c r="E523" s="1306">
        <f>D523*C523</f>
        <v>957.4683544303798</v>
      </c>
      <c r="F523" s="1307">
        <v>0.3</v>
      </c>
      <c r="G523" s="1308">
        <f t="shared" ref="G523" si="195">ROUND(E523*F523,2)</f>
        <v>287.24</v>
      </c>
      <c r="H523" s="1306">
        <f>ROUND(G523*24.09%,2)</f>
        <v>69.2</v>
      </c>
      <c r="I523" s="1309">
        <f>G523+H523</f>
        <v>356.44</v>
      </c>
    </row>
    <row r="524" spans="1:9" ht="38.25" x14ac:dyDescent="0.2">
      <c r="A524" s="1289" t="s">
        <v>8</v>
      </c>
      <c r="B524" s="1324">
        <f>SUM(B525:B537)</f>
        <v>274</v>
      </c>
      <c r="C524" s="1302">
        <f>SUM(C525:C537)</f>
        <v>1.7341772151898733</v>
      </c>
      <c r="D524" s="1302"/>
      <c r="E524" s="1302"/>
      <c r="F524" s="1312"/>
      <c r="G524" s="1302">
        <f>SUM(G525:G537)</f>
        <v>1622.8399999999997</v>
      </c>
      <c r="H524" s="1302">
        <f>SUM(H525:H537)</f>
        <v>390.96</v>
      </c>
      <c r="I524" s="1304">
        <f>SUM(I525:I537)</f>
        <v>2013.8</v>
      </c>
    </row>
    <row r="525" spans="1:9" x14ac:dyDescent="0.2">
      <c r="A525" s="1290" t="s">
        <v>612</v>
      </c>
      <c r="B525" s="1325">
        <v>16</v>
      </c>
      <c r="C525" s="1306">
        <f t="shared" ref="C525:C537" si="196">B525/158</f>
        <v>0.10126582278481013</v>
      </c>
      <c r="D525" s="1305">
        <v>5.5984999999999996</v>
      </c>
      <c r="E525" s="1306">
        <f t="shared" ref="E525:E537" si="197">D525*B525</f>
        <v>89.575999999999993</v>
      </c>
      <c r="F525" s="1307">
        <v>1</v>
      </c>
      <c r="G525" s="1308">
        <f t="shared" ref="G525:G537" si="198">ROUND(E525*F525,2)</f>
        <v>89.58</v>
      </c>
      <c r="H525" s="1306">
        <f t="shared" ref="H525:H537" si="199">ROUND(G525*24.09%,2)</f>
        <v>21.58</v>
      </c>
      <c r="I525" s="1309">
        <f t="shared" ref="I525:I537" si="200">G525+H525</f>
        <v>111.16</v>
      </c>
    </row>
    <row r="526" spans="1:9" x14ac:dyDescent="0.2">
      <c r="A526" s="1290" t="s">
        <v>612</v>
      </c>
      <c r="B526" s="1325">
        <v>40</v>
      </c>
      <c r="C526" s="1306">
        <f t="shared" si="196"/>
        <v>0.25316455696202533</v>
      </c>
      <c r="D526" s="1305">
        <v>5.5984999999999996</v>
      </c>
      <c r="E526" s="1306">
        <f t="shared" si="197"/>
        <v>223.94</v>
      </c>
      <c r="F526" s="1307">
        <v>1</v>
      </c>
      <c r="G526" s="1308">
        <f t="shared" si="198"/>
        <v>223.94</v>
      </c>
      <c r="H526" s="1306">
        <f t="shared" si="199"/>
        <v>53.95</v>
      </c>
      <c r="I526" s="1309">
        <f t="shared" si="200"/>
        <v>277.89</v>
      </c>
    </row>
    <row r="527" spans="1:9" x14ac:dyDescent="0.2">
      <c r="A527" s="1290" t="s">
        <v>612</v>
      </c>
      <c r="B527" s="1325">
        <v>20</v>
      </c>
      <c r="C527" s="1306">
        <f t="shared" si="196"/>
        <v>0.12658227848101267</v>
      </c>
      <c r="D527" s="1305">
        <v>5.5984999999999996</v>
      </c>
      <c r="E527" s="1306">
        <f t="shared" si="197"/>
        <v>111.97</v>
      </c>
      <c r="F527" s="1307">
        <v>1</v>
      </c>
      <c r="G527" s="1308">
        <f t="shared" si="198"/>
        <v>111.97</v>
      </c>
      <c r="H527" s="1306">
        <f t="shared" si="199"/>
        <v>26.97</v>
      </c>
      <c r="I527" s="1309">
        <f t="shared" si="200"/>
        <v>138.94</v>
      </c>
    </row>
    <row r="528" spans="1:9" x14ac:dyDescent="0.2">
      <c r="A528" s="1290" t="s">
        <v>612</v>
      </c>
      <c r="B528" s="1325">
        <v>8</v>
      </c>
      <c r="C528" s="1306">
        <f t="shared" si="196"/>
        <v>5.0632911392405063E-2</v>
      </c>
      <c r="D528" s="1305">
        <v>5.5984999999999996</v>
      </c>
      <c r="E528" s="1306">
        <f t="shared" si="197"/>
        <v>44.787999999999997</v>
      </c>
      <c r="F528" s="1307">
        <v>1</v>
      </c>
      <c r="G528" s="1308">
        <f t="shared" si="198"/>
        <v>44.79</v>
      </c>
      <c r="H528" s="1306">
        <f t="shared" si="199"/>
        <v>10.79</v>
      </c>
      <c r="I528" s="1309">
        <f t="shared" si="200"/>
        <v>55.58</v>
      </c>
    </row>
    <row r="529" spans="1:9" x14ac:dyDescent="0.2">
      <c r="A529" s="1290" t="s">
        <v>612</v>
      </c>
      <c r="B529" s="1325">
        <v>16</v>
      </c>
      <c r="C529" s="1306">
        <f t="shared" si="196"/>
        <v>0.10126582278481013</v>
      </c>
      <c r="D529" s="1305">
        <v>5.5984999999999996</v>
      </c>
      <c r="E529" s="1306">
        <f t="shared" si="197"/>
        <v>89.575999999999993</v>
      </c>
      <c r="F529" s="1307">
        <v>1</v>
      </c>
      <c r="G529" s="1308">
        <f t="shared" si="198"/>
        <v>89.58</v>
      </c>
      <c r="H529" s="1306">
        <f t="shared" si="199"/>
        <v>21.58</v>
      </c>
      <c r="I529" s="1309">
        <f t="shared" si="200"/>
        <v>111.16</v>
      </c>
    </row>
    <row r="530" spans="1:9" x14ac:dyDescent="0.2">
      <c r="A530" s="1290" t="s">
        <v>951</v>
      </c>
      <c r="B530" s="1325">
        <v>24</v>
      </c>
      <c r="C530" s="1306">
        <f t="shared" si="196"/>
        <v>0.15189873417721519</v>
      </c>
      <c r="D530" s="1305">
        <v>5.7782999999999998</v>
      </c>
      <c r="E530" s="1306">
        <f t="shared" si="197"/>
        <v>138.67919999999998</v>
      </c>
      <c r="F530" s="1307">
        <v>1</v>
      </c>
      <c r="G530" s="1308">
        <f t="shared" si="198"/>
        <v>138.68</v>
      </c>
      <c r="H530" s="1306">
        <f t="shared" si="199"/>
        <v>33.409999999999997</v>
      </c>
      <c r="I530" s="1309">
        <f t="shared" si="200"/>
        <v>172.09</v>
      </c>
    </row>
    <row r="531" spans="1:9" x14ac:dyDescent="0.2">
      <c r="A531" s="1290" t="s">
        <v>61</v>
      </c>
      <c r="B531" s="1325">
        <v>16</v>
      </c>
      <c r="C531" s="1306">
        <f t="shared" si="196"/>
        <v>0.10126582278481013</v>
      </c>
      <c r="D531" s="1305">
        <v>6.1619999999999999</v>
      </c>
      <c r="E531" s="1306">
        <f t="shared" si="197"/>
        <v>98.591999999999999</v>
      </c>
      <c r="F531" s="1307">
        <v>1</v>
      </c>
      <c r="G531" s="1308">
        <f t="shared" si="198"/>
        <v>98.59</v>
      </c>
      <c r="H531" s="1306">
        <f t="shared" si="199"/>
        <v>23.75</v>
      </c>
      <c r="I531" s="1309">
        <f t="shared" si="200"/>
        <v>122.34</v>
      </c>
    </row>
    <row r="532" spans="1:9" x14ac:dyDescent="0.2">
      <c r="A532" s="1290" t="s">
        <v>61</v>
      </c>
      <c r="B532" s="1325">
        <v>22</v>
      </c>
      <c r="C532" s="1306">
        <f t="shared" si="196"/>
        <v>0.13924050632911392</v>
      </c>
      <c r="D532" s="1305">
        <v>6.1619999999999999</v>
      </c>
      <c r="E532" s="1306">
        <f t="shared" si="197"/>
        <v>135.56399999999999</v>
      </c>
      <c r="F532" s="1307">
        <v>1</v>
      </c>
      <c r="G532" s="1308">
        <f t="shared" si="198"/>
        <v>135.56</v>
      </c>
      <c r="H532" s="1306">
        <f t="shared" si="199"/>
        <v>32.659999999999997</v>
      </c>
      <c r="I532" s="1309">
        <f t="shared" si="200"/>
        <v>168.22</v>
      </c>
    </row>
    <row r="533" spans="1:9" x14ac:dyDescent="0.2">
      <c r="A533" s="1290" t="s">
        <v>61</v>
      </c>
      <c r="B533" s="1325">
        <v>24</v>
      </c>
      <c r="C533" s="1306">
        <f t="shared" si="196"/>
        <v>0.15189873417721519</v>
      </c>
      <c r="D533" s="1305">
        <v>6.1619999999999999</v>
      </c>
      <c r="E533" s="1306">
        <f t="shared" si="197"/>
        <v>147.88800000000001</v>
      </c>
      <c r="F533" s="1307">
        <v>1</v>
      </c>
      <c r="G533" s="1308">
        <f t="shared" si="198"/>
        <v>147.88999999999999</v>
      </c>
      <c r="H533" s="1306">
        <f t="shared" si="199"/>
        <v>35.630000000000003</v>
      </c>
      <c r="I533" s="1309">
        <f t="shared" si="200"/>
        <v>183.51999999999998</v>
      </c>
    </row>
    <row r="534" spans="1:9" x14ac:dyDescent="0.2">
      <c r="A534" s="1290" t="s">
        <v>61</v>
      </c>
      <c r="B534" s="1325">
        <v>16</v>
      </c>
      <c r="C534" s="1306">
        <f t="shared" si="196"/>
        <v>0.10126582278481013</v>
      </c>
      <c r="D534" s="1305">
        <v>6.1619999999999999</v>
      </c>
      <c r="E534" s="1306">
        <f t="shared" si="197"/>
        <v>98.591999999999999</v>
      </c>
      <c r="F534" s="1307">
        <v>1</v>
      </c>
      <c r="G534" s="1308">
        <f t="shared" si="198"/>
        <v>98.59</v>
      </c>
      <c r="H534" s="1306">
        <f t="shared" si="199"/>
        <v>23.75</v>
      </c>
      <c r="I534" s="1309">
        <f t="shared" si="200"/>
        <v>122.34</v>
      </c>
    </row>
    <row r="535" spans="1:9" x14ac:dyDescent="0.2">
      <c r="A535" s="1290" t="s">
        <v>61</v>
      </c>
      <c r="B535" s="1325">
        <v>24</v>
      </c>
      <c r="C535" s="1306">
        <f t="shared" si="196"/>
        <v>0.15189873417721519</v>
      </c>
      <c r="D535" s="1305">
        <v>6.1619999999999999</v>
      </c>
      <c r="E535" s="1306">
        <f t="shared" si="197"/>
        <v>147.88800000000001</v>
      </c>
      <c r="F535" s="1307">
        <v>1</v>
      </c>
      <c r="G535" s="1308">
        <f t="shared" si="198"/>
        <v>147.88999999999999</v>
      </c>
      <c r="H535" s="1306">
        <f t="shared" si="199"/>
        <v>35.630000000000003</v>
      </c>
      <c r="I535" s="1309">
        <f t="shared" si="200"/>
        <v>183.51999999999998</v>
      </c>
    </row>
    <row r="536" spans="1:9" x14ac:dyDescent="0.2">
      <c r="A536" s="1290" t="s">
        <v>61</v>
      </c>
      <c r="B536" s="1325">
        <v>24</v>
      </c>
      <c r="C536" s="1306">
        <f t="shared" si="196"/>
        <v>0.15189873417721519</v>
      </c>
      <c r="D536" s="1305">
        <v>6.1619999999999999</v>
      </c>
      <c r="E536" s="1306">
        <f t="shared" si="197"/>
        <v>147.88800000000001</v>
      </c>
      <c r="F536" s="1307">
        <v>1</v>
      </c>
      <c r="G536" s="1308">
        <f t="shared" si="198"/>
        <v>147.88999999999999</v>
      </c>
      <c r="H536" s="1306">
        <f t="shared" si="199"/>
        <v>35.630000000000003</v>
      </c>
      <c r="I536" s="1309">
        <f t="shared" si="200"/>
        <v>183.51999999999998</v>
      </c>
    </row>
    <row r="537" spans="1:9" x14ac:dyDescent="0.2">
      <c r="A537" s="1290" t="s">
        <v>61</v>
      </c>
      <c r="B537" s="1325">
        <v>24</v>
      </c>
      <c r="C537" s="1306">
        <f t="shared" si="196"/>
        <v>0.15189873417721519</v>
      </c>
      <c r="D537" s="1305">
        <v>6.1619999999999999</v>
      </c>
      <c r="E537" s="1306">
        <f t="shared" si="197"/>
        <v>147.88800000000001</v>
      </c>
      <c r="F537" s="1307">
        <v>1</v>
      </c>
      <c r="G537" s="1308">
        <f t="shared" si="198"/>
        <v>147.88999999999999</v>
      </c>
      <c r="H537" s="1306">
        <f t="shared" si="199"/>
        <v>35.630000000000003</v>
      </c>
      <c r="I537" s="1309">
        <f t="shared" si="200"/>
        <v>183.51999999999998</v>
      </c>
    </row>
    <row r="538" spans="1:9" ht="38.25" x14ac:dyDescent="0.2">
      <c r="A538" s="1289" t="s">
        <v>9</v>
      </c>
      <c r="B538" s="1324">
        <f>SUM(B539:B541)</f>
        <v>75</v>
      </c>
      <c r="C538" s="1302">
        <f>SUM(C539:C541)</f>
        <v>0.47468354430379744</v>
      </c>
      <c r="D538" s="1302"/>
      <c r="E538" s="1302"/>
      <c r="F538" s="1312"/>
      <c r="G538" s="1302">
        <f>SUM(G539:G541)</f>
        <v>306.63</v>
      </c>
      <c r="H538" s="1302">
        <f>SUM(H539:H541)</f>
        <v>73.86</v>
      </c>
      <c r="I538" s="1304">
        <f>SUM(I539:I541)</f>
        <v>380.49</v>
      </c>
    </row>
    <row r="539" spans="1:9" x14ac:dyDescent="0.2">
      <c r="A539" s="1290" t="s">
        <v>62</v>
      </c>
      <c r="B539" s="1325">
        <v>47</v>
      </c>
      <c r="C539" s="1306">
        <f t="shared" ref="C539:C541" si="201">B539/158</f>
        <v>0.29746835443037972</v>
      </c>
      <c r="D539" s="1305">
        <v>4.04</v>
      </c>
      <c r="E539" s="1306">
        <f>D539*B539</f>
        <v>189.88</v>
      </c>
      <c r="F539" s="1307">
        <v>1</v>
      </c>
      <c r="G539" s="1308">
        <f t="shared" ref="G539:G541" si="202">ROUND(E539*F539,2)</f>
        <v>189.88</v>
      </c>
      <c r="H539" s="1306">
        <f>ROUND(G539*24.09%,2)</f>
        <v>45.74</v>
      </c>
      <c r="I539" s="1309">
        <f>G539+H539</f>
        <v>235.62</v>
      </c>
    </row>
    <row r="540" spans="1:9" x14ac:dyDescent="0.2">
      <c r="A540" s="1290" t="s">
        <v>62</v>
      </c>
      <c r="B540" s="1325">
        <v>20</v>
      </c>
      <c r="C540" s="1306">
        <f t="shared" si="201"/>
        <v>0.12658227848101267</v>
      </c>
      <c r="D540" s="1305">
        <v>4.04</v>
      </c>
      <c r="E540" s="1306">
        <f>D540*B540</f>
        <v>80.8</v>
      </c>
      <c r="F540" s="1307">
        <v>1</v>
      </c>
      <c r="G540" s="1308">
        <f t="shared" si="202"/>
        <v>80.8</v>
      </c>
      <c r="H540" s="1306">
        <f>ROUND(G540*24.09%,2)</f>
        <v>19.46</v>
      </c>
      <c r="I540" s="1309">
        <f>G540+H540</f>
        <v>100.25999999999999</v>
      </c>
    </row>
    <row r="541" spans="1:9" x14ac:dyDescent="0.2">
      <c r="A541" s="1290" t="s">
        <v>62</v>
      </c>
      <c r="B541" s="1325">
        <v>8</v>
      </c>
      <c r="C541" s="1306">
        <f t="shared" si="201"/>
        <v>5.0632911392405063E-2</v>
      </c>
      <c r="D541" s="1305">
        <v>710</v>
      </c>
      <c r="E541" s="1306">
        <f>D541*C541</f>
        <v>35.949367088607595</v>
      </c>
      <c r="F541" s="1307">
        <v>1</v>
      </c>
      <c r="G541" s="1308">
        <f t="shared" si="202"/>
        <v>35.950000000000003</v>
      </c>
      <c r="H541" s="1306">
        <f>ROUND(G541*24.09%,2)</f>
        <v>8.66</v>
      </c>
      <c r="I541" s="1309">
        <f>G541+H541</f>
        <v>44.61</v>
      </c>
    </row>
    <row r="542" spans="1:9" ht="25.5" x14ac:dyDescent="0.2">
      <c r="A542" s="1289" t="s">
        <v>7</v>
      </c>
      <c r="B542" s="1324">
        <f>SUM(B543:B557)</f>
        <v>318.5</v>
      </c>
      <c r="C542" s="1302">
        <f>SUM(C543:C557)</f>
        <v>2.0158227848101267</v>
      </c>
      <c r="D542" s="1302"/>
      <c r="E542" s="1302"/>
      <c r="F542" s="1312"/>
      <c r="G542" s="1302">
        <f>SUM(G543:G557)</f>
        <v>1220.1100000000001</v>
      </c>
      <c r="H542" s="1302">
        <f>SUM(H543:H557)</f>
        <v>293.91999999999996</v>
      </c>
      <c r="I542" s="1304">
        <f>SUM(I543:I557)</f>
        <v>1514.03</v>
      </c>
    </row>
    <row r="543" spans="1:9" x14ac:dyDescent="0.2">
      <c r="A543" s="1290" t="s">
        <v>1653</v>
      </c>
      <c r="B543" s="1325">
        <v>16</v>
      </c>
      <c r="C543" s="1306">
        <f t="shared" ref="C543:C557" si="203">B543/158</f>
        <v>0.10126582278481013</v>
      </c>
      <c r="D543" s="1305">
        <v>3.7164000000000001</v>
      </c>
      <c r="E543" s="1306">
        <f t="shared" ref="E543:E554" si="204">D543*B543</f>
        <v>59.462400000000002</v>
      </c>
      <c r="F543" s="1307">
        <v>1</v>
      </c>
      <c r="G543" s="1308">
        <f t="shared" ref="G543:G557" si="205">ROUND(E543*F543,2)</f>
        <v>59.46</v>
      </c>
      <c r="H543" s="1306">
        <f t="shared" ref="H543:H557" si="206">ROUND(G543*24.09%,2)</f>
        <v>14.32</v>
      </c>
      <c r="I543" s="1309">
        <f t="shared" ref="I543:I557" si="207">G543+H543</f>
        <v>73.78</v>
      </c>
    </row>
    <row r="544" spans="1:9" x14ac:dyDescent="0.2">
      <c r="A544" s="1290" t="s">
        <v>1653</v>
      </c>
      <c r="B544" s="1325">
        <v>23</v>
      </c>
      <c r="C544" s="1306">
        <f t="shared" si="203"/>
        <v>0.14556962025316456</v>
      </c>
      <c r="D544" s="1305">
        <v>3.7164000000000001</v>
      </c>
      <c r="E544" s="1306">
        <f t="shared" si="204"/>
        <v>85.477200000000011</v>
      </c>
      <c r="F544" s="1307">
        <v>1</v>
      </c>
      <c r="G544" s="1308">
        <f t="shared" si="205"/>
        <v>85.48</v>
      </c>
      <c r="H544" s="1306">
        <f t="shared" si="206"/>
        <v>20.59</v>
      </c>
      <c r="I544" s="1309">
        <f t="shared" si="207"/>
        <v>106.07000000000001</v>
      </c>
    </row>
    <row r="545" spans="1:9" x14ac:dyDescent="0.2">
      <c r="A545" s="1290" t="s">
        <v>1653</v>
      </c>
      <c r="B545" s="1325">
        <v>24</v>
      </c>
      <c r="C545" s="1306">
        <f t="shared" si="203"/>
        <v>0.15189873417721519</v>
      </c>
      <c r="D545" s="1305">
        <v>3.7164000000000001</v>
      </c>
      <c r="E545" s="1306">
        <f t="shared" si="204"/>
        <v>89.193600000000004</v>
      </c>
      <c r="F545" s="1307">
        <v>1</v>
      </c>
      <c r="G545" s="1308">
        <f t="shared" si="205"/>
        <v>89.19</v>
      </c>
      <c r="H545" s="1306">
        <f t="shared" si="206"/>
        <v>21.49</v>
      </c>
      <c r="I545" s="1309">
        <f t="shared" si="207"/>
        <v>110.67999999999999</v>
      </c>
    </row>
    <row r="546" spans="1:9" x14ac:dyDescent="0.2">
      <c r="A546" s="1290" t="s">
        <v>1653</v>
      </c>
      <c r="B546" s="1325">
        <v>48</v>
      </c>
      <c r="C546" s="1306">
        <f t="shared" si="203"/>
        <v>0.30379746835443039</v>
      </c>
      <c r="D546" s="1305">
        <v>3.7164000000000001</v>
      </c>
      <c r="E546" s="1306">
        <f t="shared" si="204"/>
        <v>178.38720000000001</v>
      </c>
      <c r="F546" s="1307">
        <v>1</v>
      </c>
      <c r="G546" s="1308">
        <f t="shared" si="205"/>
        <v>178.39</v>
      </c>
      <c r="H546" s="1306">
        <f t="shared" si="206"/>
        <v>42.97</v>
      </c>
      <c r="I546" s="1309">
        <f t="shared" si="207"/>
        <v>221.35999999999999</v>
      </c>
    </row>
    <row r="547" spans="1:9" x14ac:dyDescent="0.2">
      <c r="A547" s="1290" t="s">
        <v>1653</v>
      </c>
      <c r="B547" s="1325">
        <v>23</v>
      </c>
      <c r="C547" s="1306">
        <f t="shared" si="203"/>
        <v>0.14556962025316456</v>
      </c>
      <c r="D547" s="1305">
        <v>3.7164000000000001</v>
      </c>
      <c r="E547" s="1306">
        <f t="shared" si="204"/>
        <v>85.477200000000011</v>
      </c>
      <c r="F547" s="1307">
        <v>1</v>
      </c>
      <c r="G547" s="1308">
        <f t="shared" si="205"/>
        <v>85.48</v>
      </c>
      <c r="H547" s="1306">
        <f t="shared" si="206"/>
        <v>20.59</v>
      </c>
      <c r="I547" s="1309">
        <f t="shared" si="207"/>
        <v>106.07000000000001</v>
      </c>
    </row>
    <row r="548" spans="1:9" x14ac:dyDescent="0.2">
      <c r="A548" s="1290" t="s">
        <v>1653</v>
      </c>
      <c r="B548" s="1325">
        <v>24</v>
      </c>
      <c r="C548" s="1306">
        <f t="shared" si="203"/>
        <v>0.15189873417721519</v>
      </c>
      <c r="D548" s="1305">
        <v>3.7164000000000001</v>
      </c>
      <c r="E548" s="1306">
        <f t="shared" si="204"/>
        <v>89.193600000000004</v>
      </c>
      <c r="F548" s="1307">
        <v>1</v>
      </c>
      <c r="G548" s="1308">
        <f t="shared" si="205"/>
        <v>89.19</v>
      </c>
      <c r="H548" s="1306">
        <f t="shared" si="206"/>
        <v>21.49</v>
      </c>
      <c r="I548" s="1309">
        <f t="shared" si="207"/>
        <v>110.67999999999999</v>
      </c>
    </row>
    <row r="549" spans="1:9" x14ac:dyDescent="0.2">
      <c r="A549" s="1290" t="s">
        <v>1653</v>
      </c>
      <c r="B549" s="1325">
        <v>31.5</v>
      </c>
      <c r="C549" s="1306">
        <f t="shared" si="203"/>
        <v>0.19936708860759494</v>
      </c>
      <c r="D549" s="1305">
        <v>3.7164000000000001</v>
      </c>
      <c r="E549" s="1306">
        <f t="shared" si="204"/>
        <v>117.06660000000001</v>
      </c>
      <c r="F549" s="1307">
        <v>1</v>
      </c>
      <c r="G549" s="1308">
        <f t="shared" si="205"/>
        <v>117.07</v>
      </c>
      <c r="H549" s="1306">
        <f t="shared" si="206"/>
        <v>28.2</v>
      </c>
      <c r="I549" s="1309">
        <f t="shared" si="207"/>
        <v>145.26999999999998</v>
      </c>
    </row>
    <row r="550" spans="1:9" x14ac:dyDescent="0.2">
      <c r="A550" s="1290" t="s">
        <v>1653</v>
      </c>
      <c r="B550" s="1325">
        <v>20</v>
      </c>
      <c r="C550" s="1306">
        <f t="shared" si="203"/>
        <v>0.12658227848101267</v>
      </c>
      <c r="D550" s="1305">
        <v>3.7164000000000001</v>
      </c>
      <c r="E550" s="1306">
        <f t="shared" si="204"/>
        <v>74.328000000000003</v>
      </c>
      <c r="F550" s="1307">
        <v>1</v>
      </c>
      <c r="G550" s="1308">
        <f t="shared" si="205"/>
        <v>74.33</v>
      </c>
      <c r="H550" s="1306">
        <f t="shared" si="206"/>
        <v>17.91</v>
      </c>
      <c r="I550" s="1309">
        <f t="shared" si="207"/>
        <v>92.24</v>
      </c>
    </row>
    <row r="551" spans="1:9" x14ac:dyDescent="0.2">
      <c r="A551" s="1290" t="s">
        <v>1653</v>
      </c>
      <c r="B551" s="1325">
        <v>16</v>
      </c>
      <c r="C551" s="1306">
        <f t="shared" si="203"/>
        <v>0.10126582278481013</v>
      </c>
      <c r="D551" s="1305">
        <v>3.7164000000000001</v>
      </c>
      <c r="E551" s="1306">
        <f t="shared" si="204"/>
        <v>59.462400000000002</v>
      </c>
      <c r="F551" s="1307">
        <v>1</v>
      </c>
      <c r="G551" s="1308">
        <f t="shared" si="205"/>
        <v>59.46</v>
      </c>
      <c r="H551" s="1306">
        <f t="shared" si="206"/>
        <v>14.32</v>
      </c>
      <c r="I551" s="1309">
        <f t="shared" si="207"/>
        <v>73.78</v>
      </c>
    </row>
    <row r="552" spans="1:9" x14ac:dyDescent="0.2">
      <c r="A552" s="1290" t="s">
        <v>1672</v>
      </c>
      <c r="B552" s="1325">
        <v>19</v>
      </c>
      <c r="C552" s="1306">
        <f t="shared" si="203"/>
        <v>0.12025316455696203</v>
      </c>
      <c r="D552" s="1305">
        <v>4.04</v>
      </c>
      <c r="E552" s="1306">
        <f t="shared" si="204"/>
        <v>76.760000000000005</v>
      </c>
      <c r="F552" s="1307">
        <v>1</v>
      </c>
      <c r="G552" s="1308">
        <f t="shared" si="205"/>
        <v>76.760000000000005</v>
      </c>
      <c r="H552" s="1306">
        <f t="shared" si="206"/>
        <v>18.489999999999998</v>
      </c>
      <c r="I552" s="1309">
        <f t="shared" si="207"/>
        <v>95.25</v>
      </c>
    </row>
    <row r="553" spans="1:9" x14ac:dyDescent="0.2">
      <c r="A553" s="1290" t="s">
        <v>1672</v>
      </c>
      <c r="B553" s="1325">
        <v>24</v>
      </c>
      <c r="C553" s="1306">
        <f t="shared" si="203"/>
        <v>0.15189873417721519</v>
      </c>
      <c r="D553" s="1305">
        <v>4.04</v>
      </c>
      <c r="E553" s="1306">
        <f t="shared" si="204"/>
        <v>96.960000000000008</v>
      </c>
      <c r="F553" s="1307">
        <v>1</v>
      </c>
      <c r="G553" s="1308">
        <f t="shared" si="205"/>
        <v>96.96</v>
      </c>
      <c r="H553" s="1306">
        <f t="shared" si="206"/>
        <v>23.36</v>
      </c>
      <c r="I553" s="1309">
        <f t="shared" si="207"/>
        <v>120.32</v>
      </c>
    </row>
    <row r="554" spans="1:9" x14ac:dyDescent="0.2">
      <c r="A554" s="1290" t="s">
        <v>1672</v>
      </c>
      <c r="B554" s="1325">
        <v>24</v>
      </c>
      <c r="C554" s="1306">
        <f t="shared" si="203"/>
        <v>0.15189873417721519</v>
      </c>
      <c r="D554" s="1305">
        <v>4.04</v>
      </c>
      <c r="E554" s="1306">
        <f t="shared" si="204"/>
        <v>96.960000000000008</v>
      </c>
      <c r="F554" s="1307">
        <v>1</v>
      </c>
      <c r="G554" s="1308">
        <f t="shared" si="205"/>
        <v>96.96</v>
      </c>
      <c r="H554" s="1306">
        <f t="shared" si="206"/>
        <v>23.36</v>
      </c>
      <c r="I554" s="1309">
        <f t="shared" si="207"/>
        <v>120.32</v>
      </c>
    </row>
    <row r="555" spans="1:9" x14ac:dyDescent="0.2">
      <c r="A555" s="1290" t="s">
        <v>1653</v>
      </c>
      <c r="B555" s="1325">
        <v>8</v>
      </c>
      <c r="C555" s="1306">
        <f t="shared" si="203"/>
        <v>5.0632911392405063E-2</v>
      </c>
      <c r="D555" s="1305">
        <v>656</v>
      </c>
      <c r="E555" s="1306">
        <f>D555*C555</f>
        <v>33.215189873417721</v>
      </c>
      <c r="F555" s="1307">
        <v>1</v>
      </c>
      <c r="G555" s="1308">
        <f t="shared" si="205"/>
        <v>33.22</v>
      </c>
      <c r="H555" s="1306">
        <f t="shared" si="206"/>
        <v>8</v>
      </c>
      <c r="I555" s="1309">
        <f t="shared" si="207"/>
        <v>41.22</v>
      </c>
    </row>
    <row r="556" spans="1:9" x14ac:dyDescent="0.2">
      <c r="A556" s="1290" t="s">
        <v>1653</v>
      </c>
      <c r="B556" s="1325">
        <v>8</v>
      </c>
      <c r="C556" s="1306">
        <f t="shared" si="203"/>
        <v>5.0632911392405063E-2</v>
      </c>
      <c r="D556" s="1305">
        <v>656</v>
      </c>
      <c r="E556" s="1306">
        <f>D556*C556</f>
        <v>33.215189873417721</v>
      </c>
      <c r="F556" s="1307">
        <v>1</v>
      </c>
      <c r="G556" s="1308">
        <f t="shared" si="205"/>
        <v>33.22</v>
      </c>
      <c r="H556" s="1306">
        <f t="shared" si="206"/>
        <v>8</v>
      </c>
      <c r="I556" s="1309">
        <f t="shared" si="207"/>
        <v>41.22</v>
      </c>
    </row>
    <row r="557" spans="1:9" x14ac:dyDescent="0.2">
      <c r="A557" s="1290" t="s">
        <v>1672</v>
      </c>
      <c r="B557" s="1325">
        <v>10</v>
      </c>
      <c r="C557" s="1306">
        <f t="shared" si="203"/>
        <v>6.3291139240506333E-2</v>
      </c>
      <c r="D557" s="1305">
        <v>710</v>
      </c>
      <c r="E557" s="1306">
        <f>D557*C557</f>
        <v>44.936708860759495</v>
      </c>
      <c r="F557" s="1307">
        <v>1</v>
      </c>
      <c r="G557" s="1308">
        <f t="shared" si="205"/>
        <v>44.94</v>
      </c>
      <c r="H557" s="1306">
        <f t="shared" si="206"/>
        <v>10.83</v>
      </c>
      <c r="I557" s="1309">
        <f t="shared" si="207"/>
        <v>55.769999999999996</v>
      </c>
    </row>
    <row r="558" spans="1:9" x14ac:dyDescent="0.2">
      <c r="A558" s="1288" t="s">
        <v>1673</v>
      </c>
      <c r="B558" s="1323">
        <f>SUM(B563+B559)</f>
        <v>32</v>
      </c>
      <c r="C558" s="1298">
        <f>SUM(C563+C559)</f>
        <v>0.20253164556962025</v>
      </c>
      <c r="D558" s="1298"/>
      <c r="E558" s="1298"/>
      <c r="F558" s="1299"/>
      <c r="G558" s="1298">
        <f>SUM(G563+G559)</f>
        <v>224.60000000000002</v>
      </c>
      <c r="H558" s="1298">
        <f>SUM(H563+H559)</f>
        <v>54.099999999999994</v>
      </c>
      <c r="I558" s="1300">
        <f>SUM(I563+I559)</f>
        <v>278.70000000000005</v>
      </c>
    </row>
    <row r="559" spans="1:9" ht="25.5" x14ac:dyDescent="0.2">
      <c r="A559" s="1291" t="s">
        <v>10</v>
      </c>
      <c r="B559" s="1324">
        <f>SUM(B560:B562)</f>
        <v>16</v>
      </c>
      <c r="C559" s="1302">
        <f>SUM(C560:C562)</f>
        <v>0.10126582278481013</v>
      </c>
      <c r="D559" s="1302"/>
      <c r="E559" s="1302"/>
      <c r="F559" s="1312"/>
      <c r="G559" s="1302">
        <f>SUM(G560:G562)</f>
        <v>125.56</v>
      </c>
      <c r="H559" s="1302">
        <f>SUM(H560:H562)</f>
        <v>30.24</v>
      </c>
      <c r="I559" s="1304">
        <f>SUM(I560:I562)</f>
        <v>155.80000000000001</v>
      </c>
    </row>
    <row r="560" spans="1:9" x14ac:dyDescent="0.2">
      <c r="A560" s="1290" t="s">
        <v>1664</v>
      </c>
      <c r="B560" s="1325">
        <v>4</v>
      </c>
      <c r="C560" s="1306">
        <f t="shared" ref="C560:C562" si="208">B560/158</f>
        <v>2.5316455696202531E-2</v>
      </c>
      <c r="D560" s="1305">
        <v>1240</v>
      </c>
      <c r="E560" s="1306">
        <f>D560*C560</f>
        <v>31.39240506329114</v>
      </c>
      <c r="F560" s="1307">
        <v>1</v>
      </c>
      <c r="G560" s="1308">
        <f t="shared" ref="G560:G562" si="209">ROUND(E560*F560,2)</f>
        <v>31.39</v>
      </c>
      <c r="H560" s="1306">
        <f>ROUND(G560*24.09%,2)</f>
        <v>7.56</v>
      </c>
      <c r="I560" s="1309">
        <f>G560+H560</f>
        <v>38.950000000000003</v>
      </c>
    </row>
    <row r="561" spans="1:9" ht="25.5" x14ac:dyDescent="0.2">
      <c r="A561" s="1290" t="s">
        <v>1674</v>
      </c>
      <c r="B561" s="1325">
        <v>4</v>
      </c>
      <c r="C561" s="1306">
        <f t="shared" si="208"/>
        <v>2.5316455696202531E-2</v>
      </c>
      <c r="D561" s="1305">
        <v>1240</v>
      </c>
      <c r="E561" s="1306">
        <f>D561*C561</f>
        <v>31.39240506329114</v>
      </c>
      <c r="F561" s="1307">
        <v>1</v>
      </c>
      <c r="G561" s="1308">
        <f t="shared" si="209"/>
        <v>31.39</v>
      </c>
      <c r="H561" s="1306">
        <f>ROUND(G561*24.09%,2)</f>
        <v>7.56</v>
      </c>
      <c r="I561" s="1309">
        <f>G561+H561</f>
        <v>38.950000000000003</v>
      </c>
    </row>
    <row r="562" spans="1:9" ht="25.5" x14ac:dyDescent="0.2">
      <c r="A562" s="1290" t="s">
        <v>1674</v>
      </c>
      <c r="B562" s="1325">
        <v>8</v>
      </c>
      <c r="C562" s="1306">
        <f t="shared" si="208"/>
        <v>5.0632911392405063E-2</v>
      </c>
      <c r="D562" s="1305">
        <v>1240</v>
      </c>
      <c r="E562" s="1306">
        <f>D562*C562</f>
        <v>62.784810126582279</v>
      </c>
      <c r="F562" s="1307">
        <v>1</v>
      </c>
      <c r="G562" s="1308">
        <f t="shared" si="209"/>
        <v>62.78</v>
      </c>
      <c r="H562" s="1306">
        <f>ROUND(G562*24.09%,2)</f>
        <v>15.12</v>
      </c>
      <c r="I562" s="1309">
        <f>G562+H562</f>
        <v>77.900000000000006</v>
      </c>
    </row>
    <row r="563" spans="1:9" ht="38.25" x14ac:dyDescent="0.2">
      <c r="A563" s="1289" t="s">
        <v>8</v>
      </c>
      <c r="B563" s="1324">
        <f>SUM(B564:B565)</f>
        <v>16</v>
      </c>
      <c r="C563" s="1302">
        <f>SUM(C564:C565)</f>
        <v>0.10126582278481013</v>
      </c>
      <c r="D563" s="1302"/>
      <c r="E563" s="1302"/>
      <c r="F563" s="1312"/>
      <c r="G563" s="1302">
        <f>SUM(G564:G565)</f>
        <v>99.04</v>
      </c>
      <c r="H563" s="1302">
        <f>SUM(H564:H565)</f>
        <v>23.86</v>
      </c>
      <c r="I563" s="1304">
        <f>SUM(I564:I565)</f>
        <v>122.9</v>
      </c>
    </row>
    <row r="564" spans="1:9" x14ac:dyDescent="0.2">
      <c r="A564" s="1290" t="s">
        <v>612</v>
      </c>
      <c r="B564" s="1325">
        <v>8</v>
      </c>
      <c r="C564" s="1306">
        <f t="shared" ref="C564:C565" si="210">B564/158</f>
        <v>5.0632911392405063E-2</v>
      </c>
      <c r="D564" s="1305">
        <v>978</v>
      </c>
      <c r="E564" s="1306">
        <f>D564*C564</f>
        <v>49.518987341772153</v>
      </c>
      <c r="F564" s="1307">
        <v>1</v>
      </c>
      <c r="G564" s="1308">
        <f t="shared" ref="G564:G565" si="211">ROUND(E564*F564,2)</f>
        <v>49.52</v>
      </c>
      <c r="H564" s="1306">
        <f>ROUND(G564*24.09%,2)</f>
        <v>11.93</v>
      </c>
      <c r="I564" s="1309">
        <f>G564+H564</f>
        <v>61.45</v>
      </c>
    </row>
    <row r="565" spans="1:9" x14ac:dyDescent="0.2">
      <c r="A565" s="1290" t="s">
        <v>966</v>
      </c>
      <c r="B565" s="1325">
        <v>8</v>
      </c>
      <c r="C565" s="1306">
        <f t="shared" si="210"/>
        <v>5.0632911392405063E-2</v>
      </c>
      <c r="D565" s="1305">
        <v>978</v>
      </c>
      <c r="E565" s="1306">
        <f>D565*C565</f>
        <v>49.518987341772153</v>
      </c>
      <c r="F565" s="1307">
        <v>1</v>
      </c>
      <c r="G565" s="1308">
        <f t="shared" si="211"/>
        <v>49.52</v>
      </c>
      <c r="H565" s="1306">
        <f>ROUND(G565*24.09%,2)</f>
        <v>11.93</v>
      </c>
      <c r="I565" s="1309">
        <f>G565+H565</f>
        <v>61.45</v>
      </c>
    </row>
    <row r="566" spans="1:9" x14ac:dyDescent="0.2">
      <c r="A566" s="1288" t="s">
        <v>1675</v>
      </c>
      <c r="B566" s="1323">
        <f>B567+B575+B620+B634</f>
        <v>8249</v>
      </c>
      <c r="C566" s="1298">
        <f>C567+C575+C620+C634</f>
        <v>52.208860759493682</v>
      </c>
      <c r="D566" s="1298"/>
      <c r="E566" s="1298"/>
      <c r="F566" s="1299"/>
      <c r="G566" s="1298">
        <f>G567+G575+G620+G634</f>
        <v>48050.439999999995</v>
      </c>
      <c r="H566" s="1298">
        <f>H567+H575+H620+H634</f>
        <v>11575.410000000002</v>
      </c>
      <c r="I566" s="1300">
        <f>I567+I575+I620+I634</f>
        <v>59625.849999999991</v>
      </c>
    </row>
    <row r="567" spans="1:9" ht="25.5" x14ac:dyDescent="0.2">
      <c r="A567" s="1289" t="s">
        <v>10</v>
      </c>
      <c r="B567" s="1324">
        <f>SUM(B568:B574)</f>
        <v>730</v>
      </c>
      <c r="C567" s="1302">
        <f>SUM(C568:C574)</f>
        <v>4.6202531645569627</v>
      </c>
      <c r="D567" s="1302"/>
      <c r="E567" s="1302"/>
      <c r="F567" s="1312"/>
      <c r="G567" s="1302">
        <f>SUM(G568:G574)</f>
        <v>7450.99</v>
      </c>
      <c r="H567" s="1302">
        <f>SUM(H568:H574)</f>
        <v>1794.95</v>
      </c>
      <c r="I567" s="1304">
        <f>SUM(I568:I574)</f>
        <v>9245.94</v>
      </c>
    </row>
    <row r="568" spans="1:9" x14ac:dyDescent="0.2">
      <c r="A568" s="1290" t="s">
        <v>1635</v>
      </c>
      <c r="B568" s="1325">
        <v>72</v>
      </c>
      <c r="C568" s="1306">
        <f t="shared" ref="C568:C574" si="212">B568/158</f>
        <v>0.45569620253164556</v>
      </c>
      <c r="D568" s="1305">
        <v>9.2608999999999995</v>
      </c>
      <c r="E568" s="1306">
        <f>D568*B568</f>
        <v>666.7847999999999</v>
      </c>
      <c r="F568" s="1307">
        <v>1</v>
      </c>
      <c r="G568" s="1308">
        <f t="shared" ref="G568:G574" si="213">ROUND(E568*F568,2)</f>
        <v>666.78</v>
      </c>
      <c r="H568" s="1306">
        <f t="shared" ref="H568:H574" si="214">ROUND(G568*24.09%,2)</f>
        <v>160.63</v>
      </c>
      <c r="I568" s="1309">
        <f t="shared" ref="I568:I574" si="215">G568+H568</f>
        <v>827.41</v>
      </c>
    </row>
    <row r="569" spans="1:9" x14ac:dyDescent="0.2">
      <c r="A569" s="1290" t="s">
        <v>1635</v>
      </c>
      <c r="B569" s="1325">
        <v>112</v>
      </c>
      <c r="C569" s="1306">
        <f t="shared" si="212"/>
        <v>0.70886075949367089</v>
      </c>
      <c r="D569" s="1305">
        <v>1545</v>
      </c>
      <c r="E569" s="1306">
        <f t="shared" ref="E569:E574" si="216">D569*C569</f>
        <v>1095.1898734177216</v>
      </c>
      <c r="F569" s="1307">
        <v>1</v>
      </c>
      <c r="G569" s="1308">
        <f t="shared" si="213"/>
        <v>1095.19</v>
      </c>
      <c r="H569" s="1306">
        <f t="shared" si="214"/>
        <v>263.83</v>
      </c>
      <c r="I569" s="1309">
        <f t="shared" si="215"/>
        <v>1359.02</v>
      </c>
    </row>
    <row r="570" spans="1:9" x14ac:dyDescent="0.2">
      <c r="A570" s="1290" t="s">
        <v>1635</v>
      </c>
      <c r="B570" s="1325">
        <v>166</v>
      </c>
      <c r="C570" s="1306">
        <f t="shared" si="212"/>
        <v>1.0506329113924051</v>
      </c>
      <c r="D570" s="1305">
        <v>1545</v>
      </c>
      <c r="E570" s="1306">
        <f t="shared" si="216"/>
        <v>1623.2278481012659</v>
      </c>
      <c r="F570" s="1307">
        <v>1</v>
      </c>
      <c r="G570" s="1308">
        <f t="shared" si="213"/>
        <v>1623.23</v>
      </c>
      <c r="H570" s="1306">
        <f t="shared" si="214"/>
        <v>391.04</v>
      </c>
      <c r="I570" s="1309">
        <f t="shared" si="215"/>
        <v>2014.27</v>
      </c>
    </row>
    <row r="571" spans="1:9" x14ac:dyDescent="0.2">
      <c r="A571" s="1290" t="s">
        <v>654</v>
      </c>
      <c r="B571" s="1325">
        <v>48</v>
      </c>
      <c r="C571" s="1306">
        <f t="shared" si="212"/>
        <v>0.30379746835443039</v>
      </c>
      <c r="D571" s="1305">
        <v>1545</v>
      </c>
      <c r="E571" s="1306">
        <f t="shared" si="216"/>
        <v>469.36708860759495</v>
      </c>
      <c r="F571" s="1307">
        <v>1</v>
      </c>
      <c r="G571" s="1308">
        <f t="shared" si="213"/>
        <v>469.37</v>
      </c>
      <c r="H571" s="1306">
        <f t="shared" si="214"/>
        <v>113.07</v>
      </c>
      <c r="I571" s="1309">
        <f t="shared" si="215"/>
        <v>582.44000000000005</v>
      </c>
    </row>
    <row r="572" spans="1:9" x14ac:dyDescent="0.2">
      <c r="A572" s="1290" t="s">
        <v>654</v>
      </c>
      <c r="B572" s="1325">
        <v>112</v>
      </c>
      <c r="C572" s="1306">
        <f t="shared" si="212"/>
        <v>0.70886075949367089</v>
      </c>
      <c r="D572" s="1305">
        <v>1545</v>
      </c>
      <c r="E572" s="1306">
        <f t="shared" si="216"/>
        <v>1095.1898734177216</v>
      </c>
      <c r="F572" s="1307">
        <v>1</v>
      </c>
      <c r="G572" s="1308">
        <f t="shared" si="213"/>
        <v>1095.19</v>
      </c>
      <c r="H572" s="1306">
        <f t="shared" si="214"/>
        <v>263.83</v>
      </c>
      <c r="I572" s="1309">
        <f t="shared" si="215"/>
        <v>1359.02</v>
      </c>
    </row>
    <row r="573" spans="1:9" x14ac:dyDescent="0.2">
      <c r="A573" s="1290" t="s">
        <v>77</v>
      </c>
      <c r="B573" s="1325">
        <v>166</v>
      </c>
      <c r="C573" s="1306">
        <f t="shared" si="212"/>
        <v>1.0506329113924051</v>
      </c>
      <c r="D573" s="1305">
        <v>1767.5</v>
      </c>
      <c r="E573" s="1306">
        <f t="shared" si="216"/>
        <v>1856.993670886076</v>
      </c>
      <c r="F573" s="1307">
        <v>1</v>
      </c>
      <c r="G573" s="1308">
        <f t="shared" si="213"/>
        <v>1856.99</v>
      </c>
      <c r="H573" s="1306">
        <f t="shared" si="214"/>
        <v>447.35</v>
      </c>
      <c r="I573" s="1309">
        <f t="shared" si="215"/>
        <v>2304.34</v>
      </c>
    </row>
    <row r="574" spans="1:9" x14ac:dyDescent="0.2">
      <c r="A574" s="1290" t="s">
        <v>1635</v>
      </c>
      <c r="B574" s="1325">
        <v>54</v>
      </c>
      <c r="C574" s="1306">
        <f t="shared" si="212"/>
        <v>0.34177215189873417</v>
      </c>
      <c r="D574" s="1305">
        <v>1885</v>
      </c>
      <c r="E574" s="1306">
        <f t="shared" si="216"/>
        <v>644.24050632911394</v>
      </c>
      <c r="F574" s="1307">
        <v>1</v>
      </c>
      <c r="G574" s="1308">
        <f t="shared" si="213"/>
        <v>644.24</v>
      </c>
      <c r="H574" s="1306">
        <f t="shared" si="214"/>
        <v>155.19999999999999</v>
      </c>
      <c r="I574" s="1309">
        <f t="shared" si="215"/>
        <v>799.44</v>
      </c>
    </row>
    <row r="575" spans="1:9" ht="38.25" x14ac:dyDescent="0.2">
      <c r="A575" s="1289" t="s">
        <v>8</v>
      </c>
      <c r="B575" s="1324">
        <f>SUM(B576:B619)</f>
        <v>4047</v>
      </c>
      <c r="C575" s="1302">
        <f>SUM(C576:C619)</f>
        <v>25.613924050632917</v>
      </c>
      <c r="D575" s="1302"/>
      <c r="E575" s="1302"/>
      <c r="F575" s="1312"/>
      <c r="G575" s="1302">
        <f>SUM(G576:G619)</f>
        <v>26395.439999999999</v>
      </c>
      <c r="H575" s="1302">
        <f>SUM(H576:H619)</f>
        <v>6358.7000000000016</v>
      </c>
      <c r="I575" s="1304">
        <f>SUM(I576:I619)</f>
        <v>32754.139999999985</v>
      </c>
    </row>
    <row r="576" spans="1:9" x14ac:dyDescent="0.2">
      <c r="A576" s="1290" t="s">
        <v>612</v>
      </c>
      <c r="B576" s="1325">
        <v>240</v>
      </c>
      <c r="C576" s="1306">
        <f t="shared" ref="C576:C619" si="217">B576/158</f>
        <v>1.518987341772152</v>
      </c>
      <c r="D576" s="1305">
        <v>6.1139999999999999</v>
      </c>
      <c r="E576" s="1306">
        <f t="shared" ref="E576:E614" si="218">D576*B576</f>
        <v>1467.36</v>
      </c>
      <c r="F576" s="1307">
        <v>1</v>
      </c>
      <c r="G576" s="1308">
        <f t="shared" ref="G576:G619" si="219">ROUND(E576*F576,2)</f>
        <v>1467.36</v>
      </c>
      <c r="H576" s="1306">
        <f t="shared" ref="H576:H619" si="220">ROUND(G576*24.09%,2)</f>
        <v>353.49</v>
      </c>
      <c r="I576" s="1309">
        <f t="shared" ref="I576:I619" si="221">G576+H576</f>
        <v>1820.85</v>
      </c>
    </row>
    <row r="577" spans="1:9" x14ac:dyDescent="0.2">
      <c r="A577" s="1290" t="s">
        <v>612</v>
      </c>
      <c r="B577" s="1325">
        <v>4</v>
      </c>
      <c r="C577" s="1306">
        <f t="shared" si="217"/>
        <v>2.5316455696202531E-2</v>
      </c>
      <c r="D577" s="1305">
        <v>6.1139999999999999</v>
      </c>
      <c r="E577" s="1306">
        <f t="shared" si="218"/>
        <v>24.456</v>
      </c>
      <c r="F577" s="1307">
        <v>1</v>
      </c>
      <c r="G577" s="1308">
        <f t="shared" si="219"/>
        <v>24.46</v>
      </c>
      <c r="H577" s="1306">
        <f t="shared" si="220"/>
        <v>5.89</v>
      </c>
      <c r="I577" s="1309">
        <f t="shared" si="221"/>
        <v>30.35</v>
      </c>
    </row>
    <row r="578" spans="1:9" x14ac:dyDescent="0.2">
      <c r="A578" s="1290" t="s">
        <v>612</v>
      </c>
      <c r="B578" s="1325">
        <v>15.5</v>
      </c>
      <c r="C578" s="1306">
        <f t="shared" si="217"/>
        <v>9.8101265822784806E-2</v>
      </c>
      <c r="D578" s="1305">
        <v>6.1139999999999999</v>
      </c>
      <c r="E578" s="1306">
        <f t="shared" si="218"/>
        <v>94.766999999999996</v>
      </c>
      <c r="F578" s="1307">
        <v>1</v>
      </c>
      <c r="G578" s="1308">
        <f t="shared" si="219"/>
        <v>94.77</v>
      </c>
      <c r="H578" s="1306">
        <f t="shared" si="220"/>
        <v>22.83</v>
      </c>
      <c r="I578" s="1309">
        <f t="shared" si="221"/>
        <v>117.6</v>
      </c>
    </row>
    <row r="579" spans="1:9" x14ac:dyDescent="0.2">
      <c r="A579" s="1290" t="s">
        <v>612</v>
      </c>
      <c r="B579" s="1325">
        <v>15.5</v>
      </c>
      <c r="C579" s="1306">
        <f t="shared" si="217"/>
        <v>9.8101265822784806E-2</v>
      </c>
      <c r="D579" s="1305">
        <v>6.1139999999999999</v>
      </c>
      <c r="E579" s="1306">
        <f t="shared" si="218"/>
        <v>94.766999999999996</v>
      </c>
      <c r="F579" s="1307">
        <v>1</v>
      </c>
      <c r="G579" s="1308">
        <f t="shared" si="219"/>
        <v>94.77</v>
      </c>
      <c r="H579" s="1306">
        <f t="shared" si="220"/>
        <v>22.83</v>
      </c>
      <c r="I579" s="1309">
        <f t="shared" si="221"/>
        <v>117.6</v>
      </c>
    </row>
    <row r="580" spans="1:9" x14ac:dyDescent="0.2">
      <c r="A580" s="1290" t="s">
        <v>612</v>
      </c>
      <c r="B580" s="1325">
        <v>80</v>
      </c>
      <c r="C580" s="1306">
        <f t="shared" si="217"/>
        <v>0.50632911392405067</v>
      </c>
      <c r="D580" s="1305">
        <v>6.1139999999999999</v>
      </c>
      <c r="E580" s="1306">
        <f t="shared" si="218"/>
        <v>489.12</v>
      </c>
      <c r="F580" s="1307">
        <v>1</v>
      </c>
      <c r="G580" s="1308">
        <f t="shared" si="219"/>
        <v>489.12</v>
      </c>
      <c r="H580" s="1306">
        <f t="shared" si="220"/>
        <v>117.83</v>
      </c>
      <c r="I580" s="1309">
        <f t="shared" si="221"/>
        <v>606.95000000000005</v>
      </c>
    </row>
    <row r="581" spans="1:9" x14ac:dyDescent="0.2">
      <c r="A581" s="1290" t="s">
        <v>612</v>
      </c>
      <c r="B581" s="1325">
        <v>24</v>
      </c>
      <c r="C581" s="1306">
        <f t="shared" si="217"/>
        <v>0.15189873417721519</v>
      </c>
      <c r="D581" s="1305">
        <v>6.1139999999999999</v>
      </c>
      <c r="E581" s="1306">
        <f t="shared" si="218"/>
        <v>146.73599999999999</v>
      </c>
      <c r="F581" s="1307">
        <v>1</v>
      </c>
      <c r="G581" s="1308">
        <f t="shared" si="219"/>
        <v>146.74</v>
      </c>
      <c r="H581" s="1306">
        <f t="shared" si="220"/>
        <v>35.35</v>
      </c>
      <c r="I581" s="1309">
        <f t="shared" si="221"/>
        <v>182.09</v>
      </c>
    </row>
    <row r="582" spans="1:9" x14ac:dyDescent="0.2">
      <c r="A582" s="1290" t="s">
        <v>612</v>
      </c>
      <c r="B582" s="1325">
        <v>216</v>
      </c>
      <c r="C582" s="1306">
        <f t="shared" si="217"/>
        <v>1.3670886075949367</v>
      </c>
      <c r="D582" s="1305">
        <v>6.1139999999999999</v>
      </c>
      <c r="E582" s="1306">
        <f t="shared" si="218"/>
        <v>1320.624</v>
      </c>
      <c r="F582" s="1307">
        <v>1</v>
      </c>
      <c r="G582" s="1308">
        <f t="shared" si="219"/>
        <v>1320.62</v>
      </c>
      <c r="H582" s="1306">
        <f t="shared" si="220"/>
        <v>318.14</v>
      </c>
      <c r="I582" s="1309">
        <f t="shared" si="221"/>
        <v>1638.7599999999998</v>
      </c>
    </row>
    <row r="583" spans="1:9" x14ac:dyDescent="0.2">
      <c r="A583" s="1290" t="s">
        <v>612</v>
      </c>
      <c r="B583" s="1325">
        <v>128</v>
      </c>
      <c r="C583" s="1306">
        <f t="shared" si="217"/>
        <v>0.810126582278481</v>
      </c>
      <c r="D583" s="1305">
        <v>6.1139999999999999</v>
      </c>
      <c r="E583" s="1306">
        <f t="shared" si="218"/>
        <v>782.59199999999998</v>
      </c>
      <c r="F583" s="1307">
        <v>1</v>
      </c>
      <c r="G583" s="1308">
        <f t="shared" si="219"/>
        <v>782.59</v>
      </c>
      <c r="H583" s="1306">
        <f t="shared" si="220"/>
        <v>188.53</v>
      </c>
      <c r="I583" s="1309">
        <f t="shared" si="221"/>
        <v>971.12</v>
      </c>
    </row>
    <row r="584" spans="1:9" x14ac:dyDescent="0.2">
      <c r="A584" s="1290" t="s">
        <v>612</v>
      </c>
      <c r="B584" s="1325">
        <v>8</v>
      </c>
      <c r="C584" s="1306">
        <f t="shared" si="217"/>
        <v>5.0632911392405063E-2</v>
      </c>
      <c r="D584" s="1305">
        <v>6.1139999999999999</v>
      </c>
      <c r="E584" s="1306">
        <f t="shared" si="218"/>
        <v>48.911999999999999</v>
      </c>
      <c r="F584" s="1307">
        <v>1</v>
      </c>
      <c r="G584" s="1308">
        <f t="shared" si="219"/>
        <v>48.91</v>
      </c>
      <c r="H584" s="1306">
        <f t="shared" si="220"/>
        <v>11.78</v>
      </c>
      <c r="I584" s="1309">
        <f t="shared" si="221"/>
        <v>60.69</v>
      </c>
    </row>
    <row r="585" spans="1:9" x14ac:dyDescent="0.2">
      <c r="A585" s="1290" t="s">
        <v>612</v>
      </c>
      <c r="B585" s="1325">
        <v>39.5</v>
      </c>
      <c r="C585" s="1306">
        <f t="shared" si="217"/>
        <v>0.25</v>
      </c>
      <c r="D585" s="1305">
        <v>6.1139999999999999</v>
      </c>
      <c r="E585" s="1306">
        <f t="shared" si="218"/>
        <v>241.50299999999999</v>
      </c>
      <c r="F585" s="1307">
        <v>1</v>
      </c>
      <c r="G585" s="1308">
        <f t="shared" si="219"/>
        <v>241.5</v>
      </c>
      <c r="H585" s="1306">
        <f t="shared" si="220"/>
        <v>58.18</v>
      </c>
      <c r="I585" s="1309">
        <f t="shared" si="221"/>
        <v>299.68</v>
      </c>
    </row>
    <row r="586" spans="1:9" x14ac:dyDescent="0.2">
      <c r="A586" s="1290" t="s">
        <v>612</v>
      </c>
      <c r="B586" s="1325">
        <v>128</v>
      </c>
      <c r="C586" s="1306">
        <f t="shared" si="217"/>
        <v>0.810126582278481</v>
      </c>
      <c r="D586" s="1305">
        <v>6.1139999999999999</v>
      </c>
      <c r="E586" s="1306">
        <f t="shared" si="218"/>
        <v>782.59199999999998</v>
      </c>
      <c r="F586" s="1307">
        <v>1</v>
      </c>
      <c r="G586" s="1308">
        <f t="shared" si="219"/>
        <v>782.59</v>
      </c>
      <c r="H586" s="1306">
        <f t="shared" si="220"/>
        <v>188.53</v>
      </c>
      <c r="I586" s="1309">
        <f t="shared" si="221"/>
        <v>971.12</v>
      </c>
    </row>
    <row r="587" spans="1:9" x14ac:dyDescent="0.2">
      <c r="A587" s="1290" t="s">
        <v>612</v>
      </c>
      <c r="B587" s="1325">
        <v>56</v>
      </c>
      <c r="C587" s="1306">
        <f t="shared" si="217"/>
        <v>0.35443037974683544</v>
      </c>
      <c r="D587" s="1305">
        <v>6.1139999999999999</v>
      </c>
      <c r="E587" s="1306">
        <f t="shared" si="218"/>
        <v>342.38400000000001</v>
      </c>
      <c r="F587" s="1307">
        <v>1</v>
      </c>
      <c r="G587" s="1308">
        <f t="shared" si="219"/>
        <v>342.38</v>
      </c>
      <c r="H587" s="1306">
        <f t="shared" si="220"/>
        <v>82.48</v>
      </c>
      <c r="I587" s="1309">
        <f t="shared" si="221"/>
        <v>424.86</v>
      </c>
    </row>
    <row r="588" spans="1:9" x14ac:dyDescent="0.2">
      <c r="A588" s="1290" t="s">
        <v>612</v>
      </c>
      <c r="B588" s="1325">
        <v>72</v>
      </c>
      <c r="C588" s="1306">
        <f t="shared" si="217"/>
        <v>0.45569620253164556</v>
      </c>
      <c r="D588" s="1305">
        <v>6.1139999999999999</v>
      </c>
      <c r="E588" s="1306">
        <f t="shared" si="218"/>
        <v>440.20799999999997</v>
      </c>
      <c r="F588" s="1307">
        <v>1</v>
      </c>
      <c r="G588" s="1308">
        <f t="shared" si="219"/>
        <v>440.21</v>
      </c>
      <c r="H588" s="1306">
        <f t="shared" si="220"/>
        <v>106.05</v>
      </c>
      <c r="I588" s="1309">
        <f t="shared" si="221"/>
        <v>546.26</v>
      </c>
    </row>
    <row r="589" spans="1:9" x14ac:dyDescent="0.2">
      <c r="A589" s="1290" t="s">
        <v>612</v>
      </c>
      <c r="B589" s="1325">
        <v>224.5</v>
      </c>
      <c r="C589" s="1306">
        <f t="shared" si="217"/>
        <v>1.4208860759493671</v>
      </c>
      <c r="D589" s="1305">
        <v>6.1139999999999999</v>
      </c>
      <c r="E589" s="1306">
        <f t="shared" si="218"/>
        <v>1372.5930000000001</v>
      </c>
      <c r="F589" s="1307">
        <v>1</v>
      </c>
      <c r="G589" s="1308">
        <f t="shared" si="219"/>
        <v>1372.59</v>
      </c>
      <c r="H589" s="1306">
        <f t="shared" si="220"/>
        <v>330.66</v>
      </c>
      <c r="I589" s="1309">
        <f t="shared" si="221"/>
        <v>1703.25</v>
      </c>
    </row>
    <row r="590" spans="1:9" x14ac:dyDescent="0.2">
      <c r="A590" s="1290" t="s">
        <v>612</v>
      </c>
      <c r="B590" s="1325">
        <v>48</v>
      </c>
      <c r="C590" s="1306">
        <f t="shared" si="217"/>
        <v>0.30379746835443039</v>
      </c>
      <c r="D590" s="1305">
        <v>6.1139999999999999</v>
      </c>
      <c r="E590" s="1306">
        <f t="shared" si="218"/>
        <v>293.47199999999998</v>
      </c>
      <c r="F590" s="1307">
        <v>1</v>
      </c>
      <c r="G590" s="1308">
        <f t="shared" si="219"/>
        <v>293.47000000000003</v>
      </c>
      <c r="H590" s="1306">
        <f t="shared" si="220"/>
        <v>70.7</v>
      </c>
      <c r="I590" s="1309">
        <f t="shared" si="221"/>
        <v>364.17</v>
      </c>
    </row>
    <row r="591" spans="1:9" x14ac:dyDescent="0.2">
      <c r="A591" s="1290" t="s">
        <v>612</v>
      </c>
      <c r="B591" s="1325">
        <v>216</v>
      </c>
      <c r="C591" s="1306">
        <f t="shared" si="217"/>
        <v>1.3670886075949367</v>
      </c>
      <c r="D591" s="1305">
        <v>6.1139999999999999</v>
      </c>
      <c r="E591" s="1306">
        <f t="shared" si="218"/>
        <v>1320.624</v>
      </c>
      <c r="F591" s="1307">
        <v>1</v>
      </c>
      <c r="G591" s="1308">
        <f t="shared" si="219"/>
        <v>1320.62</v>
      </c>
      <c r="H591" s="1306">
        <f t="shared" si="220"/>
        <v>318.14</v>
      </c>
      <c r="I591" s="1309">
        <f t="shared" si="221"/>
        <v>1638.7599999999998</v>
      </c>
    </row>
    <row r="592" spans="1:9" x14ac:dyDescent="0.2">
      <c r="A592" s="1290" t="s">
        <v>612</v>
      </c>
      <c r="B592" s="1325">
        <v>105</v>
      </c>
      <c r="C592" s="1306">
        <f t="shared" si="217"/>
        <v>0.66455696202531644</v>
      </c>
      <c r="D592" s="1305">
        <v>6.1139999999999999</v>
      </c>
      <c r="E592" s="1306">
        <f t="shared" si="218"/>
        <v>641.97</v>
      </c>
      <c r="F592" s="1307">
        <v>1</v>
      </c>
      <c r="G592" s="1308">
        <f t="shared" si="219"/>
        <v>641.97</v>
      </c>
      <c r="H592" s="1306">
        <f t="shared" si="220"/>
        <v>154.65</v>
      </c>
      <c r="I592" s="1309">
        <f t="shared" si="221"/>
        <v>796.62</v>
      </c>
    </row>
    <row r="593" spans="1:9" x14ac:dyDescent="0.2">
      <c r="A593" s="1290" t="s">
        <v>612</v>
      </c>
      <c r="B593" s="1325">
        <v>168</v>
      </c>
      <c r="C593" s="1306">
        <f t="shared" si="217"/>
        <v>1.0632911392405062</v>
      </c>
      <c r="D593" s="1305">
        <v>6.1139999999999999</v>
      </c>
      <c r="E593" s="1306">
        <f t="shared" si="218"/>
        <v>1027.152</v>
      </c>
      <c r="F593" s="1307">
        <v>1</v>
      </c>
      <c r="G593" s="1308">
        <f t="shared" si="219"/>
        <v>1027.1500000000001</v>
      </c>
      <c r="H593" s="1306">
        <f t="shared" si="220"/>
        <v>247.44</v>
      </c>
      <c r="I593" s="1309">
        <f t="shared" si="221"/>
        <v>1274.5900000000001</v>
      </c>
    </row>
    <row r="594" spans="1:9" x14ac:dyDescent="0.2">
      <c r="A594" s="1290" t="s">
        <v>612</v>
      </c>
      <c r="B594" s="1325">
        <v>70.5</v>
      </c>
      <c r="C594" s="1306">
        <f t="shared" si="217"/>
        <v>0.44620253164556961</v>
      </c>
      <c r="D594" s="1305">
        <v>6.1139999999999999</v>
      </c>
      <c r="E594" s="1306">
        <f t="shared" si="218"/>
        <v>431.03699999999998</v>
      </c>
      <c r="F594" s="1307">
        <v>1</v>
      </c>
      <c r="G594" s="1308">
        <f t="shared" si="219"/>
        <v>431.04</v>
      </c>
      <c r="H594" s="1306">
        <f t="shared" si="220"/>
        <v>103.84</v>
      </c>
      <c r="I594" s="1309">
        <f t="shared" si="221"/>
        <v>534.88</v>
      </c>
    </row>
    <row r="595" spans="1:9" x14ac:dyDescent="0.2">
      <c r="A595" s="1290" t="s">
        <v>612</v>
      </c>
      <c r="B595" s="1325">
        <v>88</v>
      </c>
      <c r="C595" s="1306">
        <f t="shared" si="217"/>
        <v>0.55696202531645567</v>
      </c>
      <c r="D595" s="1305">
        <v>6.1139999999999999</v>
      </c>
      <c r="E595" s="1306">
        <f t="shared" si="218"/>
        <v>538.03200000000004</v>
      </c>
      <c r="F595" s="1307">
        <v>1</v>
      </c>
      <c r="G595" s="1308">
        <f t="shared" si="219"/>
        <v>538.03</v>
      </c>
      <c r="H595" s="1306">
        <f t="shared" si="220"/>
        <v>129.61000000000001</v>
      </c>
      <c r="I595" s="1309">
        <f t="shared" si="221"/>
        <v>667.64</v>
      </c>
    </row>
    <row r="596" spans="1:9" x14ac:dyDescent="0.2">
      <c r="A596" s="1290" t="s">
        <v>612</v>
      </c>
      <c r="B596" s="1325">
        <v>55</v>
      </c>
      <c r="C596" s="1306">
        <f t="shared" si="217"/>
        <v>0.34810126582278483</v>
      </c>
      <c r="D596" s="1305">
        <v>6.1139999999999999</v>
      </c>
      <c r="E596" s="1306">
        <f t="shared" si="218"/>
        <v>336.27</v>
      </c>
      <c r="F596" s="1307">
        <v>1</v>
      </c>
      <c r="G596" s="1308">
        <f t="shared" si="219"/>
        <v>336.27</v>
      </c>
      <c r="H596" s="1306">
        <f t="shared" si="220"/>
        <v>81.010000000000005</v>
      </c>
      <c r="I596" s="1309">
        <f t="shared" si="221"/>
        <v>417.28</v>
      </c>
    </row>
    <row r="597" spans="1:9" x14ac:dyDescent="0.2">
      <c r="A597" s="1290" t="s">
        <v>612</v>
      </c>
      <c r="B597" s="1325">
        <v>200</v>
      </c>
      <c r="C597" s="1306">
        <f t="shared" si="217"/>
        <v>1.2658227848101267</v>
      </c>
      <c r="D597" s="1305">
        <v>6.1139999999999999</v>
      </c>
      <c r="E597" s="1306">
        <f t="shared" si="218"/>
        <v>1222.8</v>
      </c>
      <c r="F597" s="1307">
        <v>1</v>
      </c>
      <c r="G597" s="1308">
        <f t="shared" si="219"/>
        <v>1222.8</v>
      </c>
      <c r="H597" s="1306">
        <f t="shared" si="220"/>
        <v>294.57</v>
      </c>
      <c r="I597" s="1309">
        <f t="shared" si="221"/>
        <v>1517.37</v>
      </c>
    </row>
    <row r="598" spans="1:9" x14ac:dyDescent="0.2">
      <c r="A598" s="1290" t="s">
        <v>612</v>
      </c>
      <c r="B598" s="1325">
        <v>24</v>
      </c>
      <c r="C598" s="1306">
        <f t="shared" si="217"/>
        <v>0.15189873417721519</v>
      </c>
      <c r="D598" s="1305">
        <v>6.1139999999999999</v>
      </c>
      <c r="E598" s="1306">
        <f t="shared" si="218"/>
        <v>146.73599999999999</v>
      </c>
      <c r="F598" s="1307">
        <v>1</v>
      </c>
      <c r="G598" s="1308">
        <f t="shared" si="219"/>
        <v>146.74</v>
      </c>
      <c r="H598" s="1306">
        <f t="shared" si="220"/>
        <v>35.35</v>
      </c>
      <c r="I598" s="1309">
        <f t="shared" si="221"/>
        <v>182.09</v>
      </c>
    </row>
    <row r="599" spans="1:9" x14ac:dyDescent="0.2">
      <c r="A599" s="1290" t="s">
        <v>612</v>
      </c>
      <c r="B599" s="1325">
        <v>207.5</v>
      </c>
      <c r="C599" s="1306">
        <f t="shared" si="217"/>
        <v>1.3132911392405062</v>
      </c>
      <c r="D599" s="1305">
        <v>6.1139999999999999</v>
      </c>
      <c r="E599" s="1306">
        <f t="shared" si="218"/>
        <v>1268.655</v>
      </c>
      <c r="F599" s="1307">
        <v>1</v>
      </c>
      <c r="G599" s="1308">
        <f t="shared" si="219"/>
        <v>1268.6600000000001</v>
      </c>
      <c r="H599" s="1306">
        <f t="shared" si="220"/>
        <v>305.62</v>
      </c>
      <c r="I599" s="1309">
        <f t="shared" si="221"/>
        <v>1574.2800000000002</v>
      </c>
    </row>
    <row r="600" spans="1:9" x14ac:dyDescent="0.2">
      <c r="A600" s="1290" t="s">
        <v>612</v>
      </c>
      <c r="B600" s="1325">
        <v>8</v>
      </c>
      <c r="C600" s="1306">
        <f t="shared" si="217"/>
        <v>5.0632911392405063E-2</v>
      </c>
      <c r="D600" s="1305">
        <v>6.1139999999999999</v>
      </c>
      <c r="E600" s="1306">
        <f t="shared" si="218"/>
        <v>48.911999999999999</v>
      </c>
      <c r="F600" s="1307">
        <v>1</v>
      </c>
      <c r="G600" s="1308">
        <f t="shared" si="219"/>
        <v>48.91</v>
      </c>
      <c r="H600" s="1306">
        <f t="shared" si="220"/>
        <v>11.78</v>
      </c>
      <c r="I600" s="1309">
        <f t="shared" si="221"/>
        <v>60.69</v>
      </c>
    </row>
    <row r="601" spans="1:9" x14ac:dyDescent="0.2">
      <c r="A601" s="1290" t="s">
        <v>612</v>
      </c>
      <c r="B601" s="1325">
        <v>72</v>
      </c>
      <c r="C601" s="1306">
        <f t="shared" si="217"/>
        <v>0.45569620253164556</v>
      </c>
      <c r="D601" s="1305">
        <v>6.1139999999999999</v>
      </c>
      <c r="E601" s="1306">
        <f t="shared" si="218"/>
        <v>440.20799999999997</v>
      </c>
      <c r="F601" s="1307">
        <v>1</v>
      </c>
      <c r="G601" s="1308">
        <f t="shared" si="219"/>
        <v>440.21</v>
      </c>
      <c r="H601" s="1306">
        <f t="shared" si="220"/>
        <v>106.05</v>
      </c>
      <c r="I601" s="1309">
        <f t="shared" si="221"/>
        <v>546.26</v>
      </c>
    </row>
    <row r="602" spans="1:9" x14ac:dyDescent="0.2">
      <c r="A602" s="1290" t="s">
        <v>612</v>
      </c>
      <c r="B602" s="1325">
        <v>48</v>
      </c>
      <c r="C602" s="1306">
        <f t="shared" si="217"/>
        <v>0.30379746835443039</v>
      </c>
      <c r="D602" s="1305">
        <v>6.1139999999999999</v>
      </c>
      <c r="E602" s="1306">
        <f t="shared" si="218"/>
        <v>293.47199999999998</v>
      </c>
      <c r="F602" s="1307">
        <v>1</v>
      </c>
      <c r="G602" s="1308">
        <f t="shared" si="219"/>
        <v>293.47000000000003</v>
      </c>
      <c r="H602" s="1306">
        <f t="shared" si="220"/>
        <v>70.7</v>
      </c>
      <c r="I602" s="1309">
        <f t="shared" si="221"/>
        <v>364.17</v>
      </c>
    </row>
    <row r="603" spans="1:9" x14ac:dyDescent="0.2">
      <c r="A603" s="1290" t="s">
        <v>612</v>
      </c>
      <c r="B603" s="1325">
        <v>159.5</v>
      </c>
      <c r="C603" s="1306">
        <f t="shared" si="217"/>
        <v>1.009493670886076</v>
      </c>
      <c r="D603" s="1305">
        <v>6.1139999999999999</v>
      </c>
      <c r="E603" s="1306">
        <f t="shared" si="218"/>
        <v>975.18299999999999</v>
      </c>
      <c r="F603" s="1307">
        <v>1</v>
      </c>
      <c r="G603" s="1308">
        <f t="shared" si="219"/>
        <v>975.18</v>
      </c>
      <c r="H603" s="1306">
        <f t="shared" si="220"/>
        <v>234.92</v>
      </c>
      <c r="I603" s="1309">
        <f t="shared" si="221"/>
        <v>1210.0999999999999</v>
      </c>
    </row>
    <row r="604" spans="1:9" x14ac:dyDescent="0.2">
      <c r="A604" s="1290" t="s">
        <v>612</v>
      </c>
      <c r="B604" s="1325">
        <v>72</v>
      </c>
      <c r="C604" s="1306">
        <f t="shared" si="217"/>
        <v>0.45569620253164556</v>
      </c>
      <c r="D604" s="1305">
        <v>6.1139999999999999</v>
      </c>
      <c r="E604" s="1306">
        <f t="shared" si="218"/>
        <v>440.20799999999997</v>
      </c>
      <c r="F604" s="1307">
        <v>1</v>
      </c>
      <c r="G604" s="1308">
        <f t="shared" si="219"/>
        <v>440.21</v>
      </c>
      <c r="H604" s="1306">
        <f t="shared" si="220"/>
        <v>106.05</v>
      </c>
      <c r="I604" s="1309">
        <f t="shared" si="221"/>
        <v>546.26</v>
      </c>
    </row>
    <row r="605" spans="1:9" x14ac:dyDescent="0.2">
      <c r="A605" s="1290" t="s">
        <v>612</v>
      </c>
      <c r="B605" s="1325">
        <v>128.5</v>
      </c>
      <c r="C605" s="1306">
        <f t="shared" si="217"/>
        <v>0.81329113924050633</v>
      </c>
      <c r="D605" s="1305">
        <v>6.1139999999999999</v>
      </c>
      <c r="E605" s="1306">
        <f t="shared" si="218"/>
        <v>785.649</v>
      </c>
      <c r="F605" s="1307">
        <v>1</v>
      </c>
      <c r="G605" s="1308">
        <f t="shared" si="219"/>
        <v>785.65</v>
      </c>
      <c r="H605" s="1306">
        <f t="shared" si="220"/>
        <v>189.26</v>
      </c>
      <c r="I605" s="1309">
        <f t="shared" si="221"/>
        <v>974.91</v>
      </c>
    </row>
    <row r="606" spans="1:9" x14ac:dyDescent="0.2">
      <c r="A606" s="1290" t="s">
        <v>612</v>
      </c>
      <c r="B606" s="1325">
        <v>159.5</v>
      </c>
      <c r="C606" s="1306">
        <f t="shared" si="217"/>
        <v>1.009493670886076</v>
      </c>
      <c r="D606" s="1305">
        <v>6.1139999999999999</v>
      </c>
      <c r="E606" s="1306">
        <f t="shared" si="218"/>
        <v>975.18299999999999</v>
      </c>
      <c r="F606" s="1307">
        <v>1</v>
      </c>
      <c r="G606" s="1308">
        <f t="shared" si="219"/>
        <v>975.18</v>
      </c>
      <c r="H606" s="1306">
        <f t="shared" si="220"/>
        <v>234.92</v>
      </c>
      <c r="I606" s="1309">
        <f t="shared" si="221"/>
        <v>1210.0999999999999</v>
      </c>
    </row>
    <row r="607" spans="1:9" x14ac:dyDescent="0.2">
      <c r="A607" s="1290" t="s">
        <v>612</v>
      </c>
      <c r="B607" s="1325">
        <v>24</v>
      </c>
      <c r="C607" s="1306">
        <f t="shared" si="217"/>
        <v>0.15189873417721519</v>
      </c>
      <c r="D607" s="1305">
        <v>6.1139999999999999</v>
      </c>
      <c r="E607" s="1306">
        <f t="shared" si="218"/>
        <v>146.73599999999999</v>
      </c>
      <c r="F607" s="1307">
        <v>1</v>
      </c>
      <c r="G607" s="1308">
        <f t="shared" si="219"/>
        <v>146.74</v>
      </c>
      <c r="H607" s="1306">
        <f t="shared" si="220"/>
        <v>35.35</v>
      </c>
      <c r="I607" s="1309">
        <f t="shared" si="221"/>
        <v>182.09</v>
      </c>
    </row>
    <row r="608" spans="1:9" x14ac:dyDescent="0.2">
      <c r="A608" s="1290" t="s">
        <v>612</v>
      </c>
      <c r="B608" s="1325">
        <v>79.5</v>
      </c>
      <c r="C608" s="1306">
        <f t="shared" si="217"/>
        <v>0.50316455696202533</v>
      </c>
      <c r="D608" s="1305">
        <v>6.1139999999999999</v>
      </c>
      <c r="E608" s="1306">
        <f t="shared" si="218"/>
        <v>486.06299999999999</v>
      </c>
      <c r="F608" s="1307">
        <v>1</v>
      </c>
      <c r="G608" s="1308">
        <f t="shared" si="219"/>
        <v>486.06</v>
      </c>
      <c r="H608" s="1306">
        <f t="shared" si="220"/>
        <v>117.09</v>
      </c>
      <c r="I608" s="1309">
        <f t="shared" si="221"/>
        <v>603.15</v>
      </c>
    </row>
    <row r="609" spans="1:9" x14ac:dyDescent="0.2">
      <c r="A609" s="1290" t="s">
        <v>612</v>
      </c>
      <c r="B609" s="1325">
        <v>72</v>
      </c>
      <c r="C609" s="1306">
        <f t="shared" si="217"/>
        <v>0.45569620253164556</v>
      </c>
      <c r="D609" s="1305">
        <v>6.1139999999999999</v>
      </c>
      <c r="E609" s="1306">
        <f t="shared" si="218"/>
        <v>440.20799999999997</v>
      </c>
      <c r="F609" s="1307">
        <v>1</v>
      </c>
      <c r="G609" s="1308">
        <f t="shared" si="219"/>
        <v>440.21</v>
      </c>
      <c r="H609" s="1306">
        <f t="shared" si="220"/>
        <v>106.05</v>
      </c>
      <c r="I609" s="1309">
        <f t="shared" si="221"/>
        <v>546.26</v>
      </c>
    </row>
    <row r="610" spans="1:9" x14ac:dyDescent="0.2">
      <c r="A610" s="1290" t="s">
        <v>951</v>
      </c>
      <c r="B610" s="1325">
        <v>32</v>
      </c>
      <c r="C610" s="1306">
        <f t="shared" si="217"/>
        <v>0.20253164556962025</v>
      </c>
      <c r="D610" s="1305">
        <v>6.2938000000000001</v>
      </c>
      <c r="E610" s="1306">
        <f t="shared" si="218"/>
        <v>201.4016</v>
      </c>
      <c r="F610" s="1307">
        <v>1</v>
      </c>
      <c r="G610" s="1308">
        <f t="shared" si="219"/>
        <v>201.4</v>
      </c>
      <c r="H610" s="1306">
        <f t="shared" si="220"/>
        <v>48.52</v>
      </c>
      <c r="I610" s="1309">
        <f t="shared" si="221"/>
        <v>249.92000000000002</v>
      </c>
    </row>
    <row r="611" spans="1:9" x14ac:dyDescent="0.2">
      <c r="A611" s="1290" t="s">
        <v>951</v>
      </c>
      <c r="B611" s="1325">
        <v>15.5</v>
      </c>
      <c r="C611" s="1306">
        <f t="shared" si="217"/>
        <v>9.8101265822784806E-2</v>
      </c>
      <c r="D611" s="1305">
        <v>6.2938000000000001</v>
      </c>
      <c r="E611" s="1306">
        <f t="shared" si="218"/>
        <v>97.553899999999999</v>
      </c>
      <c r="F611" s="1307">
        <v>1</v>
      </c>
      <c r="G611" s="1308">
        <f t="shared" si="219"/>
        <v>97.55</v>
      </c>
      <c r="H611" s="1306">
        <f t="shared" si="220"/>
        <v>23.5</v>
      </c>
      <c r="I611" s="1309">
        <f t="shared" si="221"/>
        <v>121.05</v>
      </c>
    </row>
    <row r="612" spans="1:9" x14ac:dyDescent="0.2">
      <c r="A612" s="1290" t="s">
        <v>951</v>
      </c>
      <c r="B612" s="1325">
        <v>15.5</v>
      </c>
      <c r="C612" s="1306">
        <f t="shared" si="217"/>
        <v>9.8101265822784806E-2</v>
      </c>
      <c r="D612" s="1305">
        <v>6.2938000000000001</v>
      </c>
      <c r="E612" s="1306">
        <f t="shared" si="218"/>
        <v>97.553899999999999</v>
      </c>
      <c r="F612" s="1307">
        <v>1</v>
      </c>
      <c r="G612" s="1308">
        <f t="shared" si="219"/>
        <v>97.55</v>
      </c>
      <c r="H612" s="1306">
        <f t="shared" si="220"/>
        <v>23.5</v>
      </c>
      <c r="I612" s="1309">
        <f t="shared" si="221"/>
        <v>121.05</v>
      </c>
    </row>
    <row r="613" spans="1:9" x14ac:dyDescent="0.2">
      <c r="A613" s="1290" t="s">
        <v>951</v>
      </c>
      <c r="B613" s="1325">
        <v>48</v>
      </c>
      <c r="C613" s="1306">
        <f t="shared" si="217"/>
        <v>0.30379746835443039</v>
      </c>
      <c r="D613" s="1305">
        <v>6.3537999999999997</v>
      </c>
      <c r="E613" s="1306">
        <f t="shared" si="218"/>
        <v>304.98239999999998</v>
      </c>
      <c r="F613" s="1307">
        <v>1</v>
      </c>
      <c r="G613" s="1308">
        <f t="shared" si="219"/>
        <v>304.98</v>
      </c>
      <c r="H613" s="1306">
        <f t="shared" si="220"/>
        <v>73.47</v>
      </c>
      <c r="I613" s="1309">
        <f t="shared" si="221"/>
        <v>378.45000000000005</v>
      </c>
    </row>
    <row r="614" spans="1:9" x14ac:dyDescent="0.2">
      <c r="A614" s="1290" t="s">
        <v>612</v>
      </c>
      <c r="B614" s="1325">
        <v>140</v>
      </c>
      <c r="C614" s="1306">
        <f t="shared" si="217"/>
        <v>0.88607594936708856</v>
      </c>
      <c r="D614" s="1305">
        <v>6.5636000000000001</v>
      </c>
      <c r="E614" s="1306">
        <f t="shared" si="218"/>
        <v>918.904</v>
      </c>
      <c r="F614" s="1307">
        <v>1</v>
      </c>
      <c r="G614" s="1308">
        <f t="shared" si="219"/>
        <v>918.9</v>
      </c>
      <c r="H614" s="1306">
        <f t="shared" si="220"/>
        <v>221.36</v>
      </c>
      <c r="I614" s="1309">
        <f t="shared" si="221"/>
        <v>1140.26</v>
      </c>
    </row>
    <row r="615" spans="1:9" x14ac:dyDescent="0.2">
      <c r="A615" s="1290" t="s">
        <v>612</v>
      </c>
      <c r="B615" s="1325">
        <v>158</v>
      </c>
      <c r="C615" s="1306">
        <f t="shared" si="217"/>
        <v>1</v>
      </c>
      <c r="D615" s="1305">
        <v>1230</v>
      </c>
      <c r="E615" s="1306">
        <f>D615*C615</f>
        <v>1230</v>
      </c>
      <c r="F615" s="1307">
        <v>1</v>
      </c>
      <c r="G615" s="1308">
        <f t="shared" si="219"/>
        <v>1230</v>
      </c>
      <c r="H615" s="1306">
        <f t="shared" si="220"/>
        <v>296.31</v>
      </c>
      <c r="I615" s="1309">
        <f t="shared" si="221"/>
        <v>1526.31</v>
      </c>
    </row>
    <row r="616" spans="1:9" x14ac:dyDescent="0.2">
      <c r="A616" s="1290" t="s">
        <v>612</v>
      </c>
      <c r="B616" s="1325">
        <v>72</v>
      </c>
      <c r="C616" s="1306">
        <f t="shared" si="217"/>
        <v>0.45569620253164556</v>
      </c>
      <c r="D616" s="1305">
        <v>1230</v>
      </c>
      <c r="E616" s="1306">
        <f>D616*C616</f>
        <v>560.50632911392404</v>
      </c>
      <c r="F616" s="1307">
        <v>1</v>
      </c>
      <c r="G616" s="1308">
        <f t="shared" si="219"/>
        <v>560.51</v>
      </c>
      <c r="H616" s="1306">
        <f t="shared" si="220"/>
        <v>135.03</v>
      </c>
      <c r="I616" s="1309">
        <f t="shared" si="221"/>
        <v>695.54</v>
      </c>
    </row>
    <row r="617" spans="1:9" x14ac:dyDescent="0.2">
      <c r="A617" s="1290" t="s">
        <v>510</v>
      </c>
      <c r="B617" s="1325">
        <v>24</v>
      </c>
      <c r="C617" s="1306">
        <f t="shared" si="217"/>
        <v>0.15189873417721519</v>
      </c>
      <c r="D617" s="1305">
        <v>1465</v>
      </c>
      <c r="E617" s="1306">
        <f>D617*C617</f>
        <v>222.53164556962025</v>
      </c>
      <c r="F617" s="1307">
        <v>1</v>
      </c>
      <c r="G617" s="1308">
        <f t="shared" si="219"/>
        <v>222.53</v>
      </c>
      <c r="H617" s="1306">
        <f t="shared" si="220"/>
        <v>53.61</v>
      </c>
      <c r="I617" s="1309">
        <f t="shared" si="221"/>
        <v>276.14</v>
      </c>
    </row>
    <row r="618" spans="1:9" x14ac:dyDescent="0.2">
      <c r="A618" s="1290" t="s">
        <v>510</v>
      </c>
      <c r="B618" s="1325">
        <v>158</v>
      </c>
      <c r="C618" s="1306">
        <f t="shared" si="217"/>
        <v>1</v>
      </c>
      <c r="D618" s="1305">
        <v>1540</v>
      </c>
      <c r="E618" s="1306">
        <f>D618*C618</f>
        <v>1540</v>
      </c>
      <c r="F618" s="1307">
        <v>1</v>
      </c>
      <c r="G618" s="1308">
        <f t="shared" si="219"/>
        <v>1540</v>
      </c>
      <c r="H618" s="1306">
        <f t="shared" si="220"/>
        <v>370.99</v>
      </c>
      <c r="I618" s="1309">
        <f t="shared" si="221"/>
        <v>1910.99</v>
      </c>
    </row>
    <row r="619" spans="1:9" x14ac:dyDescent="0.2">
      <c r="A619" s="1290" t="s">
        <v>510</v>
      </c>
      <c r="B619" s="1325">
        <v>128</v>
      </c>
      <c r="C619" s="1306">
        <f t="shared" si="217"/>
        <v>0.810126582278481</v>
      </c>
      <c r="D619" s="1305">
        <v>1623</v>
      </c>
      <c r="E619" s="1306">
        <f>D619*C619</f>
        <v>1314.8354430379748</v>
      </c>
      <c r="F619" s="1307">
        <v>1</v>
      </c>
      <c r="G619" s="1308">
        <f t="shared" si="219"/>
        <v>1314.84</v>
      </c>
      <c r="H619" s="1306">
        <f t="shared" si="220"/>
        <v>316.74</v>
      </c>
      <c r="I619" s="1309">
        <f t="shared" si="221"/>
        <v>1631.58</v>
      </c>
    </row>
    <row r="620" spans="1:9" ht="38.25" x14ac:dyDescent="0.2">
      <c r="A620" s="1289" t="s">
        <v>9</v>
      </c>
      <c r="B620" s="1324">
        <f>SUM(B621:B633)</f>
        <v>966.5</v>
      </c>
      <c r="C620" s="1302">
        <f>SUM(C621:C633)</f>
        <v>6.1170886075949369</v>
      </c>
      <c r="D620" s="1302"/>
      <c r="E620" s="1302"/>
      <c r="F620" s="1312"/>
      <c r="G620" s="1302">
        <f>SUM(G621:G633)</f>
        <v>4180.1299999999992</v>
      </c>
      <c r="H620" s="1302">
        <f>SUM(H621:H633)</f>
        <v>1006.9899999999998</v>
      </c>
      <c r="I620" s="1304">
        <f>SUM(I621:I633)</f>
        <v>5187.12</v>
      </c>
    </row>
    <row r="621" spans="1:9" x14ac:dyDescent="0.2">
      <c r="A621" s="1290" t="s">
        <v>62</v>
      </c>
      <c r="B621" s="1325">
        <v>240</v>
      </c>
      <c r="C621" s="1306">
        <f t="shared" ref="C621:C633" si="222">B621/158</f>
        <v>1.518987341772152</v>
      </c>
      <c r="D621" s="1305">
        <v>4.0879000000000003</v>
      </c>
      <c r="E621" s="1306">
        <f t="shared" ref="E621:E632" si="223">D621*B621</f>
        <v>981.09600000000012</v>
      </c>
      <c r="F621" s="1307">
        <v>1</v>
      </c>
      <c r="G621" s="1308">
        <f t="shared" ref="G621:G633" si="224">ROUND(E621*F621,2)</f>
        <v>981.1</v>
      </c>
      <c r="H621" s="1306">
        <f t="shared" ref="H621:H633" si="225">ROUND(G621*24.09%,2)</f>
        <v>236.35</v>
      </c>
      <c r="I621" s="1309">
        <f t="shared" ref="I621:I633" si="226">G621+H621</f>
        <v>1217.45</v>
      </c>
    </row>
    <row r="622" spans="1:9" x14ac:dyDescent="0.2">
      <c r="A622" s="1290" t="s">
        <v>62</v>
      </c>
      <c r="B622" s="1325">
        <v>56.5</v>
      </c>
      <c r="C622" s="1306">
        <f t="shared" si="222"/>
        <v>0.35759493670886078</v>
      </c>
      <c r="D622" s="1305">
        <v>4.0879000000000003</v>
      </c>
      <c r="E622" s="1306">
        <f t="shared" si="223"/>
        <v>230.96635000000001</v>
      </c>
      <c r="F622" s="1307">
        <v>1</v>
      </c>
      <c r="G622" s="1308">
        <f t="shared" si="224"/>
        <v>230.97</v>
      </c>
      <c r="H622" s="1306">
        <f t="shared" si="225"/>
        <v>55.64</v>
      </c>
      <c r="I622" s="1309">
        <f t="shared" si="226"/>
        <v>286.61</v>
      </c>
    </row>
    <row r="623" spans="1:9" x14ac:dyDescent="0.2">
      <c r="A623" s="1290" t="s">
        <v>62</v>
      </c>
      <c r="B623" s="1325">
        <v>72</v>
      </c>
      <c r="C623" s="1306">
        <f t="shared" si="222"/>
        <v>0.45569620253164556</v>
      </c>
      <c r="D623" s="1305">
        <v>4.0880000000000001</v>
      </c>
      <c r="E623" s="1306">
        <f t="shared" si="223"/>
        <v>294.33600000000001</v>
      </c>
      <c r="F623" s="1307">
        <v>1</v>
      </c>
      <c r="G623" s="1308">
        <f t="shared" si="224"/>
        <v>294.33999999999997</v>
      </c>
      <c r="H623" s="1306">
        <f t="shared" si="225"/>
        <v>70.91</v>
      </c>
      <c r="I623" s="1309">
        <f t="shared" si="226"/>
        <v>365.25</v>
      </c>
    </row>
    <row r="624" spans="1:9" x14ac:dyDescent="0.2">
      <c r="A624" s="1290" t="s">
        <v>62</v>
      </c>
      <c r="B624" s="1325">
        <v>48</v>
      </c>
      <c r="C624" s="1306">
        <f t="shared" si="222"/>
        <v>0.30379746835443039</v>
      </c>
      <c r="D624" s="1305">
        <v>4.0880000000000001</v>
      </c>
      <c r="E624" s="1306">
        <f t="shared" si="223"/>
        <v>196.22399999999999</v>
      </c>
      <c r="F624" s="1307">
        <v>1</v>
      </c>
      <c r="G624" s="1308">
        <f t="shared" si="224"/>
        <v>196.22</v>
      </c>
      <c r="H624" s="1306">
        <f t="shared" si="225"/>
        <v>47.27</v>
      </c>
      <c r="I624" s="1309">
        <f t="shared" si="226"/>
        <v>243.49</v>
      </c>
    </row>
    <row r="625" spans="1:9" x14ac:dyDescent="0.2">
      <c r="A625" s="1290" t="s">
        <v>62</v>
      </c>
      <c r="B625" s="1325">
        <v>24</v>
      </c>
      <c r="C625" s="1306">
        <f t="shared" si="222"/>
        <v>0.15189873417721519</v>
      </c>
      <c r="D625" s="1305">
        <v>4.0880000000000001</v>
      </c>
      <c r="E625" s="1306">
        <f t="shared" si="223"/>
        <v>98.111999999999995</v>
      </c>
      <c r="F625" s="1307">
        <v>1</v>
      </c>
      <c r="G625" s="1308">
        <f t="shared" si="224"/>
        <v>98.11</v>
      </c>
      <c r="H625" s="1306">
        <f t="shared" si="225"/>
        <v>23.63</v>
      </c>
      <c r="I625" s="1309">
        <f t="shared" si="226"/>
        <v>121.74</v>
      </c>
    </row>
    <row r="626" spans="1:9" x14ac:dyDescent="0.2">
      <c r="A626" s="1290" t="s">
        <v>62</v>
      </c>
      <c r="B626" s="1325">
        <v>144</v>
      </c>
      <c r="C626" s="1306">
        <f t="shared" si="222"/>
        <v>0.91139240506329111</v>
      </c>
      <c r="D626" s="1305">
        <v>4.0880000000000001</v>
      </c>
      <c r="E626" s="1306">
        <f t="shared" si="223"/>
        <v>588.67200000000003</v>
      </c>
      <c r="F626" s="1307">
        <v>1</v>
      </c>
      <c r="G626" s="1308">
        <f t="shared" si="224"/>
        <v>588.66999999999996</v>
      </c>
      <c r="H626" s="1306">
        <f t="shared" si="225"/>
        <v>141.81</v>
      </c>
      <c r="I626" s="1309">
        <f t="shared" si="226"/>
        <v>730.48</v>
      </c>
    </row>
    <row r="627" spans="1:9" x14ac:dyDescent="0.2">
      <c r="A627" s="1290" t="s">
        <v>62</v>
      </c>
      <c r="B627" s="1325">
        <v>48</v>
      </c>
      <c r="C627" s="1306">
        <f t="shared" si="222"/>
        <v>0.30379746835443039</v>
      </c>
      <c r="D627" s="1305">
        <v>4.0880000000000001</v>
      </c>
      <c r="E627" s="1306">
        <f t="shared" si="223"/>
        <v>196.22399999999999</v>
      </c>
      <c r="F627" s="1307">
        <v>1</v>
      </c>
      <c r="G627" s="1308">
        <f t="shared" si="224"/>
        <v>196.22</v>
      </c>
      <c r="H627" s="1306">
        <f t="shared" si="225"/>
        <v>47.27</v>
      </c>
      <c r="I627" s="1309">
        <f t="shared" si="226"/>
        <v>243.49</v>
      </c>
    </row>
    <row r="628" spans="1:9" x14ac:dyDescent="0.2">
      <c r="A628" s="1290" t="s">
        <v>62</v>
      </c>
      <c r="B628" s="1325">
        <v>24</v>
      </c>
      <c r="C628" s="1306">
        <f t="shared" si="222"/>
        <v>0.15189873417721519</v>
      </c>
      <c r="D628" s="1305">
        <v>4.0880000000000001</v>
      </c>
      <c r="E628" s="1306">
        <f t="shared" si="223"/>
        <v>98.111999999999995</v>
      </c>
      <c r="F628" s="1307">
        <v>1</v>
      </c>
      <c r="G628" s="1308">
        <f t="shared" si="224"/>
        <v>98.11</v>
      </c>
      <c r="H628" s="1306">
        <f t="shared" si="225"/>
        <v>23.63</v>
      </c>
      <c r="I628" s="1309">
        <f t="shared" si="226"/>
        <v>121.74</v>
      </c>
    </row>
    <row r="629" spans="1:9" x14ac:dyDescent="0.2">
      <c r="A629" s="1290" t="s">
        <v>62</v>
      </c>
      <c r="B629" s="1325">
        <v>96</v>
      </c>
      <c r="C629" s="1306">
        <f t="shared" si="222"/>
        <v>0.60759493670886078</v>
      </c>
      <c r="D629" s="1305">
        <v>4.0880000000000001</v>
      </c>
      <c r="E629" s="1306">
        <f t="shared" si="223"/>
        <v>392.44799999999998</v>
      </c>
      <c r="F629" s="1307">
        <v>1</v>
      </c>
      <c r="G629" s="1308">
        <f t="shared" si="224"/>
        <v>392.45</v>
      </c>
      <c r="H629" s="1306">
        <f t="shared" si="225"/>
        <v>94.54</v>
      </c>
      <c r="I629" s="1309">
        <f t="shared" si="226"/>
        <v>486.99</v>
      </c>
    </row>
    <row r="630" spans="1:9" x14ac:dyDescent="0.2">
      <c r="A630" s="1290" t="s">
        <v>62</v>
      </c>
      <c r="B630" s="1325">
        <v>8</v>
      </c>
      <c r="C630" s="1306">
        <f t="shared" si="222"/>
        <v>5.0632911392405063E-2</v>
      </c>
      <c r="D630" s="1305">
        <v>4.0880000000000001</v>
      </c>
      <c r="E630" s="1306">
        <f t="shared" si="223"/>
        <v>32.704000000000001</v>
      </c>
      <c r="F630" s="1307">
        <v>1</v>
      </c>
      <c r="G630" s="1308">
        <f t="shared" si="224"/>
        <v>32.700000000000003</v>
      </c>
      <c r="H630" s="1306">
        <f t="shared" si="225"/>
        <v>7.88</v>
      </c>
      <c r="I630" s="1309">
        <f t="shared" si="226"/>
        <v>40.580000000000005</v>
      </c>
    </row>
    <row r="631" spans="1:9" x14ac:dyDescent="0.2">
      <c r="A631" s="1290" t="s">
        <v>62</v>
      </c>
      <c r="B631" s="1325">
        <v>24</v>
      </c>
      <c r="C631" s="1306">
        <f t="shared" si="222"/>
        <v>0.15189873417721519</v>
      </c>
      <c r="D631" s="1305">
        <v>4.0880000000000001</v>
      </c>
      <c r="E631" s="1306">
        <f t="shared" si="223"/>
        <v>98.111999999999995</v>
      </c>
      <c r="F631" s="1307">
        <v>1</v>
      </c>
      <c r="G631" s="1308">
        <f t="shared" si="224"/>
        <v>98.11</v>
      </c>
      <c r="H631" s="1306">
        <f t="shared" si="225"/>
        <v>23.63</v>
      </c>
      <c r="I631" s="1309">
        <f t="shared" si="226"/>
        <v>121.74</v>
      </c>
    </row>
    <row r="632" spans="1:9" x14ac:dyDescent="0.2">
      <c r="A632" s="1290" t="s">
        <v>62</v>
      </c>
      <c r="B632" s="1325">
        <v>24</v>
      </c>
      <c r="C632" s="1306">
        <f t="shared" si="222"/>
        <v>0.15189873417721519</v>
      </c>
      <c r="D632" s="1305">
        <v>4.0888</v>
      </c>
      <c r="E632" s="1306">
        <f t="shared" si="223"/>
        <v>98.131200000000007</v>
      </c>
      <c r="F632" s="1307">
        <v>1</v>
      </c>
      <c r="G632" s="1308">
        <f t="shared" si="224"/>
        <v>98.13</v>
      </c>
      <c r="H632" s="1306">
        <f t="shared" si="225"/>
        <v>23.64</v>
      </c>
      <c r="I632" s="1309">
        <f t="shared" si="226"/>
        <v>121.77</v>
      </c>
    </row>
    <row r="633" spans="1:9" x14ac:dyDescent="0.2">
      <c r="A633" s="1290" t="s">
        <v>62</v>
      </c>
      <c r="B633" s="1325">
        <v>158</v>
      </c>
      <c r="C633" s="1306">
        <f t="shared" si="222"/>
        <v>1</v>
      </c>
      <c r="D633" s="1305">
        <v>875</v>
      </c>
      <c r="E633" s="1306">
        <f>D633*C633</f>
        <v>875</v>
      </c>
      <c r="F633" s="1307">
        <v>1</v>
      </c>
      <c r="G633" s="1308">
        <f t="shared" si="224"/>
        <v>875</v>
      </c>
      <c r="H633" s="1306">
        <f t="shared" si="225"/>
        <v>210.79</v>
      </c>
      <c r="I633" s="1309">
        <f t="shared" si="226"/>
        <v>1085.79</v>
      </c>
    </row>
    <row r="634" spans="1:9" ht="25.5" x14ac:dyDescent="0.2">
      <c r="A634" s="1289" t="s">
        <v>7</v>
      </c>
      <c r="B634" s="1324">
        <f>SUM(B635:B657)</f>
        <v>2505.5</v>
      </c>
      <c r="C634" s="1302">
        <f>SUM(C635:C657)</f>
        <v>15.857594936708862</v>
      </c>
      <c r="D634" s="1302"/>
      <c r="E634" s="1302"/>
      <c r="F634" s="1312"/>
      <c r="G634" s="1302">
        <f>SUM(G635:G657)</f>
        <v>10023.879999999999</v>
      </c>
      <c r="H634" s="1302">
        <f>SUM(H635:H657)</f>
        <v>2414.7700000000004</v>
      </c>
      <c r="I634" s="1304">
        <f>SUM(I635:I657)</f>
        <v>12438.65</v>
      </c>
    </row>
    <row r="635" spans="1:9" x14ac:dyDescent="0.2">
      <c r="A635" s="1290" t="s">
        <v>1653</v>
      </c>
      <c r="B635" s="1325">
        <v>15.5</v>
      </c>
      <c r="C635" s="1306">
        <f t="shared" ref="C635:C657" si="227">B635/158</f>
        <v>9.8101265822784806E-2</v>
      </c>
      <c r="D635" s="1305">
        <v>3.5665</v>
      </c>
      <c r="E635" s="1306">
        <f t="shared" ref="E635:E656" si="228">D635*B635</f>
        <v>55.280749999999998</v>
      </c>
      <c r="F635" s="1307">
        <v>1</v>
      </c>
      <c r="G635" s="1308">
        <f t="shared" ref="G635:G657" si="229">ROUND(E635*F635,2)</f>
        <v>55.28</v>
      </c>
      <c r="H635" s="1306">
        <f t="shared" ref="H635:H657" si="230">ROUND(G635*24.09%,2)</f>
        <v>13.32</v>
      </c>
      <c r="I635" s="1309">
        <f t="shared" ref="I635:I657" si="231">G635+H635</f>
        <v>68.599999999999994</v>
      </c>
    </row>
    <row r="636" spans="1:9" x14ac:dyDescent="0.2">
      <c r="A636" s="1290" t="s">
        <v>1653</v>
      </c>
      <c r="B636" s="1325">
        <v>72</v>
      </c>
      <c r="C636" s="1306">
        <f t="shared" si="227"/>
        <v>0.45569620253164556</v>
      </c>
      <c r="D636" s="1305">
        <v>3.5665</v>
      </c>
      <c r="E636" s="1306">
        <f t="shared" si="228"/>
        <v>256.78800000000001</v>
      </c>
      <c r="F636" s="1307">
        <v>1</v>
      </c>
      <c r="G636" s="1308">
        <f t="shared" si="229"/>
        <v>256.79000000000002</v>
      </c>
      <c r="H636" s="1306">
        <f t="shared" si="230"/>
        <v>61.86</v>
      </c>
      <c r="I636" s="1309">
        <f t="shared" si="231"/>
        <v>318.65000000000003</v>
      </c>
    </row>
    <row r="637" spans="1:9" x14ac:dyDescent="0.2">
      <c r="A637" s="1290" t="s">
        <v>1653</v>
      </c>
      <c r="B637" s="1325">
        <v>24</v>
      </c>
      <c r="C637" s="1306">
        <f t="shared" si="227"/>
        <v>0.15189873417721519</v>
      </c>
      <c r="D637" s="1305">
        <v>3.4885999999999999</v>
      </c>
      <c r="E637" s="1306">
        <f t="shared" si="228"/>
        <v>83.726399999999998</v>
      </c>
      <c r="F637" s="1307">
        <v>1</v>
      </c>
      <c r="G637" s="1308">
        <f t="shared" si="229"/>
        <v>83.73</v>
      </c>
      <c r="H637" s="1306">
        <f t="shared" si="230"/>
        <v>20.170000000000002</v>
      </c>
      <c r="I637" s="1309">
        <f t="shared" si="231"/>
        <v>103.9</v>
      </c>
    </row>
    <row r="638" spans="1:9" x14ac:dyDescent="0.2">
      <c r="A638" s="1290" t="s">
        <v>1653</v>
      </c>
      <c r="B638" s="1325">
        <v>15.5</v>
      </c>
      <c r="C638" s="1306">
        <f t="shared" si="227"/>
        <v>9.8101265822784806E-2</v>
      </c>
      <c r="D638" s="1305">
        <v>3.5665</v>
      </c>
      <c r="E638" s="1306">
        <f t="shared" si="228"/>
        <v>55.280749999999998</v>
      </c>
      <c r="F638" s="1307">
        <v>1</v>
      </c>
      <c r="G638" s="1308">
        <f t="shared" si="229"/>
        <v>55.28</v>
      </c>
      <c r="H638" s="1306">
        <f t="shared" si="230"/>
        <v>13.32</v>
      </c>
      <c r="I638" s="1309">
        <f t="shared" si="231"/>
        <v>68.599999999999994</v>
      </c>
    </row>
    <row r="639" spans="1:9" x14ac:dyDescent="0.2">
      <c r="A639" s="1290" t="s">
        <v>1653</v>
      </c>
      <c r="B639" s="1325">
        <v>49.5</v>
      </c>
      <c r="C639" s="1306">
        <f t="shared" si="227"/>
        <v>0.31329113924050633</v>
      </c>
      <c r="D639" s="1305">
        <v>3.5665</v>
      </c>
      <c r="E639" s="1306">
        <f t="shared" si="228"/>
        <v>176.54175000000001</v>
      </c>
      <c r="F639" s="1307">
        <v>1</v>
      </c>
      <c r="G639" s="1308">
        <f t="shared" si="229"/>
        <v>176.54</v>
      </c>
      <c r="H639" s="1306">
        <f t="shared" si="230"/>
        <v>42.53</v>
      </c>
      <c r="I639" s="1309">
        <f t="shared" si="231"/>
        <v>219.07</v>
      </c>
    </row>
    <row r="640" spans="1:9" x14ac:dyDescent="0.2">
      <c r="A640" s="1290" t="s">
        <v>1653</v>
      </c>
      <c r="B640" s="1325">
        <v>240</v>
      </c>
      <c r="C640" s="1306">
        <f t="shared" si="227"/>
        <v>1.518987341772152</v>
      </c>
      <c r="D640" s="1305">
        <v>3.5665</v>
      </c>
      <c r="E640" s="1306">
        <f t="shared" si="228"/>
        <v>855.96</v>
      </c>
      <c r="F640" s="1307">
        <v>1</v>
      </c>
      <c r="G640" s="1308">
        <f t="shared" si="229"/>
        <v>855.96</v>
      </c>
      <c r="H640" s="1306">
        <f t="shared" si="230"/>
        <v>206.2</v>
      </c>
      <c r="I640" s="1309">
        <f t="shared" si="231"/>
        <v>1062.1600000000001</v>
      </c>
    </row>
    <row r="641" spans="1:9" x14ac:dyDescent="0.2">
      <c r="A641" s="1290" t="s">
        <v>1653</v>
      </c>
      <c r="B641" s="1325">
        <v>216</v>
      </c>
      <c r="C641" s="1306">
        <f t="shared" si="227"/>
        <v>1.3670886075949367</v>
      </c>
      <c r="D641" s="1305">
        <v>3.5665</v>
      </c>
      <c r="E641" s="1306">
        <f t="shared" si="228"/>
        <v>770.36400000000003</v>
      </c>
      <c r="F641" s="1307">
        <v>1</v>
      </c>
      <c r="G641" s="1308">
        <f t="shared" si="229"/>
        <v>770.36</v>
      </c>
      <c r="H641" s="1306">
        <f t="shared" si="230"/>
        <v>185.58</v>
      </c>
      <c r="I641" s="1309">
        <f t="shared" si="231"/>
        <v>955.94</v>
      </c>
    </row>
    <row r="642" spans="1:9" x14ac:dyDescent="0.2">
      <c r="A642" s="1290" t="s">
        <v>1653</v>
      </c>
      <c r="B642" s="1325">
        <v>39.5</v>
      </c>
      <c r="C642" s="1306">
        <f t="shared" si="227"/>
        <v>0.25</v>
      </c>
      <c r="D642" s="1305">
        <v>3.5665</v>
      </c>
      <c r="E642" s="1306">
        <f t="shared" si="228"/>
        <v>140.87674999999999</v>
      </c>
      <c r="F642" s="1307">
        <v>1</v>
      </c>
      <c r="G642" s="1308">
        <f t="shared" si="229"/>
        <v>140.88</v>
      </c>
      <c r="H642" s="1306">
        <f t="shared" si="230"/>
        <v>33.94</v>
      </c>
      <c r="I642" s="1309">
        <f t="shared" si="231"/>
        <v>174.82</v>
      </c>
    </row>
    <row r="643" spans="1:9" x14ac:dyDescent="0.2">
      <c r="A643" s="1290" t="s">
        <v>1653</v>
      </c>
      <c r="B643" s="1325">
        <v>72</v>
      </c>
      <c r="C643" s="1306">
        <f t="shared" si="227"/>
        <v>0.45569620253164556</v>
      </c>
      <c r="D643" s="1305">
        <v>3.5665</v>
      </c>
      <c r="E643" s="1306">
        <f t="shared" si="228"/>
        <v>256.78800000000001</v>
      </c>
      <c r="F643" s="1307">
        <v>1</v>
      </c>
      <c r="G643" s="1308">
        <f t="shared" si="229"/>
        <v>256.79000000000002</v>
      </c>
      <c r="H643" s="1306">
        <f t="shared" si="230"/>
        <v>61.86</v>
      </c>
      <c r="I643" s="1309">
        <f t="shared" si="231"/>
        <v>318.65000000000003</v>
      </c>
    </row>
    <row r="644" spans="1:9" x14ac:dyDescent="0.2">
      <c r="A644" s="1290" t="s">
        <v>1653</v>
      </c>
      <c r="B644" s="1325">
        <v>192</v>
      </c>
      <c r="C644" s="1306">
        <f t="shared" si="227"/>
        <v>1.2151898734177216</v>
      </c>
      <c r="D644" s="1305">
        <v>3.5665</v>
      </c>
      <c r="E644" s="1306">
        <f t="shared" si="228"/>
        <v>684.76800000000003</v>
      </c>
      <c r="F644" s="1307">
        <v>1</v>
      </c>
      <c r="G644" s="1308">
        <f t="shared" si="229"/>
        <v>684.77</v>
      </c>
      <c r="H644" s="1306">
        <f t="shared" si="230"/>
        <v>164.96</v>
      </c>
      <c r="I644" s="1309">
        <f t="shared" si="231"/>
        <v>849.73</v>
      </c>
    </row>
    <row r="645" spans="1:9" x14ac:dyDescent="0.2">
      <c r="A645" s="1290" t="s">
        <v>1653</v>
      </c>
      <c r="B645" s="1325">
        <v>24</v>
      </c>
      <c r="C645" s="1306">
        <f t="shared" si="227"/>
        <v>0.15189873417721519</v>
      </c>
      <c r="D645" s="1305">
        <v>3.5665</v>
      </c>
      <c r="E645" s="1306">
        <f t="shared" si="228"/>
        <v>85.596000000000004</v>
      </c>
      <c r="F645" s="1307">
        <v>1</v>
      </c>
      <c r="G645" s="1308">
        <f t="shared" si="229"/>
        <v>85.6</v>
      </c>
      <c r="H645" s="1306">
        <f t="shared" si="230"/>
        <v>20.62</v>
      </c>
      <c r="I645" s="1309">
        <f t="shared" si="231"/>
        <v>106.22</v>
      </c>
    </row>
    <row r="646" spans="1:9" x14ac:dyDescent="0.2">
      <c r="A646" s="1290" t="s">
        <v>1653</v>
      </c>
      <c r="B646" s="1325">
        <v>168</v>
      </c>
      <c r="C646" s="1306">
        <f t="shared" si="227"/>
        <v>1.0632911392405062</v>
      </c>
      <c r="D646" s="1305">
        <v>3.5665</v>
      </c>
      <c r="E646" s="1306">
        <f t="shared" si="228"/>
        <v>599.17200000000003</v>
      </c>
      <c r="F646" s="1307">
        <v>1</v>
      </c>
      <c r="G646" s="1308">
        <f t="shared" si="229"/>
        <v>599.16999999999996</v>
      </c>
      <c r="H646" s="1306">
        <f t="shared" si="230"/>
        <v>144.34</v>
      </c>
      <c r="I646" s="1309">
        <f t="shared" si="231"/>
        <v>743.51</v>
      </c>
    </row>
    <row r="647" spans="1:9" x14ac:dyDescent="0.2">
      <c r="A647" s="1290" t="s">
        <v>1653</v>
      </c>
      <c r="B647" s="1325">
        <v>111.5</v>
      </c>
      <c r="C647" s="1306">
        <f t="shared" si="227"/>
        <v>0.70569620253164556</v>
      </c>
      <c r="D647" s="1305">
        <v>3.5665</v>
      </c>
      <c r="E647" s="1306">
        <f t="shared" si="228"/>
        <v>397.66475000000003</v>
      </c>
      <c r="F647" s="1307">
        <v>1</v>
      </c>
      <c r="G647" s="1308">
        <f t="shared" si="229"/>
        <v>397.66</v>
      </c>
      <c r="H647" s="1306">
        <f t="shared" si="230"/>
        <v>95.8</v>
      </c>
      <c r="I647" s="1309">
        <f t="shared" si="231"/>
        <v>493.46000000000004</v>
      </c>
    </row>
    <row r="648" spans="1:9" x14ac:dyDescent="0.2">
      <c r="A648" s="1290" t="s">
        <v>1653</v>
      </c>
      <c r="B648" s="1325">
        <v>207.5</v>
      </c>
      <c r="C648" s="1306">
        <f t="shared" si="227"/>
        <v>1.3132911392405062</v>
      </c>
      <c r="D648" s="1305">
        <v>3.5665</v>
      </c>
      <c r="E648" s="1306">
        <f t="shared" si="228"/>
        <v>740.04875000000004</v>
      </c>
      <c r="F648" s="1307">
        <v>1</v>
      </c>
      <c r="G648" s="1308">
        <f t="shared" si="229"/>
        <v>740.05</v>
      </c>
      <c r="H648" s="1306">
        <f t="shared" si="230"/>
        <v>178.28</v>
      </c>
      <c r="I648" s="1309">
        <f t="shared" si="231"/>
        <v>918.32999999999993</v>
      </c>
    </row>
    <row r="649" spans="1:9" x14ac:dyDescent="0.2">
      <c r="A649" s="1290" t="s">
        <v>1653</v>
      </c>
      <c r="B649" s="1325">
        <v>50</v>
      </c>
      <c r="C649" s="1306">
        <f t="shared" si="227"/>
        <v>0.31645569620253167</v>
      </c>
      <c r="D649" s="1305">
        <v>3.5665</v>
      </c>
      <c r="E649" s="1306">
        <f t="shared" si="228"/>
        <v>178.32499999999999</v>
      </c>
      <c r="F649" s="1307">
        <v>1</v>
      </c>
      <c r="G649" s="1308">
        <f t="shared" si="229"/>
        <v>178.33</v>
      </c>
      <c r="H649" s="1306">
        <f t="shared" si="230"/>
        <v>42.96</v>
      </c>
      <c r="I649" s="1309">
        <f t="shared" si="231"/>
        <v>221.29000000000002</v>
      </c>
    </row>
    <row r="650" spans="1:9" x14ac:dyDescent="0.2">
      <c r="A650" s="1290" t="s">
        <v>1653</v>
      </c>
      <c r="B650" s="1325">
        <v>159.5</v>
      </c>
      <c r="C650" s="1306">
        <f t="shared" si="227"/>
        <v>1.009493670886076</v>
      </c>
      <c r="D650" s="1305">
        <v>3.5665</v>
      </c>
      <c r="E650" s="1306">
        <f t="shared" si="228"/>
        <v>568.85675000000003</v>
      </c>
      <c r="F650" s="1307">
        <v>1</v>
      </c>
      <c r="G650" s="1308">
        <f t="shared" si="229"/>
        <v>568.86</v>
      </c>
      <c r="H650" s="1306">
        <f t="shared" si="230"/>
        <v>137.04</v>
      </c>
      <c r="I650" s="1309">
        <f t="shared" si="231"/>
        <v>705.9</v>
      </c>
    </row>
    <row r="651" spans="1:9" x14ac:dyDescent="0.2">
      <c r="A651" s="1290" t="s">
        <v>1653</v>
      </c>
      <c r="B651" s="1325">
        <v>72.5</v>
      </c>
      <c r="C651" s="1306">
        <f t="shared" si="227"/>
        <v>0.45886075949367089</v>
      </c>
      <c r="D651" s="1305">
        <v>3.5665</v>
      </c>
      <c r="E651" s="1306">
        <f t="shared" si="228"/>
        <v>258.57125000000002</v>
      </c>
      <c r="F651" s="1307">
        <v>1</v>
      </c>
      <c r="G651" s="1308">
        <f t="shared" si="229"/>
        <v>258.57</v>
      </c>
      <c r="H651" s="1306">
        <f t="shared" si="230"/>
        <v>62.29</v>
      </c>
      <c r="I651" s="1309">
        <f t="shared" si="231"/>
        <v>320.86</v>
      </c>
    </row>
    <row r="652" spans="1:9" x14ac:dyDescent="0.2">
      <c r="A652" s="1290" t="s">
        <v>1672</v>
      </c>
      <c r="B652" s="1325">
        <v>87.5</v>
      </c>
      <c r="C652" s="1306">
        <f t="shared" si="227"/>
        <v>0.55379746835443033</v>
      </c>
      <c r="D652" s="1305">
        <v>4.0880000000000001</v>
      </c>
      <c r="E652" s="1306">
        <f t="shared" si="228"/>
        <v>357.7</v>
      </c>
      <c r="F652" s="1307">
        <v>1</v>
      </c>
      <c r="G652" s="1308">
        <f t="shared" si="229"/>
        <v>357.7</v>
      </c>
      <c r="H652" s="1306">
        <f t="shared" si="230"/>
        <v>86.17</v>
      </c>
      <c r="I652" s="1309">
        <f t="shared" si="231"/>
        <v>443.87</v>
      </c>
    </row>
    <row r="653" spans="1:9" x14ac:dyDescent="0.2">
      <c r="A653" s="1290" t="s">
        <v>1638</v>
      </c>
      <c r="B653" s="1325">
        <v>157.5</v>
      </c>
      <c r="C653" s="1306">
        <f t="shared" si="227"/>
        <v>0.99683544303797467</v>
      </c>
      <c r="D653" s="1305">
        <v>5.1969000000000003</v>
      </c>
      <c r="E653" s="1306">
        <f t="shared" si="228"/>
        <v>818.51175000000001</v>
      </c>
      <c r="F653" s="1307">
        <v>1</v>
      </c>
      <c r="G653" s="1308">
        <f t="shared" si="229"/>
        <v>818.51</v>
      </c>
      <c r="H653" s="1306">
        <f t="shared" si="230"/>
        <v>197.18</v>
      </c>
      <c r="I653" s="1309">
        <f t="shared" si="231"/>
        <v>1015.69</v>
      </c>
    </row>
    <row r="654" spans="1:9" x14ac:dyDescent="0.2">
      <c r="A654" s="1290" t="s">
        <v>1638</v>
      </c>
      <c r="B654" s="1325">
        <v>104</v>
      </c>
      <c r="C654" s="1306">
        <f t="shared" si="227"/>
        <v>0.65822784810126578</v>
      </c>
      <c r="D654" s="1305">
        <v>5.1969000000000003</v>
      </c>
      <c r="E654" s="1306">
        <f t="shared" si="228"/>
        <v>540.47760000000005</v>
      </c>
      <c r="F654" s="1307">
        <v>1</v>
      </c>
      <c r="G654" s="1308">
        <f t="shared" si="229"/>
        <v>540.48</v>
      </c>
      <c r="H654" s="1306">
        <f t="shared" si="230"/>
        <v>130.19999999999999</v>
      </c>
      <c r="I654" s="1309">
        <f t="shared" si="231"/>
        <v>670.68000000000006</v>
      </c>
    </row>
    <row r="655" spans="1:9" x14ac:dyDescent="0.2">
      <c r="A655" s="1290" t="s">
        <v>1638</v>
      </c>
      <c r="B655" s="1325">
        <v>142.5</v>
      </c>
      <c r="C655" s="1306">
        <f t="shared" si="227"/>
        <v>0.90189873417721522</v>
      </c>
      <c r="D655" s="1305">
        <v>5.1969000000000003</v>
      </c>
      <c r="E655" s="1306">
        <f t="shared" si="228"/>
        <v>740.55825000000004</v>
      </c>
      <c r="F655" s="1307">
        <v>1</v>
      </c>
      <c r="G655" s="1308">
        <f t="shared" si="229"/>
        <v>740.56</v>
      </c>
      <c r="H655" s="1306">
        <f t="shared" si="230"/>
        <v>178.4</v>
      </c>
      <c r="I655" s="1309">
        <f t="shared" si="231"/>
        <v>918.95999999999992</v>
      </c>
    </row>
    <row r="656" spans="1:9" x14ac:dyDescent="0.2">
      <c r="A656" s="1290" t="s">
        <v>1638</v>
      </c>
      <c r="B656" s="1325">
        <v>127</v>
      </c>
      <c r="C656" s="1306">
        <f t="shared" si="227"/>
        <v>0.80379746835443033</v>
      </c>
      <c r="D656" s="1305">
        <v>5.1969000000000003</v>
      </c>
      <c r="E656" s="1306">
        <f t="shared" si="228"/>
        <v>660.00630000000001</v>
      </c>
      <c r="F656" s="1307">
        <v>1</v>
      </c>
      <c r="G656" s="1308">
        <f t="shared" si="229"/>
        <v>660.01</v>
      </c>
      <c r="H656" s="1306">
        <f t="shared" si="230"/>
        <v>159</v>
      </c>
      <c r="I656" s="1309">
        <f t="shared" si="231"/>
        <v>819.01</v>
      </c>
    </row>
    <row r="657" spans="1:9" x14ac:dyDescent="0.2">
      <c r="A657" s="1290" t="s">
        <v>1653</v>
      </c>
      <c r="B657" s="1325">
        <v>158</v>
      </c>
      <c r="C657" s="1306">
        <f t="shared" si="227"/>
        <v>1</v>
      </c>
      <c r="D657" s="1305">
        <v>742</v>
      </c>
      <c r="E657" s="1306">
        <f>D657*C657</f>
        <v>742</v>
      </c>
      <c r="F657" s="1307">
        <v>1</v>
      </c>
      <c r="G657" s="1308">
        <f t="shared" si="229"/>
        <v>742</v>
      </c>
      <c r="H657" s="1306">
        <f t="shared" si="230"/>
        <v>178.75</v>
      </c>
      <c r="I657" s="1309">
        <f t="shared" si="231"/>
        <v>920.75</v>
      </c>
    </row>
    <row r="658" spans="1:9" x14ac:dyDescent="0.2">
      <c r="A658" s="1288" t="s">
        <v>1676</v>
      </c>
      <c r="B658" s="1323">
        <f>B659+B667+B715+B723</f>
        <v>6333</v>
      </c>
      <c r="C658" s="1298">
        <f>C659+C667+C715+C723</f>
        <v>40.082278481012658</v>
      </c>
      <c r="D658" s="1298"/>
      <c r="E658" s="1298"/>
      <c r="F658" s="1299"/>
      <c r="G658" s="1298">
        <f>G659+G667+G715+G723</f>
        <v>36293.849999999991</v>
      </c>
      <c r="H658" s="1298">
        <f>H659+H667+H715+H723</f>
        <v>8743.14</v>
      </c>
      <c r="I658" s="1300">
        <f>I659+I667+I715+I723</f>
        <v>45036.99</v>
      </c>
    </row>
    <row r="659" spans="1:9" ht="38.25" x14ac:dyDescent="0.2">
      <c r="A659" s="1289" t="s">
        <v>8</v>
      </c>
      <c r="B659" s="1324">
        <f>SUM(B660:B666)</f>
        <v>582</v>
      </c>
      <c r="C659" s="1302">
        <f>SUM(C660:C666)</f>
        <v>3.683544303797468</v>
      </c>
      <c r="D659" s="1302"/>
      <c r="E659" s="1302"/>
      <c r="F659" s="1312"/>
      <c r="G659" s="1302">
        <f>SUM(G660:G666)</f>
        <v>5853.94</v>
      </c>
      <c r="H659" s="1302">
        <f>SUM(H660:H666)</f>
        <v>1410.2099999999998</v>
      </c>
      <c r="I659" s="1304">
        <f>SUM(I660:I666)</f>
        <v>7264.15</v>
      </c>
    </row>
    <row r="660" spans="1:9" x14ac:dyDescent="0.2">
      <c r="A660" s="1290" t="s">
        <v>1669</v>
      </c>
      <c r="B660" s="1325">
        <v>33.5</v>
      </c>
      <c r="C660" s="1306">
        <f t="shared" ref="C660:C666" si="232">B660/158</f>
        <v>0.21202531645569619</v>
      </c>
      <c r="D660" s="1305">
        <v>1545</v>
      </c>
      <c r="E660" s="1306">
        <f t="shared" ref="E660:E666" si="233">D660*C660</f>
        <v>327.5791139240506</v>
      </c>
      <c r="F660" s="1307">
        <v>1</v>
      </c>
      <c r="G660" s="1308">
        <f t="shared" ref="G660:G666" si="234">ROUND(E660*F660,2)</f>
        <v>327.58</v>
      </c>
      <c r="H660" s="1306">
        <f t="shared" ref="H660:H666" si="235">ROUND(G660*24.09%,2)</f>
        <v>78.91</v>
      </c>
      <c r="I660" s="1309">
        <f t="shared" ref="I660:I666" si="236">G660+H660</f>
        <v>406.49</v>
      </c>
    </row>
    <row r="661" spans="1:9" x14ac:dyDescent="0.2">
      <c r="A661" s="1290" t="s">
        <v>1669</v>
      </c>
      <c r="B661" s="1325">
        <v>126.5</v>
      </c>
      <c r="C661" s="1306">
        <f t="shared" si="232"/>
        <v>0.80063291139240511</v>
      </c>
      <c r="D661" s="1305">
        <v>1545</v>
      </c>
      <c r="E661" s="1306">
        <f t="shared" si="233"/>
        <v>1236.9778481012659</v>
      </c>
      <c r="F661" s="1307">
        <v>1</v>
      </c>
      <c r="G661" s="1308">
        <f t="shared" si="234"/>
        <v>1236.98</v>
      </c>
      <c r="H661" s="1306">
        <f t="shared" si="235"/>
        <v>297.99</v>
      </c>
      <c r="I661" s="1309">
        <f t="shared" si="236"/>
        <v>1534.97</v>
      </c>
    </row>
    <row r="662" spans="1:9" x14ac:dyDescent="0.2">
      <c r="A662" s="1290" t="s">
        <v>1669</v>
      </c>
      <c r="B662" s="1325">
        <v>118.5</v>
      </c>
      <c r="C662" s="1306">
        <f t="shared" si="232"/>
        <v>0.75</v>
      </c>
      <c r="D662" s="1305">
        <v>1545</v>
      </c>
      <c r="E662" s="1306">
        <f t="shared" si="233"/>
        <v>1158.75</v>
      </c>
      <c r="F662" s="1307">
        <v>1</v>
      </c>
      <c r="G662" s="1308">
        <f t="shared" si="234"/>
        <v>1158.75</v>
      </c>
      <c r="H662" s="1306">
        <f t="shared" si="235"/>
        <v>279.14</v>
      </c>
      <c r="I662" s="1309">
        <f t="shared" si="236"/>
        <v>1437.8899999999999</v>
      </c>
    </row>
    <row r="663" spans="1:9" x14ac:dyDescent="0.2">
      <c r="A663" s="1290" t="s">
        <v>654</v>
      </c>
      <c r="B663" s="1325">
        <v>114.5</v>
      </c>
      <c r="C663" s="1306">
        <f t="shared" si="232"/>
        <v>0.72468354430379744</v>
      </c>
      <c r="D663" s="1305">
        <v>1545</v>
      </c>
      <c r="E663" s="1306">
        <f t="shared" si="233"/>
        <v>1119.6360759493671</v>
      </c>
      <c r="F663" s="1307">
        <v>1</v>
      </c>
      <c r="G663" s="1308">
        <f t="shared" si="234"/>
        <v>1119.6400000000001</v>
      </c>
      <c r="H663" s="1306">
        <f t="shared" si="235"/>
        <v>269.72000000000003</v>
      </c>
      <c r="I663" s="1309">
        <f t="shared" si="236"/>
        <v>1389.3600000000001</v>
      </c>
    </row>
    <row r="664" spans="1:9" x14ac:dyDescent="0.2">
      <c r="A664" s="1290" t="s">
        <v>1669</v>
      </c>
      <c r="B664" s="1325">
        <v>23</v>
      </c>
      <c r="C664" s="1306">
        <f t="shared" si="232"/>
        <v>0.14556962025316456</v>
      </c>
      <c r="D664" s="1305">
        <v>1545</v>
      </c>
      <c r="E664" s="1306">
        <f t="shared" si="233"/>
        <v>224.90506329113924</v>
      </c>
      <c r="F664" s="1307">
        <v>1</v>
      </c>
      <c r="G664" s="1308">
        <f t="shared" si="234"/>
        <v>224.91</v>
      </c>
      <c r="H664" s="1306">
        <f t="shared" si="235"/>
        <v>54.18</v>
      </c>
      <c r="I664" s="1309">
        <f t="shared" si="236"/>
        <v>279.08999999999997</v>
      </c>
    </row>
    <row r="665" spans="1:9" x14ac:dyDescent="0.2">
      <c r="A665" s="1290" t="s">
        <v>77</v>
      </c>
      <c r="B665" s="1325">
        <v>143</v>
      </c>
      <c r="C665" s="1306">
        <f t="shared" si="232"/>
        <v>0.90506329113924056</v>
      </c>
      <c r="D665" s="1305">
        <v>1700</v>
      </c>
      <c r="E665" s="1306">
        <f t="shared" si="233"/>
        <v>1538.6075949367089</v>
      </c>
      <c r="F665" s="1307">
        <v>1</v>
      </c>
      <c r="G665" s="1308">
        <f t="shared" si="234"/>
        <v>1538.61</v>
      </c>
      <c r="H665" s="1306">
        <f t="shared" si="235"/>
        <v>370.65</v>
      </c>
      <c r="I665" s="1309">
        <f t="shared" si="236"/>
        <v>1909.2599999999998</v>
      </c>
    </row>
    <row r="666" spans="1:9" x14ac:dyDescent="0.2">
      <c r="A666" s="1290" t="s">
        <v>77</v>
      </c>
      <c r="B666" s="1325">
        <v>23</v>
      </c>
      <c r="C666" s="1306">
        <f t="shared" si="232"/>
        <v>0.14556962025316456</v>
      </c>
      <c r="D666" s="1305">
        <v>1700</v>
      </c>
      <c r="E666" s="1306">
        <f t="shared" si="233"/>
        <v>247.46835443037975</v>
      </c>
      <c r="F666" s="1307">
        <v>1</v>
      </c>
      <c r="G666" s="1308">
        <f t="shared" si="234"/>
        <v>247.47</v>
      </c>
      <c r="H666" s="1306">
        <f t="shared" si="235"/>
        <v>59.62</v>
      </c>
      <c r="I666" s="1309">
        <f t="shared" si="236"/>
        <v>307.08999999999997</v>
      </c>
    </row>
    <row r="667" spans="1:9" ht="38.25" x14ac:dyDescent="0.2">
      <c r="A667" s="1289" t="s">
        <v>8</v>
      </c>
      <c r="B667" s="1324">
        <f>SUM(B668:B714)</f>
        <v>2963</v>
      </c>
      <c r="C667" s="1302">
        <f>SUM(C668:C714)</f>
        <v>18.753164556962023</v>
      </c>
      <c r="D667" s="1302"/>
      <c r="E667" s="1302"/>
      <c r="F667" s="1312"/>
      <c r="G667" s="1302">
        <f>SUM(G668:G714)</f>
        <v>19309.829999999998</v>
      </c>
      <c r="H667" s="1302">
        <f>SUM(H668:H714)</f>
        <v>4651.6999999999989</v>
      </c>
      <c r="I667" s="1304">
        <f>SUM(I668:I714)</f>
        <v>23961.530000000002</v>
      </c>
    </row>
    <row r="668" spans="1:9" x14ac:dyDescent="0.2">
      <c r="A668" s="1290" t="s">
        <v>612</v>
      </c>
      <c r="B668" s="1325">
        <v>48</v>
      </c>
      <c r="C668" s="1306">
        <f t="shared" ref="C668:C714" si="237">B668/158</f>
        <v>0.30379746835443039</v>
      </c>
      <c r="D668" s="1305">
        <v>6.1139999999999999</v>
      </c>
      <c r="E668" s="1306">
        <f t="shared" ref="E668:E710" si="238">D668*B668</f>
        <v>293.47199999999998</v>
      </c>
      <c r="F668" s="1307">
        <v>1</v>
      </c>
      <c r="G668" s="1308">
        <f t="shared" ref="G668:G714" si="239">ROUND(E668*F668,2)</f>
        <v>293.47000000000003</v>
      </c>
      <c r="H668" s="1306">
        <f t="shared" ref="H668:H714" si="240">ROUND(G668*24.09%,2)</f>
        <v>70.7</v>
      </c>
      <c r="I668" s="1309">
        <f t="shared" ref="I668:I714" si="241">G668+H668</f>
        <v>364.17</v>
      </c>
    </row>
    <row r="669" spans="1:9" x14ac:dyDescent="0.2">
      <c r="A669" s="1290" t="s">
        <v>612</v>
      </c>
      <c r="B669" s="1325">
        <v>48</v>
      </c>
      <c r="C669" s="1306">
        <f t="shared" si="237"/>
        <v>0.30379746835443039</v>
      </c>
      <c r="D669" s="1305">
        <v>6.1139999999999999</v>
      </c>
      <c r="E669" s="1306">
        <f t="shared" si="238"/>
        <v>293.47199999999998</v>
      </c>
      <c r="F669" s="1307">
        <v>1</v>
      </c>
      <c r="G669" s="1308">
        <f t="shared" si="239"/>
        <v>293.47000000000003</v>
      </c>
      <c r="H669" s="1306">
        <f t="shared" si="240"/>
        <v>70.7</v>
      </c>
      <c r="I669" s="1309">
        <f t="shared" si="241"/>
        <v>364.17</v>
      </c>
    </row>
    <row r="670" spans="1:9" x14ac:dyDescent="0.2">
      <c r="A670" s="1290" t="s">
        <v>612</v>
      </c>
      <c r="B670" s="1325">
        <v>180</v>
      </c>
      <c r="C670" s="1306">
        <f t="shared" si="237"/>
        <v>1.139240506329114</v>
      </c>
      <c r="D670" s="1305">
        <v>6.1139999999999999</v>
      </c>
      <c r="E670" s="1306">
        <f t="shared" si="238"/>
        <v>1100.52</v>
      </c>
      <c r="F670" s="1307">
        <v>1</v>
      </c>
      <c r="G670" s="1308">
        <f t="shared" si="239"/>
        <v>1100.52</v>
      </c>
      <c r="H670" s="1306">
        <f t="shared" si="240"/>
        <v>265.12</v>
      </c>
      <c r="I670" s="1309">
        <f t="shared" si="241"/>
        <v>1365.6399999999999</v>
      </c>
    </row>
    <row r="671" spans="1:9" x14ac:dyDescent="0.2">
      <c r="A671" s="1290" t="s">
        <v>966</v>
      </c>
      <c r="B671" s="1325">
        <v>24</v>
      </c>
      <c r="C671" s="1306">
        <f t="shared" si="237"/>
        <v>0.15189873417721519</v>
      </c>
      <c r="D671" s="1305">
        <v>6.1139999999999999</v>
      </c>
      <c r="E671" s="1306">
        <f t="shared" si="238"/>
        <v>146.73599999999999</v>
      </c>
      <c r="F671" s="1307">
        <v>1</v>
      </c>
      <c r="G671" s="1308">
        <f t="shared" si="239"/>
        <v>146.74</v>
      </c>
      <c r="H671" s="1306">
        <f t="shared" si="240"/>
        <v>35.35</v>
      </c>
      <c r="I671" s="1309">
        <f t="shared" si="241"/>
        <v>182.09</v>
      </c>
    </row>
    <row r="672" spans="1:9" x14ac:dyDescent="0.2">
      <c r="A672" s="1290" t="s">
        <v>612</v>
      </c>
      <c r="B672" s="1325">
        <v>48</v>
      </c>
      <c r="C672" s="1306">
        <f t="shared" si="237"/>
        <v>0.30379746835443039</v>
      </c>
      <c r="D672" s="1305">
        <v>6.1139999999999999</v>
      </c>
      <c r="E672" s="1306">
        <f t="shared" si="238"/>
        <v>293.47199999999998</v>
      </c>
      <c r="F672" s="1307">
        <v>1</v>
      </c>
      <c r="G672" s="1308">
        <f t="shared" si="239"/>
        <v>293.47000000000003</v>
      </c>
      <c r="H672" s="1306">
        <f t="shared" si="240"/>
        <v>70.7</v>
      </c>
      <c r="I672" s="1309">
        <f t="shared" si="241"/>
        <v>364.17</v>
      </c>
    </row>
    <row r="673" spans="1:9" x14ac:dyDescent="0.2">
      <c r="A673" s="1290" t="s">
        <v>612</v>
      </c>
      <c r="B673" s="1325">
        <v>48</v>
      </c>
      <c r="C673" s="1306">
        <f t="shared" si="237"/>
        <v>0.30379746835443039</v>
      </c>
      <c r="D673" s="1305">
        <v>6.1139999999999999</v>
      </c>
      <c r="E673" s="1306">
        <f t="shared" si="238"/>
        <v>293.47199999999998</v>
      </c>
      <c r="F673" s="1307">
        <v>1</v>
      </c>
      <c r="G673" s="1308">
        <f t="shared" si="239"/>
        <v>293.47000000000003</v>
      </c>
      <c r="H673" s="1306">
        <f t="shared" si="240"/>
        <v>70.7</v>
      </c>
      <c r="I673" s="1309">
        <f t="shared" si="241"/>
        <v>364.17</v>
      </c>
    </row>
    <row r="674" spans="1:9" x14ac:dyDescent="0.2">
      <c r="A674" s="1290" t="s">
        <v>612</v>
      </c>
      <c r="B674" s="1325">
        <v>47.5</v>
      </c>
      <c r="C674" s="1306">
        <f t="shared" si="237"/>
        <v>0.30063291139240506</v>
      </c>
      <c r="D674" s="1305">
        <v>6.1139999999999999</v>
      </c>
      <c r="E674" s="1306">
        <f t="shared" si="238"/>
        <v>290.41500000000002</v>
      </c>
      <c r="F674" s="1307">
        <v>1</v>
      </c>
      <c r="G674" s="1308">
        <f t="shared" si="239"/>
        <v>290.42</v>
      </c>
      <c r="H674" s="1306">
        <f t="shared" si="240"/>
        <v>69.959999999999994</v>
      </c>
      <c r="I674" s="1309">
        <f t="shared" si="241"/>
        <v>360.38</v>
      </c>
    </row>
    <row r="675" spans="1:9" x14ac:dyDescent="0.2">
      <c r="A675" s="1290" t="s">
        <v>612</v>
      </c>
      <c r="B675" s="1325">
        <v>32</v>
      </c>
      <c r="C675" s="1306">
        <f t="shared" si="237"/>
        <v>0.20253164556962025</v>
      </c>
      <c r="D675" s="1305">
        <v>6.1139999999999999</v>
      </c>
      <c r="E675" s="1306">
        <f t="shared" si="238"/>
        <v>195.648</v>
      </c>
      <c r="F675" s="1307">
        <v>1</v>
      </c>
      <c r="G675" s="1308">
        <f t="shared" si="239"/>
        <v>195.65</v>
      </c>
      <c r="H675" s="1306">
        <f t="shared" si="240"/>
        <v>47.13</v>
      </c>
      <c r="I675" s="1309">
        <f t="shared" si="241"/>
        <v>242.78</v>
      </c>
    </row>
    <row r="676" spans="1:9" x14ac:dyDescent="0.2">
      <c r="A676" s="1290" t="s">
        <v>612</v>
      </c>
      <c r="B676" s="1325">
        <v>16</v>
      </c>
      <c r="C676" s="1306">
        <f t="shared" si="237"/>
        <v>0.10126582278481013</v>
      </c>
      <c r="D676" s="1305">
        <v>6.1139999999999999</v>
      </c>
      <c r="E676" s="1306">
        <f t="shared" si="238"/>
        <v>97.823999999999998</v>
      </c>
      <c r="F676" s="1307">
        <v>1</v>
      </c>
      <c r="G676" s="1308">
        <f t="shared" si="239"/>
        <v>97.82</v>
      </c>
      <c r="H676" s="1306">
        <f t="shared" si="240"/>
        <v>23.56</v>
      </c>
      <c r="I676" s="1309">
        <f t="shared" si="241"/>
        <v>121.38</v>
      </c>
    </row>
    <row r="677" spans="1:9" x14ac:dyDescent="0.2">
      <c r="A677" s="1290" t="s">
        <v>612</v>
      </c>
      <c r="B677" s="1325">
        <v>24</v>
      </c>
      <c r="C677" s="1306">
        <f t="shared" si="237"/>
        <v>0.15189873417721519</v>
      </c>
      <c r="D677" s="1305">
        <v>6.1139999999999999</v>
      </c>
      <c r="E677" s="1306">
        <f t="shared" si="238"/>
        <v>146.73599999999999</v>
      </c>
      <c r="F677" s="1307">
        <v>1</v>
      </c>
      <c r="G677" s="1308">
        <f t="shared" si="239"/>
        <v>146.74</v>
      </c>
      <c r="H677" s="1306">
        <f t="shared" si="240"/>
        <v>35.35</v>
      </c>
      <c r="I677" s="1309">
        <f t="shared" si="241"/>
        <v>182.09</v>
      </c>
    </row>
    <row r="678" spans="1:9" x14ac:dyDescent="0.2">
      <c r="A678" s="1290" t="s">
        <v>612</v>
      </c>
      <c r="B678" s="1325">
        <v>16</v>
      </c>
      <c r="C678" s="1306">
        <f t="shared" si="237"/>
        <v>0.10126582278481013</v>
      </c>
      <c r="D678" s="1305">
        <v>6.1139999999999999</v>
      </c>
      <c r="E678" s="1306">
        <f t="shared" si="238"/>
        <v>97.823999999999998</v>
      </c>
      <c r="F678" s="1307">
        <v>1</v>
      </c>
      <c r="G678" s="1308">
        <f t="shared" si="239"/>
        <v>97.82</v>
      </c>
      <c r="H678" s="1306">
        <f t="shared" si="240"/>
        <v>23.56</v>
      </c>
      <c r="I678" s="1309">
        <f t="shared" si="241"/>
        <v>121.38</v>
      </c>
    </row>
    <row r="679" spans="1:9" x14ac:dyDescent="0.2">
      <c r="A679" s="1290" t="s">
        <v>612</v>
      </c>
      <c r="B679" s="1325">
        <v>180</v>
      </c>
      <c r="C679" s="1306">
        <f t="shared" si="237"/>
        <v>1.139240506329114</v>
      </c>
      <c r="D679" s="1305">
        <v>6.1139999999999999</v>
      </c>
      <c r="E679" s="1306">
        <f t="shared" si="238"/>
        <v>1100.52</v>
      </c>
      <c r="F679" s="1307">
        <v>1</v>
      </c>
      <c r="G679" s="1308">
        <f t="shared" si="239"/>
        <v>1100.52</v>
      </c>
      <c r="H679" s="1306">
        <f t="shared" si="240"/>
        <v>265.12</v>
      </c>
      <c r="I679" s="1309">
        <f t="shared" si="241"/>
        <v>1365.6399999999999</v>
      </c>
    </row>
    <row r="680" spans="1:9" x14ac:dyDescent="0.2">
      <c r="A680" s="1290" t="s">
        <v>612</v>
      </c>
      <c r="B680" s="1325">
        <v>24</v>
      </c>
      <c r="C680" s="1306">
        <f t="shared" si="237"/>
        <v>0.15189873417721519</v>
      </c>
      <c r="D680" s="1305">
        <v>6.1139999999999999</v>
      </c>
      <c r="E680" s="1306">
        <f t="shared" si="238"/>
        <v>146.73599999999999</v>
      </c>
      <c r="F680" s="1307">
        <v>1</v>
      </c>
      <c r="G680" s="1308">
        <f t="shared" si="239"/>
        <v>146.74</v>
      </c>
      <c r="H680" s="1306">
        <f t="shared" si="240"/>
        <v>35.35</v>
      </c>
      <c r="I680" s="1309">
        <f t="shared" si="241"/>
        <v>182.09</v>
      </c>
    </row>
    <row r="681" spans="1:9" x14ac:dyDescent="0.2">
      <c r="A681" s="1290" t="s">
        <v>612</v>
      </c>
      <c r="B681" s="1325">
        <v>68</v>
      </c>
      <c r="C681" s="1306">
        <f t="shared" si="237"/>
        <v>0.43037974683544306</v>
      </c>
      <c r="D681" s="1305">
        <v>6.1139999999999999</v>
      </c>
      <c r="E681" s="1306">
        <f t="shared" si="238"/>
        <v>415.75200000000001</v>
      </c>
      <c r="F681" s="1307">
        <v>1</v>
      </c>
      <c r="G681" s="1308">
        <f t="shared" si="239"/>
        <v>415.75</v>
      </c>
      <c r="H681" s="1306">
        <f t="shared" si="240"/>
        <v>100.15</v>
      </c>
      <c r="I681" s="1309">
        <f t="shared" si="241"/>
        <v>515.9</v>
      </c>
    </row>
    <row r="682" spans="1:9" x14ac:dyDescent="0.2">
      <c r="A682" s="1290" t="s">
        <v>612</v>
      </c>
      <c r="B682" s="1325">
        <v>72</v>
      </c>
      <c r="C682" s="1306">
        <f t="shared" si="237"/>
        <v>0.45569620253164556</v>
      </c>
      <c r="D682" s="1305">
        <v>6.1139999999999999</v>
      </c>
      <c r="E682" s="1306">
        <f t="shared" si="238"/>
        <v>440.20799999999997</v>
      </c>
      <c r="F682" s="1307">
        <v>1</v>
      </c>
      <c r="G682" s="1308">
        <f t="shared" si="239"/>
        <v>440.21</v>
      </c>
      <c r="H682" s="1306">
        <f t="shared" si="240"/>
        <v>106.05</v>
      </c>
      <c r="I682" s="1309">
        <f t="shared" si="241"/>
        <v>546.26</v>
      </c>
    </row>
    <row r="683" spans="1:9" x14ac:dyDescent="0.2">
      <c r="A683" s="1290" t="s">
        <v>612</v>
      </c>
      <c r="B683" s="1325">
        <v>144</v>
      </c>
      <c r="C683" s="1306">
        <f t="shared" si="237"/>
        <v>0.91139240506329111</v>
      </c>
      <c r="D683" s="1305">
        <v>6.1139999999999999</v>
      </c>
      <c r="E683" s="1306">
        <f t="shared" si="238"/>
        <v>880.41599999999994</v>
      </c>
      <c r="F683" s="1307">
        <v>1</v>
      </c>
      <c r="G683" s="1308">
        <f t="shared" si="239"/>
        <v>880.42</v>
      </c>
      <c r="H683" s="1306">
        <f t="shared" si="240"/>
        <v>212.09</v>
      </c>
      <c r="I683" s="1309">
        <f t="shared" si="241"/>
        <v>1092.51</v>
      </c>
    </row>
    <row r="684" spans="1:9" x14ac:dyDescent="0.2">
      <c r="A684" s="1290" t="s">
        <v>612</v>
      </c>
      <c r="B684" s="1325">
        <v>16</v>
      </c>
      <c r="C684" s="1306">
        <f t="shared" si="237"/>
        <v>0.10126582278481013</v>
      </c>
      <c r="D684" s="1305">
        <v>6.1139999999999999</v>
      </c>
      <c r="E684" s="1306">
        <f t="shared" si="238"/>
        <v>97.823999999999998</v>
      </c>
      <c r="F684" s="1307">
        <v>1</v>
      </c>
      <c r="G684" s="1308">
        <f t="shared" si="239"/>
        <v>97.82</v>
      </c>
      <c r="H684" s="1306">
        <f t="shared" si="240"/>
        <v>23.56</v>
      </c>
      <c r="I684" s="1309">
        <f t="shared" si="241"/>
        <v>121.38</v>
      </c>
    </row>
    <row r="685" spans="1:9" x14ac:dyDescent="0.2">
      <c r="A685" s="1290" t="s">
        <v>612</v>
      </c>
      <c r="B685" s="1325">
        <v>24</v>
      </c>
      <c r="C685" s="1306">
        <f t="shared" si="237"/>
        <v>0.15189873417721519</v>
      </c>
      <c r="D685" s="1305">
        <v>6.1139999999999999</v>
      </c>
      <c r="E685" s="1306">
        <f t="shared" si="238"/>
        <v>146.73599999999999</v>
      </c>
      <c r="F685" s="1307">
        <v>1</v>
      </c>
      <c r="G685" s="1308">
        <f t="shared" si="239"/>
        <v>146.74</v>
      </c>
      <c r="H685" s="1306">
        <f t="shared" si="240"/>
        <v>35.35</v>
      </c>
      <c r="I685" s="1309">
        <f t="shared" si="241"/>
        <v>182.09</v>
      </c>
    </row>
    <row r="686" spans="1:9" x14ac:dyDescent="0.2">
      <c r="A686" s="1290" t="s">
        <v>612</v>
      </c>
      <c r="B686" s="1325">
        <v>16</v>
      </c>
      <c r="C686" s="1306">
        <f t="shared" si="237"/>
        <v>0.10126582278481013</v>
      </c>
      <c r="D686" s="1305">
        <v>6.1139999999999999</v>
      </c>
      <c r="E686" s="1306">
        <f t="shared" si="238"/>
        <v>97.823999999999998</v>
      </c>
      <c r="F686" s="1307">
        <v>1</v>
      </c>
      <c r="G686" s="1308">
        <f t="shared" si="239"/>
        <v>97.82</v>
      </c>
      <c r="H686" s="1306">
        <f t="shared" si="240"/>
        <v>23.56</v>
      </c>
      <c r="I686" s="1309">
        <f t="shared" si="241"/>
        <v>121.38</v>
      </c>
    </row>
    <row r="687" spans="1:9" x14ac:dyDescent="0.2">
      <c r="A687" s="1290" t="s">
        <v>612</v>
      </c>
      <c r="B687" s="1325">
        <v>16</v>
      </c>
      <c r="C687" s="1306">
        <f t="shared" si="237"/>
        <v>0.10126582278481013</v>
      </c>
      <c r="D687" s="1305">
        <v>6.1139999999999999</v>
      </c>
      <c r="E687" s="1306">
        <f t="shared" si="238"/>
        <v>97.823999999999998</v>
      </c>
      <c r="F687" s="1307">
        <v>1</v>
      </c>
      <c r="G687" s="1308">
        <f t="shared" si="239"/>
        <v>97.82</v>
      </c>
      <c r="H687" s="1306">
        <f t="shared" si="240"/>
        <v>23.56</v>
      </c>
      <c r="I687" s="1309">
        <f t="shared" si="241"/>
        <v>121.38</v>
      </c>
    </row>
    <row r="688" spans="1:9" x14ac:dyDescent="0.2">
      <c r="A688" s="1290" t="s">
        <v>612</v>
      </c>
      <c r="B688" s="1325">
        <v>8</v>
      </c>
      <c r="C688" s="1306">
        <f t="shared" si="237"/>
        <v>5.0632911392405063E-2</v>
      </c>
      <c r="D688" s="1305">
        <v>6.1139999999999999</v>
      </c>
      <c r="E688" s="1306">
        <f t="shared" si="238"/>
        <v>48.911999999999999</v>
      </c>
      <c r="F688" s="1307">
        <v>1</v>
      </c>
      <c r="G688" s="1308">
        <f t="shared" si="239"/>
        <v>48.91</v>
      </c>
      <c r="H688" s="1306">
        <f t="shared" si="240"/>
        <v>11.78</v>
      </c>
      <c r="I688" s="1309">
        <f t="shared" si="241"/>
        <v>60.69</v>
      </c>
    </row>
    <row r="689" spans="1:9" x14ac:dyDescent="0.2">
      <c r="A689" s="1290" t="s">
        <v>612</v>
      </c>
      <c r="B689" s="1325">
        <v>96</v>
      </c>
      <c r="C689" s="1306">
        <f t="shared" si="237"/>
        <v>0.60759493670886078</v>
      </c>
      <c r="D689" s="1305">
        <v>6.1139999999999999</v>
      </c>
      <c r="E689" s="1306">
        <f t="shared" si="238"/>
        <v>586.94399999999996</v>
      </c>
      <c r="F689" s="1307">
        <v>1</v>
      </c>
      <c r="G689" s="1308">
        <f t="shared" si="239"/>
        <v>586.94000000000005</v>
      </c>
      <c r="H689" s="1306">
        <f t="shared" si="240"/>
        <v>141.38999999999999</v>
      </c>
      <c r="I689" s="1309">
        <f t="shared" si="241"/>
        <v>728.33</v>
      </c>
    </row>
    <row r="690" spans="1:9" x14ac:dyDescent="0.2">
      <c r="A690" s="1290" t="s">
        <v>612</v>
      </c>
      <c r="B690" s="1325">
        <v>32</v>
      </c>
      <c r="C690" s="1306">
        <f t="shared" si="237"/>
        <v>0.20253164556962025</v>
      </c>
      <c r="D690" s="1305">
        <v>6.1139999999999999</v>
      </c>
      <c r="E690" s="1306">
        <f t="shared" si="238"/>
        <v>195.648</v>
      </c>
      <c r="F690" s="1307">
        <v>1</v>
      </c>
      <c r="G690" s="1308">
        <f t="shared" si="239"/>
        <v>195.65</v>
      </c>
      <c r="H690" s="1306">
        <f t="shared" si="240"/>
        <v>47.13</v>
      </c>
      <c r="I690" s="1309">
        <f t="shared" si="241"/>
        <v>242.78</v>
      </c>
    </row>
    <row r="691" spans="1:9" x14ac:dyDescent="0.2">
      <c r="A691" s="1290" t="s">
        <v>612</v>
      </c>
      <c r="B691" s="1325">
        <v>120</v>
      </c>
      <c r="C691" s="1306">
        <f t="shared" si="237"/>
        <v>0.759493670886076</v>
      </c>
      <c r="D691" s="1305">
        <v>6.1139999999999999</v>
      </c>
      <c r="E691" s="1306">
        <f t="shared" si="238"/>
        <v>733.68</v>
      </c>
      <c r="F691" s="1307">
        <v>1</v>
      </c>
      <c r="G691" s="1308">
        <f t="shared" si="239"/>
        <v>733.68</v>
      </c>
      <c r="H691" s="1306">
        <f t="shared" si="240"/>
        <v>176.74</v>
      </c>
      <c r="I691" s="1309">
        <f t="shared" si="241"/>
        <v>910.42</v>
      </c>
    </row>
    <row r="692" spans="1:9" x14ac:dyDescent="0.2">
      <c r="A692" s="1290" t="s">
        <v>612</v>
      </c>
      <c r="B692" s="1325">
        <v>24</v>
      </c>
      <c r="C692" s="1306">
        <f t="shared" si="237"/>
        <v>0.15189873417721519</v>
      </c>
      <c r="D692" s="1305">
        <v>6.1139999999999999</v>
      </c>
      <c r="E692" s="1306">
        <f t="shared" si="238"/>
        <v>146.73599999999999</v>
      </c>
      <c r="F692" s="1307">
        <v>1</v>
      </c>
      <c r="G692" s="1308">
        <f t="shared" si="239"/>
        <v>146.74</v>
      </c>
      <c r="H692" s="1306">
        <f t="shared" si="240"/>
        <v>35.35</v>
      </c>
      <c r="I692" s="1309">
        <f t="shared" si="241"/>
        <v>182.09</v>
      </c>
    </row>
    <row r="693" spans="1:9" x14ac:dyDescent="0.2">
      <c r="A693" s="1290" t="s">
        <v>612</v>
      </c>
      <c r="B693" s="1325">
        <v>24</v>
      </c>
      <c r="C693" s="1306">
        <f t="shared" si="237"/>
        <v>0.15189873417721519</v>
      </c>
      <c r="D693" s="1305">
        <v>6.1139999999999999</v>
      </c>
      <c r="E693" s="1306">
        <f t="shared" si="238"/>
        <v>146.73599999999999</v>
      </c>
      <c r="F693" s="1307">
        <v>1</v>
      </c>
      <c r="G693" s="1308">
        <f t="shared" si="239"/>
        <v>146.74</v>
      </c>
      <c r="H693" s="1306">
        <f t="shared" si="240"/>
        <v>35.35</v>
      </c>
      <c r="I693" s="1309">
        <f t="shared" si="241"/>
        <v>182.09</v>
      </c>
    </row>
    <row r="694" spans="1:9" x14ac:dyDescent="0.2">
      <c r="A694" s="1290" t="s">
        <v>612</v>
      </c>
      <c r="B694" s="1325">
        <v>48</v>
      </c>
      <c r="C694" s="1306">
        <f t="shared" si="237"/>
        <v>0.30379746835443039</v>
      </c>
      <c r="D694" s="1305">
        <v>6.1139999999999999</v>
      </c>
      <c r="E694" s="1306">
        <f t="shared" si="238"/>
        <v>293.47199999999998</v>
      </c>
      <c r="F694" s="1307">
        <v>1</v>
      </c>
      <c r="G694" s="1308">
        <f t="shared" si="239"/>
        <v>293.47000000000003</v>
      </c>
      <c r="H694" s="1306">
        <f t="shared" si="240"/>
        <v>70.7</v>
      </c>
      <c r="I694" s="1309">
        <f t="shared" si="241"/>
        <v>364.17</v>
      </c>
    </row>
    <row r="695" spans="1:9" x14ac:dyDescent="0.2">
      <c r="A695" s="1290" t="s">
        <v>612</v>
      </c>
      <c r="B695" s="1325">
        <v>87.5</v>
      </c>
      <c r="C695" s="1306">
        <f t="shared" si="237"/>
        <v>0.55379746835443033</v>
      </c>
      <c r="D695" s="1305">
        <v>6.1139999999999999</v>
      </c>
      <c r="E695" s="1306">
        <f t="shared" si="238"/>
        <v>534.97500000000002</v>
      </c>
      <c r="F695" s="1307">
        <v>1</v>
      </c>
      <c r="G695" s="1308">
        <f t="shared" si="239"/>
        <v>534.98</v>
      </c>
      <c r="H695" s="1306">
        <f t="shared" si="240"/>
        <v>128.88</v>
      </c>
      <c r="I695" s="1309">
        <f t="shared" si="241"/>
        <v>663.86</v>
      </c>
    </row>
    <row r="696" spans="1:9" x14ac:dyDescent="0.2">
      <c r="A696" s="1290" t="s">
        <v>612</v>
      </c>
      <c r="B696" s="1325">
        <v>15.5</v>
      </c>
      <c r="C696" s="1306">
        <f t="shared" si="237"/>
        <v>9.8101265822784806E-2</v>
      </c>
      <c r="D696" s="1305">
        <v>6.1139999999999999</v>
      </c>
      <c r="E696" s="1306">
        <f t="shared" si="238"/>
        <v>94.766999999999996</v>
      </c>
      <c r="F696" s="1307">
        <v>1</v>
      </c>
      <c r="G696" s="1308">
        <f t="shared" si="239"/>
        <v>94.77</v>
      </c>
      <c r="H696" s="1306">
        <f t="shared" si="240"/>
        <v>22.83</v>
      </c>
      <c r="I696" s="1309">
        <f t="shared" si="241"/>
        <v>117.6</v>
      </c>
    </row>
    <row r="697" spans="1:9" x14ac:dyDescent="0.2">
      <c r="A697" s="1290" t="s">
        <v>612</v>
      </c>
      <c r="B697" s="1325">
        <v>16</v>
      </c>
      <c r="C697" s="1306">
        <f t="shared" si="237"/>
        <v>0.10126582278481013</v>
      </c>
      <c r="D697" s="1305">
        <v>6.1139999999999999</v>
      </c>
      <c r="E697" s="1306">
        <f t="shared" si="238"/>
        <v>97.823999999999998</v>
      </c>
      <c r="F697" s="1307">
        <v>1</v>
      </c>
      <c r="G697" s="1308">
        <f t="shared" si="239"/>
        <v>97.82</v>
      </c>
      <c r="H697" s="1306">
        <f t="shared" si="240"/>
        <v>23.56</v>
      </c>
      <c r="I697" s="1309">
        <f t="shared" si="241"/>
        <v>121.38</v>
      </c>
    </row>
    <row r="698" spans="1:9" x14ac:dyDescent="0.2">
      <c r="A698" s="1290" t="s">
        <v>612</v>
      </c>
      <c r="B698" s="1325">
        <v>15.5</v>
      </c>
      <c r="C698" s="1306">
        <f t="shared" si="237"/>
        <v>9.8101265822784806E-2</v>
      </c>
      <c r="D698" s="1305">
        <v>6.1139999999999999</v>
      </c>
      <c r="E698" s="1306">
        <f t="shared" si="238"/>
        <v>94.766999999999996</v>
      </c>
      <c r="F698" s="1307">
        <v>1</v>
      </c>
      <c r="G698" s="1308">
        <f t="shared" si="239"/>
        <v>94.77</v>
      </c>
      <c r="H698" s="1306">
        <f t="shared" si="240"/>
        <v>22.83</v>
      </c>
      <c r="I698" s="1309">
        <f t="shared" si="241"/>
        <v>117.6</v>
      </c>
    </row>
    <row r="699" spans="1:9" x14ac:dyDescent="0.2">
      <c r="A699" s="1290" t="s">
        <v>612</v>
      </c>
      <c r="B699" s="1325">
        <v>152</v>
      </c>
      <c r="C699" s="1306">
        <f t="shared" si="237"/>
        <v>0.96202531645569622</v>
      </c>
      <c r="D699" s="1305">
        <v>6.1139999999999999</v>
      </c>
      <c r="E699" s="1306">
        <f t="shared" si="238"/>
        <v>929.32799999999997</v>
      </c>
      <c r="F699" s="1307">
        <v>1</v>
      </c>
      <c r="G699" s="1308">
        <f t="shared" si="239"/>
        <v>929.33</v>
      </c>
      <c r="H699" s="1306">
        <f t="shared" si="240"/>
        <v>223.88</v>
      </c>
      <c r="I699" s="1309">
        <f t="shared" si="241"/>
        <v>1153.21</v>
      </c>
    </row>
    <row r="700" spans="1:9" x14ac:dyDescent="0.2">
      <c r="A700" s="1290" t="s">
        <v>612</v>
      </c>
      <c r="B700" s="1325">
        <v>96</v>
      </c>
      <c r="C700" s="1306">
        <f t="shared" si="237"/>
        <v>0.60759493670886078</v>
      </c>
      <c r="D700" s="1305">
        <v>6.1139999999999999</v>
      </c>
      <c r="E700" s="1306">
        <f t="shared" si="238"/>
        <v>586.94399999999996</v>
      </c>
      <c r="F700" s="1307">
        <v>1</v>
      </c>
      <c r="G700" s="1308">
        <f t="shared" si="239"/>
        <v>586.94000000000005</v>
      </c>
      <c r="H700" s="1306">
        <f t="shared" si="240"/>
        <v>141.38999999999999</v>
      </c>
      <c r="I700" s="1309">
        <f t="shared" si="241"/>
        <v>728.33</v>
      </c>
    </row>
    <row r="701" spans="1:9" x14ac:dyDescent="0.2">
      <c r="A701" s="1290" t="s">
        <v>966</v>
      </c>
      <c r="B701" s="1325">
        <v>71.5</v>
      </c>
      <c r="C701" s="1306">
        <f t="shared" si="237"/>
        <v>0.45253164556962028</v>
      </c>
      <c r="D701" s="1305">
        <v>6.1139999999999999</v>
      </c>
      <c r="E701" s="1306">
        <f t="shared" si="238"/>
        <v>437.15100000000001</v>
      </c>
      <c r="F701" s="1307">
        <v>1</v>
      </c>
      <c r="G701" s="1308">
        <f t="shared" si="239"/>
        <v>437.15</v>
      </c>
      <c r="H701" s="1306">
        <f t="shared" si="240"/>
        <v>105.31</v>
      </c>
      <c r="I701" s="1309">
        <f t="shared" si="241"/>
        <v>542.46</v>
      </c>
    </row>
    <row r="702" spans="1:9" x14ac:dyDescent="0.2">
      <c r="A702" s="1290" t="s">
        <v>612</v>
      </c>
      <c r="B702" s="1325">
        <v>16</v>
      </c>
      <c r="C702" s="1306">
        <f t="shared" si="237"/>
        <v>0.10126582278481013</v>
      </c>
      <c r="D702" s="1305">
        <v>6.1139999999999999</v>
      </c>
      <c r="E702" s="1306">
        <f t="shared" si="238"/>
        <v>97.823999999999998</v>
      </c>
      <c r="F702" s="1307">
        <v>1</v>
      </c>
      <c r="G702" s="1308">
        <f t="shared" si="239"/>
        <v>97.82</v>
      </c>
      <c r="H702" s="1306">
        <f t="shared" si="240"/>
        <v>23.56</v>
      </c>
      <c r="I702" s="1309">
        <f t="shared" si="241"/>
        <v>121.38</v>
      </c>
    </row>
    <row r="703" spans="1:9" x14ac:dyDescent="0.2">
      <c r="A703" s="1290" t="s">
        <v>612</v>
      </c>
      <c r="B703" s="1325">
        <v>24</v>
      </c>
      <c r="C703" s="1306">
        <f t="shared" si="237"/>
        <v>0.15189873417721519</v>
      </c>
      <c r="D703" s="1305">
        <v>6.1139999999999999</v>
      </c>
      <c r="E703" s="1306">
        <f t="shared" si="238"/>
        <v>146.73599999999999</v>
      </c>
      <c r="F703" s="1307">
        <v>1</v>
      </c>
      <c r="G703" s="1308">
        <f t="shared" si="239"/>
        <v>146.74</v>
      </c>
      <c r="H703" s="1306">
        <f t="shared" si="240"/>
        <v>35.35</v>
      </c>
      <c r="I703" s="1309">
        <f t="shared" si="241"/>
        <v>182.09</v>
      </c>
    </row>
    <row r="704" spans="1:9" x14ac:dyDescent="0.2">
      <c r="A704" s="1290" t="s">
        <v>612</v>
      </c>
      <c r="B704" s="1325">
        <v>168</v>
      </c>
      <c r="C704" s="1306">
        <f t="shared" si="237"/>
        <v>1.0632911392405062</v>
      </c>
      <c r="D704" s="1305">
        <v>6.1139999999999999</v>
      </c>
      <c r="E704" s="1306">
        <f t="shared" si="238"/>
        <v>1027.152</v>
      </c>
      <c r="F704" s="1307">
        <v>1</v>
      </c>
      <c r="G704" s="1308">
        <f t="shared" si="239"/>
        <v>1027.1500000000001</v>
      </c>
      <c r="H704" s="1306">
        <f t="shared" si="240"/>
        <v>247.44</v>
      </c>
      <c r="I704" s="1309">
        <f t="shared" si="241"/>
        <v>1274.5900000000001</v>
      </c>
    </row>
    <row r="705" spans="1:9" x14ac:dyDescent="0.2">
      <c r="A705" s="1290" t="s">
        <v>612</v>
      </c>
      <c r="B705" s="1325">
        <v>24</v>
      </c>
      <c r="C705" s="1306">
        <f t="shared" si="237"/>
        <v>0.15189873417721519</v>
      </c>
      <c r="D705" s="1305">
        <v>6.1139999999999999</v>
      </c>
      <c r="E705" s="1306">
        <f t="shared" si="238"/>
        <v>146.73599999999999</v>
      </c>
      <c r="F705" s="1307">
        <v>1</v>
      </c>
      <c r="G705" s="1308">
        <f t="shared" si="239"/>
        <v>146.74</v>
      </c>
      <c r="H705" s="1306">
        <f t="shared" si="240"/>
        <v>35.35</v>
      </c>
      <c r="I705" s="1309">
        <f t="shared" si="241"/>
        <v>182.09</v>
      </c>
    </row>
    <row r="706" spans="1:9" x14ac:dyDescent="0.2">
      <c r="A706" s="1290" t="s">
        <v>951</v>
      </c>
      <c r="B706" s="1325">
        <v>8</v>
      </c>
      <c r="C706" s="1306">
        <f t="shared" si="237"/>
        <v>5.0632911392405063E-2</v>
      </c>
      <c r="D706" s="1305">
        <v>6.2938000000000001</v>
      </c>
      <c r="E706" s="1306">
        <f t="shared" si="238"/>
        <v>50.3504</v>
      </c>
      <c r="F706" s="1307">
        <v>1</v>
      </c>
      <c r="G706" s="1308">
        <f t="shared" si="239"/>
        <v>50.35</v>
      </c>
      <c r="H706" s="1306">
        <f t="shared" si="240"/>
        <v>12.13</v>
      </c>
      <c r="I706" s="1309">
        <f t="shared" si="241"/>
        <v>62.480000000000004</v>
      </c>
    </row>
    <row r="707" spans="1:9" x14ac:dyDescent="0.2">
      <c r="A707" s="1290" t="s">
        <v>951</v>
      </c>
      <c r="B707" s="1325">
        <v>216.5</v>
      </c>
      <c r="C707" s="1306">
        <f t="shared" si="237"/>
        <v>1.370253164556962</v>
      </c>
      <c r="D707" s="1305">
        <v>6.2938000000000001</v>
      </c>
      <c r="E707" s="1306">
        <f t="shared" si="238"/>
        <v>1362.6077</v>
      </c>
      <c r="F707" s="1307">
        <v>1</v>
      </c>
      <c r="G707" s="1308">
        <f t="shared" si="239"/>
        <v>1362.61</v>
      </c>
      <c r="H707" s="1306">
        <f t="shared" si="240"/>
        <v>328.25</v>
      </c>
      <c r="I707" s="1309">
        <f t="shared" si="241"/>
        <v>1690.86</v>
      </c>
    </row>
    <row r="708" spans="1:9" x14ac:dyDescent="0.2">
      <c r="A708" s="1290" t="s">
        <v>951</v>
      </c>
      <c r="B708" s="1325">
        <v>46</v>
      </c>
      <c r="C708" s="1306">
        <f t="shared" si="237"/>
        <v>0.29113924050632911</v>
      </c>
      <c r="D708" s="1305">
        <v>6.2938000000000001</v>
      </c>
      <c r="E708" s="1306">
        <f t="shared" si="238"/>
        <v>289.51479999999998</v>
      </c>
      <c r="F708" s="1307">
        <v>1</v>
      </c>
      <c r="G708" s="1308">
        <f t="shared" si="239"/>
        <v>289.51</v>
      </c>
      <c r="H708" s="1306">
        <f t="shared" si="240"/>
        <v>69.739999999999995</v>
      </c>
      <c r="I708" s="1309">
        <f t="shared" si="241"/>
        <v>359.25</v>
      </c>
    </row>
    <row r="709" spans="1:9" x14ac:dyDescent="0.2">
      <c r="A709" s="1290" t="s">
        <v>612</v>
      </c>
      <c r="B709" s="1325">
        <v>96</v>
      </c>
      <c r="C709" s="1306">
        <f t="shared" si="237"/>
        <v>0.60759493670886078</v>
      </c>
      <c r="D709" s="1305">
        <v>6.5636000000000001</v>
      </c>
      <c r="E709" s="1306">
        <f t="shared" si="238"/>
        <v>630.10559999999998</v>
      </c>
      <c r="F709" s="1307">
        <v>1</v>
      </c>
      <c r="G709" s="1308">
        <f t="shared" si="239"/>
        <v>630.11</v>
      </c>
      <c r="H709" s="1306">
        <f t="shared" si="240"/>
        <v>151.79</v>
      </c>
      <c r="I709" s="1309">
        <f t="shared" si="241"/>
        <v>781.9</v>
      </c>
    </row>
    <row r="710" spans="1:9" x14ac:dyDescent="0.2">
      <c r="A710" s="1290" t="s">
        <v>966</v>
      </c>
      <c r="B710" s="1325">
        <v>3</v>
      </c>
      <c r="C710" s="1306">
        <f t="shared" si="237"/>
        <v>1.8987341772151899E-2</v>
      </c>
      <c r="D710" s="1305">
        <v>6.5636000000000001</v>
      </c>
      <c r="E710" s="1306">
        <f t="shared" si="238"/>
        <v>19.690799999999999</v>
      </c>
      <c r="F710" s="1307">
        <v>1</v>
      </c>
      <c r="G710" s="1308">
        <f t="shared" si="239"/>
        <v>19.690000000000001</v>
      </c>
      <c r="H710" s="1306">
        <f t="shared" si="240"/>
        <v>4.74</v>
      </c>
      <c r="I710" s="1309">
        <f t="shared" si="241"/>
        <v>24.43</v>
      </c>
    </row>
    <row r="711" spans="1:9" x14ac:dyDescent="0.2">
      <c r="A711" s="1290" t="s">
        <v>612</v>
      </c>
      <c r="B711" s="1325">
        <v>110</v>
      </c>
      <c r="C711" s="1306">
        <f t="shared" si="237"/>
        <v>0.69620253164556967</v>
      </c>
      <c r="D711" s="1305">
        <v>1230</v>
      </c>
      <c r="E711" s="1306">
        <f>D711*C711</f>
        <v>856.32911392405072</v>
      </c>
      <c r="F711" s="1307">
        <v>1</v>
      </c>
      <c r="G711" s="1308">
        <f t="shared" si="239"/>
        <v>856.33</v>
      </c>
      <c r="H711" s="1306">
        <f t="shared" si="240"/>
        <v>206.29</v>
      </c>
      <c r="I711" s="1309">
        <f t="shared" si="241"/>
        <v>1062.6200000000001</v>
      </c>
    </row>
    <row r="712" spans="1:9" x14ac:dyDescent="0.2">
      <c r="A712" s="1290" t="s">
        <v>966</v>
      </c>
      <c r="B712" s="1325">
        <v>94</v>
      </c>
      <c r="C712" s="1306">
        <f t="shared" si="237"/>
        <v>0.59493670886075944</v>
      </c>
      <c r="D712" s="1305">
        <v>1230</v>
      </c>
      <c r="E712" s="1306">
        <f>D712*C712</f>
        <v>731.77215189873414</v>
      </c>
      <c r="F712" s="1307">
        <v>1</v>
      </c>
      <c r="G712" s="1308">
        <f t="shared" si="239"/>
        <v>731.77</v>
      </c>
      <c r="H712" s="1306">
        <f t="shared" si="240"/>
        <v>176.28</v>
      </c>
      <c r="I712" s="1309">
        <f t="shared" si="241"/>
        <v>908.05</v>
      </c>
    </row>
    <row r="713" spans="1:9" x14ac:dyDescent="0.2">
      <c r="A713" s="1290" t="s">
        <v>510</v>
      </c>
      <c r="B713" s="1325">
        <v>126</v>
      </c>
      <c r="C713" s="1306">
        <f t="shared" si="237"/>
        <v>0.79746835443037978</v>
      </c>
      <c r="D713" s="1305">
        <v>1415</v>
      </c>
      <c r="E713" s="1306">
        <f>D713*C713</f>
        <v>1128.4177215189875</v>
      </c>
      <c r="F713" s="1307">
        <v>1</v>
      </c>
      <c r="G713" s="1308">
        <f t="shared" si="239"/>
        <v>1128.42</v>
      </c>
      <c r="H713" s="1306">
        <f t="shared" si="240"/>
        <v>271.83999999999997</v>
      </c>
      <c r="I713" s="1309">
        <f t="shared" si="241"/>
        <v>1400.26</v>
      </c>
    </row>
    <row r="714" spans="1:9" x14ac:dyDescent="0.2">
      <c r="A714" s="1290" t="s">
        <v>510</v>
      </c>
      <c r="B714" s="1325">
        <v>134</v>
      </c>
      <c r="C714" s="1306">
        <f t="shared" si="237"/>
        <v>0.84810126582278478</v>
      </c>
      <c r="D714" s="1305">
        <v>1440</v>
      </c>
      <c r="E714" s="1306">
        <f>D714*C714</f>
        <v>1221.2658227848101</v>
      </c>
      <c r="F714" s="1307">
        <v>1</v>
      </c>
      <c r="G714" s="1308">
        <f t="shared" si="239"/>
        <v>1221.27</v>
      </c>
      <c r="H714" s="1306">
        <f t="shared" si="240"/>
        <v>294.2</v>
      </c>
      <c r="I714" s="1309">
        <f t="shared" si="241"/>
        <v>1515.47</v>
      </c>
    </row>
    <row r="715" spans="1:9" ht="38.25" x14ac:dyDescent="0.2">
      <c r="A715" s="1289" t="s">
        <v>9</v>
      </c>
      <c r="B715" s="1324">
        <f>SUM(B716:B722)</f>
        <v>976.5</v>
      </c>
      <c r="C715" s="1302">
        <f>SUM(C716:C722)</f>
        <v>6.1803797468354427</v>
      </c>
      <c r="D715" s="1302"/>
      <c r="E715" s="1302"/>
      <c r="F715" s="1312"/>
      <c r="G715" s="1302">
        <f>SUM(G716:G722)</f>
        <v>4341.9399999999996</v>
      </c>
      <c r="H715" s="1302">
        <f>SUM(H716:H722)</f>
        <v>1045.98</v>
      </c>
      <c r="I715" s="1304">
        <f>SUM(I716:I722)</f>
        <v>5387.92</v>
      </c>
    </row>
    <row r="716" spans="1:9" x14ac:dyDescent="0.2">
      <c r="A716" s="1290" t="s">
        <v>62</v>
      </c>
      <c r="B716" s="1325">
        <v>96</v>
      </c>
      <c r="C716" s="1306">
        <f t="shared" ref="C716:C722" si="242">B716/158</f>
        <v>0.60759493670886078</v>
      </c>
      <c r="D716" s="1305">
        <v>4.0879000000000003</v>
      </c>
      <c r="E716" s="1306">
        <f>D716*B716</f>
        <v>392.4384</v>
      </c>
      <c r="F716" s="1307">
        <v>1</v>
      </c>
      <c r="G716" s="1308">
        <f t="shared" ref="G716:G722" si="243">ROUND(E716*F716,2)</f>
        <v>392.44</v>
      </c>
      <c r="H716" s="1306">
        <f t="shared" ref="H716:H722" si="244">ROUND(G716*24.09%,2)</f>
        <v>94.54</v>
      </c>
      <c r="I716" s="1309">
        <f t="shared" ref="I716:I722" si="245">G716+H716</f>
        <v>486.98</v>
      </c>
    </row>
    <row r="717" spans="1:9" x14ac:dyDescent="0.2">
      <c r="A717" s="1290" t="s">
        <v>62</v>
      </c>
      <c r="B717" s="1325">
        <v>79</v>
      </c>
      <c r="C717" s="1306">
        <f t="shared" si="242"/>
        <v>0.5</v>
      </c>
      <c r="D717" s="1305">
        <v>4.0879000000000003</v>
      </c>
      <c r="E717" s="1306">
        <f>D717*B717</f>
        <v>322.94410000000005</v>
      </c>
      <c r="F717" s="1307">
        <v>1</v>
      </c>
      <c r="G717" s="1308">
        <f t="shared" si="243"/>
        <v>322.94</v>
      </c>
      <c r="H717" s="1306">
        <f t="shared" si="244"/>
        <v>77.8</v>
      </c>
      <c r="I717" s="1309">
        <f t="shared" si="245"/>
        <v>400.74</v>
      </c>
    </row>
    <row r="718" spans="1:9" x14ac:dyDescent="0.2">
      <c r="A718" s="1290" t="s">
        <v>62</v>
      </c>
      <c r="B718" s="1325">
        <v>200</v>
      </c>
      <c r="C718" s="1306">
        <f t="shared" si="242"/>
        <v>1.2658227848101267</v>
      </c>
      <c r="D718" s="1305">
        <v>4.0879000000000003</v>
      </c>
      <c r="E718" s="1306">
        <f>D718*B718</f>
        <v>817.58</v>
      </c>
      <c r="F718" s="1307">
        <v>1</v>
      </c>
      <c r="G718" s="1308">
        <f t="shared" si="243"/>
        <v>817.58</v>
      </c>
      <c r="H718" s="1306">
        <f t="shared" si="244"/>
        <v>196.96</v>
      </c>
      <c r="I718" s="1309">
        <f t="shared" si="245"/>
        <v>1014.5400000000001</v>
      </c>
    </row>
    <row r="719" spans="1:9" x14ac:dyDescent="0.2">
      <c r="A719" s="1290" t="s">
        <v>62</v>
      </c>
      <c r="B719" s="1325">
        <v>244.5</v>
      </c>
      <c r="C719" s="1306">
        <f t="shared" si="242"/>
        <v>1.5474683544303798</v>
      </c>
      <c r="D719" s="1305">
        <v>4.0880000000000001</v>
      </c>
      <c r="E719" s="1306">
        <f>D719*B719</f>
        <v>999.51599999999996</v>
      </c>
      <c r="F719" s="1307">
        <v>1</v>
      </c>
      <c r="G719" s="1308">
        <f t="shared" si="243"/>
        <v>999.52</v>
      </c>
      <c r="H719" s="1306">
        <f t="shared" si="244"/>
        <v>240.78</v>
      </c>
      <c r="I719" s="1309">
        <f t="shared" si="245"/>
        <v>1240.3</v>
      </c>
    </row>
    <row r="720" spans="1:9" x14ac:dyDescent="0.2">
      <c r="A720" s="1290" t="s">
        <v>62</v>
      </c>
      <c r="B720" s="1325">
        <v>96</v>
      </c>
      <c r="C720" s="1306">
        <f t="shared" si="242"/>
        <v>0.60759493670886078</v>
      </c>
      <c r="D720" s="1305">
        <v>4.0880000000000001</v>
      </c>
      <c r="E720" s="1306">
        <f>D720*B720</f>
        <v>392.44799999999998</v>
      </c>
      <c r="F720" s="1307">
        <v>1</v>
      </c>
      <c r="G720" s="1308">
        <f t="shared" si="243"/>
        <v>392.45</v>
      </c>
      <c r="H720" s="1306">
        <f t="shared" si="244"/>
        <v>94.54</v>
      </c>
      <c r="I720" s="1309">
        <f t="shared" si="245"/>
        <v>486.99</v>
      </c>
    </row>
    <row r="721" spans="1:9" x14ac:dyDescent="0.2">
      <c r="A721" s="1290" t="s">
        <v>62</v>
      </c>
      <c r="B721" s="1325">
        <v>158</v>
      </c>
      <c r="C721" s="1306">
        <f t="shared" si="242"/>
        <v>1</v>
      </c>
      <c r="D721" s="1305">
        <v>829</v>
      </c>
      <c r="E721" s="1306">
        <f>D721*C721</f>
        <v>829</v>
      </c>
      <c r="F721" s="1307">
        <v>1</v>
      </c>
      <c r="G721" s="1308">
        <f t="shared" si="243"/>
        <v>829</v>
      </c>
      <c r="H721" s="1306">
        <f t="shared" si="244"/>
        <v>199.71</v>
      </c>
      <c r="I721" s="1309">
        <f t="shared" si="245"/>
        <v>1028.71</v>
      </c>
    </row>
    <row r="722" spans="1:9" x14ac:dyDescent="0.2">
      <c r="A722" s="1290" t="s">
        <v>62</v>
      </c>
      <c r="B722" s="1325">
        <v>103</v>
      </c>
      <c r="C722" s="1306">
        <f t="shared" si="242"/>
        <v>0.65189873417721522</v>
      </c>
      <c r="D722" s="1305">
        <v>902</v>
      </c>
      <c r="E722" s="1306">
        <f>D722*C722</f>
        <v>588.01265822784808</v>
      </c>
      <c r="F722" s="1307">
        <v>1</v>
      </c>
      <c r="G722" s="1308">
        <f t="shared" si="243"/>
        <v>588.01</v>
      </c>
      <c r="H722" s="1306">
        <f t="shared" si="244"/>
        <v>141.65</v>
      </c>
      <c r="I722" s="1309">
        <f t="shared" si="245"/>
        <v>729.66</v>
      </c>
    </row>
    <row r="723" spans="1:9" ht="25.5" x14ac:dyDescent="0.2">
      <c r="A723" s="1289" t="s">
        <v>7</v>
      </c>
      <c r="B723" s="1324">
        <f>SUM(B724:B744)</f>
        <v>1811.5</v>
      </c>
      <c r="C723" s="1302">
        <f>SUM(C724:C744)</f>
        <v>11.465189873417726</v>
      </c>
      <c r="D723" s="1302"/>
      <c r="E723" s="1302"/>
      <c r="F723" s="1312"/>
      <c r="G723" s="1302">
        <f>SUM(G724:G744)</f>
        <v>6788.1399999999994</v>
      </c>
      <c r="H723" s="1302">
        <f>SUM(H724:H744)</f>
        <v>1635.25</v>
      </c>
      <c r="I723" s="1304">
        <f>SUM(I724:I744)</f>
        <v>8423.39</v>
      </c>
    </row>
    <row r="724" spans="1:9" x14ac:dyDescent="0.2">
      <c r="A724" s="1290" t="s">
        <v>1653</v>
      </c>
      <c r="B724" s="1325">
        <v>192</v>
      </c>
      <c r="C724" s="1306">
        <f t="shared" ref="C724:C744" si="246">B724/158</f>
        <v>1.2151898734177216</v>
      </c>
      <c r="D724" s="1305">
        <v>3.3567</v>
      </c>
      <c r="E724" s="1306">
        <f t="shared" ref="E724:E743" si="247">D724*B724</f>
        <v>644.4864</v>
      </c>
      <c r="F724" s="1307">
        <v>1</v>
      </c>
      <c r="G724" s="1308">
        <f t="shared" ref="G724:G744" si="248">ROUND(E724*F724,2)</f>
        <v>644.49</v>
      </c>
      <c r="H724" s="1306">
        <f t="shared" ref="H724:H744" si="249">ROUND(G724*24.09%,2)</f>
        <v>155.26</v>
      </c>
      <c r="I724" s="1309">
        <f t="shared" ref="I724:I744" si="250">G724+H724</f>
        <v>799.75</v>
      </c>
    </row>
    <row r="725" spans="1:9" x14ac:dyDescent="0.2">
      <c r="A725" s="1290" t="s">
        <v>1653</v>
      </c>
      <c r="B725" s="1325">
        <v>168</v>
      </c>
      <c r="C725" s="1306">
        <f t="shared" si="246"/>
        <v>1.0632911392405062</v>
      </c>
      <c r="D725" s="1305">
        <v>3.4885000000000002</v>
      </c>
      <c r="E725" s="1306">
        <f t="shared" si="247"/>
        <v>586.06799999999998</v>
      </c>
      <c r="F725" s="1307">
        <v>1</v>
      </c>
      <c r="G725" s="1308">
        <f t="shared" si="248"/>
        <v>586.07000000000005</v>
      </c>
      <c r="H725" s="1306">
        <f t="shared" si="249"/>
        <v>141.18</v>
      </c>
      <c r="I725" s="1309">
        <f t="shared" si="250"/>
        <v>727.25</v>
      </c>
    </row>
    <row r="726" spans="1:9" x14ac:dyDescent="0.2">
      <c r="A726" s="1290" t="s">
        <v>1653</v>
      </c>
      <c r="B726" s="1325">
        <v>8</v>
      </c>
      <c r="C726" s="1306">
        <f t="shared" si="246"/>
        <v>5.0632911392405063E-2</v>
      </c>
      <c r="D726" s="1305">
        <v>3.4885999999999999</v>
      </c>
      <c r="E726" s="1306">
        <f t="shared" si="247"/>
        <v>27.908799999999999</v>
      </c>
      <c r="F726" s="1307">
        <v>1</v>
      </c>
      <c r="G726" s="1308">
        <f t="shared" si="248"/>
        <v>27.91</v>
      </c>
      <c r="H726" s="1306">
        <f t="shared" si="249"/>
        <v>6.72</v>
      </c>
      <c r="I726" s="1309">
        <f t="shared" si="250"/>
        <v>34.630000000000003</v>
      </c>
    </row>
    <row r="727" spans="1:9" x14ac:dyDescent="0.2">
      <c r="A727" s="1290" t="s">
        <v>1653</v>
      </c>
      <c r="B727" s="1325">
        <v>96</v>
      </c>
      <c r="C727" s="1306">
        <f t="shared" si="246"/>
        <v>0.60759493670886078</v>
      </c>
      <c r="D727" s="1305">
        <v>3.4885999999999999</v>
      </c>
      <c r="E727" s="1306">
        <f t="shared" si="247"/>
        <v>334.90559999999999</v>
      </c>
      <c r="F727" s="1307">
        <v>1</v>
      </c>
      <c r="G727" s="1308">
        <f t="shared" si="248"/>
        <v>334.91</v>
      </c>
      <c r="H727" s="1306">
        <f t="shared" si="249"/>
        <v>80.680000000000007</v>
      </c>
      <c r="I727" s="1309">
        <f t="shared" si="250"/>
        <v>415.59000000000003</v>
      </c>
    </row>
    <row r="728" spans="1:9" x14ac:dyDescent="0.2">
      <c r="A728" s="1290" t="s">
        <v>1653</v>
      </c>
      <c r="B728" s="1325">
        <v>33</v>
      </c>
      <c r="C728" s="1306">
        <f t="shared" si="246"/>
        <v>0.20886075949367089</v>
      </c>
      <c r="D728" s="1305">
        <v>3.4885999999999999</v>
      </c>
      <c r="E728" s="1306">
        <f t="shared" si="247"/>
        <v>115.1238</v>
      </c>
      <c r="F728" s="1307">
        <v>1</v>
      </c>
      <c r="G728" s="1308">
        <f t="shared" si="248"/>
        <v>115.12</v>
      </c>
      <c r="H728" s="1306">
        <f t="shared" si="249"/>
        <v>27.73</v>
      </c>
      <c r="I728" s="1309">
        <f t="shared" si="250"/>
        <v>142.85</v>
      </c>
    </row>
    <row r="729" spans="1:9" x14ac:dyDescent="0.2">
      <c r="A729" s="1290" t="s">
        <v>1653</v>
      </c>
      <c r="B729" s="1325">
        <v>216.5</v>
      </c>
      <c r="C729" s="1306">
        <f t="shared" si="246"/>
        <v>1.370253164556962</v>
      </c>
      <c r="D729" s="1305">
        <v>3.4885999999999999</v>
      </c>
      <c r="E729" s="1306">
        <f t="shared" si="247"/>
        <v>755.28189999999995</v>
      </c>
      <c r="F729" s="1307">
        <v>1</v>
      </c>
      <c r="G729" s="1308">
        <f t="shared" si="248"/>
        <v>755.28</v>
      </c>
      <c r="H729" s="1306">
        <f t="shared" si="249"/>
        <v>181.95</v>
      </c>
      <c r="I729" s="1309">
        <f t="shared" si="250"/>
        <v>937.23</v>
      </c>
    </row>
    <row r="730" spans="1:9" x14ac:dyDescent="0.2">
      <c r="A730" s="1290" t="s">
        <v>1653</v>
      </c>
      <c r="B730" s="1325">
        <v>59</v>
      </c>
      <c r="C730" s="1306">
        <f t="shared" si="246"/>
        <v>0.37341772151898733</v>
      </c>
      <c r="D730" s="1305">
        <v>3.4885999999999999</v>
      </c>
      <c r="E730" s="1306">
        <f t="shared" si="247"/>
        <v>205.82739999999998</v>
      </c>
      <c r="F730" s="1307">
        <v>1</v>
      </c>
      <c r="G730" s="1308">
        <f t="shared" si="248"/>
        <v>205.83</v>
      </c>
      <c r="H730" s="1306">
        <f t="shared" si="249"/>
        <v>49.58</v>
      </c>
      <c r="I730" s="1309">
        <f t="shared" si="250"/>
        <v>255.41000000000003</v>
      </c>
    </row>
    <row r="731" spans="1:9" x14ac:dyDescent="0.2">
      <c r="A731" s="1290" t="s">
        <v>1653</v>
      </c>
      <c r="B731" s="1325">
        <v>11</v>
      </c>
      <c r="C731" s="1306">
        <f t="shared" si="246"/>
        <v>6.9620253164556958E-2</v>
      </c>
      <c r="D731" s="1305">
        <v>3.4885999999999999</v>
      </c>
      <c r="E731" s="1306">
        <f t="shared" si="247"/>
        <v>38.374600000000001</v>
      </c>
      <c r="F731" s="1307">
        <v>1</v>
      </c>
      <c r="G731" s="1308">
        <f t="shared" si="248"/>
        <v>38.369999999999997</v>
      </c>
      <c r="H731" s="1306">
        <f t="shared" si="249"/>
        <v>9.24</v>
      </c>
      <c r="I731" s="1309">
        <f t="shared" si="250"/>
        <v>47.61</v>
      </c>
    </row>
    <row r="732" spans="1:9" x14ac:dyDescent="0.2">
      <c r="A732" s="1290" t="s">
        <v>1653</v>
      </c>
      <c r="B732" s="1325">
        <v>16</v>
      </c>
      <c r="C732" s="1306">
        <f t="shared" si="246"/>
        <v>0.10126582278481013</v>
      </c>
      <c r="D732" s="1305">
        <v>3.4885999999999999</v>
      </c>
      <c r="E732" s="1306">
        <f t="shared" si="247"/>
        <v>55.817599999999999</v>
      </c>
      <c r="F732" s="1307">
        <v>1</v>
      </c>
      <c r="G732" s="1308">
        <f t="shared" si="248"/>
        <v>55.82</v>
      </c>
      <c r="H732" s="1306">
        <f t="shared" si="249"/>
        <v>13.45</v>
      </c>
      <c r="I732" s="1309">
        <f t="shared" si="250"/>
        <v>69.27</v>
      </c>
    </row>
    <row r="733" spans="1:9" x14ac:dyDescent="0.2">
      <c r="A733" s="1290" t="s">
        <v>1653</v>
      </c>
      <c r="B733" s="1325">
        <v>106.5</v>
      </c>
      <c r="C733" s="1306">
        <f t="shared" si="246"/>
        <v>0.67405063291139244</v>
      </c>
      <c r="D733" s="1305">
        <v>3.4885999999999999</v>
      </c>
      <c r="E733" s="1306">
        <f t="shared" si="247"/>
        <v>371.53589999999997</v>
      </c>
      <c r="F733" s="1307">
        <v>1</v>
      </c>
      <c r="G733" s="1308">
        <f t="shared" si="248"/>
        <v>371.54</v>
      </c>
      <c r="H733" s="1306">
        <f t="shared" si="249"/>
        <v>89.5</v>
      </c>
      <c r="I733" s="1309">
        <f t="shared" si="250"/>
        <v>461.04</v>
      </c>
    </row>
    <row r="734" spans="1:9" x14ac:dyDescent="0.2">
      <c r="A734" s="1290" t="s">
        <v>1653</v>
      </c>
      <c r="B734" s="1325">
        <v>24</v>
      </c>
      <c r="C734" s="1306">
        <f t="shared" si="246"/>
        <v>0.15189873417721519</v>
      </c>
      <c r="D734" s="1305">
        <v>3.4885999999999999</v>
      </c>
      <c r="E734" s="1306">
        <f t="shared" si="247"/>
        <v>83.726399999999998</v>
      </c>
      <c r="F734" s="1307">
        <v>1</v>
      </c>
      <c r="G734" s="1308">
        <f t="shared" si="248"/>
        <v>83.73</v>
      </c>
      <c r="H734" s="1306">
        <f t="shared" si="249"/>
        <v>20.170000000000002</v>
      </c>
      <c r="I734" s="1309">
        <f t="shared" si="250"/>
        <v>103.9</v>
      </c>
    </row>
    <row r="735" spans="1:9" x14ac:dyDescent="0.2">
      <c r="A735" s="1290" t="s">
        <v>1653</v>
      </c>
      <c r="B735" s="1325">
        <v>64</v>
      </c>
      <c r="C735" s="1306">
        <f t="shared" si="246"/>
        <v>0.4050632911392405</v>
      </c>
      <c r="D735" s="1305">
        <v>3.4885999999999999</v>
      </c>
      <c r="E735" s="1306">
        <f t="shared" si="247"/>
        <v>223.2704</v>
      </c>
      <c r="F735" s="1307">
        <v>1</v>
      </c>
      <c r="G735" s="1308">
        <f t="shared" si="248"/>
        <v>223.27</v>
      </c>
      <c r="H735" s="1306">
        <f t="shared" si="249"/>
        <v>53.79</v>
      </c>
      <c r="I735" s="1309">
        <f t="shared" si="250"/>
        <v>277.06</v>
      </c>
    </row>
    <row r="736" spans="1:9" x14ac:dyDescent="0.2">
      <c r="A736" s="1290" t="s">
        <v>1653</v>
      </c>
      <c r="B736" s="1325">
        <v>144</v>
      </c>
      <c r="C736" s="1306">
        <f t="shared" si="246"/>
        <v>0.91139240506329111</v>
      </c>
      <c r="D736" s="1305">
        <v>3.4885999999999999</v>
      </c>
      <c r="E736" s="1306">
        <f t="shared" si="247"/>
        <v>502.35839999999996</v>
      </c>
      <c r="F736" s="1307">
        <v>1</v>
      </c>
      <c r="G736" s="1308">
        <f t="shared" si="248"/>
        <v>502.36</v>
      </c>
      <c r="H736" s="1306">
        <f t="shared" si="249"/>
        <v>121.02</v>
      </c>
      <c r="I736" s="1309">
        <f t="shared" si="250"/>
        <v>623.38</v>
      </c>
    </row>
    <row r="737" spans="1:9" x14ac:dyDescent="0.2">
      <c r="A737" s="1290" t="s">
        <v>1653</v>
      </c>
      <c r="B737" s="1325">
        <v>211</v>
      </c>
      <c r="C737" s="1306">
        <f t="shared" si="246"/>
        <v>1.3354430379746836</v>
      </c>
      <c r="D737" s="1305">
        <v>3.4885999999999999</v>
      </c>
      <c r="E737" s="1306">
        <f t="shared" si="247"/>
        <v>736.09460000000001</v>
      </c>
      <c r="F737" s="1307">
        <v>1</v>
      </c>
      <c r="G737" s="1308">
        <f t="shared" si="248"/>
        <v>736.09</v>
      </c>
      <c r="H737" s="1306">
        <f t="shared" si="249"/>
        <v>177.32</v>
      </c>
      <c r="I737" s="1309">
        <f t="shared" si="250"/>
        <v>913.41000000000008</v>
      </c>
    </row>
    <row r="738" spans="1:9" x14ac:dyDescent="0.2">
      <c r="A738" s="1290" t="s">
        <v>1653</v>
      </c>
      <c r="B738" s="1325">
        <v>24</v>
      </c>
      <c r="C738" s="1306">
        <f t="shared" si="246"/>
        <v>0.15189873417721519</v>
      </c>
      <c r="D738" s="1305">
        <v>3.4885999999999999</v>
      </c>
      <c r="E738" s="1306">
        <f t="shared" si="247"/>
        <v>83.726399999999998</v>
      </c>
      <c r="F738" s="1307">
        <v>1</v>
      </c>
      <c r="G738" s="1308">
        <f t="shared" si="248"/>
        <v>83.73</v>
      </c>
      <c r="H738" s="1306">
        <f t="shared" si="249"/>
        <v>20.170000000000002</v>
      </c>
      <c r="I738" s="1309">
        <f t="shared" si="250"/>
        <v>103.9</v>
      </c>
    </row>
    <row r="739" spans="1:9" x14ac:dyDescent="0.2">
      <c r="A739" s="1290" t="s">
        <v>1653</v>
      </c>
      <c r="B739" s="1325">
        <v>96</v>
      </c>
      <c r="C739" s="1306">
        <f t="shared" si="246"/>
        <v>0.60759493670886078</v>
      </c>
      <c r="D739" s="1305">
        <v>3.4885999999999999</v>
      </c>
      <c r="E739" s="1306">
        <f t="shared" si="247"/>
        <v>334.90559999999999</v>
      </c>
      <c r="F739" s="1307">
        <v>1</v>
      </c>
      <c r="G739" s="1308">
        <f t="shared" si="248"/>
        <v>334.91</v>
      </c>
      <c r="H739" s="1306">
        <f t="shared" si="249"/>
        <v>80.680000000000007</v>
      </c>
      <c r="I739" s="1309">
        <f t="shared" si="250"/>
        <v>415.59000000000003</v>
      </c>
    </row>
    <row r="740" spans="1:9" x14ac:dyDescent="0.2">
      <c r="A740" s="1290" t="s">
        <v>1672</v>
      </c>
      <c r="B740" s="1325">
        <v>16</v>
      </c>
      <c r="C740" s="1306">
        <f t="shared" si="246"/>
        <v>0.10126582278481013</v>
      </c>
      <c r="D740" s="1305">
        <v>4.0880000000000001</v>
      </c>
      <c r="E740" s="1306">
        <f t="shared" si="247"/>
        <v>65.408000000000001</v>
      </c>
      <c r="F740" s="1307">
        <v>1</v>
      </c>
      <c r="G740" s="1308">
        <f t="shared" si="248"/>
        <v>65.41</v>
      </c>
      <c r="H740" s="1306">
        <f t="shared" si="249"/>
        <v>15.76</v>
      </c>
      <c r="I740" s="1309">
        <f t="shared" si="250"/>
        <v>81.17</v>
      </c>
    </row>
    <row r="741" spans="1:9" x14ac:dyDescent="0.2">
      <c r="A741" s="1290" t="s">
        <v>1638</v>
      </c>
      <c r="B741" s="1325">
        <v>24</v>
      </c>
      <c r="C741" s="1306">
        <f t="shared" si="246"/>
        <v>0.15189873417721519</v>
      </c>
      <c r="D741" s="1305">
        <v>5.1959999999999997</v>
      </c>
      <c r="E741" s="1306">
        <f t="shared" si="247"/>
        <v>124.70399999999999</v>
      </c>
      <c r="F741" s="1307">
        <v>1</v>
      </c>
      <c r="G741" s="1308">
        <f t="shared" si="248"/>
        <v>124.7</v>
      </c>
      <c r="H741" s="1306">
        <f t="shared" si="249"/>
        <v>30.04</v>
      </c>
      <c r="I741" s="1309">
        <f t="shared" si="250"/>
        <v>154.74</v>
      </c>
    </row>
    <row r="742" spans="1:9" x14ac:dyDescent="0.2">
      <c r="A742" s="1290" t="s">
        <v>1638</v>
      </c>
      <c r="B742" s="1325">
        <v>160.5</v>
      </c>
      <c r="C742" s="1306">
        <f t="shared" si="246"/>
        <v>1.0158227848101267</v>
      </c>
      <c r="D742" s="1305">
        <v>5.1969000000000003</v>
      </c>
      <c r="E742" s="1306">
        <f t="shared" si="247"/>
        <v>834.10245000000009</v>
      </c>
      <c r="F742" s="1307">
        <v>1</v>
      </c>
      <c r="G742" s="1308">
        <f t="shared" si="248"/>
        <v>834.1</v>
      </c>
      <c r="H742" s="1306">
        <f t="shared" si="249"/>
        <v>200.93</v>
      </c>
      <c r="I742" s="1309">
        <f t="shared" si="250"/>
        <v>1035.03</v>
      </c>
    </row>
    <row r="743" spans="1:9" x14ac:dyDescent="0.2">
      <c r="A743" s="1290" t="s">
        <v>1638</v>
      </c>
      <c r="B743" s="1325">
        <v>16</v>
      </c>
      <c r="C743" s="1306">
        <f t="shared" si="246"/>
        <v>0.10126582278481013</v>
      </c>
      <c r="D743" s="1305">
        <v>5.1969000000000003</v>
      </c>
      <c r="E743" s="1306">
        <f t="shared" si="247"/>
        <v>83.150400000000005</v>
      </c>
      <c r="F743" s="1307">
        <v>1</v>
      </c>
      <c r="G743" s="1308">
        <f t="shared" si="248"/>
        <v>83.15</v>
      </c>
      <c r="H743" s="1306">
        <f t="shared" si="249"/>
        <v>20.03</v>
      </c>
      <c r="I743" s="1309">
        <f t="shared" si="250"/>
        <v>103.18</v>
      </c>
    </row>
    <row r="744" spans="1:9" x14ac:dyDescent="0.2">
      <c r="A744" s="1290" t="s">
        <v>1653</v>
      </c>
      <c r="B744" s="1325">
        <v>126</v>
      </c>
      <c r="C744" s="1306">
        <f t="shared" si="246"/>
        <v>0.79746835443037978</v>
      </c>
      <c r="D744" s="1305">
        <v>729</v>
      </c>
      <c r="E744" s="1306">
        <f>D744*C744</f>
        <v>581.35443037974687</v>
      </c>
      <c r="F744" s="1307">
        <v>1</v>
      </c>
      <c r="G744" s="1308">
        <f t="shared" si="248"/>
        <v>581.35</v>
      </c>
      <c r="H744" s="1306">
        <f t="shared" si="249"/>
        <v>140.05000000000001</v>
      </c>
      <c r="I744" s="1309">
        <f t="shared" si="250"/>
        <v>721.40000000000009</v>
      </c>
    </row>
    <row r="745" spans="1:9" x14ac:dyDescent="0.2">
      <c r="A745" s="1288" t="s">
        <v>1677</v>
      </c>
      <c r="B745" s="1323">
        <f>B746+B751</f>
        <v>56</v>
      </c>
      <c r="C745" s="1298">
        <f>C746+C751</f>
        <v>0.35443037974683544</v>
      </c>
      <c r="D745" s="1298"/>
      <c r="E745" s="1298"/>
      <c r="F745" s="1299"/>
      <c r="G745" s="1298">
        <f>G746+G751</f>
        <v>297.73</v>
      </c>
      <c r="H745" s="1298">
        <f>H746+H751</f>
        <v>71.73</v>
      </c>
      <c r="I745" s="1300">
        <f>I746+I751</f>
        <v>369.46000000000004</v>
      </c>
    </row>
    <row r="746" spans="1:9" ht="38.25" x14ac:dyDescent="0.2">
      <c r="A746" s="1289" t="s">
        <v>8</v>
      </c>
      <c r="B746" s="1324">
        <f>SUM(B747:B750)</f>
        <v>32</v>
      </c>
      <c r="C746" s="1302">
        <f>SUM(C747:C750)</f>
        <v>0.20253164556962025</v>
      </c>
      <c r="D746" s="1302"/>
      <c r="E746" s="1302"/>
      <c r="F746" s="1312"/>
      <c r="G746" s="1302">
        <f>SUM(G747:G750)</f>
        <v>204.16</v>
      </c>
      <c r="H746" s="1302">
        <f>SUM(H747:H750)</f>
        <v>49.2</v>
      </c>
      <c r="I746" s="1304">
        <f>SUM(I747:I750)</f>
        <v>253.36</v>
      </c>
    </row>
    <row r="747" spans="1:9" x14ac:dyDescent="0.2">
      <c r="A747" s="1290" t="s">
        <v>61</v>
      </c>
      <c r="B747" s="1325">
        <v>8</v>
      </c>
      <c r="C747" s="1306">
        <f t="shared" ref="C747:C750" si="251">B747/158</f>
        <v>5.0632911392405063E-2</v>
      </c>
      <c r="D747" s="1305">
        <v>1008</v>
      </c>
      <c r="E747" s="1306">
        <f>D747*C747</f>
        <v>51.037974683544306</v>
      </c>
      <c r="F747" s="1307">
        <v>1</v>
      </c>
      <c r="G747" s="1308">
        <f t="shared" ref="G747:G750" si="252">ROUND(E747*F747,2)</f>
        <v>51.04</v>
      </c>
      <c r="H747" s="1306">
        <f>ROUND(G747*24.09%,2)</f>
        <v>12.3</v>
      </c>
      <c r="I747" s="1309">
        <f>G747+H747</f>
        <v>63.34</v>
      </c>
    </row>
    <row r="748" spans="1:9" x14ac:dyDescent="0.2">
      <c r="A748" s="1290" t="s">
        <v>61</v>
      </c>
      <c r="B748" s="1325">
        <v>8</v>
      </c>
      <c r="C748" s="1306">
        <f t="shared" si="251"/>
        <v>5.0632911392405063E-2</v>
      </c>
      <c r="D748" s="1305">
        <v>1008</v>
      </c>
      <c r="E748" s="1306">
        <f>D748*C748</f>
        <v>51.037974683544306</v>
      </c>
      <c r="F748" s="1307">
        <v>1</v>
      </c>
      <c r="G748" s="1308">
        <f t="shared" si="252"/>
        <v>51.04</v>
      </c>
      <c r="H748" s="1306">
        <f>ROUND(G748*24.09%,2)</f>
        <v>12.3</v>
      </c>
      <c r="I748" s="1309">
        <f>G748+H748</f>
        <v>63.34</v>
      </c>
    </row>
    <row r="749" spans="1:9" x14ac:dyDescent="0.2">
      <c r="A749" s="1290" t="s">
        <v>61</v>
      </c>
      <c r="B749" s="1325">
        <v>8</v>
      </c>
      <c r="C749" s="1306">
        <f t="shared" si="251"/>
        <v>5.0632911392405063E-2</v>
      </c>
      <c r="D749" s="1305">
        <v>1008</v>
      </c>
      <c r="E749" s="1306">
        <f>D749*C749</f>
        <v>51.037974683544306</v>
      </c>
      <c r="F749" s="1307">
        <v>1</v>
      </c>
      <c r="G749" s="1308">
        <f t="shared" si="252"/>
        <v>51.04</v>
      </c>
      <c r="H749" s="1306">
        <f>ROUND(G749*24.09%,2)</f>
        <v>12.3</v>
      </c>
      <c r="I749" s="1309">
        <f>G749+H749</f>
        <v>63.34</v>
      </c>
    </row>
    <row r="750" spans="1:9" x14ac:dyDescent="0.2">
      <c r="A750" s="1290" t="s">
        <v>61</v>
      </c>
      <c r="B750" s="1325">
        <v>8</v>
      </c>
      <c r="C750" s="1306">
        <f t="shared" si="251"/>
        <v>5.0632911392405063E-2</v>
      </c>
      <c r="D750" s="1305">
        <v>1008</v>
      </c>
      <c r="E750" s="1306">
        <f>D750*C750</f>
        <v>51.037974683544306</v>
      </c>
      <c r="F750" s="1307">
        <v>1</v>
      </c>
      <c r="G750" s="1308">
        <f t="shared" si="252"/>
        <v>51.04</v>
      </c>
      <c r="H750" s="1306">
        <f>ROUND(G750*24.09%,2)</f>
        <v>12.3</v>
      </c>
      <c r="I750" s="1309">
        <f>G750+H750</f>
        <v>63.34</v>
      </c>
    </row>
    <row r="751" spans="1:9" ht="25.5" x14ac:dyDescent="0.2">
      <c r="A751" s="1289" t="s">
        <v>7</v>
      </c>
      <c r="B751" s="1324">
        <f>SUM(B752:B754)</f>
        <v>24</v>
      </c>
      <c r="C751" s="1302">
        <f>SUM(C752:C754)</f>
        <v>0.15189873417721519</v>
      </c>
      <c r="D751" s="1302"/>
      <c r="E751" s="1302"/>
      <c r="F751" s="1312"/>
      <c r="G751" s="1302">
        <f>SUM(G752:G754)</f>
        <v>93.570000000000007</v>
      </c>
      <c r="H751" s="1302">
        <f>SUM(H752:H754)</f>
        <v>22.53</v>
      </c>
      <c r="I751" s="1304">
        <f>SUM(I752:I754)</f>
        <v>116.10000000000001</v>
      </c>
    </row>
    <row r="752" spans="1:9" x14ac:dyDescent="0.2">
      <c r="A752" s="1290" t="s">
        <v>1653</v>
      </c>
      <c r="B752" s="1325">
        <v>8</v>
      </c>
      <c r="C752" s="1306">
        <f t="shared" ref="C752:C754" si="253">B752/158</f>
        <v>5.0632911392405063E-2</v>
      </c>
      <c r="D752" s="1305">
        <v>616</v>
      </c>
      <c r="E752" s="1306">
        <f>D752*C752</f>
        <v>31.189873417721518</v>
      </c>
      <c r="F752" s="1307">
        <v>1</v>
      </c>
      <c r="G752" s="1308">
        <f t="shared" ref="G752:G754" si="254">ROUND(E752*F752,2)</f>
        <v>31.19</v>
      </c>
      <c r="H752" s="1306">
        <f>ROUND(G752*24.09%,2)</f>
        <v>7.51</v>
      </c>
      <c r="I752" s="1309">
        <f>G752+H752</f>
        <v>38.700000000000003</v>
      </c>
    </row>
    <row r="753" spans="1:9" x14ac:dyDescent="0.2">
      <c r="A753" s="1290" t="s">
        <v>1653</v>
      </c>
      <c r="B753" s="1325">
        <v>8</v>
      </c>
      <c r="C753" s="1306">
        <f t="shared" si="253"/>
        <v>5.0632911392405063E-2</v>
      </c>
      <c r="D753" s="1305">
        <v>616</v>
      </c>
      <c r="E753" s="1306">
        <f>D753*C753</f>
        <v>31.189873417721518</v>
      </c>
      <c r="F753" s="1307">
        <v>1</v>
      </c>
      <c r="G753" s="1308">
        <f t="shared" si="254"/>
        <v>31.19</v>
      </c>
      <c r="H753" s="1306">
        <f>ROUND(G753*24.09%,2)</f>
        <v>7.51</v>
      </c>
      <c r="I753" s="1309">
        <f>G753+H753</f>
        <v>38.700000000000003</v>
      </c>
    </row>
    <row r="754" spans="1:9" x14ac:dyDescent="0.2">
      <c r="A754" s="1290" t="s">
        <v>1653</v>
      </c>
      <c r="B754" s="1325">
        <v>8</v>
      </c>
      <c r="C754" s="1306">
        <f t="shared" si="253"/>
        <v>5.0632911392405063E-2</v>
      </c>
      <c r="D754" s="1305">
        <v>616</v>
      </c>
      <c r="E754" s="1306">
        <f>D754*C754</f>
        <v>31.189873417721518</v>
      </c>
      <c r="F754" s="1307">
        <v>1</v>
      </c>
      <c r="G754" s="1308">
        <f t="shared" si="254"/>
        <v>31.19</v>
      </c>
      <c r="H754" s="1306">
        <f>ROUND(G754*24.09%,2)</f>
        <v>7.51</v>
      </c>
      <c r="I754" s="1309">
        <f>G754+H754</f>
        <v>38.700000000000003</v>
      </c>
    </row>
    <row r="755" spans="1:9" x14ac:dyDescent="0.2">
      <c r="A755" s="1288" t="s">
        <v>1678</v>
      </c>
      <c r="B755" s="1323">
        <f>B756+B763</f>
        <v>242</v>
      </c>
      <c r="C755" s="1298">
        <f>C756+C763</f>
        <v>1.5316455696202531</v>
      </c>
      <c r="D755" s="1298"/>
      <c r="E755" s="1298"/>
      <c r="F755" s="1299"/>
      <c r="G755" s="1298">
        <f>G756+G763</f>
        <v>1295.47</v>
      </c>
      <c r="H755" s="1298">
        <f>H756+H763</f>
        <v>312.09000000000003</v>
      </c>
      <c r="I755" s="1300">
        <f>I756+I763</f>
        <v>1607.56</v>
      </c>
    </row>
    <row r="756" spans="1:9" ht="38.25" x14ac:dyDescent="0.2">
      <c r="A756" s="1289" t="s">
        <v>8</v>
      </c>
      <c r="B756" s="1324">
        <f>SUM(B757:B762)</f>
        <v>132</v>
      </c>
      <c r="C756" s="1302">
        <f>SUM(C757:C762)</f>
        <v>0.83544303797468356</v>
      </c>
      <c r="D756" s="1302"/>
      <c r="E756" s="1302"/>
      <c r="F756" s="1312"/>
      <c r="G756" s="1302">
        <f>SUM(G757:G762)</f>
        <v>865.18999999999994</v>
      </c>
      <c r="H756" s="1302">
        <f>SUM(H757:H762)</f>
        <v>208.43</v>
      </c>
      <c r="I756" s="1304">
        <f>SUM(I757:I762)</f>
        <v>1073.6199999999999</v>
      </c>
    </row>
    <row r="757" spans="1:9" x14ac:dyDescent="0.2">
      <c r="A757" s="1290" t="s">
        <v>612</v>
      </c>
      <c r="B757" s="1325">
        <v>15</v>
      </c>
      <c r="C757" s="1306">
        <f t="shared" ref="C757:C762" si="255">B757/158</f>
        <v>9.49367088607595E-2</v>
      </c>
      <c r="D757" s="1305">
        <v>914</v>
      </c>
      <c r="E757" s="1306">
        <f t="shared" ref="E757:E762" si="256">D757*C757</f>
        <v>86.77215189873418</v>
      </c>
      <c r="F757" s="1307">
        <v>1</v>
      </c>
      <c r="G757" s="1308">
        <f t="shared" ref="G757:G762" si="257">ROUND(E757*F757,2)</f>
        <v>86.77</v>
      </c>
      <c r="H757" s="1306">
        <f t="shared" ref="H757:H762" si="258">ROUND(G757*24.09%,2)</f>
        <v>20.9</v>
      </c>
      <c r="I757" s="1309">
        <f t="shared" ref="I757:I762" si="259">G757+H757</f>
        <v>107.66999999999999</v>
      </c>
    </row>
    <row r="758" spans="1:9" x14ac:dyDescent="0.2">
      <c r="A758" s="1290" t="s">
        <v>612</v>
      </c>
      <c r="B758" s="1325">
        <v>8</v>
      </c>
      <c r="C758" s="1306">
        <f t="shared" si="255"/>
        <v>5.0632911392405063E-2</v>
      </c>
      <c r="D758" s="1305">
        <v>914</v>
      </c>
      <c r="E758" s="1306">
        <f t="shared" si="256"/>
        <v>46.278481012658226</v>
      </c>
      <c r="F758" s="1307">
        <v>1</v>
      </c>
      <c r="G758" s="1308">
        <f t="shared" si="257"/>
        <v>46.28</v>
      </c>
      <c r="H758" s="1306">
        <f t="shared" si="258"/>
        <v>11.15</v>
      </c>
      <c r="I758" s="1309">
        <f t="shared" si="259"/>
        <v>57.43</v>
      </c>
    </row>
    <row r="759" spans="1:9" x14ac:dyDescent="0.2">
      <c r="A759" s="1290" t="s">
        <v>61</v>
      </c>
      <c r="B759" s="1325">
        <v>23</v>
      </c>
      <c r="C759" s="1306">
        <f t="shared" si="255"/>
        <v>0.14556962025316456</v>
      </c>
      <c r="D759" s="1305">
        <v>1008</v>
      </c>
      <c r="E759" s="1306">
        <f t="shared" si="256"/>
        <v>146.73417721518987</v>
      </c>
      <c r="F759" s="1307">
        <v>1</v>
      </c>
      <c r="G759" s="1308">
        <f t="shared" si="257"/>
        <v>146.72999999999999</v>
      </c>
      <c r="H759" s="1306">
        <f t="shared" si="258"/>
        <v>35.35</v>
      </c>
      <c r="I759" s="1309">
        <f t="shared" si="259"/>
        <v>182.07999999999998</v>
      </c>
    </row>
    <row r="760" spans="1:9" x14ac:dyDescent="0.2">
      <c r="A760" s="1290" t="s">
        <v>61</v>
      </c>
      <c r="B760" s="1325">
        <v>23</v>
      </c>
      <c r="C760" s="1306">
        <f t="shared" si="255"/>
        <v>0.14556962025316456</v>
      </c>
      <c r="D760" s="1305">
        <v>1008</v>
      </c>
      <c r="E760" s="1306">
        <f t="shared" si="256"/>
        <v>146.73417721518987</v>
      </c>
      <c r="F760" s="1307">
        <v>1</v>
      </c>
      <c r="G760" s="1308">
        <f t="shared" si="257"/>
        <v>146.72999999999999</v>
      </c>
      <c r="H760" s="1306">
        <f t="shared" si="258"/>
        <v>35.35</v>
      </c>
      <c r="I760" s="1309">
        <f t="shared" si="259"/>
        <v>182.07999999999998</v>
      </c>
    </row>
    <row r="761" spans="1:9" x14ac:dyDescent="0.2">
      <c r="A761" s="1290" t="s">
        <v>61</v>
      </c>
      <c r="B761" s="1325">
        <v>39</v>
      </c>
      <c r="C761" s="1306">
        <f t="shared" si="255"/>
        <v>0.24683544303797469</v>
      </c>
      <c r="D761" s="1305">
        <v>1008</v>
      </c>
      <c r="E761" s="1306">
        <f t="shared" si="256"/>
        <v>248.81012658227849</v>
      </c>
      <c r="F761" s="1307">
        <v>1</v>
      </c>
      <c r="G761" s="1308">
        <f t="shared" si="257"/>
        <v>248.81</v>
      </c>
      <c r="H761" s="1306">
        <f t="shared" si="258"/>
        <v>59.94</v>
      </c>
      <c r="I761" s="1309">
        <f t="shared" si="259"/>
        <v>308.75</v>
      </c>
    </row>
    <row r="762" spans="1:9" x14ac:dyDescent="0.2">
      <c r="A762" s="1290" t="s">
        <v>510</v>
      </c>
      <c r="B762" s="1325">
        <v>24</v>
      </c>
      <c r="C762" s="1306">
        <f t="shared" si="255"/>
        <v>0.15189873417721519</v>
      </c>
      <c r="D762" s="1305">
        <v>1250</v>
      </c>
      <c r="E762" s="1306">
        <f t="shared" si="256"/>
        <v>189.87341772151899</v>
      </c>
      <c r="F762" s="1307">
        <v>1</v>
      </c>
      <c r="G762" s="1308">
        <f t="shared" si="257"/>
        <v>189.87</v>
      </c>
      <c r="H762" s="1306">
        <f t="shared" si="258"/>
        <v>45.74</v>
      </c>
      <c r="I762" s="1309">
        <f t="shared" si="259"/>
        <v>235.61</v>
      </c>
    </row>
    <row r="763" spans="1:9" ht="25.5" x14ac:dyDescent="0.2">
      <c r="A763" s="1289" t="s">
        <v>7</v>
      </c>
      <c r="B763" s="1324">
        <f>SUM(B764:B770)</f>
        <v>110</v>
      </c>
      <c r="C763" s="1302">
        <f>SUM(C764:C770)</f>
        <v>0.69620253164556956</v>
      </c>
      <c r="D763" s="1302"/>
      <c r="E763" s="1302"/>
      <c r="F763" s="1312"/>
      <c r="G763" s="1302">
        <f>SUM(G764:G770)</f>
        <v>430.28000000000003</v>
      </c>
      <c r="H763" s="1302">
        <f>SUM(H764:H770)</f>
        <v>103.66000000000001</v>
      </c>
      <c r="I763" s="1304">
        <f>SUM(I764:I770)</f>
        <v>533.94000000000005</v>
      </c>
    </row>
    <row r="764" spans="1:9" x14ac:dyDescent="0.2">
      <c r="A764" s="1290" t="s">
        <v>948</v>
      </c>
      <c r="B764" s="1325">
        <v>23.5</v>
      </c>
      <c r="C764" s="1306">
        <f t="shared" ref="C764:C770" si="260">B764/158</f>
        <v>0.14873417721518986</v>
      </c>
      <c r="D764" s="1305">
        <v>633</v>
      </c>
      <c r="E764" s="1306">
        <f t="shared" ref="E764:E770" si="261">D764*C764</f>
        <v>94.148734177215175</v>
      </c>
      <c r="F764" s="1307">
        <v>1</v>
      </c>
      <c r="G764" s="1308">
        <f t="shared" ref="G764:G770" si="262">ROUND(E764*F764,2)</f>
        <v>94.15</v>
      </c>
      <c r="H764" s="1306">
        <f t="shared" ref="H764:H770" si="263">ROUND(G764*24.09%,2)</f>
        <v>22.68</v>
      </c>
      <c r="I764" s="1309">
        <f t="shared" ref="I764:I770" si="264">G764+H764</f>
        <v>116.83000000000001</v>
      </c>
    </row>
    <row r="765" spans="1:9" x14ac:dyDescent="0.2">
      <c r="A765" s="1290" t="s">
        <v>1638</v>
      </c>
      <c r="B765" s="1325">
        <v>8</v>
      </c>
      <c r="C765" s="1306">
        <f t="shared" si="260"/>
        <v>5.0632911392405063E-2</v>
      </c>
      <c r="D765" s="1305">
        <v>594</v>
      </c>
      <c r="E765" s="1306">
        <f t="shared" si="261"/>
        <v>30.075949367088608</v>
      </c>
      <c r="F765" s="1307">
        <v>1</v>
      </c>
      <c r="G765" s="1308">
        <f t="shared" si="262"/>
        <v>30.08</v>
      </c>
      <c r="H765" s="1306">
        <f t="shared" si="263"/>
        <v>7.25</v>
      </c>
      <c r="I765" s="1309">
        <f t="shared" si="264"/>
        <v>37.33</v>
      </c>
    </row>
    <row r="766" spans="1:9" x14ac:dyDescent="0.2">
      <c r="A766" s="1290" t="s">
        <v>1653</v>
      </c>
      <c r="B766" s="1325">
        <v>16</v>
      </c>
      <c r="C766" s="1306">
        <f t="shared" si="260"/>
        <v>0.10126582278481013</v>
      </c>
      <c r="D766" s="1305">
        <v>616</v>
      </c>
      <c r="E766" s="1306">
        <f t="shared" si="261"/>
        <v>62.379746835443036</v>
      </c>
      <c r="F766" s="1307">
        <v>1</v>
      </c>
      <c r="G766" s="1308">
        <f t="shared" si="262"/>
        <v>62.38</v>
      </c>
      <c r="H766" s="1306">
        <f t="shared" si="263"/>
        <v>15.03</v>
      </c>
      <c r="I766" s="1309">
        <f t="shared" si="264"/>
        <v>77.41</v>
      </c>
    </row>
    <row r="767" spans="1:9" x14ac:dyDescent="0.2">
      <c r="A767" s="1290" t="s">
        <v>1653</v>
      </c>
      <c r="B767" s="1325">
        <v>16</v>
      </c>
      <c r="C767" s="1306">
        <f t="shared" si="260"/>
        <v>0.10126582278481013</v>
      </c>
      <c r="D767" s="1305">
        <v>616</v>
      </c>
      <c r="E767" s="1306">
        <f t="shared" si="261"/>
        <v>62.379746835443036</v>
      </c>
      <c r="F767" s="1307">
        <v>1</v>
      </c>
      <c r="G767" s="1308">
        <f t="shared" si="262"/>
        <v>62.38</v>
      </c>
      <c r="H767" s="1306">
        <f t="shared" si="263"/>
        <v>15.03</v>
      </c>
      <c r="I767" s="1309">
        <f t="shared" si="264"/>
        <v>77.41</v>
      </c>
    </row>
    <row r="768" spans="1:9" x14ac:dyDescent="0.2">
      <c r="A768" s="1290" t="s">
        <v>1653</v>
      </c>
      <c r="B768" s="1325">
        <v>23.5</v>
      </c>
      <c r="C768" s="1306">
        <f t="shared" si="260"/>
        <v>0.14873417721518986</v>
      </c>
      <c r="D768" s="1305">
        <v>616</v>
      </c>
      <c r="E768" s="1306">
        <f t="shared" si="261"/>
        <v>91.620253164556956</v>
      </c>
      <c r="F768" s="1307">
        <v>1</v>
      </c>
      <c r="G768" s="1308">
        <f t="shared" si="262"/>
        <v>91.62</v>
      </c>
      <c r="H768" s="1306">
        <f t="shared" si="263"/>
        <v>22.07</v>
      </c>
      <c r="I768" s="1309">
        <f t="shared" si="264"/>
        <v>113.69</v>
      </c>
    </row>
    <row r="769" spans="1:9" x14ac:dyDescent="0.2">
      <c r="A769" s="1290" t="s">
        <v>1653</v>
      </c>
      <c r="B769" s="1325">
        <v>15</v>
      </c>
      <c r="C769" s="1306">
        <f t="shared" si="260"/>
        <v>9.49367088607595E-2</v>
      </c>
      <c r="D769" s="1305">
        <v>616</v>
      </c>
      <c r="E769" s="1306">
        <f t="shared" si="261"/>
        <v>58.481012658227854</v>
      </c>
      <c r="F769" s="1307">
        <v>1</v>
      </c>
      <c r="G769" s="1308">
        <f t="shared" si="262"/>
        <v>58.48</v>
      </c>
      <c r="H769" s="1306">
        <f t="shared" si="263"/>
        <v>14.09</v>
      </c>
      <c r="I769" s="1309">
        <f t="shared" si="264"/>
        <v>72.569999999999993</v>
      </c>
    </row>
    <row r="770" spans="1:9" x14ac:dyDescent="0.2">
      <c r="A770" s="1290" t="s">
        <v>1653</v>
      </c>
      <c r="B770" s="1325">
        <v>8</v>
      </c>
      <c r="C770" s="1306">
        <f t="shared" si="260"/>
        <v>5.0632911392405063E-2</v>
      </c>
      <c r="D770" s="1305">
        <v>616</v>
      </c>
      <c r="E770" s="1306">
        <f t="shared" si="261"/>
        <v>31.189873417721518</v>
      </c>
      <c r="F770" s="1307">
        <v>1</v>
      </c>
      <c r="G770" s="1308">
        <f t="shared" si="262"/>
        <v>31.19</v>
      </c>
      <c r="H770" s="1306">
        <f t="shared" si="263"/>
        <v>7.51</v>
      </c>
      <c r="I770" s="1309">
        <f t="shared" si="264"/>
        <v>38.700000000000003</v>
      </c>
    </row>
    <row r="771" spans="1:9" x14ac:dyDescent="0.2">
      <c r="A771" s="1288" t="s">
        <v>1679</v>
      </c>
      <c r="B771" s="1323">
        <f>B772+B776+B801+B810</f>
        <v>3969</v>
      </c>
      <c r="C771" s="1298">
        <f>C772+C776+C801+C810</f>
        <v>25.12025316455696</v>
      </c>
      <c r="D771" s="1298"/>
      <c r="E771" s="1298"/>
      <c r="F771" s="1299"/>
      <c r="G771" s="1298">
        <f>G772+G776+G801+G810</f>
        <v>22178.32</v>
      </c>
      <c r="H771" s="1298">
        <f>H772+H776+H801+H810</f>
        <v>5342.75</v>
      </c>
      <c r="I771" s="1300">
        <f>I772+I776+I801+I810</f>
        <v>27521.070000000003</v>
      </c>
    </row>
    <row r="772" spans="1:9" ht="25.5" x14ac:dyDescent="0.2">
      <c r="A772" s="1289" t="s">
        <v>10</v>
      </c>
      <c r="B772" s="1324">
        <f>SUM(B773:B775)</f>
        <v>253</v>
      </c>
      <c r="C772" s="1302">
        <f>SUM(C773:C775)</f>
        <v>1.60126582278481</v>
      </c>
      <c r="D772" s="1302"/>
      <c r="E772" s="1302"/>
      <c r="F772" s="1312"/>
      <c r="G772" s="1302">
        <f>SUM(G773:G775)</f>
        <v>2623.3199999999997</v>
      </c>
      <c r="H772" s="1302">
        <f>SUM(H773:H775)</f>
        <v>631.95999999999992</v>
      </c>
      <c r="I772" s="1304">
        <f>SUM(I773:I775)</f>
        <v>3255.2799999999997</v>
      </c>
    </row>
    <row r="773" spans="1:9" x14ac:dyDescent="0.2">
      <c r="A773" s="1290" t="s">
        <v>655</v>
      </c>
      <c r="B773" s="1325">
        <v>135</v>
      </c>
      <c r="C773" s="1306">
        <f t="shared" ref="C773:C775" si="265">B773/158</f>
        <v>0.85443037974683544</v>
      </c>
      <c r="D773" s="1305">
        <v>1545</v>
      </c>
      <c r="E773" s="1306">
        <f>D773*C773</f>
        <v>1320.0949367088608</v>
      </c>
      <c r="F773" s="1307">
        <v>1</v>
      </c>
      <c r="G773" s="1308">
        <f t="shared" ref="G773:G775" si="266">ROUND(E773*F773,2)</f>
        <v>1320.09</v>
      </c>
      <c r="H773" s="1306">
        <f>ROUND(G773*24.09%,2)</f>
        <v>318.01</v>
      </c>
      <c r="I773" s="1309">
        <f>G773+H773</f>
        <v>1638.1</v>
      </c>
    </row>
    <row r="774" spans="1:9" x14ac:dyDescent="0.2">
      <c r="A774" s="1290" t="s">
        <v>77</v>
      </c>
      <c r="B774" s="1325">
        <v>86</v>
      </c>
      <c r="C774" s="1306">
        <f t="shared" si="265"/>
        <v>0.54430379746835444</v>
      </c>
      <c r="D774" s="1305">
        <v>1745</v>
      </c>
      <c r="E774" s="1306">
        <f>D774*C774</f>
        <v>949.81012658227849</v>
      </c>
      <c r="F774" s="1307">
        <v>1</v>
      </c>
      <c r="G774" s="1308">
        <f t="shared" si="266"/>
        <v>949.81</v>
      </c>
      <c r="H774" s="1306">
        <f>ROUND(G774*24.09%,2)</f>
        <v>228.81</v>
      </c>
      <c r="I774" s="1309">
        <f>G774+H774</f>
        <v>1178.6199999999999</v>
      </c>
    </row>
    <row r="775" spans="1:9" x14ac:dyDescent="0.2">
      <c r="A775" s="1290" t="s">
        <v>77</v>
      </c>
      <c r="B775" s="1325">
        <v>32</v>
      </c>
      <c r="C775" s="1306">
        <f t="shared" si="265"/>
        <v>0.20253164556962025</v>
      </c>
      <c r="D775" s="1305">
        <v>1745</v>
      </c>
      <c r="E775" s="1306">
        <f>D775*C775</f>
        <v>353.41772151898732</v>
      </c>
      <c r="F775" s="1307">
        <v>1</v>
      </c>
      <c r="G775" s="1308">
        <f t="shared" si="266"/>
        <v>353.42</v>
      </c>
      <c r="H775" s="1306">
        <f>ROUND(G775*24.09%,2)</f>
        <v>85.14</v>
      </c>
      <c r="I775" s="1309">
        <f>G775+H775</f>
        <v>438.56</v>
      </c>
    </row>
    <row r="776" spans="1:9" ht="38.25" x14ac:dyDescent="0.2">
      <c r="A776" s="1289" t="s">
        <v>8</v>
      </c>
      <c r="B776" s="1324">
        <f>SUM(B777:B800)</f>
        <v>1854</v>
      </c>
      <c r="C776" s="1302">
        <f>SUM(C777:C800)</f>
        <v>11.734177215189874</v>
      </c>
      <c r="D776" s="1302"/>
      <c r="E776" s="1302"/>
      <c r="F776" s="1312"/>
      <c r="G776" s="1302">
        <f>SUM(G777:G800)</f>
        <v>12437.84</v>
      </c>
      <c r="H776" s="1302">
        <f>SUM(H777:H800)</f>
        <v>2996.25</v>
      </c>
      <c r="I776" s="1304">
        <f>SUM(I777:I800)</f>
        <v>15434.090000000002</v>
      </c>
    </row>
    <row r="777" spans="1:9" x14ac:dyDescent="0.2">
      <c r="A777" s="1290" t="s">
        <v>612</v>
      </c>
      <c r="B777" s="1325">
        <v>16</v>
      </c>
      <c r="C777" s="1306">
        <f t="shared" ref="C777:C800" si="267">B777/158</f>
        <v>0.10126582278481013</v>
      </c>
      <c r="D777" s="1305">
        <v>6.1139999999999999</v>
      </c>
      <c r="E777" s="1306">
        <f t="shared" ref="E777:E798" si="268">D777*B777</f>
        <v>97.823999999999998</v>
      </c>
      <c r="F777" s="1307">
        <v>1</v>
      </c>
      <c r="G777" s="1308">
        <f t="shared" ref="G777:G800" si="269">ROUND(E777*F777,2)</f>
        <v>97.82</v>
      </c>
      <c r="H777" s="1306">
        <f t="shared" ref="H777:H800" si="270">ROUND(G777*24.09%,2)</f>
        <v>23.56</v>
      </c>
      <c r="I777" s="1309">
        <f t="shared" ref="I777:I800" si="271">G777+H777</f>
        <v>121.38</v>
      </c>
    </row>
    <row r="778" spans="1:9" x14ac:dyDescent="0.2">
      <c r="A778" s="1290" t="s">
        <v>964</v>
      </c>
      <c r="B778" s="1325">
        <v>80</v>
      </c>
      <c r="C778" s="1306">
        <f t="shared" si="267"/>
        <v>0.50632911392405067</v>
      </c>
      <c r="D778" s="1305">
        <v>6.1139999999999999</v>
      </c>
      <c r="E778" s="1306">
        <f t="shared" si="268"/>
        <v>489.12</v>
      </c>
      <c r="F778" s="1307">
        <v>1</v>
      </c>
      <c r="G778" s="1308">
        <f t="shared" si="269"/>
        <v>489.12</v>
      </c>
      <c r="H778" s="1306">
        <f t="shared" si="270"/>
        <v>117.83</v>
      </c>
      <c r="I778" s="1309">
        <f t="shared" si="271"/>
        <v>606.95000000000005</v>
      </c>
    </row>
    <row r="779" spans="1:9" x14ac:dyDescent="0.2">
      <c r="A779" s="1290" t="s">
        <v>612</v>
      </c>
      <c r="B779" s="1325">
        <v>40</v>
      </c>
      <c r="C779" s="1306">
        <f t="shared" si="267"/>
        <v>0.25316455696202533</v>
      </c>
      <c r="D779" s="1305">
        <v>6.1139999999999999</v>
      </c>
      <c r="E779" s="1306">
        <f t="shared" si="268"/>
        <v>244.56</v>
      </c>
      <c r="F779" s="1307">
        <v>1</v>
      </c>
      <c r="G779" s="1308">
        <f t="shared" si="269"/>
        <v>244.56</v>
      </c>
      <c r="H779" s="1306">
        <f t="shared" si="270"/>
        <v>58.91</v>
      </c>
      <c r="I779" s="1309">
        <f t="shared" si="271"/>
        <v>303.47000000000003</v>
      </c>
    </row>
    <row r="780" spans="1:9" x14ac:dyDescent="0.2">
      <c r="A780" s="1290" t="s">
        <v>612</v>
      </c>
      <c r="B780" s="1325">
        <v>72</v>
      </c>
      <c r="C780" s="1306">
        <f t="shared" si="267"/>
        <v>0.45569620253164556</v>
      </c>
      <c r="D780" s="1305">
        <v>6.1139999999999999</v>
      </c>
      <c r="E780" s="1306">
        <f t="shared" si="268"/>
        <v>440.20799999999997</v>
      </c>
      <c r="F780" s="1307">
        <v>1</v>
      </c>
      <c r="G780" s="1308">
        <f t="shared" si="269"/>
        <v>440.21</v>
      </c>
      <c r="H780" s="1306">
        <f t="shared" si="270"/>
        <v>106.05</v>
      </c>
      <c r="I780" s="1309">
        <f t="shared" si="271"/>
        <v>546.26</v>
      </c>
    </row>
    <row r="781" spans="1:9" x14ac:dyDescent="0.2">
      <c r="A781" s="1290" t="s">
        <v>964</v>
      </c>
      <c r="B781" s="1325">
        <v>16</v>
      </c>
      <c r="C781" s="1306">
        <f t="shared" si="267"/>
        <v>0.10126582278481013</v>
      </c>
      <c r="D781" s="1305">
        <v>6.1139999999999999</v>
      </c>
      <c r="E781" s="1306">
        <f t="shared" si="268"/>
        <v>97.823999999999998</v>
      </c>
      <c r="F781" s="1307">
        <v>1</v>
      </c>
      <c r="G781" s="1308">
        <f t="shared" si="269"/>
        <v>97.82</v>
      </c>
      <c r="H781" s="1306">
        <f t="shared" si="270"/>
        <v>23.56</v>
      </c>
      <c r="I781" s="1309">
        <f t="shared" si="271"/>
        <v>121.38</v>
      </c>
    </row>
    <row r="782" spans="1:9" x14ac:dyDescent="0.2">
      <c r="A782" s="1290" t="s">
        <v>612</v>
      </c>
      <c r="B782" s="1325">
        <v>24</v>
      </c>
      <c r="C782" s="1306">
        <f t="shared" si="267"/>
        <v>0.15189873417721519</v>
      </c>
      <c r="D782" s="1305">
        <v>6.1139999999999999</v>
      </c>
      <c r="E782" s="1306">
        <f t="shared" si="268"/>
        <v>146.73599999999999</v>
      </c>
      <c r="F782" s="1307">
        <v>1</v>
      </c>
      <c r="G782" s="1308">
        <f t="shared" si="269"/>
        <v>146.74</v>
      </c>
      <c r="H782" s="1306">
        <f t="shared" si="270"/>
        <v>35.35</v>
      </c>
      <c r="I782" s="1309">
        <f t="shared" si="271"/>
        <v>182.09</v>
      </c>
    </row>
    <row r="783" spans="1:9" x14ac:dyDescent="0.2">
      <c r="A783" s="1290" t="s">
        <v>612</v>
      </c>
      <c r="B783" s="1325">
        <v>24</v>
      </c>
      <c r="C783" s="1306">
        <f t="shared" si="267"/>
        <v>0.15189873417721519</v>
      </c>
      <c r="D783" s="1305">
        <v>6.1139999999999999</v>
      </c>
      <c r="E783" s="1306">
        <f t="shared" si="268"/>
        <v>146.73599999999999</v>
      </c>
      <c r="F783" s="1307">
        <v>1</v>
      </c>
      <c r="G783" s="1308">
        <f t="shared" si="269"/>
        <v>146.74</v>
      </c>
      <c r="H783" s="1306">
        <f t="shared" si="270"/>
        <v>35.35</v>
      </c>
      <c r="I783" s="1309">
        <f t="shared" si="271"/>
        <v>182.09</v>
      </c>
    </row>
    <row r="784" spans="1:9" x14ac:dyDescent="0.2">
      <c r="A784" s="1290" t="s">
        <v>612</v>
      </c>
      <c r="B784" s="1325">
        <v>24</v>
      </c>
      <c r="C784" s="1306">
        <f t="shared" si="267"/>
        <v>0.15189873417721519</v>
      </c>
      <c r="D784" s="1305">
        <v>6.1139999999999999</v>
      </c>
      <c r="E784" s="1306">
        <f t="shared" si="268"/>
        <v>146.73599999999999</v>
      </c>
      <c r="F784" s="1307">
        <v>1</v>
      </c>
      <c r="G784" s="1308">
        <f t="shared" si="269"/>
        <v>146.74</v>
      </c>
      <c r="H784" s="1306">
        <f t="shared" si="270"/>
        <v>35.35</v>
      </c>
      <c r="I784" s="1309">
        <f t="shared" si="271"/>
        <v>182.09</v>
      </c>
    </row>
    <row r="785" spans="1:9" x14ac:dyDescent="0.2">
      <c r="A785" s="1290" t="s">
        <v>612</v>
      </c>
      <c r="B785" s="1325">
        <v>16</v>
      </c>
      <c r="C785" s="1306">
        <f t="shared" si="267"/>
        <v>0.10126582278481013</v>
      </c>
      <c r="D785" s="1305">
        <v>6.1139999999999999</v>
      </c>
      <c r="E785" s="1306">
        <f t="shared" si="268"/>
        <v>97.823999999999998</v>
      </c>
      <c r="F785" s="1307">
        <v>1</v>
      </c>
      <c r="G785" s="1308">
        <f t="shared" si="269"/>
        <v>97.82</v>
      </c>
      <c r="H785" s="1306">
        <f t="shared" si="270"/>
        <v>23.56</v>
      </c>
      <c r="I785" s="1309">
        <f t="shared" si="271"/>
        <v>121.38</v>
      </c>
    </row>
    <row r="786" spans="1:9" x14ac:dyDescent="0.2">
      <c r="A786" s="1290" t="s">
        <v>612</v>
      </c>
      <c r="B786" s="1325">
        <v>56</v>
      </c>
      <c r="C786" s="1306">
        <f t="shared" si="267"/>
        <v>0.35443037974683544</v>
      </c>
      <c r="D786" s="1305">
        <v>6.1139999999999999</v>
      </c>
      <c r="E786" s="1306">
        <f t="shared" si="268"/>
        <v>342.38400000000001</v>
      </c>
      <c r="F786" s="1307">
        <v>1</v>
      </c>
      <c r="G786" s="1308">
        <f t="shared" si="269"/>
        <v>342.38</v>
      </c>
      <c r="H786" s="1306">
        <f t="shared" si="270"/>
        <v>82.48</v>
      </c>
      <c r="I786" s="1309">
        <f t="shared" si="271"/>
        <v>424.86</v>
      </c>
    </row>
    <row r="787" spans="1:9" x14ac:dyDescent="0.2">
      <c r="A787" s="1290" t="s">
        <v>612</v>
      </c>
      <c r="B787" s="1325">
        <v>32</v>
      </c>
      <c r="C787" s="1306">
        <f t="shared" si="267"/>
        <v>0.20253164556962025</v>
      </c>
      <c r="D787" s="1305">
        <v>6.1139999999999999</v>
      </c>
      <c r="E787" s="1306">
        <f t="shared" si="268"/>
        <v>195.648</v>
      </c>
      <c r="F787" s="1307">
        <v>1</v>
      </c>
      <c r="G787" s="1308">
        <f t="shared" si="269"/>
        <v>195.65</v>
      </c>
      <c r="H787" s="1306">
        <f t="shared" si="270"/>
        <v>47.13</v>
      </c>
      <c r="I787" s="1309">
        <f t="shared" si="271"/>
        <v>242.78</v>
      </c>
    </row>
    <row r="788" spans="1:9" x14ac:dyDescent="0.2">
      <c r="A788" s="1290" t="s">
        <v>612</v>
      </c>
      <c r="B788" s="1325">
        <v>24</v>
      </c>
      <c r="C788" s="1306">
        <f t="shared" si="267"/>
        <v>0.15189873417721519</v>
      </c>
      <c r="D788" s="1305">
        <v>6.1139999999999999</v>
      </c>
      <c r="E788" s="1306">
        <f t="shared" si="268"/>
        <v>146.73599999999999</v>
      </c>
      <c r="F788" s="1307">
        <v>1</v>
      </c>
      <c r="G788" s="1308">
        <f t="shared" si="269"/>
        <v>146.74</v>
      </c>
      <c r="H788" s="1306">
        <f t="shared" si="270"/>
        <v>35.35</v>
      </c>
      <c r="I788" s="1309">
        <f t="shared" si="271"/>
        <v>182.09</v>
      </c>
    </row>
    <row r="789" spans="1:9" x14ac:dyDescent="0.2">
      <c r="A789" s="1290" t="s">
        <v>964</v>
      </c>
      <c r="B789" s="1325">
        <v>176</v>
      </c>
      <c r="C789" s="1306">
        <f t="shared" si="267"/>
        <v>1.1139240506329113</v>
      </c>
      <c r="D789" s="1305">
        <v>6.1139999999999999</v>
      </c>
      <c r="E789" s="1306">
        <f t="shared" si="268"/>
        <v>1076.0640000000001</v>
      </c>
      <c r="F789" s="1307">
        <v>1</v>
      </c>
      <c r="G789" s="1308">
        <f t="shared" si="269"/>
        <v>1076.06</v>
      </c>
      <c r="H789" s="1306">
        <f t="shared" si="270"/>
        <v>259.22000000000003</v>
      </c>
      <c r="I789" s="1309">
        <f t="shared" si="271"/>
        <v>1335.28</v>
      </c>
    </row>
    <row r="790" spans="1:9" x14ac:dyDescent="0.2">
      <c r="A790" s="1290" t="s">
        <v>964</v>
      </c>
      <c r="B790" s="1325">
        <v>80</v>
      </c>
      <c r="C790" s="1306">
        <f t="shared" si="267"/>
        <v>0.50632911392405067</v>
      </c>
      <c r="D790" s="1305">
        <v>6.1139999999999999</v>
      </c>
      <c r="E790" s="1306">
        <f t="shared" si="268"/>
        <v>489.12</v>
      </c>
      <c r="F790" s="1307">
        <v>1</v>
      </c>
      <c r="G790" s="1308">
        <f t="shared" si="269"/>
        <v>489.12</v>
      </c>
      <c r="H790" s="1306">
        <f t="shared" si="270"/>
        <v>117.83</v>
      </c>
      <c r="I790" s="1309">
        <f t="shared" si="271"/>
        <v>606.95000000000005</v>
      </c>
    </row>
    <row r="791" spans="1:9" x14ac:dyDescent="0.2">
      <c r="A791" s="1290" t="s">
        <v>612</v>
      </c>
      <c r="B791" s="1325">
        <v>120</v>
      </c>
      <c r="C791" s="1306">
        <f t="shared" si="267"/>
        <v>0.759493670886076</v>
      </c>
      <c r="D791" s="1305">
        <v>6.1139999999999999</v>
      </c>
      <c r="E791" s="1306">
        <f t="shared" si="268"/>
        <v>733.68</v>
      </c>
      <c r="F791" s="1307">
        <v>1</v>
      </c>
      <c r="G791" s="1308">
        <f t="shared" si="269"/>
        <v>733.68</v>
      </c>
      <c r="H791" s="1306">
        <f t="shared" si="270"/>
        <v>176.74</v>
      </c>
      <c r="I791" s="1309">
        <f t="shared" si="271"/>
        <v>910.42</v>
      </c>
    </row>
    <row r="792" spans="1:9" x14ac:dyDescent="0.2">
      <c r="A792" s="1290" t="s">
        <v>612</v>
      </c>
      <c r="B792" s="1325">
        <v>64</v>
      </c>
      <c r="C792" s="1306">
        <f t="shared" si="267"/>
        <v>0.4050632911392405</v>
      </c>
      <c r="D792" s="1305">
        <v>6.1139999999999999</v>
      </c>
      <c r="E792" s="1306">
        <f t="shared" si="268"/>
        <v>391.29599999999999</v>
      </c>
      <c r="F792" s="1307">
        <v>1</v>
      </c>
      <c r="G792" s="1308">
        <f t="shared" si="269"/>
        <v>391.3</v>
      </c>
      <c r="H792" s="1306">
        <f t="shared" si="270"/>
        <v>94.26</v>
      </c>
      <c r="I792" s="1309">
        <f t="shared" si="271"/>
        <v>485.56</v>
      </c>
    </row>
    <row r="793" spans="1:9" x14ac:dyDescent="0.2">
      <c r="A793" s="1290" t="s">
        <v>612</v>
      </c>
      <c r="B793" s="1325">
        <v>48</v>
      </c>
      <c r="C793" s="1306">
        <f t="shared" si="267"/>
        <v>0.30379746835443039</v>
      </c>
      <c r="D793" s="1305">
        <v>6.1139999999999999</v>
      </c>
      <c r="E793" s="1306">
        <f t="shared" si="268"/>
        <v>293.47199999999998</v>
      </c>
      <c r="F793" s="1307">
        <v>1</v>
      </c>
      <c r="G793" s="1308">
        <f t="shared" si="269"/>
        <v>293.47000000000003</v>
      </c>
      <c r="H793" s="1306">
        <f t="shared" si="270"/>
        <v>70.7</v>
      </c>
      <c r="I793" s="1309">
        <f t="shared" si="271"/>
        <v>364.17</v>
      </c>
    </row>
    <row r="794" spans="1:9" x14ac:dyDescent="0.2">
      <c r="A794" s="1290" t="s">
        <v>964</v>
      </c>
      <c r="B794" s="1325">
        <v>8</v>
      </c>
      <c r="C794" s="1306">
        <f t="shared" si="267"/>
        <v>5.0632911392405063E-2</v>
      </c>
      <c r="D794" s="1305">
        <v>6.1139999999999999</v>
      </c>
      <c r="E794" s="1306">
        <f t="shared" si="268"/>
        <v>48.911999999999999</v>
      </c>
      <c r="F794" s="1307">
        <v>1</v>
      </c>
      <c r="G794" s="1308">
        <f t="shared" si="269"/>
        <v>48.91</v>
      </c>
      <c r="H794" s="1306">
        <f t="shared" si="270"/>
        <v>11.78</v>
      </c>
      <c r="I794" s="1309">
        <f t="shared" si="271"/>
        <v>60.69</v>
      </c>
    </row>
    <row r="795" spans="1:9" x14ac:dyDescent="0.2">
      <c r="A795" s="1290" t="s">
        <v>964</v>
      </c>
      <c r="B795" s="1325">
        <v>200</v>
      </c>
      <c r="C795" s="1306">
        <f t="shared" si="267"/>
        <v>1.2658227848101267</v>
      </c>
      <c r="D795" s="1305">
        <v>6.1139999999999999</v>
      </c>
      <c r="E795" s="1306">
        <f t="shared" si="268"/>
        <v>1222.8</v>
      </c>
      <c r="F795" s="1307">
        <v>1</v>
      </c>
      <c r="G795" s="1308">
        <f t="shared" si="269"/>
        <v>1222.8</v>
      </c>
      <c r="H795" s="1306">
        <f t="shared" si="270"/>
        <v>294.57</v>
      </c>
      <c r="I795" s="1309">
        <f t="shared" si="271"/>
        <v>1517.37</v>
      </c>
    </row>
    <row r="796" spans="1:9" x14ac:dyDescent="0.2">
      <c r="A796" s="1290" t="s">
        <v>964</v>
      </c>
      <c r="B796" s="1325">
        <v>160</v>
      </c>
      <c r="C796" s="1306">
        <f t="shared" si="267"/>
        <v>1.0126582278481013</v>
      </c>
      <c r="D796" s="1305">
        <v>6.1440000000000001</v>
      </c>
      <c r="E796" s="1306">
        <f t="shared" si="268"/>
        <v>983.04</v>
      </c>
      <c r="F796" s="1307">
        <v>1</v>
      </c>
      <c r="G796" s="1308">
        <f t="shared" si="269"/>
        <v>983.04</v>
      </c>
      <c r="H796" s="1306">
        <f t="shared" si="270"/>
        <v>236.81</v>
      </c>
      <c r="I796" s="1309">
        <f t="shared" si="271"/>
        <v>1219.8499999999999</v>
      </c>
    </row>
    <row r="797" spans="1:9" x14ac:dyDescent="0.2">
      <c r="A797" s="1290" t="s">
        <v>612</v>
      </c>
      <c r="B797" s="1325">
        <v>88</v>
      </c>
      <c r="C797" s="1306">
        <f t="shared" si="267"/>
        <v>0.55696202531645567</v>
      </c>
      <c r="D797" s="1305">
        <v>7.3727999999999998</v>
      </c>
      <c r="E797" s="1306">
        <f t="shared" si="268"/>
        <v>648.80639999999994</v>
      </c>
      <c r="F797" s="1307">
        <v>1</v>
      </c>
      <c r="G797" s="1308">
        <f t="shared" si="269"/>
        <v>648.80999999999995</v>
      </c>
      <c r="H797" s="1306">
        <f t="shared" si="270"/>
        <v>156.30000000000001</v>
      </c>
      <c r="I797" s="1309">
        <f t="shared" si="271"/>
        <v>805.1099999999999</v>
      </c>
    </row>
    <row r="798" spans="1:9" x14ac:dyDescent="0.2">
      <c r="A798" s="1290" t="s">
        <v>612</v>
      </c>
      <c r="B798" s="1325">
        <v>162</v>
      </c>
      <c r="C798" s="1306">
        <f t="shared" si="267"/>
        <v>1.0253164556962024</v>
      </c>
      <c r="D798" s="1305">
        <v>7.3727999999999998</v>
      </c>
      <c r="E798" s="1306">
        <f t="shared" si="268"/>
        <v>1194.3935999999999</v>
      </c>
      <c r="F798" s="1307">
        <v>1</v>
      </c>
      <c r="G798" s="1308">
        <f t="shared" si="269"/>
        <v>1194.3900000000001</v>
      </c>
      <c r="H798" s="1306">
        <f t="shared" si="270"/>
        <v>287.73</v>
      </c>
      <c r="I798" s="1309">
        <f t="shared" si="271"/>
        <v>1482.1200000000001</v>
      </c>
    </row>
    <row r="799" spans="1:9" x14ac:dyDescent="0.2">
      <c r="A799" s="1290" t="s">
        <v>612</v>
      </c>
      <c r="B799" s="1325">
        <v>158</v>
      </c>
      <c r="C799" s="1306">
        <f t="shared" si="267"/>
        <v>1</v>
      </c>
      <c r="D799" s="1305">
        <v>1230</v>
      </c>
      <c r="E799" s="1306">
        <f>D799*C799</f>
        <v>1230</v>
      </c>
      <c r="F799" s="1307">
        <v>1</v>
      </c>
      <c r="G799" s="1308">
        <f t="shared" si="269"/>
        <v>1230</v>
      </c>
      <c r="H799" s="1306">
        <f t="shared" si="270"/>
        <v>296.31</v>
      </c>
      <c r="I799" s="1309">
        <f t="shared" si="271"/>
        <v>1526.31</v>
      </c>
    </row>
    <row r="800" spans="1:9" x14ac:dyDescent="0.2">
      <c r="A800" s="1290" t="s">
        <v>510</v>
      </c>
      <c r="B800" s="1325">
        <v>166</v>
      </c>
      <c r="C800" s="1306">
        <f t="shared" si="267"/>
        <v>1.0506329113924051</v>
      </c>
      <c r="D800" s="1305">
        <v>1460</v>
      </c>
      <c r="E800" s="1306">
        <f>D800*C800</f>
        <v>1533.9240506329115</v>
      </c>
      <c r="F800" s="1307">
        <v>1</v>
      </c>
      <c r="G800" s="1308">
        <f t="shared" si="269"/>
        <v>1533.92</v>
      </c>
      <c r="H800" s="1306">
        <f t="shared" si="270"/>
        <v>369.52</v>
      </c>
      <c r="I800" s="1309">
        <f t="shared" si="271"/>
        <v>1903.44</v>
      </c>
    </row>
    <row r="801" spans="1:9" ht="38.25" x14ac:dyDescent="0.2">
      <c r="A801" s="1289" t="s">
        <v>9</v>
      </c>
      <c r="B801" s="1324">
        <f>SUM(B802:B809)</f>
        <v>876</v>
      </c>
      <c r="C801" s="1302">
        <f>SUM(C802:C809)</f>
        <v>5.5443037974683538</v>
      </c>
      <c r="D801" s="1302"/>
      <c r="E801" s="1302"/>
      <c r="F801" s="1312"/>
      <c r="G801" s="1302">
        <f>SUM(G802:G809)</f>
        <v>3604.2599999999998</v>
      </c>
      <c r="H801" s="1302">
        <f>SUM(H802:H809)</f>
        <v>868.28</v>
      </c>
      <c r="I801" s="1304">
        <f>SUM(I802:I809)</f>
        <v>4472.54</v>
      </c>
    </row>
    <row r="802" spans="1:9" x14ac:dyDescent="0.2">
      <c r="A802" s="1290" t="s">
        <v>62</v>
      </c>
      <c r="B802" s="1325">
        <v>56</v>
      </c>
      <c r="C802" s="1306">
        <f t="shared" ref="C802:C809" si="272">B802/158</f>
        <v>0.35443037974683544</v>
      </c>
      <c r="D802" s="1305">
        <v>4.0880000000000001</v>
      </c>
      <c r="E802" s="1306">
        <f t="shared" ref="E802:E808" si="273">D802*B802</f>
        <v>228.928</v>
      </c>
      <c r="F802" s="1307">
        <v>1</v>
      </c>
      <c r="G802" s="1308">
        <f t="shared" ref="G802:G809" si="274">ROUND(E802*F802,2)</f>
        <v>228.93</v>
      </c>
      <c r="H802" s="1306">
        <f t="shared" ref="H802:H809" si="275">ROUND(G802*24.09%,2)</f>
        <v>55.15</v>
      </c>
      <c r="I802" s="1309">
        <f t="shared" ref="I802:I809" si="276">G802+H802</f>
        <v>284.08</v>
      </c>
    </row>
    <row r="803" spans="1:9" x14ac:dyDescent="0.2">
      <c r="A803" s="1290" t="s">
        <v>62</v>
      </c>
      <c r="B803" s="1325">
        <v>176</v>
      </c>
      <c r="C803" s="1306">
        <f t="shared" si="272"/>
        <v>1.1139240506329113</v>
      </c>
      <c r="D803" s="1305">
        <v>4.0880000000000001</v>
      </c>
      <c r="E803" s="1306">
        <f t="shared" si="273"/>
        <v>719.48800000000006</v>
      </c>
      <c r="F803" s="1307">
        <v>1</v>
      </c>
      <c r="G803" s="1308">
        <f t="shared" si="274"/>
        <v>719.49</v>
      </c>
      <c r="H803" s="1306">
        <f t="shared" si="275"/>
        <v>173.33</v>
      </c>
      <c r="I803" s="1309">
        <f t="shared" si="276"/>
        <v>892.82</v>
      </c>
    </row>
    <row r="804" spans="1:9" x14ac:dyDescent="0.2">
      <c r="A804" s="1290" t="s">
        <v>62</v>
      </c>
      <c r="B804" s="1325">
        <v>48</v>
      </c>
      <c r="C804" s="1306">
        <f t="shared" si="272"/>
        <v>0.30379746835443039</v>
      </c>
      <c r="D804" s="1305">
        <v>4.0880000000000001</v>
      </c>
      <c r="E804" s="1306">
        <f t="shared" si="273"/>
        <v>196.22399999999999</v>
      </c>
      <c r="F804" s="1307">
        <v>1</v>
      </c>
      <c r="G804" s="1308">
        <f t="shared" si="274"/>
        <v>196.22</v>
      </c>
      <c r="H804" s="1306">
        <f t="shared" si="275"/>
        <v>47.27</v>
      </c>
      <c r="I804" s="1309">
        <f t="shared" si="276"/>
        <v>243.49</v>
      </c>
    </row>
    <row r="805" spans="1:9" x14ac:dyDescent="0.2">
      <c r="A805" s="1290" t="s">
        <v>62</v>
      </c>
      <c r="B805" s="1325">
        <v>144</v>
      </c>
      <c r="C805" s="1306">
        <f t="shared" si="272"/>
        <v>0.91139240506329111</v>
      </c>
      <c r="D805" s="1305">
        <v>4.0880000000000001</v>
      </c>
      <c r="E805" s="1306">
        <f t="shared" si="273"/>
        <v>588.67200000000003</v>
      </c>
      <c r="F805" s="1307">
        <v>1</v>
      </c>
      <c r="G805" s="1308">
        <f t="shared" si="274"/>
        <v>588.66999999999996</v>
      </c>
      <c r="H805" s="1306">
        <f t="shared" si="275"/>
        <v>141.81</v>
      </c>
      <c r="I805" s="1309">
        <f t="shared" si="276"/>
        <v>730.48</v>
      </c>
    </row>
    <row r="806" spans="1:9" x14ac:dyDescent="0.2">
      <c r="A806" s="1290" t="s">
        <v>62</v>
      </c>
      <c r="B806" s="1325">
        <v>168</v>
      </c>
      <c r="C806" s="1306">
        <f t="shared" si="272"/>
        <v>1.0632911392405062</v>
      </c>
      <c r="D806" s="1305">
        <v>4.0880000000000001</v>
      </c>
      <c r="E806" s="1306">
        <f t="shared" si="273"/>
        <v>686.78399999999999</v>
      </c>
      <c r="F806" s="1307">
        <v>1</v>
      </c>
      <c r="G806" s="1308">
        <f t="shared" si="274"/>
        <v>686.78</v>
      </c>
      <c r="H806" s="1306">
        <f t="shared" si="275"/>
        <v>165.45</v>
      </c>
      <c r="I806" s="1309">
        <f t="shared" si="276"/>
        <v>852.23</v>
      </c>
    </row>
    <row r="807" spans="1:9" x14ac:dyDescent="0.2">
      <c r="A807" s="1290" t="s">
        <v>62</v>
      </c>
      <c r="B807" s="1325">
        <v>88</v>
      </c>
      <c r="C807" s="1306">
        <f t="shared" si="272"/>
        <v>0.55696202531645567</v>
      </c>
      <c r="D807" s="1305">
        <v>4.0880000000000001</v>
      </c>
      <c r="E807" s="1306">
        <f t="shared" si="273"/>
        <v>359.74400000000003</v>
      </c>
      <c r="F807" s="1307">
        <v>1</v>
      </c>
      <c r="G807" s="1308">
        <f t="shared" si="274"/>
        <v>359.74</v>
      </c>
      <c r="H807" s="1306">
        <f t="shared" si="275"/>
        <v>86.66</v>
      </c>
      <c r="I807" s="1309">
        <f t="shared" si="276"/>
        <v>446.4</v>
      </c>
    </row>
    <row r="808" spans="1:9" x14ac:dyDescent="0.2">
      <c r="A808" s="1290" t="s">
        <v>62</v>
      </c>
      <c r="B808" s="1325">
        <v>176</v>
      </c>
      <c r="C808" s="1306">
        <f t="shared" si="272"/>
        <v>1.1139240506329113</v>
      </c>
      <c r="D808" s="1305">
        <v>4.0880000000000001</v>
      </c>
      <c r="E808" s="1306">
        <f t="shared" si="273"/>
        <v>719.48800000000006</v>
      </c>
      <c r="F808" s="1307">
        <v>1</v>
      </c>
      <c r="G808" s="1308">
        <f t="shared" si="274"/>
        <v>719.49</v>
      </c>
      <c r="H808" s="1306">
        <f t="shared" si="275"/>
        <v>173.33</v>
      </c>
      <c r="I808" s="1309">
        <f t="shared" si="276"/>
        <v>892.82</v>
      </c>
    </row>
    <row r="809" spans="1:9" x14ac:dyDescent="0.2">
      <c r="A809" s="1290" t="s">
        <v>62</v>
      </c>
      <c r="B809" s="1325">
        <v>20</v>
      </c>
      <c r="C809" s="1306">
        <f t="shared" si="272"/>
        <v>0.12658227848101267</v>
      </c>
      <c r="D809" s="1305">
        <v>829</v>
      </c>
      <c r="E809" s="1306">
        <f>D809*C809</f>
        <v>104.9367088607595</v>
      </c>
      <c r="F809" s="1307">
        <v>1</v>
      </c>
      <c r="G809" s="1308">
        <f t="shared" si="274"/>
        <v>104.94</v>
      </c>
      <c r="H809" s="1306">
        <f t="shared" si="275"/>
        <v>25.28</v>
      </c>
      <c r="I809" s="1309">
        <f t="shared" si="276"/>
        <v>130.22</v>
      </c>
    </row>
    <row r="810" spans="1:9" ht="25.5" x14ac:dyDescent="0.2">
      <c r="A810" s="1289" t="s">
        <v>7</v>
      </c>
      <c r="B810" s="1324">
        <f>SUM(B811:B820)</f>
        <v>986</v>
      </c>
      <c r="C810" s="1302">
        <f>SUM(C811:C820)</f>
        <v>6.2405063291139236</v>
      </c>
      <c r="D810" s="1302"/>
      <c r="E810" s="1302"/>
      <c r="F810" s="1312"/>
      <c r="G810" s="1302">
        <f>SUM(G811:G820)</f>
        <v>3512.9</v>
      </c>
      <c r="H810" s="1302">
        <f>SUM(H811:H820)</f>
        <v>846.25999999999988</v>
      </c>
      <c r="I810" s="1304">
        <f>SUM(I811:I820)</f>
        <v>4359.16</v>
      </c>
    </row>
    <row r="811" spans="1:9" x14ac:dyDescent="0.2">
      <c r="A811" s="1290" t="s">
        <v>948</v>
      </c>
      <c r="B811" s="1325">
        <v>20</v>
      </c>
      <c r="C811" s="1306">
        <f t="shared" ref="C811:C820" si="277">B811/158</f>
        <v>0.12658227848101267</v>
      </c>
      <c r="D811" s="1305">
        <v>649</v>
      </c>
      <c r="E811" s="1306">
        <f>D811*C811</f>
        <v>82.151898734177223</v>
      </c>
      <c r="F811" s="1307">
        <v>1</v>
      </c>
      <c r="G811" s="1308">
        <f t="shared" ref="G811:G820" si="278">ROUND(E811*F811,2)</f>
        <v>82.15</v>
      </c>
      <c r="H811" s="1306">
        <f t="shared" ref="H811:H820" si="279">ROUND(G811*24.09%,2)</f>
        <v>19.79</v>
      </c>
      <c r="I811" s="1309">
        <f t="shared" ref="I811:I820" si="280">G811+H811</f>
        <v>101.94</v>
      </c>
    </row>
    <row r="812" spans="1:9" x14ac:dyDescent="0.2">
      <c r="A812" s="1290" t="s">
        <v>1653</v>
      </c>
      <c r="B812" s="1325">
        <v>128</v>
      </c>
      <c r="C812" s="1306">
        <f t="shared" si="277"/>
        <v>0.810126582278481</v>
      </c>
      <c r="D812" s="1305">
        <v>3.4885999999999999</v>
      </c>
      <c r="E812" s="1306">
        <f t="shared" ref="E812:E819" si="281">D812*B812</f>
        <v>446.54079999999999</v>
      </c>
      <c r="F812" s="1307">
        <v>1</v>
      </c>
      <c r="G812" s="1308">
        <f t="shared" si="278"/>
        <v>446.54</v>
      </c>
      <c r="H812" s="1306">
        <f t="shared" si="279"/>
        <v>107.57</v>
      </c>
      <c r="I812" s="1309">
        <f t="shared" si="280"/>
        <v>554.11</v>
      </c>
    </row>
    <row r="813" spans="1:9" x14ac:dyDescent="0.2">
      <c r="A813" s="1290" t="s">
        <v>1653</v>
      </c>
      <c r="B813" s="1325">
        <v>72</v>
      </c>
      <c r="C813" s="1306">
        <f t="shared" si="277"/>
        <v>0.45569620253164556</v>
      </c>
      <c r="D813" s="1305">
        <v>3.4885999999999999</v>
      </c>
      <c r="E813" s="1306">
        <f t="shared" si="281"/>
        <v>251.17919999999998</v>
      </c>
      <c r="F813" s="1307">
        <v>1</v>
      </c>
      <c r="G813" s="1308">
        <f t="shared" si="278"/>
        <v>251.18</v>
      </c>
      <c r="H813" s="1306">
        <f t="shared" si="279"/>
        <v>60.51</v>
      </c>
      <c r="I813" s="1309">
        <f t="shared" si="280"/>
        <v>311.69</v>
      </c>
    </row>
    <row r="814" spans="1:9" x14ac:dyDescent="0.2">
      <c r="A814" s="1290" t="s">
        <v>1653</v>
      </c>
      <c r="B814" s="1325">
        <v>176</v>
      </c>
      <c r="C814" s="1306">
        <f t="shared" si="277"/>
        <v>1.1139240506329113</v>
      </c>
      <c r="D814" s="1305">
        <v>3.4885999999999999</v>
      </c>
      <c r="E814" s="1306">
        <f t="shared" si="281"/>
        <v>613.99360000000001</v>
      </c>
      <c r="F814" s="1307">
        <v>1</v>
      </c>
      <c r="G814" s="1308">
        <f t="shared" si="278"/>
        <v>613.99</v>
      </c>
      <c r="H814" s="1306">
        <f t="shared" si="279"/>
        <v>147.91</v>
      </c>
      <c r="I814" s="1309">
        <f t="shared" si="280"/>
        <v>761.9</v>
      </c>
    </row>
    <row r="815" spans="1:9" x14ac:dyDescent="0.2">
      <c r="A815" s="1290" t="s">
        <v>1653</v>
      </c>
      <c r="B815" s="1325">
        <v>192</v>
      </c>
      <c r="C815" s="1306">
        <f t="shared" si="277"/>
        <v>1.2151898734177216</v>
      </c>
      <c r="D815" s="1305">
        <v>3.4885999999999999</v>
      </c>
      <c r="E815" s="1306">
        <f t="shared" si="281"/>
        <v>669.81119999999999</v>
      </c>
      <c r="F815" s="1307">
        <v>1</v>
      </c>
      <c r="G815" s="1308">
        <f t="shared" si="278"/>
        <v>669.81</v>
      </c>
      <c r="H815" s="1306">
        <f t="shared" si="279"/>
        <v>161.36000000000001</v>
      </c>
      <c r="I815" s="1309">
        <f t="shared" si="280"/>
        <v>831.17</v>
      </c>
    </row>
    <row r="816" spans="1:9" x14ac:dyDescent="0.2">
      <c r="A816" s="1290" t="s">
        <v>1653</v>
      </c>
      <c r="B816" s="1325">
        <v>24</v>
      </c>
      <c r="C816" s="1306">
        <f t="shared" si="277"/>
        <v>0.15189873417721519</v>
      </c>
      <c r="D816" s="1305">
        <v>3.4885999999999999</v>
      </c>
      <c r="E816" s="1306">
        <f t="shared" si="281"/>
        <v>83.726399999999998</v>
      </c>
      <c r="F816" s="1307">
        <v>1</v>
      </c>
      <c r="G816" s="1308">
        <f t="shared" si="278"/>
        <v>83.73</v>
      </c>
      <c r="H816" s="1306">
        <f t="shared" si="279"/>
        <v>20.170000000000002</v>
      </c>
      <c r="I816" s="1309">
        <f t="shared" si="280"/>
        <v>103.9</v>
      </c>
    </row>
    <row r="817" spans="1:9" x14ac:dyDescent="0.2">
      <c r="A817" s="1290" t="s">
        <v>1653</v>
      </c>
      <c r="B817" s="1325">
        <v>168</v>
      </c>
      <c r="C817" s="1306">
        <f t="shared" si="277"/>
        <v>1.0632911392405062</v>
      </c>
      <c r="D817" s="1305">
        <v>3.4885999999999999</v>
      </c>
      <c r="E817" s="1306">
        <f t="shared" si="281"/>
        <v>586.08479999999997</v>
      </c>
      <c r="F817" s="1307">
        <v>1</v>
      </c>
      <c r="G817" s="1308">
        <f t="shared" si="278"/>
        <v>586.08000000000004</v>
      </c>
      <c r="H817" s="1306">
        <f t="shared" si="279"/>
        <v>141.19</v>
      </c>
      <c r="I817" s="1309">
        <f t="shared" si="280"/>
        <v>727.27</v>
      </c>
    </row>
    <row r="818" spans="1:9" x14ac:dyDescent="0.2">
      <c r="A818" s="1290" t="s">
        <v>1653</v>
      </c>
      <c r="B818" s="1325">
        <v>128</v>
      </c>
      <c r="C818" s="1306">
        <f t="shared" si="277"/>
        <v>0.810126582278481</v>
      </c>
      <c r="D818" s="1305">
        <v>3.4885999999999999</v>
      </c>
      <c r="E818" s="1306">
        <f t="shared" si="281"/>
        <v>446.54079999999999</v>
      </c>
      <c r="F818" s="1307">
        <v>1</v>
      </c>
      <c r="G818" s="1308">
        <f t="shared" si="278"/>
        <v>446.54</v>
      </c>
      <c r="H818" s="1306">
        <f t="shared" si="279"/>
        <v>107.57</v>
      </c>
      <c r="I818" s="1309">
        <f t="shared" si="280"/>
        <v>554.11</v>
      </c>
    </row>
    <row r="819" spans="1:9" x14ac:dyDescent="0.2">
      <c r="A819" s="1290" t="s">
        <v>1653</v>
      </c>
      <c r="B819" s="1325">
        <v>24</v>
      </c>
      <c r="C819" s="1306">
        <f t="shared" si="277"/>
        <v>0.15189873417721519</v>
      </c>
      <c r="D819" s="1305">
        <v>3.4885999999999999</v>
      </c>
      <c r="E819" s="1306">
        <f t="shared" si="281"/>
        <v>83.726399999999998</v>
      </c>
      <c r="F819" s="1307">
        <v>1</v>
      </c>
      <c r="G819" s="1308">
        <f t="shared" si="278"/>
        <v>83.73</v>
      </c>
      <c r="H819" s="1306">
        <f t="shared" si="279"/>
        <v>20.170000000000002</v>
      </c>
      <c r="I819" s="1309">
        <f t="shared" si="280"/>
        <v>103.9</v>
      </c>
    </row>
    <row r="820" spans="1:9" x14ac:dyDescent="0.2">
      <c r="A820" s="1290" t="s">
        <v>1653</v>
      </c>
      <c r="B820" s="1325">
        <v>54</v>
      </c>
      <c r="C820" s="1306">
        <f t="shared" si="277"/>
        <v>0.34177215189873417</v>
      </c>
      <c r="D820" s="1305">
        <v>729</v>
      </c>
      <c r="E820" s="1306">
        <f>D820*C820</f>
        <v>249.15189873417719</v>
      </c>
      <c r="F820" s="1307">
        <v>1</v>
      </c>
      <c r="G820" s="1308">
        <f t="shared" si="278"/>
        <v>249.15</v>
      </c>
      <c r="H820" s="1306">
        <f t="shared" si="279"/>
        <v>60.02</v>
      </c>
      <c r="I820" s="1309">
        <f t="shared" si="280"/>
        <v>309.17</v>
      </c>
    </row>
    <row r="821" spans="1:9" x14ac:dyDescent="0.2">
      <c r="A821" s="1288" t="s">
        <v>1680</v>
      </c>
      <c r="B821" s="1323">
        <f>B822+B827+B850+B859</f>
        <v>4547.75</v>
      </c>
      <c r="C821" s="1298">
        <f>C822+C827+C850+C859</f>
        <v>28.783227848101262</v>
      </c>
      <c r="D821" s="1298"/>
      <c r="E821" s="1298"/>
      <c r="F821" s="1299"/>
      <c r="G821" s="1298">
        <f>G822+G827+G850+G859</f>
        <v>26640.3</v>
      </c>
      <c r="H821" s="1298">
        <f>H822+H827+H850+H859</f>
        <v>6417.6500000000005</v>
      </c>
      <c r="I821" s="1300">
        <f>I822+I827+I850+I859</f>
        <v>33057.950000000004</v>
      </c>
    </row>
    <row r="822" spans="1:9" ht="25.5" x14ac:dyDescent="0.2">
      <c r="A822" s="1289" t="s">
        <v>10</v>
      </c>
      <c r="B822" s="1324">
        <f>SUM(B823:B826)</f>
        <v>351.75</v>
      </c>
      <c r="C822" s="1302">
        <f>SUM(C823:C826)</f>
        <v>2.2262658227848102</v>
      </c>
      <c r="D822" s="1302"/>
      <c r="E822" s="1302"/>
      <c r="F822" s="1312"/>
      <c r="G822" s="1302">
        <f>SUM(G823:G826)</f>
        <v>3688.64</v>
      </c>
      <c r="H822" s="1302">
        <f>SUM(H823:H826)</f>
        <v>888.6</v>
      </c>
      <c r="I822" s="1304">
        <f>SUM(I823:I826)</f>
        <v>4577.24</v>
      </c>
    </row>
    <row r="823" spans="1:9" x14ac:dyDescent="0.2">
      <c r="A823" s="1290" t="s">
        <v>655</v>
      </c>
      <c r="B823" s="1325">
        <v>150</v>
      </c>
      <c r="C823" s="1306">
        <f t="shared" ref="C823:C826" si="282">B823/158</f>
        <v>0.94936708860759489</v>
      </c>
      <c r="D823" s="1305">
        <v>1545</v>
      </c>
      <c r="E823" s="1306">
        <f>D823*C823</f>
        <v>1466.7721518987341</v>
      </c>
      <c r="F823" s="1307">
        <v>1</v>
      </c>
      <c r="G823" s="1308">
        <f t="shared" ref="G823:G826" si="283">ROUND(E823*F823,2)</f>
        <v>1466.77</v>
      </c>
      <c r="H823" s="1306">
        <f>ROUND(G823*24.09%,2)</f>
        <v>353.34</v>
      </c>
      <c r="I823" s="1309">
        <f>G823+H823</f>
        <v>1820.11</v>
      </c>
    </row>
    <row r="824" spans="1:9" x14ac:dyDescent="0.2">
      <c r="A824" s="1290" t="s">
        <v>655</v>
      </c>
      <c r="B824" s="1325">
        <v>53.25</v>
      </c>
      <c r="C824" s="1306">
        <f t="shared" si="282"/>
        <v>0.33702531645569622</v>
      </c>
      <c r="D824" s="1305">
        <v>1545</v>
      </c>
      <c r="E824" s="1306">
        <f>D824*C824</f>
        <v>520.70411392405072</v>
      </c>
      <c r="F824" s="1307">
        <v>1</v>
      </c>
      <c r="G824" s="1308">
        <f t="shared" si="283"/>
        <v>520.70000000000005</v>
      </c>
      <c r="H824" s="1306">
        <f>ROUND(G824*24.09%,2)</f>
        <v>125.44</v>
      </c>
      <c r="I824" s="1309">
        <f>G824+H824</f>
        <v>646.1400000000001</v>
      </c>
    </row>
    <row r="825" spans="1:9" x14ac:dyDescent="0.2">
      <c r="A825" s="1290" t="s">
        <v>655</v>
      </c>
      <c r="B825" s="1325">
        <v>106.5</v>
      </c>
      <c r="C825" s="1306">
        <f t="shared" si="282"/>
        <v>0.67405063291139244</v>
      </c>
      <c r="D825" s="1305">
        <v>1810</v>
      </c>
      <c r="E825" s="1306">
        <f>D825*C825</f>
        <v>1220.0316455696204</v>
      </c>
      <c r="F825" s="1307">
        <v>1</v>
      </c>
      <c r="G825" s="1308">
        <f t="shared" si="283"/>
        <v>1220.03</v>
      </c>
      <c r="H825" s="1306">
        <f>ROUND(G825*24.09%,2)</f>
        <v>293.91000000000003</v>
      </c>
      <c r="I825" s="1309">
        <f>G825+H825</f>
        <v>1513.94</v>
      </c>
    </row>
    <row r="826" spans="1:9" x14ac:dyDescent="0.2">
      <c r="A826" s="1290" t="s">
        <v>655</v>
      </c>
      <c r="B826" s="1325">
        <v>42</v>
      </c>
      <c r="C826" s="1306">
        <f t="shared" si="282"/>
        <v>0.26582278481012656</v>
      </c>
      <c r="D826" s="1305">
        <v>1810</v>
      </c>
      <c r="E826" s="1306">
        <f>D826*C826</f>
        <v>481.13924050632909</v>
      </c>
      <c r="F826" s="1307">
        <v>1</v>
      </c>
      <c r="G826" s="1308">
        <f t="shared" si="283"/>
        <v>481.14</v>
      </c>
      <c r="H826" s="1306">
        <f>ROUND(G826*24.09%,2)</f>
        <v>115.91</v>
      </c>
      <c r="I826" s="1309">
        <f>G826+H826</f>
        <v>597.04999999999995</v>
      </c>
    </row>
    <row r="827" spans="1:9" ht="38.25" x14ac:dyDescent="0.2">
      <c r="A827" s="1289" t="s">
        <v>8</v>
      </c>
      <c r="B827" s="1324">
        <f>SUM(B828:B849)</f>
        <v>2296</v>
      </c>
      <c r="C827" s="1302">
        <f>SUM(C828:C849)</f>
        <v>14.531645569620254</v>
      </c>
      <c r="D827" s="1302"/>
      <c r="E827" s="1302"/>
      <c r="F827" s="1312"/>
      <c r="G827" s="1302">
        <f>SUM(G828:G849)</f>
        <v>15196.82</v>
      </c>
      <c r="H827" s="1302">
        <f>SUM(H828:H849)</f>
        <v>3660.920000000001</v>
      </c>
      <c r="I827" s="1304">
        <f>SUM(I828:I849)</f>
        <v>18857.740000000005</v>
      </c>
    </row>
    <row r="828" spans="1:9" x14ac:dyDescent="0.2">
      <c r="A828" s="1290" t="s">
        <v>612</v>
      </c>
      <c r="B828" s="1325">
        <v>128</v>
      </c>
      <c r="C828" s="1306">
        <f t="shared" ref="C828:C849" si="284">B828/158</f>
        <v>0.810126582278481</v>
      </c>
      <c r="D828" s="1305">
        <v>6.1139999999999999</v>
      </c>
      <c r="E828" s="1306">
        <f t="shared" ref="E828:E844" si="285">D828*B828</f>
        <v>782.59199999999998</v>
      </c>
      <c r="F828" s="1307">
        <v>1</v>
      </c>
      <c r="G828" s="1308">
        <f t="shared" ref="G828:G849" si="286">ROUND(E828*F828,2)</f>
        <v>782.59</v>
      </c>
      <c r="H828" s="1306">
        <f t="shared" ref="H828:H849" si="287">ROUND(G828*24.09%,2)</f>
        <v>188.53</v>
      </c>
      <c r="I828" s="1309">
        <f t="shared" ref="I828:I849" si="288">G828+H828</f>
        <v>971.12</v>
      </c>
    </row>
    <row r="829" spans="1:9" x14ac:dyDescent="0.2">
      <c r="A829" s="1290" t="s">
        <v>964</v>
      </c>
      <c r="B829" s="1325">
        <v>32</v>
      </c>
      <c r="C829" s="1306">
        <f t="shared" si="284"/>
        <v>0.20253164556962025</v>
      </c>
      <c r="D829" s="1305">
        <v>6.1139999999999999</v>
      </c>
      <c r="E829" s="1306">
        <f t="shared" si="285"/>
        <v>195.648</v>
      </c>
      <c r="F829" s="1307">
        <v>1</v>
      </c>
      <c r="G829" s="1308">
        <f t="shared" si="286"/>
        <v>195.65</v>
      </c>
      <c r="H829" s="1306">
        <f t="shared" si="287"/>
        <v>47.13</v>
      </c>
      <c r="I829" s="1309">
        <f t="shared" si="288"/>
        <v>242.78</v>
      </c>
    </row>
    <row r="830" spans="1:9" x14ac:dyDescent="0.2">
      <c r="A830" s="1290" t="s">
        <v>612</v>
      </c>
      <c r="B830" s="1325">
        <v>12</v>
      </c>
      <c r="C830" s="1306">
        <f t="shared" si="284"/>
        <v>7.5949367088607597E-2</v>
      </c>
      <c r="D830" s="1305">
        <v>6.1139999999999999</v>
      </c>
      <c r="E830" s="1306">
        <f t="shared" si="285"/>
        <v>73.367999999999995</v>
      </c>
      <c r="F830" s="1307">
        <v>1</v>
      </c>
      <c r="G830" s="1308">
        <f t="shared" si="286"/>
        <v>73.37</v>
      </c>
      <c r="H830" s="1306">
        <f t="shared" si="287"/>
        <v>17.670000000000002</v>
      </c>
      <c r="I830" s="1309">
        <f t="shared" si="288"/>
        <v>91.04</v>
      </c>
    </row>
    <row r="831" spans="1:9" x14ac:dyDescent="0.2">
      <c r="A831" s="1290" t="s">
        <v>964</v>
      </c>
      <c r="B831" s="1325">
        <v>24</v>
      </c>
      <c r="C831" s="1306">
        <f t="shared" si="284"/>
        <v>0.15189873417721519</v>
      </c>
      <c r="D831" s="1305">
        <v>6.1139999999999999</v>
      </c>
      <c r="E831" s="1306">
        <f t="shared" si="285"/>
        <v>146.73599999999999</v>
      </c>
      <c r="F831" s="1307">
        <v>1</v>
      </c>
      <c r="G831" s="1308">
        <f t="shared" si="286"/>
        <v>146.74</v>
      </c>
      <c r="H831" s="1306">
        <f t="shared" si="287"/>
        <v>35.35</v>
      </c>
      <c r="I831" s="1309">
        <f t="shared" si="288"/>
        <v>182.09</v>
      </c>
    </row>
    <row r="832" spans="1:9" x14ac:dyDescent="0.2">
      <c r="A832" s="1290" t="s">
        <v>964</v>
      </c>
      <c r="B832" s="1325">
        <v>40</v>
      </c>
      <c r="C832" s="1306">
        <f t="shared" si="284"/>
        <v>0.25316455696202533</v>
      </c>
      <c r="D832" s="1305">
        <v>6.1139999999999999</v>
      </c>
      <c r="E832" s="1306">
        <f t="shared" si="285"/>
        <v>244.56</v>
      </c>
      <c r="F832" s="1307">
        <v>1</v>
      </c>
      <c r="G832" s="1308">
        <f t="shared" si="286"/>
        <v>244.56</v>
      </c>
      <c r="H832" s="1306">
        <f t="shared" si="287"/>
        <v>58.91</v>
      </c>
      <c r="I832" s="1309">
        <f t="shared" si="288"/>
        <v>303.47000000000003</v>
      </c>
    </row>
    <row r="833" spans="1:9" x14ac:dyDescent="0.2">
      <c r="A833" s="1290" t="s">
        <v>964</v>
      </c>
      <c r="B833" s="1325">
        <v>192</v>
      </c>
      <c r="C833" s="1306">
        <f t="shared" si="284"/>
        <v>1.2151898734177216</v>
      </c>
      <c r="D833" s="1305">
        <v>6.1139999999999999</v>
      </c>
      <c r="E833" s="1306">
        <f t="shared" si="285"/>
        <v>1173.8879999999999</v>
      </c>
      <c r="F833" s="1307">
        <v>1</v>
      </c>
      <c r="G833" s="1308">
        <f t="shared" si="286"/>
        <v>1173.8900000000001</v>
      </c>
      <c r="H833" s="1306">
        <f t="shared" si="287"/>
        <v>282.79000000000002</v>
      </c>
      <c r="I833" s="1309">
        <f t="shared" si="288"/>
        <v>1456.68</v>
      </c>
    </row>
    <row r="834" spans="1:9" x14ac:dyDescent="0.2">
      <c r="A834" s="1290" t="s">
        <v>612</v>
      </c>
      <c r="B834" s="1325">
        <v>16</v>
      </c>
      <c r="C834" s="1306">
        <f t="shared" si="284"/>
        <v>0.10126582278481013</v>
      </c>
      <c r="D834" s="1305">
        <v>6.1139999999999999</v>
      </c>
      <c r="E834" s="1306">
        <f t="shared" si="285"/>
        <v>97.823999999999998</v>
      </c>
      <c r="F834" s="1307">
        <v>1</v>
      </c>
      <c r="G834" s="1308">
        <f t="shared" si="286"/>
        <v>97.82</v>
      </c>
      <c r="H834" s="1306">
        <f t="shared" si="287"/>
        <v>23.56</v>
      </c>
      <c r="I834" s="1309">
        <f t="shared" si="288"/>
        <v>121.38</v>
      </c>
    </row>
    <row r="835" spans="1:9" x14ac:dyDescent="0.2">
      <c r="A835" s="1290" t="s">
        <v>964</v>
      </c>
      <c r="B835" s="1325">
        <v>240</v>
      </c>
      <c r="C835" s="1306">
        <f t="shared" si="284"/>
        <v>1.518987341772152</v>
      </c>
      <c r="D835" s="1305">
        <v>6.1139999999999999</v>
      </c>
      <c r="E835" s="1306">
        <f t="shared" si="285"/>
        <v>1467.36</v>
      </c>
      <c r="F835" s="1307">
        <v>1</v>
      </c>
      <c r="G835" s="1308">
        <f t="shared" si="286"/>
        <v>1467.36</v>
      </c>
      <c r="H835" s="1306">
        <f t="shared" si="287"/>
        <v>353.49</v>
      </c>
      <c r="I835" s="1309">
        <f t="shared" si="288"/>
        <v>1820.85</v>
      </c>
    </row>
    <row r="836" spans="1:9" x14ac:dyDescent="0.2">
      <c r="A836" s="1290" t="s">
        <v>612</v>
      </c>
      <c r="B836" s="1325">
        <v>136</v>
      </c>
      <c r="C836" s="1306">
        <f t="shared" si="284"/>
        <v>0.86075949367088611</v>
      </c>
      <c r="D836" s="1305">
        <v>6.1139999999999999</v>
      </c>
      <c r="E836" s="1306">
        <f t="shared" si="285"/>
        <v>831.50400000000002</v>
      </c>
      <c r="F836" s="1307">
        <v>1</v>
      </c>
      <c r="G836" s="1308">
        <f t="shared" si="286"/>
        <v>831.5</v>
      </c>
      <c r="H836" s="1306">
        <f t="shared" si="287"/>
        <v>200.31</v>
      </c>
      <c r="I836" s="1309">
        <f t="shared" si="288"/>
        <v>1031.81</v>
      </c>
    </row>
    <row r="837" spans="1:9" x14ac:dyDescent="0.2">
      <c r="A837" s="1290" t="s">
        <v>612</v>
      </c>
      <c r="B837" s="1325">
        <v>136</v>
      </c>
      <c r="C837" s="1306">
        <f t="shared" si="284"/>
        <v>0.86075949367088611</v>
      </c>
      <c r="D837" s="1305">
        <v>6.1139999999999999</v>
      </c>
      <c r="E837" s="1306">
        <f t="shared" si="285"/>
        <v>831.50400000000002</v>
      </c>
      <c r="F837" s="1307">
        <v>1</v>
      </c>
      <c r="G837" s="1308">
        <f t="shared" si="286"/>
        <v>831.5</v>
      </c>
      <c r="H837" s="1306">
        <f t="shared" si="287"/>
        <v>200.31</v>
      </c>
      <c r="I837" s="1309">
        <f t="shared" si="288"/>
        <v>1031.81</v>
      </c>
    </row>
    <row r="838" spans="1:9" x14ac:dyDescent="0.2">
      <c r="A838" s="1290" t="s">
        <v>964</v>
      </c>
      <c r="B838" s="1325">
        <v>48</v>
      </c>
      <c r="C838" s="1306">
        <f t="shared" si="284"/>
        <v>0.30379746835443039</v>
      </c>
      <c r="D838" s="1305">
        <v>6.1139999999999999</v>
      </c>
      <c r="E838" s="1306">
        <f t="shared" si="285"/>
        <v>293.47199999999998</v>
      </c>
      <c r="F838" s="1307">
        <v>1</v>
      </c>
      <c r="G838" s="1308">
        <f t="shared" si="286"/>
        <v>293.47000000000003</v>
      </c>
      <c r="H838" s="1306">
        <f t="shared" si="287"/>
        <v>70.7</v>
      </c>
      <c r="I838" s="1309">
        <f t="shared" si="288"/>
        <v>364.17</v>
      </c>
    </row>
    <row r="839" spans="1:9" x14ac:dyDescent="0.2">
      <c r="A839" s="1290" t="s">
        <v>964</v>
      </c>
      <c r="B839" s="1325">
        <v>224</v>
      </c>
      <c r="C839" s="1306">
        <f t="shared" si="284"/>
        <v>1.4177215189873418</v>
      </c>
      <c r="D839" s="1305">
        <v>6.1139999999999999</v>
      </c>
      <c r="E839" s="1306">
        <f t="shared" si="285"/>
        <v>1369.5360000000001</v>
      </c>
      <c r="F839" s="1307">
        <v>1</v>
      </c>
      <c r="G839" s="1308">
        <f t="shared" si="286"/>
        <v>1369.54</v>
      </c>
      <c r="H839" s="1306">
        <f t="shared" si="287"/>
        <v>329.92</v>
      </c>
      <c r="I839" s="1309">
        <f t="shared" si="288"/>
        <v>1699.46</v>
      </c>
    </row>
    <row r="840" spans="1:9" x14ac:dyDescent="0.2">
      <c r="A840" s="1290" t="s">
        <v>964</v>
      </c>
      <c r="B840" s="1325">
        <v>72</v>
      </c>
      <c r="C840" s="1306">
        <f t="shared" si="284"/>
        <v>0.45569620253164556</v>
      </c>
      <c r="D840" s="1305">
        <v>6.1139999999999999</v>
      </c>
      <c r="E840" s="1306">
        <f t="shared" si="285"/>
        <v>440.20799999999997</v>
      </c>
      <c r="F840" s="1307">
        <v>1</v>
      </c>
      <c r="G840" s="1308">
        <f t="shared" si="286"/>
        <v>440.21</v>
      </c>
      <c r="H840" s="1306">
        <f t="shared" si="287"/>
        <v>106.05</v>
      </c>
      <c r="I840" s="1309">
        <f t="shared" si="288"/>
        <v>546.26</v>
      </c>
    </row>
    <row r="841" spans="1:9" x14ac:dyDescent="0.2">
      <c r="A841" s="1290" t="s">
        <v>612</v>
      </c>
      <c r="B841" s="1325">
        <v>160</v>
      </c>
      <c r="C841" s="1306">
        <f t="shared" si="284"/>
        <v>1.0126582278481013</v>
      </c>
      <c r="D841" s="1305">
        <v>6.1139999999999999</v>
      </c>
      <c r="E841" s="1306">
        <f t="shared" si="285"/>
        <v>978.24</v>
      </c>
      <c r="F841" s="1307">
        <v>1</v>
      </c>
      <c r="G841" s="1308">
        <f t="shared" si="286"/>
        <v>978.24</v>
      </c>
      <c r="H841" s="1306">
        <f t="shared" si="287"/>
        <v>235.66</v>
      </c>
      <c r="I841" s="1309">
        <f t="shared" si="288"/>
        <v>1213.9000000000001</v>
      </c>
    </row>
    <row r="842" spans="1:9" x14ac:dyDescent="0.2">
      <c r="A842" s="1290" t="s">
        <v>964</v>
      </c>
      <c r="B842" s="1325">
        <v>48</v>
      </c>
      <c r="C842" s="1306">
        <f t="shared" si="284"/>
        <v>0.30379746835443039</v>
      </c>
      <c r="D842" s="1305">
        <v>6.1139999999999999</v>
      </c>
      <c r="E842" s="1306">
        <f t="shared" si="285"/>
        <v>293.47199999999998</v>
      </c>
      <c r="F842" s="1307">
        <v>1</v>
      </c>
      <c r="G842" s="1308">
        <f t="shared" si="286"/>
        <v>293.47000000000003</v>
      </c>
      <c r="H842" s="1306">
        <f t="shared" si="287"/>
        <v>70.7</v>
      </c>
      <c r="I842" s="1309">
        <f t="shared" si="288"/>
        <v>364.17</v>
      </c>
    </row>
    <row r="843" spans="1:9" x14ac:dyDescent="0.2">
      <c r="A843" s="1290" t="s">
        <v>612</v>
      </c>
      <c r="B843" s="1325">
        <v>176</v>
      </c>
      <c r="C843" s="1306">
        <f t="shared" si="284"/>
        <v>1.1139240506329113</v>
      </c>
      <c r="D843" s="1305">
        <v>6.1139999999999999</v>
      </c>
      <c r="E843" s="1306">
        <f t="shared" si="285"/>
        <v>1076.0640000000001</v>
      </c>
      <c r="F843" s="1307">
        <v>1</v>
      </c>
      <c r="G843" s="1308">
        <f t="shared" si="286"/>
        <v>1076.06</v>
      </c>
      <c r="H843" s="1306">
        <f t="shared" si="287"/>
        <v>259.22000000000003</v>
      </c>
      <c r="I843" s="1309">
        <f t="shared" si="288"/>
        <v>1335.28</v>
      </c>
    </row>
    <row r="844" spans="1:9" x14ac:dyDescent="0.2">
      <c r="A844" s="1290" t="s">
        <v>612</v>
      </c>
      <c r="B844" s="1325">
        <v>60</v>
      </c>
      <c r="C844" s="1306">
        <f t="shared" si="284"/>
        <v>0.379746835443038</v>
      </c>
      <c r="D844" s="1305">
        <v>6.1440000000000001</v>
      </c>
      <c r="E844" s="1306">
        <f t="shared" si="285"/>
        <v>368.64</v>
      </c>
      <c r="F844" s="1307">
        <v>1</v>
      </c>
      <c r="G844" s="1308">
        <f t="shared" si="286"/>
        <v>368.64</v>
      </c>
      <c r="H844" s="1306">
        <f t="shared" si="287"/>
        <v>88.81</v>
      </c>
      <c r="I844" s="1309">
        <f t="shared" si="288"/>
        <v>457.45</v>
      </c>
    </row>
    <row r="845" spans="1:9" x14ac:dyDescent="0.2">
      <c r="A845" s="1290" t="s">
        <v>964</v>
      </c>
      <c r="B845" s="1325">
        <v>142</v>
      </c>
      <c r="C845" s="1306">
        <f t="shared" si="284"/>
        <v>0.89873417721518989</v>
      </c>
      <c r="D845" s="1305">
        <v>1230</v>
      </c>
      <c r="E845" s="1306">
        <f>D845*C845</f>
        <v>1105.4430379746836</v>
      </c>
      <c r="F845" s="1307">
        <v>1</v>
      </c>
      <c r="G845" s="1308">
        <f t="shared" si="286"/>
        <v>1105.44</v>
      </c>
      <c r="H845" s="1306">
        <f t="shared" si="287"/>
        <v>266.3</v>
      </c>
      <c r="I845" s="1309">
        <f t="shared" si="288"/>
        <v>1371.74</v>
      </c>
    </row>
    <row r="846" spans="1:9" x14ac:dyDescent="0.2">
      <c r="A846" s="1290" t="s">
        <v>964</v>
      </c>
      <c r="B846" s="1325">
        <v>24</v>
      </c>
      <c r="C846" s="1306">
        <f t="shared" si="284"/>
        <v>0.15189873417721519</v>
      </c>
      <c r="D846" s="1305">
        <v>1230</v>
      </c>
      <c r="E846" s="1306">
        <f>D846*C846</f>
        <v>186.8354430379747</v>
      </c>
      <c r="F846" s="1307">
        <v>1</v>
      </c>
      <c r="G846" s="1308">
        <f t="shared" si="286"/>
        <v>186.84</v>
      </c>
      <c r="H846" s="1306">
        <f t="shared" si="287"/>
        <v>45.01</v>
      </c>
      <c r="I846" s="1309">
        <f t="shared" si="288"/>
        <v>231.85</v>
      </c>
    </row>
    <row r="847" spans="1:9" x14ac:dyDescent="0.2">
      <c r="A847" s="1290" t="s">
        <v>612</v>
      </c>
      <c r="B847" s="1325">
        <v>86</v>
      </c>
      <c r="C847" s="1306">
        <f t="shared" si="284"/>
        <v>0.54430379746835444</v>
      </c>
      <c r="D847" s="1305">
        <v>1230</v>
      </c>
      <c r="E847" s="1306">
        <f>D847*C847</f>
        <v>669.49367088607596</v>
      </c>
      <c r="F847" s="1307">
        <v>1</v>
      </c>
      <c r="G847" s="1308">
        <f t="shared" si="286"/>
        <v>669.49</v>
      </c>
      <c r="H847" s="1306">
        <f t="shared" si="287"/>
        <v>161.28</v>
      </c>
      <c r="I847" s="1309">
        <f t="shared" si="288"/>
        <v>830.77</v>
      </c>
    </row>
    <row r="848" spans="1:9" x14ac:dyDescent="0.2">
      <c r="A848" s="1290" t="s">
        <v>964</v>
      </c>
      <c r="B848" s="1325">
        <v>142</v>
      </c>
      <c r="C848" s="1306">
        <f t="shared" si="284"/>
        <v>0.89873417721518989</v>
      </c>
      <c r="D848" s="1305">
        <v>1230</v>
      </c>
      <c r="E848" s="1306">
        <f>D848*C848</f>
        <v>1105.4430379746836</v>
      </c>
      <c r="F848" s="1307">
        <v>1</v>
      </c>
      <c r="G848" s="1308">
        <f t="shared" si="286"/>
        <v>1105.44</v>
      </c>
      <c r="H848" s="1306">
        <f t="shared" si="287"/>
        <v>266.3</v>
      </c>
      <c r="I848" s="1309">
        <f t="shared" si="288"/>
        <v>1371.74</v>
      </c>
    </row>
    <row r="849" spans="1:9" x14ac:dyDescent="0.2">
      <c r="A849" s="1290" t="s">
        <v>510</v>
      </c>
      <c r="B849" s="1325">
        <v>158</v>
      </c>
      <c r="C849" s="1306">
        <f t="shared" si="284"/>
        <v>1</v>
      </c>
      <c r="D849" s="1305">
        <v>1465</v>
      </c>
      <c r="E849" s="1306">
        <f>D849*C849</f>
        <v>1465</v>
      </c>
      <c r="F849" s="1307">
        <v>1</v>
      </c>
      <c r="G849" s="1308">
        <f t="shared" si="286"/>
        <v>1465</v>
      </c>
      <c r="H849" s="1306">
        <f t="shared" si="287"/>
        <v>352.92</v>
      </c>
      <c r="I849" s="1309">
        <f t="shared" si="288"/>
        <v>1817.92</v>
      </c>
    </row>
    <row r="850" spans="1:9" ht="38.25" x14ac:dyDescent="0.2">
      <c r="A850" s="1289" t="s">
        <v>9</v>
      </c>
      <c r="B850" s="1324">
        <f>SUM(B851:B858)</f>
        <v>280</v>
      </c>
      <c r="C850" s="1302">
        <f>SUM(C851:C858)</f>
        <v>1.7721518987341771</v>
      </c>
      <c r="D850" s="1302"/>
      <c r="E850" s="1302"/>
      <c r="F850" s="1312"/>
      <c r="G850" s="1302">
        <f>SUM(G851:G858)</f>
        <v>1144.6400000000001</v>
      </c>
      <c r="H850" s="1302">
        <f>SUM(H851:H858)</f>
        <v>275.72999999999996</v>
      </c>
      <c r="I850" s="1304">
        <f>SUM(I851:I858)</f>
        <v>1420.3700000000001</v>
      </c>
    </row>
    <row r="851" spans="1:9" x14ac:dyDescent="0.2">
      <c r="A851" s="1290" t="s">
        <v>62</v>
      </c>
      <c r="B851" s="1325">
        <v>16</v>
      </c>
      <c r="C851" s="1306">
        <f t="shared" ref="C851:C858" si="289">B851/158</f>
        <v>0.10126582278481013</v>
      </c>
      <c r="D851" s="1305">
        <v>4.0880000000000001</v>
      </c>
      <c r="E851" s="1306">
        <f t="shared" ref="E851:E858" si="290">D851*B851</f>
        <v>65.408000000000001</v>
      </c>
      <c r="F851" s="1307">
        <v>1</v>
      </c>
      <c r="G851" s="1308">
        <f t="shared" ref="G851:G858" si="291">ROUND(E851*F851,2)</f>
        <v>65.41</v>
      </c>
      <c r="H851" s="1306">
        <f t="shared" ref="H851:H858" si="292">ROUND(G851*24.09%,2)</f>
        <v>15.76</v>
      </c>
      <c r="I851" s="1309">
        <f t="shared" ref="I851:I858" si="293">G851+H851</f>
        <v>81.17</v>
      </c>
    </row>
    <row r="852" spans="1:9" x14ac:dyDescent="0.2">
      <c r="A852" s="1290" t="s">
        <v>62</v>
      </c>
      <c r="B852" s="1325">
        <v>96</v>
      </c>
      <c r="C852" s="1306">
        <f t="shared" si="289"/>
        <v>0.60759493670886078</v>
      </c>
      <c r="D852" s="1305">
        <v>4.0880000000000001</v>
      </c>
      <c r="E852" s="1306">
        <f t="shared" si="290"/>
        <v>392.44799999999998</v>
      </c>
      <c r="F852" s="1307">
        <v>1</v>
      </c>
      <c r="G852" s="1308">
        <f t="shared" si="291"/>
        <v>392.45</v>
      </c>
      <c r="H852" s="1306">
        <f t="shared" si="292"/>
        <v>94.54</v>
      </c>
      <c r="I852" s="1309">
        <f t="shared" si="293"/>
        <v>486.99</v>
      </c>
    </row>
    <row r="853" spans="1:9" x14ac:dyDescent="0.2">
      <c r="A853" s="1290" t="s">
        <v>62</v>
      </c>
      <c r="B853" s="1325">
        <v>40</v>
      </c>
      <c r="C853" s="1306">
        <f t="shared" si="289"/>
        <v>0.25316455696202533</v>
      </c>
      <c r="D853" s="1305">
        <v>4.0880000000000001</v>
      </c>
      <c r="E853" s="1306">
        <f t="shared" si="290"/>
        <v>163.52000000000001</v>
      </c>
      <c r="F853" s="1307">
        <v>1</v>
      </c>
      <c r="G853" s="1308">
        <f t="shared" si="291"/>
        <v>163.52000000000001</v>
      </c>
      <c r="H853" s="1306">
        <f t="shared" si="292"/>
        <v>39.39</v>
      </c>
      <c r="I853" s="1309">
        <f t="shared" si="293"/>
        <v>202.91000000000003</v>
      </c>
    </row>
    <row r="854" spans="1:9" x14ac:dyDescent="0.2">
      <c r="A854" s="1290" t="s">
        <v>62</v>
      </c>
      <c r="B854" s="1325">
        <v>24</v>
      </c>
      <c r="C854" s="1306">
        <f t="shared" si="289"/>
        <v>0.15189873417721519</v>
      </c>
      <c r="D854" s="1305">
        <v>4.0880000000000001</v>
      </c>
      <c r="E854" s="1306">
        <f t="shared" si="290"/>
        <v>98.111999999999995</v>
      </c>
      <c r="F854" s="1307">
        <v>1</v>
      </c>
      <c r="G854" s="1308">
        <f t="shared" si="291"/>
        <v>98.11</v>
      </c>
      <c r="H854" s="1306">
        <f t="shared" si="292"/>
        <v>23.63</v>
      </c>
      <c r="I854" s="1309">
        <f t="shared" si="293"/>
        <v>121.74</v>
      </c>
    </row>
    <row r="855" spans="1:9" x14ac:dyDescent="0.2">
      <c r="A855" s="1290" t="s">
        <v>62</v>
      </c>
      <c r="B855" s="1325">
        <v>40</v>
      </c>
      <c r="C855" s="1306">
        <f t="shared" si="289"/>
        <v>0.25316455696202533</v>
      </c>
      <c r="D855" s="1305">
        <v>4.0880000000000001</v>
      </c>
      <c r="E855" s="1306">
        <f t="shared" si="290"/>
        <v>163.52000000000001</v>
      </c>
      <c r="F855" s="1307">
        <v>1</v>
      </c>
      <c r="G855" s="1308">
        <f t="shared" si="291"/>
        <v>163.52000000000001</v>
      </c>
      <c r="H855" s="1306">
        <f t="shared" si="292"/>
        <v>39.39</v>
      </c>
      <c r="I855" s="1309">
        <f t="shared" si="293"/>
        <v>202.91000000000003</v>
      </c>
    </row>
    <row r="856" spans="1:9" x14ac:dyDescent="0.2">
      <c r="A856" s="1290" t="s">
        <v>62</v>
      </c>
      <c r="B856" s="1325">
        <v>24</v>
      </c>
      <c r="C856" s="1306">
        <f t="shared" si="289"/>
        <v>0.15189873417721519</v>
      </c>
      <c r="D856" s="1305">
        <v>4.0880000000000001</v>
      </c>
      <c r="E856" s="1306">
        <f t="shared" si="290"/>
        <v>98.111999999999995</v>
      </c>
      <c r="F856" s="1307">
        <v>1</v>
      </c>
      <c r="G856" s="1308">
        <f t="shared" si="291"/>
        <v>98.11</v>
      </c>
      <c r="H856" s="1306">
        <f t="shared" si="292"/>
        <v>23.63</v>
      </c>
      <c r="I856" s="1309">
        <f t="shared" si="293"/>
        <v>121.74</v>
      </c>
    </row>
    <row r="857" spans="1:9" x14ac:dyDescent="0.2">
      <c r="A857" s="1290" t="s">
        <v>62</v>
      </c>
      <c r="B857" s="1325">
        <v>24</v>
      </c>
      <c r="C857" s="1306">
        <f t="shared" si="289"/>
        <v>0.15189873417721519</v>
      </c>
      <c r="D857" s="1305">
        <v>4.0880000000000001</v>
      </c>
      <c r="E857" s="1306">
        <f t="shared" si="290"/>
        <v>98.111999999999995</v>
      </c>
      <c r="F857" s="1307">
        <v>1</v>
      </c>
      <c r="G857" s="1308">
        <f t="shared" si="291"/>
        <v>98.11</v>
      </c>
      <c r="H857" s="1306">
        <f t="shared" si="292"/>
        <v>23.63</v>
      </c>
      <c r="I857" s="1309">
        <f t="shared" si="293"/>
        <v>121.74</v>
      </c>
    </row>
    <row r="858" spans="1:9" x14ac:dyDescent="0.2">
      <c r="A858" s="1290" t="s">
        <v>62</v>
      </c>
      <c r="B858" s="1325">
        <v>16</v>
      </c>
      <c r="C858" s="1306">
        <f t="shared" si="289"/>
        <v>0.10126582278481013</v>
      </c>
      <c r="D858" s="1305">
        <v>4.0880000000000001</v>
      </c>
      <c r="E858" s="1306">
        <f t="shared" si="290"/>
        <v>65.408000000000001</v>
      </c>
      <c r="F858" s="1307">
        <v>1</v>
      </c>
      <c r="G858" s="1308">
        <f t="shared" si="291"/>
        <v>65.41</v>
      </c>
      <c r="H858" s="1306">
        <f t="shared" si="292"/>
        <v>15.76</v>
      </c>
      <c r="I858" s="1309">
        <f t="shared" si="293"/>
        <v>81.17</v>
      </c>
    </row>
    <row r="859" spans="1:9" ht="25.5" x14ac:dyDescent="0.2">
      <c r="A859" s="1289" t="s">
        <v>7</v>
      </c>
      <c r="B859" s="1324">
        <f>SUM(B860:B881)</f>
        <v>1620</v>
      </c>
      <c r="C859" s="1302">
        <f>SUM(C860:C881)</f>
        <v>10.253164556962023</v>
      </c>
      <c r="D859" s="1302"/>
      <c r="E859" s="1302"/>
      <c r="F859" s="1312"/>
      <c r="G859" s="1302">
        <f>SUM(G860:G881)</f>
        <v>6610.2000000000007</v>
      </c>
      <c r="H859" s="1302">
        <f>SUM(H860:H881)</f>
        <v>1592.3999999999999</v>
      </c>
      <c r="I859" s="1304">
        <f>SUM(I860:I881)</f>
        <v>8202.6000000000022</v>
      </c>
    </row>
    <row r="860" spans="1:9" x14ac:dyDescent="0.2">
      <c r="A860" s="1290" t="s">
        <v>1653</v>
      </c>
      <c r="B860" s="1325">
        <v>16</v>
      </c>
      <c r="C860" s="1306">
        <f t="shared" ref="C860:C881" si="294">B860/158</f>
        <v>0.10126582278481013</v>
      </c>
      <c r="D860" s="1305">
        <v>3.4885999999999999</v>
      </c>
      <c r="E860" s="1306">
        <f t="shared" ref="E860:E874" si="295">D860*B860</f>
        <v>55.817599999999999</v>
      </c>
      <c r="F860" s="1307">
        <v>1</v>
      </c>
      <c r="G860" s="1308">
        <f t="shared" ref="G860:G881" si="296">ROUND(E860*F860,2)</f>
        <v>55.82</v>
      </c>
      <c r="H860" s="1306">
        <f t="shared" ref="H860:H881" si="297">ROUND(G860*24.09%,2)</f>
        <v>13.45</v>
      </c>
      <c r="I860" s="1309">
        <f t="shared" ref="I860:I881" si="298">G860+H860</f>
        <v>69.27</v>
      </c>
    </row>
    <row r="861" spans="1:9" x14ac:dyDescent="0.2">
      <c r="A861" s="1290" t="s">
        <v>1653</v>
      </c>
      <c r="B861" s="1325">
        <v>40</v>
      </c>
      <c r="C861" s="1306">
        <f t="shared" si="294"/>
        <v>0.25316455696202533</v>
      </c>
      <c r="D861" s="1305">
        <v>3.4885999999999999</v>
      </c>
      <c r="E861" s="1306">
        <f t="shared" si="295"/>
        <v>139.54399999999998</v>
      </c>
      <c r="F861" s="1307">
        <v>1</v>
      </c>
      <c r="G861" s="1308">
        <f t="shared" si="296"/>
        <v>139.54</v>
      </c>
      <c r="H861" s="1306">
        <f t="shared" si="297"/>
        <v>33.619999999999997</v>
      </c>
      <c r="I861" s="1309">
        <f t="shared" si="298"/>
        <v>173.16</v>
      </c>
    </row>
    <row r="862" spans="1:9" x14ac:dyDescent="0.2">
      <c r="A862" s="1290" t="s">
        <v>1653</v>
      </c>
      <c r="B862" s="1325">
        <v>40</v>
      </c>
      <c r="C862" s="1306">
        <f t="shared" si="294"/>
        <v>0.25316455696202533</v>
      </c>
      <c r="D862" s="1305">
        <v>3.4885999999999999</v>
      </c>
      <c r="E862" s="1306">
        <f t="shared" si="295"/>
        <v>139.54399999999998</v>
      </c>
      <c r="F862" s="1307">
        <v>1</v>
      </c>
      <c r="G862" s="1308">
        <f t="shared" si="296"/>
        <v>139.54</v>
      </c>
      <c r="H862" s="1306">
        <f t="shared" si="297"/>
        <v>33.619999999999997</v>
      </c>
      <c r="I862" s="1309">
        <f t="shared" si="298"/>
        <v>173.16</v>
      </c>
    </row>
    <row r="863" spans="1:9" x14ac:dyDescent="0.2">
      <c r="A863" s="1290" t="s">
        <v>1653</v>
      </c>
      <c r="B863" s="1325">
        <v>16</v>
      </c>
      <c r="C863" s="1306">
        <f t="shared" si="294"/>
        <v>0.10126582278481013</v>
      </c>
      <c r="D863" s="1305">
        <v>3.4885999999999999</v>
      </c>
      <c r="E863" s="1306">
        <f t="shared" si="295"/>
        <v>55.817599999999999</v>
      </c>
      <c r="F863" s="1307">
        <v>1</v>
      </c>
      <c r="G863" s="1308">
        <f t="shared" si="296"/>
        <v>55.82</v>
      </c>
      <c r="H863" s="1306">
        <f t="shared" si="297"/>
        <v>13.45</v>
      </c>
      <c r="I863" s="1309">
        <f t="shared" si="298"/>
        <v>69.27</v>
      </c>
    </row>
    <row r="864" spans="1:9" x14ac:dyDescent="0.2">
      <c r="A864" s="1290" t="s">
        <v>1653</v>
      </c>
      <c r="B864" s="1325">
        <v>12</v>
      </c>
      <c r="C864" s="1306">
        <f t="shared" si="294"/>
        <v>7.5949367088607597E-2</v>
      </c>
      <c r="D864" s="1305">
        <v>3.4885999999999999</v>
      </c>
      <c r="E864" s="1306">
        <f t="shared" si="295"/>
        <v>41.863199999999999</v>
      </c>
      <c r="F864" s="1307">
        <v>1</v>
      </c>
      <c r="G864" s="1308">
        <f t="shared" si="296"/>
        <v>41.86</v>
      </c>
      <c r="H864" s="1306">
        <f t="shared" si="297"/>
        <v>10.08</v>
      </c>
      <c r="I864" s="1309">
        <f t="shared" si="298"/>
        <v>51.94</v>
      </c>
    </row>
    <row r="865" spans="1:9" x14ac:dyDescent="0.2">
      <c r="A865" s="1290" t="s">
        <v>1653</v>
      </c>
      <c r="B865" s="1325">
        <v>32</v>
      </c>
      <c r="C865" s="1306">
        <f t="shared" si="294"/>
        <v>0.20253164556962025</v>
      </c>
      <c r="D865" s="1305">
        <v>3.4885999999999999</v>
      </c>
      <c r="E865" s="1306">
        <f t="shared" si="295"/>
        <v>111.6352</v>
      </c>
      <c r="F865" s="1307">
        <v>1</v>
      </c>
      <c r="G865" s="1308">
        <f t="shared" si="296"/>
        <v>111.64</v>
      </c>
      <c r="H865" s="1306">
        <f t="shared" si="297"/>
        <v>26.89</v>
      </c>
      <c r="I865" s="1309">
        <f t="shared" si="298"/>
        <v>138.53</v>
      </c>
    </row>
    <row r="866" spans="1:9" x14ac:dyDescent="0.2">
      <c r="A866" s="1290" t="s">
        <v>1653</v>
      </c>
      <c r="B866" s="1325">
        <v>16</v>
      </c>
      <c r="C866" s="1306">
        <f t="shared" si="294"/>
        <v>0.10126582278481013</v>
      </c>
      <c r="D866" s="1305">
        <v>3.4885999999999999</v>
      </c>
      <c r="E866" s="1306">
        <f t="shared" si="295"/>
        <v>55.817599999999999</v>
      </c>
      <c r="F866" s="1307">
        <v>1</v>
      </c>
      <c r="G866" s="1308">
        <f t="shared" si="296"/>
        <v>55.82</v>
      </c>
      <c r="H866" s="1306">
        <f t="shared" si="297"/>
        <v>13.45</v>
      </c>
      <c r="I866" s="1309">
        <f t="shared" si="298"/>
        <v>69.27</v>
      </c>
    </row>
    <row r="867" spans="1:9" x14ac:dyDescent="0.2">
      <c r="A867" s="1290" t="s">
        <v>1653</v>
      </c>
      <c r="B867" s="1325">
        <v>220</v>
      </c>
      <c r="C867" s="1306">
        <f t="shared" si="294"/>
        <v>1.3924050632911393</v>
      </c>
      <c r="D867" s="1305">
        <v>3.4885999999999999</v>
      </c>
      <c r="E867" s="1306">
        <f t="shared" si="295"/>
        <v>767.49199999999996</v>
      </c>
      <c r="F867" s="1307">
        <v>1</v>
      </c>
      <c r="G867" s="1308">
        <f t="shared" si="296"/>
        <v>767.49</v>
      </c>
      <c r="H867" s="1306">
        <f t="shared" si="297"/>
        <v>184.89</v>
      </c>
      <c r="I867" s="1309">
        <f t="shared" si="298"/>
        <v>952.38</v>
      </c>
    </row>
    <row r="868" spans="1:9" x14ac:dyDescent="0.2">
      <c r="A868" s="1290" t="s">
        <v>1653</v>
      </c>
      <c r="B868" s="1325">
        <v>16</v>
      </c>
      <c r="C868" s="1306">
        <f t="shared" si="294"/>
        <v>0.10126582278481013</v>
      </c>
      <c r="D868" s="1305">
        <v>3.4885999999999999</v>
      </c>
      <c r="E868" s="1306">
        <f t="shared" si="295"/>
        <v>55.817599999999999</v>
      </c>
      <c r="F868" s="1307">
        <v>1</v>
      </c>
      <c r="G868" s="1308">
        <f t="shared" si="296"/>
        <v>55.82</v>
      </c>
      <c r="H868" s="1306">
        <f t="shared" si="297"/>
        <v>13.45</v>
      </c>
      <c r="I868" s="1309">
        <f t="shared" si="298"/>
        <v>69.27</v>
      </c>
    </row>
    <row r="869" spans="1:9" x14ac:dyDescent="0.2">
      <c r="A869" s="1290" t="s">
        <v>1653</v>
      </c>
      <c r="B869" s="1325">
        <v>148</v>
      </c>
      <c r="C869" s="1306">
        <f t="shared" si="294"/>
        <v>0.93670886075949367</v>
      </c>
      <c r="D869" s="1305">
        <v>3.4885999999999999</v>
      </c>
      <c r="E869" s="1306">
        <f t="shared" si="295"/>
        <v>516.31280000000004</v>
      </c>
      <c r="F869" s="1307">
        <v>1</v>
      </c>
      <c r="G869" s="1308">
        <f t="shared" si="296"/>
        <v>516.30999999999995</v>
      </c>
      <c r="H869" s="1306">
        <f t="shared" si="297"/>
        <v>124.38</v>
      </c>
      <c r="I869" s="1309">
        <f t="shared" si="298"/>
        <v>640.68999999999994</v>
      </c>
    </row>
    <row r="870" spans="1:9" x14ac:dyDescent="0.2">
      <c r="A870" s="1290" t="s">
        <v>1653</v>
      </c>
      <c r="B870" s="1325">
        <v>224</v>
      </c>
      <c r="C870" s="1306">
        <f t="shared" si="294"/>
        <v>1.4177215189873418</v>
      </c>
      <c r="D870" s="1305">
        <v>3.4885999999999999</v>
      </c>
      <c r="E870" s="1306">
        <f t="shared" si="295"/>
        <v>781.44640000000004</v>
      </c>
      <c r="F870" s="1307">
        <v>1</v>
      </c>
      <c r="G870" s="1308">
        <f t="shared" si="296"/>
        <v>781.45</v>
      </c>
      <c r="H870" s="1306">
        <f t="shared" si="297"/>
        <v>188.25</v>
      </c>
      <c r="I870" s="1309">
        <f t="shared" si="298"/>
        <v>969.7</v>
      </c>
    </row>
    <row r="871" spans="1:9" x14ac:dyDescent="0.2">
      <c r="A871" s="1290" t="s">
        <v>1653</v>
      </c>
      <c r="B871" s="1325">
        <v>36</v>
      </c>
      <c r="C871" s="1306">
        <f t="shared" si="294"/>
        <v>0.22784810126582278</v>
      </c>
      <c r="D871" s="1305">
        <v>3.4885999999999999</v>
      </c>
      <c r="E871" s="1306">
        <f t="shared" si="295"/>
        <v>125.58959999999999</v>
      </c>
      <c r="F871" s="1307">
        <v>1</v>
      </c>
      <c r="G871" s="1308">
        <f t="shared" si="296"/>
        <v>125.59</v>
      </c>
      <c r="H871" s="1306">
        <f t="shared" si="297"/>
        <v>30.25</v>
      </c>
      <c r="I871" s="1309">
        <f t="shared" si="298"/>
        <v>155.84</v>
      </c>
    </row>
    <row r="872" spans="1:9" x14ac:dyDescent="0.2">
      <c r="A872" s="1290" t="s">
        <v>1653</v>
      </c>
      <c r="B872" s="1325">
        <v>16</v>
      </c>
      <c r="C872" s="1306">
        <f t="shared" si="294"/>
        <v>0.10126582278481013</v>
      </c>
      <c r="D872" s="1305">
        <v>3.4885999999999999</v>
      </c>
      <c r="E872" s="1306">
        <f t="shared" si="295"/>
        <v>55.817599999999999</v>
      </c>
      <c r="F872" s="1307">
        <v>1</v>
      </c>
      <c r="G872" s="1308">
        <f t="shared" si="296"/>
        <v>55.82</v>
      </c>
      <c r="H872" s="1306">
        <f t="shared" si="297"/>
        <v>13.45</v>
      </c>
      <c r="I872" s="1309">
        <f t="shared" si="298"/>
        <v>69.27</v>
      </c>
    </row>
    <row r="873" spans="1:9" x14ac:dyDescent="0.2">
      <c r="A873" s="1290" t="s">
        <v>1653</v>
      </c>
      <c r="B873" s="1325">
        <v>28</v>
      </c>
      <c r="C873" s="1306">
        <f t="shared" si="294"/>
        <v>0.17721518987341772</v>
      </c>
      <c r="D873" s="1305">
        <v>3.4885999999999999</v>
      </c>
      <c r="E873" s="1306">
        <f t="shared" si="295"/>
        <v>97.680800000000005</v>
      </c>
      <c r="F873" s="1307">
        <v>1</v>
      </c>
      <c r="G873" s="1308">
        <f t="shared" si="296"/>
        <v>97.68</v>
      </c>
      <c r="H873" s="1306">
        <f t="shared" si="297"/>
        <v>23.53</v>
      </c>
      <c r="I873" s="1309">
        <f t="shared" si="298"/>
        <v>121.21000000000001</v>
      </c>
    </row>
    <row r="874" spans="1:9" x14ac:dyDescent="0.2">
      <c r="A874" s="1290" t="s">
        <v>1638</v>
      </c>
      <c r="B874" s="1325">
        <v>152</v>
      </c>
      <c r="C874" s="1306">
        <f t="shared" si="294"/>
        <v>0.96202531645569622</v>
      </c>
      <c r="D874" s="1305">
        <v>5.1969000000000003</v>
      </c>
      <c r="E874" s="1306">
        <f t="shared" si="295"/>
        <v>789.92880000000002</v>
      </c>
      <c r="F874" s="1307">
        <v>1</v>
      </c>
      <c r="G874" s="1308">
        <f t="shared" si="296"/>
        <v>789.93</v>
      </c>
      <c r="H874" s="1306">
        <f t="shared" si="297"/>
        <v>190.29</v>
      </c>
      <c r="I874" s="1309">
        <f t="shared" si="298"/>
        <v>980.21999999999991</v>
      </c>
    </row>
    <row r="875" spans="1:9" x14ac:dyDescent="0.2">
      <c r="A875" s="1290" t="s">
        <v>1653</v>
      </c>
      <c r="B875" s="1325">
        <v>142</v>
      </c>
      <c r="C875" s="1306">
        <f t="shared" si="294"/>
        <v>0.89873417721518989</v>
      </c>
      <c r="D875" s="1305">
        <v>729</v>
      </c>
      <c r="E875" s="1306">
        <f t="shared" ref="E875:E881" si="299">D875*C875</f>
        <v>655.17721518987344</v>
      </c>
      <c r="F875" s="1307">
        <v>1</v>
      </c>
      <c r="G875" s="1308">
        <f t="shared" si="296"/>
        <v>655.17999999999995</v>
      </c>
      <c r="H875" s="1306">
        <f t="shared" si="297"/>
        <v>157.83000000000001</v>
      </c>
      <c r="I875" s="1309">
        <f t="shared" si="298"/>
        <v>813.01</v>
      </c>
    </row>
    <row r="876" spans="1:9" x14ac:dyDescent="0.2">
      <c r="A876" s="1290" t="s">
        <v>1653</v>
      </c>
      <c r="B876" s="1325">
        <v>96</v>
      </c>
      <c r="C876" s="1306">
        <f t="shared" si="294"/>
        <v>0.60759493670886078</v>
      </c>
      <c r="D876" s="1305">
        <v>729</v>
      </c>
      <c r="E876" s="1306">
        <f t="shared" si="299"/>
        <v>442.9367088607595</v>
      </c>
      <c r="F876" s="1307">
        <v>1</v>
      </c>
      <c r="G876" s="1308">
        <f t="shared" si="296"/>
        <v>442.94</v>
      </c>
      <c r="H876" s="1306">
        <f t="shared" si="297"/>
        <v>106.7</v>
      </c>
      <c r="I876" s="1309">
        <f t="shared" si="298"/>
        <v>549.64</v>
      </c>
    </row>
    <row r="877" spans="1:9" x14ac:dyDescent="0.2">
      <c r="A877" s="1290" t="s">
        <v>1653</v>
      </c>
      <c r="B877" s="1325">
        <v>32</v>
      </c>
      <c r="C877" s="1306">
        <f t="shared" si="294"/>
        <v>0.20253164556962025</v>
      </c>
      <c r="D877" s="1305">
        <v>729</v>
      </c>
      <c r="E877" s="1306">
        <f t="shared" si="299"/>
        <v>147.64556962025316</v>
      </c>
      <c r="F877" s="1307">
        <v>1</v>
      </c>
      <c r="G877" s="1308">
        <f t="shared" si="296"/>
        <v>147.65</v>
      </c>
      <c r="H877" s="1306">
        <f t="shared" si="297"/>
        <v>35.57</v>
      </c>
      <c r="I877" s="1309">
        <f t="shared" si="298"/>
        <v>183.22</v>
      </c>
    </row>
    <row r="878" spans="1:9" x14ac:dyDescent="0.2">
      <c r="A878" s="1290" t="s">
        <v>1653</v>
      </c>
      <c r="B878" s="1325">
        <v>142</v>
      </c>
      <c r="C878" s="1306">
        <f t="shared" si="294"/>
        <v>0.89873417721518989</v>
      </c>
      <c r="D878" s="1305">
        <v>729</v>
      </c>
      <c r="E878" s="1306">
        <f t="shared" si="299"/>
        <v>655.17721518987344</v>
      </c>
      <c r="F878" s="1307">
        <v>1</v>
      </c>
      <c r="G878" s="1308">
        <f t="shared" si="296"/>
        <v>655.17999999999995</v>
      </c>
      <c r="H878" s="1306">
        <f t="shared" si="297"/>
        <v>157.83000000000001</v>
      </c>
      <c r="I878" s="1309">
        <f t="shared" si="298"/>
        <v>813.01</v>
      </c>
    </row>
    <row r="879" spans="1:9" x14ac:dyDescent="0.2">
      <c r="A879" s="1290" t="s">
        <v>1653</v>
      </c>
      <c r="B879" s="1325">
        <v>78</v>
      </c>
      <c r="C879" s="1306">
        <f t="shared" si="294"/>
        <v>0.49367088607594939</v>
      </c>
      <c r="D879" s="1305">
        <v>729</v>
      </c>
      <c r="E879" s="1306">
        <f t="shared" si="299"/>
        <v>359.88607594936713</v>
      </c>
      <c r="F879" s="1307">
        <v>1</v>
      </c>
      <c r="G879" s="1308">
        <f t="shared" si="296"/>
        <v>359.89</v>
      </c>
      <c r="H879" s="1306">
        <f t="shared" si="297"/>
        <v>86.7</v>
      </c>
      <c r="I879" s="1309">
        <f t="shared" si="298"/>
        <v>446.59</v>
      </c>
    </row>
    <row r="880" spans="1:9" x14ac:dyDescent="0.2">
      <c r="A880" s="1290" t="s">
        <v>1653</v>
      </c>
      <c r="B880" s="1325">
        <v>86</v>
      </c>
      <c r="C880" s="1306">
        <f t="shared" si="294"/>
        <v>0.54430379746835444</v>
      </c>
      <c r="D880" s="1305">
        <v>729</v>
      </c>
      <c r="E880" s="1306">
        <f t="shared" si="299"/>
        <v>396.79746835443041</v>
      </c>
      <c r="F880" s="1307">
        <v>1</v>
      </c>
      <c r="G880" s="1308">
        <f t="shared" si="296"/>
        <v>396.8</v>
      </c>
      <c r="H880" s="1306">
        <f t="shared" si="297"/>
        <v>95.59</v>
      </c>
      <c r="I880" s="1309">
        <f t="shared" si="298"/>
        <v>492.39</v>
      </c>
    </row>
    <row r="881" spans="1:9" x14ac:dyDescent="0.2">
      <c r="A881" s="1290" t="s">
        <v>1653</v>
      </c>
      <c r="B881" s="1325">
        <v>32</v>
      </c>
      <c r="C881" s="1306">
        <f t="shared" si="294"/>
        <v>0.20253164556962025</v>
      </c>
      <c r="D881" s="1305">
        <v>802</v>
      </c>
      <c r="E881" s="1306">
        <f t="shared" si="299"/>
        <v>162.43037974683543</v>
      </c>
      <c r="F881" s="1307">
        <v>1</v>
      </c>
      <c r="G881" s="1308">
        <f t="shared" si="296"/>
        <v>162.43</v>
      </c>
      <c r="H881" s="1306">
        <f t="shared" si="297"/>
        <v>39.130000000000003</v>
      </c>
      <c r="I881" s="1309">
        <f t="shared" si="298"/>
        <v>201.56</v>
      </c>
    </row>
    <row r="882" spans="1:9" x14ac:dyDescent="0.2">
      <c r="A882" s="1288" t="s">
        <v>1681</v>
      </c>
      <c r="B882" s="1323">
        <f>B883+B887+B898+B904</f>
        <v>556.5</v>
      </c>
      <c r="C882" s="1298">
        <f>C883+C887+C898+C904</f>
        <v>3.5872775637497707</v>
      </c>
      <c r="D882" s="1298"/>
      <c r="E882" s="1298"/>
      <c r="F882" s="1299"/>
      <c r="G882" s="1298">
        <f>G883+G887+G898+G904</f>
        <v>3102.04</v>
      </c>
      <c r="H882" s="1298">
        <f>H883+H887+H898+H904</f>
        <v>747.31</v>
      </c>
      <c r="I882" s="1300">
        <f>I883+I887+I898+I904</f>
        <v>3849.3499999999995</v>
      </c>
    </row>
    <row r="883" spans="1:9" ht="25.5" x14ac:dyDescent="0.2">
      <c r="A883" s="1289" t="s">
        <v>10</v>
      </c>
      <c r="B883" s="1324">
        <f>SUM(B884:B886)</f>
        <v>37</v>
      </c>
      <c r="C883" s="1302">
        <f>SUM(C884:C886)</f>
        <v>0.26811594202898553</v>
      </c>
      <c r="D883" s="1302"/>
      <c r="E883" s="1302"/>
      <c r="F883" s="1312"/>
      <c r="G883" s="1302">
        <f>SUM(G884:G886)</f>
        <v>450.52</v>
      </c>
      <c r="H883" s="1302">
        <f>SUM(H884:H886)</f>
        <v>108.53999999999999</v>
      </c>
      <c r="I883" s="1304">
        <f>SUM(I884:I886)</f>
        <v>559.05999999999995</v>
      </c>
    </row>
    <row r="884" spans="1:9" x14ac:dyDescent="0.2">
      <c r="A884" s="1290" t="s">
        <v>1682</v>
      </c>
      <c r="B884" s="1325">
        <v>8</v>
      </c>
      <c r="C884" s="1306">
        <f>B884/138</f>
        <v>5.7971014492753624E-2</v>
      </c>
      <c r="D884" s="1305">
        <v>1417</v>
      </c>
      <c r="E884" s="1306">
        <f>D884*C884</f>
        <v>82.14492753623189</v>
      </c>
      <c r="F884" s="1307">
        <v>1</v>
      </c>
      <c r="G884" s="1308">
        <f t="shared" ref="G884:G886" si="300">ROUND(E884*F884,2)</f>
        <v>82.14</v>
      </c>
      <c r="H884" s="1306">
        <f>ROUND(G884*24.09%,2)</f>
        <v>19.79</v>
      </c>
      <c r="I884" s="1309">
        <f>G884+H884</f>
        <v>101.93</v>
      </c>
    </row>
    <row r="885" spans="1:9" x14ac:dyDescent="0.2">
      <c r="A885" s="1290" t="s">
        <v>1682</v>
      </c>
      <c r="B885" s="1325">
        <v>8</v>
      </c>
      <c r="C885" s="1306">
        <f t="shared" ref="C885:C886" si="301">B885/138</f>
        <v>5.7971014492753624E-2</v>
      </c>
      <c r="D885" s="1305">
        <v>1417</v>
      </c>
      <c r="E885" s="1306">
        <f>D885*C885</f>
        <v>82.14492753623189</v>
      </c>
      <c r="F885" s="1307">
        <v>1</v>
      </c>
      <c r="G885" s="1308">
        <f t="shared" si="300"/>
        <v>82.14</v>
      </c>
      <c r="H885" s="1306">
        <f>ROUND(G885*24.09%,2)</f>
        <v>19.79</v>
      </c>
      <c r="I885" s="1309">
        <f>G885+H885</f>
        <v>101.93</v>
      </c>
    </row>
    <row r="886" spans="1:9" x14ac:dyDescent="0.2">
      <c r="A886" s="1290" t="s">
        <v>1636</v>
      </c>
      <c r="B886" s="1325">
        <v>21</v>
      </c>
      <c r="C886" s="1306">
        <f t="shared" si="301"/>
        <v>0.15217391304347827</v>
      </c>
      <c r="D886" s="1305">
        <v>1881</v>
      </c>
      <c r="E886" s="1306">
        <f>D886*C886</f>
        <v>286.23913043478262</v>
      </c>
      <c r="F886" s="1307">
        <v>1</v>
      </c>
      <c r="G886" s="1308">
        <f t="shared" si="300"/>
        <v>286.24</v>
      </c>
      <c r="H886" s="1306">
        <f>ROUND(G886*24.09%,2)</f>
        <v>68.959999999999994</v>
      </c>
      <c r="I886" s="1309">
        <f>G886+H886</f>
        <v>355.2</v>
      </c>
    </row>
    <row r="887" spans="1:9" ht="38.25" x14ac:dyDescent="0.2">
      <c r="A887" s="1289" t="s">
        <v>8</v>
      </c>
      <c r="B887" s="1324">
        <f>SUM(B888:B897)</f>
        <v>303.5</v>
      </c>
      <c r="C887" s="1302">
        <f>SUM(C888:C897)</f>
        <v>1.9520730141258487</v>
      </c>
      <c r="D887" s="1302"/>
      <c r="E887" s="1302"/>
      <c r="F887" s="1312"/>
      <c r="G887" s="1302">
        <f>SUM(G888:G897)</f>
        <v>1864.3200000000002</v>
      </c>
      <c r="H887" s="1302">
        <f>SUM(H888:H897)</f>
        <v>449.12</v>
      </c>
      <c r="I887" s="1304">
        <f>SUM(I888:I897)</f>
        <v>2313.4399999999996</v>
      </c>
    </row>
    <row r="888" spans="1:9" x14ac:dyDescent="0.2">
      <c r="A888" s="1290" t="s">
        <v>1418</v>
      </c>
      <c r="B888" s="1325">
        <v>24</v>
      </c>
      <c r="C888" s="1306">
        <f t="shared" ref="C888:C897" si="302">B888/158</f>
        <v>0.15189873417721519</v>
      </c>
      <c r="D888" s="1305">
        <v>5.4427000000000003</v>
      </c>
      <c r="E888" s="1306">
        <f>D888*B888</f>
        <v>130.62479999999999</v>
      </c>
      <c r="F888" s="1307">
        <v>1</v>
      </c>
      <c r="G888" s="1308">
        <f t="shared" ref="G888:G897" si="303">ROUND(E888*F888,2)</f>
        <v>130.62</v>
      </c>
      <c r="H888" s="1306">
        <f t="shared" ref="H888:H897" si="304">ROUND(G888*24.09%,2)</f>
        <v>31.47</v>
      </c>
      <c r="I888" s="1309">
        <f t="shared" ref="I888:I897" si="305">G888+H888</f>
        <v>162.09</v>
      </c>
    </row>
    <row r="889" spans="1:9" x14ac:dyDescent="0.2">
      <c r="A889" s="1290" t="s">
        <v>1418</v>
      </c>
      <c r="B889" s="1325">
        <v>48</v>
      </c>
      <c r="C889" s="1306">
        <f t="shared" si="302"/>
        <v>0.30379746835443039</v>
      </c>
      <c r="D889" s="1305">
        <v>5.4427000000000003</v>
      </c>
      <c r="E889" s="1306">
        <f>D889*B889</f>
        <v>261.24959999999999</v>
      </c>
      <c r="F889" s="1307">
        <v>1</v>
      </c>
      <c r="G889" s="1308">
        <f t="shared" si="303"/>
        <v>261.25</v>
      </c>
      <c r="H889" s="1306">
        <f t="shared" si="304"/>
        <v>62.94</v>
      </c>
      <c r="I889" s="1309">
        <f t="shared" si="305"/>
        <v>324.19</v>
      </c>
    </row>
    <row r="890" spans="1:9" x14ac:dyDescent="0.2">
      <c r="A890" s="1290" t="s">
        <v>612</v>
      </c>
      <c r="B890" s="1325">
        <v>11.5</v>
      </c>
      <c r="C890" s="1306">
        <f t="shared" si="302"/>
        <v>7.2784810126582278E-2</v>
      </c>
      <c r="D890" s="1305">
        <v>5.4427000000000003</v>
      </c>
      <c r="E890" s="1306">
        <f>D890*B890</f>
        <v>62.591050000000003</v>
      </c>
      <c r="F890" s="1307">
        <v>1</v>
      </c>
      <c r="G890" s="1308">
        <f t="shared" si="303"/>
        <v>62.59</v>
      </c>
      <c r="H890" s="1306">
        <f t="shared" si="304"/>
        <v>15.08</v>
      </c>
      <c r="I890" s="1309">
        <f t="shared" si="305"/>
        <v>77.67</v>
      </c>
    </row>
    <row r="891" spans="1:9" x14ac:dyDescent="0.2">
      <c r="A891" s="1290" t="s">
        <v>1418</v>
      </c>
      <c r="B891" s="1325">
        <v>58</v>
      </c>
      <c r="C891" s="1306">
        <f t="shared" si="302"/>
        <v>0.36708860759493672</v>
      </c>
      <c r="D891" s="1305">
        <v>5.4427000000000003</v>
      </c>
      <c r="E891" s="1306">
        <f>D891*B891</f>
        <v>315.67660000000001</v>
      </c>
      <c r="F891" s="1307">
        <v>1</v>
      </c>
      <c r="G891" s="1308">
        <f t="shared" si="303"/>
        <v>315.68</v>
      </c>
      <c r="H891" s="1306">
        <f t="shared" si="304"/>
        <v>76.05</v>
      </c>
      <c r="I891" s="1309">
        <f t="shared" si="305"/>
        <v>391.73</v>
      </c>
    </row>
    <row r="892" spans="1:9" x14ac:dyDescent="0.2">
      <c r="A892" s="1290" t="s">
        <v>1418</v>
      </c>
      <c r="B892" s="1325">
        <v>72</v>
      </c>
      <c r="C892" s="1306">
        <f t="shared" si="302"/>
        <v>0.45569620253164556</v>
      </c>
      <c r="D892" s="1305">
        <v>5.4427000000000003</v>
      </c>
      <c r="E892" s="1306">
        <f>D892*B892</f>
        <v>391.87440000000004</v>
      </c>
      <c r="F892" s="1307">
        <v>1</v>
      </c>
      <c r="G892" s="1308">
        <f t="shared" si="303"/>
        <v>391.87</v>
      </c>
      <c r="H892" s="1306">
        <f t="shared" si="304"/>
        <v>94.4</v>
      </c>
      <c r="I892" s="1309">
        <f t="shared" si="305"/>
        <v>486.27</v>
      </c>
    </row>
    <row r="893" spans="1:9" x14ac:dyDescent="0.2">
      <c r="A893" s="1290" t="s">
        <v>612</v>
      </c>
      <c r="B893" s="1325">
        <v>16</v>
      </c>
      <c r="C893" s="1306">
        <f t="shared" si="302"/>
        <v>0.10126582278481013</v>
      </c>
      <c r="D893" s="1305">
        <v>1024</v>
      </c>
      <c r="E893" s="1306">
        <f>D893*C893</f>
        <v>103.69620253164557</v>
      </c>
      <c r="F893" s="1307">
        <v>1</v>
      </c>
      <c r="G893" s="1308">
        <f t="shared" si="303"/>
        <v>103.7</v>
      </c>
      <c r="H893" s="1306">
        <f t="shared" si="304"/>
        <v>24.98</v>
      </c>
      <c r="I893" s="1309">
        <f t="shared" si="305"/>
        <v>128.68</v>
      </c>
    </row>
    <row r="894" spans="1:9" x14ac:dyDescent="0.2">
      <c r="A894" s="1290" t="s">
        <v>612</v>
      </c>
      <c r="B894" s="1325">
        <v>16</v>
      </c>
      <c r="C894" s="1306">
        <f t="shared" si="302"/>
        <v>0.10126582278481013</v>
      </c>
      <c r="D894" s="1305">
        <v>1118</v>
      </c>
      <c r="E894" s="1306">
        <f>D894*C894</f>
        <v>113.21518987341771</v>
      </c>
      <c r="F894" s="1307">
        <v>1</v>
      </c>
      <c r="G894" s="1308">
        <f t="shared" si="303"/>
        <v>113.22</v>
      </c>
      <c r="H894" s="1306">
        <f t="shared" si="304"/>
        <v>27.27</v>
      </c>
      <c r="I894" s="1309">
        <f t="shared" si="305"/>
        <v>140.49</v>
      </c>
    </row>
    <row r="895" spans="1:9" x14ac:dyDescent="0.2">
      <c r="A895" s="1290" t="s">
        <v>1646</v>
      </c>
      <c r="B895" s="1325">
        <v>34</v>
      </c>
      <c r="C895" s="1306">
        <f>B895/138</f>
        <v>0.24637681159420291</v>
      </c>
      <c r="D895" s="1305">
        <v>1250</v>
      </c>
      <c r="E895" s="1306">
        <f>D895*C895</f>
        <v>307.97101449275362</v>
      </c>
      <c r="F895" s="1307">
        <v>1</v>
      </c>
      <c r="G895" s="1308">
        <f t="shared" si="303"/>
        <v>307.97000000000003</v>
      </c>
      <c r="H895" s="1306">
        <f t="shared" si="304"/>
        <v>74.19</v>
      </c>
      <c r="I895" s="1309">
        <f t="shared" si="305"/>
        <v>382.16</v>
      </c>
    </row>
    <row r="896" spans="1:9" x14ac:dyDescent="0.2">
      <c r="A896" s="1290" t="s">
        <v>1418</v>
      </c>
      <c r="B896" s="1325">
        <v>8</v>
      </c>
      <c r="C896" s="1306">
        <f t="shared" si="302"/>
        <v>5.0632911392405063E-2</v>
      </c>
      <c r="D896" s="1305">
        <v>1118</v>
      </c>
      <c r="E896" s="1306">
        <f>D896*C896</f>
        <v>56.607594936708857</v>
      </c>
      <c r="F896" s="1307">
        <v>1</v>
      </c>
      <c r="G896" s="1308">
        <f t="shared" si="303"/>
        <v>56.61</v>
      </c>
      <c r="H896" s="1306">
        <f t="shared" si="304"/>
        <v>13.64</v>
      </c>
      <c r="I896" s="1309">
        <f t="shared" si="305"/>
        <v>70.25</v>
      </c>
    </row>
    <row r="897" spans="1:9" x14ac:dyDescent="0.2">
      <c r="A897" s="1290" t="s">
        <v>1418</v>
      </c>
      <c r="B897" s="1325">
        <v>16</v>
      </c>
      <c r="C897" s="1306">
        <f t="shared" si="302"/>
        <v>0.10126582278481013</v>
      </c>
      <c r="D897" s="1305">
        <v>1193</v>
      </c>
      <c r="E897" s="1306">
        <f>D897*C897</f>
        <v>120.81012658227849</v>
      </c>
      <c r="F897" s="1307">
        <v>1</v>
      </c>
      <c r="G897" s="1308">
        <f t="shared" si="303"/>
        <v>120.81</v>
      </c>
      <c r="H897" s="1306">
        <f t="shared" si="304"/>
        <v>29.1</v>
      </c>
      <c r="I897" s="1309">
        <f t="shared" si="305"/>
        <v>149.91</v>
      </c>
    </row>
    <row r="898" spans="1:9" ht="38.25" x14ac:dyDescent="0.2">
      <c r="A898" s="1289" t="s">
        <v>9</v>
      </c>
      <c r="B898" s="1324">
        <f>SUM(B899:B903)</f>
        <v>168</v>
      </c>
      <c r="C898" s="1302">
        <f>SUM(C899:C903)</f>
        <v>1.0632911392405062</v>
      </c>
      <c r="D898" s="1302"/>
      <c r="E898" s="1302"/>
      <c r="F898" s="1312"/>
      <c r="G898" s="1302">
        <f>SUM(G899:G903)</f>
        <v>618.31000000000006</v>
      </c>
      <c r="H898" s="1302">
        <f>SUM(H899:H903)</f>
        <v>148.96</v>
      </c>
      <c r="I898" s="1304">
        <f>SUM(I899:I903)</f>
        <v>767.27</v>
      </c>
    </row>
    <row r="899" spans="1:9" x14ac:dyDescent="0.2">
      <c r="A899" s="1290" t="s">
        <v>62</v>
      </c>
      <c r="B899" s="1325">
        <v>48</v>
      </c>
      <c r="C899" s="1306">
        <f t="shared" ref="C899:C903" si="306">B899/158</f>
        <v>0.30379746835443039</v>
      </c>
      <c r="D899" s="1305">
        <v>3.6804000000000001</v>
      </c>
      <c r="E899" s="1306">
        <f>D899*B899</f>
        <v>176.6592</v>
      </c>
      <c r="F899" s="1307">
        <v>1</v>
      </c>
      <c r="G899" s="1308">
        <f t="shared" ref="G899:G903" si="307">ROUND(E899*F899,2)</f>
        <v>176.66</v>
      </c>
      <c r="H899" s="1306">
        <f>ROUND(G899*24.09%,2)</f>
        <v>42.56</v>
      </c>
      <c r="I899" s="1309">
        <f>G899+H899</f>
        <v>219.22</v>
      </c>
    </row>
    <row r="900" spans="1:9" x14ac:dyDescent="0.2">
      <c r="A900" s="1290" t="s">
        <v>62</v>
      </c>
      <c r="B900" s="1325">
        <v>24</v>
      </c>
      <c r="C900" s="1306">
        <f t="shared" si="306"/>
        <v>0.15189873417721519</v>
      </c>
      <c r="D900" s="1305">
        <v>3.6804000000000001</v>
      </c>
      <c r="E900" s="1306">
        <f>D900*B900</f>
        <v>88.329599999999999</v>
      </c>
      <c r="F900" s="1307">
        <v>1</v>
      </c>
      <c r="G900" s="1308">
        <f t="shared" si="307"/>
        <v>88.33</v>
      </c>
      <c r="H900" s="1306">
        <f>ROUND(G900*24.09%,2)</f>
        <v>21.28</v>
      </c>
      <c r="I900" s="1309">
        <f>G900+H900</f>
        <v>109.61</v>
      </c>
    </row>
    <row r="901" spans="1:9" x14ac:dyDescent="0.2">
      <c r="A901" s="1290" t="s">
        <v>62</v>
      </c>
      <c r="B901" s="1325">
        <v>24</v>
      </c>
      <c r="C901" s="1306">
        <f t="shared" si="306"/>
        <v>0.15189873417721519</v>
      </c>
      <c r="D901" s="1305">
        <v>3.6804000000000001</v>
      </c>
      <c r="E901" s="1306">
        <f>D901*B901</f>
        <v>88.329599999999999</v>
      </c>
      <c r="F901" s="1307">
        <v>1</v>
      </c>
      <c r="G901" s="1308">
        <f t="shared" si="307"/>
        <v>88.33</v>
      </c>
      <c r="H901" s="1306">
        <f>ROUND(G901*24.09%,2)</f>
        <v>21.28</v>
      </c>
      <c r="I901" s="1309">
        <f>G901+H901</f>
        <v>109.61</v>
      </c>
    </row>
    <row r="902" spans="1:9" x14ac:dyDescent="0.2">
      <c r="A902" s="1290" t="s">
        <v>62</v>
      </c>
      <c r="B902" s="1325">
        <v>48</v>
      </c>
      <c r="C902" s="1306">
        <f t="shared" si="306"/>
        <v>0.30379746835443039</v>
      </c>
      <c r="D902" s="1305">
        <v>3.6804000000000001</v>
      </c>
      <c r="E902" s="1306">
        <f>D902*B902</f>
        <v>176.6592</v>
      </c>
      <c r="F902" s="1307">
        <v>1</v>
      </c>
      <c r="G902" s="1308">
        <f t="shared" si="307"/>
        <v>176.66</v>
      </c>
      <c r="H902" s="1306">
        <f>ROUND(G902*24.09%,2)</f>
        <v>42.56</v>
      </c>
      <c r="I902" s="1309">
        <f>G902+H902</f>
        <v>219.22</v>
      </c>
    </row>
    <row r="903" spans="1:9" x14ac:dyDescent="0.2">
      <c r="A903" s="1290" t="s">
        <v>62</v>
      </c>
      <c r="B903" s="1325">
        <v>24</v>
      </c>
      <c r="C903" s="1306">
        <f t="shared" si="306"/>
        <v>0.15189873417721519</v>
      </c>
      <c r="D903" s="1305">
        <v>3.6804000000000001</v>
      </c>
      <c r="E903" s="1306">
        <f>D903*B903</f>
        <v>88.329599999999999</v>
      </c>
      <c r="F903" s="1307">
        <v>1</v>
      </c>
      <c r="G903" s="1308">
        <f t="shared" si="307"/>
        <v>88.33</v>
      </c>
      <c r="H903" s="1306">
        <f>ROUND(G903*24.09%,2)</f>
        <v>21.28</v>
      </c>
      <c r="I903" s="1309">
        <f>G903+H903</f>
        <v>109.61</v>
      </c>
    </row>
    <row r="904" spans="1:9" ht="25.5" x14ac:dyDescent="0.2">
      <c r="A904" s="1289" t="s">
        <v>7</v>
      </c>
      <c r="B904" s="1324">
        <f>SUM(B905:B906)</f>
        <v>48</v>
      </c>
      <c r="C904" s="1302">
        <f>SUM(C905:C906)</f>
        <v>0.30379746835443039</v>
      </c>
      <c r="D904" s="1302"/>
      <c r="E904" s="1302"/>
      <c r="F904" s="1312"/>
      <c r="G904" s="1302">
        <f>SUM(G905:G906)</f>
        <v>168.89</v>
      </c>
      <c r="H904" s="1302">
        <f>SUM(H905:H906)</f>
        <v>40.69</v>
      </c>
      <c r="I904" s="1304">
        <f>SUM(I905:I906)</f>
        <v>209.57999999999998</v>
      </c>
    </row>
    <row r="905" spans="1:9" x14ac:dyDescent="0.2">
      <c r="A905" s="1290" t="s">
        <v>1653</v>
      </c>
      <c r="B905" s="1325">
        <v>24</v>
      </c>
      <c r="C905" s="1306">
        <f t="shared" ref="C905:C906" si="308">B905/158</f>
        <v>0.15189873417721519</v>
      </c>
      <c r="D905" s="1305">
        <v>3.3567</v>
      </c>
      <c r="E905" s="1306">
        <f>D905*B905</f>
        <v>80.5608</v>
      </c>
      <c r="F905" s="1307">
        <v>1</v>
      </c>
      <c r="G905" s="1308">
        <f t="shared" ref="G905:G906" si="309">ROUND(E905*F905,2)</f>
        <v>80.56</v>
      </c>
      <c r="H905" s="1306">
        <f>ROUND(G905*24.09%,2)</f>
        <v>19.41</v>
      </c>
      <c r="I905" s="1309">
        <f>G905+H905</f>
        <v>99.97</v>
      </c>
    </row>
    <row r="906" spans="1:9" x14ac:dyDescent="0.2">
      <c r="A906" s="1290" t="s">
        <v>1672</v>
      </c>
      <c r="B906" s="1325">
        <v>24</v>
      </c>
      <c r="C906" s="1306">
        <f t="shared" si="308"/>
        <v>0.15189873417721519</v>
      </c>
      <c r="D906" s="1305">
        <v>3.6804000000000001</v>
      </c>
      <c r="E906" s="1306">
        <f>D906*B906</f>
        <v>88.329599999999999</v>
      </c>
      <c r="F906" s="1307">
        <v>1</v>
      </c>
      <c r="G906" s="1308">
        <f t="shared" si="309"/>
        <v>88.33</v>
      </c>
      <c r="H906" s="1306">
        <f>ROUND(G906*24.09%,2)</f>
        <v>21.28</v>
      </c>
      <c r="I906" s="1309">
        <f>G906+H906</f>
        <v>109.61</v>
      </c>
    </row>
    <row r="907" spans="1:9" x14ac:dyDescent="0.2">
      <c r="A907" s="1288" t="s">
        <v>1683</v>
      </c>
      <c r="B907" s="1323">
        <f>B908+B916+B931+B933</f>
        <v>1883.5</v>
      </c>
      <c r="C907" s="1298">
        <f>C908+C916+C931+C933</f>
        <v>11.920886075949367</v>
      </c>
      <c r="D907" s="1298"/>
      <c r="E907" s="1298"/>
      <c r="F907" s="1299"/>
      <c r="G907" s="1298">
        <f>G908+G916+G931+G933</f>
        <v>9745.91</v>
      </c>
      <c r="H907" s="1298">
        <f>H908+H916+H931+H933</f>
        <v>2347.81</v>
      </c>
      <c r="I907" s="1300">
        <f>I908+I916+I931+I933</f>
        <v>12093.720000000001</v>
      </c>
    </row>
    <row r="908" spans="1:9" ht="25.5" x14ac:dyDescent="0.2">
      <c r="A908" s="1289" t="s">
        <v>10</v>
      </c>
      <c r="B908" s="1324">
        <f>SUM(B909:B915)</f>
        <v>295</v>
      </c>
      <c r="C908" s="1302">
        <f>SUM(C909:C915)</f>
        <v>1.8670886075949367</v>
      </c>
      <c r="D908" s="1302"/>
      <c r="E908" s="1302"/>
      <c r="F908" s="1312"/>
      <c r="G908" s="1302">
        <f>SUM(G909:G915)</f>
        <v>2270.9199999999996</v>
      </c>
      <c r="H908" s="1302">
        <f>SUM(H909:H915)</f>
        <v>547.05999999999995</v>
      </c>
      <c r="I908" s="1304">
        <f>SUM(I909:I915)</f>
        <v>2817.9799999999996</v>
      </c>
    </row>
    <row r="909" spans="1:9" x14ac:dyDescent="0.2">
      <c r="A909" s="1290" t="s">
        <v>1684</v>
      </c>
      <c r="B909" s="1325">
        <v>46</v>
      </c>
      <c r="C909" s="1306">
        <f t="shared" ref="C909:C915" si="310">B909/158</f>
        <v>0.29113924050632911</v>
      </c>
      <c r="D909" s="1305">
        <v>1187</v>
      </c>
      <c r="E909" s="1306">
        <f t="shared" ref="E909:E915" si="311">D909*C909</f>
        <v>345.58227848101268</v>
      </c>
      <c r="F909" s="1307">
        <v>1</v>
      </c>
      <c r="G909" s="1308">
        <f t="shared" ref="G909:G915" si="312">ROUND(E909*F909,2)</f>
        <v>345.58</v>
      </c>
      <c r="H909" s="1306">
        <f t="shared" ref="H909:H915" si="313">ROUND(G909*24.09%,2)</f>
        <v>83.25</v>
      </c>
      <c r="I909" s="1309">
        <f t="shared" ref="I909:I915" si="314">G909+H909</f>
        <v>428.83</v>
      </c>
    </row>
    <row r="910" spans="1:9" x14ac:dyDescent="0.2">
      <c r="A910" s="1290" t="s">
        <v>1684</v>
      </c>
      <c r="B910" s="1325">
        <v>20</v>
      </c>
      <c r="C910" s="1306">
        <f t="shared" si="310"/>
        <v>0.12658227848101267</v>
      </c>
      <c r="D910" s="1305">
        <v>1218</v>
      </c>
      <c r="E910" s="1306">
        <f t="shared" si="311"/>
        <v>154.17721518987344</v>
      </c>
      <c r="F910" s="1307">
        <v>1</v>
      </c>
      <c r="G910" s="1308">
        <f t="shared" si="312"/>
        <v>154.18</v>
      </c>
      <c r="H910" s="1306">
        <f t="shared" si="313"/>
        <v>37.14</v>
      </c>
      <c r="I910" s="1309">
        <f t="shared" si="314"/>
        <v>191.32</v>
      </c>
    </row>
    <row r="911" spans="1:9" x14ac:dyDescent="0.2">
      <c r="A911" s="1290" t="s">
        <v>1684</v>
      </c>
      <c r="B911" s="1325">
        <v>53</v>
      </c>
      <c r="C911" s="1306">
        <f t="shared" si="310"/>
        <v>0.33544303797468356</v>
      </c>
      <c r="D911" s="1305">
        <v>1218</v>
      </c>
      <c r="E911" s="1306">
        <f t="shared" si="311"/>
        <v>408.56962025316454</v>
      </c>
      <c r="F911" s="1307">
        <v>1</v>
      </c>
      <c r="G911" s="1308">
        <f t="shared" si="312"/>
        <v>408.57</v>
      </c>
      <c r="H911" s="1306">
        <f t="shared" si="313"/>
        <v>98.42</v>
      </c>
      <c r="I911" s="1309">
        <f t="shared" si="314"/>
        <v>506.99</v>
      </c>
    </row>
    <row r="912" spans="1:9" x14ac:dyDescent="0.2">
      <c r="A912" s="1290" t="s">
        <v>1684</v>
      </c>
      <c r="B912" s="1325">
        <v>47</v>
      </c>
      <c r="C912" s="1306">
        <f t="shared" si="310"/>
        <v>0.29746835443037972</v>
      </c>
      <c r="D912" s="1305">
        <v>1218</v>
      </c>
      <c r="E912" s="1306">
        <f t="shared" si="311"/>
        <v>362.31645569620252</v>
      </c>
      <c r="F912" s="1307">
        <v>1</v>
      </c>
      <c r="G912" s="1308">
        <f t="shared" si="312"/>
        <v>362.32</v>
      </c>
      <c r="H912" s="1306">
        <f t="shared" si="313"/>
        <v>87.28</v>
      </c>
      <c r="I912" s="1309">
        <f t="shared" si="314"/>
        <v>449.6</v>
      </c>
    </row>
    <row r="913" spans="1:9" x14ac:dyDescent="0.2">
      <c r="A913" s="1290" t="s">
        <v>1684</v>
      </c>
      <c r="B913" s="1325">
        <v>42</v>
      </c>
      <c r="C913" s="1306">
        <f t="shared" si="310"/>
        <v>0.26582278481012656</v>
      </c>
      <c r="D913" s="1305">
        <v>1218</v>
      </c>
      <c r="E913" s="1306">
        <f t="shared" si="311"/>
        <v>323.77215189873414</v>
      </c>
      <c r="F913" s="1307">
        <v>1</v>
      </c>
      <c r="G913" s="1308">
        <f t="shared" si="312"/>
        <v>323.77</v>
      </c>
      <c r="H913" s="1306">
        <f t="shared" si="313"/>
        <v>78</v>
      </c>
      <c r="I913" s="1309">
        <f t="shared" si="314"/>
        <v>401.77</v>
      </c>
    </row>
    <row r="914" spans="1:9" x14ac:dyDescent="0.2">
      <c r="A914" s="1290" t="s">
        <v>1684</v>
      </c>
      <c r="B914" s="1325">
        <v>47</v>
      </c>
      <c r="C914" s="1306">
        <f t="shared" si="310"/>
        <v>0.29746835443037972</v>
      </c>
      <c r="D914" s="1305">
        <v>1218</v>
      </c>
      <c r="E914" s="1306">
        <f t="shared" si="311"/>
        <v>362.31645569620252</v>
      </c>
      <c r="F914" s="1307">
        <v>1</v>
      </c>
      <c r="G914" s="1308">
        <f t="shared" si="312"/>
        <v>362.32</v>
      </c>
      <c r="H914" s="1306">
        <f t="shared" si="313"/>
        <v>87.28</v>
      </c>
      <c r="I914" s="1309">
        <f t="shared" si="314"/>
        <v>449.6</v>
      </c>
    </row>
    <row r="915" spans="1:9" ht="25.5" x14ac:dyDescent="0.2">
      <c r="A915" s="1290" t="s">
        <v>1685</v>
      </c>
      <c r="B915" s="1325">
        <v>40</v>
      </c>
      <c r="C915" s="1306">
        <f t="shared" si="310"/>
        <v>0.25316455696202533</v>
      </c>
      <c r="D915" s="1305">
        <v>1241</v>
      </c>
      <c r="E915" s="1306">
        <f t="shared" si="311"/>
        <v>314.17721518987344</v>
      </c>
      <c r="F915" s="1307">
        <v>1</v>
      </c>
      <c r="G915" s="1308">
        <f t="shared" si="312"/>
        <v>314.18</v>
      </c>
      <c r="H915" s="1306">
        <f t="shared" si="313"/>
        <v>75.69</v>
      </c>
      <c r="I915" s="1309">
        <f t="shared" si="314"/>
        <v>389.87</v>
      </c>
    </row>
    <row r="916" spans="1:9" s="356" customFormat="1" ht="38.25" x14ac:dyDescent="0.2">
      <c r="A916" s="1291" t="s">
        <v>8</v>
      </c>
      <c r="B916" s="1326">
        <f>SUM(B917:B930)</f>
        <v>1009</v>
      </c>
      <c r="C916" s="1301">
        <f>SUM(C917:C930)</f>
        <v>6.3860759493670889</v>
      </c>
      <c r="D916" s="1301"/>
      <c r="E916" s="1301"/>
      <c r="F916" s="1303"/>
      <c r="G916" s="1301">
        <f>SUM(G917:G930)</f>
        <v>5397.6900000000005</v>
      </c>
      <c r="H916" s="1301">
        <f>SUM(H917:H930)</f>
        <v>1300.3200000000002</v>
      </c>
      <c r="I916" s="1313">
        <f>SUM(I917:I930)</f>
        <v>6698.01</v>
      </c>
    </row>
    <row r="917" spans="1:9" x14ac:dyDescent="0.2">
      <c r="A917" s="1290" t="s">
        <v>612</v>
      </c>
      <c r="B917" s="1325">
        <v>72</v>
      </c>
      <c r="C917" s="1306">
        <f t="shared" ref="C917:C930" si="315">B917/158</f>
        <v>0.45569620253164556</v>
      </c>
      <c r="D917" s="1305">
        <v>4.8792</v>
      </c>
      <c r="E917" s="1306">
        <f t="shared" ref="E917:E927" si="316">D917*B917</f>
        <v>351.30239999999998</v>
      </c>
      <c r="F917" s="1307">
        <v>1</v>
      </c>
      <c r="G917" s="1308">
        <f t="shared" ref="G917:G930" si="317">ROUND(E917*F917,2)</f>
        <v>351.3</v>
      </c>
      <c r="H917" s="1306">
        <f t="shared" ref="H917:H930" si="318">ROUND(G917*24.09%,2)</f>
        <v>84.63</v>
      </c>
      <c r="I917" s="1309">
        <f t="shared" ref="I917:I930" si="319">G917+H917</f>
        <v>435.93</v>
      </c>
    </row>
    <row r="918" spans="1:9" x14ac:dyDescent="0.2">
      <c r="A918" s="1290" t="s">
        <v>612</v>
      </c>
      <c r="B918" s="1325">
        <v>159.5</v>
      </c>
      <c r="C918" s="1306">
        <f t="shared" si="315"/>
        <v>1.009493670886076</v>
      </c>
      <c r="D918" s="1305">
        <v>4.8792</v>
      </c>
      <c r="E918" s="1306">
        <f t="shared" si="316"/>
        <v>778.23239999999998</v>
      </c>
      <c r="F918" s="1307">
        <v>1</v>
      </c>
      <c r="G918" s="1308">
        <f t="shared" si="317"/>
        <v>778.23</v>
      </c>
      <c r="H918" s="1306">
        <f t="shared" si="318"/>
        <v>187.48</v>
      </c>
      <c r="I918" s="1309">
        <f t="shared" si="319"/>
        <v>965.71</v>
      </c>
    </row>
    <row r="919" spans="1:9" x14ac:dyDescent="0.2">
      <c r="A919" s="1290" t="s">
        <v>612</v>
      </c>
      <c r="B919" s="1325">
        <v>120</v>
      </c>
      <c r="C919" s="1306">
        <f t="shared" si="315"/>
        <v>0.759493670886076</v>
      </c>
      <c r="D919" s="1305">
        <v>4.8792</v>
      </c>
      <c r="E919" s="1306">
        <f t="shared" si="316"/>
        <v>585.50400000000002</v>
      </c>
      <c r="F919" s="1307">
        <v>1</v>
      </c>
      <c r="G919" s="1308">
        <f t="shared" si="317"/>
        <v>585.5</v>
      </c>
      <c r="H919" s="1306">
        <f t="shared" si="318"/>
        <v>141.05000000000001</v>
      </c>
      <c r="I919" s="1309">
        <f t="shared" si="319"/>
        <v>726.55</v>
      </c>
    </row>
    <row r="920" spans="1:9" x14ac:dyDescent="0.2">
      <c r="A920" s="1290" t="s">
        <v>612</v>
      </c>
      <c r="B920" s="1325">
        <v>24</v>
      </c>
      <c r="C920" s="1306">
        <f t="shared" si="315"/>
        <v>0.15189873417721519</v>
      </c>
      <c r="D920" s="1305">
        <v>4.8792</v>
      </c>
      <c r="E920" s="1306">
        <f t="shared" si="316"/>
        <v>117.10079999999999</v>
      </c>
      <c r="F920" s="1307">
        <v>1</v>
      </c>
      <c r="G920" s="1308">
        <f t="shared" si="317"/>
        <v>117.1</v>
      </c>
      <c r="H920" s="1306">
        <f t="shared" si="318"/>
        <v>28.21</v>
      </c>
      <c r="I920" s="1309">
        <f t="shared" si="319"/>
        <v>145.31</v>
      </c>
    </row>
    <row r="921" spans="1:9" x14ac:dyDescent="0.2">
      <c r="A921" s="1290" t="s">
        <v>612</v>
      </c>
      <c r="B921" s="1325">
        <v>41</v>
      </c>
      <c r="C921" s="1306">
        <f t="shared" si="315"/>
        <v>0.25949367088607594</v>
      </c>
      <c r="D921" s="1305">
        <v>4.8792</v>
      </c>
      <c r="E921" s="1306">
        <f t="shared" si="316"/>
        <v>200.0472</v>
      </c>
      <c r="F921" s="1307">
        <v>1</v>
      </c>
      <c r="G921" s="1308">
        <f t="shared" si="317"/>
        <v>200.05</v>
      </c>
      <c r="H921" s="1306">
        <f t="shared" si="318"/>
        <v>48.19</v>
      </c>
      <c r="I921" s="1309">
        <f t="shared" si="319"/>
        <v>248.24</v>
      </c>
    </row>
    <row r="922" spans="1:9" x14ac:dyDescent="0.2">
      <c r="A922" s="1290" t="s">
        <v>612</v>
      </c>
      <c r="B922" s="1325">
        <v>8</v>
      </c>
      <c r="C922" s="1306">
        <f t="shared" si="315"/>
        <v>5.0632911392405063E-2</v>
      </c>
      <c r="D922" s="1305">
        <v>4.8792</v>
      </c>
      <c r="E922" s="1306">
        <f t="shared" si="316"/>
        <v>39.0336</v>
      </c>
      <c r="F922" s="1307">
        <v>1</v>
      </c>
      <c r="G922" s="1308">
        <f t="shared" si="317"/>
        <v>39.03</v>
      </c>
      <c r="H922" s="1306">
        <f t="shared" si="318"/>
        <v>9.4</v>
      </c>
      <c r="I922" s="1309">
        <f t="shared" si="319"/>
        <v>48.43</v>
      </c>
    </row>
    <row r="923" spans="1:9" x14ac:dyDescent="0.2">
      <c r="A923" s="1290" t="s">
        <v>612</v>
      </c>
      <c r="B923" s="1325">
        <v>96</v>
      </c>
      <c r="C923" s="1306">
        <f t="shared" si="315"/>
        <v>0.60759493670886078</v>
      </c>
      <c r="D923" s="1305">
        <v>4.8792</v>
      </c>
      <c r="E923" s="1306">
        <f t="shared" si="316"/>
        <v>468.40319999999997</v>
      </c>
      <c r="F923" s="1307">
        <v>1</v>
      </c>
      <c r="G923" s="1308">
        <f t="shared" si="317"/>
        <v>468.4</v>
      </c>
      <c r="H923" s="1306">
        <f t="shared" si="318"/>
        <v>112.84</v>
      </c>
      <c r="I923" s="1309">
        <f t="shared" si="319"/>
        <v>581.24</v>
      </c>
    </row>
    <row r="924" spans="1:9" x14ac:dyDescent="0.2">
      <c r="A924" s="1290" t="s">
        <v>612</v>
      </c>
      <c r="B924" s="1325">
        <v>24</v>
      </c>
      <c r="C924" s="1306">
        <f t="shared" si="315"/>
        <v>0.15189873417721519</v>
      </c>
      <c r="D924" s="1305">
        <v>4.8792</v>
      </c>
      <c r="E924" s="1306">
        <f t="shared" si="316"/>
        <v>117.10079999999999</v>
      </c>
      <c r="F924" s="1307">
        <v>1</v>
      </c>
      <c r="G924" s="1308">
        <f t="shared" si="317"/>
        <v>117.1</v>
      </c>
      <c r="H924" s="1306">
        <f t="shared" si="318"/>
        <v>28.21</v>
      </c>
      <c r="I924" s="1309">
        <f t="shared" si="319"/>
        <v>145.31</v>
      </c>
    </row>
    <row r="925" spans="1:9" x14ac:dyDescent="0.2">
      <c r="A925" s="1290" t="s">
        <v>612</v>
      </c>
      <c r="B925" s="1325">
        <v>79</v>
      </c>
      <c r="C925" s="1306">
        <f t="shared" si="315"/>
        <v>0.5</v>
      </c>
      <c r="D925" s="1305">
        <v>4.8792</v>
      </c>
      <c r="E925" s="1306">
        <f t="shared" si="316"/>
        <v>385.45679999999999</v>
      </c>
      <c r="F925" s="1307">
        <v>1</v>
      </c>
      <c r="G925" s="1308">
        <f t="shared" si="317"/>
        <v>385.46</v>
      </c>
      <c r="H925" s="1306">
        <f t="shared" si="318"/>
        <v>92.86</v>
      </c>
      <c r="I925" s="1309">
        <f t="shared" si="319"/>
        <v>478.32</v>
      </c>
    </row>
    <row r="926" spans="1:9" x14ac:dyDescent="0.2">
      <c r="A926" s="1290" t="s">
        <v>612</v>
      </c>
      <c r="B926" s="1325">
        <v>135.5</v>
      </c>
      <c r="C926" s="1306">
        <f t="shared" si="315"/>
        <v>0.85759493670886078</v>
      </c>
      <c r="D926" s="1305">
        <v>4.8792</v>
      </c>
      <c r="E926" s="1306">
        <f t="shared" si="316"/>
        <v>661.13160000000005</v>
      </c>
      <c r="F926" s="1307">
        <v>1</v>
      </c>
      <c r="G926" s="1308">
        <f t="shared" si="317"/>
        <v>661.13</v>
      </c>
      <c r="H926" s="1306">
        <f t="shared" si="318"/>
        <v>159.27000000000001</v>
      </c>
      <c r="I926" s="1309">
        <f t="shared" si="319"/>
        <v>820.4</v>
      </c>
    </row>
    <row r="927" spans="1:9" x14ac:dyDescent="0.2">
      <c r="A927" s="1290" t="s">
        <v>964</v>
      </c>
      <c r="B927" s="1325">
        <v>24</v>
      </c>
      <c r="C927" s="1306">
        <f t="shared" si="315"/>
        <v>0.15189873417721519</v>
      </c>
      <c r="D927" s="1305">
        <v>5.4427000000000003</v>
      </c>
      <c r="E927" s="1306">
        <f t="shared" si="316"/>
        <v>130.62479999999999</v>
      </c>
      <c r="F927" s="1307">
        <v>1</v>
      </c>
      <c r="G927" s="1308">
        <f t="shared" si="317"/>
        <v>130.62</v>
      </c>
      <c r="H927" s="1306">
        <f t="shared" si="318"/>
        <v>31.47</v>
      </c>
      <c r="I927" s="1309">
        <f t="shared" si="319"/>
        <v>162.09</v>
      </c>
    </row>
    <row r="928" spans="1:9" x14ac:dyDescent="0.2">
      <c r="A928" s="1290" t="s">
        <v>612</v>
      </c>
      <c r="B928" s="1325">
        <v>54</v>
      </c>
      <c r="C928" s="1306">
        <f t="shared" si="315"/>
        <v>0.34177215189873417</v>
      </c>
      <c r="D928" s="1305">
        <v>1024</v>
      </c>
      <c r="E928" s="1306">
        <f>D928*C928</f>
        <v>349.97468354430379</v>
      </c>
      <c r="F928" s="1307">
        <v>1</v>
      </c>
      <c r="G928" s="1308">
        <f t="shared" si="317"/>
        <v>349.97</v>
      </c>
      <c r="H928" s="1306">
        <f t="shared" si="318"/>
        <v>84.31</v>
      </c>
      <c r="I928" s="1309">
        <f t="shared" si="319"/>
        <v>434.28000000000003</v>
      </c>
    </row>
    <row r="929" spans="1:9" x14ac:dyDescent="0.2">
      <c r="A929" s="1290" t="s">
        <v>612</v>
      </c>
      <c r="B929" s="1325">
        <v>86</v>
      </c>
      <c r="C929" s="1306">
        <f t="shared" si="315"/>
        <v>0.54430379746835444</v>
      </c>
      <c r="D929" s="1305">
        <v>1024</v>
      </c>
      <c r="E929" s="1306">
        <f>D929*C929</f>
        <v>557.36708860759495</v>
      </c>
      <c r="F929" s="1307">
        <v>1</v>
      </c>
      <c r="G929" s="1308">
        <f t="shared" si="317"/>
        <v>557.37</v>
      </c>
      <c r="H929" s="1306">
        <f t="shared" si="318"/>
        <v>134.27000000000001</v>
      </c>
      <c r="I929" s="1309">
        <f t="shared" si="319"/>
        <v>691.64</v>
      </c>
    </row>
    <row r="930" spans="1:9" x14ac:dyDescent="0.2">
      <c r="A930" s="1290" t="s">
        <v>510</v>
      </c>
      <c r="B930" s="1325">
        <v>86</v>
      </c>
      <c r="C930" s="1306">
        <f t="shared" si="315"/>
        <v>0.54430379746835444</v>
      </c>
      <c r="D930" s="1305">
        <v>1206</v>
      </c>
      <c r="E930" s="1306">
        <f>D930*C930</f>
        <v>656.43037974683546</v>
      </c>
      <c r="F930" s="1307">
        <v>1</v>
      </c>
      <c r="G930" s="1308">
        <f t="shared" si="317"/>
        <v>656.43</v>
      </c>
      <c r="H930" s="1306">
        <f t="shared" si="318"/>
        <v>158.13</v>
      </c>
      <c r="I930" s="1309">
        <f t="shared" si="319"/>
        <v>814.56</v>
      </c>
    </row>
    <row r="931" spans="1:9" ht="38.25" x14ac:dyDescent="0.2">
      <c r="A931" s="1289" t="s">
        <v>9</v>
      </c>
      <c r="B931" s="1324">
        <f>SUM(B932)</f>
        <v>24</v>
      </c>
      <c r="C931" s="1302">
        <f>SUM(C932)</f>
        <v>0.15189873417721519</v>
      </c>
      <c r="D931" s="1302"/>
      <c r="E931" s="1302"/>
      <c r="F931" s="1312"/>
      <c r="G931" s="1302">
        <f>SUM(G932)</f>
        <v>88.33</v>
      </c>
      <c r="H931" s="1302">
        <f>SUM(H932)</f>
        <v>21.28</v>
      </c>
      <c r="I931" s="1304">
        <f>SUM(I932)</f>
        <v>109.61</v>
      </c>
    </row>
    <row r="932" spans="1:9" x14ac:dyDescent="0.2">
      <c r="A932" s="1290" t="s">
        <v>62</v>
      </c>
      <c r="B932" s="1325">
        <v>24</v>
      </c>
      <c r="C932" s="1306">
        <f t="shared" ref="C932" si="320">B932/158</f>
        <v>0.15189873417721519</v>
      </c>
      <c r="D932" s="1305">
        <v>3.6804000000000001</v>
      </c>
      <c r="E932" s="1306">
        <f>D932*B932</f>
        <v>88.329599999999999</v>
      </c>
      <c r="F932" s="1307">
        <v>1</v>
      </c>
      <c r="G932" s="1308">
        <f t="shared" ref="G932" si="321">ROUND(E932*F932,2)</f>
        <v>88.33</v>
      </c>
      <c r="H932" s="1306">
        <f>ROUND(G932*24.09%,2)</f>
        <v>21.28</v>
      </c>
      <c r="I932" s="1309">
        <f>G932+H932</f>
        <v>109.61</v>
      </c>
    </row>
    <row r="933" spans="1:9" ht="25.5" x14ac:dyDescent="0.2">
      <c r="A933" s="1289" t="s">
        <v>7</v>
      </c>
      <c r="B933" s="1324">
        <f>SUM(B934:B941)</f>
        <v>555.5</v>
      </c>
      <c r="C933" s="1302">
        <f>SUM(C934:C941)</f>
        <v>3.5158227848101267</v>
      </c>
      <c r="D933" s="1302"/>
      <c r="E933" s="1302"/>
      <c r="F933" s="1312"/>
      <c r="G933" s="1302">
        <f>SUM(G934:G941)</f>
        <v>1988.9699999999998</v>
      </c>
      <c r="H933" s="1302">
        <f>SUM(H934:H941)</f>
        <v>479.15000000000003</v>
      </c>
      <c r="I933" s="1304">
        <f>SUM(I934:I941)</f>
        <v>2468.1200000000003</v>
      </c>
    </row>
    <row r="934" spans="1:9" x14ac:dyDescent="0.2">
      <c r="A934" s="1290" t="s">
        <v>948</v>
      </c>
      <c r="B934" s="1325">
        <v>86</v>
      </c>
      <c r="C934" s="1306">
        <f t="shared" ref="C934:C941" si="322">B934/158</f>
        <v>0.54430379746835444</v>
      </c>
      <c r="D934" s="1305">
        <v>615</v>
      </c>
      <c r="E934" s="1306">
        <f>D934*C934</f>
        <v>334.74683544303798</v>
      </c>
      <c r="F934" s="1307">
        <v>1</v>
      </c>
      <c r="G934" s="1308">
        <f t="shared" ref="G934:G941" si="323">ROUND(E934*F934,2)</f>
        <v>334.75</v>
      </c>
      <c r="H934" s="1306">
        <f t="shared" ref="H934:H941" si="324">ROUND(G934*24.09%,2)</f>
        <v>80.64</v>
      </c>
      <c r="I934" s="1309">
        <f t="shared" ref="I934:I941" si="325">G934+H934</f>
        <v>415.39</v>
      </c>
    </row>
    <row r="935" spans="1:9" x14ac:dyDescent="0.2">
      <c r="A935" s="1290" t="s">
        <v>1653</v>
      </c>
      <c r="B935" s="1325">
        <v>96</v>
      </c>
      <c r="C935" s="1306">
        <f t="shared" si="322"/>
        <v>0.60759493670886078</v>
      </c>
      <c r="D935" s="1305">
        <v>3.3567</v>
      </c>
      <c r="E935" s="1306">
        <f t="shared" ref="E935:E940" si="326">D935*B935</f>
        <v>322.2432</v>
      </c>
      <c r="F935" s="1307">
        <v>1</v>
      </c>
      <c r="G935" s="1308">
        <f t="shared" si="323"/>
        <v>322.24</v>
      </c>
      <c r="H935" s="1306">
        <f t="shared" si="324"/>
        <v>77.63</v>
      </c>
      <c r="I935" s="1309">
        <f t="shared" si="325"/>
        <v>399.87</v>
      </c>
    </row>
    <row r="936" spans="1:9" x14ac:dyDescent="0.2">
      <c r="A936" s="1290" t="s">
        <v>1653</v>
      </c>
      <c r="B936" s="1325">
        <v>96</v>
      </c>
      <c r="C936" s="1306">
        <f t="shared" si="322"/>
        <v>0.60759493670886078</v>
      </c>
      <c r="D936" s="1305">
        <v>3.3567</v>
      </c>
      <c r="E936" s="1306">
        <f t="shared" si="326"/>
        <v>322.2432</v>
      </c>
      <c r="F936" s="1307">
        <v>1</v>
      </c>
      <c r="G936" s="1308">
        <f t="shared" si="323"/>
        <v>322.24</v>
      </c>
      <c r="H936" s="1306">
        <f t="shared" si="324"/>
        <v>77.63</v>
      </c>
      <c r="I936" s="1309">
        <f t="shared" si="325"/>
        <v>399.87</v>
      </c>
    </row>
    <row r="937" spans="1:9" x14ac:dyDescent="0.2">
      <c r="A937" s="1290" t="s">
        <v>1653</v>
      </c>
      <c r="B937" s="1325">
        <v>24</v>
      </c>
      <c r="C937" s="1306">
        <f t="shared" si="322"/>
        <v>0.15189873417721519</v>
      </c>
      <c r="D937" s="1305">
        <v>3.3567</v>
      </c>
      <c r="E937" s="1306">
        <f t="shared" si="326"/>
        <v>80.5608</v>
      </c>
      <c r="F937" s="1307">
        <v>1</v>
      </c>
      <c r="G937" s="1308">
        <f t="shared" si="323"/>
        <v>80.56</v>
      </c>
      <c r="H937" s="1306">
        <f t="shared" si="324"/>
        <v>19.41</v>
      </c>
      <c r="I937" s="1309">
        <f t="shared" si="325"/>
        <v>99.97</v>
      </c>
    </row>
    <row r="938" spans="1:9" x14ac:dyDescent="0.2">
      <c r="A938" s="1290" t="s">
        <v>1653</v>
      </c>
      <c r="B938" s="1325">
        <v>48</v>
      </c>
      <c r="C938" s="1306">
        <f t="shared" si="322"/>
        <v>0.30379746835443039</v>
      </c>
      <c r="D938" s="1305">
        <v>3.3567</v>
      </c>
      <c r="E938" s="1306">
        <f t="shared" si="326"/>
        <v>161.1216</v>
      </c>
      <c r="F938" s="1307">
        <v>1</v>
      </c>
      <c r="G938" s="1308">
        <f t="shared" si="323"/>
        <v>161.12</v>
      </c>
      <c r="H938" s="1306">
        <f t="shared" si="324"/>
        <v>38.81</v>
      </c>
      <c r="I938" s="1309">
        <f t="shared" si="325"/>
        <v>199.93</v>
      </c>
    </row>
    <row r="939" spans="1:9" x14ac:dyDescent="0.2">
      <c r="A939" s="1290" t="s">
        <v>1653</v>
      </c>
      <c r="B939" s="1325">
        <v>24</v>
      </c>
      <c r="C939" s="1306">
        <f t="shared" si="322"/>
        <v>0.15189873417721519</v>
      </c>
      <c r="D939" s="1305">
        <v>3.3567</v>
      </c>
      <c r="E939" s="1306">
        <f t="shared" si="326"/>
        <v>80.5608</v>
      </c>
      <c r="F939" s="1307">
        <v>1</v>
      </c>
      <c r="G939" s="1308">
        <f t="shared" si="323"/>
        <v>80.56</v>
      </c>
      <c r="H939" s="1306">
        <f t="shared" si="324"/>
        <v>19.41</v>
      </c>
      <c r="I939" s="1309">
        <f t="shared" si="325"/>
        <v>99.97</v>
      </c>
    </row>
    <row r="940" spans="1:9" x14ac:dyDescent="0.2">
      <c r="A940" s="1290" t="s">
        <v>1653</v>
      </c>
      <c r="B940" s="1325">
        <v>111.5</v>
      </c>
      <c r="C940" s="1306">
        <f t="shared" si="322"/>
        <v>0.70569620253164556</v>
      </c>
      <c r="D940" s="1305">
        <v>3.3567</v>
      </c>
      <c r="E940" s="1306">
        <f t="shared" si="326"/>
        <v>374.27204999999998</v>
      </c>
      <c r="F940" s="1307">
        <v>1</v>
      </c>
      <c r="G940" s="1308">
        <f t="shared" si="323"/>
        <v>374.27</v>
      </c>
      <c r="H940" s="1306">
        <f t="shared" si="324"/>
        <v>90.16</v>
      </c>
      <c r="I940" s="1309">
        <f t="shared" si="325"/>
        <v>464.42999999999995</v>
      </c>
    </row>
    <row r="941" spans="1:9" x14ac:dyDescent="0.2">
      <c r="A941" s="1290" t="s">
        <v>1653</v>
      </c>
      <c r="B941" s="1325">
        <v>70</v>
      </c>
      <c r="C941" s="1306">
        <f t="shared" si="322"/>
        <v>0.44303797468354428</v>
      </c>
      <c r="D941" s="1305">
        <v>707</v>
      </c>
      <c r="E941" s="1306">
        <f>D941*C941</f>
        <v>313.22784810126581</v>
      </c>
      <c r="F941" s="1307">
        <v>1</v>
      </c>
      <c r="G941" s="1308">
        <f t="shared" si="323"/>
        <v>313.23</v>
      </c>
      <c r="H941" s="1306">
        <f t="shared" si="324"/>
        <v>75.459999999999994</v>
      </c>
      <c r="I941" s="1309">
        <f t="shared" si="325"/>
        <v>388.69</v>
      </c>
    </row>
    <row r="942" spans="1:9" x14ac:dyDescent="0.2">
      <c r="A942" s="1288" t="s">
        <v>1686</v>
      </c>
      <c r="B942" s="1323">
        <f>B943+B960+B970+B972</f>
        <v>1667.5</v>
      </c>
      <c r="C942" s="1298">
        <f>C943+C960+C970+C972</f>
        <v>10.553797468354432</v>
      </c>
      <c r="D942" s="1298"/>
      <c r="E942" s="1298"/>
      <c r="F942" s="1299"/>
      <c r="G942" s="1298">
        <f>G943+G960+G970+G972</f>
        <v>10097.83</v>
      </c>
      <c r="H942" s="1298">
        <f>H943+H960+H970+H972</f>
        <v>2432.6000000000004</v>
      </c>
      <c r="I942" s="1300">
        <f>I943+I960+I970+I972</f>
        <v>12530.429999999998</v>
      </c>
    </row>
    <row r="943" spans="1:9" ht="25.5" x14ac:dyDescent="0.2">
      <c r="A943" s="1289" t="s">
        <v>10</v>
      </c>
      <c r="B943" s="1324">
        <f>SUM(B944:B959)</f>
        <v>737.5</v>
      </c>
      <c r="C943" s="1302">
        <f>SUM(C944:C959)</f>
        <v>4.6677215189873413</v>
      </c>
      <c r="D943" s="1302"/>
      <c r="E943" s="1302"/>
      <c r="F943" s="1312"/>
      <c r="G943" s="1302">
        <f>SUM(G944:G959)</f>
        <v>5310.7599999999993</v>
      </c>
      <c r="H943" s="1302">
        <f>SUM(H944:H959)</f>
        <v>1279.3599999999999</v>
      </c>
      <c r="I943" s="1304">
        <f>SUM(I944:I959)</f>
        <v>6590.119999999999</v>
      </c>
    </row>
    <row r="944" spans="1:9" x14ac:dyDescent="0.2">
      <c r="A944" s="1290" t="s">
        <v>66</v>
      </c>
      <c r="B944" s="1325">
        <v>21.5</v>
      </c>
      <c r="C944" s="1306">
        <f t="shared" ref="C944:C959" si="327">B944/158</f>
        <v>0.13607594936708861</v>
      </c>
      <c r="D944" s="1305">
        <v>7.0130999999999997</v>
      </c>
      <c r="E944" s="1306">
        <f t="shared" ref="E944:E959" si="328">D944*B944</f>
        <v>150.78164999999998</v>
      </c>
      <c r="F944" s="1307">
        <v>1</v>
      </c>
      <c r="G944" s="1308">
        <f t="shared" ref="G944:G959" si="329">ROUND(E944*F944,2)</f>
        <v>150.78</v>
      </c>
      <c r="H944" s="1306">
        <f t="shared" ref="H944:H959" si="330">ROUND(G944*24.09%,2)</f>
        <v>36.32</v>
      </c>
      <c r="I944" s="1309">
        <f t="shared" ref="I944:I959" si="331">G944+H944</f>
        <v>187.1</v>
      </c>
    </row>
    <row r="945" spans="1:9" x14ac:dyDescent="0.2">
      <c r="A945" s="1290" t="s">
        <v>66</v>
      </c>
      <c r="B945" s="1325">
        <v>26</v>
      </c>
      <c r="C945" s="1306">
        <f t="shared" si="327"/>
        <v>0.16455696202531644</v>
      </c>
      <c r="D945" s="1305">
        <v>7.0130999999999997</v>
      </c>
      <c r="E945" s="1306">
        <f t="shared" si="328"/>
        <v>182.34059999999999</v>
      </c>
      <c r="F945" s="1307">
        <v>1</v>
      </c>
      <c r="G945" s="1308">
        <f t="shared" si="329"/>
        <v>182.34</v>
      </c>
      <c r="H945" s="1306">
        <f t="shared" si="330"/>
        <v>43.93</v>
      </c>
      <c r="I945" s="1309">
        <f t="shared" si="331"/>
        <v>226.27</v>
      </c>
    </row>
    <row r="946" spans="1:9" x14ac:dyDescent="0.2">
      <c r="A946" s="1290" t="s">
        <v>66</v>
      </c>
      <c r="B946" s="1325">
        <v>52</v>
      </c>
      <c r="C946" s="1306">
        <f t="shared" si="327"/>
        <v>0.32911392405063289</v>
      </c>
      <c r="D946" s="1305">
        <v>7.0130999999999997</v>
      </c>
      <c r="E946" s="1306">
        <f t="shared" si="328"/>
        <v>364.68119999999999</v>
      </c>
      <c r="F946" s="1307">
        <v>1</v>
      </c>
      <c r="G946" s="1308">
        <f t="shared" si="329"/>
        <v>364.68</v>
      </c>
      <c r="H946" s="1306">
        <f t="shared" si="330"/>
        <v>87.85</v>
      </c>
      <c r="I946" s="1309">
        <f t="shared" si="331"/>
        <v>452.53</v>
      </c>
    </row>
    <row r="947" spans="1:9" x14ac:dyDescent="0.2">
      <c r="A947" s="1290" t="s">
        <v>66</v>
      </c>
      <c r="B947" s="1325">
        <v>50.5</v>
      </c>
      <c r="C947" s="1306">
        <f t="shared" si="327"/>
        <v>0.31962025316455694</v>
      </c>
      <c r="D947" s="1305">
        <v>7.0130999999999997</v>
      </c>
      <c r="E947" s="1306">
        <f t="shared" si="328"/>
        <v>354.16154999999998</v>
      </c>
      <c r="F947" s="1307">
        <v>1</v>
      </c>
      <c r="G947" s="1308">
        <f t="shared" si="329"/>
        <v>354.16</v>
      </c>
      <c r="H947" s="1306">
        <f t="shared" si="330"/>
        <v>85.32</v>
      </c>
      <c r="I947" s="1309">
        <f t="shared" si="331"/>
        <v>439.48</v>
      </c>
    </row>
    <row r="948" spans="1:9" x14ac:dyDescent="0.2">
      <c r="A948" s="1290" t="s">
        <v>66</v>
      </c>
      <c r="B948" s="1325">
        <v>34.5</v>
      </c>
      <c r="C948" s="1306">
        <f t="shared" si="327"/>
        <v>0.21835443037974683</v>
      </c>
      <c r="D948" s="1305">
        <v>7.0130999999999997</v>
      </c>
      <c r="E948" s="1306">
        <f t="shared" si="328"/>
        <v>241.95194999999998</v>
      </c>
      <c r="F948" s="1307">
        <v>1</v>
      </c>
      <c r="G948" s="1308">
        <f t="shared" si="329"/>
        <v>241.95</v>
      </c>
      <c r="H948" s="1306">
        <f t="shared" si="330"/>
        <v>58.29</v>
      </c>
      <c r="I948" s="1309">
        <f t="shared" si="331"/>
        <v>300.24</v>
      </c>
    </row>
    <row r="949" spans="1:9" x14ac:dyDescent="0.2">
      <c r="A949" s="1290" t="s">
        <v>66</v>
      </c>
      <c r="B949" s="1325">
        <v>48</v>
      </c>
      <c r="C949" s="1306">
        <f t="shared" si="327"/>
        <v>0.30379746835443039</v>
      </c>
      <c r="D949" s="1305">
        <v>7.0130999999999997</v>
      </c>
      <c r="E949" s="1306">
        <f t="shared" si="328"/>
        <v>336.62879999999996</v>
      </c>
      <c r="F949" s="1307">
        <v>1</v>
      </c>
      <c r="G949" s="1308">
        <f t="shared" si="329"/>
        <v>336.63</v>
      </c>
      <c r="H949" s="1306">
        <f t="shared" si="330"/>
        <v>81.09</v>
      </c>
      <c r="I949" s="1309">
        <f t="shared" si="331"/>
        <v>417.72</v>
      </c>
    </row>
    <row r="950" spans="1:9" x14ac:dyDescent="0.2">
      <c r="A950" s="1290" t="s">
        <v>1687</v>
      </c>
      <c r="B950" s="1325">
        <v>36</v>
      </c>
      <c r="C950" s="1306">
        <f t="shared" si="327"/>
        <v>0.22784810126582278</v>
      </c>
      <c r="D950" s="1305">
        <v>7.1150000000000002</v>
      </c>
      <c r="E950" s="1306">
        <f t="shared" si="328"/>
        <v>256.14</v>
      </c>
      <c r="F950" s="1307">
        <v>1</v>
      </c>
      <c r="G950" s="1308">
        <f t="shared" si="329"/>
        <v>256.14</v>
      </c>
      <c r="H950" s="1306">
        <f t="shared" si="330"/>
        <v>61.7</v>
      </c>
      <c r="I950" s="1309">
        <f t="shared" si="331"/>
        <v>317.83999999999997</v>
      </c>
    </row>
    <row r="951" spans="1:9" x14ac:dyDescent="0.2">
      <c r="A951" s="1290" t="s">
        <v>1687</v>
      </c>
      <c r="B951" s="1325">
        <v>72</v>
      </c>
      <c r="C951" s="1306">
        <f t="shared" si="327"/>
        <v>0.45569620253164556</v>
      </c>
      <c r="D951" s="1305">
        <v>7.3007999999999997</v>
      </c>
      <c r="E951" s="1306">
        <f t="shared" si="328"/>
        <v>525.6576</v>
      </c>
      <c r="F951" s="1307">
        <v>1</v>
      </c>
      <c r="G951" s="1308">
        <f t="shared" si="329"/>
        <v>525.66</v>
      </c>
      <c r="H951" s="1306">
        <f t="shared" si="330"/>
        <v>126.63</v>
      </c>
      <c r="I951" s="1309">
        <f t="shared" si="331"/>
        <v>652.29</v>
      </c>
    </row>
    <row r="952" spans="1:9" x14ac:dyDescent="0.2">
      <c r="A952" s="1290" t="s">
        <v>1687</v>
      </c>
      <c r="B952" s="1325">
        <v>39</v>
      </c>
      <c r="C952" s="1306">
        <f t="shared" si="327"/>
        <v>0.24683544303797469</v>
      </c>
      <c r="D952" s="1305">
        <v>7.3007999999999997</v>
      </c>
      <c r="E952" s="1306">
        <f t="shared" si="328"/>
        <v>284.7312</v>
      </c>
      <c r="F952" s="1307">
        <v>1</v>
      </c>
      <c r="G952" s="1308">
        <f t="shared" si="329"/>
        <v>284.73</v>
      </c>
      <c r="H952" s="1306">
        <f t="shared" si="330"/>
        <v>68.59</v>
      </c>
      <c r="I952" s="1309">
        <f t="shared" si="331"/>
        <v>353.32000000000005</v>
      </c>
    </row>
    <row r="953" spans="1:9" x14ac:dyDescent="0.2">
      <c r="A953" s="1290" t="s">
        <v>1687</v>
      </c>
      <c r="B953" s="1325">
        <v>48</v>
      </c>
      <c r="C953" s="1306">
        <f t="shared" si="327"/>
        <v>0.30379746835443039</v>
      </c>
      <c r="D953" s="1305">
        <v>7.3007999999999997</v>
      </c>
      <c r="E953" s="1306">
        <f t="shared" si="328"/>
        <v>350.4384</v>
      </c>
      <c r="F953" s="1307">
        <v>1</v>
      </c>
      <c r="G953" s="1308">
        <f t="shared" si="329"/>
        <v>350.44</v>
      </c>
      <c r="H953" s="1306">
        <f t="shared" si="330"/>
        <v>84.42</v>
      </c>
      <c r="I953" s="1309">
        <f t="shared" si="331"/>
        <v>434.86</v>
      </c>
    </row>
    <row r="954" spans="1:9" x14ac:dyDescent="0.2">
      <c r="A954" s="1290" t="s">
        <v>1687</v>
      </c>
      <c r="B954" s="1325">
        <v>26</v>
      </c>
      <c r="C954" s="1306">
        <f t="shared" si="327"/>
        <v>0.16455696202531644</v>
      </c>
      <c r="D954" s="1305">
        <v>7.3007999999999997</v>
      </c>
      <c r="E954" s="1306">
        <f t="shared" si="328"/>
        <v>189.82079999999999</v>
      </c>
      <c r="F954" s="1307">
        <v>1</v>
      </c>
      <c r="G954" s="1308">
        <f t="shared" si="329"/>
        <v>189.82</v>
      </c>
      <c r="H954" s="1306">
        <f t="shared" si="330"/>
        <v>45.73</v>
      </c>
      <c r="I954" s="1309">
        <f t="shared" si="331"/>
        <v>235.54999999999998</v>
      </c>
    </row>
    <row r="955" spans="1:9" x14ac:dyDescent="0.2">
      <c r="A955" s="1290" t="s">
        <v>1687</v>
      </c>
      <c r="B955" s="1325">
        <v>76</v>
      </c>
      <c r="C955" s="1306">
        <f t="shared" si="327"/>
        <v>0.48101265822784811</v>
      </c>
      <c r="D955" s="1305">
        <v>7.3007999999999997</v>
      </c>
      <c r="E955" s="1306">
        <f t="shared" si="328"/>
        <v>554.86079999999993</v>
      </c>
      <c r="F955" s="1307">
        <v>1</v>
      </c>
      <c r="G955" s="1308">
        <f t="shared" si="329"/>
        <v>554.86</v>
      </c>
      <c r="H955" s="1306">
        <f t="shared" si="330"/>
        <v>133.66999999999999</v>
      </c>
      <c r="I955" s="1309">
        <f t="shared" si="331"/>
        <v>688.53</v>
      </c>
    </row>
    <row r="956" spans="1:9" x14ac:dyDescent="0.2">
      <c r="A956" s="1290" t="s">
        <v>1687</v>
      </c>
      <c r="B956" s="1325">
        <v>48</v>
      </c>
      <c r="C956" s="1306">
        <f t="shared" si="327"/>
        <v>0.30379746835443039</v>
      </c>
      <c r="D956" s="1305">
        <v>7.3007999999999997</v>
      </c>
      <c r="E956" s="1306">
        <f t="shared" si="328"/>
        <v>350.4384</v>
      </c>
      <c r="F956" s="1307">
        <v>1</v>
      </c>
      <c r="G956" s="1308">
        <f t="shared" si="329"/>
        <v>350.44</v>
      </c>
      <c r="H956" s="1306">
        <f t="shared" si="330"/>
        <v>84.42</v>
      </c>
      <c r="I956" s="1309">
        <f t="shared" si="331"/>
        <v>434.86</v>
      </c>
    </row>
    <row r="957" spans="1:9" x14ac:dyDescent="0.2">
      <c r="A957" s="1290" t="s">
        <v>1687</v>
      </c>
      <c r="B957" s="1325">
        <v>64</v>
      </c>
      <c r="C957" s="1306">
        <f t="shared" si="327"/>
        <v>0.4050632911392405</v>
      </c>
      <c r="D957" s="1305">
        <v>7.3007999999999997</v>
      </c>
      <c r="E957" s="1306">
        <f t="shared" si="328"/>
        <v>467.25119999999998</v>
      </c>
      <c r="F957" s="1307">
        <v>1</v>
      </c>
      <c r="G957" s="1308">
        <f t="shared" si="329"/>
        <v>467.25</v>
      </c>
      <c r="H957" s="1306">
        <f t="shared" si="330"/>
        <v>112.56</v>
      </c>
      <c r="I957" s="1309">
        <f t="shared" si="331"/>
        <v>579.80999999999995</v>
      </c>
    </row>
    <row r="958" spans="1:9" x14ac:dyDescent="0.2">
      <c r="A958" s="1290" t="s">
        <v>1687</v>
      </c>
      <c r="B958" s="1325">
        <v>48</v>
      </c>
      <c r="C958" s="1306">
        <f t="shared" si="327"/>
        <v>0.30379746835443039</v>
      </c>
      <c r="D958" s="1305">
        <v>7.3007999999999997</v>
      </c>
      <c r="E958" s="1306">
        <f t="shared" si="328"/>
        <v>350.4384</v>
      </c>
      <c r="F958" s="1307">
        <v>1</v>
      </c>
      <c r="G958" s="1308">
        <f t="shared" si="329"/>
        <v>350.44</v>
      </c>
      <c r="H958" s="1306">
        <f t="shared" si="330"/>
        <v>84.42</v>
      </c>
      <c r="I958" s="1309">
        <f t="shared" si="331"/>
        <v>434.86</v>
      </c>
    </row>
    <row r="959" spans="1:9" x14ac:dyDescent="0.2">
      <c r="A959" s="1290" t="s">
        <v>1687</v>
      </c>
      <c r="B959" s="1325">
        <v>48</v>
      </c>
      <c r="C959" s="1306">
        <f t="shared" si="327"/>
        <v>0.30379746835443039</v>
      </c>
      <c r="D959" s="1305">
        <v>7.3007999999999997</v>
      </c>
      <c r="E959" s="1306">
        <f t="shared" si="328"/>
        <v>350.4384</v>
      </c>
      <c r="F959" s="1307">
        <v>1</v>
      </c>
      <c r="G959" s="1308">
        <f t="shared" si="329"/>
        <v>350.44</v>
      </c>
      <c r="H959" s="1306">
        <f t="shared" si="330"/>
        <v>84.42</v>
      </c>
      <c r="I959" s="1309">
        <f t="shared" si="331"/>
        <v>434.86</v>
      </c>
    </row>
    <row r="960" spans="1:9" ht="38.25" x14ac:dyDescent="0.2">
      <c r="A960" s="1289" t="s">
        <v>8</v>
      </c>
      <c r="B960" s="1324">
        <f>SUM(B961:B969)</f>
        <v>840</v>
      </c>
      <c r="C960" s="1302">
        <f>SUM(C961:C969)</f>
        <v>5.3164556962025316</v>
      </c>
      <c r="D960" s="1302"/>
      <c r="E960" s="1302"/>
      <c r="F960" s="1312"/>
      <c r="G960" s="1302">
        <f>SUM(G961:G969)</f>
        <v>4477.2</v>
      </c>
      <c r="H960" s="1302">
        <f>SUM(H961:H969)</f>
        <v>1078.5800000000002</v>
      </c>
      <c r="I960" s="1304">
        <f>SUM(I961:I969)</f>
        <v>5555.78</v>
      </c>
    </row>
    <row r="961" spans="1:9" x14ac:dyDescent="0.2">
      <c r="A961" s="1290" t="s">
        <v>612</v>
      </c>
      <c r="B961" s="1325">
        <v>48</v>
      </c>
      <c r="C961" s="1306">
        <f t="shared" ref="C961:C969" si="332">B961/158</f>
        <v>0.30379746835443039</v>
      </c>
      <c r="D961" s="1305">
        <v>4.8792</v>
      </c>
      <c r="E961" s="1306">
        <f t="shared" ref="E961:E969" si="333">D961*B961</f>
        <v>234.20159999999998</v>
      </c>
      <c r="F961" s="1307">
        <v>1</v>
      </c>
      <c r="G961" s="1308">
        <f t="shared" ref="G961:G969" si="334">ROUND(E961*F961,2)</f>
        <v>234.2</v>
      </c>
      <c r="H961" s="1306">
        <f t="shared" ref="H961:H969" si="335">ROUND(G961*24.09%,2)</f>
        <v>56.42</v>
      </c>
      <c r="I961" s="1309">
        <f t="shared" ref="I961:I969" si="336">G961+H961</f>
        <v>290.62</v>
      </c>
    </row>
    <row r="962" spans="1:9" x14ac:dyDescent="0.2">
      <c r="A962" s="1290" t="s">
        <v>612</v>
      </c>
      <c r="B962" s="1325">
        <v>120</v>
      </c>
      <c r="C962" s="1306">
        <f t="shared" si="332"/>
        <v>0.759493670886076</v>
      </c>
      <c r="D962" s="1305">
        <v>4.8792</v>
      </c>
      <c r="E962" s="1306">
        <f t="shared" si="333"/>
        <v>585.50400000000002</v>
      </c>
      <c r="F962" s="1307">
        <v>1</v>
      </c>
      <c r="G962" s="1308">
        <f t="shared" si="334"/>
        <v>585.5</v>
      </c>
      <c r="H962" s="1306">
        <f t="shared" si="335"/>
        <v>141.05000000000001</v>
      </c>
      <c r="I962" s="1309">
        <f t="shared" si="336"/>
        <v>726.55</v>
      </c>
    </row>
    <row r="963" spans="1:9" x14ac:dyDescent="0.2">
      <c r="A963" s="1290" t="s">
        <v>964</v>
      </c>
      <c r="B963" s="1325">
        <v>144</v>
      </c>
      <c r="C963" s="1306">
        <f t="shared" si="332"/>
        <v>0.91139240506329111</v>
      </c>
      <c r="D963" s="1305">
        <v>5.4427000000000003</v>
      </c>
      <c r="E963" s="1306">
        <f t="shared" si="333"/>
        <v>783.74880000000007</v>
      </c>
      <c r="F963" s="1307">
        <v>1</v>
      </c>
      <c r="G963" s="1308">
        <f t="shared" si="334"/>
        <v>783.75</v>
      </c>
      <c r="H963" s="1306">
        <f t="shared" si="335"/>
        <v>188.81</v>
      </c>
      <c r="I963" s="1309">
        <f t="shared" si="336"/>
        <v>972.56</v>
      </c>
    </row>
    <row r="964" spans="1:9" x14ac:dyDescent="0.2">
      <c r="A964" s="1290" t="s">
        <v>964</v>
      </c>
      <c r="B964" s="1325">
        <v>48</v>
      </c>
      <c r="C964" s="1306">
        <f t="shared" si="332"/>
        <v>0.30379746835443039</v>
      </c>
      <c r="D964" s="1305">
        <v>5.4427000000000003</v>
      </c>
      <c r="E964" s="1306">
        <f t="shared" si="333"/>
        <v>261.24959999999999</v>
      </c>
      <c r="F964" s="1307">
        <v>1</v>
      </c>
      <c r="G964" s="1308">
        <f t="shared" si="334"/>
        <v>261.25</v>
      </c>
      <c r="H964" s="1306">
        <f t="shared" si="335"/>
        <v>62.94</v>
      </c>
      <c r="I964" s="1309">
        <f t="shared" si="336"/>
        <v>324.19</v>
      </c>
    </row>
    <row r="965" spans="1:9" x14ac:dyDescent="0.2">
      <c r="A965" s="1290" t="s">
        <v>612</v>
      </c>
      <c r="B965" s="1325">
        <v>112</v>
      </c>
      <c r="C965" s="1306">
        <f t="shared" si="332"/>
        <v>0.70886075949367089</v>
      </c>
      <c r="D965" s="1305">
        <v>5.4427000000000003</v>
      </c>
      <c r="E965" s="1306">
        <f t="shared" si="333"/>
        <v>609.58240000000001</v>
      </c>
      <c r="F965" s="1307">
        <v>1</v>
      </c>
      <c r="G965" s="1308">
        <f t="shared" si="334"/>
        <v>609.58000000000004</v>
      </c>
      <c r="H965" s="1306">
        <f t="shared" si="335"/>
        <v>146.85</v>
      </c>
      <c r="I965" s="1309">
        <f t="shared" si="336"/>
        <v>756.43000000000006</v>
      </c>
    </row>
    <row r="966" spans="1:9" x14ac:dyDescent="0.2">
      <c r="A966" s="1290" t="s">
        <v>612</v>
      </c>
      <c r="B966" s="1325">
        <v>80</v>
      </c>
      <c r="C966" s="1306">
        <f t="shared" si="332"/>
        <v>0.50632911392405067</v>
      </c>
      <c r="D966" s="1305">
        <v>5.4427000000000003</v>
      </c>
      <c r="E966" s="1306">
        <f t="shared" si="333"/>
        <v>435.41600000000005</v>
      </c>
      <c r="F966" s="1307">
        <v>1</v>
      </c>
      <c r="G966" s="1308">
        <f t="shared" si="334"/>
        <v>435.42</v>
      </c>
      <c r="H966" s="1306">
        <f t="shared" si="335"/>
        <v>104.89</v>
      </c>
      <c r="I966" s="1309">
        <f t="shared" si="336"/>
        <v>540.31000000000006</v>
      </c>
    </row>
    <row r="967" spans="1:9" x14ac:dyDescent="0.2">
      <c r="A967" s="1290" t="s">
        <v>612</v>
      </c>
      <c r="B967" s="1325">
        <v>128</v>
      </c>
      <c r="C967" s="1306">
        <f t="shared" si="332"/>
        <v>0.810126582278481</v>
      </c>
      <c r="D967" s="1305">
        <v>5.4427000000000003</v>
      </c>
      <c r="E967" s="1306">
        <f t="shared" si="333"/>
        <v>696.66560000000004</v>
      </c>
      <c r="F967" s="1307">
        <v>1</v>
      </c>
      <c r="G967" s="1308">
        <f t="shared" si="334"/>
        <v>696.67</v>
      </c>
      <c r="H967" s="1306">
        <f t="shared" si="335"/>
        <v>167.83</v>
      </c>
      <c r="I967" s="1309">
        <f t="shared" si="336"/>
        <v>864.5</v>
      </c>
    </row>
    <row r="968" spans="1:9" x14ac:dyDescent="0.2">
      <c r="A968" s="1290" t="s">
        <v>612</v>
      </c>
      <c r="B968" s="1325">
        <v>136</v>
      </c>
      <c r="C968" s="1306">
        <f t="shared" si="332"/>
        <v>0.86075949367088611</v>
      </c>
      <c r="D968" s="1305">
        <v>5.4427000000000003</v>
      </c>
      <c r="E968" s="1306">
        <f t="shared" si="333"/>
        <v>740.20720000000006</v>
      </c>
      <c r="F968" s="1307">
        <v>1</v>
      </c>
      <c r="G968" s="1308">
        <f t="shared" si="334"/>
        <v>740.21</v>
      </c>
      <c r="H968" s="1306">
        <f t="shared" si="335"/>
        <v>178.32</v>
      </c>
      <c r="I968" s="1309">
        <f t="shared" si="336"/>
        <v>918.53</v>
      </c>
    </row>
    <row r="969" spans="1:9" x14ac:dyDescent="0.2">
      <c r="A969" s="1290" t="s">
        <v>964</v>
      </c>
      <c r="B969" s="1325">
        <v>24</v>
      </c>
      <c r="C969" s="1306">
        <f t="shared" si="332"/>
        <v>0.15189873417721519</v>
      </c>
      <c r="D969" s="1305">
        <v>5.4427000000000003</v>
      </c>
      <c r="E969" s="1306">
        <f t="shared" si="333"/>
        <v>130.62479999999999</v>
      </c>
      <c r="F969" s="1307">
        <v>1</v>
      </c>
      <c r="G969" s="1308">
        <f t="shared" si="334"/>
        <v>130.62</v>
      </c>
      <c r="H969" s="1306">
        <f t="shared" si="335"/>
        <v>31.47</v>
      </c>
      <c r="I969" s="1309">
        <f t="shared" si="336"/>
        <v>162.09</v>
      </c>
    </row>
    <row r="970" spans="1:9" ht="38.25" x14ac:dyDescent="0.2">
      <c r="A970" s="1289" t="s">
        <v>9</v>
      </c>
      <c r="B970" s="1324">
        <f>SUM(B971)</f>
        <v>24</v>
      </c>
      <c r="C970" s="1302">
        <f>SUM(C971)</f>
        <v>0.15189873417721519</v>
      </c>
      <c r="D970" s="1302"/>
      <c r="E970" s="1302"/>
      <c r="F970" s="1312"/>
      <c r="G970" s="1302">
        <f>SUM(G971)</f>
        <v>88.33</v>
      </c>
      <c r="H970" s="1302">
        <f>SUM(H971)</f>
        <v>21.28</v>
      </c>
      <c r="I970" s="1304">
        <f>SUM(I971)</f>
        <v>109.61</v>
      </c>
    </row>
    <row r="971" spans="1:9" x14ac:dyDescent="0.2">
      <c r="A971" s="1290" t="s">
        <v>62</v>
      </c>
      <c r="B971" s="1325">
        <v>24</v>
      </c>
      <c r="C971" s="1306">
        <f t="shared" ref="C971" si="337">B971/158</f>
        <v>0.15189873417721519</v>
      </c>
      <c r="D971" s="1305">
        <v>3.6804000000000001</v>
      </c>
      <c r="E971" s="1306">
        <f>D971*B971</f>
        <v>88.329599999999999</v>
      </c>
      <c r="F971" s="1307">
        <v>1</v>
      </c>
      <c r="G971" s="1308">
        <f t="shared" ref="G971" si="338">ROUND(E971*F971,2)</f>
        <v>88.33</v>
      </c>
      <c r="H971" s="1306">
        <f>ROUND(G971*24.09%,2)</f>
        <v>21.28</v>
      </c>
      <c r="I971" s="1309">
        <f>G971+H971</f>
        <v>109.61</v>
      </c>
    </row>
    <row r="972" spans="1:9" ht="25.5" x14ac:dyDescent="0.2">
      <c r="A972" s="1289" t="s">
        <v>7</v>
      </c>
      <c r="B972" s="1324">
        <f>SUM(B973:B975)</f>
        <v>66</v>
      </c>
      <c r="C972" s="1302">
        <f>SUM(C973:C975)</f>
        <v>0.41772151898734178</v>
      </c>
      <c r="D972" s="1302"/>
      <c r="E972" s="1302"/>
      <c r="F972" s="1312"/>
      <c r="G972" s="1302">
        <f>SUM(G973:G975)</f>
        <v>221.54</v>
      </c>
      <c r="H972" s="1302">
        <f>SUM(H973:H975)</f>
        <v>53.379999999999995</v>
      </c>
      <c r="I972" s="1304">
        <f>SUM(I973:I975)</f>
        <v>274.91999999999996</v>
      </c>
    </row>
    <row r="973" spans="1:9" x14ac:dyDescent="0.2">
      <c r="A973" s="1290" t="s">
        <v>1653</v>
      </c>
      <c r="B973" s="1325">
        <v>32</v>
      </c>
      <c r="C973" s="1306">
        <f t="shared" ref="C973:C975" si="339">B973/158</f>
        <v>0.20253164556962025</v>
      </c>
      <c r="D973" s="1305">
        <v>3.3567</v>
      </c>
      <c r="E973" s="1306">
        <f>D973*B973</f>
        <v>107.4144</v>
      </c>
      <c r="F973" s="1307">
        <v>1</v>
      </c>
      <c r="G973" s="1308">
        <f t="shared" ref="G973:G975" si="340">ROUND(E973*F973,2)</f>
        <v>107.41</v>
      </c>
      <c r="H973" s="1306">
        <f>ROUND(G973*24.09%,2)</f>
        <v>25.88</v>
      </c>
      <c r="I973" s="1309">
        <f>G973+H973</f>
        <v>133.29</v>
      </c>
    </row>
    <row r="974" spans="1:9" x14ac:dyDescent="0.2">
      <c r="A974" s="1290" t="s">
        <v>1653</v>
      </c>
      <c r="B974" s="1325">
        <v>24</v>
      </c>
      <c r="C974" s="1306">
        <f t="shared" si="339"/>
        <v>0.15189873417721519</v>
      </c>
      <c r="D974" s="1305">
        <v>3.3567</v>
      </c>
      <c r="E974" s="1306">
        <f>D974*B974</f>
        <v>80.5608</v>
      </c>
      <c r="F974" s="1307">
        <v>1</v>
      </c>
      <c r="G974" s="1308">
        <f t="shared" si="340"/>
        <v>80.56</v>
      </c>
      <c r="H974" s="1306">
        <f>ROUND(G974*24.09%,2)</f>
        <v>19.41</v>
      </c>
      <c r="I974" s="1309">
        <f>G974+H974</f>
        <v>99.97</v>
      </c>
    </row>
    <row r="975" spans="1:9" x14ac:dyDescent="0.2">
      <c r="A975" s="1290" t="s">
        <v>1653</v>
      </c>
      <c r="B975" s="1325">
        <v>10</v>
      </c>
      <c r="C975" s="1306">
        <f t="shared" si="339"/>
        <v>6.3291139240506333E-2</v>
      </c>
      <c r="D975" s="1305">
        <v>3.3567</v>
      </c>
      <c r="E975" s="1306">
        <f>D975*B975</f>
        <v>33.567</v>
      </c>
      <c r="F975" s="1307">
        <v>1</v>
      </c>
      <c r="G975" s="1308">
        <f t="shared" si="340"/>
        <v>33.57</v>
      </c>
      <c r="H975" s="1306">
        <f>ROUND(G975*24.09%,2)</f>
        <v>8.09</v>
      </c>
      <c r="I975" s="1309">
        <f>G975+H975</f>
        <v>41.66</v>
      </c>
    </row>
    <row r="976" spans="1:9" x14ac:dyDescent="0.2">
      <c r="A976" s="1288" t="s">
        <v>1688</v>
      </c>
      <c r="B976" s="1323">
        <f>B977+B983+B988</f>
        <v>286.5</v>
      </c>
      <c r="C976" s="1298">
        <f>C977+C983+C988</f>
        <v>1.8132911392405062</v>
      </c>
      <c r="D976" s="1298"/>
      <c r="E976" s="1298"/>
      <c r="F976" s="1299"/>
      <c r="G976" s="1298">
        <f>G977+G983+G988</f>
        <v>1285.4499999999998</v>
      </c>
      <c r="H976" s="1298">
        <f>H977+H983+H988</f>
        <v>309.68</v>
      </c>
      <c r="I976" s="1300">
        <f>I977+I983+I988</f>
        <v>1595.1299999999999</v>
      </c>
    </row>
    <row r="977" spans="1:9" ht="38.25" x14ac:dyDescent="0.2">
      <c r="A977" s="1289" t="s">
        <v>8</v>
      </c>
      <c r="B977" s="1324">
        <f>SUM(B978:B982)</f>
        <v>135.5</v>
      </c>
      <c r="C977" s="1302">
        <f>SUM(C978:C982)</f>
        <v>0.85759493670886067</v>
      </c>
      <c r="D977" s="1302"/>
      <c r="E977" s="1302"/>
      <c r="F977" s="1312"/>
      <c r="G977" s="1302">
        <f>SUM(G978:G982)</f>
        <v>737.47</v>
      </c>
      <c r="H977" s="1302">
        <f>SUM(H978:H982)</f>
        <v>177.67</v>
      </c>
      <c r="I977" s="1304">
        <f>SUM(I978:I982)</f>
        <v>915.14</v>
      </c>
    </row>
    <row r="978" spans="1:9" x14ac:dyDescent="0.2">
      <c r="A978" s="1290" t="s">
        <v>1418</v>
      </c>
      <c r="B978" s="1325">
        <v>24</v>
      </c>
      <c r="C978" s="1306">
        <f t="shared" ref="C978:C982" si="341">B978/158</f>
        <v>0.15189873417721519</v>
      </c>
      <c r="D978" s="1305">
        <v>5.4427000000000003</v>
      </c>
      <c r="E978" s="1306">
        <f>D978*B978</f>
        <v>130.62479999999999</v>
      </c>
      <c r="F978" s="1307">
        <v>1</v>
      </c>
      <c r="G978" s="1308">
        <f t="shared" ref="G978:G982" si="342">ROUND(E978*F978,2)</f>
        <v>130.62</v>
      </c>
      <c r="H978" s="1306">
        <f>ROUND(G978*24.09%,2)</f>
        <v>31.47</v>
      </c>
      <c r="I978" s="1309">
        <f>G978+H978</f>
        <v>162.09</v>
      </c>
    </row>
    <row r="979" spans="1:9" x14ac:dyDescent="0.2">
      <c r="A979" s="1290" t="s">
        <v>1418</v>
      </c>
      <c r="B979" s="1325">
        <v>24</v>
      </c>
      <c r="C979" s="1306">
        <f t="shared" si="341"/>
        <v>0.15189873417721519</v>
      </c>
      <c r="D979" s="1305">
        <v>5.4427000000000003</v>
      </c>
      <c r="E979" s="1306">
        <f>D979*B979</f>
        <v>130.62479999999999</v>
      </c>
      <c r="F979" s="1307">
        <v>1</v>
      </c>
      <c r="G979" s="1308">
        <f t="shared" si="342"/>
        <v>130.62</v>
      </c>
      <c r="H979" s="1306">
        <f>ROUND(G979*24.09%,2)</f>
        <v>31.47</v>
      </c>
      <c r="I979" s="1309">
        <f>G979+H979</f>
        <v>162.09</v>
      </c>
    </row>
    <row r="980" spans="1:9" x14ac:dyDescent="0.2">
      <c r="A980" s="1290" t="s">
        <v>1418</v>
      </c>
      <c r="B980" s="1325">
        <v>24</v>
      </c>
      <c r="C980" s="1306">
        <f t="shared" si="341"/>
        <v>0.15189873417721519</v>
      </c>
      <c r="D980" s="1305">
        <v>5.4427000000000003</v>
      </c>
      <c r="E980" s="1306">
        <f>D980*B980</f>
        <v>130.62479999999999</v>
      </c>
      <c r="F980" s="1307">
        <v>1</v>
      </c>
      <c r="G980" s="1308">
        <f t="shared" si="342"/>
        <v>130.62</v>
      </c>
      <c r="H980" s="1306">
        <f>ROUND(G980*24.09%,2)</f>
        <v>31.47</v>
      </c>
      <c r="I980" s="1309">
        <f>G980+H980</f>
        <v>162.09</v>
      </c>
    </row>
    <row r="981" spans="1:9" x14ac:dyDescent="0.2">
      <c r="A981" s="1290" t="s">
        <v>612</v>
      </c>
      <c r="B981" s="1325">
        <v>25</v>
      </c>
      <c r="C981" s="1306">
        <f t="shared" si="341"/>
        <v>0.15822784810126583</v>
      </c>
      <c r="D981" s="1305">
        <v>5.4427000000000003</v>
      </c>
      <c r="E981" s="1306">
        <f>D981*B981</f>
        <v>136.0675</v>
      </c>
      <c r="F981" s="1307">
        <v>1</v>
      </c>
      <c r="G981" s="1308">
        <f t="shared" si="342"/>
        <v>136.07</v>
      </c>
      <c r="H981" s="1306">
        <f>ROUND(G981*24.09%,2)</f>
        <v>32.78</v>
      </c>
      <c r="I981" s="1309">
        <f>G981+H981</f>
        <v>168.85</v>
      </c>
    </row>
    <row r="982" spans="1:9" x14ac:dyDescent="0.2">
      <c r="A982" s="1290" t="s">
        <v>612</v>
      </c>
      <c r="B982" s="1325">
        <v>38.5</v>
      </c>
      <c r="C982" s="1306">
        <f t="shared" si="341"/>
        <v>0.24367088607594936</v>
      </c>
      <c r="D982" s="1305">
        <v>5.4427000000000003</v>
      </c>
      <c r="E982" s="1306">
        <f>D982*B982</f>
        <v>209.54395000000002</v>
      </c>
      <c r="F982" s="1307">
        <v>1</v>
      </c>
      <c r="G982" s="1308">
        <f t="shared" si="342"/>
        <v>209.54</v>
      </c>
      <c r="H982" s="1306">
        <f>ROUND(G982*24.09%,2)</f>
        <v>50.48</v>
      </c>
      <c r="I982" s="1309">
        <f>G982+H982</f>
        <v>260.02</v>
      </c>
    </row>
    <row r="983" spans="1:9" ht="38.25" x14ac:dyDescent="0.2">
      <c r="A983" s="1289" t="s">
        <v>9</v>
      </c>
      <c r="B983" s="1324">
        <f>SUM(B984:B987)</f>
        <v>127</v>
      </c>
      <c r="C983" s="1302">
        <f>SUM(C984:C987)</f>
        <v>0.80379746835443044</v>
      </c>
      <c r="D983" s="1302">
        <f>SUM(D984:D987)</f>
        <v>14.7216</v>
      </c>
      <c r="E983" s="1302"/>
      <c r="F983" s="1312"/>
      <c r="G983" s="1302">
        <f>SUM(G984:G987)</f>
        <v>467.41999999999996</v>
      </c>
      <c r="H983" s="1302">
        <f>SUM(H984:H987)</f>
        <v>112.60000000000002</v>
      </c>
      <c r="I983" s="1304">
        <f>SUM(I984:I987)</f>
        <v>580.02</v>
      </c>
    </row>
    <row r="984" spans="1:9" x14ac:dyDescent="0.2">
      <c r="A984" s="1290" t="s">
        <v>62</v>
      </c>
      <c r="B984" s="1325">
        <v>39.5</v>
      </c>
      <c r="C984" s="1306">
        <f t="shared" ref="C984:C987" si="343">B984/158</f>
        <v>0.25</v>
      </c>
      <c r="D984" s="1305">
        <v>3.6804000000000001</v>
      </c>
      <c r="E984" s="1306">
        <f>D984*B984</f>
        <v>145.3758</v>
      </c>
      <c r="F984" s="1307">
        <v>1</v>
      </c>
      <c r="G984" s="1308">
        <f t="shared" ref="G984:G987" si="344">ROUND(E984*F984,2)</f>
        <v>145.38</v>
      </c>
      <c r="H984" s="1306">
        <f>ROUND(G984*24.09%,2)</f>
        <v>35.020000000000003</v>
      </c>
      <c r="I984" s="1309">
        <f>G984+H984</f>
        <v>180.4</v>
      </c>
    </row>
    <row r="985" spans="1:9" x14ac:dyDescent="0.2">
      <c r="A985" s="1290" t="s">
        <v>62</v>
      </c>
      <c r="B985" s="1325">
        <v>24</v>
      </c>
      <c r="C985" s="1306">
        <f t="shared" si="343"/>
        <v>0.15189873417721519</v>
      </c>
      <c r="D985" s="1305">
        <v>3.6804000000000001</v>
      </c>
      <c r="E985" s="1306">
        <f>D985*B985</f>
        <v>88.329599999999999</v>
      </c>
      <c r="F985" s="1307">
        <v>1</v>
      </c>
      <c r="G985" s="1308">
        <f t="shared" si="344"/>
        <v>88.33</v>
      </c>
      <c r="H985" s="1306">
        <f>ROUND(G985*24.09%,2)</f>
        <v>21.28</v>
      </c>
      <c r="I985" s="1309">
        <f>G985+H985</f>
        <v>109.61</v>
      </c>
    </row>
    <row r="986" spans="1:9" x14ac:dyDescent="0.2">
      <c r="A986" s="1290" t="s">
        <v>62</v>
      </c>
      <c r="B986" s="1325">
        <v>24</v>
      </c>
      <c r="C986" s="1306">
        <f t="shared" si="343"/>
        <v>0.15189873417721519</v>
      </c>
      <c r="D986" s="1305">
        <v>3.6804000000000001</v>
      </c>
      <c r="E986" s="1306">
        <f>D986*B986</f>
        <v>88.329599999999999</v>
      </c>
      <c r="F986" s="1307">
        <v>1</v>
      </c>
      <c r="G986" s="1308">
        <f t="shared" si="344"/>
        <v>88.33</v>
      </c>
      <c r="H986" s="1306">
        <f>ROUND(G986*24.09%,2)</f>
        <v>21.28</v>
      </c>
      <c r="I986" s="1309">
        <f>G986+H986</f>
        <v>109.61</v>
      </c>
    </row>
    <row r="987" spans="1:9" x14ac:dyDescent="0.2">
      <c r="A987" s="1290" t="s">
        <v>62</v>
      </c>
      <c r="B987" s="1325">
        <v>39.5</v>
      </c>
      <c r="C987" s="1306">
        <f t="shared" si="343"/>
        <v>0.25</v>
      </c>
      <c r="D987" s="1305">
        <v>3.6804000000000001</v>
      </c>
      <c r="E987" s="1306">
        <f>D987*B987</f>
        <v>145.3758</v>
      </c>
      <c r="F987" s="1307">
        <v>1</v>
      </c>
      <c r="G987" s="1308">
        <f t="shared" si="344"/>
        <v>145.38</v>
      </c>
      <c r="H987" s="1306">
        <f>ROUND(G987*24.09%,2)</f>
        <v>35.020000000000003</v>
      </c>
      <c r="I987" s="1309">
        <f>G987+H987</f>
        <v>180.4</v>
      </c>
    </row>
    <row r="988" spans="1:9" ht="25.5" x14ac:dyDescent="0.2">
      <c r="A988" s="1289" t="s">
        <v>7</v>
      </c>
      <c r="B988" s="1324">
        <f>SUM(B989)</f>
        <v>24</v>
      </c>
      <c r="C988" s="1302">
        <f>SUM(C989)</f>
        <v>0.15189873417721519</v>
      </c>
      <c r="D988" s="1302"/>
      <c r="E988" s="1302"/>
      <c r="F988" s="1312"/>
      <c r="G988" s="1302">
        <f>SUM(G989)</f>
        <v>80.56</v>
      </c>
      <c r="H988" s="1302">
        <f>SUM(H989)</f>
        <v>19.41</v>
      </c>
      <c r="I988" s="1304">
        <f>SUM(I989)</f>
        <v>99.97</v>
      </c>
    </row>
    <row r="989" spans="1:9" x14ac:dyDescent="0.2">
      <c r="A989" s="1290" t="s">
        <v>1653</v>
      </c>
      <c r="B989" s="1325">
        <v>24</v>
      </c>
      <c r="C989" s="1306">
        <f t="shared" ref="C989" si="345">B989/158</f>
        <v>0.15189873417721519</v>
      </c>
      <c r="D989" s="1305">
        <v>3.3567</v>
      </c>
      <c r="E989" s="1306">
        <f>D989*B989</f>
        <v>80.5608</v>
      </c>
      <c r="F989" s="1307">
        <v>1</v>
      </c>
      <c r="G989" s="1308">
        <f t="shared" ref="G989" si="346">ROUND(E989*F989,2)</f>
        <v>80.56</v>
      </c>
      <c r="H989" s="1306">
        <f>ROUND(G989*24.09%,2)</f>
        <v>19.41</v>
      </c>
      <c r="I989" s="1309">
        <f>G989+H989</f>
        <v>99.97</v>
      </c>
    </row>
    <row r="990" spans="1:9" x14ac:dyDescent="0.2">
      <c r="A990" s="1288" t="s">
        <v>1689</v>
      </c>
      <c r="B990" s="1323">
        <f>B991+B995+B1004+B1007</f>
        <v>654</v>
      </c>
      <c r="C990" s="1298">
        <f>C991+C995+C1004+C1007</f>
        <v>4.1392405063291129</v>
      </c>
      <c r="D990" s="1298"/>
      <c r="E990" s="1298"/>
      <c r="F990" s="1299"/>
      <c r="G990" s="1298">
        <f>G991+G995+G1004+G1007</f>
        <v>3736.37</v>
      </c>
      <c r="H990" s="1298">
        <f>H991+H995+H1004+H1007</f>
        <v>900.1099999999999</v>
      </c>
      <c r="I990" s="1300">
        <f>I991+I995+I1004+I1007</f>
        <v>4636.4799999999996</v>
      </c>
    </row>
    <row r="991" spans="1:9" ht="25.5" x14ac:dyDescent="0.2">
      <c r="A991" s="1289" t="s">
        <v>10</v>
      </c>
      <c r="B991" s="1324">
        <f>SUM(B992:B994)</f>
        <v>111</v>
      </c>
      <c r="C991" s="1302">
        <f>SUM(C992:C994)</f>
        <v>0.70253164556962022</v>
      </c>
      <c r="D991" s="1302"/>
      <c r="E991" s="1302"/>
      <c r="F991" s="1312"/>
      <c r="G991" s="1302">
        <f>SUM(G992:G994)</f>
        <v>1304.05</v>
      </c>
      <c r="H991" s="1302">
        <f>SUM(H992:H994)</f>
        <v>314.14</v>
      </c>
      <c r="I991" s="1304">
        <f>SUM(I992:I994)</f>
        <v>1618.19</v>
      </c>
    </row>
    <row r="992" spans="1:9" x14ac:dyDescent="0.2">
      <c r="A992" s="1290" t="s">
        <v>1690</v>
      </c>
      <c r="B992" s="1325">
        <v>48</v>
      </c>
      <c r="C992" s="1306">
        <f t="shared" ref="C992:C994" si="347">B992/158</f>
        <v>0.30379746835443039</v>
      </c>
      <c r="D992" s="1305">
        <v>1780</v>
      </c>
      <c r="E992" s="1306">
        <f>D992*C992</f>
        <v>540.75949367088606</v>
      </c>
      <c r="F992" s="1307">
        <v>1</v>
      </c>
      <c r="G992" s="1308">
        <f t="shared" ref="G992:G994" si="348">ROUND(E992*F992,2)</f>
        <v>540.76</v>
      </c>
      <c r="H992" s="1306">
        <f>ROUND(G992*24.09%,2)</f>
        <v>130.27000000000001</v>
      </c>
      <c r="I992" s="1309">
        <f>G992+H992</f>
        <v>671.03</v>
      </c>
    </row>
    <row r="993" spans="1:9" x14ac:dyDescent="0.2">
      <c r="A993" s="1290" t="s">
        <v>1691</v>
      </c>
      <c r="B993" s="1325">
        <v>16</v>
      </c>
      <c r="C993" s="1306">
        <f t="shared" si="347"/>
        <v>0.10126582278481013</v>
      </c>
      <c r="D993" s="1305">
        <v>1780</v>
      </c>
      <c r="E993" s="1306">
        <f>D993*C993</f>
        <v>180.25316455696202</v>
      </c>
      <c r="F993" s="1307">
        <v>1</v>
      </c>
      <c r="G993" s="1308">
        <f t="shared" si="348"/>
        <v>180.25</v>
      </c>
      <c r="H993" s="1306">
        <f>ROUND(G993*24.09%,2)</f>
        <v>43.42</v>
      </c>
      <c r="I993" s="1309">
        <f>G993+H993</f>
        <v>223.67000000000002</v>
      </c>
    </row>
    <row r="994" spans="1:9" x14ac:dyDescent="0.2">
      <c r="A994" s="1290" t="s">
        <v>77</v>
      </c>
      <c r="B994" s="1325">
        <v>47</v>
      </c>
      <c r="C994" s="1306">
        <f t="shared" si="347"/>
        <v>0.29746835443037972</v>
      </c>
      <c r="D994" s="1305">
        <v>1960</v>
      </c>
      <c r="E994" s="1306">
        <f>D994*C994</f>
        <v>583.03797468354423</v>
      </c>
      <c r="F994" s="1307">
        <v>1</v>
      </c>
      <c r="G994" s="1308">
        <f t="shared" si="348"/>
        <v>583.04</v>
      </c>
      <c r="H994" s="1306">
        <f>ROUND(G994*24.09%,2)</f>
        <v>140.44999999999999</v>
      </c>
      <c r="I994" s="1309">
        <f>G994+H994</f>
        <v>723.49</v>
      </c>
    </row>
    <row r="995" spans="1:9" ht="38.25" x14ac:dyDescent="0.2">
      <c r="A995" s="1289" t="s">
        <v>8</v>
      </c>
      <c r="B995" s="1324">
        <f>SUM(B996:B1003)</f>
        <v>303</v>
      </c>
      <c r="C995" s="1302">
        <f>SUM(C996:C1003)</f>
        <v>1.9177215189873418</v>
      </c>
      <c r="D995" s="1302"/>
      <c r="E995" s="1302"/>
      <c r="F995" s="1312"/>
      <c r="G995" s="1302">
        <f>SUM(G996:G1003)</f>
        <v>1592.1899999999998</v>
      </c>
      <c r="H995" s="1302">
        <f>SUM(H996:H1003)</f>
        <v>383.58000000000004</v>
      </c>
      <c r="I995" s="1304">
        <f>SUM(I996:I1003)</f>
        <v>1975.77</v>
      </c>
    </row>
    <row r="996" spans="1:9" x14ac:dyDescent="0.2">
      <c r="A996" s="1290" t="s">
        <v>612</v>
      </c>
      <c r="B996" s="1325">
        <v>24</v>
      </c>
      <c r="C996" s="1306">
        <f t="shared" ref="C996:C1003" si="349">B996/158</f>
        <v>0.15189873417721519</v>
      </c>
      <c r="D996" s="1305">
        <v>4.8792</v>
      </c>
      <c r="E996" s="1306">
        <f t="shared" ref="E996:E1002" si="350">D996*B996</f>
        <v>117.10079999999999</v>
      </c>
      <c r="F996" s="1307">
        <v>1</v>
      </c>
      <c r="G996" s="1308">
        <f t="shared" ref="G996:G1003" si="351">ROUND(E996*F996,2)</f>
        <v>117.1</v>
      </c>
      <c r="H996" s="1306">
        <f t="shared" ref="H996:H1003" si="352">ROUND(G996*24.09%,2)</f>
        <v>28.21</v>
      </c>
      <c r="I996" s="1309">
        <f t="shared" ref="I996:I1003" si="353">G996+H996</f>
        <v>145.31</v>
      </c>
    </row>
    <row r="997" spans="1:9" x14ac:dyDescent="0.2">
      <c r="A997" s="1290" t="s">
        <v>612</v>
      </c>
      <c r="B997" s="1325">
        <v>72</v>
      </c>
      <c r="C997" s="1306">
        <f t="shared" si="349"/>
        <v>0.45569620253164556</v>
      </c>
      <c r="D997" s="1305">
        <v>4.8792</v>
      </c>
      <c r="E997" s="1306">
        <f t="shared" si="350"/>
        <v>351.30239999999998</v>
      </c>
      <c r="F997" s="1307">
        <v>1</v>
      </c>
      <c r="G997" s="1308">
        <f t="shared" si="351"/>
        <v>351.3</v>
      </c>
      <c r="H997" s="1306">
        <f t="shared" si="352"/>
        <v>84.63</v>
      </c>
      <c r="I997" s="1309">
        <f t="shared" si="353"/>
        <v>435.93</v>
      </c>
    </row>
    <row r="998" spans="1:9" x14ac:dyDescent="0.2">
      <c r="A998" s="1290" t="s">
        <v>951</v>
      </c>
      <c r="B998" s="1325">
        <v>48</v>
      </c>
      <c r="C998" s="1306">
        <f t="shared" si="349"/>
        <v>0.30379746835443039</v>
      </c>
      <c r="D998" s="1305">
        <v>5.0590000000000002</v>
      </c>
      <c r="E998" s="1306">
        <f t="shared" si="350"/>
        <v>242.83199999999999</v>
      </c>
      <c r="F998" s="1307">
        <v>1</v>
      </c>
      <c r="G998" s="1308">
        <f t="shared" si="351"/>
        <v>242.83</v>
      </c>
      <c r="H998" s="1306">
        <f t="shared" si="352"/>
        <v>58.5</v>
      </c>
      <c r="I998" s="1309">
        <f t="shared" si="353"/>
        <v>301.33000000000004</v>
      </c>
    </row>
    <row r="999" spans="1:9" x14ac:dyDescent="0.2">
      <c r="A999" s="1290" t="s">
        <v>612</v>
      </c>
      <c r="B999" s="1325">
        <v>48</v>
      </c>
      <c r="C999" s="1306">
        <f t="shared" si="349"/>
        <v>0.30379746835443039</v>
      </c>
      <c r="D999" s="1305">
        <v>5.4427000000000003</v>
      </c>
      <c r="E999" s="1306">
        <f t="shared" si="350"/>
        <v>261.24959999999999</v>
      </c>
      <c r="F999" s="1307">
        <v>1</v>
      </c>
      <c r="G999" s="1308">
        <f t="shared" si="351"/>
        <v>261.25</v>
      </c>
      <c r="H999" s="1306">
        <f t="shared" si="352"/>
        <v>62.94</v>
      </c>
      <c r="I999" s="1309">
        <f t="shared" si="353"/>
        <v>324.19</v>
      </c>
    </row>
    <row r="1000" spans="1:9" x14ac:dyDescent="0.2">
      <c r="A1000" s="1290" t="s">
        <v>1418</v>
      </c>
      <c r="B1000" s="1325">
        <v>24</v>
      </c>
      <c r="C1000" s="1306">
        <f t="shared" si="349"/>
        <v>0.15189873417721519</v>
      </c>
      <c r="D1000" s="1305">
        <v>5.4427000000000003</v>
      </c>
      <c r="E1000" s="1306">
        <f t="shared" si="350"/>
        <v>130.62479999999999</v>
      </c>
      <c r="F1000" s="1307">
        <v>1</v>
      </c>
      <c r="G1000" s="1308">
        <f t="shared" si="351"/>
        <v>130.62</v>
      </c>
      <c r="H1000" s="1306">
        <f t="shared" si="352"/>
        <v>31.47</v>
      </c>
      <c r="I1000" s="1309">
        <f t="shared" si="353"/>
        <v>162.09</v>
      </c>
    </row>
    <row r="1001" spans="1:9" x14ac:dyDescent="0.2">
      <c r="A1001" s="1290" t="s">
        <v>612</v>
      </c>
      <c r="B1001" s="1325">
        <v>24</v>
      </c>
      <c r="C1001" s="1306">
        <f t="shared" si="349"/>
        <v>0.15189873417721519</v>
      </c>
      <c r="D1001" s="1305">
        <v>5.4427000000000003</v>
      </c>
      <c r="E1001" s="1306">
        <f t="shared" si="350"/>
        <v>130.62479999999999</v>
      </c>
      <c r="F1001" s="1307">
        <v>1</v>
      </c>
      <c r="G1001" s="1308">
        <f t="shared" si="351"/>
        <v>130.62</v>
      </c>
      <c r="H1001" s="1306">
        <f t="shared" si="352"/>
        <v>31.47</v>
      </c>
      <c r="I1001" s="1309">
        <f t="shared" si="353"/>
        <v>162.09</v>
      </c>
    </row>
    <row r="1002" spans="1:9" x14ac:dyDescent="0.2">
      <c r="A1002" s="1290" t="s">
        <v>612</v>
      </c>
      <c r="B1002" s="1325">
        <v>48</v>
      </c>
      <c r="C1002" s="1306">
        <f t="shared" si="349"/>
        <v>0.30379746835443039</v>
      </c>
      <c r="D1002" s="1305">
        <v>5.4427000000000003</v>
      </c>
      <c r="E1002" s="1306">
        <f t="shared" si="350"/>
        <v>261.24959999999999</v>
      </c>
      <c r="F1002" s="1307">
        <v>1</v>
      </c>
      <c r="G1002" s="1308">
        <f t="shared" si="351"/>
        <v>261.25</v>
      </c>
      <c r="H1002" s="1306">
        <f t="shared" si="352"/>
        <v>62.94</v>
      </c>
      <c r="I1002" s="1309">
        <f t="shared" si="353"/>
        <v>324.19</v>
      </c>
    </row>
    <row r="1003" spans="1:9" x14ac:dyDescent="0.2">
      <c r="A1003" s="1290" t="s">
        <v>612</v>
      </c>
      <c r="B1003" s="1325">
        <v>15</v>
      </c>
      <c r="C1003" s="1306">
        <f t="shared" si="349"/>
        <v>9.49367088607595E-2</v>
      </c>
      <c r="D1003" s="1305">
        <v>1024</v>
      </c>
      <c r="E1003" s="1306">
        <f>D1003*C1003</f>
        <v>97.215189873417728</v>
      </c>
      <c r="F1003" s="1307">
        <v>1</v>
      </c>
      <c r="G1003" s="1308">
        <f t="shared" si="351"/>
        <v>97.22</v>
      </c>
      <c r="H1003" s="1306">
        <f t="shared" si="352"/>
        <v>23.42</v>
      </c>
      <c r="I1003" s="1309">
        <f t="shared" si="353"/>
        <v>120.64</v>
      </c>
    </row>
    <row r="1004" spans="1:9" ht="38.25" x14ac:dyDescent="0.2">
      <c r="A1004" s="1289" t="s">
        <v>9</v>
      </c>
      <c r="B1004" s="1324">
        <f>SUM(B1005:B1006)</f>
        <v>48</v>
      </c>
      <c r="C1004" s="1302">
        <f>SUM(C1005:C1006)</f>
        <v>0.30379746835443039</v>
      </c>
      <c r="D1004" s="1302"/>
      <c r="E1004" s="1302"/>
      <c r="F1004" s="1312"/>
      <c r="G1004" s="1302">
        <f>SUM(G1005:G1006)</f>
        <v>176.66</v>
      </c>
      <c r="H1004" s="1302">
        <f>SUM(H1005:H1006)</f>
        <v>42.56</v>
      </c>
      <c r="I1004" s="1304">
        <f>SUM(I1005:I1006)</f>
        <v>219.22</v>
      </c>
    </row>
    <row r="1005" spans="1:9" x14ac:dyDescent="0.2">
      <c r="A1005" s="1290" t="s">
        <v>62</v>
      </c>
      <c r="B1005" s="1325">
        <v>24</v>
      </c>
      <c r="C1005" s="1306">
        <f t="shared" ref="C1005:C1006" si="354">B1005/158</f>
        <v>0.15189873417721519</v>
      </c>
      <c r="D1005" s="1305">
        <v>3.6804000000000001</v>
      </c>
      <c r="E1005" s="1306">
        <f>D1005*B1005</f>
        <v>88.329599999999999</v>
      </c>
      <c r="F1005" s="1307">
        <v>1</v>
      </c>
      <c r="G1005" s="1308">
        <f t="shared" ref="G1005:G1006" si="355">ROUND(E1005*F1005,2)</f>
        <v>88.33</v>
      </c>
      <c r="H1005" s="1306">
        <f>ROUND(G1005*24.09%,2)</f>
        <v>21.28</v>
      </c>
      <c r="I1005" s="1309">
        <f>G1005+H1005</f>
        <v>109.61</v>
      </c>
    </row>
    <row r="1006" spans="1:9" x14ac:dyDescent="0.2">
      <c r="A1006" s="1290" t="s">
        <v>62</v>
      </c>
      <c r="B1006" s="1325">
        <v>24</v>
      </c>
      <c r="C1006" s="1306">
        <f t="shared" si="354"/>
        <v>0.15189873417721519</v>
      </c>
      <c r="D1006" s="1305">
        <v>3.6804000000000001</v>
      </c>
      <c r="E1006" s="1306">
        <f>D1006*B1006</f>
        <v>88.329599999999999</v>
      </c>
      <c r="F1006" s="1307">
        <v>1</v>
      </c>
      <c r="G1006" s="1308">
        <f t="shared" si="355"/>
        <v>88.33</v>
      </c>
      <c r="H1006" s="1306">
        <f>ROUND(G1006*24.09%,2)</f>
        <v>21.28</v>
      </c>
      <c r="I1006" s="1309">
        <f>G1006+H1006</f>
        <v>109.61</v>
      </c>
    </row>
    <row r="1007" spans="1:9" ht="25.5" x14ac:dyDescent="0.2">
      <c r="A1007" s="1289" t="s">
        <v>7</v>
      </c>
      <c r="B1007" s="1324">
        <f>SUM(B1008:B1012)</f>
        <v>192</v>
      </c>
      <c r="C1007" s="1302">
        <f>SUM(C1008:C1012)</f>
        <v>1.2151898734177213</v>
      </c>
      <c r="D1007" s="1302"/>
      <c r="E1007" s="1302"/>
      <c r="F1007" s="1312"/>
      <c r="G1007" s="1302">
        <f>SUM(G1008:G1012)</f>
        <v>663.47</v>
      </c>
      <c r="H1007" s="1302">
        <f>SUM(H1008:H1012)</f>
        <v>159.82999999999998</v>
      </c>
      <c r="I1007" s="1304">
        <f>SUM(I1008:I1012)</f>
        <v>823.3</v>
      </c>
    </row>
    <row r="1008" spans="1:9" x14ac:dyDescent="0.2">
      <c r="A1008" s="1290" t="s">
        <v>1653</v>
      </c>
      <c r="B1008" s="1325">
        <v>24</v>
      </c>
      <c r="C1008" s="1306">
        <f t="shared" ref="C1008:C1012" si="356">B1008/158</f>
        <v>0.15189873417721519</v>
      </c>
      <c r="D1008" s="1305">
        <v>3.3567</v>
      </c>
      <c r="E1008" s="1306">
        <f>D1008*B1008</f>
        <v>80.5608</v>
      </c>
      <c r="F1008" s="1307">
        <v>1</v>
      </c>
      <c r="G1008" s="1308">
        <f t="shared" ref="G1008:G1012" si="357">ROUND(E1008*F1008,2)</f>
        <v>80.56</v>
      </c>
      <c r="H1008" s="1306">
        <f>ROUND(G1008*24.09%,2)</f>
        <v>19.41</v>
      </c>
      <c r="I1008" s="1309">
        <f>G1008+H1008</f>
        <v>99.97</v>
      </c>
    </row>
    <row r="1009" spans="1:9" x14ac:dyDescent="0.2">
      <c r="A1009" s="1290" t="s">
        <v>1653</v>
      </c>
      <c r="B1009" s="1325">
        <v>48</v>
      </c>
      <c r="C1009" s="1306">
        <f t="shared" si="356"/>
        <v>0.30379746835443039</v>
      </c>
      <c r="D1009" s="1305">
        <v>3.3567</v>
      </c>
      <c r="E1009" s="1306">
        <f>D1009*B1009</f>
        <v>161.1216</v>
      </c>
      <c r="F1009" s="1307">
        <v>1</v>
      </c>
      <c r="G1009" s="1308">
        <f t="shared" si="357"/>
        <v>161.12</v>
      </c>
      <c r="H1009" s="1306">
        <f>ROUND(G1009*24.09%,2)</f>
        <v>38.81</v>
      </c>
      <c r="I1009" s="1309">
        <f>G1009+H1009</f>
        <v>199.93</v>
      </c>
    </row>
    <row r="1010" spans="1:9" x14ac:dyDescent="0.2">
      <c r="A1010" s="1290" t="s">
        <v>1653</v>
      </c>
      <c r="B1010" s="1325">
        <v>72</v>
      </c>
      <c r="C1010" s="1306">
        <f t="shared" si="356"/>
        <v>0.45569620253164556</v>
      </c>
      <c r="D1010" s="1305">
        <v>3.3567</v>
      </c>
      <c r="E1010" s="1306">
        <f>D1010*B1010</f>
        <v>241.6824</v>
      </c>
      <c r="F1010" s="1307">
        <v>1</v>
      </c>
      <c r="G1010" s="1308">
        <f t="shared" si="357"/>
        <v>241.68</v>
      </c>
      <c r="H1010" s="1306">
        <f>ROUND(G1010*24.09%,2)</f>
        <v>58.22</v>
      </c>
      <c r="I1010" s="1309">
        <f>G1010+H1010</f>
        <v>299.89999999999998</v>
      </c>
    </row>
    <row r="1011" spans="1:9" x14ac:dyDescent="0.2">
      <c r="A1011" s="1290" t="s">
        <v>1653</v>
      </c>
      <c r="B1011" s="1325">
        <v>24</v>
      </c>
      <c r="C1011" s="1306">
        <f t="shared" si="356"/>
        <v>0.15189873417721519</v>
      </c>
      <c r="D1011" s="1305">
        <v>3.3567</v>
      </c>
      <c r="E1011" s="1306">
        <f>D1011*B1011</f>
        <v>80.5608</v>
      </c>
      <c r="F1011" s="1307">
        <v>1</v>
      </c>
      <c r="G1011" s="1308">
        <f t="shared" si="357"/>
        <v>80.56</v>
      </c>
      <c r="H1011" s="1306">
        <f>ROUND(G1011*24.09%,2)</f>
        <v>19.41</v>
      </c>
      <c r="I1011" s="1309">
        <f>G1011+H1011</f>
        <v>99.97</v>
      </c>
    </row>
    <row r="1012" spans="1:9" x14ac:dyDescent="0.2">
      <c r="A1012" s="1290" t="s">
        <v>1638</v>
      </c>
      <c r="B1012" s="1325">
        <v>24</v>
      </c>
      <c r="C1012" s="1306">
        <f t="shared" si="356"/>
        <v>0.15189873417721519</v>
      </c>
      <c r="D1012" s="1305">
        <v>4.1478999999999999</v>
      </c>
      <c r="E1012" s="1306">
        <f>D1012*B1012</f>
        <v>99.549599999999998</v>
      </c>
      <c r="F1012" s="1307">
        <v>1</v>
      </c>
      <c r="G1012" s="1308">
        <f t="shared" si="357"/>
        <v>99.55</v>
      </c>
      <c r="H1012" s="1306">
        <f>ROUND(G1012*24.09%,2)</f>
        <v>23.98</v>
      </c>
      <c r="I1012" s="1309">
        <f>G1012+H1012</f>
        <v>123.53</v>
      </c>
    </row>
    <row r="1013" spans="1:9" x14ac:dyDescent="0.2">
      <c r="A1013" s="1288" t="s">
        <v>1688</v>
      </c>
      <c r="B1013" s="1323">
        <f>B1014</f>
        <v>39.5</v>
      </c>
      <c r="C1013" s="1298">
        <f>C1014</f>
        <v>0.25</v>
      </c>
      <c r="D1013" s="1298"/>
      <c r="E1013" s="1298"/>
      <c r="F1013" s="1299"/>
      <c r="G1013" s="1298">
        <f>G1014</f>
        <v>217.04</v>
      </c>
      <c r="H1013" s="1298">
        <f>H1014</f>
        <v>52.29</v>
      </c>
      <c r="I1013" s="1300">
        <f>I1014</f>
        <v>269.33</v>
      </c>
    </row>
    <row r="1014" spans="1:9" ht="38.25" x14ac:dyDescent="0.2">
      <c r="A1014" s="1289" t="s">
        <v>8</v>
      </c>
      <c r="B1014" s="1324">
        <f>SUM(B1015:B1016)</f>
        <v>39.5</v>
      </c>
      <c r="C1014" s="1302">
        <f>SUM(C1015:C1016)</f>
        <v>0.25</v>
      </c>
      <c r="D1014" s="1302"/>
      <c r="E1014" s="1302"/>
      <c r="F1014" s="1312"/>
      <c r="G1014" s="1302">
        <f>SUM(G1015:G1016)</f>
        <v>217.04</v>
      </c>
      <c r="H1014" s="1302">
        <f>SUM(H1015:H1016)</f>
        <v>52.29</v>
      </c>
      <c r="I1014" s="1304">
        <f>SUM(I1015:I1016)</f>
        <v>269.33</v>
      </c>
    </row>
    <row r="1015" spans="1:9" x14ac:dyDescent="0.2">
      <c r="A1015" s="1290" t="s">
        <v>612</v>
      </c>
      <c r="B1015" s="1325">
        <v>15.5</v>
      </c>
      <c r="C1015" s="1306">
        <f t="shared" ref="C1015:C1016" si="358">B1015/158</f>
        <v>9.8101265822784806E-2</v>
      </c>
      <c r="D1015" s="1305">
        <v>4.8792</v>
      </c>
      <c r="E1015" s="1306">
        <f>D1015*B1015</f>
        <v>75.627600000000001</v>
      </c>
      <c r="F1015" s="1307">
        <v>1</v>
      </c>
      <c r="G1015" s="1308">
        <f t="shared" ref="G1015:G1016" si="359">ROUND(E1015*F1015,2)</f>
        <v>75.63</v>
      </c>
      <c r="H1015" s="1306">
        <f>ROUND(G1015*24.09%,2)</f>
        <v>18.22</v>
      </c>
      <c r="I1015" s="1309">
        <f>G1015+H1015</f>
        <v>93.85</v>
      </c>
    </row>
    <row r="1016" spans="1:9" x14ac:dyDescent="0.2">
      <c r="A1016" s="1290" t="s">
        <v>612</v>
      </c>
      <c r="B1016" s="1325">
        <v>24</v>
      </c>
      <c r="C1016" s="1306">
        <f t="shared" si="358"/>
        <v>0.15189873417721519</v>
      </c>
      <c r="D1016" s="1305">
        <v>5.8921999999999999</v>
      </c>
      <c r="E1016" s="1306">
        <f>D1016*B1016</f>
        <v>141.4128</v>
      </c>
      <c r="F1016" s="1307">
        <v>1</v>
      </c>
      <c r="G1016" s="1308">
        <f t="shared" si="359"/>
        <v>141.41</v>
      </c>
      <c r="H1016" s="1306">
        <f>ROUND(G1016*24.09%,2)</f>
        <v>34.07</v>
      </c>
      <c r="I1016" s="1309">
        <f>G1016+H1016</f>
        <v>175.48</v>
      </c>
    </row>
    <row r="1017" spans="1:9" x14ac:dyDescent="0.2">
      <c r="A1017" s="1288" t="s">
        <v>1692</v>
      </c>
      <c r="B1017" s="1323">
        <f>B1018+B1020+B1025</f>
        <v>174.5</v>
      </c>
      <c r="C1017" s="1298">
        <f>C1018+C1020+C1025</f>
        <v>1.1044303797468356</v>
      </c>
      <c r="D1017" s="1298"/>
      <c r="E1017" s="1298"/>
      <c r="F1017" s="1299"/>
      <c r="G1017" s="1298">
        <f>G1018+G1020+G1025</f>
        <v>897.42000000000007</v>
      </c>
      <c r="H1017" s="1298">
        <f>H1018+H1020+H1025</f>
        <v>216.20000000000005</v>
      </c>
      <c r="I1017" s="1300">
        <f>I1018+I1020+I1025</f>
        <v>1113.6199999999999</v>
      </c>
    </row>
    <row r="1018" spans="1:9" ht="25.5" x14ac:dyDescent="0.2">
      <c r="A1018" s="1289" t="s">
        <v>10</v>
      </c>
      <c r="B1018" s="1324">
        <f>SUM(B1019)</f>
        <v>16</v>
      </c>
      <c r="C1018" s="1302">
        <f>SUM(C1019)</f>
        <v>0.10126582278481013</v>
      </c>
      <c r="D1018" s="1302"/>
      <c r="E1018" s="1302"/>
      <c r="F1018" s="1312"/>
      <c r="G1018" s="1302">
        <f>SUM(G1019)</f>
        <v>198.48</v>
      </c>
      <c r="H1018" s="1302">
        <f>SUM(H1019)</f>
        <v>47.81</v>
      </c>
      <c r="I1018" s="1304">
        <f>SUM(I1019)</f>
        <v>246.29</v>
      </c>
    </row>
    <row r="1019" spans="1:9" x14ac:dyDescent="0.2">
      <c r="A1019" s="1290" t="s">
        <v>77</v>
      </c>
      <c r="B1019" s="1325">
        <v>16</v>
      </c>
      <c r="C1019" s="1306">
        <f t="shared" ref="C1019" si="360">B1019/158</f>
        <v>0.10126582278481013</v>
      </c>
      <c r="D1019" s="1305">
        <v>1960</v>
      </c>
      <c r="E1019" s="1306">
        <f>D1019*C1019</f>
        <v>198.48101265822785</v>
      </c>
      <c r="F1019" s="1307">
        <v>1</v>
      </c>
      <c r="G1019" s="1308">
        <f t="shared" ref="G1019" si="361">ROUND(E1019*F1019,2)</f>
        <v>198.48</v>
      </c>
      <c r="H1019" s="1306">
        <f>ROUND(G1019*24.09%,2)</f>
        <v>47.81</v>
      </c>
      <c r="I1019" s="1309">
        <f>G1019+H1019</f>
        <v>246.29</v>
      </c>
    </row>
    <row r="1020" spans="1:9" ht="38.25" x14ac:dyDescent="0.2">
      <c r="A1020" s="1289" t="s">
        <v>8</v>
      </c>
      <c r="B1020" s="1324">
        <f>SUM(B1021:B1024)</f>
        <v>86.5</v>
      </c>
      <c r="C1020" s="1302">
        <f>SUM(C1021:C1024)</f>
        <v>0.54746835443037978</v>
      </c>
      <c r="D1020" s="1302"/>
      <c r="E1020" s="1302"/>
      <c r="F1020" s="1312"/>
      <c r="G1020" s="1302">
        <f>SUM(G1021:G1024)</f>
        <v>457.26000000000005</v>
      </c>
      <c r="H1020" s="1302">
        <f>SUM(H1021:H1024)</f>
        <v>110.16000000000001</v>
      </c>
      <c r="I1020" s="1304">
        <f>SUM(I1021:I1024)</f>
        <v>567.42000000000007</v>
      </c>
    </row>
    <row r="1021" spans="1:9" x14ac:dyDescent="0.2">
      <c r="A1021" s="1290" t="s">
        <v>612</v>
      </c>
      <c r="B1021" s="1325">
        <v>24</v>
      </c>
      <c r="C1021" s="1306">
        <f t="shared" ref="C1021:C1024" si="362">B1021/158</f>
        <v>0.15189873417721519</v>
      </c>
      <c r="D1021" s="1305">
        <v>4.8792</v>
      </c>
      <c r="E1021" s="1306">
        <f>D1021*B1021</f>
        <v>117.10079999999999</v>
      </c>
      <c r="F1021" s="1307">
        <v>1</v>
      </c>
      <c r="G1021" s="1308">
        <f t="shared" ref="G1021:G1024" si="363">ROUND(E1021*F1021,2)</f>
        <v>117.1</v>
      </c>
      <c r="H1021" s="1306">
        <f>ROUND(G1021*24.09%,2)</f>
        <v>28.21</v>
      </c>
      <c r="I1021" s="1309">
        <f>G1021+H1021</f>
        <v>145.31</v>
      </c>
    </row>
    <row r="1022" spans="1:9" x14ac:dyDescent="0.2">
      <c r="A1022" s="1290" t="s">
        <v>1418</v>
      </c>
      <c r="B1022" s="1325">
        <v>24</v>
      </c>
      <c r="C1022" s="1306">
        <f t="shared" si="362"/>
        <v>0.15189873417721519</v>
      </c>
      <c r="D1022" s="1305">
        <v>5.4427000000000003</v>
      </c>
      <c r="E1022" s="1306">
        <f>D1022*B1022</f>
        <v>130.62479999999999</v>
      </c>
      <c r="F1022" s="1307">
        <v>1</v>
      </c>
      <c r="G1022" s="1308">
        <f t="shared" si="363"/>
        <v>130.62</v>
      </c>
      <c r="H1022" s="1306">
        <f>ROUND(G1022*24.09%,2)</f>
        <v>31.47</v>
      </c>
      <c r="I1022" s="1309">
        <f>G1022+H1022</f>
        <v>162.09</v>
      </c>
    </row>
    <row r="1023" spans="1:9" x14ac:dyDescent="0.2">
      <c r="A1023" s="1290" t="s">
        <v>1418</v>
      </c>
      <c r="B1023" s="1325">
        <v>24</v>
      </c>
      <c r="C1023" s="1306">
        <f t="shared" si="362"/>
        <v>0.15189873417721519</v>
      </c>
      <c r="D1023" s="1305">
        <v>5.4427000000000003</v>
      </c>
      <c r="E1023" s="1306">
        <f>D1023*B1023</f>
        <v>130.62479999999999</v>
      </c>
      <c r="F1023" s="1307">
        <v>1</v>
      </c>
      <c r="G1023" s="1308">
        <f t="shared" si="363"/>
        <v>130.62</v>
      </c>
      <c r="H1023" s="1306">
        <f>ROUND(G1023*24.09%,2)</f>
        <v>31.47</v>
      </c>
      <c r="I1023" s="1309">
        <f>G1023+H1023</f>
        <v>162.09</v>
      </c>
    </row>
    <row r="1024" spans="1:9" x14ac:dyDescent="0.2">
      <c r="A1024" s="1290" t="s">
        <v>612</v>
      </c>
      <c r="B1024" s="1325">
        <v>14.5</v>
      </c>
      <c r="C1024" s="1306">
        <f t="shared" si="362"/>
        <v>9.1772151898734181E-2</v>
      </c>
      <c r="D1024" s="1305">
        <v>5.4427000000000003</v>
      </c>
      <c r="E1024" s="1306">
        <f>D1024*B1024</f>
        <v>78.919150000000002</v>
      </c>
      <c r="F1024" s="1307">
        <v>1</v>
      </c>
      <c r="G1024" s="1308">
        <f t="shared" si="363"/>
        <v>78.92</v>
      </c>
      <c r="H1024" s="1306">
        <f>ROUND(G1024*24.09%,2)</f>
        <v>19.010000000000002</v>
      </c>
      <c r="I1024" s="1309">
        <f>G1024+H1024</f>
        <v>97.93</v>
      </c>
    </row>
    <row r="1025" spans="1:9" ht="25.5" x14ac:dyDescent="0.2">
      <c r="A1025" s="1289" t="s">
        <v>7</v>
      </c>
      <c r="B1025" s="1324">
        <f>SUM(B1026:B1028)</f>
        <v>72</v>
      </c>
      <c r="C1025" s="1302">
        <f>SUM(C1026:C1028)</f>
        <v>0.45569620253164556</v>
      </c>
      <c r="D1025" s="1302"/>
      <c r="E1025" s="1302"/>
      <c r="F1025" s="1312"/>
      <c r="G1025" s="1302">
        <f>SUM(G1026:G1028)</f>
        <v>241.68</v>
      </c>
      <c r="H1025" s="1302">
        <f>SUM(H1026:H1028)</f>
        <v>58.230000000000004</v>
      </c>
      <c r="I1025" s="1304">
        <f>SUM(I1026:I1028)</f>
        <v>299.90999999999997</v>
      </c>
    </row>
    <row r="1026" spans="1:9" x14ac:dyDescent="0.2">
      <c r="A1026" s="1290" t="s">
        <v>1653</v>
      </c>
      <c r="B1026" s="1325">
        <v>24</v>
      </c>
      <c r="C1026" s="1306">
        <f t="shared" ref="C1026:C1028" si="364">B1026/158</f>
        <v>0.15189873417721519</v>
      </c>
      <c r="D1026" s="1305">
        <v>3.3567</v>
      </c>
      <c r="E1026" s="1306">
        <f>D1026*B1026</f>
        <v>80.5608</v>
      </c>
      <c r="F1026" s="1307">
        <v>1</v>
      </c>
      <c r="G1026" s="1308">
        <f t="shared" ref="G1026:G1028" si="365">ROUND(E1026*F1026,2)</f>
        <v>80.56</v>
      </c>
      <c r="H1026" s="1306">
        <f>ROUND(G1026*24.09%,2)</f>
        <v>19.41</v>
      </c>
      <c r="I1026" s="1309">
        <f>G1026+H1026</f>
        <v>99.97</v>
      </c>
    </row>
    <row r="1027" spans="1:9" x14ac:dyDescent="0.2">
      <c r="A1027" s="1290" t="s">
        <v>1653</v>
      </c>
      <c r="B1027" s="1325">
        <v>24</v>
      </c>
      <c r="C1027" s="1306">
        <f t="shared" si="364"/>
        <v>0.15189873417721519</v>
      </c>
      <c r="D1027" s="1305">
        <v>3.3567</v>
      </c>
      <c r="E1027" s="1306">
        <f>D1027*B1027</f>
        <v>80.5608</v>
      </c>
      <c r="F1027" s="1307">
        <v>1</v>
      </c>
      <c r="G1027" s="1308">
        <f t="shared" si="365"/>
        <v>80.56</v>
      </c>
      <c r="H1027" s="1306">
        <f>ROUND(G1027*24.09%,2)</f>
        <v>19.41</v>
      </c>
      <c r="I1027" s="1309">
        <f>G1027+H1027</f>
        <v>99.97</v>
      </c>
    </row>
    <row r="1028" spans="1:9" x14ac:dyDescent="0.2">
      <c r="A1028" s="1290" t="s">
        <v>1653</v>
      </c>
      <c r="B1028" s="1325">
        <v>24</v>
      </c>
      <c r="C1028" s="1306">
        <f t="shared" si="364"/>
        <v>0.15189873417721519</v>
      </c>
      <c r="D1028" s="1305">
        <v>3.3567</v>
      </c>
      <c r="E1028" s="1306">
        <f>D1028*B1028</f>
        <v>80.5608</v>
      </c>
      <c r="F1028" s="1307">
        <v>1</v>
      </c>
      <c r="G1028" s="1308">
        <f t="shared" si="365"/>
        <v>80.56</v>
      </c>
      <c r="H1028" s="1306">
        <f>ROUND(G1028*24.09%,2)</f>
        <v>19.41</v>
      </c>
      <c r="I1028" s="1309">
        <f>G1028+H1028</f>
        <v>99.97</v>
      </c>
    </row>
    <row r="1029" spans="1:9" x14ac:dyDescent="0.2">
      <c r="A1029" s="1288" t="s">
        <v>1693</v>
      </c>
      <c r="B1029" s="1323">
        <f>B1030+B1034+B1052+B1062</f>
        <v>1403</v>
      </c>
      <c r="C1029" s="1298">
        <f>C1030+C1034+C1052+C1062</f>
        <v>8.8797468354430382</v>
      </c>
      <c r="D1029" s="1298"/>
      <c r="E1029" s="1298"/>
      <c r="F1029" s="1299"/>
      <c r="G1029" s="1298">
        <f>G1030+G1034+G1052+G1062</f>
        <v>7877.2000000000007</v>
      </c>
      <c r="H1029" s="1298">
        <f>H1030+H1034+H1052+H1062</f>
        <v>1897.62</v>
      </c>
      <c r="I1029" s="1300">
        <f>I1030+I1034+I1052+I1062</f>
        <v>9774.82</v>
      </c>
    </row>
    <row r="1030" spans="1:9" ht="25.5" x14ac:dyDescent="0.2">
      <c r="A1030" s="1289" t="s">
        <v>10</v>
      </c>
      <c r="B1030" s="1324">
        <f>SUM(B1031:B1033)</f>
        <v>90.5</v>
      </c>
      <c r="C1030" s="1302">
        <f>SUM(C1031:C1033)</f>
        <v>0.57278481012658233</v>
      </c>
      <c r="D1030" s="1302"/>
      <c r="E1030" s="1302"/>
      <c r="F1030" s="1312"/>
      <c r="G1030" s="1302">
        <f>SUM(G1031:G1033)</f>
        <v>1051.2</v>
      </c>
      <c r="H1030" s="1302">
        <f>SUM(H1031:H1033)</f>
        <v>253.23</v>
      </c>
      <c r="I1030" s="1304">
        <f>SUM(I1031:I1033)</f>
        <v>1304.43</v>
      </c>
    </row>
    <row r="1031" spans="1:9" x14ac:dyDescent="0.2">
      <c r="A1031" s="1290" t="s">
        <v>1694</v>
      </c>
      <c r="B1031" s="1325">
        <v>27.5</v>
      </c>
      <c r="C1031" s="1306">
        <f t="shared" ref="C1031:C1033" si="366">B1031/158</f>
        <v>0.17405063291139242</v>
      </c>
      <c r="D1031" s="1305">
        <v>1700</v>
      </c>
      <c r="E1031" s="1306">
        <f>D1031*C1031</f>
        <v>295.88607594936713</v>
      </c>
      <c r="F1031" s="1307">
        <v>1</v>
      </c>
      <c r="G1031" s="1308">
        <f t="shared" ref="G1031:G1033" si="367">ROUND(E1031*F1031,2)</f>
        <v>295.89</v>
      </c>
      <c r="H1031" s="1306">
        <f>ROUND(G1031*24.09%,2)</f>
        <v>71.28</v>
      </c>
      <c r="I1031" s="1309">
        <f>G1031+H1031</f>
        <v>367.16999999999996</v>
      </c>
    </row>
    <row r="1032" spans="1:9" x14ac:dyDescent="0.2">
      <c r="A1032" s="1290" t="s">
        <v>1690</v>
      </c>
      <c r="B1032" s="1325">
        <v>23</v>
      </c>
      <c r="C1032" s="1306">
        <f t="shared" si="366"/>
        <v>0.14556962025316456</v>
      </c>
      <c r="D1032" s="1305">
        <v>1780</v>
      </c>
      <c r="E1032" s="1306">
        <f>D1032*C1032</f>
        <v>259.11392405063293</v>
      </c>
      <c r="F1032" s="1307">
        <v>1</v>
      </c>
      <c r="G1032" s="1308">
        <f t="shared" si="367"/>
        <v>259.11</v>
      </c>
      <c r="H1032" s="1306">
        <f>ROUND(G1032*24.09%,2)</f>
        <v>62.42</v>
      </c>
      <c r="I1032" s="1309">
        <f>G1032+H1032</f>
        <v>321.53000000000003</v>
      </c>
    </row>
    <row r="1033" spans="1:9" x14ac:dyDescent="0.2">
      <c r="A1033" s="1290" t="s">
        <v>1694</v>
      </c>
      <c r="B1033" s="1325">
        <v>40</v>
      </c>
      <c r="C1033" s="1306">
        <f t="shared" si="366"/>
        <v>0.25316455696202533</v>
      </c>
      <c r="D1033" s="1305">
        <v>1960</v>
      </c>
      <c r="E1033" s="1306">
        <f>D1033*C1033</f>
        <v>496.20253164556965</v>
      </c>
      <c r="F1033" s="1307">
        <v>1</v>
      </c>
      <c r="G1033" s="1308">
        <f t="shared" si="367"/>
        <v>496.2</v>
      </c>
      <c r="H1033" s="1306">
        <f>ROUND(G1033*24.09%,2)</f>
        <v>119.53</v>
      </c>
      <c r="I1033" s="1309">
        <f>G1033+H1033</f>
        <v>615.73</v>
      </c>
    </row>
    <row r="1034" spans="1:9" ht="38.25" x14ac:dyDescent="0.2">
      <c r="A1034" s="1289" t="s">
        <v>8</v>
      </c>
      <c r="B1034" s="1324">
        <f>SUM(B1035:B1051)</f>
        <v>704.5</v>
      </c>
      <c r="C1034" s="1302">
        <f>SUM(C1035:C1051)</f>
        <v>4.4588607594936711</v>
      </c>
      <c r="D1034" s="1302"/>
      <c r="E1034" s="1302"/>
      <c r="F1034" s="1312"/>
      <c r="G1034" s="1302">
        <f>SUM(G1035:G1051)</f>
        <v>4353.9800000000005</v>
      </c>
      <c r="H1034" s="1302">
        <f>SUM(H1035:H1051)</f>
        <v>1048.9000000000001</v>
      </c>
      <c r="I1034" s="1304">
        <f>SUM(I1035:I1051)</f>
        <v>5402.88</v>
      </c>
    </row>
    <row r="1035" spans="1:9" x14ac:dyDescent="0.2">
      <c r="A1035" s="1290" t="s">
        <v>612</v>
      </c>
      <c r="B1035" s="1325">
        <v>15.5</v>
      </c>
      <c r="C1035" s="1306">
        <f t="shared" ref="C1035:C1051" si="368">B1035/158</f>
        <v>9.8101265822784806E-2</v>
      </c>
      <c r="D1035" s="1305">
        <v>6.0540000000000003</v>
      </c>
      <c r="E1035" s="1306">
        <f t="shared" ref="E1035:E1050" si="369">D1035*B1035</f>
        <v>93.837000000000003</v>
      </c>
      <c r="F1035" s="1307">
        <v>1</v>
      </c>
      <c r="G1035" s="1308">
        <f t="shared" ref="G1035:G1051" si="370">ROUND(E1035*F1035,2)</f>
        <v>93.84</v>
      </c>
      <c r="H1035" s="1306">
        <f t="shared" ref="H1035:H1051" si="371">ROUND(G1035*24.09%,2)</f>
        <v>22.61</v>
      </c>
      <c r="I1035" s="1309">
        <f t="shared" ref="I1035:I1051" si="372">G1035+H1035</f>
        <v>116.45</v>
      </c>
    </row>
    <row r="1036" spans="1:9" x14ac:dyDescent="0.2">
      <c r="A1036" s="1290" t="s">
        <v>1418</v>
      </c>
      <c r="B1036" s="1325">
        <v>72</v>
      </c>
      <c r="C1036" s="1306">
        <f t="shared" si="368"/>
        <v>0.45569620253164556</v>
      </c>
      <c r="D1036" s="1305">
        <v>6.1139999999999999</v>
      </c>
      <c r="E1036" s="1306">
        <f t="shared" si="369"/>
        <v>440.20799999999997</v>
      </c>
      <c r="F1036" s="1307">
        <v>1</v>
      </c>
      <c r="G1036" s="1308">
        <f t="shared" si="370"/>
        <v>440.21</v>
      </c>
      <c r="H1036" s="1306">
        <f t="shared" si="371"/>
        <v>106.05</v>
      </c>
      <c r="I1036" s="1309">
        <f t="shared" si="372"/>
        <v>546.26</v>
      </c>
    </row>
    <row r="1037" spans="1:9" x14ac:dyDescent="0.2">
      <c r="A1037" s="1290" t="s">
        <v>612</v>
      </c>
      <c r="B1037" s="1325">
        <v>24</v>
      </c>
      <c r="C1037" s="1306">
        <f t="shared" si="368"/>
        <v>0.15189873417721519</v>
      </c>
      <c r="D1037" s="1305">
        <v>6.1139999999999999</v>
      </c>
      <c r="E1037" s="1306">
        <f t="shared" si="369"/>
        <v>146.73599999999999</v>
      </c>
      <c r="F1037" s="1307">
        <v>1</v>
      </c>
      <c r="G1037" s="1308">
        <f t="shared" si="370"/>
        <v>146.74</v>
      </c>
      <c r="H1037" s="1306">
        <f t="shared" si="371"/>
        <v>35.35</v>
      </c>
      <c r="I1037" s="1309">
        <f t="shared" si="372"/>
        <v>182.09</v>
      </c>
    </row>
    <row r="1038" spans="1:9" x14ac:dyDescent="0.2">
      <c r="A1038" s="1290" t="s">
        <v>612</v>
      </c>
      <c r="B1038" s="1325">
        <v>24</v>
      </c>
      <c r="C1038" s="1306">
        <f t="shared" si="368"/>
        <v>0.15189873417721519</v>
      </c>
      <c r="D1038" s="1305">
        <v>6.1139999999999999</v>
      </c>
      <c r="E1038" s="1306">
        <f t="shared" si="369"/>
        <v>146.73599999999999</v>
      </c>
      <c r="F1038" s="1307">
        <v>1</v>
      </c>
      <c r="G1038" s="1308">
        <f t="shared" si="370"/>
        <v>146.74</v>
      </c>
      <c r="H1038" s="1306">
        <f t="shared" si="371"/>
        <v>35.35</v>
      </c>
      <c r="I1038" s="1309">
        <f t="shared" si="372"/>
        <v>182.09</v>
      </c>
    </row>
    <row r="1039" spans="1:9" x14ac:dyDescent="0.2">
      <c r="A1039" s="1290" t="s">
        <v>1418</v>
      </c>
      <c r="B1039" s="1325">
        <v>48</v>
      </c>
      <c r="C1039" s="1306">
        <f t="shared" si="368"/>
        <v>0.30379746835443039</v>
      </c>
      <c r="D1039" s="1305">
        <v>6.1139999999999999</v>
      </c>
      <c r="E1039" s="1306">
        <f t="shared" si="369"/>
        <v>293.47199999999998</v>
      </c>
      <c r="F1039" s="1307">
        <v>1</v>
      </c>
      <c r="G1039" s="1308">
        <f t="shared" si="370"/>
        <v>293.47000000000003</v>
      </c>
      <c r="H1039" s="1306">
        <f t="shared" si="371"/>
        <v>70.7</v>
      </c>
      <c r="I1039" s="1309">
        <f t="shared" si="372"/>
        <v>364.17</v>
      </c>
    </row>
    <row r="1040" spans="1:9" x14ac:dyDescent="0.2">
      <c r="A1040" s="1290" t="s">
        <v>1418</v>
      </c>
      <c r="B1040" s="1325">
        <v>48</v>
      </c>
      <c r="C1040" s="1306">
        <f t="shared" si="368"/>
        <v>0.30379746835443039</v>
      </c>
      <c r="D1040" s="1305">
        <v>6.1139999999999999</v>
      </c>
      <c r="E1040" s="1306">
        <f t="shared" si="369"/>
        <v>293.47199999999998</v>
      </c>
      <c r="F1040" s="1307">
        <v>1</v>
      </c>
      <c r="G1040" s="1308">
        <f t="shared" si="370"/>
        <v>293.47000000000003</v>
      </c>
      <c r="H1040" s="1306">
        <f t="shared" si="371"/>
        <v>70.7</v>
      </c>
      <c r="I1040" s="1309">
        <f t="shared" si="372"/>
        <v>364.17</v>
      </c>
    </row>
    <row r="1041" spans="1:9" x14ac:dyDescent="0.2">
      <c r="A1041" s="1290" t="s">
        <v>612</v>
      </c>
      <c r="B1041" s="1325">
        <v>80.5</v>
      </c>
      <c r="C1041" s="1306">
        <f t="shared" si="368"/>
        <v>0.509493670886076</v>
      </c>
      <c r="D1041" s="1305">
        <v>6.1139999999999999</v>
      </c>
      <c r="E1041" s="1306">
        <f t="shared" si="369"/>
        <v>492.17699999999996</v>
      </c>
      <c r="F1041" s="1307">
        <v>1</v>
      </c>
      <c r="G1041" s="1308">
        <f t="shared" si="370"/>
        <v>492.18</v>
      </c>
      <c r="H1041" s="1306">
        <f t="shared" si="371"/>
        <v>118.57</v>
      </c>
      <c r="I1041" s="1309">
        <f t="shared" si="372"/>
        <v>610.75</v>
      </c>
    </row>
    <row r="1042" spans="1:9" x14ac:dyDescent="0.2">
      <c r="A1042" s="1290" t="s">
        <v>612</v>
      </c>
      <c r="B1042" s="1325">
        <v>24</v>
      </c>
      <c r="C1042" s="1306">
        <f t="shared" si="368"/>
        <v>0.15189873417721519</v>
      </c>
      <c r="D1042" s="1305">
        <v>6.1139999999999999</v>
      </c>
      <c r="E1042" s="1306">
        <f t="shared" si="369"/>
        <v>146.73599999999999</v>
      </c>
      <c r="F1042" s="1307">
        <v>1</v>
      </c>
      <c r="G1042" s="1308">
        <f t="shared" si="370"/>
        <v>146.74</v>
      </c>
      <c r="H1042" s="1306">
        <f t="shared" si="371"/>
        <v>35.35</v>
      </c>
      <c r="I1042" s="1309">
        <f t="shared" si="372"/>
        <v>182.09</v>
      </c>
    </row>
    <row r="1043" spans="1:9" x14ac:dyDescent="0.2">
      <c r="A1043" s="1290" t="s">
        <v>612</v>
      </c>
      <c r="B1043" s="1325">
        <v>32</v>
      </c>
      <c r="C1043" s="1306">
        <f t="shared" si="368"/>
        <v>0.20253164556962025</v>
      </c>
      <c r="D1043" s="1305">
        <v>6.1139999999999999</v>
      </c>
      <c r="E1043" s="1306">
        <f t="shared" si="369"/>
        <v>195.648</v>
      </c>
      <c r="F1043" s="1307">
        <v>1</v>
      </c>
      <c r="G1043" s="1308">
        <f t="shared" si="370"/>
        <v>195.65</v>
      </c>
      <c r="H1043" s="1306">
        <f t="shared" si="371"/>
        <v>47.13</v>
      </c>
      <c r="I1043" s="1309">
        <f t="shared" si="372"/>
        <v>242.78</v>
      </c>
    </row>
    <row r="1044" spans="1:9" x14ac:dyDescent="0.2">
      <c r="A1044" s="1290" t="s">
        <v>612</v>
      </c>
      <c r="B1044" s="1325">
        <v>72</v>
      </c>
      <c r="C1044" s="1306">
        <f t="shared" si="368"/>
        <v>0.45569620253164556</v>
      </c>
      <c r="D1044" s="1305">
        <v>6.1139999999999999</v>
      </c>
      <c r="E1044" s="1306">
        <f t="shared" si="369"/>
        <v>440.20799999999997</v>
      </c>
      <c r="F1044" s="1307">
        <v>1</v>
      </c>
      <c r="G1044" s="1308">
        <f t="shared" si="370"/>
        <v>440.21</v>
      </c>
      <c r="H1044" s="1306">
        <f t="shared" si="371"/>
        <v>106.05</v>
      </c>
      <c r="I1044" s="1309">
        <f t="shared" si="372"/>
        <v>546.26</v>
      </c>
    </row>
    <row r="1045" spans="1:9" x14ac:dyDescent="0.2">
      <c r="A1045" s="1290" t="s">
        <v>612</v>
      </c>
      <c r="B1045" s="1325">
        <v>63.5</v>
      </c>
      <c r="C1045" s="1306">
        <f t="shared" si="368"/>
        <v>0.40189873417721517</v>
      </c>
      <c r="D1045" s="1305">
        <v>6.1139999999999999</v>
      </c>
      <c r="E1045" s="1306">
        <f t="shared" si="369"/>
        <v>388.23899999999998</v>
      </c>
      <c r="F1045" s="1307">
        <v>1</v>
      </c>
      <c r="G1045" s="1308">
        <f t="shared" si="370"/>
        <v>388.24</v>
      </c>
      <c r="H1045" s="1306">
        <f t="shared" si="371"/>
        <v>93.53</v>
      </c>
      <c r="I1045" s="1309">
        <f t="shared" si="372"/>
        <v>481.77</v>
      </c>
    </row>
    <row r="1046" spans="1:9" x14ac:dyDescent="0.2">
      <c r="A1046" s="1290" t="s">
        <v>612</v>
      </c>
      <c r="B1046" s="1325">
        <v>120</v>
      </c>
      <c r="C1046" s="1306">
        <f t="shared" si="368"/>
        <v>0.759493670886076</v>
      </c>
      <c r="D1046" s="1305">
        <v>6.1139999999999999</v>
      </c>
      <c r="E1046" s="1306">
        <f t="shared" si="369"/>
        <v>733.68</v>
      </c>
      <c r="F1046" s="1307">
        <v>1</v>
      </c>
      <c r="G1046" s="1308">
        <f t="shared" si="370"/>
        <v>733.68</v>
      </c>
      <c r="H1046" s="1306">
        <f t="shared" si="371"/>
        <v>176.74</v>
      </c>
      <c r="I1046" s="1309">
        <f t="shared" si="372"/>
        <v>910.42</v>
      </c>
    </row>
    <row r="1047" spans="1:9" x14ac:dyDescent="0.2">
      <c r="A1047" s="1290" t="s">
        <v>1418</v>
      </c>
      <c r="B1047" s="1325">
        <v>14.5</v>
      </c>
      <c r="C1047" s="1306">
        <f t="shared" si="368"/>
        <v>9.1772151898734181E-2</v>
      </c>
      <c r="D1047" s="1305">
        <v>6.1139999999999999</v>
      </c>
      <c r="E1047" s="1306">
        <f t="shared" si="369"/>
        <v>88.652999999999992</v>
      </c>
      <c r="F1047" s="1307">
        <v>1</v>
      </c>
      <c r="G1047" s="1308">
        <f t="shared" si="370"/>
        <v>88.65</v>
      </c>
      <c r="H1047" s="1306">
        <f t="shared" si="371"/>
        <v>21.36</v>
      </c>
      <c r="I1047" s="1309">
        <f t="shared" si="372"/>
        <v>110.01</v>
      </c>
    </row>
    <row r="1048" spans="1:9" x14ac:dyDescent="0.2">
      <c r="A1048" s="1290" t="s">
        <v>612</v>
      </c>
      <c r="B1048" s="1325">
        <v>14.5</v>
      </c>
      <c r="C1048" s="1306">
        <f t="shared" si="368"/>
        <v>9.1772151898734181E-2</v>
      </c>
      <c r="D1048" s="1305">
        <v>6.1139999999999999</v>
      </c>
      <c r="E1048" s="1306">
        <f t="shared" si="369"/>
        <v>88.652999999999992</v>
      </c>
      <c r="F1048" s="1307">
        <v>1</v>
      </c>
      <c r="G1048" s="1308">
        <f t="shared" si="370"/>
        <v>88.65</v>
      </c>
      <c r="H1048" s="1306">
        <f t="shared" si="371"/>
        <v>21.36</v>
      </c>
      <c r="I1048" s="1309">
        <f t="shared" si="372"/>
        <v>110.01</v>
      </c>
    </row>
    <row r="1049" spans="1:9" x14ac:dyDescent="0.2">
      <c r="A1049" s="1290" t="s">
        <v>1418</v>
      </c>
      <c r="B1049" s="1325">
        <v>20</v>
      </c>
      <c r="C1049" s="1306">
        <f t="shared" si="368"/>
        <v>0.12658227848101267</v>
      </c>
      <c r="D1049" s="1305">
        <v>6.5636000000000001</v>
      </c>
      <c r="E1049" s="1306">
        <f t="shared" si="369"/>
        <v>131.27199999999999</v>
      </c>
      <c r="F1049" s="1307">
        <v>1</v>
      </c>
      <c r="G1049" s="1308">
        <f t="shared" si="370"/>
        <v>131.27000000000001</v>
      </c>
      <c r="H1049" s="1306">
        <f t="shared" si="371"/>
        <v>31.62</v>
      </c>
      <c r="I1049" s="1309">
        <f t="shared" si="372"/>
        <v>162.89000000000001</v>
      </c>
    </row>
    <row r="1050" spans="1:9" x14ac:dyDescent="0.2">
      <c r="A1050" s="1290" t="s">
        <v>612</v>
      </c>
      <c r="B1050" s="1325">
        <v>24</v>
      </c>
      <c r="C1050" s="1306">
        <f t="shared" si="368"/>
        <v>0.15189873417721519</v>
      </c>
      <c r="D1050" s="1305">
        <v>6.5636000000000001</v>
      </c>
      <c r="E1050" s="1306">
        <f t="shared" si="369"/>
        <v>157.5264</v>
      </c>
      <c r="F1050" s="1307">
        <v>1</v>
      </c>
      <c r="G1050" s="1308">
        <f t="shared" si="370"/>
        <v>157.53</v>
      </c>
      <c r="H1050" s="1306">
        <f t="shared" si="371"/>
        <v>37.950000000000003</v>
      </c>
      <c r="I1050" s="1309">
        <f t="shared" si="372"/>
        <v>195.48000000000002</v>
      </c>
    </row>
    <row r="1051" spans="1:9" x14ac:dyDescent="0.2">
      <c r="A1051" s="1290" t="s">
        <v>510</v>
      </c>
      <c r="B1051" s="1325">
        <v>8</v>
      </c>
      <c r="C1051" s="1306">
        <f t="shared" si="368"/>
        <v>5.0632911392405063E-2</v>
      </c>
      <c r="D1051" s="1305">
        <v>1515</v>
      </c>
      <c r="E1051" s="1306">
        <f>D1051*C1051</f>
        <v>76.708860759493675</v>
      </c>
      <c r="F1051" s="1307">
        <v>1</v>
      </c>
      <c r="G1051" s="1308">
        <f t="shared" si="370"/>
        <v>76.709999999999994</v>
      </c>
      <c r="H1051" s="1306">
        <f t="shared" si="371"/>
        <v>18.48</v>
      </c>
      <c r="I1051" s="1309">
        <f t="shared" si="372"/>
        <v>95.19</v>
      </c>
    </row>
    <row r="1052" spans="1:9" ht="38.25" x14ac:dyDescent="0.2">
      <c r="A1052" s="1289" t="s">
        <v>9</v>
      </c>
      <c r="B1052" s="1324">
        <f>SUM(B1053:B1061)</f>
        <v>322</v>
      </c>
      <c r="C1052" s="1302">
        <f>SUM(C1053:C1061)</f>
        <v>2.037974683544304</v>
      </c>
      <c r="D1052" s="1302"/>
      <c r="E1052" s="1302"/>
      <c r="F1052" s="1312"/>
      <c r="G1052" s="1302">
        <f>SUM(G1053:G1061)</f>
        <v>1316.33</v>
      </c>
      <c r="H1052" s="1302">
        <f>SUM(H1053:H1061)</f>
        <v>317.08999999999997</v>
      </c>
      <c r="I1052" s="1304">
        <f>SUM(I1053:I1061)</f>
        <v>1633.42</v>
      </c>
    </row>
    <row r="1053" spans="1:9" x14ac:dyDescent="0.2">
      <c r="A1053" s="1290" t="s">
        <v>62</v>
      </c>
      <c r="B1053" s="1325">
        <v>24</v>
      </c>
      <c r="C1053" s="1306">
        <f t="shared" ref="C1053:C1061" si="373">B1053/158</f>
        <v>0.15189873417721519</v>
      </c>
      <c r="D1053" s="1305">
        <v>4.0880000000000001</v>
      </c>
      <c r="E1053" s="1306">
        <f t="shared" ref="E1053:E1061" si="374">D1053*B1053</f>
        <v>98.111999999999995</v>
      </c>
      <c r="F1053" s="1307">
        <v>1</v>
      </c>
      <c r="G1053" s="1308">
        <f t="shared" ref="G1053:G1061" si="375">ROUND(E1053*F1053,2)</f>
        <v>98.11</v>
      </c>
      <c r="H1053" s="1306">
        <f t="shared" ref="H1053:H1061" si="376">ROUND(G1053*24.09%,2)</f>
        <v>23.63</v>
      </c>
      <c r="I1053" s="1309">
        <f t="shared" ref="I1053:I1061" si="377">G1053+H1053</f>
        <v>121.74</v>
      </c>
    </row>
    <row r="1054" spans="1:9" x14ac:dyDescent="0.2">
      <c r="A1054" s="1290" t="s">
        <v>62</v>
      </c>
      <c r="B1054" s="1325">
        <v>48</v>
      </c>
      <c r="C1054" s="1306">
        <f t="shared" si="373"/>
        <v>0.30379746835443039</v>
      </c>
      <c r="D1054" s="1305">
        <v>4.0880000000000001</v>
      </c>
      <c r="E1054" s="1306">
        <f t="shared" si="374"/>
        <v>196.22399999999999</v>
      </c>
      <c r="F1054" s="1307">
        <v>1</v>
      </c>
      <c r="G1054" s="1308">
        <f t="shared" si="375"/>
        <v>196.22</v>
      </c>
      <c r="H1054" s="1306">
        <f t="shared" si="376"/>
        <v>47.27</v>
      </c>
      <c r="I1054" s="1309">
        <f t="shared" si="377"/>
        <v>243.49</v>
      </c>
    </row>
    <row r="1055" spans="1:9" x14ac:dyDescent="0.2">
      <c r="A1055" s="1290" t="s">
        <v>62</v>
      </c>
      <c r="B1055" s="1325">
        <v>8.5</v>
      </c>
      <c r="C1055" s="1306">
        <f t="shared" si="373"/>
        <v>5.3797468354430382E-2</v>
      </c>
      <c r="D1055" s="1305">
        <v>4.0880000000000001</v>
      </c>
      <c r="E1055" s="1306">
        <f t="shared" si="374"/>
        <v>34.747999999999998</v>
      </c>
      <c r="F1055" s="1307">
        <v>1</v>
      </c>
      <c r="G1055" s="1308">
        <f t="shared" si="375"/>
        <v>34.75</v>
      </c>
      <c r="H1055" s="1306">
        <f t="shared" si="376"/>
        <v>8.3699999999999992</v>
      </c>
      <c r="I1055" s="1309">
        <f t="shared" si="377"/>
        <v>43.12</v>
      </c>
    </row>
    <row r="1056" spans="1:9" x14ac:dyDescent="0.2">
      <c r="A1056" s="1290" t="s">
        <v>62</v>
      </c>
      <c r="B1056" s="1325">
        <v>72</v>
      </c>
      <c r="C1056" s="1306">
        <f t="shared" si="373"/>
        <v>0.45569620253164556</v>
      </c>
      <c r="D1056" s="1305">
        <v>4.0880000000000001</v>
      </c>
      <c r="E1056" s="1306">
        <f t="shared" si="374"/>
        <v>294.33600000000001</v>
      </c>
      <c r="F1056" s="1307">
        <v>1</v>
      </c>
      <c r="G1056" s="1308">
        <f t="shared" si="375"/>
        <v>294.33999999999997</v>
      </c>
      <c r="H1056" s="1306">
        <f t="shared" si="376"/>
        <v>70.91</v>
      </c>
      <c r="I1056" s="1309">
        <f t="shared" si="377"/>
        <v>365.25</v>
      </c>
    </row>
    <row r="1057" spans="1:9" x14ac:dyDescent="0.2">
      <c r="A1057" s="1290" t="s">
        <v>62</v>
      </c>
      <c r="B1057" s="1325">
        <v>24</v>
      </c>
      <c r="C1057" s="1306">
        <f t="shared" si="373"/>
        <v>0.15189873417721519</v>
      </c>
      <c r="D1057" s="1305">
        <v>4.0880000000000001</v>
      </c>
      <c r="E1057" s="1306">
        <f t="shared" si="374"/>
        <v>98.111999999999995</v>
      </c>
      <c r="F1057" s="1307">
        <v>1</v>
      </c>
      <c r="G1057" s="1308">
        <f t="shared" si="375"/>
        <v>98.11</v>
      </c>
      <c r="H1057" s="1306">
        <f t="shared" si="376"/>
        <v>23.63</v>
      </c>
      <c r="I1057" s="1309">
        <f t="shared" si="377"/>
        <v>121.74</v>
      </c>
    </row>
    <row r="1058" spans="1:9" x14ac:dyDescent="0.2">
      <c r="A1058" s="1290" t="s">
        <v>62</v>
      </c>
      <c r="B1058" s="1325">
        <v>15.5</v>
      </c>
      <c r="C1058" s="1306">
        <f t="shared" si="373"/>
        <v>9.8101265822784806E-2</v>
      </c>
      <c r="D1058" s="1305">
        <v>4.0880000000000001</v>
      </c>
      <c r="E1058" s="1306">
        <f t="shared" si="374"/>
        <v>63.364000000000004</v>
      </c>
      <c r="F1058" s="1307">
        <v>1</v>
      </c>
      <c r="G1058" s="1308">
        <f t="shared" si="375"/>
        <v>63.36</v>
      </c>
      <c r="H1058" s="1306">
        <f t="shared" si="376"/>
        <v>15.26</v>
      </c>
      <c r="I1058" s="1309">
        <f t="shared" si="377"/>
        <v>78.62</v>
      </c>
    </row>
    <row r="1059" spans="1:9" x14ac:dyDescent="0.2">
      <c r="A1059" s="1290" t="s">
        <v>62</v>
      </c>
      <c r="B1059" s="1325">
        <v>34</v>
      </c>
      <c r="C1059" s="1306">
        <f t="shared" si="373"/>
        <v>0.21518987341772153</v>
      </c>
      <c r="D1059" s="1305">
        <v>4.0880000000000001</v>
      </c>
      <c r="E1059" s="1306">
        <f t="shared" si="374"/>
        <v>138.99199999999999</v>
      </c>
      <c r="F1059" s="1307">
        <v>1</v>
      </c>
      <c r="G1059" s="1308">
        <f t="shared" si="375"/>
        <v>138.99</v>
      </c>
      <c r="H1059" s="1306">
        <f t="shared" si="376"/>
        <v>33.479999999999997</v>
      </c>
      <c r="I1059" s="1309">
        <f t="shared" si="377"/>
        <v>172.47</v>
      </c>
    </row>
    <row r="1060" spans="1:9" x14ac:dyDescent="0.2">
      <c r="A1060" s="1290" t="s">
        <v>62</v>
      </c>
      <c r="B1060" s="1325">
        <v>24</v>
      </c>
      <c r="C1060" s="1306">
        <f t="shared" si="373"/>
        <v>0.15189873417721519</v>
      </c>
      <c r="D1060" s="1305">
        <v>4.0880000000000001</v>
      </c>
      <c r="E1060" s="1306">
        <f t="shared" si="374"/>
        <v>98.111999999999995</v>
      </c>
      <c r="F1060" s="1307">
        <v>1</v>
      </c>
      <c r="G1060" s="1308">
        <f t="shared" si="375"/>
        <v>98.11</v>
      </c>
      <c r="H1060" s="1306">
        <f t="shared" si="376"/>
        <v>23.63</v>
      </c>
      <c r="I1060" s="1309">
        <f t="shared" si="377"/>
        <v>121.74</v>
      </c>
    </row>
    <row r="1061" spans="1:9" x14ac:dyDescent="0.2">
      <c r="A1061" s="1290" t="s">
        <v>62</v>
      </c>
      <c r="B1061" s="1325">
        <v>72</v>
      </c>
      <c r="C1061" s="1306">
        <f t="shared" si="373"/>
        <v>0.45569620253164556</v>
      </c>
      <c r="D1061" s="1305">
        <v>4.0880000000000001</v>
      </c>
      <c r="E1061" s="1306">
        <f t="shared" si="374"/>
        <v>294.33600000000001</v>
      </c>
      <c r="F1061" s="1307">
        <v>1</v>
      </c>
      <c r="G1061" s="1308">
        <f t="shared" si="375"/>
        <v>294.33999999999997</v>
      </c>
      <c r="H1061" s="1306">
        <f t="shared" si="376"/>
        <v>70.91</v>
      </c>
      <c r="I1061" s="1309">
        <f t="shared" si="377"/>
        <v>365.25</v>
      </c>
    </row>
    <row r="1062" spans="1:9" ht="25.5" x14ac:dyDescent="0.2">
      <c r="A1062" s="1289" t="s">
        <v>7</v>
      </c>
      <c r="B1062" s="1324">
        <f>SUM(B1063:B1069)</f>
        <v>286</v>
      </c>
      <c r="C1062" s="1302">
        <f>SUM(C1063:C1069)</f>
        <v>1.8101265822784809</v>
      </c>
      <c r="D1062" s="1302"/>
      <c r="E1062" s="1302"/>
      <c r="F1062" s="1312"/>
      <c r="G1062" s="1302">
        <f>SUM(G1063:G1069)</f>
        <v>1155.69</v>
      </c>
      <c r="H1062" s="1302">
        <f>SUM(H1063:H1069)</f>
        <v>278.39999999999998</v>
      </c>
      <c r="I1062" s="1304">
        <f>SUM(I1063:I1069)</f>
        <v>1434.09</v>
      </c>
    </row>
    <row r="1063" spans="1:9" x14ac:dyDescent="0.2">
      <c r="A1063" s="1290" t="s">
        <v>948</v>
      </c>
      <c r="B1063" s="1325">
        <v>23</v>
      </c>
      <c r="C1063" s="1306">
        <f t="shared" ref="C1063:C1069" si="378">B1063/158</f>
        <v>0.14556962025316456</v>
      </c>
      <c r="D1063" s="1305">
        <v>626</v>
      </c>
      <c r="E1063" s="1306">
        <f>D1063*C1063</f>
        <v>91.12658227848101</v>
      </c>
      <c r="F1063" s="1307">
        <v>1</v>
      </c>
      <c r="G1063" s="1308">
        <f t="shared" ref="G1063:G1069" si="379">ROUND(E1063*F1063,2)</f>
        <v>91.13</v>
      </c>
      <c r="H1063" s="1306">
        <f t="shared" ref="H1063:H1069" si="380">ROUND(G1063*24.09%,2)</f>
        <v>21.95</v>
      </c>
      <c r="I1063" s="1309">
        <f t="shared" ref="I1063:I1069" si="381">G1063+H1063</f>
        <v>113.08</v>
      </c>
    </row>
    <row r="1064" spans="1:9" ht="25.5" x14ac:dyDescent="0.2">
      <c r="A1064" s="1290" t="s">
        <v>956</v>
      </c>
      <c r="B1064" s="1325">
        <v>47</v>
      </c>
      <c r="C1064" s="1306">
        <f t="shared" si="378"/>
        <v>0.29746835443037972</v>
      </c>
      <c r="D1064" s="1305">
        <v>643</v>
      </c>
      <c r="E1064" s="1306">
        <f>D1064*C1064</f>
        <v>191.27215189873417</v>
      </c>
      <c r="F1064" s="1307">
        <v>1</v>
      </c>
      <c r="G1064" s="1308">
        <f t="shared" si="379"/>
        <v>191.27</v>
      </c>
      <c r="H1064" s="1306">
        <f t="shared" si="380"/>
        <v>46.08</v>
      </c>
      <c r="I1064" s="1309">
        <f t="shared" si="381"/>
        <v>237.35000000000002</v>
      </c>
    </row>
    <row r="1065" spans="1:9" x14ac:dyDescent="0.2">
      <c r="A1065" s="1290" t="s">
        <v>1653</v>
      </c>
      <c r="B1065" s="1325">
        <v>48</v>
      </c>
      <c r="C1065" s="1306">
        <f t="shared" si="378"/>
        <v>0.30379746835443039</v>
      </c>
      <c r="D1065" s="1305">
        <v>3.4885999999999999</v>
      </c>
      <c r="E1065" s="1306">
        <f>D1065*B1065</f>
        <v>167.4528</v>
      </c>
      <c r="F1065" s="1307">
        <v>1</v>
      </c>
      <c r="G1065" s="1308">
        <f t="shared" si="379"/>
        <v>167.45</v>
      </c>
      <c r="H1065" s="1306">
        <f t="shared" si="380"/>
        <v>40.340000000000003</v>
      </c>
      <c r="I1065" s="1309">
        <f t="shared" si="381"/>
        <v>207.79</v>
      </c>
    </row>
    <row r="1066" spans="1:9" x14ac:dyDescent="0.2">
      <c r="A1066" s="1290" t="s">
        <v>1653</v>
      </c>
      <c r="B1066" s="1325">
        <v>57</v>
      </c>
      <c r="C1066" s="1306">
        <f t="shared" si="378"/>
        <v>0.36075949367088606</v>
      </c>
      <c r="D1066" s="1305">
        <v>3.4885999999999999</v>
      </c>
      <c r="E1066" s="1306">
        <f>D1066*B1066</f>
        <v>198.8502</v>
      </c>
      <c r="F1066" s="1307">
        <v>1</v>
      </c>
      <c r="G1066" s="1308">
        <f t="shared" si="379"/>
        <v>198.85</v>
      </c>
      <c r="H1066" s="1306">
        <f t="shared" si="380"/>
        <v>47.9</v>
      </c>
      <c r="I1066" s="1309">
        <f t="shared" si="381"/>
        <v>246.75</v>
      </c>
    </row>
    <row r="1067" spans="1:9" x14ac:dyDescent="0.2">
      <c r="A1067" s="1290" t="s">
        <v>1672</v>
      </c>
      <c r="B1067" s="1325">
        <v>24</v>
      </c>
      <c r="C1067" s="1306">
        <f t="shared" si="378"/>
        <v>0.15189873417721519</v>
      </c>
      <c r="D1067" s="1305">
        <v>4.0880000000000001</v>
      </c>
      <c r="E1067" s="1306">
        <f>D1067*B1067</f>
        <v>98.111999999999995</v>
      </c>
      <c r="F1067" s="1307">
        <v>1</v>
      </c>
      <c r="G1067" s="1308">
        <f t="shared" si="379"/>
        <v>98.11</v>
      </c>
      <c r="H1067" s="1306">
        <f t="shared" si="380"/>
        <v>23.63</v>
      </c>
      <c r="I1067" s="1309">
        <f t="shared" si="381"/>
        <v>121.74</v>
      </c>
    </row>
    <row r="1068" spans="1:9" x14ac:dyDescent="0.2">
      <c r="A1068" s="1290" t="s">
        <v>1672</v>
      </c>
      <c r="B1068" s="1325">
        <v>39</v>
      </c>
      <c r="C1068" s="1306">
        <f t="shared" si="378"/>
        <v>0.24683544303797469</v>
      </c>
      <c r="D1068" s="1305">
        <v>4.0880000000000001</v>
      </c>
      <c r="E1068" s="1306">
        <f>D1068*B1068</f>
        <v>159.43200000000002</v>
      </c>
      <c r="F1068" s="1307">
        <v>1</v>
      </c>
      <c r="G1068" s="1308">
        <f t="shared" si="379"/>
        <v>159.43</v>
      </c>
      <c r="H1068" s="1306">
        <f t="shared" si="380"/>
        <v>38.409999999999997</v>
      </c>
      <c r="I1068" s="1309">
        <f t="shared" si="381"/>
        <v>197.84</v>
      </c>
    </row>
    <row r="1069" spans="1:9" x14ac:dyDescent="0.2">
      <c r="A1069" s="1290" t="s">
        <v>1638</v>
      </c>
      <c r="B1069" s="1325">
        <v>48</v>
      </c>
      <c r="C1069" s="1306">
        <f t="shared" si="378"/>
        <v>0.30379746835443039</v>
      </c>
      <c r="D1069" s="1305">
        <v>5.1969000000000003</v>
      </c>
      <c r="E1069" s="1306">
        <f>D1069*B1069</f>
        <v>249.45120000000003</v>
      </c>
      <c r="F1069" s="1307">
        <v>1</v>
      </c>
      <c r="G1069" s="1308">
        <f t="shared" si="379"/>
        <v>249.45</v>
      </c>
      <c r="H1069" s="1306">
        <f t="shared" si="380"/>
        <v>60.09</v>
      </c>
      <c r="I1069" s="1309">
        <f t="shared" si="381"/>
        <v>309.53999999999996</v>
      </c>
    </row>
    <row r="1070" spans="1:9" ht="25.5" x14ac:dyDescent="0.2">
      <c r="A1070" s="1288" t="s">
        <v>1695</v>
      </c>
      <c r="B1070" s="1323">
        <f>B1071+B1081+B1102+B1114</f>
        <v>2064</v>
      </c>
      <c r="C1070" s="1298">
        <f>C1071+C1081+C1102+C1114</f>
        <v>13.063291139240505</v>
      </c>
      <c r="D1070" s="1298"/>
      <c r="E1070" s="1298"/>
      <c r="F1070" s="1299"/>
      <c r="G1070" s="1298">
        <f>G1071+G1081+G1102+G1114</f>
        <v>12441.119999999999</v>
      </c>
      <c r="H1070" s="1298">
        <f>H1071+H1081+H1102+H1114</f>
        <v>2997.07</v>
      </c>
      <c r="I1070" s="1300">
        <f>I1071+I1081+I1102+I1114</f>
        <v>15438.190000000002</v>
      </c>
    </row>
    <row r="1071" spans="1:9" ht="25.5" x14ac:dyDescent="0.2">
      <c r="A1071" s="1289" t="s">
        <v>10</v>
      </c>
      <c r="B1071" s="1324">
        <f>SUM(B1072:B1080)</f>
        <v>290</v>
      </c>
      <c r="C1071" s="1302">
        <f>SUM(C1072:C1080)</f>
        <v>1.8354430379746836</v>
      </c>
      <c r="D1071" s="1302"/>
      <c r="E1071" s="1302"/>
      <c r="F1071" s="1312"/>
      <c r="G1071" s="1302">
        <f>SUM(G1072:G1080)</f>
        <v>3023.4299999999994</v>
      </c>
      <c r="H1071" s="1302">
        <f>SUM(H1072:H1080)</f>
        <v>728.35000000000014</v>
      </c>
      <c r="I1071" s="1304">
        <f>SUM(I1072:I1080)</f>
        <v>3751.7799999999997</v>
      </c>
    </row>
    <row r="1072" spans="1:9" x14ac:dyDescent="0.2">
      <c r="A1072" s="1290" t="s">
        <v>654</v>
      </c>
      <c r="B1072" s="1325">
        <v>7</v>
      </c>
      <c r="C1072" s="1306">
        <f t="shared" ref="C1072:C1080" si="382">B1072/158</f>
        <v>4.4303797468354431E-2</v>
      </c>
      <c r="D1072" s="1305">
        <v>1273</v>
      </c>
      <c r="E1072" s="1306">
        <f t="shared" ref="E1072:E1080" si="383">D1072*C1072</f>
        <v>56.398734177215189</v>
      </c>
      <c r="F1072" s="1307">
        <v>1</v>
      </c>
      <c r="G1072" s="1308">
        <f t="shared" ref="G1072:G1080" si="384">ROUND(E1072*F1072,2)</f>
        <v>56.4</v>
      </c>
      <c r="H1072" s="1306">
        <f t="shared" ref="H1072:H1080" si="385">ROUND(G1072*24.09%,2)</f>
        <v>13.59</v>
      </c>
      <c r="I1072" s="1309">
        <f t="shared" ref="I1072:I1080" si="386">G1072+H1072</f>
        <v>69.989999999999995</v>
      </c>
    </row>
    <row r="1073" spans="1:9" x14ac:dyDescent="0.2">
      <c r="A1073" s="1290" t="s">
        <v>1696</v>
      </c>
      <c r="B1073" s="1325">
        <v>7</v>
      </c>
      <c r="C1073" s="1306">
        <f t="shared" si="382"/>
        <v>4.4303797468354431E-2</v>
      </c>
      <c r="D1073" s="1305">
        <v>1429.5</v>
      </c>
      <c r="E1073" s="1306">
        <f t="shared" si="383"/>
        <v>63.332278481012658</v>
      </c>
      <c r="F1073" s="1307">
        <v>1</v>
      </c>
      <c r="G1073" s="1308">
        <f t="shared" si="384"/>
        <v>63.33</v>
      </c>
      <c r="H1073" s="1306">
        <f t="shared" si="385"/>
        <v>15.26</v>
      </c>
      <c r="I1073" s="1309">
        <f t="shared" si="386"/>
        <v>78.59</v>
      </c>
    </row>
    <row r="1074" spans="1:9" x14ac:dyDescent="0.2">
      <c r="A1074" s="1290" t="s">
        <v>654</v>
      </c>
      <c r="B1074" s="1325">
        <v>5.25</v>
      </c>
      <c r="C1074" s="1306">
        <f t="shared" si="382"/>
        <v>3.3227848101265819E-2</v>
      </c>
      <c r="D1074" s="1305">
        <v>1697</v>
      </c>
      <c r="E1074" s="1306">
        <f t="shared" si="383"/>
        <v>56.387658227848092</v>
      </c>
      <c r="F1074" s="1307">
        <v>1</v>
      </c>
      <c r="G1074" s="1308">
        <f t="shared" si="384"/>
        <v>56.39</v>
      </c>
      <c r="H1074" s="1306">
        <f t="shared" si="385"/>
        <v>13.58</v>
      </c>
      <c r="I1074" s="1309">
        <f t="shared" si="386"/>
        <v>69.97</v>
      </c>
    </row>
    <row r="1075" spans="1:9" x14ac:dyDescent="0.2">
      <c r="A1075" s="1290" t="s">
        <v>1697</v>
      </c>
      <c r="B1075" s="1325">
        <v>12</v>
      </c>
      <c r="C1075" s="1306">
        <f t="shared" si="382"/>
        <v>7.5949367088607597E-2</v>
      </c>
      <c r="D1075" s="1305">
        <v>1545</v>
      </c>
      <c r="E1075" s="1306">
        <f t="shared" si="383"/>
        <v>117.34177215189874</v>
      </c>
      <c r="F1075" s="1307">
        <v>1</v>
      </c>
      <c r="G1075" s="1308">
        <f t="shared" si="384"/>
        <v>117.34</v>
      </c>
      <c r="H1075" s="1306">
        <f t="shared" si="385"/>
        <v>28.27</v>
      </c>
      <c r="I1075" s="1309">
        <f t="shared" si="386"/>
        <v>145.61000000000001</v>
      </c>
    </row>
    <row r="1076" spans="1:9" x14ac:dyDescent="0.2">
      <c r="A1076" s="1290" t="s">
        <v>654</v>
      </c>
      <c r="B1076" s="1325">
        <v>63</v>
      </c>
      <c r="C1076" s="1306">
        <f t="shared" si="382"/>
        <v>0.39873417721518989</v>
      </c>
      <c r="D1076" s="1305">
        <v>1545</v>
      </c>
      <c r="E1076" s="1306">
        <f t="shared" si="383"/>
        <v>616.04430379746839</v>
      </c>
      <c r="F1076" s="1307">
        <v>1</v>
      </c>
      <c r="G1076" s="1308">
        <f t="shared" si="384"/>
        <v>616.04</v>
      </c>
      <c r="H1076" s="1306">
        <f t="shared" si="385"/>
        <v>148.4</v>
      </c>
      <c r="I1076" s="1309">
        <f t="shared" si="386"/>
        <v>764.43999999999994</v>
      </c>
    </row>
    <row r="1077" spans="1:9" x14ac:dyDescent="0.2">
      <c r="A1077" s="1290" t="s">
        <v>1697</v>
      </c>
      <c r="B1077" s="1325">
        <v>23.5</v>
      </c>
      <c r="C1077" s="1306">
        <f t="shared" si="382"/>
        <v>0.14873417721518986</v>
      </c>
      <c r="D1077" s="1305">
        <v>1545</v>
      </c>
      <c r="E1077" s="1306">
        <f t="shared" si="383"/>
        <v>229.79430379746833</v>
      </c>
      <c r="F1077" s="1307">
        <v>1</v>
      </c>
      <c r="G1077" s="1308">
        <f t="shared" si="384"/>
        <v>229.79</v>
      </c>
      <c r="H1077" s="1306">
        <f t="shared" si="385"/>
        <v>55.36</v>
      </c>
      <c r="I1077" s="1309">
        <f t="shared" si="386"/>
        <v>285.14999999999998</v>
      </c>
    </row>
    <row r="1078" spans="1:9" x14ac:dyDescent="0.2">
      <c r="A1078" s="1290" t="s">
        <v>654</v>
      </c>
      <c r="B1078" s="1325">
        <v>55.5</v>
      </c>
      <c r="C1078" s="1306">
        <f t="shared" si="382"/>
        <v>0.35126582278481011</v>
      </c>
      <c r="D1078" s="1305">
        <v>1697</v>
      </c>
      <c r="E1078" s="1306">
        <f t="shared" si="383"/>
        <v>596.09810126582272</v>
      </c>
      <c r="F1078" s="1307">
        <v>1</v>
      </c>
      <c r="G1078" s="1308">
        <f t="shared" si="384"/>
        <v>596.1</v>
      </c>
      <c r="H1078" s="1306">
        <f t="shared" si="385"/>
        <v>143.6</v>
      </c>
      <c r="I1078" s="1309">
        <f t="shared" si="386"/>
        <v>739.7</v>
      </c>
    </row>
    <row r="1079" spans="1:9" x14ac:dyDescent="0.2">
      <c r="A1079" s="1290" t="s">
        <v>654</v>
      </c>
      <c r="B1079" s="1325">
        <v>53.75</v>
      </c>
      <c r="C1079" s="1306">
        <f t="shared" si="382"/>
        <v>0.3401898734177215</v>
      </c>
      <c r="D1079" s="1305">
        <v>1697</v>
      </c>
      <c r="E1079" s="1306">
        <f t="shared" si="383"/>
        <v>577.30221518987344</v>
      </c>
      <c r="F1079" s="1307">
        <v>1</v>
      </c>
      <c r="G1079" s="1308">
        <f t="shared" si="384"/>
        <v>577.29999999999995</v>
      </c>
      <c r="H1079" s="1306">
        <f t="shared" si="385"/>
        <v>139.07</v>
      </c>
      <c r="I1079" s="1309">
        <f t="shared" si="386"/>
        <v>716.36999999999989</v>
      </c>
    </row>
    <row r="1080" spans="1:9" x14ac:dyDescent="0.2">
      <c r="A1080" s="1290" t="s">
        <v>1696</v>
      </c>
      <c r="B1080" s="1325">
        <v>63</v>
      </c>
      <c r="C1080" s="1306">
        <f t="shared" si="382"/>
        <v>0.39873417721518989</v>
      </c>
      <c r="D1080" s="1305">
        <v>1782.5</v>
      </c>
      <c r="E1080" s="1306">
        <f t="shared" si="383"/>
        <v>710.74367088607596</v>
      </c>
      <c r="F1080" s="1307">
        <v>1</v>
      </c>
      <c r="G1080" s="1308">
        <f t="shared" si="384"/>
        <v>710.74</v>
      </c>
      <c r="H1080" s="1306">
        <f t="shared" si="385"/>
        <v>171.22</v>
      </c>
      <c r="I1080" s="1309">
        <f t="shared" si="386"/>
        <v>881.96</v>
      </c>
    </row>
    <row r="1081" spans="1:9" ht="38.25" x14ac:dyDescent="0.2">
      <c r="A1081" s="1289" t="s">
        <v>8</v>
      </c>
      <c r="B1081" s="1324">
        <f>SUM(B1082:B1101)</f>
        <v>898</v>
      </c>
      <c r="C1081" s="1302">
        <f>SUM(C1082:C1101)</f>
        <v>5.6835443037974676</v>
      </c>
      <c r="D1081" s="1302"/>
      <c r="E1081" s="1302"/>
      <c r="F1081" s="1312"/>
      <c r="G1081" s="1302">
        <f>SUM(G1082:G1101)</f>
        <v>5905.17</v>
      </c>
      <c r="H1081" s="1302">
        <f>SUM(H1082:H1101)</f>
        <v>1422.5600000000002</v>
      </c>
      <c r="I1081" s="1304">
        <f>SUM(I1082:I1101)</f>
        <v>7327.7300000000014</v>
      </c>
    </row>
    <row r="1082" spans="1:9" x14ac:dyDescent="0.2">
      <c r="A1082" s="1290" t="s">
        <v>966</v>
      </c>
      <c r="B1082" s="1325">
        <v>8</v>
      </c>
      <c r="C1082" s="1306">
        <f t="shared" ref="C1082:C1101" si="387">B1082/158</f>
        <v>5.0632911392405063E-2</v>
      </c>
      <c r="D1082" s="1305">
        <v>5.4427000000000003</v>
      </c>
      <c r="E1082" s="1306">
        <f>D1082*B1082</f>
        <v>43.541600000000003</v>
      </c>
      <c r="F1082" s="1307">
        <v>1</v>
      </c>
      <c r="G1082" s="1308">
        <f t="shared" ref="G1082:G1101" si="388">ROUND(E1082*F1082,2)</f>
        <v>43.54</v>
      </c>
      <c r="H1082" s="1306">
        <f t="shared" ref="H1082:H1101" si="389">ROUND(G1082*24.09%,2)</f>
        <v>10.49</v>
      </c>
      <c r="I1082" s="1309">
        <f t="shared" ref="I1082:I1101" si="390">G1082+H1082</f>
        <v>54.03</v>
      </c>
    </row>
    <row r="1083" spans="1:9" x14ac:dyDescent="0.2">
      <c r="A1083" s="1290" t="s">
        <v>966</v>
      </c>
      <c r="B1083" s="1325">
        <v>8</v>
      </c>
      <c r="C1083" s="1306">
        <f t="shared" si="387"/>
        <v>5.0632911392405063E-2</v>
      </c>
      <c r="D1083" s="1305">
        <v>5.4427000000000003</v>
      </c>
      <c r="E1083" s="1306">
        <f>D1083*B1083</f>
        <v>43.541600000000003</v>
      </c>
      <c r="F1083" s="1307">
        <v>1</v>
      </c>
      <c r="G1083" s="1308">
        <f t="shared" si="388"/>
        <v>43.54</v>
      </c>
      <c r="H1083" s="1306">
        <f t="shared" si="389"/>
        <v>10.49</v>
      </c>
      <c r="I1083" s="1309">
        <f t="shared" si="390"/>
        <v>54.03</v>
      </c>
    </row>
    <row r="1084" spans="1:9" x14ac:dyDescent="0.2">
      <c r="A1084" s="1290" t="s">
        <v>612</v>
      </c>
      <c r="B1084" s="1325">
        <v>8</v>
      </c>
      <c r="C1084" s="1306">
        <f t="shared" si="387"/>
        <v>5.0632911392405063E-2</v>
      </c>
      <c r="D1084" s="1305">
        <v>5.4427000000000003</v>
      </c>
      <c r="E1084" s="1306">
        <f>D1084*B1084</f>
        <v>43.541600000000003</v>
      </c>
      <c r="F1084" s="1307">
        <v>1</v>
      </c>
      <c r="G1084" s="1308">
        <f t="shared" si="388"/>
        <v>43.54</v>
      </c>
      <c r="H1084" s="1306">
        <f t="shared" si="389"/>
        <v>10.49</v>
      </c>
      <c r="I1084" s="1309">
        <f t="shared" si="390"/>
        <v>54.03</v>
      </c>
    </row>
    <row r="1085" spans="1:9" x14ac:dyDescent="0.2">
      <c r="A1085" s="1290" t="s">
        <v>612</v>
      </c>
      <c r="B1085" s="1325">
        <v>8</v>
      </c>
      <c r="C1085" s="1306">
        <f t="shared" si="387"/>
        <v>5.0632911392405063E-2</v>
      </c>
      <c r="D1085" s="1305">
        <v>5.4427000000000003</v>
      </c>
      <c r="E1085" s="1306">
        <f>D1085*B1085</f>
        <v>43.541600000000003</v>
      </c>
      <c r="F1085" s="1307">
        <v>1</v>
      </c>
      <c r="G1085" s="1308">
        <f t="shared" si="388"/>
        <v>43.54</v>
      </c>
      <c r="H1085" s="1306">
        <f t="shared" si="389"/>
        <v>10.49</v>
      </c>
      <c r="I1085" s="1309">
        <f t="shared" si="390"/>
        <v>54.03</v>
      </c>
    </row>
    <row r="1086" spans="1:9" x14ac:dyDescent="0.2">
      <c r="A1086" s="1290" t="s">
        <v>966</v>
      </c>
      <c r="B1086" s="1325">
        <v>7</v>
      </c>
      <c r="C1086" s="1306">
        <f t="shared" si="387"/>
        <v>4.4303797468354431E-2</v>
      </c>
      <c r="D1086" s="1305">
        <v>1118</v>
      </c>
      <c r="E1086" s="1306">
        <f>D1086*C1086</f>
        <v>49.531645569620252</v>
      </c>
      <c r="F1086" s="1307">
        <v>1</v>
      </c>
      <c r="G1086" s="1308">
        <f t="shared" si="388"/>
        <v>49.53</v>
      </c>
      <c r="H1086" s="1306">
        <f t="shared" si="389"/>
        <v>11.93</v>
      </c>
      <c r="I1086" s="1309">
        <f t="shared" si="390"/>
        <v>61.46</v>
      </c>
    </row>
    <row r="1087" spans="1:9" x14ac:dyDescent="0.2">
      <c r="A1087" s="1290" t="s">
        <v>1698</v>
      </c>
      <c r="B1087" s="1325">
        <v>24</v>
      </c>
      <c r="C1087" s="1306">
        <f t="shared" si="387"/>
        <v>0.15189873417721519</v>
      </c>
      <c r="D1087" s="1305">
        <v>1430</v>
      </c>
      <c r="E1087" s="1306">
        <f>D1087*C1087</f>
        <v>217.21518987341773</v>
      </c>
      <c r="F1087" s="1307">
        <v>1</v>
      </c>
      <c r="G1087" s="1308">
        <f t="shared" si="388"/>
        <v>217.22</v>
      </c>
      <c r="H1087" s="1306">
        <f t="shared" si="389"/>
        <v>52.33</v>
      </c>
      <c r="I1087" s="1309">
        <f t="shared" si="390"/>
        <v>269.55</v>
      </c>
    </row>
    <row r="1088" spans="1:9" x14ac:dyDescent="0.2">
      <c r="A1088" s="1290" t="s">
        <v>510</v>
      </c>
      <c r="B1088" s="1325">
        <v>7</v>
      </c>
      <c r="C1088" s="1306">
        <f t="shared" si="387"/>
        <v>4.4303797468354431E-2</v>
      </c>
      <c r="D1088" s="1305">
        <v>1300</v>
      </c>
      <c r="E1088" s="1306">
        <f>D1088*C1088</f>
        <v>57.594936708860757</v>
      </c>
      <c r="F1088" s="1307">
        <v>1</v>
      </c>
      <c r="G1088" s="1308">
        <f t="shared" si="388"/>
        <v>57.59</v>
      </c>
      <c r="H1088" s="1306">
        <f t="shared" si="389"/>
        <v>13.87</v>
      </c>
      <c r="I1088" s="1309">
        <f t="shared" si="390"/>
        <v>71.460000000000008</v>
      </c>
    </row>
    <row r="1089" spans="1:9" x14ac:dyDescent="0.2">
      <c r="A1089" s="1290" t="s">
        <v>966</v>
      </c>
      <c r="B1089" s="1325">
        <v>48</v>
      </c>
      <c r="C1089" s="1306">
        <f t="shared" si="387"/>
        <v>0.30379746835443039</v>
      </c>
      <c r="D1089" s="1305">
        <v>6.1139999999999999</v>
      </c>
      <c r="E1089" s="1306">
        <f t="shared" ref="E1089:E1098" si="391">D1089*B1089</f>
        <v>293.47199999999998</v>
      </c>
      <c r="F1089" s="1307">
        <v>1</v>
      </c>
      <c r="G1089" s="1308">
        <f t="shared" si="388"/>
        <v>293.47000000000003</v>
      </c>
      <c r="H1089" s="1306">
        <f t="shared" si="389"/>
        <v>70.7</v>
      </c>
      <c r="I1089" s="1309">
        <f t="shared" si="390"/>
        <v>364.17</v>
      </c>
    </row>
    <row r="1090" spans="1:9" x14ac:dyDescent="0.2">
      <c r="A1090" s="1290" t="s">
        <v>966</v>
      </c>
      <c r="B1090" s="1325">
        <v>96</v>
      </c>
      <c r="C1090" s="1306">
        <f t="shared" si="387"/>
        <v>0.60759493670886078</v>
      </c>
      <c r="D1090" s="1305">
        <v>6.1139999999999999</v>
      </c>
      <c r="E1090" s="1306">
        <f t="shared" si="391"/>
        <v>586.94399999999996</v>
      </c>
      <c r="F1090" s="1307">
        <v>1</v>
      </c>
      <c r="G1090" s="1308">
        <f t="shared" si="388"/>
        <v>586.94000000000005</v>
      </c>
      <c r="H1090" s="1306">
        <f t="shared" si="389"/>
        <v>141.38999999999999</v>
      </c>
      <c r="I1090" s="1309">
        <f t="shared" si="390"/>
        <v>728.33</v>
      </c>
    </row>
    <row r="1091" spans="1:9" x14ac:dyDescent="0.2">
      <c r="A1091" s="1290" t="s">
        <v>966</v>
      </c>
      <c r="B1091" s="1325">
        <v>71.5</v>
      </c>
      <c r="C1091" s="1306">
        <f t="shared" si="387"/>
        <v>0.45253164556962028</v>
      </c>
      <c r="D1091" s="1305">
        <v>6.1139999999999999</v>
      </c>
      <c r="E1091" s="1306">
        <f t="shared" si="391"/>
        <v>437.15100000000001</v>
      </c>
      <c r="F1091" s="1307">
        <v>1</v>
      </c>
      <c r="G1091" s="1308">
        <f t="shared" si="388"/>
        <v>437.15</v>
      </c>
      <c r="H1091" s="1306">
        <f t="shared" si="389"/>
        <v>105.31</v>
      </c>
      <c r="I1091" s="1309">
        <f t="shared" si="390"/>
        <v>542.46</v>
      </c>
    </row>
    <row r="1092" spans="1:9" x14ac:dyDescent="0.2">
      <c r="A1092" s="1290" t="s">
        <v>612</v>
      </c>
      <c r="B1092" s="1325">
        <v>48</v>
      </c>
      <c r="C1092" s="1306">
        <f t="shared" si="387"/>
        <v>0.30379746835443039</v>
      </c>
      <c r="D1092" s="1305">
        <v>6.1139999999999999</v>
      </c>
      <c r="E1092" s="1306">
        <f t="shared" si="391"/>
        <v>293.47199999999998</v>
      </c>
      <c r="F1092" s="1307">
        <v>1</v>
      </c>
      <c r="G1092" s="1308">
        <f t="shared" si="388"/>
        <v>293.47000000000003</v>
      </c>
      <c r="H1092" s="1306">
        <f t="shared" si="389"/>
        <v>70.7</v>
      </c>
      <c r="I1092" s="1309">
        <f t="shared" si="390"/>
        <v>364.17</v>
      </c>
    </row>
    <row r="1093" spans="1:9" x14ac:dyDescent="0.2">
      <c r="A1093" s="1290" t="s">
        <v>612</v>
      </c>
      <c r="B1093" s="1325">
        <v>95.5</v>
      </c>
      <c r="C1093" s="1306">
        <f t="shared" si="387"/>
        <v>0.60443037974683544</v>
      </c>
      <c r="D1093" s="1305">
        <v>6.1139999999999999</v>
      </c>
      <c r="E1093" s="1306">
        <f t="shared" si="391"/>
        <v>583.88699999999994</v>
      </c>
      <c r="F1093" s="1307">
        <v>1</v>
      </c>
      <c r="G1093" s="1308">
        <f t="shared" si="388"/>
        <v>583.89</v>
      </c>
      <c r="H1093" s="1306">
        <f t="shared" si="389"/>
        <v>140.66</v>
      </c>
      <c r="I1093" s="1309">
        <f t="shared" si="390"/>
        <v>724.55</v>
      </c>
    </row>
    <row r="1094" spans="1:9" x14ac:dyDescent="0.2">
      <c r="A1094" s="1290" t="s">
        <v>612</v>
      </c>
      <c r="B1094" s="1325">
        <v>24</v>
      </c>
      <c r="C1094" s="1306">
        <f t="shared" si="387"/>
        <v>0.15189873417721519</v>
      </c>
      <c r="D1094" s="1305">
        <v>6.1139999999999999</v>
      </c>
      <c r="E1094" s="1306">
        <f t="shared" si="391"/>
        <v>146.73599999999999</v>
      </c>
      <c r="F1094" s="1307">
        <v>1</v>
      </c>
      <c r="G1094" s="1308">
        <f t="shared" si="388"/>
        <v>146.74</v>
      </c>
      <c r="H1094" s="1306">
        <f t="shared" si="389"/>
        <v>35.35</v>
      </c>
      <c r="I1094" s="1309">
        <f t="shared" si="390"/>
        <v>182.09</v>
      </c>
    </row>
    <row r="1095" spans="1:9" x14ac:dyDescent="0.2">
      <c r="A1095" s="1290" t="s">
        <v>966</v>
      </c>
      <c r="B1095" s="1325">
        <v>72</v>
      </c>
      <c r="C1095" s="1306">
        <f t="shared" si="387"/>
        <v>0.45569620253164556</v>
      </c>
      <c r="D1095" s="1305">
        <v>6.1139999999999999</v>
      </c>
      <c r="E1095" s="1306">
        <f t="shared" si="391"/>
        <v>440.20799999999997</v>
      </c>
      <c r="F1095" s="1307">
        <v>1</v>
      </c>
      <c r="G1095" s="1308">
        <f t="shared" si="388"/>
        <v>440.21</v>
      </c>
      <c r="H1095" s="1306">
        <f t="shared" si="389"/>
        <v>106.05</v>
      </c>
      <c r="I1095" s="1309">
        <f t="shared" si="390"/>
        <v>546.26</v>
      </c>
    </row>
    <row r="1096" spans="1:9" x14ac:dyDescent="0.2">
      <c r="A1096" s="1290" t="s">
        <v>966</v>
      </c>
      <c r="B1096" s="1325">
        <v>48</v>
      </c>
      <c r="C1096" s="1306">
        <f t="shared" si="387"/>
        <v>0.30379746835443039</v>
      </c>
      <c r="D1096" s="1305">
        <v>6.1139999999999999</v>
      </c>
      <c r="E1096" s="1306">
        <f t="shared" si="391"/>
        <v>293.47199999999998</v>
      </c>
      <c r="F1096" s="1307">
        <v>1</v>
      </c>
      <c r="G1096" s="1308">
        <f t="shared" si="388"/>
        <v>293.47000000000003</v>
      </c>
      <c r="H1096" s="1306">
        <f t="shared" si="389"/>
        <v>70.7</v>
      </c>
      <c r="I1096" s="1309">
        <f t="shared" si="390"/>
        <v>364.17</v>
      </c>
    </row>
    <row r="1097" spans="1:9" x14ac:dyDescent="0.2">
      <c r="A1097" s="1290" t="s">
        <v>966</v>
      </c>
      <c r="B1097" s="1325">
        <v>96</v>
      </c>
      <c r="C1097" s="1306">
        <f t="shared" si="387"/>
        <v>0.60759493670886078</v>
      </c>
      <c r="D1097" s="1305">
        <v>6.1139999999999999</v>
      </c>
      <c r="E1097" s="1306">
        <f t="shared" si="391"/>
        <v>586.94399999999996</v>
      </c>
      <c r="F1097" s="1307">
        <v>1</v>
      </c>
      <c r="G1097" s="1308">
        <f t="shared" si="388"/>
        <v>586.94000000000005</v>
      </c>
      <c r="H1097" s="1306">
        <f t="shared" si="389"/>
        <v>141.38999999999999</v>
      </c>
      <c r="I1097" s="1309">
        <f t="shared" si="390"/>
        <v>728.33</v>
      </c>
    </row>
    <row r="1098" spans="1:9" x14ac:dyDescent="0.2">
      <c r="A1098" s="1290" t="s">
        <v>612</v>
      </c>
      <c r="B1098" s="1325">
        <v>72</v>
      </c>
      <c r="C1098" s="1306">
        <f t="shared" si="387"/>
        <v>0.45569620253164556</v>
      </c>
      <c r="D1098" s="1305">
        <v>6.1139999999999999</v>
      </c>
      <c r="E1098" s="1306">
        <f t="shared" si="391"/>
        <v>440.20799999999997</v>
      </c>
      <c r="F1098" s="1307">
        <v>1</v>
      </c>
      <c r="G1098" s="1308">
        <f t="shared" si="388"/>
        <v>440.21</v>
      </c>
      <c r="H1098" s="1306">
        <f t="shared" si="389"/>
        <v>106.05</v>
      </c>
      <c r="I1098" s="1309">
        <f t="shared" si="390"/>
        <v>546.26</v>
      </c>
    </row>
    <row r="1099" spans="1:9" x14ac:dyDescent="0.2">
      <c r="A1099" s="1290" t="s">
        <v>966</v>
      </c>
      <c r="B1099" s="1325">
        <v>23</v>
      </c>
      <c r="C1099" s="1306">
        <f t="shared" si="387"/>
        <v>0.14556962025316456</v>
      </c>
      <c r="D1099" s="1305">
        <v>1230</v>
      </c>
      <c r="E1099" s="1306">
        <f>D1099*C1099</f>
        <v>179.0506329113924</v>
      </c>
      <c r="F1099" s="1307">
        <v>1</v>
      </c>
      <c r="G1099" s="1308">
        <f t="shared" si="388"/>
        <v>179.05</v>
      </c>
      <c r="H1099" s="1306">
        <f t="shared" si="389"/>
        <v>43.13</v>
      </c>
      <c r="I1099" s="1309">
        <f t="shared" si="390"/>
        <v>222.18</v>
      </c>
    </row>
    <row r="1100" spans="1:9" x14ac:dyDescent="0.2">
      <c r="A1100" s="1290" t="s">
        <v>612</v>
      </c>
      <c r="B1100" s="1325">
        <v>64</v>
      </c>
      <c r="C1100" s="1306">
        <f t="shared" si="387"/>
        <v>0.4050632911392405</v>
      </c>
      <c r="D1100" s="1305">
        <v>1230</v>
      </c>
      <c r="E1100" s="1306">
        <f>D1100*C1100</f>
        <v>498.22784810126581</v>
      </c>
      <c r="F1100" s="1307">
        <v>1</v>
      </c>
      <c r="G1100" s="1308">
        <f t="shared" si="388"/>
        <v>498.23</v>
      </c>
      <c r="H1100" s="1306">
        <f t="shared" si="389"/>
        <v>120.02</v>
      </c>
      <c r="I1100" s="1309">
        <f t="shared" si="390"/>
        <v>618.25</v>
      </c>
    </row>
    <row r="1101" spans="1:9" x14ac:dyDescent="0.2">
      <c r="A1101" s="1290" t="s">
        <v>510</v>
      </c>
      <c r="B1101" s="1325">
        <v>70</v>
      </c>
      <c r="C1101" s="1306">
        <f t="shared" si="387"/>
        <v>0.44303797468354428</v>
      </c>
      <c r="D1101" s="1305">
        <v>1415</v>
      </c>
      <c r="E1101" s="1306">
        <f>D1101*C1101</f>
        <v>626.89873417721515</v>
      </c>
      <c r="F1101" s="1307">
        <v>1</v>
      </c>
      <c r="G1101" s="1308">
        <f t="shared" si="388"/>
        <v>626.9</v>
      </c>
      <c r="H1101" s="1306">
        <f t="shared" si="389"/>
        <v>151.02000000000001</v>
      </c>
      <c r="I1101" s="1309">
        <f t="shared" si="390"/>
        <v>777.92</v>
      </c>
    </row>
    <row r="1102" spans="1:9" ht="38.25" x14ac:dyDescent="0.2">
      <c r="A1102" s="1289" t="s">
        <v>9</v>
      </c>
      <c r="B1102" s="1324">
        <f>SUM(B1103:B1113)</f>
        <v>420</v>
      </c>
      <c r="C1102" s="1302">
        <f>SUM(C1103:C1113)</f>
        <v>2.6582278481012658</v>
      </c>
      <c r="D1102" s="1302"/>
      <c r="E1102" s="1302"/>
      <c r="F1102" s="1312"/>
      <c r="G1102" s="1302">
        <f>SUM(G1103:G1113)</f>
        <v>1887.8199999999997</v>
      </c>
      <c r="H1102" s="1302">
        <f>SUM(H1103:H1113)</f>
        <v>454.76</v>
      </c>
      <c r="I1102" s="1304">
        <f>SUM(I1103:I1113)</f>
        <v>2342.58</v>
      </c>
    </row>
    <row r="1103" spans="1:9" x14ac:dyDescent="0.2">
      <c r="A1103" s="1290" t="s">
        <v>62</v>
      </c>
      <c r="B1103" s="1325">
        <v>8</v>
      </c>
      <c r="C1103" s="1306">
        <f t="shared" ref="C1103:C1113" si="392">B1103/158</f>
        <v>5.0632911392405063E-2</v>
      </c>
      <c r="D1103" s="1305">
        <v>3.6804000000000001</v>
      </c>
      <c r="E1103" s="1306">
        <f>D1103*B1103</f>
        <v>29.443200000000001</v>
      </c>
      <c r="F1103" s="1307">
        <v>1</v>
      </c>
      <c r="G1103" s="1308">
        <f t="shared" ref="G1103:G1113" si="393">ROUND(E1103*F1103,2)</f>
        <v>29.44</v>
      </c>
      <c r="H1103" s="1306">
        <f t="shared" ref="H1103:H1113" si="394">ROUND(G1103*24.09%,2)</f>
        <v>7.09</v>
      </c>
      <c r="I1103" s="1309">
        <f t="shared" ref="I1103:I1113" si="395">G1103+H1103</f>
        <v>36.53</v>
      </c>
    </row>
    <row r="1104" spans="1:9" x14ac:dyDescent="0.2">
      <c r="A1104" s="1290" t="s">
        <v>62</v>
      </c>
      <c r="B1104" s="1325">
        <v>8</v>
      </c>
      <c r="C1104" s="1306">
        <f t="shared" si="392"/>
        <v>5.0632911392405063E-2</v>
      </c>
      <c r="D1104" s="1305">
        <v>3.6804000000000001</v>
      </c>
      <c r="E1104" s="1306">
        <f>D1104*B1104</f>
        <v>29.443200000000001</v>
      </c>
      <c r="F1104" s="1307">
        <v>1</v>
      </c>
      <c r="G1104" s="1308">
        <f t="shared" si="393"/>
        <v>29.44</v>
      </c>
      <c r="H1104" s="1306">
        <f t="shared" si="394"/>
        <v>7.09</v>
      </c>
      <c r="I1104" s="1309">
        <f t="shared" si="395"/>
        <v>36.53</v>
      </c>
    </row>
    <row r="1105" spans="1:9" x14ac:dyDescent="0.2">
      <c r="A1105" s="1290" t="s">
        <v>62</v>
      </c>
      <c r="B1105" s="1325">
        <v>8</v>
      </c>
      <c r="C1105" s="1306">
        <f t="shared" si="392"/>
        <v>5.0632911392405063E-2</v>
      </c>
      <c r="D1105" s="1305">
        <v>3.6804000000000001</v>
      </c>
      <c r="E1105" s="1306">
        <f>D1105*B1105</f>
        <v>29.443200000000001</v>
      </c>
      <c r="F1105" s="1307">
        <v>1</v>
      </c>
      <c r="G1105" s="1308">
        <f t="shared" si="393"/>
        <v>29.44</v>
      </c>
      <c r="H1105" s="1306">
        <f t="shared" si="394"/>
        <v>7.09</v>
      </c>
      <c r="I1105" s="1309">
        <f t="shared" si="395"/>
        <v>36.53</v>
      </c>
    </row>
    <row r="1106" spans="1:9" x14ac:dyDescent="0.2">
      <c r="A1106" s="1290" t="s">
        <v>62</v>
      </c>
      <c r="B1106" s="1325">
        <v>7</v>
      </c>
      <c r="C1106" s="1306">
        <f t="shared" si="392"/>
        <v>4.4303797468354431E-2</v>
      </c>
      <c r="D1106" s="1305">
        <v>834</v>
      </c>
      <c r="E1106" s="1306">
        <f>D1106*C1106</f>
        <v>36.949367088607595</v>
      </c>
      <c r="F1106" s="1307">
        <v>1</v>
      </c>
      <c r="G1106" s="1308">
        <f t="shared" si="393"/>
        <v>36.950000000000003</v>
      </c>
      <c r="H1106" s="1306">
        <f t="shared" si="394"/>
        <v>8.9</v>
      </c>
      <c r="I1106" s="1309">
        <f t="shared" si="395"/>
        <v>45.85</v>
      </c>
    </row>
    <row r="1107" spans="1:9" x14ac:dyDescent="0.2">
      <c r="A1107" s="1290" t="s">
        <v>62</v>
      </c>
      <c r="B1107" s="1325">
        <v>86</v>
      </c>
      <c r="C1107" s="1306">
        <f t="shared" si="392"/>
        <v>0.54430379746835444</v>
      </c>
      <c r="D1107" s="1305">
        <v>4.0880000000000001</v>
      </c>
      <c r="E1107" s="1306">
        <f>D1107*B1107</f>
        <v>351.56799999999998</v>
      </c>
      <c r="F1107" s="1307">
        <v>1</v>
      </c>
      <c r="G1107" s="1308">
        <f t="shared" si="393"/>
        <v>351.57</v>
      </c>
      <c r="H1107" s="1306">
        <f t="shared" si="394"/>
        <v>84.69</v>
      </c>
      <c r="I1107" s="1309">
        <f t="shared" si="395"/>
        <v>436.26</v>
      </c>
    </row>
    <row r="1108" spans="1:9" x14ac:dyDescent="0.2">
      <c r="A1108" s="1290" t="s">
        <v>62</v>
      </c>
      <c r="B1108" s="1325">
        <v>95.5</v>
      </c>
      <c r="C1108" s="1306">
        <f t="shared" si="392"/>
        <v>0.60443037974683544</v>
      </c>
      <c r="D1108" s="1305">
        <v>4.0880000000000001</v>
      </c>
      <c r="E1108" s="1306">
        <f>D1108*B1108</f>
        <v>390.404</v>
      </c>
      <c r="F1108" s="1307">
        <v>1</v>
      </c>
      <c r="G1108" s="1308">
        <f t="shared" si="393"/>
        <v>390.4</v>
      </c>
      <c r="H1108" s="1306">
        <f t="shared" si="394"/>
        <v>94.05</v>
      </c>
      <c r="I1108" s="1309">
        <f t="shared" si="395"/>
        <v>484.45</v>
      </c>
    </row>
    <row r="1109" spans="1:9" x14ac:dyDescent="0.2">
      <c r="A1109" s="1290" t="s">
        <v>62</v>
      </c>
      <c r="B1109" s="1325">
        <v>24</v>
      </c>
      <c r="C1109" s="1306">
        <f t="shared" si="392"/>
        <v>0.15189873417721519</v>
      </c>
      <c r="D1109" s="1305">
        <v>4.0880000000000001</v>
      </c>
      <c r="E1109" s="1306">
        <f>D1109*B1109</f>
        <v>98.111999999999995</v>
      </c>
      <c r="F1109" s="1307">
        <v>1</v>
      </c>
      <c r="G1109" s="1308">
        <f t="shared" si="393"/>
        <v>98.11</v>
      </c>
      <c r="H1109" s="1306">
        <f t="shared" si="394"/>
        <v>23.63</v>
      </c>
      <c r="I1109" s="1309">
        <f t="shared" si="395"/>
        <v>121.74</v>
      </c>
    </row>
    <row r="1110" spans="1:9" x14ac:dyDescent="0.2">
      <c r="A1110" s="1290" t="s">
        <v>62</v>
      </c>
      <c r="B1110" s="1325">
        <v>48</v>
      </c>
      <c r="C1110" s="1306">
        <f t="shared" si="392"/>
        <v>0.30379746835443039</v>
      </c>
      <c r="D1110" s="1305">
        <v>4.0880000000000001</v>
      </c>
      <c r="E1110" s="1306">
        <f>D1110*B1110</f>
        <v>196.22399999999999</v>
      </c>
      <c r="F1110" s="1307">
        <v>1</v>
      </c>
      <c r="G1110" s="1308">
        <f t="shared" si="393"/>
        <v>196.22</v>
      </c>
      <c r="H1110" s="1306">
        <f t="shared" si="394"/>
        <v>47.27</v>
      </c>
      <c r="I1110" s="1309">
        <f t="shared" si="395"/>
        <v>243.49</v>
      </c>
    </row>
    <row r="1111" spans="1:9" x14ac:dyDescent="0.2">
      <c r="A1111" s="1290" t="s">
        <v>62</v>
      </c>
      <c r="B1111" s="1325">
        <v>15.5</v>
      </c>
      <c r="C1111" s="1306">
        <f t="shared" si="392"/>
        <v>9.8101265822784806E-2</v>
      </c>
      <c r="D1111" s="1305">
        <v>4.0880000000000001</v>
      </c>
      <c r="E1111" s="1306">
        <f>D1111*B1111</f>
        <v>63.364000000000004</v>
      </c>
      <c r="F1111" s="1307">
        <v>1</v>
      </c>
      <c r="G1111" s="1308">
        <f t="shared" si="393"/>
        <v>63.36</v>
      </c>
      <c r="H1111" s="1306">
        <f t="shared" si="394"/>
        <v>15.26</v>
      </c>
      <c r="I1111" s="1309">
        <f t="shared" si="395"/>
        <v>78.62</v>
      </c>
    </row>
    <row r="1112" spans="1:9" x14ac:dyDescent="0.2">
      <c r="A1112" s="1290" t="s">
        <v>62</v>
      </c>
      <c r="B1112" s="1325">
        <v>48</v>
      </c>
      <c r="C1112" s="1306">
        <f t="shared" si="392"/>
        <v>0.30379746835443039</v>
      </c>
      <c r="D1112" s="1305">
        <v>829</v>
      </c>
      <c r="E1112" s="1306">
        <f>D1112*C1112</f>
        <v>251.84810126582281</v>
      </c>
      <c r="F1112" s="1307">
        <v>1</v>
      </c>
      <c r="G1112" s="1308">
        <f t="shared" si="393"/>
        <v>251.85</v>
      </c>
      <c r="H1112" s="1306">
        <f t="shared" si="394"/>
        <v>60.67</v>
      </c>
      <c r="I1112" s="1309">
        <f t="shared" si="395"/>
        <v>312.52</v>
      </c>
    </row>
    <row r="1113" spans="1:9" x14ac:dyDescent="0.2">
      <c r="A1113" s="1290" t="s">
        <v>62</v>
      </c>
      <c r="B1113" s="1325">
        <v>72</v>
      </c>
      <c r="C1113" s="1306">
        <f t="shared" si="392"/>
        <v>0.45569620253164556</v>
      </c>
      <c r="D1113" s="1305">
        <v>902</v>
      </c>
      <c r="E1113" s="1306">
        <f>D1113*C1113</f>
        <v>411.03797468354429</v>
      </c>
      <c r="F1113" s="1307">
        <v>1</v>
      </c>
      <c r="G1113" s="1308">
        <f t="shared" si="393"/>
        <v>411.04</v>
      </c>
      <c r="H1113" s="1306">
        <f t="shared" si="394"/>
        <v>99.02</v>
      </c>
      <c r="I1113" s="1309">
        <f t="shared" si="395"/>
        <v>510.06</v>
      </c>
    </row>
    <row r="1114" spans="1:9" ht="25.5" x14ac:dyDescent="0.2">
      <c r="A1114" s="1289" t="s">
        <v>7</v>
      </c>
      <c r="B1114" s="1324">
        <f>SUM(B1115:B1121)</f>
        <v>456</v>
      </c>
      <c r="C1114" s="1302">
        <f>SUM(C1115:C1121)</f>
        <v>2.8860759493670889</v>
      </c>
      <c r="D1114" s="1302"/>
      <c r="E1114" s="1302"/>
      <c r="F1114" s="1312"/>
      <c r="G1114" s="1302">
        <f>SUM(G1115:G1121)</f>
        <v>1624.7</v>
      </c>
      <c r="H1114" s="1302">
        <f>SUM(H1115:H1121)</f>
        <v>391.4</v>
      </c>
      <c r="I1114" s="1304">
        <f>SUM(I1115:I1121)</f>
        <v>2016.1000000000001</v>
      </c>
    </row>
    <row r="1115" spans="1:9" x14ac:dyDescent="0.2">
      <c r="A1115" s="1290" t="s">
        <v>1653</v>
      </c>
      <c r="B1115" s="1325">
        <v>8</v>
      </c>
      <c r="C1115" s="1306">
        <f t="shared" ref="C1115:C1126" si="396">B1115/158</f>
        <v>5.0632911392405063E-2</v>
      </c>
      <c r="D1115" s="1305">
        <v>3.3567</v>
      </c>
      <c r="E1115" s="1306">
        <f t="shared" ref="E1115:E1120" si="397">D1115*B1115</f>
        <v>26.8536</v>
      </c>
      <c r="F1115" s="1307">
        <v>1</v>
      </c>
      <c r="G1115" s="1308">
        <f t="shared" ref="G1115:G1121" si="398">ROUND(E1115*F1115,2)</f>
        <v>26.85</v>
      </c>
      <c r="H1115" s="1306">
        <f t="shared" ref="H1115:H1121" si="399">ROUND(G1115*24.09%,2)</f>
        <v>6.47</v>
      </c>
      <c r="I1115" s="1309">
        <f t="shared" ref="I1115:I1121" si="400">G1115+H1115</f>
        <v>33.32</v>
      </c>
    </row>
    <row r="1116" spans="1:9" x14ac:dyDescent="0.2">
      <c r="A1116" s="1290" t="s">
        <v>1653</v>
      </c>
      <c r="B1116" s="1325">
        <v>8</v>
      </c>
      <c r="C1116" s="1306">
        <f t="shared" si="396"/>
        <v>5.0632911392405063E-2</v>
      </c>
      <c r="D1116" s="1305">
        <v>3.3567</v>
      </c>
      <c r="E1116" s="1306">
        <f t="shared" si="397"/>
        <v>26.8536</v>
      </c>
      <c r="F1116" s="1307">
        <v>1</v>
      </c>
      <c r="G1116" s="1308">
        <f t="shared" si="398"/>
        <v>26.85</v>
      </c>
      <c r="H1116" s="1306">
        <f t="shared" si="399"/>
        <v>6.47</v>
      </c>
      <c r="I1116" s="1309">
        <f t="shared" si="400"/>
        <v>33.32</v>
      </c>
    </row>
    <row r="1117" spans="1:9" x14ac:dyDescent="0.2">
      <c r="A1117" s="1290" t="s">
        <v>1653</v>
      </c>
      <c r="B1117" s="1325">
        <v>120</v>
      </c>
      <c r="C1117" s="1306">
        <f t="shared" si="396"/>
        <v>0.759493670886076</v>
      </c>
      <c r="D1117" s="1305">
        <v>3.4885999999999999</v>
      </c>
      <c r="E1117" s="1306">
        <f t="shared" si="397"/>
        <v>418.63200000000001</v>
      </c>
      <c r="F1117" s="1307">
        <v>1</v>
      </c>
      <c r="G1117" s="1308">
        <f t="shared" si="398"/>
        <v>418.63</v>
      </c>
      <c r="H1117" s="1306">
        <f t="shared" si="399"/>
        <v>100.85</v>
      </c>
      <c r="I1117" s="1309">
        <f t="shared" si="400"/>
        <v>519.48</v>
      </c>
    </row>
    <row r="1118" spans="1:9" x14ac:dyDescent="0.2">
      <c r="A1118" s="1290" t="s">
        <v>1653</v>
      </c>
      <c r="B1118" s="1325">
        <v>104</v>
      </c>
      <c r="C1118" s="1306">
        <f t="shared" si="396"/>
        <v>0.65822784810126578</v>
      </c>
      <c r="D1118" s="1305">
        <v>3.4885999999999999</v>
      </c>
      <c r="E1118" s="1306">
        <f t="shared" si="397"/>
        <v>362.81439999999998</v>
      </c>
      <c r="F1118" s="1307">
        <v>1</v>
      </c>
      <c r="G1118" s="1308">
        <f t="shared" si="398"/>
        <v>362.81</v>
      </c>
      <c r="H1118" s="1306">
        <f t="shared" si="399"/>
        <v>87.4</v>
      </c>
      <c r="I1118" s="1309">
        <f t="shared" si="400"/>
        <v>450.21000000000004</v>
      </c>
    </row>
    <row r="1119" spans="1:9" x14ac:dyDescent="0.2">
      <c r="A1119" s="1290" t="s">
        <v>1653</v>
      </c>
      <c r="B1119" s="1325">
        <v>96</v>
      </c>
      <c r="C1119" s="1306">
        <f t="shared" si="396"/>
        <v>0.60759493670886078</v>
      </c>
      <c r="D1119" s="1305">
        <v>3.4885999999999999</v>
      </c>
      <c r="E1119" s="1306">
        <f t="shared" si="397"/>
        <v>334.90559999999999</v>
      </c>
      <c r="F1119" s="1307">
        <v>1</v>
      </c>
      <c r="G1119" s="1308">
        <f t="shared" si="398"/>
        <v>334.91</v>
      </c>
      <c r="H1119" s="1306">
        <f t="shared" si="399"/>
        <v>80.680000000000007</v>
      </c>
      <c r="I1119" s="1309">
        <f t="shared" si="400"/>
        <v>415.59000000000003</v>
      </c>
    </row>
    <row r="1120" spans="1:9" x14ac:dyDescent="0.2">
      <c r="A1120" s="1290" t="s">
        <v>1653</v>
      </c>
      <c r="B1120" s="1325">
        <v>88</v>
      </c>
      <c r="C1120" s="1306">
        <f t="shared" si="396"/>
        <v>0.55696202531645567</v>
      </c>
      <c r="D1120" s="1305">
        <v>3.4885999999999999</v>
      </c>
      <c r="E1120" s="1306">
        <f t="shared" si="397"/>
        <v>306.99680000000001</v>
      </c>
      <c r="F1120" s="1307">
        <v>1</v>
      </c>
      <c r="G1120" s="1308">
        <f t="shared" si="398"/>
        <v>307</v>
      </c>
      <c r="H1120" s="1306">
        <f t="shared" si="399"/>
        <v>73.959999999999994</v>
      </c>
      <c r="I1120" s="1309">
        <f t="shared" si="400"/>
        <v>380.96</v>
      </c>
    </row>
    <row r="1121" spans="1:9" x14ac:dyDescent="0.2">
      <c r="A1121" s="1290" t="s">
        <v>1653</v>
      </c>
      <c r="B1121" s="1325">
        <v>32</v>
      </c>
      <c r="C1121" s="1306">
        <f t="shared" si="396"/>
        <v>0.20253164556962025</v>
      </c>
      <c r="D1121" s="1305">
        <v>729</v>
      </c>
      <c r="E1121" s="1306">
        <f>D1121*C1121</f>
        <v>147.64556962025316</v>
      </c>
      <c r="F1121" s="1307">
        <v>1</v>
      </c>
      <c r="G1121" s="1308">
        <f t="shared" si="398"/>
        <v>147.65</v>
      </c>
      <c r="H1121" s="1306">
        <f t="shared" si="399"/>
        <v>35.57</v>
      </c>
      <c r="I1121" s="1309">
        <f t="shared" si="400"/>
        <v>183.22</v>
      </c>
    </row>
    <row r="1122" spans="1:9" x14ac:dyDescent="0.2">
      <c r="A1122" s="1288" t="s">
        <v>1699</v>
      </c>
      <c r="B1122" s="1323">
        <f>B1123+B1127</f>
        <v>100.5</v>
      </c>
      <c r="C1122" s="1298">
        <f>C1123+C1127</f>
        <v>0.63607594936708856</v>
      </c>
      <c r="D1122" s="1298"/>
      <c r="E1122" s="1298"/>
      <c r="F1122" s="1299"/>
      <c r="G1122" s="1298">
        <f>G1123+G1127</f>
        <v>1050.04</v>
      </c>
      <c r="H1122" s="1298">
        <f>H1123+H1127</f>
        <v>252.95000000000002</v>
      </c>
      <c r="I1122" s="1300">
        <f>I1123+I1127</f>
        <v>1302.9900000000002</v>
      </c>
    </row>
    <row r="1123" spans="1:9" ht="25.5" x14ac:dyDescent="0.2">
      <c r="A1123" s="1289" t="s">
        <v>10</v>
      </c>
      <c r="B1123" s="1324">
        <f>SUM(B1124:B1126)</f>
        <v>84.5</v>
      </c>
      <c r="C1123" s="1302">
        <f>SUM(C1124:C1126)</f>
        <v>0.53481012658227844</v>
      </c>
      <c r="D1123" s="1302"/>
      <c r="E1123" s="1302"/>
      <c r="F1123" s="1312"/>
      <c r="G1123" s="1302">
        <f>SUM(G1124:G1126)</f>
        <v>969.09999999999991</v>
      </c>
      <c r="H1123" s="1302">
        <f>SUM(H1124:H1126)</f>
        <v>233.45000000000002</v>
      </c>
      <c r="I1123" s="1304">
        <f>SUM(I1124:I1126)</f>
        <v>1202.5500000000002</v>
      </c>
    </row>
    <row r="1124" spans="1:9" x14ac:dyDescent="0.2">
      <c r="A1124" s="1290" t="s">
        <v>655</v>
      </c>
      <c r="B1124" s="1325">
        <v>21.5</v>
      </c>
      <c r="C1124" s="1306">
        <f t="shared" si="396"/>
        <v>0.13607594936708861</v>
      </c>
      <c r="D1124" s="1305">
        <v>1731</v>
      </c>
      <c r="E1124" s="1306">
        <f>D1124*C1124</f>
        <v>235.54746835443038</v>
      </c>
      <c r="F1124" s="1307">
        <v>1</v>
      </c>
      <c r="G1124" s="1308">
        <f t="shared" ref="G1124:G1129" si="401">ROUND(E1124*F1124,2)</f>
        <v>235.55</v>
      </c>
      <c r="H1124" s="1306">
        <f>ROUND(G1124*24.09%,2)</f>
        <v>56.74</v>
      </c>
      <c r="I1124" s="1309">
        <f>G1124+H1124</f>
        <v>292.29000000000002</v>
      </c>
    </row>
    <row r="1125" spans="1:9" x14ac:dyDescent="0.2">
      <c r="A1125" s="1290" t="s">
        <v>655</v>
      </c>
      <c r="B1125" s="1325">
        <v>28</v>
      </c>
      <c r="C1125" s="1306">
        <f t="shared" si="396"/>
        <v>0.17721518987341772</v>
      </c>
      <c r="D1125" s="1305">
        <v>1731</v>
      </c>
      <c r="E1125" s="1306">
        <f>D1125*C1125</f>
        <v>306.75949367088606</v>
      </c>
      <c r="F1125" s="1307">
        <v>1</v>
      </c>
      <c r="G1125" s="1308">
        <f t="shared" si="401"/>
        <v>306.76</v>
      </c>
      <c r="H1125" s="1306">
        <f>ROUND(G1125*24.09%,2)</f>
        <v>73.900000000000006</v>
      </c>
      <c r="I1125" s="1309">
        <f>G1125+H1125</f>
        <v>380.65999999999997</v>
      </c>
    </row>
    <row r="1126" spans="1:9" x14ac:dyDescent="0.2">
      <c r="A1126" s="1290" t="s">
        <v>655</v>
      </c>
      <c r="B1126" s="1325">
        <v>35</v>
      </c>
      <c r="C1126" s="1306">
        <f t="shared" si="396"/>
        <v>0.22151898734177214</v>
      </c>
      <c r="D1126" s="1305">
        <v>1926.67</v>
      </c>
      <c r="E1126" s="1306">
        <f>D1126*C1126</f>
        <v>426.79398734177215</v>
      </c>
      <c r="F1126" s="1307">
        <v>1</v>
      </c>
      <c r="G1126" s="1308">
        <f t="shared" si="401"/>
        <v>426.79</v>
      </c>
      <c r="H1126" s="1306">
        <f>ROUND(G1126*24.09%,2)</f>
        <v>102.81</v>
      </c>
      <c r="I1126" s="1309">
        <f>G1126+H1126</f>
        <v>529.6</v>
      </c>
    </row>
    <row r="1127" spans="1:9" ht="38.25" x14ac:dyDescent="0.2">
      <c r="A1127" s="1289" t="s">
        <v>8</v>
      </c>
      <c r="B1127" s="1324">
        <f>SUM(B1128:B1129)</f>
        <v>16</v>
      </c>
      <c r="C1127" s="1302">
        <f>SUM(C1128:C1129)</f>
        <v>0.10126582278481013</v>
      </c>
      <c r="D1127" s="1302"/>
      <c r="E1127" s="1302"/>
      <c r="F1127" s="1312"/>
      <c r="G1127" s="1302">
        <f>SUM(G1128:G1129)</f>
        <v>80.94</v>
      </c>
      <c r="H1127" s="1302">
        <f>SUM(H1128:H1129)</f>
        <v>19.5</v>
      </c>
      <c r="I1127" s="1304">
        <f>SUM(I1128:I1129)</f>
        <v>100.44</v>
      </c>
    </row>
    <row r="1128" spans="1:9" x14ac:dyDescent="0.2">
      <c r="A1128" s="1290" t="s">
        <v>951</v>
      </c>
      <c r="B1128" s="1325">
        <v>8</v>
      </c>
      <c r="C1128" s="1306">
        <f t="shared" ref="C1128:C1129" si="402">B1128/158</f>
        <v>5.0632911392405063E-2</v>
      </c>
      <c r="D1128" s="1305">
        <v>5.0590000000000002</v>
      </c>
      <c r="E1128" s="1306">
        <f>D1128*B1128</f>
        <v>40.472000000000001</v>
      </c>
      <c r="F1128" s="1307">
        <v>1</v>
      </c>
      <c r="G1128" s="1308">
        <f t="shared" si="401"/>
        <v>40.47</v>
      </c>
      <c r="H1128" s="1306">
        <f>ROUND(G1128*24.09%,2)</f>
        <v>9.75</v>
      </c>
      <c r="I1128" s="1309">
        <f>G1128+H1128</f>
        <v>50.22</v>
      </c>
    </row>
    <row r="1129" spans="1:9" x14ac:dyDescent="0.2">
      <c r="A1129" s="1290" t="s">
        <v>951</v>
      </c>
      <c r="B1129" s="1325">
        <v>8</v>
      </c>
      <c r="C1129" s="1306">
        <f t="shared" si="402"/>
        <v>5.0632911392405063E-2</v>
      </c>
      <c r="D1129" s="1305">
        <v>5.0590000000000002</v>
      </c>
      <c r="E1129" s="1306">
        <f>D1129*B1129</f>
        <v>40.472000000000001</v>
      </c>
      <c r="F1129" s="1307">
        <v>1</v>
      </c>
      <c r="G1129" s="1308">
        <f t="shared" si="401"/>
        <v>40.47</v>
      </c>
      <c r="H1129" s="1306">
        <f>ROUND(G1129*24.09%,2)</f>
        <v>9.75</v>
      </c>
      <c r="I1129" s="1309">
        <f>G1129+H1129</f>
        <v>50.22</v>
      </c>
    </row>
    <row r="1130" spans="1:9" x14ac:dyDescent="0.2">
      <c r="A1130" s="1288" t="s">
        <v>1700</v>
      </c>
      <c r="B1130" s="1323">
        <f>B1131+B1134+B1148+B1150</f>
        <v>869</v>
      </c>
      <c r="C1130" s="1298">
        <f>C1131+C1134+C1148+C1150</f>
        <v>5.5</v>
      </c>
      <c r="D1130" s="1298"/>
      <c r="E1130" s="1298"/>
      <c r="F1130" s="1299"/>
      <c r="G1130" s="1298">
        <f>G1131+G1134+G1148+G1150</f>
        <v>4280.53</v>
      </c>
      <c r="H1130" s="1298">
        <f>H1131+H1134+H1148+H1150</f>
        <v>1031.17</v>
      </c>
      <c r="I1130" s="1300">
        <f>I1131+I1134+I1148+I1150</f>
        <v>5311.7000000000007</v>
      </c>
    </row>
    <row r="1131" spans="1:9" ht="25.5" x14ac:dyDescent="0.2">
      <c r="A1131" s="1289" t="s">
        <v>10</v>
      </c>
      <c r="B1131" s="1324">
        <f>SUM(B1132:B1133)</f>
        <v>41</v>
      </c>
      <c r="C1131" s="1302">
        <f>SUM(C1132:C1133)</f>
        <v>0.25949367088607594</v>
      </c>
      <c r="D1131" s="1302"/>
      <c r="E1131" s="1302"/>
      <c r="F1131" s="1312"/>
      <c r="G1131" s="1302">
        <f>SUM(G1132:G1133)</f>
        <v>369.12</v>
      </c>
      <c r="H1131" s="1302">
        <f>SUM(H1132:H1133)</f>
        <v>88.92</v>
      </c>
      <c r="I1131" s="1304">
        <f>SUM(I1132:I1133)</f>
        <v>458.04</v>
      </c>
    </row>
    <row r="1132" spans="1:9" x14ac:dyDescent="0.2">
      <c r="A1132" s="1290" t="s">
        <v>655</v>
      </c>
      <c r="B1132" s="1325">
        <v>25</v>
      </c>
      <c r="C1132" s="1306">
        <f t="shared" ref="C1132:C1133" si="403">B1132/158</f>
        <v>0.15822784810126583</v>
      </c>
      <c r="D1132" s="1305">
        <v>1302.67</v>
      </c>
      <c r="E1132" s="1306">
        <f>D1132*C1132</f>
        <v>206.11867088607596</v>
      </c>
      <c r="F1132" s="1307">
        <v>1</v>
      </c>
      <c r="G1132" s="1308">
        <f t="shared" ref="G1132:G1133" si="404">ROUND(E1132*F1132,2)</f>
        <v>206.12</v>
      </c>
      <c r="H1132" s="1306">
        <f>ROUND(G1132*24.09%,2)</f>
        <v>49.65</v>
      </c>
      <c r="I1132" s="1309">
        <f>G1132+H1132</f>
        <v>255.77</v>
      </c>
    </row>
    <row r="1133" spans="1:9" x14ac:dyDescent="0.2">
      <c r="A1133" s="1290" t="s">
        <v>1701</v>
      </c>
      <c r="B1133" s="1325">
        <v>16</v>
      </c>
      <c r="C1133" s="1306">
        <f t="shared" si="403"/>
        <v>0.10126582278481013</v>
      </c>
      <c r="D1133" s="1305">
        <v>1609.67</v>
      </c>
      <c r="E1133" s="1306">
        <f>D1133*C1133</f>
        <v>163.00455696202533</v>
      </c>
      <c r="F1133" s="1307">
        <v>1</v>
      </c>
      <c r="G1133" s="1308">
        <f t="shared" si="404"/>
        <v>163</v>
      </c>
      <c r="H1133" s="1306">
        <f>ROUND(G1133*24.09%,2)</f>
        <v>39.270000000000003</v>
      </c>
      <c r="I1133" s="1309">
        <f>G1133+H1133</f>
        <v>202.27</v>
      </c>
    </row>
    <row r="1134" spans="1:9" ht="38.25" x14ac:dyDescent="0.2">
      <c r="A1134" s="1289" t="s">
        <v>8</v>
      </c>
      <c r="B1134" s="1324">
        <f>SUM(B1135:B1147)</f>
        <v>517.5</v>
      </c>
      <c r="C1134" s="1302">
        <f>SUM(C1135:C1147)</f>
        <v>3.2753164556962027</v>
      </c>
      <c r="D1134" s="1302"/>
      <c r="E1134" s="1302"/>
      <c r="F1134" s="1312"/>
      <c r="G1134" s="1302">
        <f>SUM(G1135:G1147)</f>
        <v>2823.6999999999994</v>
      </c>
      <c r="H1134" s="1302">
        <f>SUM(H1135:H1147)</f>
        <v>680.23000000000013</v>
      </c>
      <c r="I1134" s="1304">
        <f>SUM(I1135:I1147)</f>
        <v>3503.9300000000003</v>
      </c>
    </row>
    <row r="1135" spans="1:9" x14ac:dyDescent="0.2">
      <c r="A1135" s="1290" t="s">
        <v>612</v>
      </c>
      <c r="B1135" s="1325">
        <v>14</v>
      </c>
      <c r="C1135" s="1306">
        <f t="shared" ref="C1135:C1147" si="405">B1135/158</f>
        <v>8.8607594936708861E-2</v>
      </c>
      <c r="D1135" s="1305">
        <v>4.8792</v>
      </c>
      <c r="E1135" s="1306">
        <f t="shared" ref="E1135:E1143" si="406">D1135*B1135</f>
        <v>68.308800000000005</v>
      </c>
      <c r="F1135" s="1307">
        <v>1</v>
      </c>
      <c r="G1135" s="1308">
        <f t="shared" ref="G1135:G1147" si="407">ROUND(E1135*F1135,2)</f>
        <v>68.31</v>
      </c>
      <c r="H1135" s="1306">
        <f t="shared" ref="H1135:H1147" si="408">ROUND(G1135*24.09%,2)</f>
        <v>16.46</v>
      </c>
      <c r="I1135" s="1309">
        <f t="shared" ref="I1135:I1147" si="409">G1135+H1135</f>
        <v>84.77000000000001</v>
      </c>
    </row>
    <row r="1136" spans="1:9" x14ac:dyDescent="0.2">
      <c r="A1136" s="1290" t="s">
        <v>612</v>
      </c>
      <c r="B1136" s="1325">
        <v>24</v>
      </c>
      <c r="C1136" s="1306">
        <f t="shared" si="405"/>
        <v>0.15189873417721519</v>
      </c>
      <c r="D1136" s="1305">
        <v>4.8792</v>
      </c>
      <c r="E1136" s="1306">
        <f t="shared" si="406"/>
        <v>117.10079999999999</v>
      </c>
      <c r="F1136" s="1307">
        <v>1</v>
      </c>
      <c r="G1136" s="1308">
        <f t="shared" si="407"/>
        <v>117.1</v>
      </c>
      <c r="H1136" s="1306">
        <f t="shared" si="408"/>
        <v>28.21</v>
      </c>
      <c r="I1136" s="1309">
        <f t="shared" si="409"/>
        <v>145.31</v>
      </c>
    </row>
    <row r="1137" spans="1:9" x14ac:dyDescent="0.2">
      <c r="A1137" s="1290" t="s">
        <v>612</v>
      </c>
      <c r="B1137" s="1325">
        <v>64</v>
      </c>
      <c r="C1137" s="1306">
        <f t="shared" si="405"/>
        <v>0.4050632911392405</v>
      </c>
      <c r="D1137" s="1305">
        <v>4.8792</v>
      </c>
      <c r="E1137" s="1306">
        <f t="shared" si="406"/>
        <v>312.2688</v>
      </c>
      <c r="F1137" s="1307">
        <v>1</v>
      </c>
      <c r="G1137" s="1308">
        <f t="shared" si="407"/>
        <v>312.27</v>
      </c>
      <c r="H1137" s="1306">
        <f t="shared" si="408"/>
        <v>75.23</v>
      </c>
      <c r="I1137" s="1309">
        <f t="shared" si="409"/>
        <v>387.5</v>
      </c>
    </row>
    <row r="1138" spans="1:9" x14ac:dyDescent="0.2">
      <c r="A1138" s="1290" t="s">
        <v>612</v>
      </c>
      <c r="B1138" s="1325">
        <v>63.5</v>
      </c>
      <c r="C1138" s="1306">
        <f t="shared" si="405"/>
        <v>0.40189873417721517</v>
      </c>
      <c r="D1138" s="1305">
        <v>4.8792</v>
      </c>
      <c r="E1138" s="1306">
        <f t="shared" si="406"/>
        <v>309.82920000000001</v>
      </c>
      <c r="F1138" s="1307">
        <v>1</v>
      </c>
      <c r="G1138" s="1308">
        <f t="shared" si="407"/>
        <v>309.83</v>
      </c>
      <c r="H1138" s="1306">
        <f t="shared" si="408"/>
        <v>74.64</v>
      </c>
      <c r="I1138" s="1309">
        <f t="shared" si="409"/>
        <v>384.46999999999997</v>
      </c>
    </row>
    <row r="1139" spans="1:9" x14ac:dyDescent="0.2">
      <c r="A1139" s="1290" t="s">
        <v>612</v>
      </c>
      <c r="B1139" s="1325">
        <v>48</v>
      </c>
      <c r="C1139" s="1306">
        <f t="shared" si="405"/>
        <v>0.30379746835443039</v>
      </c>
      <c r="D1139" s="1305">
        <v>4.8792</v>
      </c>
      <c r="E1139" s="1306">
        <f t="shared" si="406"/>
        <v>234.20159999999998</v>
      </c>
      <c r="F1139" s="1307">
        <v>1</v>
      </c>
      <c r="G1139" s="1308">
        <f t="shared" si="407"/>
        <v>234.2</v>
      </c>
      <c r="H1139" s="1306">
        <f t="shared" si="408"/>
        <v>56.42</v>
      </c>
      <c r="I1139" s="1309">
        <f t="shared" si="409"/>
        <v>290.62</v>
      </c>
    </row>
    <row r="1140" spans="1:9" x14ac:dyDescent="0.2">
      <c r="A1140" s="1290" t="s">
        <v>964</v>
      </c>
      <c r="B1140" s="1325">
        <v>48</v>
      </c>
      <c r="C1140" s="1306">
        <f t="shared" si="405"/>
        <v>0.30379746835443039</v>
      </c>
      <c r="D1140" s="1305">
        <v>5.4425999999999997</v>
      </c>
      <c r="E1140" s="1306">
        <f t="shared" si="406"/>
        <v>261.2448</v>
      </c>
      <c r="F1140" s="1307">
        <v>1</v>
      </c>
      <c r="G1140" s="1308">
        <f t="shared" si="407"/>
        <v>261.24</v>
      </c>
      <c r="H1140" s="1306">
        <f t="shared" si="408"/>
        <v>62.93</v>
      </c>
      <c r="I1140" s="1309">
        <f t="shared" si="409"/>
        <v>324.17</v>
      </c>
    </row>
    <row r="1141" spans="1:9" x14ac:dyDescent="0.2">
      <c r="A1141" s="1290" t="s">
        <v>964</v>
      </c>
      <c r="B1141" s="1325">
        <v>72</v>
      </c>
      <c r="C1141" s="1306">
        <f t="shared" si="405"/>
        <v>0.45569620253164556</v>
      </c>
      <c r="D1141" s="1305">
        <v>5.4427000000000003</v>
      </c>
      <c r="E1141" s="1306">
        <f t="shared" si="406"/>
        <v>391.87440000000004</v>
      </c>
      <c r="F1141" s="1307">
        <v>1</v>
      </c>
      <c r="G1141" s="1308">
        <f t="shared" si="407"/>
        <v>391.87</v>
      </c>
      <c r="H1141" s="1306">
        <f t="shared" si="408"/>
        <v>94.4</v>
      </c>
      <c r="I1141" s="1309">
        <f t="shared" si="409"/>
        <v>486.27</v>
      </c>
    </row>
    <row r="1142" spans="1:9" x14ac:dyDescent="0.2">
      <c r="A1142" s="1290" t="s">
        <v>964</v>
      </c>
      <c r="B1142" s="1325">
        <v>96</v>
      </c>
      <c r="C1142" s="1306">
        <f t="shared" si="405"/>
        <v>0.60759493670886078</v>
      </c>
      <c r="D1142" s="1305">
        <v>5.4427000000000003</v>
      </c>
      <c r="E1142" s="1306">
        <f t="shared" si="406"/>
        <v>522.49919999999997</v>
      </c>
      <c r="F1142" s="1307">
        <v>1</v>
      </c>
      <c r="G1142" s="1308">
        <f t="shared" si="407"/>
        <v>522.5</v>
      </c>
      <c r="H1142" s="1306">
        <f t="shared" si="408"/>
        <v>125.87</v>
      </c>
      <c r="I1142" s="1309">
        <f t="shared" si="409"/>
        <v>648.37</v>
      </c>
    </row>
    <row r="1143" spans="1:9" x14ac:dyDescent="0.2">
      <c r="A1143" s="1290" t="s">
        <v>612</v>
      </c>
      <c r="B1143" s="1325">
        <v>24</v>
      </c>
      <c r="C1143" s="1306">
        <f t="shared" si="405"/>
        <v>0.15189873417721519</v>
      </c>
      <c r="D1143" s="1305">
        <v>5.4427000000000003</v>
      </c>
      <c r="E1143" s="1306">
        <f t="shared" si="406"/>
        <v>130.62479999999999</v>
      </c>
      <c r="F1143" s="1307">
        <v>1</v>
      </c>
      <c r="G1143" s="1308">
        <f t="shared" si="407"/>
        <v>130.62</v>
      </c>
      <c r="H1143" s="1306">
        <f t="shared" si="408"/>
        <v>31.47</v>
      </c>
      <c r="I1143" s="1309">
        <f t="shared" si="409"/>
        <v>162.09</v>
      </c>
    </row>
    <row r="1144" spans="1:9" x14ac:dyDescent="0.2">
      <c r="A1144" s="1290" t="s">
        <v>612</v>
      </c>
      <c r="B1144" s="1325">
        <v>8</v>
      </c>
      <c r="C1144" s="1306">
        <f t="shared" si="405"/>
        <v>5.0632911392405063E-2</v>
      </c>
      <c r="D1144" s="1305">
        <v>1024</v>
      </c>
      <c r="E1144" s="1306">
        <f>D1144*C1144</f>
        <v>51.848101265822784</v>
      </c>
      <c r="F1144" s="1307">
        <v>1</v>
      </c>
      <c r="G1144" s="1308">
        <f t="shared" si="407"/>
        <v>51.85</v>
      </c>
      <c r="H1144" s="1306">
        <f t="shared" si="408"/>
        <v>12.49</v>
      </c>
      <c r="I1144" s="1309">
        <f t="shared" si="409"/>
        <v>64.34</v>
      </c>
    </row>
    <row r="1145" spans="1:9" x14ac:dyDescent="0.2">
      <c r="A1145" s="1290" t="s">
        <v>964</v>
      </c>
      <c r="B1145" s="1325">
        <v>16</v>
      </c>
      <c r="C1145" s="1306">
        <f t="shared" si="405"/>
        <v>0.10126582278481013</v>
      </c>
      <c r="D1145" s="1305">
        <v>1118</v>
      </c>
      <c r="E1145" s="1306">
        <f>D1145*C1145</f>
        <v>113.21518987341771</v>
      </c>
      <c r="F1145" s="1307">
        <v>1</v>
      </c>
      <c r="G1145" s="1308">
        <f t="shared" si="407"/>
        <v>113.22</v>
      </c>
      <c r="H1145" s="1306">
        <f t="shared" si="408"/>
        <v>27.27</v>
      </c>
      <c r="I1145" s="1309">
        <f t="shared" si="409"/>
        <v>140.49</v>
      </c>
    </row>
    <row r="1146" spans="1:9" x14ac:dyDescent="0.2">
      <c r="A1146" s="1290" t="s">
        <v>964</v>
      </c>
      <c r="B1146" s="1325">
        <v>16</v>
      </c>
      <c r="C1146" s="1306">
        <f t="shared" si="405"/>
        <v>0.10126582278481013</v>
      </c>
      <c r="D1146" s="1305">
        <v>1118</v>
      </c>
      <c r="E1146" s="1306">
        <f>D1146*C1146</f>
        <v>113.21518987341771</v>
      </c>
      <c r="F1146" s="1307">
        <v>1</v>
      </c>
      <c r="G1146" s="1308">
        <f t="shared" si="407"/>
        <v>113.22</v>
      </c>
      <c r="H1146" s="1306">
        <f t="shared" si="408"/>
        <v>27.27</v>
      </c>
      <c r="I1146" s="1309">
        <f t="shared" si="409"/>
        <v>140.49</v>
      </c>
    </row>
    <row r="1147" spans="1:9" x14ac:dyDescent="0.2">
      <c r="A1147" s="1290" t="s">
        <v>510</v>
      </c>
      <c r="B1147" s="1325">
        <v>24</v>
      </c>
      <c r="C1147" s="1306">
        <f t="shared" si="405"/>
        <v>0.15189873417721519</v>
      </c>
      <c r="D1147" s="1305">
        <v>1300</v>
      </c>
      <c r="E1147" s="1306">
        <f>D1147*C1147</f>
        <v>197.46835443037975</v>
      </c>
      <c r="F1147" s="1307">
        <v>1</v>
      </c>
      <c r="G1147" s="1308">
        <f t="shared" si="407"/>
        <v>197.47</v>
      </c>
      <c r="H1147" s="1306">
        <f t="shared" si="408"/>
        <v>47.57</v>
      </c>
      <c r="I1147" s="1309">
        <f t="shared" si="409"/>
        <v>245.04</v>
      </c>
    </row>
    <row r="1148" spans="1:9" ht="38.25" x14ac:dyDescent="0.2">
      <c r="A1148" s="1289" t="s">
        <v>9</v>
      </c>
      <c r="B1148" s="1324">
        <f>B1149</f>
        <v>63.5</v>
      </c>
      <c r="C1148" s="1302">
        <f>C1149</f>
        <v>0.40189873417721517</v>
      </c>
      <c r="D1148" s="1302"/>
      <c r="E1148" s="1302"/>
      <c r="F1148" s="1312"/>
      <c r="G1148" s="1302">
        <f>G1149</f>
        <v>233.71</v>
      </c>
      <c r="H1148" s="1302">
        <f>H1149</f>
        <v>56.3</v>
      </c>
      <c r="I1148" s="1304">
        <f>I1149</f>
        <v>290.01</v>
      </c>
    </row>
    <row r="1149" spans="1:9" x14ac:dyDescent="0.2">
      <c r="A1149" s="1290" t="s">
        <v>62</v>
      </c>
      <c r="B1149" s="1325">
        <v>63.5</v>
      </c>
      <c r="C1149" s="1306">
        <f t="shared" ref="C1149" si="410">B1149/158</f>
        <v>0.40189873417721517</v>
      </c>
      <c r="D1149" s="1305">
        <v>3.6804000000000001</v>
      </c>
      <c r="E1149" s="1306">
        <f>D1149*B1149</f>
        <v>233.7054</v>
      </c>
      <c r="F1149" s="1307">
        <v>1</v>
      </c>
      <c r="G1149" s="1308">
        <f t="shared" ref="G1149" si="411">ROUND(E1149*F1149,2)</f>
        <v>233.71</v>
      </c>
      <c r="H1149" s="1306">
        <f>ROUND(G1149*24.09%,2)</f>
        <v>56.3</v>
      </c>
      <c r="I1149" s="1309">
        <f>G1149+H1149</f>
        <v>290.01</v>
      </c>
    </row>
    <row r="1150" spans="1:9" ht="25.5" x14ac:dyDescent="0.2">
      <c r="A1150" s="1289" t="s">
        <v>7</v>
      </c>
      <c r="B1150" s="1324">
        <f>SUM(B1151:B1157)</f>
        <v>247</v>
      </c>
      <c r="C1150" s="1302">
        <f>SUM(C1151:C1157)</f>
        <v>1.5632911392405062</v>
      </c>
      <c r="D1150" s="1302"/>
      <c r="E1150" s="1302"/>
      <c r="F1150" s="1312"/>
      <c r="G1150" s="1302">
        <f>SUM(G1151:G1157)</f>
        <v>854.00000000000011</v>
      </c>
      <c r="H1150" s="1302">
        <f>SUM(H1151:H1157)</f>
        <v>205.72</v>
      </c>
      <c r="I1150" s="1304">
        <f>SUM(I1151:I1157)</f>
        <v>1059.72</v>
      </c>
    </row>
    <row r="1151" spans="1:9" x14ac:dyDescent="0.2">
      <c r="A1151" s="1290" t="s">
        <v>948</v>
      </c>
      <c r="B1151" s="1325">
        <v>8</v>
      </c>
      <c r="C1151" s="1306">
        <f t="shared" ref="C1151:C1157" si="412">B1151/158</f>
        <v>5.0632911392405063E-2</v>
      </c>
      <c r="D1151" s="1305">
        <v>612</v>
      </c>
      <c r="E1151" s="1306">
        <f>D1151*C1151</f>
        <v>30.987341772151897</v>
      </c>
      <c r="F1151" s="1307">
        <v>1</v>
      </c>
      <c r="G1151" s="1308">
        <f t="shared" ref="G1151:G1157" si="413">ROUND(E1151*F1151,2)</f>
        <v>30.99</v>
      </c>
      <c r="H1151" s="1306">
        <f t="shared" ref="H1151:H1157" si="414">ROUND(G1151*24.09%,2)</f>
        <v>7.47</v>
      </c>
      <c r="I1151" s="1309">
        <f t="shared" ref="I1151:I1157" si="415">G1151+H1151</f>
        <v>38.46</v>
      </c>
    </row>
    <row r="1152" spans="1:9" x14ac:dyDescent="0.2">
      <c r="A1152" s="1290" t="s">
        <v>1653</v>
      </c>
      <c r="B1152" s="1325">
        <v>48</v>
      </c>
      <c r="C1152" s="1306">
        <f t="shared" si="412"/>
        <v>0.30379746835443039</v>
      </c>
      <c r="D1152" s="1305">
        <v>3.3567</v>
      </c>
      <c r="E1152" s="1306">
        <f>D1152*B1152</f>
        <v>161.1216</v>
      </c>
      <c r="F1152" s="1307">
        <v>1</v>
      </c>
      <c r="G1152" s="1308">
        <f t="shared" si="413"/>
        <v>161.12</v>
      </c>
      <c r="H1152" s="1306">
        <f t="shared" si="414"/>
        <v>38.81</v>
      </c>
      <c r="I1152" s="1309">
        <f t="shared" si="415"/>
        <v>199.93</v>
      </c>
    </row>
    <row r="1153" spans="1:9" x14ac:dyDescent="0.2">
      <c r="A1153" s="1290" t="s">
        <v>1653</v>
      </c>
      <c r="B1153" s="1325">
        <v>48</v>
      </c>
      <c r="C1153" s="1306">
        <f t="shared" si="412"/>
        <v>0.30379746835443039</v>
      </c>
      <c r="D1153" s="1305">
        <v>3.3567</v>
      </c>
      <c r="E1153" s="1306">
        <f>D1153*B1153</f>
        <v>161.1216</v>
      </c>
      <c r="F1153" s="1307">
        <v>1</v>
      </c>
      <c r="G1153" s="1308">
        <f t="shared" si="413"/>
        <v>161.12</v>
      </c>
      <c r="H1153" s="1306">
        <f t="shared" si="414"/>
        <v>38.81</v>
      </c>
      <c r="I1153" s="1309">
        <f t="shared" si="415"/>
        <v>199.93</v>
      </c>
    </row>
    <row r="1154" spans="1:9" x14ac:dyDescent="0.2">
      <c r="A1154" s="1290" t="s">
        <v>1653</v>
      </c>
      <c r="B1154" s="1325">
        <v>72</v>
      </c>
      <c r="C1154" s="1306">
        <f t="shared" si="412"/>
        <v>0.45569620253164556</v>
      </c>
      <c r="D1154" s="1305">
        <v>3.3567</v>
      </c>
      <c r="E1154" s="1306">
        <f>D1154*B1154</f>
        <v>241.6824</v>
      </c>
      <c r="F1154" s="1307">
        <v>1</v>
      </c>
      <c r="G1154" s="1308">
        <f t="shared" si="413"/>
        <v>241.68</v>
      </c>
      <c r="H1154" s="1306">
        <f t="shared" si="414"/>
        <v>58.22</v>
      </c>
      <c r="I1154" s="1309">
        <f t="shared" si="415"/>
        <v>299.89999999999998</v>
      </c>
    </row>
    <row r="1155" spans="1:9" x14ac:dyDescent="0.2">
      <c r="A1155" s="1290" t="s">
        <v>1653</v>
      </c>
      <c r="B1155" s="1325">
        <v>24</v>
      </c>
      <c r="C1155" s="1306">
        <f t="shared" si="412"/>
        <v>0.15189873417721519</v>
      </c>
      <c r="D1155" s="1305">
        <v>3.3567</v>
      </c>
      <c r="E1155" s="1306">
        <f>D1155*B1155</f>
        <v>80.5608</v>
      </c>
      <c r="F1155" s="1307">
        <v>1</v>
      </c>
      <c r="G1155" s="1308">
        <f t="shared" si="413"/>
        <v>80.56</v>
      </c>
      <c r="H1155" s="1306">
        <f t="shared" si="414"/>
        <v>19.41</v>
      </c>
      <c r="I1155" s="1309">
        <f t="shared" si="415"/>
        <v>99.97</v>
      </c>
    </row>
    <row r="1156" spans="1:9" x14ac:dyDescent="0.2">
      <c r="A1156" s="1290" t="s">
        <v>1672</v>
      </c>
      <c r="B1156" s="1325">
        <v>40</v>
      </c>
      <c r="C1156" s="1306">
        <f t="shared" si="412"/>
        <v>0.25316455696202533</v>
      </c>
      <c r="D1156" s="1305">
        <v>3.6802999999999999</v>
      </c>
      <c r="E1156" s="1306">
        <f>D1156*B1156</f>
        <v>147.21199999999999</v>
      </c>
      <c r="F1156" s="1307">
        <v>1</v>
      </c>
      <c r="G1156" s="1308">
        <f t="shared" si="413"/>
        <v>147.21</v>
      </c>
      <c r="H1156" s="1306">
        <f t="shared" si="414"/>
        <v>35.46</v>
      </c>
      <c r="I1156" s="1309">
        <f t="shared" si="415"/>
        <v>182.67000000000002</v>
      </c>
    </row>
    <row r="1157" spans="1:9" x14ac:dyDescent="0.2">
      <c r="A1157" s="1290" t="s">
        <v>1653</v>
      </c>
      <c r="B1157" s="1325">
        <v>7</v>
      </c>
      <c r="C1157" s="1306">
        <f t="shared" si="412"/>
        <v>4.4303797468354431E-2</v>
      </c>
      <c r="D1157" s="1305">
        <v>707</v>
      </c>
      <c r="E1157" s="1306">
        <f>D1157*C1157</f>
        <v>31.322784810126581</v>
      </c>
      <c r="F1157" s="1307">
        <v>1</v>
      </c>
      <c r="G1157" s="1308">
        <f t="shared" si="413"/>
        <v>31.32</v>
      </c>
      <c r="H1157" s="1306">
        <f t="shared" si="414"/>
        <v>7.54</v>
      </c>
      <c r="I1157" s="1309">
        <f t="shared" si="415"/>
        <v>38.86</v>
      </c>
    </row>
    <row r="1158" spans="1:9" x14ac:dyDescent="0.2">
      <c r="A1158" s="1288" t="s">
        <v>1702</v>
      </c>
      <c r="B1158" s="1323">
        <f>B1159+B1167+B1180+B1182</f>
        <v>960.25</v>
      </c>
      <c r="C1158" s="1298">
        <f>C1159+C1167+C1180+C1182</f>
        <v>6.0775316455696204</v>
      </c>
      <c r="D1158" s="1298"/>
      <c r="E1158" s="1298"/>
      <c r="F1158" s="1299"/>
      <c r="G1158" s="1298">
        <f>G1159+G1167+G1180+G1182</f>
        <v>5312.5500000000011</v>
      </c>
      <c r="H1158" s="1298">
        <f>H1159+H1167+H1180+H1182</f>
        <v>1279.81</v>
      </c>
      <c r="I1158" s="1300">
        <f>I1159+I1167+I1180+I1182</f>
        <v>6592.3600000000006</v>
      </c>
    </row>
    <row r="1159" spans="1:9" ht="25.5" x14ac:dyDescent="0.2">
      <c r="A1159" s="1289" t="s">
        <v>10</v>
      </c>
      <c r="B1159" s="1324">
        <f>SUM(B1160:B1166)</f>
        <v>144.25</v>
      </c>
      <c r="C1159" s="1302">
        <f>SUM(C1160:C1166)</f>
        <v>0.91297468354430378</v>
      </c>
      <c r="D1159" s="1302"/>
      <c r="E1159" s="1302"/>
      <c r="F1159" s="1312"/>
      <c r="G1159" s="1302">
        <f>SUM(G1160:G1166)</f>
        <v>1440.98</v>
      </c>
      <c r="H1159" s="1302">
        <f>SUM(H1160:H1166)</f>
        <v>347.13</v>
      </c>
      <c r="I1159" s="1304">
        <f>SUM(I1160:I1166)</f>
        <v>1788.1100000000001</v>
      </c>
    </row>
    <row r="1160" spans="1:9" x14ac:dyDescent="0.2">
      <c r="A1160" s="1290" t="s">
        <v>655</v>
      </c>
      <c r="B1160" s="1325">
        <v>10</v>
      </c>
      <c r="C1160" s="1306">
        <f t="shared" ref="C1160:C1166" si="416">B1160/158</f>
        <v>6.3291139240506333E-2</v>
      </c>
      <c r="D1160" s="1305">
        <v>7.6304999999999996</v>
      </c>
      <c r="E1160" s="1306">
        <f>D1160*B1160</f>
        <v>76.304999999999993</v>
      </c>
      <c r="F1160" s="1307">
        <v>1</v>
      </c>
      <c r="G1160" s="1308">
        <f t="shared" ref="G1160:G1166" si="417">ROUND(E1160*F1160,2)</f>
        <v>76.31</v>
      </c>
      <c r="H1160" s="1306">
        <f t="shared" ref="H1160:H1166" si="418">ROUND(G1160*24.09%,2)</f>
        <v>18.38</v>
      </c>
      <c r="I1160" s="1309">
        <f t="shared" ref="I1160:I1166" si="419">G1160+H1160</f>
        <v>94.69</v>
      </c>
    </row>
    <row r="1161" spans="1:9" x14ac:dyDescent="0.2">
      <c r="A1161" s="1290" t="s">
        <v>655</v>
      </c>
      <c r="B1161" s="1325">
        <v>8</v>
      </c>
      <c r="C1161" s="1306">
        <f t="shared" si="416"/>
        <v>5.0632911392405063E-2</v>
      </c>
      <c r="D1161" s="1305">
        <v>1273</v>
      </c>
      <c r="E1161" s="1306">
        <f t="shared" ref="E1161:E1166" si="420">D1161*C1161</f>
        <v>64.455696202531641</v>
      </c>
      <c r="F1161" s="1307">
        <v>1</v>
      </c>
      <c r="G1161" s="1308">
        <f t="shared" si="417"/>
        <v>64.459999999999994</v>
      </c>
      <c r="H1161" s="1306">
        <f t="shared" si="418"/>
        <v>15.53</v>
      </c>
      <c r="I1161" s="1309">
        <f t="shared" si="419"/>
        <v>79.989999999999995</v>
      </c>
    </row>
    <row r="1162" spans="1:9" x14ac:dyDescent="0.2">
      <c r="A1162" s="1290" t="s">
        <v>655</v>
      </c>
      <c r="B1162" s="1325">
        <v>32</v>
      </c>
      <c r="C1162" s="1306">
        <f t="shared" si="416"/>
        <v>0.20253164556962025</v>
      </c>
      <c r="D1162" s="1305">
        <v>1273</v>
      </c>
      <c r="E1162" s="1306">
        <f t="shared" si="420"/>
        <v>257.82278481012656</v>
      </c>
      <c r="F1162" s="1307">
        <v>1</v>
      </c>
      <c r="G1162" s="1308">
        <f t="shared" si="417"/>
        <v>257.82</v>
      </c>
      <c r="H1162" s="1306">
        <f t="shared" si="418"/>
        <v>62.11</v>
      </c>
      <c r="I1162" s="1309">
        <f t="shared" si="419"/>
        <v>319.93</v>
      </c>
    </row>
    <row r="1163" spans="1:9" x14ac:dyDescent="0.2">
      <c r="A1163" s="1290" t="s">
        <v>655</v>
      </c>
      <c r="B1163" s="1325">
        <v>8</v>
      </c>
      <c r="C1163" s="1306">
        <f t="shared" si="416"/>
        <v>5.0632911392405063E-2</v>
      </c>
      <c r="D1163" s="1305">
        <v>1273</v>
      </c>
      <c r="E1163" s="1306">
        <f t="shared" si="420"/>
        <v>64.455696202531641</v>
      </c>
      <c r="F1163" s="1307">
        <v>1</v>
      </c>
      <c r="G1163" s="1308">
        <f t="shared" si="417"/>
        <v>64.459999999999994</v>
      </c>
      <c r="H1163" s="1306">
        <f t="shared" si="418"/>
        <v>15.53</v>
      </c>
      <c r="I1163" s="1309">
        <f t="shared" si="419"/>
        <v>79.989999999999995</v>
      </c>
    </row>
    <row r="1164" spans="1:9" x14ac:dyDescent="0.2">
      <c r="A1164" s="1290" t="s">
        <v>655</v>
      </c>
      <c r="B1164" s="1325">
        <v>8</v>
      </c>
      <c r="C1164" s="1306">
        <f t="shared" si="416"/>
        <v>5.0632911392405063E-2</v>
      </c>
      <c r="D1164" s="1305">
        <v>1387.5</v>
      </c>
      <c r="E1164" s="1306">
        <f t="shared" si="420"/>
        <v>70.25316455696202</v>
      </c>
      <c r="F1164" s="1307">
        <v>1</v>
      </c>
      <c r="G1164" s="1308">
        <f t="shared" si="417"/>
        <v>70.25</v>
      </c>
      <c r="H1164" s="1306">
        <f t="shared" si="418"/>
        <v>16.920000000000002</v>
      </c>
      <c r="I1164" s="1309">
        <f t="shared" si="419"/>
        <v>87.17</v>
      </c>
    </row>
    <row r="1165" spans="1:9" x14ac:dyDescent="0.2">
      <c r="A1165" s="1290" t="s">
        <v>655</v>
      </c>
      <c r="B1165" s="1325">
        <v>32</v>
      </c>
      <c r="C1165" s="1306">
        <f t="shared" si="416"/>
        <v>0.20253164556962025</v>
      </c>
      <c r="D1165" s="1305">
        <v>1697</v>
      </c>
      <c r="E1165" s="1306">
        <f t="shared" si="420"/>
        <v>343.69620253164555</v>
      </c>
      <c r="F1165" s="1307">
        <v>1</v>
      </c>
      <c r="G1165" s="1308">
        <f t="shared" si="417"/>
        <v>343.7</v>
      </c>
      <c r="H1165" s="1306">
        <f t="shared" si="418"/>
        <v>82.8</v>
      </c>
      <c r="I1165" s="1309">
        <f t="shared" si="419"/>
        <v>426.5</v>
      </c>
    </row>
    <row r="1166" spans="1:9" x14ac:dyDescent="0.2">
      <c r="A1166" s="1290" t="s">
        <v>1703</v>
      </c>
      <c r="B1166" s="1325">
        <v>46.25</v>
      </c>
      <c r="C1166" s="1306">
        <f t="shared" si="416"/>
        <v>0.29272151898734178</v>
      </c>
      <c r="D1166" s="1305">
        <v>1926.67</v>
      </c>
      <c r="E1166" s="1306">
        <f t="shared" si="420"/>
        <v>563.97776898734185</v>
      </c>
      <c r="F1166" s="1307">
        <v>1</v>
      </c>
      <c r="G1166" s="1308">
        <f t="shared" si="417"/>
        <v>563.98</v>
      </c>
      <c r="H1166" s="1306">
        <f t="shared" si="418"/>
        <v>135.86000000000001</v>
      </c>
      <c r="I1166" s="1309">
        <f t="shared" si="419"/>
        <v>699.84</v>
      </c>
    </row>
    <row r="1167" spans="1:9" ht="38.25" x14ac:dyDescent="0.2">
      <c r="A1167" s="1289" t="s">
        <v>8</v>
      </c>
      <c r="B1167" s="1324">
        <f>SUM(B1168:B1179)</f>
        <v>447.5</v>
      </c>
      <c r="C1167" s="1302">
        <f>SUM(C1168:C1179)</f>
        <v>2.8322784810126582</v>
      </c>
      <c r="D1167" s="1302"/>
      <c r="E1167" s="1302"/>
      <c r="F1167" s="1312"/>
      <c r="G1167" s="1302">
        <f>SUM(G1168:G1179)</f>
        <v>2539.7000000000003</v>
      </c>
      <c r="H1167" s="1302">
        <f>SUM(H1168:H1179)</f>
        <v>611.81999999999994</v>
      </c>
      <c r="I1167" s="1304">
        <f>SUM(I1168:I1179)</f>
        <v>3151.52</v>
      </c>
    </row>
    <row r="1168" spans="1:9" x14ac:dyDescent="0.2">
      <c r="A1168" s="1290" t="s">
        <v>612</v>
      </c>
      <c r="B1168" s="1325">
        <v>48</v>
      </c>
      <c r="C1168" s="1306">
        <f t="shared" ref="C1168:C1179" si="421">B1168/158</f>
        <v>0.30379746835443039</v>
      </c>
      <c r="D1168" s="1305">
        <v>4.8792</v>
      </c>
      <c r="E1168" s="1306">
        <f t="shared" ref="E1168:E1176" si="422">D1168*B1168</f>
        <v>234.20159999999998</v>
      </c>
      <c r="F1168" s="1307">
        <v>1</v>
      </c>
      <c r="G1168" s="1308">
        <f t="shared" ref="G1168:G1179" si="423">ROUND(E1168*F1168,2)</f>
        <v>234.2</v>
      </c>
      <c r="H1168" s="1306">
        <f t="shared" ref="H1168:H1179" si="424">ROUND(G1168*24.09%,2)</f>
        <v>56.42</v>
      </c>
      <c r="I1168" s="1309">
        <f t="shared" ref="I1168:I1179" si="425">G1168+H1168</f>
        <v>290.62</v>
      </c>
    </row>
    <row r="1169" spans="1:9" x14ac:dyDescent="0.2">
      <c r="A1169" s="1290" t="s">
        <v>612</v>
      </c>
      <c r="B1169" s="1325">
        <v>24</v>
      </c>
      <c r="C1169" s="1306">
        <f t="shared" si="421"/>
        <v>0.15189873417721519</v>
      </c>
      <c r="D1169" s="1305">
        <v>4.8792</v>
      </c>
      <c r="E1169" s="1306">
        <f t="shared" si="422"/>
        <v>117.10079999999999</v>
      </c>
      <c r="F1169" s="1307">
        <v>1</v>
      </c>
      <c r="G1169" s="1308">
        <f t="shared" si="423"/>
        <v>117.1</v>
      </c>
      <c r="H1169" s="1306">
        <f t="shared" si="424"/>
        <v>28.21</v>
      </c>
      <c r="I1169" s="1309">
        <f t="shared" si="425"/>
        <v>145.31</v>
      </c>
    </row>
    <row r="1170" spans="1:9" x14ac:dyDescent="0.2">
      <c r="A1170" s="1290" t="s">
        <v>612</v>
      </c>
      <c r="B1170" s="1325">
        <v>48</v>
      </c>
      <c r="C1170" s="1306">
        <f t="shared" si="421"/>
        <v>0.30379746835443039</v>
      </c>
      <c r="D1170" s="1305">
        <v>4.8792</v>
      </c>
      <c r="E1170" s="1306">
        <f t="shared" si="422"/>
        <v>234.20159999999998</v>
      </c>
      <c r="F1170" s="1307">
        <v>1</v>
      </c>
      <c r="G1170" s="1308">
        <f t="shared" si="423"/>
        <v>234.2</v>
      </c>
      <c r="H1170" s="1306">
        <f t="shared" si="424"/>
        <v>56.42</v>
      </c>
      <c r="I1170" s="1309">
        <f t="shared" si="425"/>
        <v>290.62</v>
      </c>
    </row>
    <row r="1171" spans="1:9" x14ac:dyDescent="0.2">
      <c r="A1171" s="1290" t="s">
        <v>612</v>
      </c>
      <c r="B1171" s="1325">
        <v>48</v>
      </c>
      <c r="C1171" s="1306">
        <f t="shared" si="421"/>
        <v>0.30379746835443039</v>
      </c>
      <c r="D1171" s="1305">
        <v>4.8792</v>
      </c>
      <c r="E1171" s="1306">
        <f t="shared" si="422"/>
        <v>234.20159999999998</v>
      </c>
      <c r="F1171" s="1307">
        <v>1</v>
      </c>
      <c r="G1171" s="1308">
        <f t="shared" si="423"/>
        <v>234.2</v>
      </c>
      <c r="H1171" s="1306">
        <f t="shared" si="424"/>
        <v>56.42</v>
      </c>
      <c r="I1171" s="1309">
        <f t="shared" si="425"/>
        <v>290.62</v>
      </c>
    </row>
    <row r="1172" spans="1:9" x14ac:dyDescent="0.2">
      <c r="A1172" s="1290" t="s">
        <v>612</v>
      </c>
      <c r="B1172" s="1325">
        <v>24</v>
      </c>
      <c r="C1172" s="1306">
        <f t="shared" si="421"/>
        <v>0.15189873417721519</v>
      </c>
      <c r="D1172" s="1305">
        <v>5.4427000000000003</v>
      </c>
      <c r="E1172" s="1306">
        <f t="shared" si="422"/>
        <v>130.62479999999999</v>
      </c>
      <c r="F1172" s="1307">
        <v>1</v>
      </c>
      <c r="G1172" s="1308">
        <f t="shared" si="423"/>
        <v>130.62</v>
      </c>
      <c r="H1172" s="1306">
        <f t="shared" si="424"/>
        <v>31.47</v>
      </c>
      <c r="I1172" s="1309">
        <f t="shared" si="425"/>
        <v>162.09</v>
      </c>
    </row>
    <row r="1173" spans="1:9" x14ac:dyDescent="0.2">
      <c r="A1173" s="1290" t="s">
        <v>964</v>
      </c>
      <c r="B1173" s="1325">
        <v>15.5</v>
      </c>
      <c r="C1173" s="1306">
        <f t="shared" si="421"/>
        <v>9.8101265822784806E-2</v>
      </c>
      <c r="D1173" s="1305">
        <v>5.4427000000000003</v>
      </c>
      <c r="E1173" s="1306">
        <f t="shared" si="422"/>
        <v>84.361850000000004</v>
      </c>
      <c r="F1173" s="1307">
        <v>1</v>
      </c>
      <c r="G1173" s="1308">
        <f t="shared" si="423"/>
        <v>84.36</v>
      </c>
      <c r="H1173" s="1306">
        <f t="shared" si="424"/>
        <v>20.32</v>
      </c>
      <c r="I1173" s="1309">
        <f t="shared" si="425"/>
        <v>104.68</v>
      </c>
    </row>
    <row r="1174" spans="1:9" x14ac:dyDescent="0.2">
      <c r="A1174" s="1290" t="s">
        <v>612</v>
      </c>
      <c r="B1174" s="1325">
        <v>72</v>
      </c>
      <c r="C1174" s="1306">
        <f t="shared" si="421"/>
        <v>0.45569620253164556</v>
      </c>
      <c r="D1174" s="1305">
        <v>5.4427000000000003</v>
      </c>
      <c r="E1174" s="1306">
        <f t="shared" si="422"/>
        <v>391.87440000000004</v>
      </c>
      <c r="F1174" s="1307">
        <v>1</v>
      </c>
      <c r="G1174" s="1308">
        <f t="shared" si="423"/>
        <v>391.87</v>
      </c>
      <c r="H1174" s="1306">
        <f t="shared" si="424"/>
        <v>94.4</v>
      </c>
      <c r="I1174" s="1309">
        <f t="shared" si="425"/>
        <v>486.27</v>
      </c>
    </row>
    <row r="1175" spans="1:9" x14ac:dyDescent="0.2">
      <c r="A1175" s="1290" t="s">
        <v>964</v>
      </c>
      <c r="B1175" s="1325">
        <v>24</v>
      </c>
      <c r="C1175" s="1306">
        <f t="shared" si="421"/>
        <v>0.15189873417721519</v>
      </c>
      <c r="D1175" s="1305">
        <v>5.4427000000000003</v>
      </c>
      <c r="E1175" s="1306">
        <f t="shared" si="422"/>
        <v>130.62479999999999</v>
      </c>
      <c r="F1175" s="1307">
        <v>1</v>
      </c>
      <c r="G1175" s="1308">
        <f t="shared" si="423"/>
        <v>130.62</v>
      </c>
      <c r="H1175" s="1306">
        <f t="shared" si="424"/>
        <v>31.47</v>
      </c>
      <c r="I1175" s="1309">
        <f t="shared" si="425"/>
        <v>162.09</v>
      </c>
    </row>
    <row r="1176" spans="1:9" x14ac:dyDescent="0.2">
      <c r="A1176" s="1290" t="s">
        <v>951</v>
      </c>
      <c r="B1176" s="1325">
        <v>24</v>
      </c>
      <c r="C1176" s="1306">
        <f t="shared" si="421"/>
        <v>0.15189873417721519</v>
      </c>
      <c r="D1176" s="1305">
        <v>5.6224999999999996</v>
      </c>
      <c r="E1176" s="1306">
        <f t="shared" si="422"/>
        <v>134.94</v>
      </c>
      <c r="F1176" s="1307">
        <v>1</v>
      </c>
      <c r="G1176" s="1308">
        <f t="shared" si="423"/>
        <v>134.94</v>
      </c>
      <c r="H1176" s="1306">
        <f t="shared" si="424"/>
        <v>32.51</v>
      </c>
      <c r="I1176" s="1309">
        <f t="shared" si="425"/>
        <v>167.45</v>
      </c>
    </row>
    <row r="1177" spans="1:9" x14ac:dyDescent="0.2">
      <c r="A1177" s="1290" t="s">
        <v>612</v>
      </c>
      <c r="B1177" s="1325">
        <v>40</v>
      </c>
      <c r="C1177" s="1306">
        <f t="shared" si="421"/>
        <v>0.25316455696202533</v>
      </c>
      <c r="D1177" s="1305">
        <v>1024</v>
      </c>
      <c r="E1177" s="1306">
        <f>D1177*C1177</f>
        <v>259.24050632911394</v>
      </c>
      <c r="F1177" s="1307">
        <v>1</v>
      </c>
      <c r="G1177" s="1308">
        <f t="shared" si="423"/>
        <v>259.24</v>
      </c>
      <c r="H1177" s="1306">
        <f t="shared" si="424"/>
        <v>62.45</v>
      </c>
      <c r="I1177" s="1309">
        <f t="shared" si="425"/>
        <v>321.69</v>
      </c>
    </row>
    <row r="1178" spans="1:9" x14ac:dyDescent="0.2">
      <c r="A1178" s="1290" t="s">
        <v>612</v>
      </c>
      <c r="B1178" s="1325">
        <v>40</v>
      </c>
      <c r="C1178" s="1306">
        <f t="shared" si="421"/>
        <v>0.25316455696202533</v>
      </c>
      <c r="D1178" s="1305">
        <v>1024</v>
      </c>
      <c r="E1178" s="1306">
        <f>D1178*C1178</f>
        <v>259.24050632911394</v>
      </c>
      <c r="F1178" s="1307">
        <v>1</v>
      </c>
      <c r="G1178" s="1308">
        <f t="shared" si="423"/>
        <v>259.24</v>
      </c>
      <c r="H1178" s="1306">
        <f t="shared" si="424"/>
        <v>62.45</v>
      </c>
      <c r="I1178" s="1309">
        <f t="shared" si="425"/>
        <v>321.69</v>
      </c>
    </row>
    <row r="1179" spans="1:9" x14ac:dyDescent="0.2">
      <c r="A1179" s="1290" t="s">
        <v>510</v>
      </c>
      <c r="B1179" s="1325">
        <v>40</v>
      </c>
      <c r="C1179" s="1306">
        <f t="shared" si="421"/>
        <v>0.25316455696202533</v>
      </c>
      <c r="D1179" s="1305">
        <v>1300</v>
      </c>
      <c r="E1179" s="1306">
        <f>D1179*C1179</f>
        <v>329.11392405063293</v>
      </c>
      <c r="F1179" s="1307">
        <v>1</v>
      </c>
      <c r="G1179" s="1308">
        <f t="shared" si="423"/>
        <v>329.11</v>
      </c>
      <c r="H1179" s="1306">
        <f t="shared" si="424"/>
        <v>79.28</v>
      </c>
      <c r="I1179" s="1309">
        <f t="shared" si="425"/>
        <v>408.39</v>
      </c>
    </row>
    <row r="1180" spans="1:9" ht="38.25" x14ac:dyDescent="0.2">
      <c r="A1180" s="1289" t="s">
        <v>9</v>
      </c>
      <c r="B1180" s="1324">
        <f>B1181</f>
        <v>73.5</v>
      </c>
      <c r="C1180" s="1302">
        <f>C1181</f>
        <v>0.4651898734177215</v>
      </c>
      <c r="D1180" s="1302"/>
      <c r="E1180" s="1302"/>
      <c r="F1180" s="1312"/>
      <c r="G1180" s="1302">
        <f>G1181</f>
        <v>270.51</v>
      </c>
      <c r="H1180" s="1302">
        <f>H1181</f>
        <v>65.17</v>
      </c>
      <c r="I1180" s="1304">
        <f>I1181</f>
        <v>335.68</v>
      </c>
    </row>
    <row r="1181" spans="1:9" x14ac:dyDescent="0.2">
      <c r="A1181" s="1290" t="s">
        <v>62</v>
      </c>
      <c r="B1181" s="1325">
        <v>73.5</v>
      </c>
      <c r="C1181" s="1306">
        <f t="shared" ref="C1181" si="426">B1181/158</f>
        <v>0.4651898734177215</v>
      </c>
      <c r="D1181" s="1305">
        <v>3.6804000000000001</v>
      </c>
      <c r="E1181" s="1306">
        <f>D1181*B1181</f>
        <v>270.50940000000003</v>
      </c>
      <c r="F1181" s="1307">
        <v>1</v>
      </c>
      <c r="G1181" s="1308">
        <f t="shared" ref="G1181" si="427">ROUND(E1181*F1181,2)</f>
        <v>270.51</v>
      </c>
      <c r="H1181" s="1306">
        <f>ROUND(G1181*24.09%,2)</f>
        <v>65.17</v>
      </c>
      <c r="I1181" s="1309">
        <f>G1181+H1181</f>
        <v>335.68</v>
      </c>
    </row>
    <row r="1182" spans="1:9" ht="25.5" x14ac:dyDescent="0.2">
      <c r="A1182" s="1289" t="s">
        <v>7</v>
      </c>
      <c r="B1182" s="1324">
        <f>SUM(B1183:B1189)</f>
        <v>295</v>
      </c>
      <c r="C1182" s="1302">
        <f>SUM(C1183:C1189)</f>
        <v>1.8670886075949367</v>
      </c>
      <c r="D1182" s="1302"/>
      <c r="E1182" s="1302"/>
      <c r="F1182" s="1312"/>
      <c r="G1182" s="1302">
        <f>SUM(G1183:G1189)</f>
        <v>1061.3600000000001</v>
      </c>
      <c r="H1182" s="1302">
        <f>SUM(H1183:H1189)</f>
        <v>255.69</v>
      </c>
      <c r="I1182" s="1304">
        <f>SUM(I1183:I1189)</f>
        <v>1317.0500000000002</v>
      </c>
    </row>
    <row r="1183" spans="1:9" x14ac:dyDescent="0.2">
      <c r="A1183" s="1290" t="s">
        <v>948</v>
      </c>
      <c r="B1183" s="1325">
        <v>40</v>
      </c>
      <c r="C1183" s="1306">
        <f t="shared" ref="C1183:C1189" si="428">B1183/158</f>
        <v>0.25316455696202533</v>
      </c>
      <c r="D1183" s="1305">
        <v>604</v>
      </c>
      <c r="E1183" s="1306">
        <f>D1183*C1183</f>
        <v>152.91139240506331</v>
      </c>
      <c r="F1183" s="1307">
        <v>1</v>
      </c>
      <c r="G1183" s="1308">
        <f t="shared" ref="G1183:G1189" si="429">ROUND(E1183*F1183,2)</f>
        <v>152.91</v>
      </c>
      <c r="H1183" s="1306">
        <f t="shared" ref="H1183:H1189" si="430">ROUND(G1183*24.09%,2)</f>
        <v>36.840000000000003</v>
      </c>
      <c r="I1183" s="1309">
        <f t="shared" ref="I1183:I1189" si="431">G1183+H1183</f>
        <v>189.75</v>
      </c>
    </row>
    <row r="1184" spans="1:9" x14ac:dyDescent="0.2">
      <c r="A1184" s="1290" t="s">
        <v>1704</v>
      </c>
      <c r="B1184" s="1325">
        <v>24</v>
      </c>
      <c r="C1184" s="1306">
        <f t="shared" si="428"/>
        <v>0.15189873417721519</v>
      </c>
      <c r="D1184" s="1305">
        <v>3.3567</v>
      </c>
      <c r="E1184" s="1306">
        <f>D1184*B1184</f>
        <v>80.5608</v>
      </c>
      <c r="F1184" s="1307">
        <v>1</v>
      </c>
      <c r="G1184" s="1308">
        <f t="shared" si="429"/>
        <v>80.56</v>
      </c>
      <c r="H1184" s="1306">
        <f t="shared" si="430"/>
        <v>19.41</v>
      </c>
      <c r="I1184" s="1309">
        <f t="shared" si="431"/>
        <v>99.97</v>
      </c>
    </row>
    <row r="1185" spans="1:9" x14ac:dyDescent="0.2">
      <c r="A1185" s="1290" t="s">
        <v>1653</v>
      </c>
      <c r="B1185" s="1325">
        <v>72</v>
      </c>
      <c r="C1185" s="1306">
        <f t="shared" si="428"/>
        <v>0.45569620253164556</v>
      </c>
      <c r="D1185" s="1305">
        <v>3.3567</v>
      </c>
      <c r="E1185" s="1306">
        <f>D1185*B1185</f>
        <v>241.6824</v>
      </c>
      <c r="F1185" s="1307">
        <v>1</v>
      </c>
      <c r="G1185" s="1308">
        <f t="shared" si="429"/>
        <v>241.68</v>
      </c>
      <c r="H1185" s="1306">
        <f t="shared" si="430"/>
        <v>58.22</v>
      </c>
      <c r="I1185" s="1309">
        <f t="shared" si="431"/>
        <v>299.89999999999998</v>
      </c>
    </row>
    <row r="1186" spans="1:9" x14ac:dyDescent="0.2">
      <c r="A1186" s="1290" t="s">
        <v>1653</v>
      </c>
      <c r="B1186" s="1325">
        <v>71</v>
      </c>
      <c r="C1186" s="1306">
        <f t="shared" si="428"/>
        <v>0.44936708860759494</v>
      </c>
      <c r="D1186" s="1305">
        <v>3.3567</v>
      </c>
      <c r="E1186" s="1306">
        <f>D1186*B1186</f>
        <v>238.32570000000001</v>
      </c>
      <c r="F1186" s="1307">
        <v>1</v>
      </c>
      <c r="G1186" s="1308">
        <f t="shared" si="429"/>
        <v>238.33</v>
      </c>
      <c r="H1186" s="1306">
        <f t="shared" si="430"/>
        <v>57.41</v>
      </c>
      <c r="I1186" s="1309">
        <f t="shared" si="431"/>
        <v>295.74</v>
      </c>
    </row>
    <row r="1187" spans="1:9" x14ac:dyDescent="0.2">
      <c r="A1187" s="1290" t="s">
        <v>1704</v>
      </c>
      <c r="B1187" s="1325">
        <v>24</v>
      </c>
      <c r="C1187" s="1306">
        <f t="shared" si="428"/>
        <v>0.15189873417721519</v>
      </c>
      <c r="D1187" s="1305">
        <v>3.3567</v>
      </c>
      <c r="E1187" s="1306">
        <f>D1187*B1187</f>
        <v>80.5608</v>
      </c>
      <c r="F1187" s="1307">
        <v>1</v>
      </c>
      <c r="G1187" s="1308">
        <f t="shared" si="429"/>
        <v>80.56</v>
      </c>
      <c r="H1187" s="1306">
        <f t="shared" si="430"/>
        <v>19.41</v>
      </c>
      <c r="I1187" s="1309">
        <f t="shared" si="431"/>
        <v>99.97</v>
      </c>
    </row>
    <row r="1188" spans="1:9" x14ac:dyDescent="0.2">
      <c r="A1188" s="1290" t="s">
        <v>1672</v>
      </c>
      <c r="B1188" s="1325">
        <v>24</v>
      </c>
      <c r="C1188" s="1306">
        <f t="shared" si="428"/>
        <v>0.15189873417721519</v>
      </c>
      <c r="D1188" s="1305">
        <v>3.6804000000000001</v>
      </c>
      <c r="E1188" s="1306">
        <f>D1188*B1188</f>
        <v>88.329599999999999</v>
      </c>
      <c r="F1188" s="1307">
        <v>1</v>
      </c>
      <c r="G1188" s="1308">
        <f t="shared" si="429"/>
        <v>88.33</v>
      </c>
      <c r="H1188" s="1306">
        <f t="shared" si="430"/>
        <v>21.28</v>
      </c>
      <c r="I1188" s="1309">
        <f t="shared" si="431"/>
        <v>109.61</v>
      </c>
    </row>
    <row r="1189" spans="1:9" x14ac:dyDescent="0.2">
      <c r="A1189" s="1290" t="s">
        <v>1653</v>
      </c>
      <c r="B1189" s="1325">
        <v>40</v>
      </c>
      <c r="C1189" s="1306">
        <f t="shared" si="428"/>
        <v>0.25316455696202533</v>
      </c>
      <c r="D1189" s="1305">
        <v>707</v>
      </c>
      <c r="E1189" s="1306">
        <f>D1189*C1189</f>
        <v>178.98734177215192</v>
      </c>
      <c r="F1189" s="1307">
        <v>1</v>
      </c>
      <c r="G1189" s="1308">
        <f t="shared" si="429"/>
        <v>178.99</v>
      </c>
      <c r="H1189" s="1306">
        <f t="shared" si="430"/>
        <v>43.12</v>
      </c>
      <c r="I1189" s="1309">
        <f t="shared" si="431"/>
        <v>222.11</v>
      </c>
    </row>
    <row r="1190" spans="1:9" x14ac:dyDescent="0.2">
      <c r="A1190" s="1288" t="s">
        <v>1705</v>
      </c>
      <c r="B1190" s="1323">
        <f>B1191+B1195</f>
        <v>71</v>
      </c>
      <c r="C1190" s="1298">
        <f>C1191+C1195</f>
        <v>0.44936708860759494</v>
      </c>
      <c r="D1190" s="1298"/>
      <c r="E1190" s="1298"/>
      <c r="F1190" s="1299"/>
      <c r="G1190" s="1298">
        <f>G1191+G1195</f>
        <v>435.31</v>
      </c>
      <c r="H1190" s="1298">
        <f>H1191+H1195</f>
        <v>104.86</v>
      </c>
      <c r="I1190" s="1300">
        <f>I1191+I1195</f>
        <v>540.17000000000007</v>
      </c>
    </row>
    <row r="1191" spans="1:9" ht="25.5" x14ac:dyDescent="0.2">
      <c r="A1191" s="1289" t="s">
        <v>10</v>
      </c>
      <c r="B1191" s="1324">
        <f>SUM(B1192:B1194)</f>
        <v>56</v>
      </c>
      <c r="C1191" s="1302">
        <f>SUM(C1192:C1194)</f>
        <v>0.35443037974683544</v>
      </c>
      <c r="D1191" s="1302"/>
      <c r="E1191" s="1302"/>
      <c r="F1191" s="1312"/>
      <c r="G1191" s="1302">
        <f>SUM(G1192:G1194)</f>
        <v>363.44</v>
      </c>
      <c r="H1191" s="1302">
        <f>SUM(H1192:H1194)</f>
        <v>87.55</v>
      </c>
      <c r="I1191" s="1304">
        <f>SUM(I1192:I1194)</f>
        <v>450.99</v>
      </c>
    </row>
    <row r="1192" spans="1:9" x14ac:dyDescent="0.2">
      <c r="A1192" s="1290" t="s">
        <v>966</v>
      </c>
      <c r="B1192" s="1325">
        <v>24</v>
      </c>
      <c r="C1192" s="1306">
        <f t="shared" ref="C1192:C1194" si="432">B1192/158</f>
        <v>0.15189873417721519</v>
      </c>
      <c r="D1192" s="1305">
        <v>6.0420999999999996</v>
      </c>
      <c r="E1192" s="1306">
        <f>D1192*B1192</f>
        <v>145.0104</v>
      </c>
      <c r="F1192" s="1307">
        <v>1</v>
      </c>
      <c r="G1192" s="1308">
        <f t="shared" ref="G1192:G1194" si="433">ROUND(E1192*F1192,2)</f>
        <v>145.01</v>
      </c>
      <c r="H1192" s="1306">
        <f>ROUND(G1192*24.09%,2)</f>
        <v>34.93</v>
      </c>
      <c r="I1192" s="1309">
        <f>G1192+H1192</f>
        <v>179.94</v>
      </c>
    </row>
    <row r="1193" spans="1:9" x14ac:dyDescent="0.2">
      <c r="A1193" s="1290" t="s">
        <v>966</v>
      </c>
      <c r="B1193" s="1325">
        <v>24</v>
      </c>
      <c r="C1193" s="1306">
        <f t="shared" si="432"/>
        <v>0.15189873417721519</v>
      </c>
      <c r="D1193" s="1305">
        <v>6.0420999999999996</v>
      </c>
      <c r="E1193" s="1306">
        <f>D1193*B1193</f>
        <v>145.0104</v>
      </c>
      <c r="F1193" s="1307">
        <v>1</v>
      </c>
      <c r="G1193" s="1308">
        <f t="shared" si="433"/>
        <v>145.01</v>
      </c>
      <c r="H1193" s="1306">
        <f>ROUND(G1193*24.09%,2)</f>
        <v>34.93</v>
      </c>
      <c r="I1193" s="1309">
        <f>G1193+H1193</f>
        <v>179.94</v>
      </c>
    </row>
    <row r="1194" spans="1:9" x14ac:dyDescent="0.2">
      <c r="A1194" s="1290" t="s">
        <v>510</v>
      </c>
      <c r="B1194" s="1325">
        <v>8</v>
      </c>
      <c r="C1194" s="1306">
        <f t="shared" si="432"/>
        <v>5.0632911392405063E-2</v>
      </c>
      <c r="D1194" s="1305">
        <v>1450</v>
      </c>
      <c r="E1194" s="1306">
        <f>D1194*C1194</f>
        <v>73.417721518987335</v>
      </c>
      <c r="F1194" s="1307">
        <v>1</v>
      </c>
      <c r="G1194" s="1308">
        <f t="shared" si="433"/>
        <v>73.42</v>
      </c>
      <c r="H1194" s="1306">
        <f>ROUND(G1194*24.09%,2)</f>
        <v>17.690000000000001</v>
      </c>
      <c r="I1194" s="1309">
        <f>G1194+H1194</f>
        <v>91.11</v>
      </c>
    </row>
    <row r="1195" spans="1:9" ht="25.5" x14ac:dyDescent="0.2">
      <c r="A1195" s="1289" t="s">
        <v>7</v>
      </c>
      <c r="B1195" s="1324">
        <f>SUM(B1196:B1197)</f>
        <v>15</v>
      </c>
      <c r="C1195" s="1302">
        <f>SUM(C1196:C1197)</f>
        <v>9.49367088607595E-2</v>
      </c>
      <c r="D1195" s="1302"/>
      <c r="E1195" s="1302"/>
      <c r="F1195" s="1312"/>
      <c r="G1195" s="1302">
        <f>SUM(G1196:G1197)</f>
        <v>71.87</v>
      </c>
      <c r="H1195" s="1302">
        <f>SUM(H1196:H1197)</f>
        <v>17.310000000000002</v>
      </c>
      <c r="I1195" s="1304">
        <f>SUM(I1196:I1197)</f>
        <v>89.18</v>
      </c>
    </row>
    <row r="1196" spans="1:9" x14ac:dyDescent="0.2">
      <c r="A1196" s="1290" t="s">
        <v>1653</v>
      </c>
      <c r="B1196" s="1325">
        <v>7</v>
      </c>
      <c r="C1196" s="1306">
        <f t="shared" ref="C1196:C1197" si="434">B1196/158</f>
        <v>4.4303797468354431E-2</v>
      </c>
      <c r="D1196" s="1305">
        <v>757</v>
      </c>
      <c r="E1196" s="1306">
        <f>D1196*C1196</f>
        <v>33.537974683544306</v>
      </c>
      <c r="F1196" s="1307">
        <v>1</v>
      </c>
      <c r="G1196" s="1308">
        <f t="shared" ref="G1196:G1197" si="435">ROUND(E1196*F1196,2)</f>
        <v>33.54</v>
      </c>
      <c r="H1196" s="1306">
        <f>ROUND(G1196*24.09%,2)</f>
        <v>8.08</v>
      </c>
      <c r="I1196" s="1309">
        <f>G1196+H1196</f>
        <v>41.62</v>
      </c>
    </row>
    <row r="1197" spans="1:9" x14ac:dyDescent="0.2">
      <c r="A1197" s="1290" t="s">
        <v>1653</v>
      </c>
      <c r="B1197" s="1325">
        <v>8</v>
      </c>
      <c r="C1197" s="1306">
        <f t="shared" si="434"/>
        <v>5.0632911392405063E-2</v>
      </c>
      <c r="D1197" s="1305">
        <v>757</v>
      </c>
      <c r="E1197" s="1306">
        <f>D1197*C1197</f>
        <v>38.329113924050631</v>
      </c>
      <c r="F1197" s="1307">
        <v>1</v>
      </c>
      <c r="G1197" s="1308">
        <f t="shared" si="435"/>
        <v>38.33</v>
      </c>
      <c r="H1197" s="1306">
        <f>ROUND(G1197*24.09%,2)</f>
        <v>9.23</v>
      </c>
      <c r="I1197" s="1309">
        <f>G1197+H1197</f>
        <v>47.56</v>
      </c>
    </row>
    <row r="1198" spans="1:9" x14ac:dyDescent="0.2">
      <c r="A1198" s="1288" t="s">
        <v>1706</v>
      </c>
      <c r="B1198" s="1323">
        <f>B1199+B1209+B1222+B1228</f>
        <v>1636</v>
      </c>
      <c r="C1198" s="1298">
        <f>C1199+C1209+C1222+C1228</f>
        <v>10.354430379746834</v>
      </c>
      <c r="D1198" s="1298"/>
      <c r="E1198" s="1298"/>
      <c r="F1198" s="1299"/>
      <c r="G1198" s="1298">
        <f>G1199+G1209+G1222+G1228</f>
        <v>8844.98</v>
      </c>
      <c r="H1198" s="1298">
        <f>H1199+H1209+H1222+H1228</f>
        <v>2130.8000000000002</v>
      </c>
      <c r="I1198" s="1300">
        <f>I1199+I1209+I1222+I1228</f>
        <v>10975.78</v>
      </c>
    </row>
    <row r="1199" spans="1:9" ht="25.5" x14ac:dyDescent="0.2">
      <c r="A1199" s="1289" t="s">
        <v>10</v>
      </c>
      <c r="B1199" s="1324">
        <f>SUM(B1200:B1208)</f>
        <v>405.5</v>
      </c>
      <c r="C1199" s="1302">
        <f>SUM(C1200:C1208)</f>
        <v>2.5664556962025316</v>
      </c>
      <c r="D1199" s="1302"/>
      <c r="E1199" s="1302"/>
      <c r="F1199" s="1312"/>
      <c r="G1199" s="1302">
        <f>SUM(G1200:G1208)</f>
        <v>3461.54</v>
      </c>
      <c r="H1199" s="1302">
        <f>SUM(H1200:H1208)</f>
        <v>833.89</v>
      </c>
      <c r="I1199" s="1304">
        <f>SUM(I1200:I1208)</f>
        <v>4295.43</v>
      </c>
    </row>
    <row r="1200" spans="1:9" x14ac:dyDescent="0.2">
      <c r="A1200" s="1290" t="s">
        <v>1358</v>
      </c>
      <c r="B1200" s="1325">
        <v>47</v>
      </c>
      <c r="C1200" s="1306">
        <f t="shared" ref="C1200:C1208" si="436">B1200/158</f>
        <v>0.29746835443037972</v>
      </c>
      <c r="D1200" s="1305">
        <v>1328</v>
      </c>
      <c r="E1200" s="1306">
        <f t="shared" ref="E1200:E1208" si="437">D1200*C1200</f>
        <v>395.03797468354429</v>
      </c>
      <c r="F1200" s="1307">
        <v>1</v>
      </c>
      <c r="G1200" s="1308">
        <f t="shared" ref="G1200:G1208" si="438">ROUND(E1200*F1200,2)</f>
        <v>395.04</v>
      </c>
      <c r="H1200" s="1306">
        <f t="shared" ref="H1200:H1208" si="439">ROUND(G1200*24.09%,2)</f>
        <v>95.17</v>
      </c>
      <c r="I1200" s="1309">
        <f t="shared" ref="I1200:I1208" si="440">G1200+H1200</f>
        <v>490.21000000000004</v>
      </c>
    </row>
    <row r="1201" spans="1:9" x14ac:dyDescent="0.2">
      <c r="A1201" s="1290" t="s">
        <v>1358</v>
      </c>
      <c r="B1201" s="1325">
        <v>8</v>
      </c>
      <c r="C1201" s="1306">
        <f t="shared" si="436"/>
        <v>5.0632911392405063E-2</v>
      </c>
      <c r="D1201" s="1305">
        <v>1328</v>
      </c>
      <c r="E1201" s="1306">
        <f t="shared" si="437"/>
        <v>67.240506329113927</v>
      </c>
      <c r="F1201" s="1307">
        <v>1</v>
      </c>
      <c r="G1201" s="1308">
        <f t="shared" si="438"/>
        <v>67.239999999999995</v>
      </c>
      <c r="H1201" s="1306">
        <f t="shared" si="439"/>
        <v>16.2</v>
      </c>
      <c r="I1201" s="1309">
        <f t="shared" si="440"/>
        <v>83.44</v>
      </c>
    </row>
    <row r="1202" spans="1:9" x14ac:dyDescent="0.2">
      <c r="A1202" s="1290" t="s">
        <v>1358</v>
      </c>
      <c r="B1202" s="1325">
        <v>59</v>
      </c>
      <c r="C1202" s="1306">
        <f t="shared" si="436"/>
        <v>0.37341772151898733</v>
      </c>
      <c r="D1202" s="1305">
        <v>1328</v>
      </c>
      <c r="E1202" s="1306">
        <f t="shared" si="437"/>
        <v>495.8987341772152</v>
      </c>
      <c r="F1202" s="1307">
        <v>1</v>
      </c>
      <c r="G1202" s="1308">
        <f t="shared" si="438"/>
        <v>495.9</v>
      </c>
      <c r="H1202" s="1306">
        <f t="shared" si="439"/>
        <v>119.46</v>
      </c>
      <c r="I1202" s="1309">
        <f t="shared" si="440"/>
        <v>615.36</v>
      </c>
    </row>
    <row r="1203" spans="1:9" x14ac:dyDescent="0.2">
      <c r="A1203" s="1290" t="s">
        <v>1707</v>
      </c>
      <c r="B1203" s="1325">
        <v>25.75</v>
      </c>
      <c r="C1203" s="1306">
        <f t="shared" si="436"/>
        <v>0.16297468354430381</v>
      </c>
      <c r="D1203" s="1305">
        <v>1328</v>
      </c>
      <c r="E1203" s="1306">
        <f t="shared" si="437"/>
        <v>216.43037974683546</v>
      </c>
      <c r="F1203" s="1307">
        <v>1</v>
      </c>
      <c r="G1203" s="1308">
        <f t="shared" si="438"/>
        <v>216.43</v>
      </c>
      <c r="H1203" s="1306">
        <f t="shared" si="439"/>
        <v>52.14</v>
      </c>
      <c r="I1203" s="1309">
        <f t="shared" si="440"/>
        <v>268.57</v>
      </c>
    </row>
    <row r="1204" spans="1:9" x14ac:dyDescent="0.2">
      <c r="A1204" s="1290" t="s">
        <v>1708</v>
      </c>
      <c r="B1204" s="1325">
        <v>32</v>
      </c>
      <c r="C1204" s="1306">
        <f t="shared" si="436"/>
        <v>0.20253164556962025</v>
      </c>
      <c r="D1204" s="1305">
        <v>1328</v>
      </c>
      <c r="E1204" s="1306">
        <f t="shared" si="437"/>
        <v>268.96202531645571</v>
      </c>
      <c r="F1204" s="1307">
        <v>1</v>
      </c>
      <c r="G1204" s="1308">
        <f t="shared" si="438"/>
        <v>268.95999999999998</v>
      </c>
      <c r="H1204" s="1306">
        <f t="shared" si="439"/>
        <v>64.790000000000006</v>
      </c>
      <c r="I1204" s="1309">
        <f t="shared" si="440"/>
        <v>333.75</v>
      </c>
    </row>
    <row r="1205" spans="1:9" x14ac:dyDescent="0.2">
      <c r="A1205" s="1290" t="s">
        <v>1358</v>
      </c>
      <c r="B1205" s="1325">
        <v>36</v>
      </c>
      <c r="C1205" s="1306">
        <f t="shared" si="436"/>
        <v>0.22784810126582278</v>
      </c>
      <c r="D1205" s="1305">
        <v>1328</v>
      </c>
      <c r="E1205" s="1306">
        <f t="shared" si="437"/>
        <v>302.58227848101262</v>
      </c>
      <c r="F1205" s="1307">
        <v>1</v>
      </c>
      <c r="G1205" s="1308">
        <f t="shared" si="438"/>
        <v>302.58</v>
      </c>
      <c r="H1205" s="1306">
        <f t="shared" si="439"/>
        <v>72.89</v>
      </c>
      <c r="I1205" s="1309">
        <f t="shared" si="440"/>
        <v>375.46999999999997</v>
      </c>
    </row>
    <row r="1206" spans="1:9" x14ac:dyDescent="0.2">
      <c r="A1206" s="1290" t="s">
        <v>1358</v>
      </c>
      <c r="B1206" s="1325">
        <v>112.5</v>
      </c>
      <c r="C1206" s="1306">
        <f t="shared" si="436"/>
        <v>0.71202531645569622</v>
      </c>
      <c r="D1206" s="1305">
        <v>1328</v>
      </c>
      <c r="E1206" s="1306">
        <f t="shared" si="437"/>
        <v>945.56962025316454</v>
      </c>
      <c r="F1206" s="1307">
        <v>1</v>
      </c>
      <c r="G1206" s="1308">
        <f t="shared" si="438"/>
        <v>945.57</v>
      </c>
      <c r="H1206" s="1306">
        <f t="shared" si="439"/>
        <v>227.79</v>
      </c>
      <c r="I1206" s="1309">
        <f t="shared" si="440"/>
        <v>1173.3600000000001</v>
      </c>
    </row>
    <row r="1207" spans="1:9" x14ac:dyDescent="0.2">
      <c r="A1207" s="1290" t="s">
        <v>1358</v>
      </c>
      <c r="B1207" s="1325">
        <v>8</v>
      </c>
      <c r="C1207" s="1306">
        <f t="shared" si="436"/>
        <v>5.0632911392405063E-2</v>
      </c>
      <c r="D1207" s="1305">
        <v>1328</v>
      </c>
      <c r="E1207" s="1306">
        <f t="shared" si="437"/>
        <v>67.240506329113927</v>
      </c>
      <c r="F1207" s="1307">
        <v>1</v>
      </c>
      <c r="G1207" s="1308">
        <f t="shared" si="438"/>
        <v>67.239999999999995</v>
      </c>
      <c r="H1207" s="1306">
        <f t="shared" si="439"/>
        <v>16.2</v>
      </c>
      <c r="I1207" s="1309">
        <f t="shared" si="440"/>
        <v>83.44</v>
      </c>
    </row>
    <row r="1208" spans="1:9" x14ac:dyDescent="0.2">
      <c r="A1208" s="1290" t="s">
        <v>77</v>
      </c>
      <c r="B1208" s="1325">
        <v>77.25</v>
      </c>
      <c r="C1208" s="1306">
        <f t="shared" si="436"/>
        <v>0.48892405063291139</v>
      </c>
      <c r="D1208" s="1305">
        <v>1437</v>
      </c>
      <c r="E1208" s="1306">
        <f t="shared" si="437"/>
        <v>702.58386075949363</v>
      </c>
      <c r="F1208" s="1307">
        <v>1</v>
      </c>
      <c r="G1208" s="1308">
        <f t="shared" si="438"/>
        <v>702.58</v>
      </c>
      <c r="H1208" s="1306">
        <f t="shared" si="439"/>
        <v>169.25</v>
      </c>
      <c r="I1208" s="1309">
        <f t="shared" si="440"/>
        <v>871.83</v>
      </c>
    </row>
    <row r="1209" spans="1:9" ht="38.25" x14ac:dyDescent="0.2">
      <c r="A1209" s="1289" t="s">
        <v>8</v>
      </c>
      <c r="B1209" s="1324">
        <f>SUM(B1210:B1221)</f>
        <v>519.5</v>
      </c>
      <c r="C1209" s="1302">
        <f>SUM(C1210:C1221)</f>
        <v>3.2879746835443031</v>
      </c>
      <c r="D1209" s="1302"/>
      <c r="E1209" s="1302"/>
      <c r="F1209" s="1312"/>
      <c r="G1209" s="1302">
        <f>SUM(G1210:G1221)</f>
        <v>2788.8599999999992</v>
      </c>
      <c r="H1209" s="1302">
        <f>SUM(H1210:H1221)</f>
        <v>671.86</v>
      </c>
      <c r="I1209" s="1304">
        <f>SUM(I1210:I1221)</f>
        <v>3460.7200000000007</v>
      </c>
    </row>
    <row r="1210" spans="1:9" x14ac:dyDescent="0.2">
      <c r="A1210" s="1290" t="s">
        <v>612</v>
      </c>
      <c r="B1210" s="1325">
        <v>56</v>
      </c>
      <c r="C1210" s="1306">
        <f t="shared" ref="C1210:C1221" si="441">B1210/158</f>
        <v>0.35443037974683544</v>
      </c>
      <c r="D1210" s="1305">
        <v>4.8792</v>
      </c>
      <c r="E1210" s="1306">
        <f t="shared" ref="E1210:E1219" si="442">D1210*B1210</f>
        <v>273.23520000000002</v>
      </c>
      <c r="F1210" s="1307">
        <v>1</v>
      </c>
      <c r="G1210" s="1308">
        <f t="shared" ref="G1210:G1221" si="443">ROUND(E1210*F1210,2)</f>
        <v>273.24</v>
      </c>
      <c r="H1210" s="1306">
        <f t="shared" ref="H1210:H1221" si="444">ROUND(G1210*24.09%,2)</f>
        <v>65.819999999999993</v>
      </c>
      <c r="I1210" s="1309">
        <f t="shared" ref="I1210:I1221" si="445">G1210+H1210</f>
        <v>339.06</v>
      </c>
    </row>
    <row r="1211" spans="1:9" x14ac:dyDescent="0.2">
      <c r="A1211" s="1290" t="s">
        <v>612</v>
      </c>
      <c r="B1211" s="1325">
        <v>48</v>
      </c>
      <c r="C1211" s="1306">
        <f t="shared" si="441"/>
        <v>0.30379746835443039</v>
      </c>
      <c r="D1211" s="1305">
        <v>4.8792</v>
      </c>
      <c r="E1211" s="1306">
        <f t="shared" si="442"/>
        <v>234.20159999999998</v>
      </c>
      <c r="F1211" s="1307">
        <v>1</v>
      </c>
      <c r="G1211" s="1308">
        <f t="shared" si="443"/>
        <v>234.2</v>
      </c>
      <c r="H1211" s="1306">
        <f t="shared" si="444"/>
        <v>56.42</v>
      </c>
      <c r="I1211" s="1309">
        <f t="shared" si="445"/>
        <v>290.62</v>
      </c>
    </row>
    <row r="1212" spans="1:9" x14ac:dyDescent="0.2">
      <c r="A1212" s="1290" t="s">
        <v>612</v>
      </c>
      <c r="B1212" s="1325">
        <v>72</v>
      </c>
      <c r="C1212" s="1306">
        <f t="shared" si="441"/>
        <v>0.45569620253164556</v>
      </c>
      <c r="D1212" s="1305">
        <v>4.8792</v>
      </c>
      <c r="E1212" s="1306">
        <f t="shared" si="442"/>
        <v>351.30239999999998</v>
      </c>
      <c r="F1212" s="1307">
        <v>1</v>
      </c>
      <c r="G1212" s="1308">
        <f t="shared" si="443"/>
        <v>351.3</v>
      </c>
      <c r="H1212" s="1306">
        <f t="shared" si="444"/>
        <v>84.63</v>
      </c>
      <c r="I1212" s="1309">
        <f t="shared" si="445"/>
        <v>435.93</v>
      </c>
    </row>
    <row r="1213" spans="1:9" x14ac:dyDescent="0.2">
      <c r="A1213" s="1290" t="s">
        <v>966</v>
      </c>
      <c r="B1213" s="1325">
        <v>63.5</v>
      </c>
      <c r="C1213" s="1306">
        <f t="shared" si="441"/>
        <v>0.40189873417721517</v>
      </c>
      <c r="D1213" s="1305">
        <v>5.4427000000000003</v>
      </c>
      <c r="E1213" s="1306">
        <f t="shared" si="442"/>
        <v>345.61145000000005</v>
      </c>
      <c r="F1213" s="1307">
        <v>1</v>
      </c>
      <c r="G1213" s="1308">
        <f t="shared" si="443"/>
        <v>345.61</v>
      </c>
      <c r="H1213" s="1306">
        <f t="shared" si="444"/>
        <v>83.26</v>
      </c>
      <c r="I1213" s="1309">
        <f t="shared" si="445"/>
        <v>428.87</v>
      </c>
    </row>
    <row r="1214" spans="1:9" x14ac:dyDescent="0.2">
      <c r="A1214" s="1290" t="s">
        <v>612</v>
      </c>
      <c r="B1214" s="1325">
        <v>24</v>
      </c>
      <c r="C1214" s="1306">
        <f t="shared" si="441"/>
        <v>0.15189873417721519</v>
      </c>
      <c r="D1214" s="1305">
        <v>5.4427000000000003</v>
      </c>
      <c r="E1214" s="1306">
        <f t="shared" si="442"/>
        <v>130.62479999999999</v>
      </c>
      <c r="F1214" s="1307">
        <v>1</v>
      </c>
      <c r="G1214" s="1308">
        <f t="shared" si="443"/>
        <v>130.62</v>
      </c>
      <c r="H1214" s="1306">
        <f t="shared" si="444"/>
        <v>31.47</v>
      </c>
      <c r="I1214" s="1309">
        <f t="shared" si="445"/>
        <v>162.09</v>
      </c>
    </row>
    <row r="1215" spans="1:9" x14ac:dyDescent="0.2">
      <c r="A1215" s="1290" t="s">
        <v>612</v>
      </c>
      <c r="B1215" s="1325">
        <v>72</v>
      </c>
      <c r="C1215" s="1306">
        <f t="shared" si="441"/>
        <v>0.45569620253164556</v>
      </c>
      <c r="D1215" s="1305">
        <v>5.4427000000000003</v>
      </c>
      <c r="E1215" s="1306">
        <f t="shared" si="442"/>
        <v>391.87440000000004</v>
      </c>
      <c r="F1215" s="1307">
        <v>1</v>
      </c>
      <c r="G1215" s="1308">
        <f t="shared" si="443"/>
        <v>391.87</v>
      </c>
      <c r="H1215" s="1306">
        <f t="shared" si="444"/>
        <v>94.4</v>
      </c>
      <c r="I1215" s="1309">
        <f t="shared" si="445"/>
        <v>486.27</v>
      </c>
    </row>
    <row r="1216" spans="1:9" x14ac:dyDescent="0.2">
      <c r="A1216" s="1290" t="s">
        <v>612</v>
      </c>
      <c r="B1216" s="1325">
        <v>24</v>
      </c>
      <c r="C1216" s="1306">
        <f t="shared" si="441"/>
        <v>0.15189873417721519</v>
      </c>
      <c r="D1216" s="1305">
        <v>5.4427000000000003</v>
      </c>
      <c r="E1216" s="1306">
        <f t="shared" si="442"/>
        <v>130.62479999999999</v>
      </c>
      <c r="F1216" s="1307">
        <v>1</v>
      </c>
      <c r="G1216" s="1308">
        <f t="shared" si="443"/>
        <v>130.62</v>
      </c>
      <c r="H1216" s="1306">
        <f t="shared" si="444"/>
        <v>31.47</v>
      </c>
      <c r="I1216" s="1309">
        <f t="shared" si="445"/>
        <v>162.09</v>
      </c>
    </row>
    <row r="1217" spans="1:9" x14ac:dyDescent="0.2">
      <c r="A1217" s="1290" t="s">
        <v>966</v>
      </c>
      <c r="B1217" s="1325">
        <v>48</v>
      </c>
      <c r="C1217" s="1306">
        <f t="shared" si="441"/>
        <v>0.30379746835443039</v>
      </c>
      <c r="D1217" s="1305">
        <v>5.4427000000000003</v>
      </c>
      <c r="E1217" s="1306">
        <f t="shared" si="442"/>
        <v>261.24959999999999</v>
      </c>
      <c r="F1217" s="1307">
        <v>1</v>
      </c>
      <c r="G1217" s="1308">
        <f t="shared" si="443"/>
        <v>261.25</v>
      </c>
      <c r="H1217" s="1306">
        <f t="shared" si="444"/>
        <v>62.94</v>
      </c>
      <c r="I1217" s="1309">
        <f t="shared" si="445"/>
        <v>324.19</v>
      </c>
    </row>
    <row r="1218" spans="1:9" x14ac:dyDescent="0.2">
      <c r="A1218" s="1290" t="s">
        <v>612</v>
      </c>
      <c r="B1218" s="1325">
        <v>48</v>
      </c>
      <c r="C1218" s="1306">
        <f t="shared" si="441"/>
        <v>0.30379746835443039</v>
      </c>
      <c r="D1218" s="1305">
        <v>5.4427000000000003</v>
      </c>
      <c r="E1218" s="1306">
        <f t="shared" si="442"/>
        <v>261.24959999999999</v>
      </c>
      <c r="F1218" s="1307">
        <v>1</v>
      </c>
      <c r="G1218" s="1308">
        <f t="shared" si="443"/>
        <v>261.25</v>
      </c>
      <c r="H1218" s="1306">
        <f t="shared" si="444"/>
        <v>62.94</v>
      </c>
      <c r="I1218" s="1309">
        <f t="shared" si="445"/>
        <v>324.19</v>
      </c>
    </row>
    <row r="1219" spans="1:9" x14ac:dyDescent="0.2">
      <c r="A1219" s="1290" t="s">
        <v>966</v>
      </c>
      <c r="B1219" s="1325">
        <v>24</v>
      </c>
      <c r="C1219" s="1306">
        <f t="shared" si="441"/>
        <v>0.15189873417721519</v>
      </c>
      <c r="D1219" s="1305">
        <v>5.4427000000000003</v>
      </c>
      <c r="E1219" s="1306">
        <f t="shared" si="442"/>
        <v>130.62479999999999</v>
      </c>
      <c r="F1219" s="1307">
        <v>1</v>
      </c>
      <c r="G1219" s="1308">
        <f t="shared" si="443"/>
        <v>130.62</v>
      </c>
      <c r="H1219" s="1306">
        <f t="shared" si="444"/>
        <v>31.47</v>
      </c>
      <c r="I1219" s="1309">
        <f t="shared" si="445"/>
        <v>162.09</v>
      </c>
    </row>
    <row r="1220" spans="1:9" x14ac:dyDescent="0.2">
      <c r="A1220" s="1290" t="s">
        <v>612</v>
      </c>
      <c r="B1220" s="1325">
        <v>8</v>
      </c>
      <c r="C1220" s="1306">
        <f t="shared" si="441"/>
        <v>5.0632911392405063E-2</v>
      </c>
      <c r="D1220" s="1305">
        <v>1024</v>
      </c>
      <c r="E1220" s="1306">
        <f>D1220*C1220</f>
        <v>51.848101265822784</v>
      </c>
      <c r="F1220" s="1307">
        <v>1</v>
      </c>
      <c r="G1220" s="1308">
        <f t="shared" si="443"/>
        <v>51.85</v>
      </c>
      <c r="H1220" s="1306">
        <f t="shared" si="444"/>
        <v>12.49</v>
      </c>
      <c r="I1220" s="1309">
        <f t="shared" si="445"/>
        <v>64.34</v>
      </c>
    </row>
    <row r="1221" spans="1:9" x14ac:dyDescent="0.2">
      <c r="A1221" s="1290" t="s">
        <v>612</v>
      </c>
      <c r="B1221" s="1325">
        <v>32</v>
      </c>
      <c r="C1221" s="1306">
        <f t="shared" si="441"/>
        <v>0.20253164556962025</v>
      </c>
      <c r="D1221" s="1305">
        <v>1118</v>
      </c>
      <c r="E1221" s="1306">
        <f>D1221*C1221</f>
        <v>226.43037974683543</v>
      </c>
      <c r="F1221" s="1307">
        <v>1</v>
      </c>
      <c r="G1221" s="1308">
        <f t="shared" si="443"/>
        <v>226.43</v>
      </c>
      <c r="H1221" s="1306">
        <f t="shared" si="444"/>
        <v>54.55</v>
      </c>
      <c r="I1221" s="1309">
        <f t="shared" si="445"/>
        <v>280.98</v>
      </c>
    </row>
    <row r="1222" spans="1:9" ht="38.25" x14ac:dyDescent="0.2">
      <c r="A1222" s="1289" t="s">
        <v>9</v>
      </c>
      <c r="B1222" s="1324">
        <f>SUM(B1223:B1227)</f>
        <v>152</v>
      </c>
      <c r="C1222" s="1302">
        <f>SUM(C1223:C1227)</f>
        <v>0.96202531645569622</v>
      </c>
      <c r="D1222" s="1302"/>
      <c r="E1222" s="1302"/>
      <c r="F1222" s="1312"/>
      <c r="G1222" s="1302">
        <f>SUM(G1223:G1227)</f>
        <v>595.78</v>
      </c>
      <c r="H1222" s="1302">
        <f>SUM(H1223:H1227)</f>
        <v>143.53</v>
      </c>
      <c r="I1222" s="1304">
        <f>SUM(I1223:I1227)</f>
        <v>739.31</v>
      </c>
    </row>
    <row r="1223" spans="1:9" x14ac:dyDescent="0.2">
      <c r="A1223" s="1290" t="s">
        <v>62</v>
      </c>
      <c r="B1223" s="1325">
        <v>24</v>
      </c>
      <c r="C1223" s="1306">
        <f t="shared" ref="C1223:C1227" si="446">B1223/158</f>
        <v>0.15189873417721519</v>
      </c>
      <c r="D1223" s="1305">
        <v>3.6804000000000001</v>
      </c>
      <c r="E1223" s="1306">
        <f>D1223*B1223</f>
        <v>88.329599999999999</v>
      </c>
      <c r="F1223" s="1307">
        <v>1</v>
      </c>
      <c r="G1223" s="1308">
        <f t="shared" ref="G1223:G1227" si="447">ROUND(E1223*F1223,2)</f>
        <v>88.33</v>
      </c>
      <c r="H1223" s="1306">
        <f>ROUND(G1223*24.09%,2)</f>
        <v>21.28</v>
      </c>
      <c r="I1223" s="1309">
        <f>G1223+H1223</f>
        <v>109.61</v>
      </c>
    </row>
    <row r="1224" spans="1:9" x14ac:dyDescent="0.2">
      <c r="A1224" s="1290" t="s">
        <v>62</v>
      </c>
      <c r="B1224" s="1325">
        <v>48</v>
      </c>
      <c r="C1224" s="1306">
        <f t="shared" si="446"/>
        <v>0.30379746835443039</v>
      </c>
      <c r="D1224" s="1305">
        <v>3.6804000000000001</v>
      </c>
      <c r="E1224" s="1306">
        <f>D1224*B1224</f>
        <v>176.6592</v>
      </c>
      <c r="F1224" s="1307">
        <v>1</v>
      </c>
      <c r="G1224" s="1308">
        <f t="shared" si="447"/>
        <v>176.66</v>
      </c>
      <c r="H1224" s="1306">
        <f>ROUND(G1224*24.09%,2)</f>
        <v>42.56</v>
      </c>
      <c r="I1224" s="1309">
        <f>G1224+H1224</f>
        <v>219.22</v>
      </c>
    </row>
    <row r="1225" spans="1:9" x14ac:dyDescent="0.2">
      <c r="A1225" s="1290" t="s">
        <v>62</v>
      </c>
      <c r="B1225" s="1325">
        <v>24</v>
      </c>
      <c r="C1225" s="1306">
        <f t="shared" si="446"/>
        <v>0.15189873417721519</v>
      </c>
      <c r="D1225" s="1305">
        <v>3.6804000000000001</v>
      </c>
      <c r="E1225" s="1306">
        <f>D1225*B1225</f>
        <v>88.329599999999999</v>
      </c>
      <c r="F1225" s="1307">
        <v>1</v>
      </c>
      <c r="G1225" s="1308">
        <f t="shared" si="447"/>
        <v>88.33</v>
      </c>
      <c r="H1225" s="1306">
        <f>ROUND(G1225*24.09%,2)</f>
        <v>21.28</v>
      </c>
      <c r="I1225" s="1309">
        <f>G1225+H1225</f>
        <v>109.61</v>
      </c>
    </row>
    <row r="1226" spans="1:9" x14ac:dyDescent="0.2">
      <c r="A1226" s="1290" t="s">
        <v>62</v>
      </c>
      <c r="B1226" s="1325">
        <v>24</v>
      </c>
      <c r="C1226" s="1306">
        <f t="shared" si="446"/>
        <v>0.15189873417721519</v>
      </c>
      <c r="D1226" s="1305">
        <v>3.6804000000000001</v>
      </c>
      <c r="E1226" s="1306">
        <f>D1226*B1226</f>
        <v>88.329599999999999</v>
      </c>
      <c r="F1226" s="1307">
        <v>1</v>
      </c>
      <c r="G1226" s="1308">
        <f t="shared" si="447"/>
        <v>88.33</v>
      </c>
      <c r="H1226" s="1306">
        <f>ROUND(G1226*24.09%,2)</f>
        <v>21.28</v>
      </c>
      <c r="I1226" s="1309">
        <f>G1226+H1226</f>
        <v>109.61</v>
      </c>
    </row>
    <row r="1227" spans="1:9" x14ac:dyDescent="0.2">
      <c r="A1227" s="1290" t="s">
        <v>62</v>
      </c>
      <c r="B1227" s="1325">
        <v>32</v>
      </c>
      <c r="C1227" s="1306">
        <f t="shared" si="446"/>
        <v>0.20253164556962025</v>
      </c>
      <c r="D1227" s="1305">
        <v>761</v>
      </c>
      <c r="E1227" s="1306">
        <f>D1227*C1227</f>
        <v>154.12658227848101</v>
      </c>
      <c r="F1227" s="1307">
        <v>1</v>
      </c>
      <c r="G1227" s="1308">
        <f t="shared" si="447"/>
        <v>154.13</v>
      </c>
      <c r="H1227" s="1306">
        <f>ROUND(G1227*24.09%,2)</f>
        <v>37.130000000000003</v>
      </c>
      <c r="I1227" s="1309">
        <f>G1227+H1227</f>
        <v>191.26</v>
      </c>
    </row>
    <row r="1228" spans="1:9" ht="25.5" x14ac:dyDescent="0.2">
      <c r="A1228" s="1289" t="s">
        <v>7</v>
      </c>
      <c r="B1228" s="1324">
        <f>SUM(B1229:B1239)</f>
        <v>559</v>
      </c>
      <c r="C1228" s="1302">
        <f>SUM(C1229:C1239)</f>
        <v>3.537974683544304</v>
      </c>
      <c r="D1228" s="1302"/>
      <c r="E1228" s="1302"/>
      <c r="F1228" s="1312"/>
      <c r="G1228" s="1302">
        <f>SUM(G1229:G1239)</f>
        <v>1998.7999999999997</v>
      </c>
      <c r="H1228" s="1302">
        <f>SUM(H1229:H1239)</f>
        <v>481.52000000000004</v>
      </c>
      <c r="I1228" s="1304">
        <f>SUM(I1229:I1239)</f>
        <v>2480.3200000000002</v>
      </c>
    </row>
    <row r="1229" spans="1:9" x14ac:dyDescent="0.2">
      <c r="A1229" s="1290" t="s">
        <v>948</v>
      </c>
      <c r="B1229" s="1325">
        <v>32</v>
      </c>
      <c r="C1229" s="1306">
        <f t="shared" ref="C1229:C1239" si="448">B1229/158</f>
        <v>0.20253164556962025</v>
      </c>
      <c r="D1229" s="1305">
        <v>607</v>
      </c>
      <c r="E1229" s="1306">
        <f>D1229*C1229</f>
        <v>122.9367088607595</v>
      </c>
      <c r="F1229" s="1307">
        <v>1</v>
      </c>
      <c r="G1229" s="1308">
        <f t="shared" ref="G1229:G1239" si="449">ROUND(E1229*F1229,2)</f>
        <v>122.94</v>
      </c>
      <c r="H1229" s="1306">
        <f t="shared" ref="H1229:H1239" si="450">ROUND(G1229*24.09%,2)</f>
        <v>29.62</v>
      </c>
      <c r="I1229" s="1309">
        <f t="shared" ref="I1229:I1239" si="451">G1229+H1229</f>
        <v>152.56</v>
      </c>
    </row>
    <row r="1230" spans="1:9" x14ac:dyDescent="0.2">
      <c r="A1230" s="1290" t="s">
        <v>1653</v>
      </c>
      <c r="B1230" s="1325">
        <v>24</v>
      </c>
      <c r="C1230" s="1306">
        <f t="shared" si="448"/>
        <v>0.15189873417721519</v>
      </c>
      <c r="D1230" s="1305">
        <v>3.3567</v>
      </c>
      <c r="E1230" s="1306">
        <f t="shared" ref="E1230:E1238" si="452">D1230*B1230</f>
        <v>80.5608</v>
      </c>
      <c r="F1230" s="1307">
        <v>1</v>
      </c>
      <c r="G1230" s="1308">
        <f t="shared" si="449"/>
        <v>80.56</v>
      </c>
      <c r="H1230" s="1306">
        <f t="shared" si="450"/>
        <v>19.41</v>
      </c>
      <c r="I1230" s="1309">
        <f t="shared" si="451"/>
        <v>99.97</v>
      </c>
    </row>
    <row r="1231" spans="1:9" x14ac:dyDescent="0.2">
      <c r="A1231" s="1290" t="s">
        <v>1653</v>
      </c>
      <c r="B1231" s="1325">
        <v>72</v>
      </c>
      <c r="C1231" s="1306">
        <f t="shared" si="448"/>
        <v>0.45569620253164556</v>
      </c>
      <c r="D1231" s="1305">
        <v>3.3567</v>
      </c>
      <c r="E1231" s="1306">
        <f t="shared" si="452"/>
        <v>241.6824</v>
      </c>
      <c r="F1231" s="1307">
        <v>1</v>
      </c>
      <c r="G1231" s="1308">
        <f t="shared" si="449"/>
        <v>241.68</v>
      </c>
      <c r="H1231" s="1306">
        <f t="shared" si="450"/>
        <v>58.22</v>
      </c>
      <c r="I1231" s="1309">
        <f t="shared" si="451"/>
        <v>299.89999999999998</v>
      </c>
    </row>
    <row r="1232" spans="1:9" x14ac:dyDescent="0.2">
      <c r="A1232" s="1290" t="s">
        <v>1653</v>
      </c>
      <c r="B1232" s="1325">
        <v>48</v>
      </c>
      <c r="C1232" s="1306">
        <f t="shared" si="448"/>
        <v>0.30379746835443039</v>
      </c>
      <c r="D1232" s="1305">
        <v>3.3567</v>
      </c>
      <c r="E1232" s="1306">
        <f t="shared" si="452"/>
        <v>161.1216</v>
      </c>
      <c r="F1232" s="1307">
        <v>1</v>
      </c>
      <c r="G1232" s="1308">
        <f t="shared" si="449"/>
        <v>161.12</v>
      </c>
      <c r="H1232" s="1306">
        <f t="shared" si="450"/>
        <v>38.81</v>
      </c>
      <c r="I1232" s="1309">
        <f t="shared" si="451"/>
        <v>199.93</v>
      </c>
    </row>
    <row r="1233" spans="1:9" x14ac:dyDescent="0.2">
      <c r="A1233" s="1290" t="s">
        <v>1653</v>
      </c>
      <c r="B1233" s="1325">
        <v>24</v>
      </c>
      <c r="C1233" s="1306">
        <f t="shared" si="448"/>
        <v>0.15189873417721519</v>
      </c>
      <c r="D1233" s="1305">
        <v>3.3567</v>
      </c>
      <c r="E1233" s="1306">
        <f t="shared" si="452"/>
        <v>80.5608</v>
      </c>
      <c r="F1233" s="1307">
        <v>1</v>
      </c>
      <c r="G1233" s="1308">
        <f t="shared" si="449"/>
        <v>80.56</v>
      </c>
      <c r="H1233" s="1306">
        <f t="shared" si="450"/>
        <v>19.41</v>
      </c>
      <c r="I1233" s="1309">
        <f t="shared" si="451"/>
        <v>99.97</v>
      </c>
    </row>
    <row r="1234" spans="1:9" x14ac:dyDescent="0.2">
      <c r="A1234" s="1290" t="s">
        <v>1653</v>
      </c>
      <c r="B1234" s="1325">
        <v>120</v>
      </c>
      <c r="C1234" s="1306">
        <f t="shared" si="448"/>
        <v>0.759493670886076</v>
      </c>
      <c r="D1234" s="1305">
        <v>3.3567</v>
      </c>
      <c r="E1234" s="1306">
        <f t="shared" si="452"/>
        <v>402.80399999999997</v>
      </c>
      <c r="F1234" s="1307">
        <v>1</v>
      </c>
      <c r="G1234" s="1308">
        <f t="shared" si="449"/>
        <v>402.8</v>
      </c>
      <c r="H1234" s="1306">
        <f t="shared" si="450"/>
        <v>97.03</v>
      </c>
      <c r="I1234" s="1309">
        <f t="shared" si="451"/>
        <v>499.83000000000004</v>
      </c>
    </row>
    <row r="1235" spans="1:9" x14ac:dyDescent="0.2">
      <c r="A1235" s="1290" t="s">
        <v>1653</v>
      </c>
      <c r="B1235" s="1325">
        <v>96</v>
      </c>
      <c r="C1235" s="1306">
        <f t="shared" si="448"/>
        <v>0.60759493670886078</v>
      </c>
      <c r="D1235" s="1305">
        <v>3.3567</v>
      </c>
      <c r="E1235" s="1306">
        <f t="shared" si="452"/>
        <v>322.2432</v>
      </c>
      <c r="F1235" s="1307">
        <v>1</v>
      </c>
      <c r="G1235" s="1308">
        <f t="shared" si="449"/>
        <v>322.24</v>
      </c>
      <c r="H1235" s="1306">
        <f t="shared" si="450"/>
        <v>77.63</v>
      </c>
      <c r="I1235" s="1309">
        <f t="shared" si="451"/>
        <v>399.87</v>
      </c>
    </row>
    <row r="1236" spans="1:9" x14ac:dyDescent="0.2">
      <c r="A1236" s="1290" t="s">
        <v>1653</v>
      </c>
      <c r="B1236" s="1325">
        <v>24</v>
      </c>
      <c r="C1236" s="1306">
        <f t="shared" si="448"/>
        <v>0.15189873417721519</v>
      </c>
      <c r="D1236" s="1305">
        <v>3.3567</v>
      </c>
      <c r="E1236" s="1306">
        <f t="shared" si="452"/>
        <v>80.5608</v>
      </c>
      <c r="F1236" s="1307">
        <v>1</v>
      </c>
      <c r="G1236" s="1308">
        <f t="shared" si="449"/>
        <v>80.56</v>
      </c>
      <c r="H1236" s="1306">
        <f t="shared" si="450"/>
        <v>19.41</v>
      </c>
      <c r="I1236" s="1309">
        <f t="shared" si="451"/>
        <v>99.97</v>
      </c>
    </row>
    <row r="1237" spans="1:9" x14ac:dyDescent="0.2">
      <c r="A1237" s="1290" t="s">
        <v>1638</v>
      </c>
      <c r="B1237" s="1325">
        <v>56</v>
      </c>
      <c r="C1237" s="1306">
        <f t="shared" si="448"/>
        <v>0.35443037974683544</v>
      </c>
      <c r="D1237" s="1305">
        <v>4.1478999999999999</v>
      </c>
      <c r="E1237" s="1306">
        <f t="shared" si="452"/>
        <v>232.2824</v>
      </c>
      <c r="F1237" s="1307">
        <v>1</v>
      </c>
      <c r="G1237" s="1308">
        <f t="shared" si="449"/>
        <v>232.28</v>
      </c>
      <c r="H1237" s="1306">
        <f t="shared" si="450"/>
        <v>55.96</v>
      </c>
      <c r="I1237" s="1309">
        <f t="shared" si="451"/>
        <v>288.24</v>
      </c>
    </row>
    <row r="1238" spans="1:9" x14ac:dyDescent="0.2">
      <c r="A1238" s="1290" t="s">
        <v>1638</v>
      </c>
      <c r="B1238" s="1325">
        <v>24</v>
      </c>
      <c r="C1238" s="1306">
        <f t="shared" si="448"/>
        <v>0.15189873417721519</v>
      </c>
      <c r="D1238" s="1305">
        <v>4.1478999999999999</v>
      </c>
      <c r="E1238" s="1306">
        <f t="shared" si="452"/>
        <v>99.549599999999998</v>
      </c>
      <c r="F1238" s="1307">
        <v>1</v>
      </c>
      <c r="G1238" s="1308">
        <f t="shared" si="449"/>
        <v>99.55</v>
      </c>
      <c r="H1238" s="1306">
        <f t="shared" si="450"/>
        <v>23.98</v>
      </c>
      <c r="I1238" s="1309">
        <f t="shared" si="451"/>
        <v>123.53</v>
      </c>
    </row>
    <row r="1239" spans="1:9" x14ac:dyDescent="0.2">
      <c r="A1239" s="1290" t="s">
        <v>1653</v>
      </c>
      <c r="B1239" s="1325">
        <v>39</v>
      </c>
      <c r="C1239" s="1306">
        <f t="shared" si="448"/>
        <v>0.24683544303797469</v>
      </c>
      <c r="D1239" s="1305">
        <v>707</v>
      </c>
      <c r="E1239" s="1306">
        <f>D1239*C1239</f>
        <v>174.51265822784811</v>
      </c>
      <c r="F1239" s="1307">
        <v>1</v>
      </c>
      <c r="G1239" s="1308">
        <f t="shared" si="449"/>
        <v>174.51</v>
      </c>
      <c r="H1239" s="1306">
        <f t="shared" si="450"/>
        <v>42.04</v>
      </c>
      <c r="I1239" s="1309">
        <f t="shared" si="451"/>
        <v>216.54999999999998</v>
      </c>
    </row>
    <row r="1240" spans="1:9" x14ac:dyDescent="0.2">
      <c r="A1240" s="1288" t="s">
        <v>1709</v>
      </c>
      <c r="B1240" s="1323">
        <f>B1241+B1257</f>
        <v>933</v>
      </c>
      <c r="C1240" s="1298">
        <f>C1241+C1257</f>
        <v>5.9050632911392409</v>
      </c>
      <c r="D1240" s="1298"/>
      <c r="E1240" s="1298"/>
      <c r="F1240" s="1299"/>
      <c r="G1240" s="1298">
        <f>G1241+G1257</f>
        <v>5057.13</v>
      </c>
      <c r="H1240" s="1298">
        <f>H1241+H1257</f>
        <v>1218.2800000000002</v>
      </c>
      <c r="I1240" s="1300">
        <f>I1241+I1257</f>
        <v>6275.4100000000008</v>
      </c>
    </row>
    <row r="1241" spans="1:9" ht="38.25" x14ac:dyDescent="0.2">
      <c r="A1241" s="1289" t="s">
        <v>8</v>
      </c>
      <c r="B1241" s="1324">
        <f>SUM(B1242:B1256)</f>
        <v>540.5</v>
      </c>
      <c r="C1241" s="1302">
        <f>SUM(C1242:C1256)</f>
        <v>3.4208860759493671</v>
      </c>
      <c r="D1241" s="1302"/>
      <c r="E1241" s="1302"/>
      <c r="F1241" s="1312"/>
      <c r="G1241" s="1302">
        <f>SUM(G1242:G1256)</f>
        <v>3598.6800000000003</v>
      </c>
      <c r="H1241" s="1302">
        <f>SUM(H1242:H1256)</f>
        <v>866.94</v>
      </c>
      <c r="I1241" s="1304">
        <f>SUM(I1242:I1256)</f>
        <v>4465.6200000000008</v>
      </c>
    </row>
    <row r="1242" spans="1:9" ht="25.5" x14ac:dyDescent="0.2">
      <c r="A1242" s="1290" t="s">
        <v>1710</v>
      </c>
      <c r="B1242" s="1325">
        <v>10</v>
      </c>
      <c r="C1242" s="1306">
        <f t="shared" ref="C1242:C1256" si="453">B1242/158</f>
        <v>6.3291139240506333E-2</v>
      </c>
      <c r="D1242" s="1305">
        <v>5.4786000000000001</v>
      </c>
      <c r="E1242" s="1306">
        <f t="shared" ref="E1242:E1253" si="454">D1242*B1242</f>
        <v>54.786000000000001</v>
      </c>
      <c r="F1242" s="1307">
        <v>1</v>
      </c>
      <c r="G1242" s="1308">
        <f t="shared" ref="G1242:G1256" si="455">ROUND(E1242*F1242,2)</f>
        <v>54.79</v>
      </c>
      <c r="H1242" s="1306">
        <f t="shared" ref="H1242:H1256" si="456">ROUND(G1242*24.09%,2)</f>
        <v>13.2</v>
      </c>
      <c r="I1242" s="1309">
        <f t="shared" ref="I1242:I1256" si="457">G1242+H1242</f>
        <v>67.989999999999995</v>
      </c>
    </row>
    <row r="1243" spans="1:9" ht="25.5" x14ac:dyDescent="0.2">
      <c r="A1243" s="1290" t="s">
        <v>1710</v>
      </c>
      <c r="B1243" s="1325">
        <v>24</v>
      </c>
      <c r="C1243" s="1306">
        <f t="shared" si="453"/>
        <v>0.15189873417721519</v>
      </c>
      <c r="D1243" s="1305">
        <v>5.4786000000000001</v>
      </c>
      <c r="E1243" s="1306">
        <f t="shared" si="454"/>
        <v>131.4864</v>
      </c>
      <c r="F1243" s="1307">
        <v>1</v>
      </c>
      <c r="G1243" s="1308">
        <f t="shared" si="455"/>
        <v>131.49</v>
      </c>
      <c r="H1243" s="1306">
        <f t="shared" si="456"/>
        <v>31.68</v>
      </c>
      <c r="I1243" s="1309">
        <f t="shared" si="457"/>
        <v>163.17000000000002</v>
      </c>
    </row>
    <row r="1244" spans="1:9" ht="25.5" x14ac:dyDescent="0.2">
      <c r="A1244" s="1290" t="s">
        <v>1710</v>
      </c>
      <c r="B1244" s="1325">
        <v>20</v>
      </c>
      <c r="C1244" s="1306">
        <f t="shared" si="453"/>
        <v>0.12658227848101267</v>
      </c>
      <c r="D1244" s="1305">
        <v>5.4786000000000001</v>
      </c>
      <c r="E1244" s="1306">
        <f t="shared" si="454"/>
        <v>109.572</v>
      </c>
      <c r="F1244" s="1307">
        <v>1</v>
      </c>
      <c r="G1244" s="1308">
        <f t="shared" si="455"/>
        <v>109.57</v>
      </c>
      <c r="H1244" s="1306">
        <f t="shared" si="456"/>
        <v>26.4</v>
      </c>
      <c r="I1244" s="1309">
        <f t="shared" si="457"/>
        <v>135.97</v>
      </c>
    </row>
    <row r="1245" spans="1:9" ht="25.5" x14ac:dyDescent="0.2">
      <c r="A1245" s="1290" t="s">
        <v>1710</v>
      </c>
      <c r="B1245" s="1325">
        <v>24</v>
      </c>
      <c r="C1245" s="1306">
        <f t="shared" si="453"/>
        <v>0.15189873417721519</v>
      </c>
      <c r="D1245" s="1305">
        <v>5.4786000000000001</v>
      </c>
      <c r="E1245" s="1306">
        <f t="shared" si="454"/>
        <v>131.4864</v>
      </c>
      <c r="F1245" s="1307">
        <v>1</v>
      </c>
      <c r="G1245" s="1308">
        <f t="shared" si="455"/>
        <v>131.49</v>
      </c>
      <c r="H1245" s="1306">
        <f t="shared" si="456"/>
        <v>31.68</v>
      </c>
      <c r="I1245" s="1309">
        <f t="shared" si="457"/>
        <v>163.17000000000002</v>
      </c>
    </row>
    <row r="1246" spans="1:9" ht="25.5" x14ac:dyDescent="0.2">
      <c r="A1246" s="1290" t="s">
        <v>1710</v>
      </c>
      <c r="B1246" s="1325">
        <v>56.5</v>
      </c>
      <c r="C1246" s="1306">
        <f t="shared" si="453"/>
        <v>0.35759493670886078</v>
      </c>
      <c r="D1246" s="1305">
        <v>5.4786000000000001</v>
      </c>
      <c r="E1246" s="1306">
        <f t="shared" si="454"/>
        <v>309.54090000000002</v>
      </c>
      <c r="F1246" s="1307">
        <v>1</v>
      </c>
      <c r="G1246" s="1308">
        <f t="shared" si="455"/>
        <v>309.54000000000002</v>
      </c>
      <c r="H1246" s="1306">
        <f t="shared" si="456"/>
        <v>74.569999999999993</v>
      </c>
      <c r="I1246" s="1309">
        <f t="shared" si="457"/>
        <v>384.11</v>
      </c>
    </row>
    <row r="1247" spans="1:9" ht="25.5" x14ac:dyDescent="0.2">
      <c r="A1247" s="1290" t="s">
        <v>1710</v>
      </c>
      <c r="B1247" s="1325">
        <v>48</v>
      </c>
      <c r="C1247" s="1306">
        <f t="shared" si="453"/>
        <v>0.30379746835443039</v>
      </c>
      <c r="D1247" s="1305">
        <v>5.4786000000000001</v>
      </c>
      <c r="E1247" s="1306">
        <f t="shared" si="454"/>
        <v>262.97280000000001</v>
      </c>
      <c r="F1247" s="1307">
        <v>1</v>
      </c>
      <c r="G1247" s="1308">
        <f t="shared" si="455"/>
        <v>262.97000000000003</v>
      </c>
      <c r="H1247" s="1306">
        <f t="shared" si="456"/>
        <v>63.35</v>
      </c>
      <c r="I1247" s="1309">
        <f t="shared" si="457"/>
        <v>326.32000000000005</v>
      </c>
    </row>
    <row r="1248" spans="1:9" ht="25.5" x14ac:dyDescent="0.2">
      <c r="A1248" s="1290" t="s">
        <v>1710</v>
      </c>
      <c r="B1248" s="1325">
        <v>28</v>
      </c>
      <c r="C1248" s="1306">
        <f t="shared" si="453"/>
        <v>0.17721518987341772</v>
      </c>
      <c r="D1248" s="1305">
        <v>5.4786000000000001</v>
      </c>
      <c r="E1248" s="1306">
        <f t="shared" si="454"/>
        <v>153.4008</v>
      </c>
      <c r="F1248" s="1307">
        <v>1</v>
      </c>
      <c r="G1248" s="1308">
        <f t="shared" si="455"/>
        <v>153.4</v>
      </c>
      <c r="H1248" s="1306">
        <f t="shared" si="456"/>
        <v>36.950000000000003</v>
      </c>
      <c r="I1248" s="1309">
        <f t="shared" si="457"/>
        <v>190.35000000000002</v>
      </c>
    </row>
    <row r="1249" spans="1:9" ht="25.5" x14ac:dyDescent="0.2">
      <c r="A1249" s="1290" t="s">
        <v>1710</v>
      </c>
      <c r="B1249" s="1325">
        <v>14</v>
      </c>
      <c r="C1249" s="1306">
        <f t="shared" si="453"/>
        <v>8.8607594936708861E-2</v>
      </c>
      <c r="D1249" s="1305">
        <v>5.4786000000000001</v>
      </c>
      <c r="E1249" s="1306">
        <f t="shared" si="454"/>
        <v>76.700400000000002</v>
      </c>
      <c r="F1249" s="1307">
        <v>1</v>
      </c>
      <c r="G1249" s="1308">
        <f t="shared" si="455"/>
        <v>76.7</v>
      </c>
      <c r="H1249" s="1306">
        <f t="shared" si="456"/>
        <v>18.48</v>
      </c>
      <c r="I1249" s="1309">
        <f t="shared" si="457"/>
        <v>95.18</v>
      </c>
    </row>
    <row r="1250" spans="1:9" ht="25.5" x14ac:dyDescent="0.2">
      <c r="A1250" s="1290" t="s">
        <v>1711</v>
      </c>
      <c r="B1250" s="1325">
        <v>24</v>
      </c>
      <c r="C1250" s="1306">
        <f t="shared" si="453"/>
        <v>0.15189873417721519</v>
      </c>
      <c r="D1250" s="1305">
        <v>6.0420999999999996</v>
      </c>
      <c r="E1250" s="1306">
        <f t="shared" si="454"/>
        <v>145.0104</v>
      </c>
      <c r="F1250" s="1307">
        <v>1</v>
      </c>
      <c r="G1250" s="1308">
        <f t="shared" si="455"/>
        <v>145.01</v>
      </c>
      <c r="H1250" s="1306">
        <f t="shared" si="456"/>
        <v>34.93</v>
      </c>
      <c r="I1250" s="1309">
        <f t="shared" si="457"/>
        <v>179.94</v>
      </c>
    </row>
    <row r="1251" spans="1:9" ht="25.5" x14ac:dyDescent="0.2">
      <c r="A1251" s="1290" t="s">
        <v>1711</v>
      </c>
      <c r="B1251" s="1325">
        <v>34</v>
      </c>
      <c r="C1251" s="1306">
        <f t="shared" si="453"/>
        <v>0.21518987341772153</v>
      </c>
      <c r="D1251" s="1305">
        <v>6.0420999999999996</v>
      </c>
      <c r="E1251" s="1306">
        <f t="shared" si="454"/>
        <v>205.4314</v>
      </c>
      <c r="F1251" s="1307">
        <v>1</v>
      </c>
      <c r="G1251" s="1308">
        <f t="shared" si="455"/>
        <v>205.43</v>
      </c>
      <c r="H1251" s="1306">
        <f t="shared" si="456"/>
        <v>49.49</v>
      </c>
      <c r="I1251" s="1309">
        <f t="shared" si="457"/>
        <v>254.92000000000002</v>
      </c>
    </row>
    <row r="1252" spans="1:9" ht="25.5" x14ac:dyDescent="0.2">
      <c r="A1252" s="1290" t="s">
        <v>1711</v>
      </c>
      <c r="B1252" s="1325">
        <v>62</v>
      </c>
      <c r="C1252" s="1306">
        <f t="shared" si="453"/>
        <v>0.39240506329113922</v>
      </c>
      <c r="D1252" s="1305">
        <v>6.0420999999999996</v>
      </c>
      <c r="E1252" s="1306">
        <f t="shared" si="454"/>
        <v>374.61019999999996</v>
      </c>
      <c r="F1252" s="1307">
        <v>1</v>
      </c>
      <c r="G1252" s="1308">
        <f t="shared" si="455"/>
        <v>374.61</v>
      </c>
      <c r="H1252" s="1306">
        <f t="shared" si="456"/>
        <v>90.24</v>
      </c>
      <c r="I1252" s="1309">
        <f t="shared" si="457"/>
        <v>464.85</v>
      </c>
    </row>
    <row r="1253" spans="1:9" ht="25.5" x14ac:dyDescent="0.2">
      <c r="A1253" s="1290" t="s">
        <v>1710</v>
      </c>
      <c r="B1253" s="1325">
        <v>14</v>
      </c>
      <c r="C1253" s="1306">
        <f t="shared" si="453"/>
        <v>8.8607594936708861E-2</v>
      </c>
      <c r="D1253" s="1305">
        <v>6.0420999999999996</v>
      </c>
      <c r="E1253" s="1306">
        <f t="shared" si="454"/>
        <v>84.589399999999998</v>
      </c>
      <c r="F1253" s="1307">
        <v>1</v>
      </c>
      <c r="G1253" s="1308">
        <f t="shared" si="455"/>
        <v>84.59</v>
      </c>
      <c r="H1253" s="1306">
        <f t="shared" si="456"/>
        <v>20.38</v>
      </c>
      <c r="I1253" s="1309">
        <f t="shared" si="457"/>
        <v>104.97</v>
      </c>
    </row>
    <row r="1254" spans="1:9" ht="25.5" x14ac:dyDescent="0.2">
      <c r="A1254" s="1290" t="s">
        <v>1710</v>
      </c>
      <c r="B1254" s="1325">
        <v>39</v>
      </c>
      <c r="C1254" s="1306">
        <f t="shared" si="453"/>
        <v>0.24683544303797469</v>
      </c>
      <c r="D1254" s="1305">
        <v>1124</v>
      </c>
      <c r="E1254" s="1306">
        <f>D1254*C1254</f>
        <v>277.44303797468353</v>
      </c>
      <c r="F1254" s="1307">
        <v>1</v>
      </c>
      <c r="G1254" s="1308">
        <f t="shared" si="455"/>
        <v>277.44</v>
      </c>
      <c r="H1254" s="1306">
        <f t="shared" si="456"/>
        <v>66.84</v>
      </c>
      <c r="I1254" s="1309">
        <f t="shared" si="457"/>
        <v>344.28</v>
      </c>
    </row>
    <row r="1255" spans="1:9" ht="25.5" x14ac:dyDescent="0.2">
      <c r="A1255" s="1290" t="s">
        <v>1710</v>
      </c>
      <c r="B1255" s="1325">
        <v>24</v>
      </c>
      <c r="C1255" s="1306">
        <f t="shared" si="453"/>
        <v>0.15189873417721519</v>
      </c>
      <c r="D1255" s="1305">
        <v>1124</v>
      </c>
      <c r="E1255" s="1306">
        <f>D1255*C1255</f>
        <v>170.73417721518987</v>
      </c>
      <c r="F1255" s="1307">
        <v>1</v>
      </c>
      <c r="G1255" s="1308">
        <f t="shared" si="455"/>
        <v>170.73</v>
      </c>
      <c r="H1255" s="1306">
        <f t="shared" si="456"/>
        <v>41.13</v>
      </c>
      <c r="I1255" s="1309">
        <f t="shared" si="457"/>
        <v>211.85999999999999</v>
      </c>
    </row>
    <row r="1256" spans="1:9" x14ac:dyDescent="0.2">
      <c r="A1256" s="1290" t="s">
        <v>510</v>
      </c>
      <c r="B1256" s="1325">
        <v>119</v>
      </c>
      <c r="C1256" s="1306">
        <f t="shared" si="453"/>
        <v>0.75316455696202533</v>
      </c>
      <c r="D1256" s="1305">
        <v>1475</v>
      </c>
      <c r="E1256" s="1306">
        <f>D1256*C1256</f>
        <v>1110.9177215189873</v>
      </c>
      <c r="F1256" s="1307">
        <v>1</v>
      </c>
      <c r="G1256" s="1308">
        <f t="shared" si="455"/>
        <v>1110.92</v>
      </c>
      <c r="H1256" s="1306">
        <f t="shared" si="456"/>
        <v>267.62</v>
      </c>
      <c r="I1256" s="1309">
        <f t="shared" si="457"/>
        <v>1378.54</v>
      </c>
    </row>
    <row r="1257" spans="1:9" ht="25.5" x14ac:dyDescent="0.2">
      <c r="A1257" s="1289" t="s">
        <v>7</v>
      </c>
      <c r="B1257" s="1324">
        <f>SUM(B1258:B1264)</f>
        <v>392.5</v>
      </c>
      <c r="C1257" s="1302">
        <f>SUM(C1258:C1264)</f>
        <v>2.4841772151898738</v>
      </c>
      <c r="D1257" s="1302"/>
      <c r="E1257" s="1302"/>
      <c r="F1257" s="1312"/>
      <c r="G1257" s="1302">
        <f>SUM(G1258:G1264)</f>
        <v>1458.45</v>
      </c>
      <c r="H1257" s="1302">
        <f>SUM(H1258:H1264)</f>
        <v>351.34000000000003</v>
      </c>
      <c r="I1257" s="1304">
        <f>SUM(I1258:I1264)</f>
        <v>1809.79</v>
      </c>
    </row>
    <row r="1258" spans="1:9" x14ac:dyDescent="0.2">
      <c r="A1258" s="1290" t="s">
        <v>1653</v>
      </c>
      <c r="B1258" s="1325">
        <v>48</v>
      </c>
      <c r="C1258" s="1306">
        <f t="shared" ref="C1258:C1264" si="458">B1258/158</f>
        <v>0.30379746835443039</v>
      </c>
      <c r="D1258" s="1305">
        <v>3.6564000000000001</v>
      </c>
      <c r="E1258" s="1306">
        <f t="shared" ref="E1258:E1264" si="459">D1258*B1258</f>
        <v>175.50720000000001</v>
      </c>
      <c r="F1258" s="1307">
        <v>1</v>
      </c>
      <c r="G1258" s="1308">
        <f t="shared" ref="G1258:G1264" si="460">ROUND(E1258*F1258,2)</f>
        <v>175.51</v>
      </c>
      <c r="H1258" s="1306">
        <f t="shared" ref="H1258:H1264" si="461">ROUND(G1258*24.09%,2)</f>
        <v>42.28</v>
      </c>
      <c r="I1258" s="1309">
        <f t="shared" ref="I1258:I1264" si="462">G1258+H1258</f>
        <v>217.79</v>
      </c>
    </row>
    <row r="1259" spans="1:9" x14ac:dyDescent="0.2">
      <c r="A1259" s="1290" t="s">
        <v>1653</v>
      </c>
      <c r="B1259" s="1325">
        <v>72</v>
      </c>
      <c r="C1259" s="1306">
        <f t="shared" si="458"/>
        <v>0.45569620253164556</v>
      </c>
      <c r="D1259" s="1305">
        <v>3.6564000000000001</v>
      </c>
      <c r="E1259" s="1306">
        <f t="shared" si="459"/>
        <v>263.26080000000002</v>
      </c>
      <c r="F1259" s="1307">
        <v>1</v>
      </c>
      <c r="G1259" s="1308">
        <f t="shared" si="460"/>
        <v>263.26</v>
      </c>
      <c r="H1259" s="1306">
        <f t="shared" si="461"/>
        <v>63.42</v>
      </c>
      <c r="I1259" s="1309">
        <f t="shared" si="462"/>
        <v>326.68</v>
      </c>
    </row>
    <row r="1260" spans="1:9" x14ac:dyDescent="0.2">
      <c r="A1260" s="1290" t="s">
        <v>1653</v>
      </c>
      <c r="B1260" s="1325">
        <v>72</v>
      </c>
      <c r="C1260" s="1306">
        <f t="shared" si="458"/>
        <v>0.45569620253164556</v>
      </c>
      <c r="D1260" s="1305">
        <v>3.6564000000000001</v>
      </c>
      <c r="E1260" s="1306">
        <f t="shared" si="459"/>
        <v>263.26080000000002</v>
      </c>
      <c r="F1260" s="1307">
        <v>1</v>
      </c>
      <c r="G1260" s="1308">
        <f t="shared" si="460"/>
        <v>263.26</v>
      </c>
      <c r="H1260" s="1306">
        <f t="shared" si="461"/>
        <v>63.42</v>
      </c>
      <c r="I1260" s="1309">
        <f t="shared" si="462"/>
        <v>326.68</v>
      </c>
    </row>
    <row r="1261" spans="1:9" x14ac:dyDescent="0.2">
      <c r="A1261" s="1290" t="s">
        <v>1653</v>
      </c>
      <c r="B1261" s="1325">
        <v>48</v>
      </c>
      <c r="C1261" s="1306">
        <f t="shared" si="458"/>
        <v>0.30379746835443039</v>
      </c>
      <c r="D1261" s="1305">
        <v>3.6564000000000001</v>
      </c>
      <c r="E1261" s="1306">
        <f t="shared" si="459"/>
        <v>175.50720000000001</v>
      </c>
      <c r="F1261" s="1307">
        <v>1</v>
      </c>
      <c r="G1261" s="1308">
        <f t="shared" si="460"/>
        <v>175.51</v>
      </c>
      <c r="H1261" s="1306">
        <f t="shared" si="461"/>
        <v>42.28</v>
      </c>
      <c r="I1261" s="1309">
        <f t="shared" si="462"/>
        <v>217.79</v>
      </c>
    </row>
    <row r="1262" spans="1:9" x14ac:dyDescent="0.2">
      <c r="A1262" s="1290" t="s">
        <v>1653</v>
      </c>
      <c r="B1262" s="1325">
        <v>32.5</v>
      </c>
      <c r="C1262" s="1306">
        <f t="shared" si="458"/>
        <v>0.20569620253164558</v>
      </c>
      <c r="D1262" s="1305">
        <v>3.6564000000000001</v>
      </c>
      <c r="E1262" s="1306">
        <f t="shared" si="459"/>
        <v>118.833</v>
      </c>
      <c r="F1262" s="1307">
        <v>1</v>
      </c>
      <c r="G1262" s="1308">
        <f t="shared" si="460"/>
        <v>118.83</v>
      </c>
      <c r="H1262" s="1306">
        <f t="shared" si="461"/>
        <v>28.63</v>
      </c>
      <c r="I1262" s="1309">
        <f t="shared" si="462"/>
        <v>147.46</v>
      </c>
    </row>
    <row r="1263" spans="1:9" x14ac:dyDescent="0.2">
      <c r="A1263" s="1290" t="s">
        <v>1653</v>
      </c>
      <c r="B1263" s="1325">
        <v>48</v>
      </c>
      <c r="C1263" s="1306">
        <f t="shared" si="458"/>
        <v>0.30379746835443039</v>
      </c>
      <c r="D1263" s="1305">
        <v>3.6564000000000001</v>
      </c>
      <c r="E1263" s="1306">
        <f t="shared" si="459"/>
        <v>175.50720000000001</v>
      </c>
      <c r="F1263" s="1307">
        <v>1</v>
      </c>
      <c r="G1263" s="1308">
        <f t="shared" si="460"/>
        <v>175.51</v>
      </c>
      <c r="H1263" s="1306">
        <f t="shared" si="461"/>
        <v>42.28</v>
      </c>
      <c r="I1263" s="1309">
        <f t="shared" si="462"/>
        <v>217.79</v>
      </c>
    </row>
    <row r="1264" spans="1:9" x14ac:dyDescent="0.2">
      <c r="A1264" s="1290" t="s">
        <v>1672</v>
      </c>
      <c r="B1264" s="1325">
        <v>72</v>
      </c>
      <c r="C1264" s="1306">
        <f t="shared" si="458"/>
        <v>0.45569620253164556</v>
      </c>
      <c r="D1264" s="1305">
        <v>3.9801000000000002</v>
      </c>
      <c r="E1264" s="1306">
        <f t="shared" si="459"/>
        <v>286.56720000000001</v>
      </c>
      <c r="F1264" s="1307">
        <v>1</v>
      </c>
      <c r="G1264" s="1308">
        <f t="shared" si="460"/>
        <v>286.57</v>
      </c>
      <c r="H1264" s="1306">
        <f t="shared" si="461"/>
        <v>69.03</v>
      </c>
      <c r="I1264" s="1309">
        <f t="shared" si="462"/>
        <v>355.6</v>
      </c>
    </row>
    <row r="1265" spans="1:9" x14ac:dyDescent="0.2">
      <c r="A1265" s="1288" t="s">
        <v>1712</v>
      </c>
      <c r="B1265" s="1323">
        <f>B1266</f>
        <v>921</v>
      </c>
      <c r="C1265" s="1298">
        <f>C1266</f>
        <v>5.8291139240506329</v>
      </c>
      <c r="D1265" s="1298"/>
      <c r="E1265" s="1298"/>
      <c r="F1265" s="1299"/>
      <c r="G1265" s="1298">
        <f>G1266</f>
        <v>7929.7999999999993</v>
      </c>
      <c r="H1265" s="1298">
        <f>H1266</f>
        <v>1910.29</v>
      </c>
      <c r="I1265" s="1300">
        <f>I1266</f>
        <v>9840.09</v>
      </c>
    </row>
    <row r="1266" spans="1:9" ht="25.5" x14ac:dyDescent="0.2">
      <c r="A1266" s="1289" t="s">
        <v>10</v>
      </c>
      <c r="B1266" s="1324">
        <f>SUM(B1267:B1281)</f>
        <v>921</v>
      </c>
      <c r="C1266" s="1302">
        <f>SUM(C1267:C1281)</f>
        <v>5.8291139240506329</v>
      </c>
      <c r="D1266" s="1302"/>
      <c r="E1266" s="1302"/>
      <c r="F1266" s="1312"/>
      <c r="G1266" s="1302">
        <f>SUM(G1267:G1281)</f>
        <v>7929.7999999999993</v>
      </c>
      <c r="H1266" s="1302">
        <f>SUM(H1267:H1281)</f>
        <v>1910.29</v>
      </c>
      <c r="I1266" s="1304">
        <f>SUM(I1267:I1281)</f>
        <v>9840.09</v>
      </c>
    </row>
    <row r="1267" spans="1:9" x14ac:dyDescent="0.2">
      <c r="A1267" s="1290" t="s">
        <v>1713</v>
      </c>
      <c r="B1267" s="1325">
        <v>24</v>
      </c>
      <c r="C1267" s="1306">
        <f t="shared" ref="C1267:C1281" si="463">B1267/158</f>
        <v>0.15189873417721519</v>
      </c>
      <c r="D1267" s="1305">
        <v>7.0130999999999997</v>
      </c>
      <c r="E1267" s="1306">
        <f t="shared" ref="E1267:E1278" si="464">D1267*B1267</f>
        <v>168.31439999999998</v>
      </c>
      <c r="F1267" s="1307">
        <v>1</v>
      </c>
      <c r="G1267" s="1308">
        <f t="shared" ref="G1267:G1281" si="465">ROUND(E1267*F1267,2)</f>
        <v>168.31</v>
      </c>
      <c r="H1267" s="1306">
        <f t="shared" ref="H1267:H1281" si="466">ROUND(G1267*24.09%,2)</f>
        <v>40.549999999999997</v>
      </c>
      <c r="I1267" s="1309">
        <f t="shared" ref="I1267:I1281" si="467">G1267+H1267</f>
        <v>208.86</v>
      </c>
    </row>
    <row r="1268" spans="1:9" x14ac:dyDescent="0.2">
      <c r="A1268" s="1290" t="s">
        <v>1713</v>
      </c>
      <c r="B1268" s="1325">
        <v>48</v>
      </c>
      <c r="C1268" s="1306">
        <f t="shared" si="463"/>
        <v>0.30379746835443039</v>
      </c>
      <c r="D1268" s="1305">
        <v>7.0130999999999997</v>
      </c>
      <c r="E1268" s="1306">
        <f t="shared" si="464"/>
        <v>336.62879999999996</v>
      </c>
      <c r="F1268" s="1307">
        <v>1</v>
      </c>
      <c r="G1268" s="1308">
        <f t="shared" si="465"/>
        <v>336.63</v>
      </c>
      <c r="H1268" s="1306">
        <f t="shared" si="466"/>
        <v>81.09</v>
      </c>
      <c r="I1268" s="1309">
        <f t="shared" si="467"/>
        <v>417.72</v>
      </c>
    </row>
    <row r="1269" spans="1:9" x14ac:dyDescent="0.2">
      <c r="A1269" s="1290" t="s">
        <v>1714</v>
      </c>
      <c r="B1269" s="1325">
        <v>39.5</v>
      </c>
      <c r="C1269" s="1306">
        <f t="shared" si="463"/>
        <v>0.25</v>
      </c>
      <c r="D1269" s="1305">
        <v>8.4636999999999993</v>
      </c>
      <c r="E1269" s="1306">
        <f t="shared" si="464"/>
        <v>334.31614999999999</v>
      </c>
      <c r="F1269" s="1307">
        <v>1</v>
      </c>
      <c r="G1269" s="1308">
        <f t="shared" si="465"/>
        <v>334.32</v>
      </c>
      <c r="H1269" s="1306">
        <f t="shared" si="466"/>
        <v>80.540000000000006</v>
      </c>
      <c r="I1269" s="1309">
        <f t="shared" si="467"/>
        <v>414.86</v>
      </c>
    </row>
    <row r="1270" spans="1:9" x14ac:dyDescent="0.2">
      <c r="A1270" s="1290" t="s">
        <v>1714</v>
      </c>
      <c r="B1270" s="1325">
        <v>93</v>
      </c>
      <c r="C1270" s="1306">
        <f t="shared" si="463"/>
        <v>0.58860759493670889</v>
      </c>
      <c r="D1270" s="1305">
        <v>8.4636999999999993</v>
      </c>
      <c r="E1270" s="1306">
        <f t="shared" si="464"/>
        <v>787.12409999999988</v>
      </c>
      <c r="F1270" s="1307">
        <v>1</v>
      </c>
      <c r="G1270" s="1308">
        <f t="shared" si="465"/>
        <v>787.12</v>
      </c>
      <c r="H1270" s="1306">
        <f t="shared" si="466"/>
        <v>189.62</v>
      </c>
      <c r="I1270" s="1309">
        <f t="shared" si="467"/>
        <v>976.74</v>
      </c>
    </row>
    <row r="1271" spans="1:9" x14ac:dyDescent="0.2">
      <c r="A1271" s="1290" t="s">
        <v>1714</v>
      </c>
      <c r="B1271" s="1325">
        <v>80.5</v>
      </c>
      <c r="C1271" s="1306">
        <f t="shared" si="463"/>
        <v>0.509493670886076</v>
      </c>
      <c r="D1271" s="1305">
        <v>8.4636999999999993</v>
      </c>
      <c r="E1271" s="1306">
        <f t="shared" si="464"/>
        <v>681.3278499999999</v>
      </c>
      <c r="F1271" s="1307">
        <v>1</v>
      </c>
      <c r="G1271" s="1308">
        <f t="shared" si="465"/>
        <v>681.33</v>
      </c>
      <c r="H1271" s="1306">
        <f t="shared" si="466"/>
        <v>164.13</v>
      </c>
      <c r="I1271" s="1309">
        <f t="shared" si="467"/>
        <v>845.46</v>
      </c>
    </row>
    <row r="1272" spans="1:9" x14ac:dyDescent="0.2">
      <c r="A1272" s="1290" t="s">
        <v>1714</v>
      </c>
      <c r="B1272" s="1325">
        <v>15.5</v>
      </c>
      <c r="C1272" s="1306">
        <f t="shared" si="463"/>
        <v>9.8101265822784806E-2</v>
      </c>
      <c r="D1272" s="1305">
        <v>8.4636999999999993</v>
      </c>
      <c r="E1272" s="1306">
        <f t="shared" si="464"/>
        <v>131.18734999999998</v>
      </c>
      <c r="F1272" s="1307">
        <v>1</v>
      </c>
      <c r="G1272" s="1308">
        <f t="shared" si="465"/>
        <v>131.19</v>
      </c>
      <c r="H1272" s="1306">
        <f t="shared" si="466"/>
        <v>31.6</v>
      </c>
      <c r="I1272" s="1309">
        <f t="shared" si="467"/>
        <v>162.79</v>
      </c>
    </row>
    <row r="1273" spans="1:9" x14ac:dyDescent="0.2">
      <c r="A1273" s="1290" t="s">
        <v>1714</v>
      </c>
      <c r="B1273" s="1325">
        <v>15.5</v>
      </c>
      <c r="C1273" s="1306">
        <f t="shared" si="463"/>
        <v>9.8101265822784806E-2</v>
      </c>
      <c r="D1273" s="1305">
        <v>8.4636999999999993</v>
      </c>
      <c r="E1273" s="1306">
        <f t="shared" si="464"/>
        <v>131.18734999999998</v>
      </c>
      <c r="F1273" s="1307">
        <v>1</v>
      </c>
      <c r="G1273" s="1308">
        <f t="shared" si="465"/>
        <v>131.19</v>
      </c>
      <c r="H1273" s="1306">
        <f t="shared" si="466"/>
        <v>31.6</v>
      </c>
      <c r="I1273" s="1309">
        <f t="shared" si="467"/>
        <v>162.79</v>
      </c>
    </row>
    <row r="1274" spans="1:9" x14ac:dyDescent="0.2">
      <c r="A1274" s="1290" t="s">
        <v>1714</v>
      </c>
      <c r="B1274" s="1325">
        <v>84</v>
      </c>
      <c r="C1274" s="1306">
        <f t="shared" si="463"/>
        <v>0.53164556962025311</v>
      </c>
      <c r="D1274" s="1305">
        <v>8.4636999999999993</v>
      </c>
      <c r="E1274" s="1306">
        <f t="shared" si="464"/>
        <v>710.95079999999996</v>
      </c>
      <c r="F1274" s="1307">
        <v>1</v>
      </c>
      <c r="G1274" s="1308">
        <f t="shared" si="465"/>
        <v>710.95</v>
      </c>
      <c r="H1274" s="1306">
        <f t="shared" si="466"/>
        <v>171.27</v>
      </c>
      <c r="I1274" s="1309">
        <f t="shared" si="467"/>
        <v>882.22</v>
      </c>
    </row>
    <row r="1275" spans="1:9" x14ac:dyDescent="0.2">
      <c r="A1275" s="1290" t="s">
        <v>1714</v>
      </c>
      <c r="B1275" s="1325">
        <v>79</v>
      </c>
      <c r="C1275" s="1306">
        <f t="shared" si="463"/>
        <v>0.5</v>
      </c>
      <c r="D1275" s="1305">
        <v>8.4636999999999993</v>
      </c>
      <c r="E1275" s="1306">
        <f t="shared" si="464"/>
        <v>668.63229999999999</v>
      </c>
      <c r="F1275" s="1307">
        <v>1</v>
      </c>
      <c r="G1275" s="1308">
        <f t="shared" si="465"/>
        <v>668.63</v>
      </c>
      <c r="H1275" s="1306">
        <f t="shared" si="466"/>
        <v>161.07</v>
      </c>
      <c r="I1275" s="1309">
        <f t="shared" si="467"/>
        <v>829.7</v>
      </c>
    </row>
    <row r="1276" spans="1:9" x14ac:dyDescent="0.2">
      <c r="A1276" s="1290" t="s">
        <v>1714</v>
      </c>
      <c r="B1276" s="1325">
        <v>10</v>
      </c>
      <c r="C1276" s="1306">
        <f t="shared" si="463"/>
        <v>6.3291139240506333E-2</v>
      </c>
      <c r="D1276" s="1305">
        <v>8.4636999999999993</v>
      </c>
      <c r="E1276" s="1306">
        <f t="shared" si="464"/>
        <v>84.637</v>
      </c>
      <c r="F1276" s="1307">
        <v>1</v>
      </c>
      <c r="G1276" s="1308">
        <f t="shared" si="465"/>
        <v>84.64</v>
      </c>
      <c r="H1276" s="1306">
        <f t="shared" si="466"/>
        <v>20.39</v>
      </c>
      <c r="I1276" s="1309">
        <f t="shared" si="467"/>
        <v>105.03</v>
      </c>
    </row>
    <row r="1277" spans="1:9" x14ac:dyDescent="0.2">
      <c r="A1277" s="1290" t="s">
        <v>1714</v>
      </c>
      <c r="B1277" s="1325">
        <v>55</v>
      </c>
      <c r="C1277" s="1306">
        <f t="shared" si="463"/>
        <v>0.34810126582278483</v>
      </c>
      <c r="D1277" s="1305">
        <v>8.4636999999999993</v>
      </c>
      <c r="E1277" s="1306">
        <f t="shared" si="464"/>
        <v>465.50349999999997</v>
      </c>
      <c r="F1277" s="1307">
        <v>1</v>
      </c>
      <c r="G1277" s="1308">
        <f t="shared" si="465"/>
        <v>465.5</v>
      </c>
      <c r="H1277" s="1306">
        <f t="shared" si="466"/>
        <v>112.14</v>
      </c>
      <c r="I1277" s="1309">
        <f t="shared" si="467"/>
        <v>577.64</v>
      </c>
    </row>
    <row r="1278" spans="1:9" x14ac:dyDescent="0.2">
      <c r="A1278" s="1290" t="s">
        <v>1714</v>
      </c>
      <c r="B1278" s="1325">
        <v>93</v>
      </c>
      <c r="C1278" s="1306">
        <f t="shared" si="463"/>
        <v>0.58860759493670889</v>
      </c>
      <c r="D1278" s="1305">
        <v>8.4636999999999993</v>
      </c>
      <c r="E1278" s="1306">
        <f t="shared" si="464"/>
        <v>787.12409999999988</v>
      </c>
      <c r="F1278" s="1307">
        <v>1</v>
      </c>
      <c r="G1278" s="1308">
        <f t="shared" si="465"/>
        <v>787.12</v>
      </c>
      <c r="H1278" s="1306">
        <f t="shared" si="466"/>
        <v>189.62</v>
      </c>
      <c r="I1278" s="1309">
        <f t="shared" si="467"/>
        <v>976.74</v>
      </c>
    </row>
    <row r="1279" spans="1:9" ht="25.5" x14ac:dyDescent="0.2">
      <c r="A1279" s="1290" t="s">
        <v>1715</v>
      </c>
      <c r="B1279" s="1325">
        <v>96</v>
      </c>
      <c r="C1279" s="1306">
        <f t="shared" si="463"/>
        <v>0.60759493670886078</v>
      </c>
      <c r="D1279" s="1305">
        <v>1303</v>
      </c>
      <c r="E1279" s="1306">
        <f>D1279*C1279</f>
        <v>791.69620253164555</v>
      </c>
      <c r="F1279" s="1307">
        <v>1</v>
      </c>
      <c r="G1279" s="1308">
        <f t="shared" si="465"/>
        <v>791.7</v>
      </c>
      <c r="H1279" s="1306">
        <f t="shared" si="466"/>
        <v>190.72</v>
      </c>
      <c r="I1279" s="1309">
        <f t="shared" si="467"/>
        <v>982.42000000000007</v>
      </c>
    </row>
    <row r="1280" spans="1:9" x14ac:dyDescent="0.2">
      <c r="A1280" s="1290" t="s">
        <v>655</v>
      </c>
      <c r="B1280" s="1325">
        <v>46</v>
      </c>
      <c r="C1280" s="1306">
        <f t="shared" si="463"/>
        <v>0.29113924050632911</v>
      </c>
      <c r="D1280" s="1305">
        <v>1499.5</v>
      </c>
      <c r="E1280" s="1306">
        <f>D1280*C1280</f>
        <v>436.5632911392405</v>
      </c>
      <c r="F1280" s="1307">
        <v>1</v>
      </c>
      <c r="G1280" s="1308">
        <f t="shared" si="465"/>
        <v>436.56</v>
      </c>
      <c r="H1280" s="1306">
        <f t="shared" si="466"/>
        <v>105.17</v>
      </c>
      <c r="I1280" s="1309">
        <f t="shared" si="467"/>
        <v>541.73</v>
      </c>
    </row>
    <row r="1281" spans="1:9" x14ac:dyDescent="0.2">
      <c r="A1281" s="1290" t="s">
        <v>1716</v>
      </c>
      <c r="B1281" s="1325">
        <v>142</v>
      </c>
      <c r="C1281" s="1306">
        <f t="shared" si="463"/>
        <v>0.89873417721518989</v>
      </c>
      <c r="D1281" s="1305">
        <v>1574</v>
      </c>
      <c r="E1281" s="1306">
        <f>D1281*C1281</f>
        <v>1414.6075949367089</v>
      </c>
      <c r="F1281" s="1307">
        <v>1</v>
      </c>
      <c r="G1281" s="1308">
        <f t="shared" si="465"/>
        <v>1414.61</v>
      </c>
      <c r="H1281" s="1306">
        <f t="shared" si="466"/>
        <v>340.78</v>
      </c>
      <c r="I1281" s="1309">
        <f t="shared" si="467"/>
        <v>1755.3899999999999</v>
      </c>
    </row>
    <row r="1282" spans="1:9" x14ac:dyDescent="0.2">
      <c r="A1282" s="1288" t="s">
        <v>1717</v>
      </c>
      <c r="B1282" s="1323">
        <f>B1283+B1285+B1306+B1314</f>
        <v>678</v>
      </c>
      <c r="C1282" s="1298">
        <f>C1283+C1285+C1306+C1314</f>
        <v>4.2911392405063289</v>
      </c>
      <c r="D1282" s="1298"/>
      <c r="E1282" s="1298"/>
      <c r="F1282" s="1299"/>
      <c r="G1282" s="1298">
        <f>G1283+G1285+G1306+G1314</f>
        <v>4022.7200000000003</v>
      </c>
      <c r="H1282" s="1298">
        <f>H1283+H1285+H1306+H1314</f>
        <v>969.10000000000014</v>
      </c>
      <c r="I1282" s="1300">
        <f>I1283+I1285+I1306+I1314</f>
        <v>4991.8200000000006</v>
      </c>
    </row>
    <row r="1283" spans="1:9" ht="25.5" x14ac:dyDescent="0.2">
      <c r="A1283" s="1289" t="s">
        <v>10</v>
      </c>
      <c r="B1283" s="1324">
        <f>B1284</f>
        <v>8</v>
      </c>
      <c r="C1283" s="1302">
        <f>C1284</f>
        <v>5.0632911392405063E-2</v>
      </c>
      <c r="D1283" s="1302"/>
      <c r="E1283" s="1302"/>
      <c r="F1283" s="1312"/>
      <c r="G1283" s="1302">
        <f>G1284</f>
        <v>71.540000000000006</v>
      </c>
      <c r="H1283" s="1302">
        <f>H1284</f>
        <v>17.23</v>
      </c>
      <c r="I1283" s="1304">
        <f>I1284</f>
        <v>88.77000000000001</v>
      </c>
    </row>
    <row r="1284" spans="1:9" x14ac:dyDescent="0.2">
      <c r="A1284" s="1290" t="s">
        <v>655</v>
      </c>
      <c r="B1284" s="1325">
        <v>8</v>
      </c>
      <c r="C1284" s="1306">
        <f t="shared" ref="C1284" si="468">B1284/158</f>
        <v>5.0632911392405063E-2</v>
      </c>
      <c r="D1284" s="1305">
        <v>1413</v>
      </c>
      <c r="E1284" s="1306">
        <f>D1284*C1284</f>
        <v>71.544303797468359</v>
      </c>
      <c r="F1284" s="1307">
        <v>1</v>
      </c>
      <c r="G1284" s="1308">
        <f t="shared" ref="G1284" si="469">ROUND(E1284*F1284,2)</f>
        <v>71.540000000000006</v>
      </c>
      <c r="H1284" s="1306">
        <f>ROUND(G1284*24.09%,2)</f>
        <v>17.23</v>
      </c>
      <c r="I1284" s="1309">
        <f>G1284+H1284</f>
        <v>88.77000000000001</v>
      </c>
    </row>
    <row r="1285" spans="1:9" ht="38.25" x14ac:dyDescent="0.2">
      <c r="A1285" s="1289" t="s">
        <v>8</v>
      </c>
      <c r="B1285" s="1324">
        <f>SUM(B1286:B1305)</f>
        <v>456</v>
      </c>
      <c r="C1285" s="1302">
        <f>SUM(C1286:C1305)</f>
        <v>2.8860759493670889</v>
      </c>
      <c r="D1285" s="1302"/>
      <c r="E1285" s="1302"/>
      <c r="F1285" s="1312"/>
      <c r="G1285" s="1302">
        <f>SUM(G1286:G1305)</f>
        <v>3097.28</v>
      </c>
      <c r="H1285" s="1302">
        <f>SUM(H1286:H1305)</f>
        <v>746.16000000000008</v>
      </c>
      <c r="I1285" s="1304">
        <f>SUM(I1286:I1305)</f>
        <v>3843.4400000000005</v>
      </c>
    </row>
    <row r="1286" spans="1:9" x14ac:dyDescent="0.2">
      <c r="A1286" s="1290" t="s">
        <v>612</v>
      </c>
      <c r="B1286" s="1325">
        <v>32.5</v>
      </c>
      <c r="C1286" s="1306">
        <f t="shared" ref="C1286:C1305" si="470">B1286/158</f>
        <v>0.20569620253164558</v>
      </c>
      <c r="D1286" s="1305">
        <v>5.4786000000000001</v>
      </c>
      <c r="E1286" s="1306">
        <f t="shared" ref="E1286:E1295" si="471">D1286*B1286</f>
        <v>178.05450000000002</v>
      </c>
      <c r="F1286" s="1307">
        <v>1</v>
      </c>
      <c r="G1286" s="1308">
        <f t="shared" ref="G1286:G1305" si="472">ROUND(E1286*F1286,2)</f>
        <v>178.05</v>
      </c>
      <c r="H1286" s="1306">
        <f t="shared" ref="H1286:H1305" si="473">ROUND(G1286*24.09%,2)</f>
        <v>42.89</v>
      </c>
      <c r="I1286" s="1309">
        <f t="shared" ref="I1286:I1305" si="474">G1286+H1286</f>
        <v>220.94</v>
      </c>
    </row>
    <row r="1287" spans="1:9" x14ac:dyDescent="0.2">
      <c r="A1287" s="1290" t="s">
        <v>612</v>
      </c>
      <c r="B1287" s="1325">
        <v>16</v>
      </c>
      <c r="C1287" s="1306">
        <f t="shared" si="470"/>
        <v>0.10126582278481013</v>
      </c>
      <c r="D1287" s="1305">
        <v>5.4786000000000001</v>
      </c>
      <c r="E1287" s="1306">
        <f t="shared" si="471"/>
        <v>87.657600000000002</v>
      </c>
      <c r="F1287" s="1307">
        <v>1</v>
      </c>
      <c r="G1287" s="1308">
        <f t="shared" si="472"/>
        <v>87.66</v>
      </c>
      <c r="H1287" s="1306">
        <f t="shared" si="473"/>
        <v>21.12</v>
      </c>
      <c r="I1287" s="1309">
        <f t="shared" si="474"/>
        <v>108.78</v>
      </c>
    </row>
    <row r="1288" spans="1:9" x14ac:dyDescent="0.2">
      <c r="A1288" s="1290" t="s">
        <v>964</v>
      </c>
      <c r="B1288" s="1325">
        <v>24</v>
      </c>
      <c r="C1288" s="1306">
        <f t="shared" si="470"/>
        <v>0.15189873417721519</v>
      </c>
      <c r="D1288" s="1305">
        <v>6.0420999999999996</v>
      </c>
      <c r="E1288" s="1306">
        <f t="shared" si="471"/>
        <v>145.0104</v>
      </c>
      <c r="F1288" s="1307">
        <v>1</v>
      </c>
      <c r="G1288" s="1308">
        <f t="shared" si="472"/>
        <v>145.01</v>
      </c>
      <c r="H1288" s="1306">
        <f t="shared" si="473"/>
        <v>34.93</v>
      </c>
      <c r="I1288" s="1309">
        <f t="shared" si="474"/>
        <v>179.94</v>
      </c>
    </row>
    <row r="1289" spans="1:9" ht="25.5" x14ac:dyDescent="0.2">
      <c r="A1289" s="1290" t="s">
        <v>1404</v>
      </c>
      <c r="B1289" s="1325">
        <v>24</v>
      </c>
      <c r="C1289" s="1306">
        <f t="shared" si="470"/>
        <v>0.15189873417721519</v>
      </c>
      <c r="D1289" s="1305">
        <v>6.0420999999999996</v>
      </c>
      <c r="E1289" s="1306">
        <f t="shared" si="471"/>
        <v>145.0104</v>
      </c>
      <c r="F1289" s="1307">
        <v>1</v>
      </c>
      <c r="G1289" s="1308">
        <f t="shared" si="472"/>
        <v>145.01</v>
      </c>
      <c r="H1289" s="1306">
        <f t="shared" si="473"/>
        <v>34.93</v>
      </c>
      <c r="I1289" s="1309">
        <f t="shared" si="474"/>
        <v>179.94</v>
      </c>
    </row>
    <row r="1290" spans="1:9" x14ac:dyDescent="0.2">
      <c r="A1290" s="1290" t="s">
        <v>964</v>
      </c>
      <c r="B1290" s="1325">
        <v>24</v>
      </c>
      <c r="C1290" s="1306">
        <f t="shared" si="470"/>
        <v>0.15189873417721519</v>
      </c>
      <c r="D1290" s="1305">
        <v>6.0420999999999996</v>
      </c>
      <c r="E1290" s="1306">
        <f t="shared" si="471"/>
        <v>145.0104</v>
      </c>
      <c r="F1290" s="1307">
        <v>1</v>
      </c>
      <c r="G1290" s="1308">
        <f t="shared" si="472"/>
        <v>145.01</v>
      </c>
      <c r="H1290" s="1306">
        <f t="shared" si="473"/>
        <v>34.93</v>
      </c>
      <c r="I1290" s="1309">
        <f t="shared" si="474"/>
        <v>179.94</v>
      </c>
    </row>
    <row r="1291" spans="1:9" x14ac:dyDescent="0.2">
      <c r="A1291" s="1290" t="s">
        <v>964</v>
      </c>
      <c r="B1291" s="1325">
        <v>25.5</v>
      </c>
      <c r="C1291" s="1306">
        <f t="shared" si="470"/>
        <v>0.16139240506329114</v>
      </c>
      <c r="D1291" s="1305">
        <v>6.0420999999999996</v>
      </c>
      <c r="E1291" s="1306">
        <f t="shared" si="471"/>
        <v>154.07354999999998</v>
      </c>
      <c r="F1291" s="1307">
        <v>1</v>
      </c>
      <c r="G1291" s="1308">
        <f t="shared" si="472"/>
        <v>154.07</v>
      </c>
      <c r="H1291" s="1306">
        <f t="shared" si="473"/>
        <v>37.119999999999997</v>
      </c>
      <c r="I1291" s="1309">
        <f t="shared" si="474"/>
        <v>191.19</v>
      </c>
    </row>
    <row r="1292" spans="1:9" x14ac:dyDescent="0.2">
      <c r="A1292" s="1290" t="s">
        <v>964</v>
      </c>
      <c r="B1292" s="1325">
        <v>16</v>
      </c>
      <c r="C1292" s="1306">
        <f t="shared" si="470"/>
        <v>0.10126582278481013</v>
      </c>
      <c r="D1292" s="1305">
        <v>6.0420999999999996</v>
      </c>
      <c r="E1292" s="1306">
        <f t="shared" si="471"/>
        <v>96.673599999999993</v>
      </c>
      <c r="F1292" s="1307">
        <v>1</v>
      </c>
      <c r="G1292" s="1308">
        <f t="shared" si="472"/>
        <v>96.67</v>
      </c>
      <c r="H1292" s="1306">
        <f t="shared" si="473"/>
        <v>23.29</v>
      </c>
      <c r="I1292" s="1309">
        <f t="shared" si="474"/>
        <v>119.96000000000001</v>
      </c>
    </row>
    <row r="1293" spans="1:9" x14ac:dyDescent="0.2">
      <c r="A1293" s="1290" t="s">
        <v>964</v>
      </c>
      <c r="B1293" s="1325">
        <v>24</v>
      </c>
      <c r="C1293" s="1306">
        <f t="shared" si="470"/>
        <v>0.15189873417721519</v>
      </c>
      <c r="D1293" s="1305">
        <v>6.0420999999999996</v>
      </c>
      <c r="E1293" s="1306">
        <f t="shared" si="471"/>
        <v>145.0104</v>
      </c>
      <c r="F1293" s="1307">
        <v>1</v>
      </c>
      <c r="G1293" s="1308">
        <f t="shared" si="472"/>
        <v>145.01</v>
      </c>
      <c r="H1293" s="1306">
        <f t="shared" si="473"/>
        <v>34.93</v>
      </c>
      <c r="I1293" s="1309">
        <f t="shared" si="474"/>
        <v>179.94</v>
      </c>
    </row>
    <row r="1294" spans="1:9" x14ac:dyDescent="0.2">
      <c r="A1294" s="1290" t="s">
        <v>612</v>
      </c>
      <c r="B1294" s="1325">
        <v>24</v>
      </c>
      <c r="C1294" s="1306">
        <f t="shared" si="470"/>
        <v>0.15189873417721519</v>
      </c>
      <c r="D1294" s="1305">
        <v>6.0420999999999996</v>
      </c>
      <c r="E1294" s="1306">
        <f t="shared" si="471"/>
        <v>145.0104</v>
      </c>
      <c r="F1294" s="1307">
        <v>1</v>
      </c>
      <c r="G1294" s="1308">
        <f t="shared" si="472"/>
        <v>145.01</v>
      </c>
      <c r="H1294" s="1306">
        <f t="shared" si="473"/>
        <v>34.93</v>
      </c>
      <c r="I1294" s="1309">
        <f t="shared" si="474"/>
        <v>179.94</v>
      </c>
    </row>
    <row r="1295" spans="1:9" x14ac:dyDescent="0.2">
      <c r="A1295" s="1290" t="s">
        <v>612</v>
      </c>
      <c r="B1295" s="1325">
        <v>48</v>
      </c>
      <c r="C1295" s="1306">
        <f t="shared" si="470"/>
        <v>0.30379746835443039</v>
      </c>
      <c r="D1295" s="1305">
        <v>6.0420999999999996</v>
      </c>
      <c r="E1295" s="1306">
        <f t="shared" si="471"/>
        <v>290.02080000000001</v>
      </c>
      <c r="F1295" s="1307">
        <v>1</v>
      </c>
      <c r="G1295" s="1308">
        <f t="shared" si="472"/>
        <v>290.02</v>
      </c>
      <c r="H1295" s="1306">
        <f t="shared" si="473"/>
        <v>69.87</v>
      </c>
      <c r="I1295" s="1309">
        <f t="shared" si="474"/>
        <v>359.89</v>
      </c>
    </row>
    <row r="1296" spans="1:9" x14ac:dyDescent="0.2">
      <c r="A1296" s="1290" t="s">
        <v>612</v>
      </c>
      <c r="B1296" s="1325">
        <v>15</v>
      </c>
      <c r="C1296" s="1306">
        <f t="shared" si="470"/>
        <v>9.49367088607595E-2</v>
      </c>
      <c r="D1296" s="1305">
        <v>1124</v>
      </c>
      <c r="E1296" s="1306">
        <f t="shared" ref="E1296:E1305" si="475">D1296*C1296</f>
        <v>106.70886075949367</v>
      </c>
      <c r="F1296" s="1307">
        <v>1</v>
      </c>
      <c r="G1296" s="1308">
        <f t="shared" si="472"/>
        <v>106.71</v>
      </c>
      <c r="H1296" s="1306">
        <f t="shared" si="473"/>
        <v>25.71</v>
      </c>
      <c r="I1296" s="1309">
        <f t="shared" si="474"/>
        <v>132.41999999999999</v>
      </c>
    </row>
    <row r="1297" spans="1:9" x14ac:dyDescent="0.2">
      <c r="A1297" s="1290" t="s">
        <v>612</v>
      </c>
      <c r="B1297" s="1325">
        <v>15</v>
      </c>
      <c r="C1297" s="1306">
        <f t="shared" si="470"/>
        <v>9.49367088607595E-2</v>
      </c>
      <c r="D1297" s="1305">
        <v>1124</v>
      </c>
      <c r="E1297" s="1306">
        <f t="shared" si="475"/>
        <v>106.70886075949367</v>
      </c>
      <c r="F1297" s="1307">
        <v>1</v>
      </c>
      <c r="G1297" s="1308">
        <f t="shared" si="472"/>
        <v>106.71</v>
      </c>
      <c r="H1297" s="1306">
        <f t="shared" si="473"/>
        <v>25.71</v>
      </c>
      <c r="I1297" s="1309">
        <f t="shared" si="474"/>
        <v>132.41999999999999</v>
      </c>
    </row>
    <row r="1298" spans="1:9" x14ac:dyDescent="0.2">
      <c r="A1298" s="1290" t="s">
        <v>964</v>
      </c>
      <c r="B1298" s="1325">
        <v>15</v>
      </c>
      <c r="C1298" s="1306">
        <f t="shared" si="470"/>
        <v>9.49367088607595E-2</v>
      </c>
      <c r="D1298" s="1305">
        <v>1218</v>
      </c>
      <c r="E1298" s="1306">
        <f t="shared" si="475"/>
        <v>115.63291139240508</v>
      </c>
      <c r="F1298" s="1307">
        <v>1</v>
      </c>
      <c r="G1298" s="1308">
        <f t="shared" si="472"/>
        <v>115.63</v>
      </c>
      <c r="H1298" s="1306">
        <f t="shared" si="473"/>
        <v>27.86</v>
      </c>
      <c r="I1298" s="1309">
        <f t="shared" si="474"/>
        <v>143.49</v>
      </c>
    </row>
    <row r="1299" spans="1:9" x14ac:dyDescent="0.2">
      <c r="A1299" s="1290" t="s">
        <v>612</v>
      </c>
      <c r="B1299" s="1325">
        <v>8</v>
      </c>
      <c r="C1299" s="1306">
        <f t="shared" si="470"/>
        <v>5.0632911392405063E-2</v>
      </c>
      <c r="D1299" s="1305">
        <v>1218</v>
      </c>
      <c r="E1299" s="1306">
        <f t="shared" si="475"/>
        <v>61.670886075949369</v>
      </c>
      <c r="F1299" s="1307">
        <v>1</v>
      </c>
      <c r="G1299" s="1308">
        <f t="shared" si="472"/>
        <v>61.67</v>
      </c>
      <c r="H1299" s="1306">
        <f t="shared" si="473"/>
        <v>14.86</v>
      </c>
      <c r="I1299" s="1309">
        <f t="shared" si="474"/>
        <v>76.53</v>
      </c>
    </row>
    <row r="1300" spans="1:9" x14ac:dyDescent="0.2">
      <c r="A1300" s="1290" t="s">
        <v>964</v>
      </c>
      <c r="B1300" s="1325">
        <v>23</v>
      </c>
      <c r="C1300" s="1306">
        <f t="shared" si="470"/>
        <v>0.14556962025316456</v>
      </c>
      <c r="D1300" s="1305">
        <v>1218</v>
      </c>
      <c r="E1300" s="1306">
        <f t="shared" si="475"/>
        <v>177.30379746835442</v>
      </c>
      <c r="F1300" s="1307">
        <v>1</v>
      </c>
      <c r="G1300" s="1308">
        <f t="shared" si="472"/>
        <v>177.3</v>
      </c>
      <c r="H1300" s="1306">
        <f t="shared" si="473"/>
        <v>42.71</v>
      </c>
      <c r="I1300" s="1309">
        <f t="shared" si="474"/>
        <v>220.01000000000002</v>
      </c>
    </row>
    <row r="1301" spans="1:9" x14ac:dyDescent="0.2">
      <c r="A1301" s="1290" t="s">
        <v>964</v>
      </c>
      <c r="B1301" s="1325">
        <v>15</v>
      </c>
      <c r="C1301" s="1306">
        <f t="shared" si="470"/>
        <v>9.49367088607595E-2</v>
      </c>
      <c r="D1301" s="1305">
        <v>1218</v>
      </c>
      <c r="E1301" s="1306">
        <f t="shared" si="475"/>
        <v>115.63291139240508</v>
      </c>
      <c r="F1301" s="1307">
        <v>1</v>
      </c>
      <c r="G1301" s="1308">
        <f t="shared" si="472"/>
        <v>115.63</v>
      </c>
      <c r="H1301" s="1306">
        <f t="shared" si="473"/>
        <v>27.86</v>
      </c>
      <c r="I1301" s="1309">
        <f t="shared" si="474"/>
        <v>143.49</v>
      </c>
    </row>
    <row r="1302" spans="1:9" ht="25.5" x14ac:dyDescent="0.2">
      <c r="A1302" s="1290" t="s">
        <v>1404</v>
      </c>
      <c r="B1302" s="1325">
        <v>38</v>
      </c>
      <c r="C1302" s="1306">
        <f t="shared" si="470"/>
        <v>0.24050632911392406</v>
      </c>
      <c r="D1302" s="1305">
        <v>1218</v>
      </c>
      <c r="E1302" s="1306">
        <f t="shared" si="475"/>
        <v>292.9367088607595</v>
      </c>
      <c r="F1302" s="1307">
        <v>1</v>
      </c>
      <c r="G1302" s="1308">
        <f t="shared" si="472"/>
        <v>292.94</v>
      </c>
      <c r="H1302" s="1306">
        <f t="shared" si="473"/>
        <v>70.569999999999993</v>
      </c>
      <c r="I1302" s="1309">
        <f t="shared" si="474"/>
        <v>363.51</v>
      </c>
    </row>
    <row r="1303" spans="1:9" ht="25.5" x14ac:dyDescent="0.2">
      <c r="A1303" s="1290" t="s">
        <v>1404</v>
      </c>
      <c r="B1303" s="1325">
        <v>15</v>
      </c>
      <c r="C1303" s="1306">
        <f t="shared" si="470"/>
        <v>9.49367088607595E-2</v>
      </c>
      <c r="D1303" s="1305">
        <v>1218</v>
      </c>
      <c r="E1303" s="1306">
        <f t="shared" si="475"/>
        <v>115.63291139240508</v>
      </c>
      <c r="F1303" s="1307">
        <v>1</v>
      </c>
      <c r="G1303" s="1308">
        <f t="shared" si="472"/>
        <v>115.63</v>
      </c>
      <c r="H1303" s="1306">
        <f t="shared" si="473"/>
        <v>27.86</v>
      </c>
      <c r="I1303" s="1309">
        <f t="shared" si="474"/>
        <v>143.49</v>
      </c>
    </row>
    <row r="1304" spans="1:9" x14ac:dyDescent="0.2">
      <c r="A1304" s="1290" t="s">
        <v>612</v>
      </c>
      <c r="B1304" s="1325">
        <v>15</v>
      </c>
      <c r="C1304" s="1306">
        <f t="shared" si="470"/>
        <v>9.49367088607595E-2</v>
      </c>
      <c r="D1304" s="1305">
        <v>1218</v>
      </c>
      <c r="E1304" s="1306">
        <f t="shared" si="475"/>
        <v>115.63291139240508</v>
      </c>
      <c r="F1304" s="1307">
        <v>1</v>
      </c>
      <c r="G1304" s="1308">
        <f t="shared" si="472"/>
        <v>115.63</v>
      </c>
      <c r="H1304" s="1306">
        <f t="shared" si="473"/>
        <v>27.86</v>
      </c>
      <c r="I1304" s="1309">
        <f t="shared" si="474"/>
        <v>143.49</v>
      </c>
    </row>
    <row r="1305" spans="1:9" x14ac:dyDescent="0.2">
      <c r="A1305" s="1290" t="s">
        <v>510</v>
      </c>
      <c r="B1305" s="1325">
        <v>39</v>
      </c>
      <c r="C1305" s="1306">
        <f t="shared" si="470"/>
        <v>0.24683544303797469</v>
      </c>
      <c r="D1305" s="1305">
        <v>1450</v>
      </c>
      <c r="E1305" s="1306">
        <f t="shared" si="475"/>
        <v>357.91139240506328</v>
      </c>
      <c r="F1305" s="1307">
        <v>1</v>
      </c>
      <c r="G1305" s="1308">
        <f t="shared" si="472"/>
        <v>357.91</v>
      </c>
      <c r="H1305" s="1306">
        <f t="shared" si="473"/>
        <v>86.22</v>
      </c>
      <c r="I1305" s="1309">
        <f t="shared" si="474"/>
        <v>444.13</v>
      </c>
    </row>
    <row r="1306" spans="1:9" ht="38.25" x14ac:dyDescent="0.2">
      <c r="A1306" s="1289" t="s">
        <v>9</v>
      </c>
      <c r="B1306" s="1324">
        <f>SUM(B1307:B1313)</f>
        <v>126.5</v>
      </c>
      <c r="C1306" s="1302">
        <f>SUM(C1307:C1313)</f>
        <v>0.80063291139240511</v>
      </c>
      <c r="D1306" s="1302"/>
      <c r="E1306" s="1302"/>
      <c r="F1306" s="1312"/>
      <c r="G1306" s="1302">
        <f>SUM(G1307:G1313)</f>
        <v>529.41</v>
      </c>
      <c r="H1306" s="1302">
        <f>SUM(H1307:H1313)</f>
        <v>127.53</v>
      </c>
      <c r="I1306" s="1304">
        <f>SUM(I1307:I1313)</f>
        <v>656.93999999999994</v>
      </c>
    </row>
    <row r="1307" spans="1:9" x14ac:dyDescent="0.2">
      <c r="A1307" s="1290" t="s">
        <v>62</v>
      </c>
      <c r="B1307" s="1325">
        <v>24</v>
      </c>
      <c r="C1307" s="1306">
        <f t="shared" ref="C1307:C1313" si="476">B1307/158</f>
        <v>0.15189873417721519</v>
      </c>
      <c r="D1307" s="1305">
        <v>3.9801000000000002</v>
      </c>
      <c r="E1307" s="1306">
        <f>D1307*B1307</f>
        <v>95.522400000000005</v>
      </c>
      <c r="F1307" s="1307">
        <v>1</v>
      </c>
      <c r="G1307" s="1308">
        <f t="shared" ref="G1307:G1313" si="477">ROUND(E1307*F1307,2)</f>
        <v>95.52</v>
      </c>
      <c r="H1307" s="1306">
        <f t="shared" ref="H1307:H1313" si="478">ROUND(G1307*24.09%,2)</f>
        <v>23.01</v>
      </c>
      <c r="I1307" s="1309">
        <f t="shared" ref="I1307:I1313" si="479">G1307+H1307</f>
        <v>118.53</v>
      </c>
    </row>
    <row r="1308" spans="1:9" x14ac:dyDescent="0.2">
      <c r="A1308" s="1290" t="s">
        <v>62</v>
      </c>
      <c r="B1308" s="1325">
        <v>16</v>
      </c>
      <c r="C1308" s="1306">
        <f t="shared" si="476"/>
        <v>0.10126582278481013</v>
      </c>
      <c r="D1308" s="1305">
        <v>3.9801000000000002</v>
      </c>
      <c r="E1308" s="1306">
        <f>D1308*B1308</f>
        <v>63.681600000000003</v>
      </c>
      <c r="F1308" s="1307">
        <v>1</v>
      </c>
      <c r="G1308" s="1308">
        <f t="shared" si="477"/>
        <v>63.68</v>
      </c>
      <c r="H1308" s="1306">
        <f t="shared" si="478"/>
        <v>15.34</v>
      </c>
      <c r="I1308" s="1309">
        <f t="shared" si="479"/>
        <v>79.02</v>
      </c>
    </row>
    <row r="1309" spans="1:9" x14ac:dyDescent="0.2">
      <c r="A1309" s="1290" t="s">
        <v>62</v>
      </c>
      <c r="B1309" s="1325">
        <v>24</v>
      </c>
      <c r="C1309" s="1306">
        <f t="shared" si="476"/>
        <v>0.15189873417721519</v>
      </c>
      <c r="D1309" s="1305">
        <v>3.9801000000000002</v>
      </c>
      <c r="E1309" s="1306">
        <f>D1309*B1309</f>
        <v>95.522400000000005</v>
      </c>
      <c r="F1309" s="1307">
        <v>1</v>
      </c>
      <c r="G1309" s="1308">
        <f t="shared" si="477"/>
        <v>95.52</v>
      </c>
      <c r="H1309" s="1306">
        <f t="shared" si="478"/>
        <v>23.01</v>
      </c>
      <c r="I1309" s="1309">
        <f t="shared" si="479"/>
        <v>118.53</v>
      </c>
    </row>
    <row r="1310" spans="1:9" x14ac:dyDescent="0.2">
      <c r="A1310" s="1290" t="s">
        <v>62</v>
      </c>
      <c r="B1310" s="1325">
        <v>24</v>
      </c>
      <c r="C1310" s="1306">
        <f t="shared" si="476"/>
        <v>0.15189873417721519</v>
      </c>
      <c r="D1310" s="1305">
        <v>3.9801000000000002</v>
      </c>
      <c r="E1310" s="1306">
        <f>D1310*B1310</f>
        <v>95.522400000000005</v>
      </c>
      <c r="F1310" s="1307">
        <v>1</v>
      </c>
      <c r="G1310" s="1308">
        <f t="shared" si="477"/>
        <v>95.52</v>
      </c>
      <c r="H1310" s="1306">
        <f t="shared" si="478"/>
        <v>23.01</v>
      </c>
      <c r="I1310" s="1309">
        <f t="shared" si="479"/>
        <v>118.53</v>
      </c>
    </row>
    <row r="1311" spans="1:9" x14ac:dyDescent="0.2">
      <c r="A1311" s="1290" t="s">
        <v>62</v>
      </c>
      <c r="B1311" s="1325">
        <v>16</v>
      </c>
      <c r="C1311" s="1306">
        <f t="shared" si="476"/>
        <v>0.10126582278481013</v>
      </c>
      <c r="D1311" s="1305">
        <v>3.9801000000000002</v>
      </c>
      <c r="E1311" s="1306">
        <f>D1311*B1311</f>
        <v>63.681600000000003</v>
      </c>
      <c r="F1311" s="1307">
        <v>1</v>
      </c>
      <c r="G1311" s="1308">
        <f t="shared" si="477"/>
        <v>63.68</v>
      </c>
      <c r="H1311" s="1306">
        <f t="shared" si="478"/>
        <v>15.34</v>
      </c>
      <c r="I1311" s="1309">
        <f t="shared" si="479"/>
        <v>79.02</v>
      </c>
    </row>
    <row r="1312" spans="1:9" x14ac:dyDescent="0.2">
      <c r="A1312" s="1290" t="s">
        <v>62</v>
      </c>
      <c r="B1312" s="1325">
        <v>15</v>
      </c>
      <c r="C1312" s="1306">
        <f t="shared" si="476"/>
        <v>9.49367088607595E-2</v>
      </c>
      <c r="D1312" s="1305">
        <v>811</v>
      </c>
      <c r="E1312" s="1306">
        <f>D1312*C1312</f>
        <v>76.993670886075961</v>
      </c>
      <c r="F1312" s="1307">
        <v>1</v>
      </c>
      <c r="G1312" s="1308">
        <f t="shared" si="477"/>
        <v>76.989999999999995</v>
      </c>
      <c r="H1312" s="1306">
        <f t="shared" si="478"/>
        <v>18.55</v>
      </c>
      <c r="I1312" s="1309">
        <f t="shared" si="479"/>
        <v>95.539999999999992</v>
      </c>
    </row>
    <row r="1313" spans="1:9" x14ac:dyDescent="0.2">
      <c r="A1313" s="1290" t="s">
        <v>62</v>
      </c>
      <c r="B1313" s="1325">
        <v>7.5</v>
      </c>
      <c r="C1313" s="1306">
        <f t="shared" si="476"/>
        <v>4.746835443037975E-2</v>
      </c>
      <c r="D1313" s="1305">
        <v>811</v>
      </c>
      <c r="E1313" s="1306">
        <f>D1313*C1313</f>
        <v>38.49683544303798</v>
      </c>
      <c r="F1313" s="1307">
        <v>1</v>
      </c>
      <c r="G1313" s="1308">
        <f t="shared" si="477"/>
        <v>38.5</v>
      </c>
      <c r="H1313" s="1306">
        <f t="shared" si="478"/>
        <v>9.27</v>
      </c>
      <c r="I1313" s="1309">
        <f t="shared" si="479"/>
        <v>47.769999999999996</v>
      </c>
    </row>
    <row r="1314" spans="1:9" ht="25.5" x14ac:dyDescent="0.2">
      <c r="A1314" s="1289" t="s">
        <v>7</v>
      </c>
      <c r="B1314" s="1324">
        <f>SUM(B1315:B1319)</f>
        <v>87.5</v>
      </c>
      <c r="C1314" s="1302">
        <f>SUM(C1315:C1319)</f>
        <v>0.55379746835443044</v>
      </c>
      <c r="D1314" s="1302"/>
      <c r="E1314" s="1302"/>
      <c r="F1314" s="1312"/>
      <c r="G1314" s="1302">
        <f>SUM(G1315:G1319)</f>
        <v>324.49</v>
      </c>
      <c r="H1314" s="1302">
        <f>SUM(H1315:H1319)</f>
        <v>78.180000000000007</v>
      </c>
      <c r="I1314" s="1304">
        <f>SUM(I1315:I1319)</f>
        <v>402.66999999999996</v>
      </c>
    </row>
    <row r="1315" spans="1:9" x14ac:dyDescent="0.2">
      <c r="A1315" s="1290" t="s">
        <v>948</v>
      </c>
      <c r="B1315" s="1325">
        <v>7.5</v>
      </c>
      <c r="C1315" s="1306">
        <f t="shared" ref="C1315:C1319" si="480">B1315/158</f>
        <v>4.746835443037975E-2</v>
      </c>
      <c r="D1315" s="1305">
        <v>674</v>
      </c>
      <c r="E1315" s="1306">
        <f>D1315*C1315</f>
        <v>31.99367088607595</v>
      </c>
      <c r="F1315" s="1307">
        <v>1</v>
      </c>
      <c r="G1315" s="1308">
        <f t="shared" ref="G1315:G1319" si="481">ROUND(E1315*F1315,2)</f>
        <v>31.99</v>
      </c>
      <c r="H1315" s="1306">
        <f>ROUND(G1315*24.09%,2)</f>
        <v>7.71</v>
      </c>
      <c r="I1315" s="1309">
        <f>G1315+H1315</f>
        <v>39.699999999999996</v>
      </c>
    </row>
    <row r="1316" spans="1:9" x14ac:dyDescent="0.2">
      <c r="A1316" s="1290" t="s">
        <v>1653</v>
      </c>
      <c r="B1316" s="1325">
        <v>24</v>
      </c>
      <c r="C1316" s="1306">
        <f t="shared" si="480"/>
        <v>0.15189873417721519</v>
      </c>
      <c r="D1316" s="1305">
        <v>3.6564000000000001</v>
      </c>
      <c r="E1316" s="1306">
        <f>D1316*B1316</f>
        <v>87.753600000000006</v>
      </c>
      <c r="F1316" s="1307">
        <v>1</v>
      </c>
      <c r="G1316" s="1308">
        <f t="shared" si="481"/>
        <v>87.75</v>
      </c>
      <c r="H1316" s="1306">
        <f>ROUND(G1316*24.09%,2)</f>
        <v>21.14</v>
      </c>
      <c r="I1316" s="1309">
        <f>G1316+H1316</f>
        <v>108.89</v>
      </c>
    </row>
    <row r="1317" spans="1:9" x14ac:dyDescent="0.2">
      <c r="A1317" s="1290" t="s">
        <v>1653</v>
      </c>
      <c r="B1317" s="1325">
        <v>8</v>
      </c>
      <c r="C1317" s="1306">
        <f t="shared" si="480"/>
        <v>5.0632911392405063E-2</v>
      </c>
      <c r="D1317" s="1305">
        <v>3.6564000000000001</v>
      </c>
      <c r="E1317" s="1306">
        <f>D1317*B1317</f>
        <v>29.251200000000001</v>
      </c>
      <c r="F1317" s="1307">
        <v>1</v>
      </c>
      <c r="G1317" s="1308">
        <f t="shared" si="481"/>
        <v>29.25</v>
      </c>
      <c r="H1317" s="1306">
        <f>ROUND(G1317*24.09%,2)</f>
        <v>7.05</v>
      </c>
      <c r="I1317" s="1309">
        <f>G1317+H1317</f>
        <v>36.299999999999997</v>
      </c>
    </row>
    <row r="1318" spans="1:9" x14ac:dyDescent="0.2">
      <c r="A1318" s="1290" t="s">
        <v>1653</v>
      </c>
      <c r="B1318" s="1325">
        <v>24</v>
      </c>
      <c r="C1318" s="1306">
        <f t="shared" si="480"/>
        <v>0.15189873417721519</v>
      </c>
      <c r="D1318" s="1305">
        <v>3.6564000000000001</v>
      </c>
      <c r="E1318" s="1306">
        <f>D1318*B1318</f>
        <v>87.753600000000006</v>
      </c>
      <c r="F1318" s="1307">
        <v>1</v>
      </c>
      <c r="G1318" s="1308">
        <f t="shared" si="481"/>
        <v>87.75</v>
      </c>
      <c r="H1318" s="1306">
        <f>ROUND(G1318*24.09%,2)</f>
        <v>21.14</v>
      </c>
      <c r="I1318" s="1309">
        <f>G1318+H1318</f>
        <v>108.89</v>
      </c>
    </row>
    <row r="1319" spans="1:9" x14ac:dyDescent="0.2">
      <c r="A1319" s="1290" t="s">
        <v>1653</v>
      </c>
      <c r="B1319" s="1325">
        <v>24</v>
      </c>
      <c r="C1319" s="1306">
        <f t="shared" si="480"/>
        <v>0.15189873417721519</v>
      </c>
      <c r="D1319" s="1305">
        <v>3.6564000000000001</v>
      </c>
      <c r="E1319" s="1306">
        <f>D1319*B1319</f>
        <v>87.753600000000006</v>
      </c>
      <c r="F1319" s="1307">
        <v>1</v>
      </c>
      <c r="G1319" s="1308">
        <f t="shared" si="481"/>
        <v>87.75</v>
      </c>
      <c r="H1319" s="1306">
        <f>ROUND(G1319*24.09%,2)</f>
        <v>21.14</v>
      </c>
      <c r="I1319" s="1309">
        <f>G1319+H1319</f>
        <v>108.89</v>
      </c>
    </row>
    <row r="1320" spans="1:9" ht="25.5" x14ac:dyDescent="0.2">
      <c r="A1320" s="1288" t="s">
        <v>1718</v>
      </c>
      <c r="B1320" s="1323">
        <f>B1321+B1329+B1340</f>
        <v>1908</v>
      </c>
      <c r="C1320" s="1298">
        <f>C1321+C1329+C1340</f>
        <v>12.075949367088604</v>
      </c>
      <c r="D1320" s="1298"/>
      <c r="E1320" s="1298"/>
      <c r="F1320" s="1299"/>
      <c r="G1320" s="1298">
        <f>G1321+G1329+G1340</f>
        <v>11061.349999999999</v>
      </c>
      <c r="H1320" s="1298">
        <f>H1321+H1329+H1340</f>
        <v>2664.71</v>
      </c>
      <c r="I1320" s="1300">
        <f>I1321+I1329+I1340</f>
        <v>13726.06</v>
      </c>
    </row>
    <row r="1321" spans="1:9" ht="25.5" x14ac:dyDescent="0.2">
      <c r="A1321" s="1289" t="s">
        <v>10</v>
      </c>
      <c r="B1321" s="1324">
        <f>SUM(B1322:B1328)</f>
        <v>660</v>
      </c>
      <c r="C1321" s="1302">
        <f>SUM(C1322:C1328)</f>
        <v>4.1772151898734169</v>
      </c>
      <c r="D1321" s="1302"/>
      <c r="E1321" s="1302"/>
      <c r="F1321" s="1312"/>
      <c r="G1321" s="1302">
        <f>SUM(G1322:G1328)</f>
        <v>5021.3</v>
      </c>
      <c r="H1321" s="1302">
        <f>SUM(H1322:H1328)</f>
        <v>1209.6400000000001</v>
      </c>
      <c r="I1321" s="1304">
        <f>SUM(I1322:I1328)</f>
        <v>6230.94</v>
      </c>
    </row>
    <row r="1322" spans="1:9" x14ac:dyDescent="0.2">
      <c r="A1322" s="1290" t="s">
        <v>66</v>
      </c>
      <c r="B1322" s="1325">
        <v>24</v>
      </c>
      <c r="C1322" s="1306">
        <f t="shared" ref="C1322:C1328" si="482">B1322/158</f>
        <v>0.15189873417721519</v>
      </c>
      <c r="D1322" s="1305">
        <v>7.0130999999999997</v>
      </c>
      <c r="E1322" s="1306">
        <f t="shared" ref="E1322:E1328" si="483">D1322*B1322</f>
        <v>168.31439999999998</v>
      </c>
      <c r="F1322" s="1307">
        <v>1</v>
      </c>
      <c r="G1322" s="1308">
        <f t="shared" ref="G1322:G1328" si="484">ROUND(E1322*F1322,2)</f>
        <v>168.31</v>
      </c>
      <c r="H1322" s="1306">
        <f t="shared" ref="H1322:H1328" si="485">ROUND(G1322*24.09%,2)</f>
        <v>40.549999999999997</v>
      </c>
      <c r="I1322" s="1309">
        <f t="shared" ref="I1322:I1328" si="486">G1322+H1322</f>
        <v>208.86</v>
      </c>
    </row>
    <row r="1323" spans="1:9" x14ac:dyDescent="0.2">
      <c r="A1323" s="1290" t="s">
        <v>1719</v>
      </c>
      <c r="B1323" s="1325">
        <v>144</v>
      </c>
      <c r="C1323" s="1306">
        <f t="shared" si="482"/>
        <v>0.91139240506329111</v>
      </c>
      <c r="D1323" s="1305">
        <v>7.6304999999999996</v>
      </c>
      <c r="E1323" s="1306">
        <f t="shared" si="483"/>
        <v>1098.7919999999999</v>
      </c>
      <c r="F1323" s="1307">
        <v>1</v>
      </c>
      <c r="G1323" s="1308">
        <f t="shared" si="484"/>
        <v>1098.79</v>
      </c>
      <c r="H1323" s="1306">
        <f t="shared" si="485"/>
        <v>264.7</v>
      </c>
      <c r="I1323" s="1309">
        <f t="shared" si="486"/>
        <v>1363.49</v>
      </c>
    </row>
    <row r="1324" spans="1:9" x14ac:dyDescent="0.2">
      <c r="A1324" s="1290" t="s">
        <v>1719</v>
      </c>
      <c r="B1324" s="1325">
        <v>160</v>
      </c>
      <c r="C1324" s="1306">
        <f t="shared" si="482"/>
        <v>1.0126582278481013</v>
      </c>
      <c r="D1324" s="1305">
        <v>7.6304999999999996</v>
      </c>
      <c r="E1324" s="1306">
        <f t="shared" si="483"/>
        <v>1220.8799999999999</v>
      </c>
      <c r="F1324" s="1307">
        <v>1</v>
      </c>
      <c r="G1324" s="1308">
        <f t="shared" si="484"/>
        <v>1220.8800000000001</v>
      </c>
      <c r="H1324" s="1306">
        <f t="shared" si="485"/>
        <v>294.11</v>
      </c>
      <c r="I1324" s="1309">
        <f t="shared" si="486"/>
        <v>1514.9900000000002</v>
      </c>
    </row>
    <row r="1325" spans="1:9" x14ac:dyDescent="0.2">
      <c r="A1325" s="1290" t="s">
        <v>1719</v>
      </c>
      <c r="B1325" s="1325">
        <v>128</v>
      </c>
      <c r="C1325" s="1306">
        <f t="shared" si="482"/>
        <v>0.810126582278481</v>
      </c>
      <c r="D1325" s="1305">
        <v>7.6304999999999996</v>
      </c>
      <c r="E1325" s="1306">
        <f t="shared" si="483"/>
        <v>976.70399999999995</v>
      </c>
      <c r="F1325" s="1307">
        <v>1</v>
      </c>
      <c r="G1325" s="1308">
        <f t="shared" si="484"/>
        <v>976.7</v>
      </c>
      <c r="H1325" s="1306">
        <f t="shared" si="485"/>
        <v>235.29</v>
      </c>
      <c r="I1325" s="1309">
        <f t="shared" si="486"/>
        <v>1211.99</v>
      </c>
    </row>
    <row r="1326" spans="1:9" x14ac:dyDescent="0.2">
      <c r="A1326" s="1290" t="s">
        <v>1719</v>
      </c>
      <c r="B1326" s="1325">
        <v>48</v>
      </c>
      <c r="C1326" s="1306">
        <f t="shared" si="482"/>
        <v>0.30379746835443039</v>
      </c>
      <c r="D1326" s="1305">
        <v>7.6304999999999996</v>
      </c>
      <c r="E1326" s="1306">
        <f t="shared" si="483"/>
        <v>366.26400000000001</v>
      </c>
      <c r="F1326" s="1307">
        <v>1</v>
      </c>
      <c r="G1326" s="1308">
        <f t="shared" si="484"/>
        <v>366.26</v>
      </c>
      <c r="H1326" s="1306">
        <f t="shared" si="485"/>
        <v>88.23</v>
      </c>
      <c r="I1326" s="1309">
        <f t="shared" si="486"/>
        <v>454.49</v>
      </c>
    </row>
    <row r="1327" spans="1:9" x14ac:dyDescent="0.2">
      <c r="A1327" s="1290" t="s">
        <v>655</v>
      </c>
      <c r="B1327" s="1325">
        <v>60</v>
      </c>
      <c r="C1327" s="1306">
        <f t="shared" si="482"/>
        <v>0.379746835443038</v>
      </c>
      <c r="D1327" s="1305">
        <v>7.6304999999999996</v>
      </c>
      <c r="E1327" s="1306">
        <f t="shared" si="483"/>
        <v>457.83</v>
      </c>
      <c r="F1327" s="1307">
        <v>1</v>
      </c>
      <c r="G1327" s="1308">
        <f t="shared" si="484"/>
        <v>457.83</v>
      </c>
      <c r="H1327" s="1306">
        <f t="shared" si="485"/>
        <v>110.29</v>
      </c>
      <c r="I1327" s="1309">
        <f t="shared" si="486"/>
        <v>568.12</v>
      </c>
    </row>
    <row r="1328" spans="1:9" x14ac:dyDescent="0.2">
      <c r="A1328" s="1290" t="s">
        <v>1719</v>
      </c>
      <c r="B1328" s="1325">
        <v>96</v>
      </c>
      <c r="C1328" s="1306">
        <f t="shared" si="482"/>
        <v>0.60759493670886078</v>
      </c>
      <c r="D1328" s="1305">
        <v>7.6304999999999996</v>
      </c>
      <c r="E1328" s="1306">
        <f t="shared" si="483"/>
        <v>732.52800000000002</v>
      </c>
      <c r="F1328" s="1307">
        <v>1</v>
      </c>
      <c r="G1328" s="1308">
        <f t="shared" si="484"/>
        <v>732.53</v>
      </c>
      <c r="H1328" s="1306">
        <f t="shared" si="485"/>
        <v>176.47</v>
      </c>
      <c r="I1328" s="1309">
        <f t="shared" si="486"/>
        <v>909</v>
      </c>
    </row>
    <row r="1329" spans="1:9" ht="38.25" x14ac:dyDescent="0.2">
      <c r="A1329" s="1289" t="s">
        <v>8</v>
      </c>
      <c r="B1329" s="1324">
        <f>SUM(B1330:B1339)</f>
        <v>648</v>
      </c>
      <c r="C1329" s="1302">
        <f>SUM(C1330:C1339)</f>
        <v>4.1012658227848098</v>
      </c>
      <c r="D1329" s="1302"/>
      <c r="E1329" s="1302">
        <f>SUM(E1330:E1339)</f>
        <v>3658.6368000000002</v>
      </c>
      <c r="F1329" s="1312"/>
      <c r="G1329" s="1302">
        <f>SUM(G1330:G1339)</f>
        <v>3658.6399999999994</v>
      </c>
      <c r="H1329" s="1302">
        <f>SUM(H1330:H1339)</f>
        <v>881.37999999999988</v>
      </c>
      <c r="I1329" s="1304">
        <f>SUM(I1330:I1339)</f>
        <v>4540.0200000000004</v>
      </c>
    </row>
    <row r="1330" spans="1:9" x14ac:dyDescent="0.2">
      <c r="A1330" s="1290" t="s">
        <v>612</v>
      </c>
      <c r="B1330" s="1325">
        <v>24</v>
      </c>
      <c r="C1330" s="1306">
        <f t="shared" ref="C1330:C1339" si="487">B1330/158</f>
        <v>0.15189873417721519</v>
      </c>
      <c r="D1330" s="1305">
        <v>5.2988</v>
      </c>
      <c r="E1330" s="1306">
        <f t="shared" ref="E1330:E1339" si="488">D1330*B1330</f>
        <v>127.1712</v>
      </c>
      <c r="F1330" s="1307">
        <v>1</v>
      </c>
      <c r="G1330" s="1308">
        <f t="shared" ref="G1330:G1339" si="489">ROUND(E1330*F1330,2)</f>
        <v>127.17</v>
      </c>
      <c r="H1330" s="1306">
        <f t="shared" ref="H1330:H1339" si="490">ROUND(G1330*24.09%,2)</f>
        <v>30.64</v>
      </c>
      <c r="I1330" s="1309">
        <f t="shared" ref="I1330:I1339" si="491">G1330+H1330</f>
        <v>157.81</v>
      </c>
    </row>
    <row r="1331" spans="1:9" x14ac:dyDescent="0.2">
      <c r="A1331" s="1290" t="s">
        <v>612</v>
      </c>
      <c r="B1331" s="1325">
        <v>72</v>
      </c>
      <c r="C1331" s="1306">
        <f t="shared" si="487"/>
        <v>0.45569620253164556</v>
      </c>
      <c r="D1331" s="1305">
        <v>5.2988</v>
      </c>
      <c r="E1331" s="1306">
        <f t="shared" si="488"/>
        <v>381.5136</v>
      </c>
      <c r="F1331" s="1307">
        <v>1</v>
      </c>
      <c r="G1331" s="1308">
        <f t="shared" si="489"/>
        <v>381.51</v>
      </c>
      <c r="H1331" s="1306">
        <f t="shared" si="490"/>
        <v>91.91</v>
      </c>
      <c r="I1331" s="1309">
        <f t="shared" si="491"/>
        <v>473.41999999999996</v>
      </c>
    </row>
    <row r="1332" spans="1:9" x14ac:dyDescent="0.2">
      <c r="A1332" s="1290" t="s">
        <v>612</v>
      </c>
      <c r="B1332" s="1325">
        <v>96</v>
      </c>
      <c r="C1332" s="1306">
        <f t="shared" si="487"/>
        <v>0.60759493670886078</v>
      </c>
      <c r="D1332" s="1305">
        <v>5.2988</v>
      </c>
      <c r="E1332" s="1306">
        <f t="shared" si="488"/>
        <v>508.6848</v>
      </c>
      <c r="F1332" s="1307">
        <v>1</v>
      </c>
      <c r="G1332" s="1308">
        <f t="shared" si="489"/>
        <v>508.68</v>
      </c>
      <c r="H1332" s="1306">
        <f t="shared" si="490"/>
        <v>122.54</v>
      </c>
      <c r="I1332" s="1309">
        <f t="shared" si="491"/>
        <v>631.22</v>
      </c>
    </row>
    <row r="1333" spans="1:9" x14ac:dyDescent="0.2">
      <c r="A1333" s="1290" t="s">
        <v>612</v>
      </c>
      <c r="B1333" s="1325">
        <v>72</v>
      </c>
      <c r="C1333" s="1306">
        <f t="shared" si="487"/>
        <v>0.45569620253164556</v>
      </c>
      <c r="D1333" s="1305">
        <v>5.2988</v>
      </c>
      <c r="E1333" s="1306">
        <f t="shared" si="488"/>
        <v>381.5136</v>
      </c>
      <c r="F1333" s="1307">
        <v>1</v>
      </c>
      <c r="G1333" s="1308">
        <f t="shared" si="489"/>
        <v>381.51</v>
      </c>
      <c r="H1333" s="1306">
        <f t="shared" si="490"/>
        <v>91.91</v>
      </c>
      <c r="I1333" s="1309">
        <f t="shared" si="491"/>
        <v>473.41999999999996</v>
      </c>
    </row>
    <row r="1334" spans="1:9" ht="25.5" x14ac:dyDescent="0.2">
      <c r="A1334" s="1290" t="s">
        <v>1720</v>
      </c>
      <c r="B1334" s="1325">
        <v>168</v>
      </c>
      <c r="C1334" s="1306">
        <f t="shared" si="487"/>
        <v>1.0632911392405062</v>
      </c>
      <c r="D1334" s="1305">
        <v>5.8623000000000003</v>
      </c>
      <c r="E1334" s="1306">
        <f t="shared" si="488"/>
        <v>984.8664</v>
      </c>
      <c r="F1334" s="1307">
        <v>1</v>
      </c>
      <c r="G1334" s="1308">
        <f t="shared" si="489"/>
        <v>984.87</v>
      </c>
      <c r="H1334" s="1306">
        <f t="shared" si="490"/>
        <v>237.26</v>
      </c>
      <c r="I1334" s="1309">
        <f t="shared" si="491"/>
        <v>1222.1300000000001</v>
      </c>
    </row>
    <row r="1335" spans="1:9" x14ac:dyDescent="0.2">
      <c r="A1335" s="1290" t="s">
        <v>612</v>
      </c>
      <c r="B1335" s="1325">
        <v>24</v>
      </c>
      <c r="C1335" s="1306">
        <f t="shared" si="487"/>
        <v>0.15189873417721519</v>
      </c>
      <c r="D1335" s="1305">
        <v>5.8623000000000003</v>
      </c>
      <c r="E1335" s="1306">
        <f t="shared" si="488"/>
        <v>140.6952</v>
      </c>
      <c r="F1335" s="1307">
        <v>1</v>
      </c>
      <c r="G1335" s="1308">
        <f t="shared" si="489"/>
        <v>140.69999999999999</v>
      </c>
      <c r="H1335" s="1306">
        <f t="shared" si="490"/>
        <v>33.89</v>
      </c>
      <c r="I1335" s="1309">
        <f t="shared" si="491"/>
        <v>174.58999999999997</v>
      </c>
    </row>
    <row r="1336" spans="1:9" x14ac:dyDescent="0.2">
      <c r="A1336" s="1290" t="s">
        <v>612</v>
      </c>
      <c r="B1336" s="1325">
        <v>72</v>
      </c>
      <c r="C1336" s="1306">
        <f t="shared" si="487"/>
        <v>0.45569620253164556</v>
      </c>
      <c r="D1336" s="1305">
        <v>5.8623000000000003</v>
      </c>
      <c r="E1336" s="1306">
        <f t="shared" si="488"/>
        <v>422.0856</v>
      </c>
      <c r="F1336" s="1307">
        <v>1</v>
      </c>
      <c r="G1336" s="1308">
        <f t="shared" si="489"/>
        <v>422.09</v>
      </c>
      <c r="H1336" s="1306">
        <f t="shared" si="490"/>
        <v>101.68</v>
      </c>
      <c r="I1336" s="1309">
        <f t="shared" si="491"/>
        <v>523.77</v>
      </c>
    </row>
    <row r="1337" spans="1:9" x14ac:dyDescent="0.2">
      <c r="A1337" s="1290" t="s">
        <v>612</v>
      </c>
      <c r="B1337" s="1325">
        <v>48</v>
      </c>
      <c r="C1337" s="1306">
        <f t="shared" si="487"/>
        <v>0.30379746835443039</v>
      </c>
      <c r="D1337" s="1305">
        <v>5.8623000000000003</v>
      </c>
      <c r="E1337" s="1306">
        <f t="shared" si="488"/>
        <v>281.3904</v>
      </c>
      <c r="F1337" s="1307">
        <v>1</v>
      </c>
      <c r="G1337" s="1308">
        <f t="shared" si="489"/>
        <v>281.39</v>
      </c>
      <c r="H1337" s="1306">
        <f t="shared" si="490"/>
        <v>67.790000000000006</v>
      </c>
      <c r="I1337" s="1309">
        <f t="shared" si="491"/>
        <v>349.18</v>
      </c>
    </row>
    <row r="1338" spans="1:9" ht="25.5" x14ac:dyDescent="0.2">
      <c r="A1338" s="1290" t="s">
        <v>1720</v>
      </c>
      <c r="B1338" s="1325">
        <v>24</v>
      </c>
      <c r="C1338" s="1306">
        <f t="shared" si="487"/>
        <v>0.15189873417721519</v>
      </c>
      <c r="D1338" s="1305">
        <v>5.8623000000000003</v>
      </c>
      <c r="E1338" s="1306">
        <f t="shared" si="488"/>
        <v>140.6952</v>
      </c>
      <c r="F1338" s="1307">
        <v>1</v>
      </c>
      <c r="G1338" s="1308">
        <f t="shared" si="489"/>
        <v>140.69999999999999</v>
      </c>
      <c r="H1338" s="1306">
        <f t="shared" si="490"/>
        <v>33.89</v>
      </c>
      <c r="I1338" s="1309">
        <f t="shared" si="491"/>
        <v>174.58999999999997</v>
      </c>
    </row>
    <row r="1339" spans="1:9" x14ac:dyDescent="0.2">
      <c r="A1339" s="1290" t="s">
        <v>951</v>
      </c>
      <c r="B1339" s="1325">
        <v>48</v>
      </c>
      <c r="C1339" s="1306">
        <f t="shared" si="487"/>
        <v>0.30379746835443039</v>
      </c>
      <c r="D1339" s="1305">
        <v>6.0420999999999996</v>
      </c>
      <c r="E1339" s="1306">
        <f t="shared" si="488"/>
        <v>290.02080000000001</v>
      </c>
      <c r="F1339" s="1307">
        <v>1</v>
      </c>
      <c r="G1339" s="1308">
        <f t="shared" si="489"/>
        <v>290.02</v>
      </c>
      <c r="H1339" s="1306">
        <f t="shared" si="490"/>
        <v>69.87</v>
      </c>
      <c r="I1339" s="1309">
        <f t="shared" si="491"/>
        <v>359.89</v>
      </c>
    </row>
    <row r="1340" spans="1:9" ht="25.5" x14ac:dyDescent="0.2">
      <c r="A1340" s="1289" t="s">
        <v>7</v>
      </c>
      <c r="B1340" s="1324">
        <f>SUM(B1341:B1346)</f>
        <v>600</v>
      </c>
      <c r="C1340" s="1302">
        <f>SUM(C1341:C1346)</f>
        <v>3.7974683544303796</v>
      </c>
      <c r="D1340" s="1302"/>
      <c r="E1340" s="1302">
        <f>SUM(E1341:E1346)</f>
        <v>2381.4216000000001</v>
      </c>
      <c r="F1340" s="1312"/>
      <c r="G1340" s="1302">
        <f>SUM(G1341:G1346)</f>
        <v>2381.41</v>
      </c>
      <c r="H1340" s="1302">
        <f>SUM(H1341:H1346)</f>
        <v>573.68999999999994</v>
      </c>
      <c r="I1340" s="1304">
        <f>SUM(I1341:I1346)</f>
        <v>2955.1000000000004</v>
      </c>
    </row>
    <row r="1341" spans="1:9" x14ac:dyDescent="0.2">
      <c r="A1341" s="1290" t="s">
        <v>1721</v>
      </c>
      <c r="B1341" s="1325">
        <v>108</v>
      </c>
      <c r="C1341" s="1306">
        <f t="shared" ref="C1341:C1346" si="492">B1341/158</f>
        <v>0.68354430379746833</v>
      </c>
      <c r="D1341" s="1305">
        <v>3.9441000000000002</v>
      </c>
      <c r="E1341" s="1306">
        <f t="shared" ref="E1341:E1346" si="493">D1341*B1341</f>
        <v>425.96280000000002</v>
      </c>
      <c r="F1341" s="1307">
        <v>1</v>
      </c>
      <c r="G1341" s="1308">
        <f t="shared" ref="G1341:G1346" si="494">ROUND(E1341*F1341,2)</f>
        <v>425.96</v>
      </c>
      <c r="H1341" s="1306">
        <f t="shared" ref="H1341:H1346" si="495">ROUND(G1341*24.09%,2)</f>
        <v>102.61</v>
      </c>
      <c r="I1341" s="1309">
        <f t="shared" ref="I1341:I1346" si="496">G1341+H1341</f>
        <v>528.56999999999994</v>
      </c>
    </row>
    <row r="1342" spans="1:9" x14ac:dyDescent="0.2">
      <c r="A1342" s="1290" t="s">
        <v>1721</v>
      </c>
      <c r="B1342" s="1325">
        <v>128</v>
      </c>
      <c r="C1342" s="1306">
        <f t="shared" si="492"/>
        <v>0.810126582278481</v>
      </c>
      <c r="D1342" s="1305">
        <v>3.9441000000000002</v>
      </c>
      <c r="E1342" s="1306">
        <f t="shared" si="493"/>
        <v>504.84480000000002</v>
      </c>
      <c r="F1342" s="1307">
        <v>1</v>
      </c>
      <c r="G1342" s="1308">
        <f t="shared" si="494"/>
        <v>504.84</v>
      </c>
      <c r="H1342" s="1306">
        <f t="shared" si="495"/>
        <v>121.62</v>
      </c>
      <c r="I1342" s="1309">
        <f t="shared" si="496"/>
        <v>626.46</v>
      </c>
    </row>
    <row r="1343" spans="1:9" x14ac:dyDescent="0.2">
      <c r="A1343" s="1290" t="s">
        <v>1721</v>
      </c>
      <c r="B1343" s="1325">
        <v>132</v>
      </c>
      <c r="C1343" s="1306">
        <f t="shared" si="492"/>
        <v>0.83544303797468356</v>
      </c>
      <c r="D1343" s="1305">
        <v>3.9441000000000002</v>
      </c>
      <c r="E1343" s="1306">
        <f t="shared" si="493"/>
        <v>520.62120000000004</v>
      </c>
      <c r="F1343" s="1307">
        <v>1</v>
      </c>
      <c r="G1343" s="1308">
        <f t="shared" si="494"/>
        <v>520.62</v>
      </c>
      <c r="H1343" s="1306">
        <f t="shared" si="495"/>
        <v>125.42</v>
      </c>
      <c r="I1343" s="1309">
        <f t="shared" si="496"/>
        <v>646.04</v>
      </c>
    </row>
    <row r="1344" spans="1:9" x14ac:dyDescent="0.2">
      <c r="A1344" s="1290" t="s">
        <v>1721</v>
      </c>
      <c r="B1344" s="1325">
        <v>120</v>
      </c>
      <c r="C1344" s="1306">
        <f t="shared" si="492"/>
        <v>0.759493670886076</v>
      </c>
      <c r="D1344" s="1305">
        <v>3.9441000000000002</v>
      </c>
      <c r="E1344" s="1306">
        <f t="shared" si="493"/>
        <v>473.29200000000003</v>
      </c>
      <c r="F1344" s="1307">
        <v>1</v>
      </c>
      <c r="G1344" s="1308">
        <f t="shared" si="494"/>
        <v>473.29</v>
      </c>
      <c r="H1344" s="1306">
        <f t="shared" si="495"/>
        <v>114.02</v>
      </c>
      <c r="I1344" s="1309">
        <f t="shared" si="496"/>
        <v>587.31000000000006</v>
      </c>
    </row>
    <row r="1345" spans="1:9" x14ac:dyDescent="0.2">
      <c r="A1345" s="1290" t="s">
        <v>1721</v>
      </c>
      <c r="B1345" s="1325">
        <v>88</v>
      </c>
      <c r="C1345" s="1306">
        <f t="shared" si="492"/>
        <v>0.55696202531645567</v>
      </c>
      <c r="D1345" s="1305">
        <v>3.9441000000000002</v>
      </c>
      <c r="E1345" s="1306">
        <f t="shared" si="493"/>
        <v>347.08080000000001</v>
      </c>
      <c r="F1345" s="1307">
        <v>1</v>
      </c>
      <c r="G1345" s="1308">
        <f t="shared" si="494"/>
        <v>347.08</v>
      </c>
      <c r="H1345" s="1306">
        <f t="shared" si="495"/>
        <v>83.61</v>
      </c>
      <c r="I1345" s="1309">
        <f t="shared" si="496"/>
        <v>430.69</v>
      </c>
    </row>
    <row r="1346" spans="1:9" x14ac:dyDescent="0.2">
      <c r="A1346" s="1290" t="s">
        <v>1638</v>
      </c>
      <c r="B1346" s="1325">
        <v>24</v>
      </c>
      <c r="C1346" s="1306">
        <f t="shared" si="492"/>
        <v>0.15189873417721519</v>
      </c>
      <c r="D1346" s="1305">
        <v>4.5674999999999999</v>
      </c>
      <c r="E1346" s="1306">
        <f t="shared" si="493"/>
        <v>109.62</v>
      </c>
      <c r="F1346" s="1307">
        <v>1</v>
      </c>
      <c r="G1346" s="1308">
        <f t="shared" si="494"/>
        <v>109.62</v>
      </c>
      <c r="H1346" s="1306">
        <f t="shared" si="495"/>
        <v>26.41</v>
      </c>
      <c r="I1346" s="1309">
        <f t="shared" si="496"/>
        <v>136.03</v>
      </c>
    </row>
    <row r="1347" spans="1:9" x14ac:dyDescent="0.2">
      <c r="A1347" s="1288" t="s">
        <v>1722</v>
      </c>
      <c r="B1347" s="1323">
        <f>B1348+B1355+B1378+B1387</f>
        <v>1072</v>
      </c>
      <c r="C1347" s="1298">
        <f>C1348+C1355+C1378+C1387</f>
        <v>6.7848101265822791</v>
      </c>
      <c r="D1347" s="1298"/>
      <c r="E1347" s="1298"/>
      <c r="F1347" s="1299"/>
      <c r="G1347" s="1298">
        <f>G1348+G1355+G1378+G1387</f>
        <v>6074.3600000000006</v>
      </c>
      <c r="H1347" s="1298">
        <f>H1348+H1355+H1378+H1387</f>
        <v>1463.2899999999997</v>
      </c>
      <c r="I1347" s="1300">
        <f>I1348+I1355+I1378+I1387</f>
        <v>7537.6500000000005</v>
      </c>
    </row>
    <row r="1348" spans="1:9" ht="25.5" x14ac:dyDescent="0.2">
      <c r="A1348" s="1289" t="s">
        <v>10</v>
      </c>
      <c r="B1348" s="1324">
        <f>SUM(B1349:B1354)</f>
        <v>176</v>
      </c>
      <c r="C1348" s="1302">
        <f>SUM(C1349:C1354)</f>
        <v>1.1139240506329116</v>
      </c>
      <c r="D1348" s="1302"/>
      <c r="E1348" s="1302"/>
      <c r="F1348" s="1312"/>
      <c r="G1348" s="1302">
        <f>SUM(G1349:G1354)</f>
        <v>1437.1999999999998</v>
      </c>
      <c r="H1348" s="1302">
        <f>SUM(H1349:H1354)</f>
        <v>346.21999999999997</v>
      </c>
      <c r="I1348" s="1304">
        <f>SUM(I1349:I1354)</f>
        <v>1783.42</v>
      </c>
    </row>
    <row r="1349" spans="1:9" x14ac:dyDescent="0.2">
      <c r="A1349" s="1290" t="s">
        <v>1723</v>
      </c>
      <c r="B1349" s="1325">
        <v>16</v>
      </c>
      <c r="C1349" s="1306">
        <f t="shared" ref="C1349:C1354" si="497">B1349/158</f>
        <v>0.10126582278481013</v>
      </c>
      <c r="D1349" s="1305">
        <v>7.7203999999999997</v>
      </c>
      <c r="E1349" s="1306">
        <f t="shared" ref="E1349:E1354" si="498">D1349*B1349</f>
        <v>123.5264</v>
      </c>
      <c r="F1349" s="1307">
        <v>1</v>
      </c>
      <c r="G1349" s="1308">
        <f t="shared" ref="G1349" si="499">ROUND(E1349*F1349,2)</f>
        <v>123.53</v>
      </c>
      <c r="H1349" s="1306">
        <f t="shared" ref="H1349:H1354" si="500">ROUND(G1349*24.09%,2)</f>
        <v>29.76</v>
      </c>
      <c r="I1349" s="1309">
        <f t="shared" ref="I1349:I1354" si="501">G1349+H1349</f>
        <v>153.29</v>
      </c>
    </row>
    <row r="1350" spans="1:9" x14ac:dyDescent="0.2">
      <c r="A1350" s="1290" t="s">
        <v>1723</v>
      </c>
      <c r="B1350" s="1325">
        <v>48</v>
      </c>
      <c r="C1350" s="1306">
        <f t="shared" si="497"/>
        <v>0.30379746835443039</v>
      </c>
      <c r="D1350" s="1305">
        <v>7.7203999999999997</v>
      </c>
      <c r="E1350" s="1306">
        <f t="shared" si="498"/>
        <v>370.57920000000001</v>
      </c>
      <c r="F1350" s="1307">
        <v>1</v>
      </c>
      <c r="G1350" s="1308">
        <v>370.58</v>
      </c>
      <c r="H1350" s="1306">
        <f t="shared" si="500"/>
        <v>89.27</v>
      </c>
      <c r="I1350" s="1309">
        <f t="shared" si="501"/>
        <v>459.84999999999997</v>
      </c>
    </row>
    <row r="1351" spans="1:9" x14ac:dyDescent="0.2">
      <c r="A1351" s="1290" t="s">
        <v>1723</v>
      </c>
      <c r="B1351" s="1325">
        <v>56</v>
      </c>
      <c r="C1351" s="1306">
        <f t="shared" si="497"/>
        <v>0.35443037974683544</v>
      </c>
      <c r="D1351" s="1305">
        <v>7.7203999999999997</v>
      </c>
      <c r="E1351" s="1306">
        <f t="shared" si="498"/>
        <v>432.3424</v>
      </c>
      <c r="F1351" s="1307">
        <v>1</v>
      </c>
      <c r="G1351" s="1308">
        <v>432.34</v>
      </c>
      <c r="H1351" s="1306">
        <f t="shared" si="500"/>
        <v>104.15</v>
      </c>
      <c r="I1351" s="1309">
        <f t="shared" si="501"/>
        <v>536.49</v>
      </c>
    </row>
    <row r="1352" spans="1:9" x14ac:dyDescent="0.2">
      <c r="A1352" s="1290" t="s">
        <v>1723</v>
      </c>
      <c r="B1352" s="1325">
        <v>16</v>
      </c>
      <c r="C1352" s="1306">
        <f t="shared" si="497"/>
        <v>0.10126582278481013</v>
      </c>
      <c r="D1352" s="1305">
        <v>7.7203999999999997</v>
      </c>
      <c r="E1352" s="1306">
        <f t="shared" si="498"/>
        <v>123.5264</v>
      </c>
      <c r="F1352" s="1307">
        <v>1</v>
      </c>
      <c r="G1352" s="1308">
        <v>123.53</v>
      </c>
      <c r="H1352" s="1306">
        <f t="shared" si="500"/>
        <v>29.76</v>
      </c>
      <c r="I1352" s="1309">
        <f t="shared" si="501"/>
        <v>153.29</v>
      </c>
    </row>
    <row r="1353" spans="1:9" x14ac:dyDescent="0.2">
      <c r="A1353" s="1290" t="s">
        <v>1724</v>
      </c>
      <c r="B1353" s="1325">
        <v>24</v>
      </c>
      <c r="C1353" s="1306">
        <f t="shared" si="497"/>
        <v>0.15189873417721519</v>
      </c>
      <c r="D1353" s="1305">
        <v>9.6805000000000003</v>
      </c>
      <c r="E1353" s="1306">
        <f t="shared" si="498"/>
        <v>232.33199999999999</v>
      </c>
      <c r="F1353" s="1307">
        <v>1</v>
      </c>
      <c r="G1353" s="1308">
        <v>232.33</v>
      </c>
      <c r="H1353" s="1306">
        <f t="shared" si="500"/>
        <v>55.97</v>
      </c>
      <c r="I1353" s="1309">
        <f t="shared" si="501"/>
        <v>288.3</v>
      </c>
    </row>
    <row r="1354" spans="1:9" x14ac:dyDescent="0.2">
      <c r="A1354" s="1290" t="s">
        <v>1724</v>
      </c>
      <c r="B1354" s="1325">
        <v>16</v>
      </c>
      <c r="C1354" s="1306">
        <f t="shared" si="497"/>
        <v>0.10126582278481013</v>
      </c>
      <c r="D1354" s="1305">
        <v>9.6805000000000003</v>
      </c>
      <c r="E1354" s="1306">
        <f t="shared" si="498"/>
        <v>154.88800000000001</v>
      </c>
      <c r="F1354" s="1307">
        <v>1</v>
      </c>
      <c r="G1354" s="1308">
        <v>154.88999999999999</v>
      </c>
      <c r="H1354" s="1306">
        <f t="shared" si="500"/>
        <v>37.31</v>
      </c>
      <c r="I1354" s="1309">
        <f t="shared" si="501"/>
        <v>192.2</v>
      </c>
    </row>
    <row r="1355" spans="1:9" ht="38.25" x14ac:dyDescent="0.2">
      <c r="A1355" s="1289" t="s">
        <v>8</v>
      </c>
      <c r="B1355" s="1324">
        <f>SUM(B1356:B1377)</f>
        <v>560</v>
      </c>
      <c r="C1355" s="1302">
        <f>SUM(C1356:C1377)</f>
        <v>3.5443037974683538</v>
      </c>
      <c r="D1355" s="1302"/>
      <c r="E1355" s="1302"/>
      <c r="F1355" s="1312"/>
      <c r="G1355" s="1302">
        <f>SUM(G1356:G1377)</f>
        <v>3320.31</v>
      </c>
      <c r="H1355" s="1302">
        <f>SUM(H1356:H1377)</f>
        <v>799.8399999999998</v>
      </c>
      <c r="I1355" s="1304">
        <f>SUM(I1356:I1377)</f>
        <v>4120.1500000000005</v>
      </c>
    </row>
    <row r="1356" spans="1:9" x14ac:dyDescent="0.2">
      <c r="A1356" s="1290" t="s">
        <v>612</v>
      </c>
      <c r="B1356" s="1325">
        <v>32</v>
      </c>
      <c r="C1356" s="1306">
        <f t="shared" ref="C1356:C1377" si="502">B1356/158</f>
        <v>0.20253164556962025</v>
      </c>
      <c r="D1356" s="1305">
        <v>5.4786000000000001</v>
      </c>
      <c r="E1356" s="1306">
        <f t="shared" ref="E1356:E1376" si="503">D1356*B1356</f>
        <v>175.3152</v>
      </c>
      <c r="F1356" s="1307">
        <v>1</v>
      </c>
      <c r="G1356" s="1308">
        <f t="shared" ref="G1356:G1377" si="504">ROUND(E1356*F1356,2)</f>
        <v>175.32</v>
      </c>
      <c r="H1356" s="1306">
        <f t="shared" ref="H1356:H1377" si="505">ROUND(G1356*24.09%,2)</f>
        <v>42.23</v>
      </c>
      <c r="I1356" s="1309">
        <f t="shared" ref="I1356:I1377" si="506">G1356+H1356</f>
        <v>217.54999999999998</v>
      </c>
    </row>
    <row r="1357" spans="1:9" x14ac:dyDescent="0.2">
      <c r="A1357" s="1290" t="s">
        <v>612</v>
      </c>
      <c r="B1357" s="1325">
        <v>24</v>
      </c>
      <c r="C1357" s="1306">
        <f t="shared" si="502"/>
        <v>0.15189873417721519</v>
      </c>
      <c r="D1357" s="1305">
        <v>5.4786000000000001</v>
      </c>
      <c r="E1357" s="1306">
        <f t="shared" si="503"/>
        <v>131.4864</v>
      </c>
      <c r="F1357" s="1307">
        <v>1</v>
      </c>
      <c r="G1357" s="1308">
        <f t="shared" si="504"/>
        <v>131.49</v>
      </c>
      <c r="H1357" s="1306">
        <f t="shared" si="505"/>
        <v>31.68</v>
      </c>
      <c r="I1357" s="1309">
        <f t="shared" si="506"/>
        <v>163.17000000000002</v>
      </c>
    </row>
    <row r="1358" spans="1:9" x14ac:dyDescent="0.2">
      <c r="A1358" s="1290" t="s">
        <v>612</v>
      </c>
      <c r="B1358" s="1325">
        <v>24</v>
      </c>
      <c r="C1358" s="1306">
        <f t="shared" si="502"/>
        <v>0.15189873417721519</v>
      </c>
      <c r="D1358" s="1305">
        <v>5.4786000000000001</v>
      </c>
      <c r="E1358" s="1306">
        <f t="shared" si="503"/>
        <v>131.4864</v>
      </c>
      <c r="F1358" s="1307">
        <v>1</v>
      </c>
      <c r="G1358" s="1308">
        <f t="shared" si="504"/>
        <v>131.49</v>
      </c>
      <c r="H1358" s="1306">
        <f t="shared" si="505"/>
        <v>31.68</v>
      </c>
      <c r="I1358" s="1309">
        <f t="shared" si="506"/>
        <v>163.17000000000002</v>
      </c>
    </row>
    <row r="1359" spans="1:9" x14ac:dyDescent="0.2">
      <c r="A1359" s="1290" t="s">
        <v>612</v>
      </c>
      <c r="B1359" s="1325">
        <v>24</v>
      </c>
      <c r="C1359" s="1306">
        <f t="shared" si="502"/>
        <v>0.15189873417721519</v>
      </c>
      <c r="D1359" s="1305">
        <v>5.4786000000000001</v>
      </c>
      <c r="E1359" s="1306">
        <f t="shared" si="503"/>
        <v>131.4864</v>
      </c>
      <c r="F1359" s="1307">
        <v>1</v>
      </c>
      <c r="G1359" s="1308">
        <f t="shared" si="504"/>
        <v>131.49</v>
      </c>
      <c r="H1359" s="1306">
        <f t="shared" si="505"/>
        <v>31.68</v>
      </c>
      <c r="I1359" s="1309">
        <f t="shared" si="506"/>
        <v>163.17000000000002</v>
      </c>
    </row>
    <row r="1360" spans="1:9" x14ac:dyDescent="0.2">
      <c r="A1360" s="1290" t="s">
        <v>612</v>
      </c>
      <c r="B1360" s="1325">
        <v>32</v>
      </c>
      <c r="C1360" s="1306">
        <f t="shared" si="502"/>
        <v>0.20253164556962025</v>
      </c>
      <c r="D1360" s="1305">
        <v>5.4786000000000001</v>
      </c>
      <c r="E1360" s="1306">
        <f t="shared" si="503"/>
        <v>175.3152</v>
      </c>
      <c r="F1360" s="1307">
        <v>1</v>
      </c>
      <c r="G1360" s="1308">
        <f t="shared" si="504"/>
        <v>175.32</v>
      </c>
      <c r="H1360" s="1306">
        <f t="shared" si="505"/>
        <v>42.23</v>
      </c>
      <c r="I1360" s="1309">
        <f t="shared" si="506"/>
        <v>217.54999999999998</v>
      </c>
    </row>
    <row r="1361" spans="1:9" x14ac:dyDescent="0.2">
      <c r="A1361" s="1290" t="s">
        <v>612</v>
      </c>
      <c r="B1361" s="1325">
        <v>24</v>
      </c>
      <c r="C1361" s="1306">
        <f t="shared" si="502"/>
        <v>0.15189873417721519</v>
      </c>
      <c r="D1361" s="1305">
        <v>5.4786000000000001</v>
      </c>
      <c r="E1361" s="1306">
        <f t="shared" si="503"/>
        <v>131.4864</v>
      </c>
      <c r="F1361" s="1307">
        <v>1</v>
      </c>
      <c r="G1361" s="1308">
        <f t="shared" si="504"/>
        <v>131.49</v>
      </c>
      <c r="H1361" s="1306">
        <f t="shared" si="505"/>
        <v>31.68</v>
      </c>
      <c r="I1361" s="1309">
        <f t="shared" si="506"/>
        <v>163.17000000000002</v>
      </c>
    </row>
    <row r="1362" spans="1:9" x14ac:dyDescent="0.2">
      <c r="A1362" s="1290" t="s">
        <v>966</v>
      </c>
      <c r="B1362" s="1325">
        <v>40</v>
      </c>
      <c r="C1362" s="1306">
        <f t="shared" si="502"/>
        <v>0.25316455696202533</v>
      </c>
      <c r="D1362" s="1305">
        <v>6.0420999999999996</v>
      </c>
      <c r="E1362" s="1306">
        <f t="shared" si="503"/>
        <v>241.68399999999997</v>
      </c>
      <c r="F1362" s="1307">
        <v>1</v>
      </c>
      <c r="G1362" s="1308">
        <f t="shared" si="504"/>
        <v>241.68</v>
      </c>
      <c r="H1362" s="1306">
        <f t="shared" si="505"/>
        <v>58.22</v>
      </c>
      <c r="I1362" s="1309">
        <f t="shared" si="506"/>
        <v>299.89999999999998</v>
      </c>
    </row>
    <row r="1363" spans="1:9" x14ac:dyDescent="0.2">
      <c r="A1363" s="1290" t="s">
        <v>966</v>
      </c>
      <c r="B1363" s="1325">
        <v>24</v>
      </c>
      <c r="C1363" s="1306">
        <f t="shared" si="502"/>
        <v>0.15189873417721519</v>
      </c>
      <c r="D1363" s="1305">
        <v>6.0420999999999996</v>
      </c>
      <c r="E1363" s="1306">
        <f t="shared" si="503"/>
        <v>145.0104</v>
      </c>
      <c r="F1363" s="1307">
        <v>1</v>
      </c>
      <c r="G1363" s="1308">
        <f t="shared" si="504"/>
        <v>145.01</v>
      </c>
      <c r="H1363" s="1306">
        <f t="shared" si="505"/>
        <v>34.93</v>
      </c>
      <c r="I1363" s="1309">
        <f t="shared" si="506"/>
        <v>179.94</v>
      </c>
    </row>
    <row r="1364" spans="1:9" x14ac:dyDescent="0.2">
      <c r="A1364" s="1290" t="s">
        <v>612</v>
      </c>
      <c r="B1364" s="1325">
        <v>24</v>
      </c>
      <c r="C1364" s="1306">
        <f t="shared" si="502"/>
        <v>0.15189873417721519</v>
      </c>
      <c r="D1364" s="1305">
        <v>6.0420999999999996</v>
      </c>
      <c r="E1364" s="1306">
        <f t="shared" si="503"/>
        <v>145.0104</v>
      </c>
      <c r="F1364" s="1307">
        <v>1</v>
      </c>
      <c r="G1364" s="1308">
        <f t="shared" si="504"/>
        <v>145.01</v>
      </c>
      <c r="H1364" s="1306">
        <f t="shared" si="505"/>
        <v>34.93</v>
      </c>
      <c r="I1364" s="1309">
        <f t="shared" si="506"/>
        <v>179.94</v>
      </c>
    </row>
    <row r="1365" spans="1:9" x14ac:dyDescent="0.2">
      <c r="A1365" s="1290" t="s">
        <v>612</v>
      </c>
      <c r="B1365" s="1325">
        <v>32</v>
      </c>
      <c r="C1365" s="1306">
        <f t="shared" si="502"/>
        <v>0.20253164556962025</v>
      </c>
      <c r="D1365" s="1305">
        <v>6.0420999999999996</v>
      </c>
      <c r="E1365" s="1306">
        <f t="shared" si="503"/>
        <v>193.34719999999999</v>
      </c>
      <c r="F1365" s="1307">
        <v>1</v>
      </c>
      <c r="G1365" s="1308">
        <f t="shared" si="504"/>
        <v>193.35</v>
      </c>
      <c r="H1365" s="1306">
        <f t="shared" si="505"/>
        <v>46.58</v>
      </c>
      <c r="I1365" s="1309">
        <f t="shared" si="506"/>
        <v>239.93</v>
      </c>
    </row>
    <row r="1366" spans="1:9" x14ac:dyDescent="0.2">
      <c r="A1366" s="1290" t="s">
        <v>966</v>
      </c>
      <c r="B1366" s="1325">
        <v>24</v>
      </c>
      <c r="C1366" s="1306">
        <f t="shared" si="502"/>
        <v>0.15189873417721519</v>
      </c>
      <c r="D1366" s="1305">
        <v>6.0420999999999996</v>
      </c>
      <c r="E1366" s="1306">
        <f t="shared" si="503"/>
        <v>145.0104</v>
      </c>
      <c r="F1366" s="1307">
        <v>1</v>
      </c>
      <c r="G1366" s="1308">
        <f t="shared" si="504"/>
        <v>145.01</v>
      </c>
      <c r="H1366" s="1306">
        <f t="shared" si="505"/>
        <v>34.93</v>
      </c>
      <c r="I1366" s="1309">
        <f t="shared" si="506"/>
        <v>179.94</v>
      </c>
    </row>
    <row r="1367" spans="1:9" x14ac:dyDescent="0.2">
      <c r="A1367" s="1290" t="s">
        <v>966</v>
      </c>
      <c r="B1367" s="1325">
        <v>24</v>
      </c>
      <c r="C1367" s="1306">
        <f t="shared" si="502"/>
        <v>0.15189873417721519</v>
      </c>
      <c r="D1367" s="1305">
        <v>6.0420999999999996</v>
      </c>
      <c r="E1367" s="1306">
        <f t="shared" si="503"/>
        <v>145.0104</v>
      </c>
      <c r="F1367" s="1307">
        <v>1</v>
      </c>
      <c r="G1367" s="1308">
        <f t="shared" si="504"/>
        <v>145.01</v>
      </c>
      <c r="H1367" s="1306">
        <f t="shared" si="505"/>
        <v>34.93</v>
      </c>
      <c r="I1367" s="1309">
        <f t="shared" si="506"/>
        <v>179.94</v>
      </c>
    </row>
    <row r="1368" spans="1:9" x14ac:dyDescent="0.2">
      <c r="A1368" s="1290" t="s">
        <v>612</v>
      </c>
      <c r="B1368" s="1325">
        <v>24</v>
      </c>
      <c r="C1368" s="1306">
        <f t="shared" si="502"/>
        <v>0.15189873417721519</v>
      </c>
      <c r="D1368" s="1305">
        <v>6.0420999999999996</v>
      </c>
      <c r="E1368" s="1306">
        <f t="shared" si="503"/>
        <v>145.0104</v>
      </c>
      <c r="F1368" s="1307">
        <v>1</v>
      </c>
      <c r="G1368" s="1308">
        <f t="shared" si="504"/>
        <v>145.01</v>
      </c>
      <c r="H1368" s="1306">
        <f t="shared" si="505"/>
        <v>34.93</v>
      </c>
      <c r="I1368" s="1309">
        <f t="shared" si="506"/>
        <v>179.94</v>
      </c>
    </row>
    <row r="1369" spans="1:9" x14ac:dyDescent="0.2">
      <c r="A1369" s="1290" t="s">
        <v>612</v>
      </c>
      <c r="B1369" s="1325">
        <v>24</v>
      </c>
      <c r="C1369" s="1306">
        <f t="shared" si="502"/>
        <v>0.15189873417721519</v>
      </c>
      <c r="D1369" s="1305">
        <v>6.0420999999999996</v>
      </c>
      <c r="E1369" s="1306">
        <f t="shared" si="503"/>
        <v>145.0104</v>
      </c>
      <c r="F1369" s="1307">
        <v>1</v>
      </c>
      <c r="G1369" s="1308">
        <f t="shared" si="504"/>
        <v>145.01</v>
      </c>
      <c r="H1369" s="1306">
        <f t="shared" si="505"/>
        <v>34.93</v>
      </c>
      <c r="I1369" s="1309">
        <f t="shared" si="506"/>
        <v>179.94</v>
      </c>
    </row>
    <row r="1370" spans="1:9" x14ac:dyDescent="0.2">
      <c r="A1370" s="1290" t="s">
        <v>966</v>
      </c>
      <c r="B1370" s="1325">
        <v>24</v>
      </c>
      <c r="C1370" s="1306">
        <f t="shared" si="502"/>
        <v>0.15189873417721519</v>
      </c>
      <c r="D1370" s="1305">
        <v>6.0420999999999996</v>
      </c>
      <c r="E1370" s="1306">
        <f t="shared" si="503"/>
        <v>145.0104</v>
      </c>
      <c r="F1370" s="1307">
        <v>1</v>
      </c>
      <c r="G1370" s="1308">
        <f t="shared" si="504"/>
        <v>145.01</v>
      </c>
      <c r="H1370" s="1306">
        <f t="shared" si="505"/>
        <v>34.93</v>
      </c>
      <c r="I1370" s="1309">
        <f t="shared" si="506"/>
        <v>179.94</v>
      </c>
    </row>
    <row r="1371" spans="1:9" x14ac:dyDescent="0.2">
      <c r="A1371" s="1290" t="s">
        <v>966</v>
      </c>
      <c r="B1371" s="1325">
        <v>24</v>
      </c>
      <c r="C1371" s="1306">
        <f t="shared" si="502"/>
        <v>0.15189873417721519</v>
      </c>
      <c r="D1371" s="1305">
        <v>6.0420999999999996</v>
      </c>
      <c r="E1371" s="1306">
        <f t="shared" si="503"/>
        <v>145.0104</v>
      </c>
      <c r="F1371" s="1307">
        <v>1</v>
      </c>
      <c r="G1371" s="1308">
        <f t="shared" si="504"/>
        <v>145.01</v>
      </c>
      <c r="H1371" s="1306">
        <f t="shared" si="505"/>
        <v>34.93</v>
      </c>
      <c r="I1371" s="1309">
        <f t="shared" si="506"/>
        <v>179.94</v>
      </c>
    </row>
    <row r="1372" spans="1:9" x14ac:dyDescent="0.2">
      <c r="A1372" s="1290" t="s">
        <v>966</v>
      </c>
      <c r="B1372" s="1325">
        <v>32</v>
      </c>
      <c r="C1372" s="1306">
        <f t="shared" si="502"/>
        <v>0.20253164556962025</v>
      </c>
      <c r="D1372" s="1305">
        <v>6.0420999999999996</v>
      </c>
      <c r="E1372" s="1306">
        <f t="shared" si="503"/>
        <v>193.34719999999999</v>
      </c>
      <c r="F1372" s="1307">
        <v>1</v>
      </c>
      <c r="G1372" s="1308">
        <f t="shared" si="504"/>
        <v>193.35</v>
      </c>
      <c r="H1372" s="1306">
        <f t="shared" si="505"/>
        <v>46.58</v>
      </c>
      <c r="I1372" s="1309">
        <f t="shared" si="506"/>
        <v>239.93</v>
      </c>
    </row>
    <row r="1373" spans="1:9" x14ac:dyDescent="0.2">
      <c r="A1373" s="1290" t="s">
        <v>612</v>
      </c>
      <c r="B1373" s="1325">
        <v>24</v>
      </c>
      <c r="C1373" s="1306">
        <f t="shared" si="502"/>
        <v>0.15189873417721519</v>
      </c>
      <c r="D1373" s="1305">
        <v>6.0420999999999996</v>
      </c>
      <c r="E1373" s="1306">
        <f t="shared" si="503"/>
        <v>145.0104</v>
      </c>
      <c r="F1373" s="1307">
        <v>1</v>
      </c>
      <c r="G1373" s="1308">
        <f t="shared" si="504"/>
        <v>145.01</v>
      </c>
      <c r="H1373" s="1306">
        <f t="shared" si="505"/>
        <v>34.93</v>
      </c>
      <c r="I1373" s="1309">
        <f t="shared" si="506"/>
        <v>179.94</v>
      </c>
    </row>
    <row r="1374" spans="1:9" x14ac:dyDescent="0.2">
      <c r="A1374" s="1290" t="s">
        <v>966</v>
      </c>
      <c r="B1374" s="1325">
        <v>24</v>
      </c>
      <c r="C1374" s="1306">
        <f t="shared" si="502"/>
        <v>0.15189873417721519</v>
      </c>
      <c r="D1374" s="1305">
        <v>6.0420999999999996</v>
      </c>
      <c r="E1374" s="1306">
        <f t="shared" si="503"/>
        <v>145.0104</v>
      </c>
      <c r="F1374" s="1307">
        <v>1</v>
      </c>
      <c r="G1374" s="1308">
        <f t="shared" si="504"/>
        <v>145.01</v>
      </c>
      <c r="H1374" s="1306">
        <f t="shared" si="505"/>
        <v>34.93</v>
      </c>
      <c r="I1374" s="1309">
        <f t="shared" si="506"/>
        <v>179.94</v>
      </c>
    </row>
    <row r="1375" spans="1:9" x14ac:dyDescent="0.2">
      <c r="A1375" s="1290" t="s">
        <v>612</v>
      </c>
      <c r="B1375" s="1325">
        <v>24</v>
      </c>
      <c r="C1375" s="1306">
        <f t="shared" si="502"/>
        <v>0.15189873417721519</v>
      </c>
      <c r="D1375" s="1305">
        <v>6.0420999999999996</v>
      </c>
      <c r="E1375" s="1306">
        <f t="shared" si="503"/>
        <v>145.0104</v>
      </c>
      <c r="F1375" s="1307">
        <v>1</v>
      </c>
      <c r="G1375" s="1308">
        <f t="shared" si="504"/>
        <v>145.01</v>
      </c>
      <c r="H1375" s="1306">
        <f t="shared" si="505"/>
        <v>34.93</v>
      </c>
      <c r="I1375" s="1309">
        <f t="shared" si="506"/>
        <v>179.94</v>
      </c>
    </row>
    <row r="1376" spans="1:9" x14ac:dyDescent="0.2">
      <c r="A1376" s="1290" t="s">
        <v>951</v>
      </c>
      <c r="B1376" s="1325">
        <v>24</v>
      </c>
      <c r="C1376" s="1306">
        <f t="shared" si="502"/>
        <v>0.15189873417721519</v>
      </c>
      <c r="D1376" s="1305">
        <v>6.2218999999999998</v>
      </c>
      <c r="E1376" s="1306">
        <f t="shared" si="503"/>
        <v>149.32560000000001</v>
      </c>
      <c r="F1376" s="1307">
        <v>1</v>
      </c>
      <c r="G1376" s="1308">
        <f t="shared" si="504"/>
        <v>149.33000000000001</v>
      </c>
      <c r="H1376" s="1306">
        <f t="shared" si="505"/>
        <v>35.97</v>
      </c>
      <c r="I1376" s="1309">
        <f t="shared" si="506"/>
        <v>185.3</v>
      </c>
    </row>
    <row r="1377" spans="1:9" x14ac:dyDescent="0.2">
      <c r="A1377" s="1290" t="s">
        <v>510</v>
      </c>
      <c r="B1377" s="1325">
        <v>8</v>
      </c>
      <c r="C1377" s="1306">
        <f t="shared" si="502"/>
        <v>5.0632911392405063E-2</v>
      </c>
      <c r="D1377" s="1305">
        <v>1400</v>
      </c>
      <c r="E1377" s="1306">
        <f>D1377*C1377</f>
        <v>70.886075949367083</v>
      </c>
      <c r="F1377" s="1307">
        <v>1</v>
      </c>
      <c r="G1377" s="1308">
        <f t="shared" si="504"/>
        <v>70.89</v>
      </c>
      <c r="H1377" s="1306">
        <f t="shared" si="505"/>
        <v>17.079999999999998</v>
      </c>
      <c r="I1377" s="1309">
        <f t="shared" si="506"/>
        <v>87.97</v>
      </c>
    </row>
    <row r="1378" spans="1:9" ht="38.25" x14ac:dyDescent="0.2">
      <c r="A1378" s="1289" t="s">
        <v>9</v>
      </c>
      <c r="B1378" s="1324">
        <f>SUM(B1379:B1386)</f>
        <v>192</v>
      </c>
      <c r="C1378" s="1302">
        <f>SUM(C1379:C1386)</f>
        <v>1.2151898734177216</v>
      </c>
      <c r="D1378" s="1302"/>
      <c r="E1378" s="1302"/>
      <c r="F1378" s="1312"/>
      <c r="G1378" s="1302">
        <f>SUM(G1379:G1386)</f>
        <v>764.16</v>
      </c>
      <c r="H1378" s="1302">
        <f>SUM(H1379:H1386)</f>
        <v>184.07999999999998</v>
      </c>
      <c r="I1378" s="1304">
        <f>SUM(I1379:I1386)</f>
        <v>948.2399999999999</v>
      </c>
    </row>
    <row r="1379" spans="1:9" x14ac:dyDescent="0.2">
      <c r="A1379" s="1290" t="s">
        <v>62</v>
      </c>
      <c r="B1379" s="1325">
        <v>24</v>
      </c>
      <c r="C1379" s="1306">
        <f t="shared" ref="C1379:C1386" si="507">B1379/158</f>
        <v>0.15189873417721519</v>
      </c>
      <c r="D1379" s="1305">
        <v>3.9801000000000002</v>
      </c>
      <c r="E1379" s="1306">
        <f t="shared" ref="E1379:E1386" si="508">D1379*B1379</f>
        <v>95.522400000000005</v>
      </c>
      <c r="F1379" s="1307">
        <v>1</v>
      </c>
      <c r="G1379" s="1308">
        <f t="shared" ref="G1379:G1386" si="509">ROUND(E1379*F1379,2)</f>
        <v>95.52</v>
      </c>
      <c r="H1379" s="1306">
        <f t="shared" ref="H1379:H1386" si="510">ROUND(G1379*24.09%,2)</f>
        <v>23.01</v>
      </c>
      <c r="I1379" s="1309">
        <f t="shared" ref="I1379:I1386" si="511">G1379+H1379</f>
        <v>118.53</v>
      </c>
    </row>
    <row r="1380" spans="1:9" x14ac:dyDescent="0.2">
      <c r="A1380" s="1290" t="s">
        <v>62</v>
      </c>
      <c r="B1380" s="1325">
        <v>24</v>
      </c>
      <c r="C1380" s="1306">
        <f t="shared" si="507"/>
        <v>0.15189873417721519</v>
      </c>
      <c r="D1380" s="1305">
        <v>3.9801000000000002</v>
      </c>
      <c r="E1380" s="1306">
        <f t="shared" si="508"/>
        <v>95.522400000000005</v>
      </c>
      <c r="F1380" s="1307">
        <v>1</v>
      </c>
      <c r="G1380" s="1308">
        <f t="shared" si="509"/>
        <v>95.52</v>
      </c>
      <c r="H1380" s="1306">
        <f t="shared" si="510"/>
        <v>23.01</v>
      </c>
      <c r="I1380" s="1309">
        <f t="shared" si="511"/>
        <v>118.53</v>
      </c>
    </row>
    <row r="1381" spans="1:9" x14ac:dyDescent="0.2">
      <c r="A1381" s="1290" t="s">
        <v>62</v>
      </c>
      <c r="B1381" s="1325">
        <v>24</v>
      </c>
      <c r="C1381" s="1306">
        <f t="shared" si="507"/>
        <v>0.15189873417721519</v>
      </c>
      <c r="D1381" s="1305">
        <v>3.9801000000000002</v>
      </c>
      <c r="E1381" s="1306">
        <f t="shared" si="508"/>
        <v>95.522400000000005</v>
      </c>
      <c r="F1381" s="1307">
        <v>1</v>
      </c>
      <c r="G1381" s="1308">
        <f t="shared" si="509"/>
        <v>95.52</v>
      </c>
      <c r="H1381" s="1306">
        <f t="shared" si="510"/>
        <v>23.01</v>
      </c>
      <c r="I1381" s="1309">
        <f t="shared" si="511"/>
        <v>118.53</v>
      </c>
    </row>
    <row r="1382" spans="1:9" x14ac:dyDescent="0.2">
      <c r="A1382" s="1290" t="s">
        <v>62</v>
      </c>
      <c r="B1382" s="1325">
        <v>24</v>
      </c>
      <c r="C1382" s="1306">
        <f t="shared" si="507"/>
        <v>0.15189873417721519</v>
      </c>
      <c r="D1382" s="1305">
        <v>3.9801000000000002</v>
      </c>
      <c r="E1382" s="1306">
        <f t="shared" si="508"/>
        <v>95.522400000000005</v>
      </c>
      <c r="F1382" s="1307">
        <v>1</v>
      </c>
      <c r="G1382" s="1308">
        <f t="shared" si="509"/>
        <v>95.52</v>
      </c>
      <c r="H1382" s="1306">
        <f t="shared" si="510"/>
        <v>23.01</v>
      </c>
      <c r="I1382" s="1309">
        <f t="shared" si="511"/>
        <v>118.53</v>
      </c>
    </row>
    <row r="1383" spans="1:9" x14ac:dyDescent="0.2">
      <c r="A1383" s="1290" t="s">
        <v>62</v>
      </c>
      <c r="B1383" s="1325">
        <v>24</v>
      </c>
      <c r="C1383" s="1306">
        <f t="shared" si="507"/>
        <v>0.15189873417721519</v>
      </c>
      <c r="D1383" s="1305">
        <v>3.9801000000000002</v>
      </c>
      <c r="E1383" s="1306">
        <f t="shared" si="508"/>
        <v>95.522400000000005</v>
      </c>
      <c r="F1383" s="1307">
        <v>1</v>
      </c>
      <c r="G1383" s="1308">
        <f t="shared" si="509"/>
        <v>95.52</v>
      </c>
      <c r="H1383" s="1306">
        <f t="shared" si="510"/>
        <v>23.01</v>
      </c>
      <c r="I1383" s="1309">
        <f t="shared" si="511"/>
        <v>118.53</v>
      </c>
    </row>
    <row r="1384" spans="1:9" x14ac:dyDescent="0.2">
      <c r="A1384" s="1290" t="s">
        <v>62</v>
      </c>
      <c r="B1384" s="1325">
        <v>24</v>
      </c>
      <c r="C1384" s="1306">
        <f t="shared" si="507"/>
        <v>0.15189873417721519</v>
      </c>
      <c r="D1384" s="1305">
        <v>3.9801000000000002</v>
      </c>
      <c r="E1384" s="1306">
        <f t="shared" si="508"/>
        <v>95.522400000000005</v>
      </c>
      <c r="F1384" s="1307">
        <v>1</v>
      </c>
      <c r="G1384" s="1308">
        <f t="shared" si="509"/>
        <v>95.52</v>
      </c>
      <c r="H1384" s="1306">
        <f t="shared" si="510"/>
        <v>23.01</v>
      </c>
      <c r="I1384" s="1309">
        <f t="shared" si="511"/>
        <v>118.53</v>
      </c>
    </row>
    <row r="1385" spans="1:9" x14ac:dyDescent="0.2">
      <c r="A1385" s="1290" t="s">
        <v>62</v>
      </c>
      <c r="B1385" s="1325">
        <v>24</v>
      </c>
      <c r="C1385" s="1306">
        <f t="shared" si="507"/>
        <v>0.15189873417721519</v>
      </c>
      <c r="D1385" s="1305">
        <v>3.9801000000000002</v>
      </c>
      <c r="E1385" s="1306">
        <f t="shared" si="508"/>
        <v>95.522400000000005</v>
      </c>
      <c r="F1385" s="1307">
        <v>1</v>
      </c>
      <c r="G1385" s="1308">
        <f t="shared" si="509"/>
        <v>95.52</v>
      </c>
      <c r="H1385" s="1306">
        <f t="shared" si="510"/>
        <v>23.01</v>
      </c>
      <c r="I1385" s="1309">
        <f t="shared" si="511"/>
        <v>118.53</v>
      </c>
    </row>
    <row r="1386" spans="1:9" x14ac:dyDescent="0.2">
      <c r="A1386" s="1290" t="s">
        <v>62</v>
      </c>
      <c r="B1386" s="1325">
        <v>24</v>
      </c>
      <c r="C1386" s="1306">
        <f t="shared" si="507"/>
        <v>0.15189873417721519</v>
      </c>
      <c r="D1386" s="1305">
        <v>3.9801000000000002</v>
      </c>
      <c r="E1386" s="1306">
        <f t="shared" si="508"/>
        <v>95.522400000000005</v>
      </c>
      <c r="F1386" s="1307">
        <v>1</v>
      </c>
      <c r="G1386" s="1308">
        <f t="shared" si="509"/>
        <v>95.52</v>
      </c>
      <c r="H1386" s="1306">
        <f t="shared" si="510"/>
        <v>23.01</v>
      </c>
      <c r="I1386" s="1309">
        <f t="shared" si="511"/>
        <v>118.53</v>
      </c>
    </row>
    <row r="1387" spans="1:9" ht="25.5" x14ac:dyDescent="0.2">
      <c r="A1387" s="1289" t="s">
        <v>7</v>
      </c>
      <c r="B1387" s="1324">
        <f>SUM(B1388:B1393)</f>
        <v>144</v>
      </c>
      <c r="C1387" s="1302">
        <f>SUM(C1388:C1393)</f>
        <v>0.91139240506329122</v>
      </c>
      <c r="D1387" s="1302"/>
      <c r="E1387" s="1302"/>
      <c r="F1387" s="1312"/>
      <c r="G1387" s="1302">
        <f>SUM(G1388:G1393)</f>
        <v>552.69000000000005</v>
      </c>
      <c r="H1387" s="1302">
        <f>SUM(H1388:H1393)</f>
        <v>133.15</v>
      </c>
      <c r="I1387" s="1304">
        <f>SUM(I1388:I1393)</f>
        <v>685.84</v>
      </c>
    </row>
    <row r="1388" spans="1:9" x14ac:dyDescent="0.2">
      <c r="A1388" s="1290" t="s">
        <v>1653</v>
      </c>
      <c r="B1388" s="1325">
        <v>24</v>
      </c>
      <c r="C1388" s="1306">
        <f t="shared" ref="C1388:C1398" si="512">B1388/158</f>
        <v>0.15189873417721519</v>
      </c>
      <c r="D1388" s="1305">
        <v>3.6564000000000001</v>
      </c>
      <c r="E1388" s="1306">
        <f t="shared" ref="E1388:E1393" si="513">D1388*B1388</f>
        <v>87.753600000000006</v>
      </c>
      <c r="F1388" s="1307">
        <v>1</v>
      </c>
      <c r="G1388" s="1308">
        <f t="shared" ref="G1388:G1393" si="514">ROUND(E1388*F1388,2)</f>
        <v>87.75</v>
      </c>
      <c r="H1388" s="1306">
        <f t="shared" ref="H1388:H1393" si="515">ROUND(G1388*24.09%,2)</f>
        <v>21.14</v>
      </c>
      <c r="I1388" s="1309">
        <f t="shared" ref="I1388:I1393" si="516">G1388+H1388</f>
        <v>108.89</v>
      </c>
    </row>
    <row r="1389" spans="1:9" x14ac:dyDescent="0.2">
      <c r="A1389" s="1290" t="s">
        <v>1653</v>
      </c>
      <c r="B1389" s="1325">
        <v>24</v>
      </c>
      <c r="C1389" s="1306">
        <f t="shared" si="512"/>
        <v>0.15189873417721519</v>
      </c>
      <c r="D1389" s="1305">
        <v>3.6564000000000001</v>
      </c>
      <c r="E1389" s="1306">
        <f t="shared" si="513"/>
        <v>87.753600000000006</v>
      </c>
      <c r="F1389" s="1307">
        <v>1</v>
      </c>
      <c r="G1389" s="1308">
        <f t="shared" si="514"/>
        <v>87.75</v>
      </c>
      <c r="H1389" s="1306">
        <f t="shared" si="515"/>
        <v>21.14</v>
      </c>
      <c r="I1389" s="1309">
        <f t="shared" si="516"/>
        <v>108.89</v>
      </c>
    </row>
    <row r="1390" spans="1:9" x14ac:dyDescent="0.2">
      <c r="A1390" s="1290" t="s">
        <v>1653</v>
      </c>
      <c r="B1390" s="1325">
        <v>24</v>
      </c>
      <c r="C1390" s="1306">
        <f t="shared" si="512"/>
        <v>0.15189873417721519</v>
      </c>
      <c r="D1390" s="1305">
        <v>3.6564000000000001</v>
      </c>
      <c r="E1390" s="1306">
        <f t="shared" si="513"/>
        <v>87.753600000000006</v>
      </c>
      <c r="F1390" s="1307">
        <v>1</v>
      </c>
      <c r="G1390" s="1308">
        <f t="shared" si="514"/>
        <v>87.75</v>
      </c>
      <c r="H1390" s="1306">
        <f t="shared" si="515"/>
        <v>21.14</v>
      </c>
      <c r="I1390" s="1309">
        <f t="shared" si="516"/>
        <v>108.89</v>
      </c>
    </row>
    <row r="1391" spans="1:9" x14ac:dyDescent="0.2">
      <c r="A1391" s="1290" t="s">
        <v>1653</v>
      </c>
      <c r="B1391" s="1325">
        <v>24</v>
      </c>
      <c r="C1391" s="1306">
        <f t="shared" si="512"/>
        <v>0.15189873417721519</v>
      </c>
      <c r="D1391" s="1305">
        <v>3.6564000000000001</v>
      </c>
      <c r="E1391" s="1306">
        <f t="shared" si="513"/>
        <v>87.753600000000006</v>
      </c>
      <c r="F1391" s="1307">
        <v>1</v>
      </c>
      <c r="G1391" s="1308">
        <f t="shared" si="514"/>
        <v>87.75</v>
      </c>
      <c r="H1391" s="1306">
        <f t="shared" si="515"/>
        <v>21.14</v>
      </c>
      <c r="I1391" s="1309">
        <f t="shared" si="516"/>
        <v>108.89</v>
      </c>
    </row>
    <row r="1392" spans="1:9" x14ac:dyDescent="0.2">
      <c r="A1392" s="1290" t="s">
        <v>1653</v>
      </c>
      <c r="B1392" s="1325">
        <v>24</v>
      </c>
      <c r="C1392" s="1306">
        <f t="shared" si="512"/>
        <v>0.15189873417721519</v>
      </c>
      <c r="D1392" s="1305">
        <v>3.6564000000000001</v>
      </c>
      <c r="E1392" s="1306">
        <f t="shared" si="513"/>
        <v>87.753600000000006</v>
      </c>
      <c r="F1392" s="1307">
        <v>1</v>
      </c>
      <c r="G1392" s="1308">
        <f t="shared" si="514"/>
        <v>87.75</v>
      </c>
      <c r="H1392" s="1306">
        <f t="shared" si="515"/>
        <v>21.14</v>
      </c>
      <c r="I1392" s="1309">
        <f t="shared" si="516"/>
        <v>108.89</v>
      </c>
    </row>
    <row r="1393" spans="1:9" x14ac:dyDescent="0.2">
      <c r="A1393" s="1290" t="s">
        <v>1638</v>
      </c>
      <c r="B1393" s="1325">
        <v>24</v>
      </c>
      <c r="C1393" s="1306">
        <f t="shared" si="512"/>
        <v>0.15189873417721519</v>
      </c>
      <c r="D1393" s="1305">
        <v>4.7473000000000001</v>
      </c>
      <c r="E1393" s="1306">
        <f t="shared" si="513"/>
        <v>113.93520000000001</v>
      </c>
      <c r="F1393" s="1307">
        <v>1</v>
      </c>
      <c r="G1393" s="1308">
        <f t="shared" si="514"/>
        <v>113.94</v>
      </c>
      <c r="H1393" s="1306">
        <f t="shared" si="515"/>
        <v>27.45</v>
      </c>
      <c r="I1393" s="1309">
        <f t="shared" si="516"/>
        <v>141.38999999999999</v>
      </c>
    </row>
    <row r="1394" spans="1:9" ht="25.5" x14ac:dyDescent="0.2">
      <c r="A1394" s="1288" t="s">
        <v>1725</v>
      </c>
      <c r="B1394" s="1323">
        <f>B1395+B1399+B1405+B1407</f>
        <v>129.333</v>
      </c>
      <c r="C1394" s="1298">
        <f>C1395+C1399+C1405+C1407</f>
        <v>0.81856329113924053</v>
      </c>
      <c r="D1394" s="1298"/>
      <c r="E1394" s="1298"/>
      <c r="F1394" s="1299"/>
      <c r="G1394" s="1298">
        <f>G1395+G1399+G1405+G1407</f>
        <v>829.65</v>
      </c>
      <c r="H1394" s="1298">
        <f>H1395+H1399+H1405+H1407</f>
        <v>199.87</v>
      </c>
      <c r="I1394" s="1300">
        <f>I1395+I1399+I1405+I1407</f>
        <v>1029.52</v>
      </c>
    </row>
    <row r="1395" spans="1:9" ht="25.5" x14ac:dyDescent="0.2">
      <c r="A1395" s="1289" t="s">
        <v>10</v>
      </c>
      <c r="B1395" s="1327">
        <f>SUM(B1396:B1398)</f>
        <v>27</v>
      </c>
      <c r="C1395" s="1314">
        <f>SUM(C1396:C1398)</f>
        <v>0.17088607594936708</v>
      </c>
      <c r="D1395" s="1314"/>
      <c r="E1395" s="1314"/>
      <c r="F1395" s="1315"/>
      <c r="G1395" s="1314">
        <f>SUM(G1396:G1398)</f>
        <v>208.61</v>
      </c>
      <c r="H1395" s="1314">
        <f>SUM(H1396:H1398)</f>
        <v>50.25</v>
      </c>
      <c r="I1395" s="1316">
        <f>SUM(I1396:I1398)</f>
        <v>258.86</v>
      </c>
    </row>
    <row r="1396" spans="1:9" x14ac:dyDescent="0.2">
      <c r="A1396" s="1290" t="s">
        <v>1635</v>
      </c>
      <c r="B1396" s="1325">
        <v>8</v>
      </c>
      <c r="C1396" s="1306">
        <f t="shared" si="512"/>
        <v>5.0632911392405063E-2</v>
      </c>
      <c r="D1396" s="1305">
        <v>7.7263999999999999</v>
      </c>
      <c r="E1396" s="1306">
        <f>D1396*B1396</f>
        <v>61.811199999999999</v>
      </c>
      <c r="F1396" s="1307">
        <v>1</v>
      </c>
      <c r="G1396" s="1308">
        <f t="shared" ref="G1396:G1398" si="517">ROUND(E1396*F1396,2)</f>
        <v>61.81</v>
      </c>
      <c r="H1396" s="1306">
        <f>ROUND(G1396*24.09%,2)</f>
        <v>14.89</v>
      </c>
      <c r="I1396" s="1309">
        <f>G1396+H1396</f>
        <v>76.7</v>
      </c>
    </row>
    <row r="1397" spans="1:9" x14ac:dyDescent="0.2">
      <c r="A1397" s="1290" t="s">
        <v>1635</v>
      </c>
      <c r="B1397" s="1325">
        <v>11</v>
      </c>
      <c r="C1397" s="1306">
        <f t="shared" si="512"/>
        <v>6.9620253164556958E-2</v>
      </c>
      <c r="D1397" s="1305">
        <v>7.7263999999999999</v>
      </c>
      <c r="E1397" s="1306">
        <f>D1397*B1397</f>
        <v>84.990399999999994</v>
      </c>
      <c r="F1397" s="1307">
        <v>1</v>
      </c>
      <c r="G1397" s="1308">
        <f t="shared" si="517"/>
        <v>84.99</v>
      </c>
      <c r="H1397" s="1306">
        <f>ROUND(G1397*24.09%,2)</f>
        <v>20.47</v>
      </c>
      <c r="I1397" s="1309">
        <f>G1397+H1397</f>
        <v>105.46</v>
      </c>
    </row>
    <row r="1398" spans="1:9" x14ac:dyDescent="0.2">
      <c r="A1398" s="1290" t="s">
        <v>1635</v>
      </c>
      <c r="B1398" s="1325">
        <v>8</v>
      </c>
      <c r="C1398" s="1306">
        <f t="shared" si="512"/>
        <v>5.0632911392405063E-2</v>
      </c>
      <c r="D1398" s="1305">
        <v>7.7263999999999999</v>
      </c>
      <c r="E1398" s="1306">
        <f>D1398*B1398</f>
        <v>61.811199999999999</v>
      </c>
      <c r="F1398" s="1307">
        <v>1</v>
      </c>
      <c r="G1398" s="1308">
        <f t="shared" si="517"/>
        <v>61.81</v>
      </c>
      <c r="H1398" s="1306">
        <f>ROUND(G1398*24.09%,2)</f>
        <v>14.89</v>
      </c>
      <c r="I1398" s="1309">
        <f>G1398+H1398</f>
        <v>76.7</v>
      </c>
    </row>
    <row r="1399" spans="1:9" ht="38.25" x14ac:dyDescent="0.2">
      <c r="A1399" s="1289" t="s">
        <v>8</v>
      </c>
      <c r="B1399" s="1324">
        <f>SUM(B1400:B1404)</f>
        <v>78.332999999999998</v>
      </c>
      <c r="C1399" s="1302">
        <f>SUM(C1400:C1404)</f>
        <v>0.4957784810126582</v>
      </c>
      <c r="D1399" s="1302"/>
      <c r="E1399" s="1302"/>
      <c r="F1399" s="1312"/>
      <c r="G1399" s="1302">
        <f>SUM(G1400:G1404)</f>
        <v>520.42999999999995</v>
      </c>
      <c r="H1399" s="1302">
        <f>SUM(H1400:H1404)</f>
        <v>125.36999999999999</v>
      </c>
      <c r="I1399" s="1304">
        <f>SUM(I1400:I1404)</f>
        <v>645.79999999999995</v>
      </c>
    </row>
    <row r="1400" spans="1:9" x14ac:dyDescent="0.2">
      <c r="A1400" s="1290" t="s">
        <v>612</v>
      </c>
      <c r="B1400" s="1325">
        <v>8</v>
      </c>
      <c r="C1400" s="1306">
        <f t="shared" ref="C1400:C1404" si="518">B1400/158</f>
        <v>5.0632911392405063E-2</v>
      </c>
      <c r="D1400" s="1305">
        <v>6.1379999999999999</v>
      </c>
      <c r="E1400" s="1306">
        <f>D1400*B1400</f>
        <v>49.103999999999999</v>
      </c>
      <c r="F1400" s="1307">
        <v>1</v>
      </c>
      <c r="G1400" s="1308">
        <f t="shared" ref="G1400:G1404" si="519">ROUND(E1400*F1400,2)</f>
        <v>49.1</v>
      </c>
      <c r="H1400" s="1306">
        <f>ROUND(G1400*24.09%,2)</f>
        <v>11.83</v>
      </c>
      <c r="I1400" s="1309">
        <f>G1400+H1400</f>
        <v>60.93</v>
      </c>
    </row>
    <row r="1401" spans="1:9" ht="25.5" x14ac:dyDescent="0.2">
      <c r="A1401" s="1290" t="s">
        <v>1404</v>
      </c>
      <c r="B1401" s="1325">
        <v>24.832999999999998</v>
      </c>
      <c r="C1401" s="1306">
        <f t="shared" si="518"/>
        <v>0.15717088607594937</v>
      </c>
      <c r="D1401" s="1305">
        <v>6.7013999999999996</v>
      </c>
      <c r="E1401" s="1306">
        <f>D1401*B1401</f>
        <v>166.41586619999998</v>
      </c>
      <c r="F1401" s="1307">
        <v>1</v>
      </c>
      <c r="G1401" s="1308">
        <f t="shared" si="519"/>
        <v>166.42</v>
      </c>
      <c r="H1401" s="1306">
        <f>ROUND(G1401*24.09%,2)</f>
        <v>40.090000000000003</v>
      </c>
      <c r="I1401" s="1309">
        <f>G1401+H1401</f>
        <v>206.51</v>
      </c>
    </row>
    <row r="1402" spans="1:9" ht="25.5" x14ac:dyDescent="0.2">
      <c r="A1402" s="1290" t="s">
        <v>1404</v>
      </c>
      <c r="B1402" s="1325">
        <v>13</v>
      </c>
      <c r="C1402" s="1306">
        <f t="shared" si="518"/>
        <v>8.2278481012658222E-2</v>
      </c>
      <c r="D1402" s="1305">
        <v>6.7013999999999996</v>
      </c>
      <c r="E1402" s="1306">
        <f>D1402*B1402</f>
        <v>87.118200000000002</v>
      </c>
      <c r="F1402" s="1307">
        <v>1</v>
      </c>
      <c r="G1402" s="1308">
        <f t="shared" si="519"/>
        <v>87.12</v>
      </c>
      <c r="H1402" s="1306">
        <f>ROUND(G1402*24.09%,2)</f>
        <v>20.99</v>
      </c>
      <c r="I1402" s="1309">
        <f>G1402+H1402</f>
        <v>108.11</v>
      </c>
    </row>
    <row r="1403" spans="1:9" ht="25.5" x14ac:dyDescent="0.2">
      <c r="A1403" s="1290" t="s">
        <v>1404</v>
      </c>
      <c r="B1403" s="1325">
        <v>24.5</v>
      </c>
      <c r="C1403" s="1306">
        <f t="shared" si="518"/>
        <v>0.1550632911392405</v>
      </c>
      <c r="D1403" s="1305">
        <v>6.7013999999999996</v>
      </c>
      <c r="E1403" s="1306">
        <f>D1403*B1403</f>
        <v>164.18429999999998</v>
      </c>
      <c r="F1403" s="1307">
        <v>1</v>
      </c>
      <c r="G1403" s="1308">
        <f t="shared" si="519"/>
        <v>164.18</v>
      </c>
      <c r="H1403" s="1306">
        <f>ROUND(G1403*24.09%,2)</f>
        <v>39.549999999999997</v>
      </c>
      <c r="I1403" s="1309">
        <f>G1403+H1403</f>
        <v>203.73000000000002</v>
      </c>
    </row>
    <row r="1404" spans="1:9" x14ac:dyDescent="0.2">
      <c r="A1404" s="1290" t="s">
        <v>612</v>
      </c>
      <c r="B1404" s="1325">
        <v>8</v>
      </c>
      <c r="C1404" s="1306">
        <f t="shared" si="518"/>
        <v>5.0632911392405063E-2</v>
      </c>
      <c r="D1404" s="1305">
        <v>6.7013999999999996</v>
      </c>
      <c r="E1404" s="1306">
        <f>D1404*B1404</f>
        <v>53.611199999999997</v>
      </c>
      <c r="F1404" s="1307">
        <v>1</v>
      </c>
      <c r="G1404" s="1308">
        <f t="shared" si="519"/>
        <v>53.61</v>
      </c>
      <c r="H1404" s="1306">
        <f>ROUND(G1404*24.09%,2)</f>
        <v>12.91</v>
      </c>
      <c r="I1404" s="1309">
        <f>G1404+H1404</f>
        <v>66.52</v>
      </c>
    </row>
    <row r="1405" spans="1:9" ht="38.25" x14ac:dyDescent="0.2">
      <c r="A1405" s="1289" t="s">
        <v>9</v>
      </c>
      <c r="B1405" s="1324">
        <f>B1406</f>
        <v>8</v>
      </c>
      <c r="C1405" s="1302">
        <f>C1406</f>
        <v>5.0632911392405063E-2</v>
      </c>
      <c r="D1405" s="1302"/>
      <c r="E1405" s="1302"/>
      <c r="F1405" s="1312"/>
      <c r="G1405" s="1302">
        <f>G1406</f>
        <v>34.770000000000003</v>
      </c>
      <c r="H1405" s="1302">
        <f>H1406</f>
        <v>8.3800000000000008</v>
      </c>
      <c r="I1405" s="1304">
        <f>I1406</f>
        <v>43.150000000000006</v>
      </c>
    </row>
    <row r="1406" spans="1:9" x14ac:dyDescent="0.2">
      <c r="A1406" s="1290" t="s">
        <v>62</v>
      </c>
      <c r="B1406" s="1325">
        <v>8</v>
      </c>
      <c r="C1406" s="1306">
        <f t="shared" ref="C1406" si="520">B1406/158</f>
        <v>5.0632911392405063E-2</v>
      </c>
      <c r="D1406" s="1305">
        <v>4.3456999999999999</v>
      </c>
      <c r="E1406" s="1306">
        <f>D1406*B1406</f>
        <v>34.765599999999999</v>
      </c>
      <c r="F1406" s="1307">
        <v>1</v>
      </c>
      <c r="G1406" s="1308">
        <f t="shared" ref="G1406" si="521">ROUND(E1406*F1406,2)</f>
        <v>34.770000000000003</v>
      </c>
      <c r="H1406" s="1306">
        <f>ROUND(G1406*24.09%,2)</f>
        <v>8.3800000000000008</v>
      </c>
      <c r="I1406" s="1309">
        <f>G1406+H1406</f>
        <v>43.150000000000006</v>
      </c>
    </row>
    <row r="1407" spans="1:9" ht="25.5" x14ac:dyDescent="0.2">
      <c r="A1407" s="1289" t="s">
        <v>7</v>
      </c>
      <c r="B1407" s="1324">
        <f>SUM(B1408:B1409)</f>
        <v>16</v>
      </c>
      <c r="C1407" s="1302">
        <f>SUM(C1408:C1409)</f>
        <v>0.10126582278481013</v>
      </c>
      <c r="D1407" s="1302"/>
      <c r="E1407" s="1302"/>
      <c r="F1407" s="1312"/>
      <c r="G1407" s="1302">
        <f>SUM(G1408:G1409)</f>
        <v>65.84</v>
      </c>
      <c r="H1407" s="1302">
        <f>SUM(H1408:H1409)</f>
        <v>15.87</v>
      </c>
      <c r="I1407" s="1304">
        <f>SUM(I1408:I1409)</f>
        <v>81.710000000000008</v>
      </c>
    </row>
    <row r="1408" spans="1:9" x14ac:dyDescent="0.2">
      <c r="A1408" s="1290" t="s">
        <v>948</v>
      </c>
      <c r="B1408" s="1325">
        <v>8</v>
      </c>
      <c r="C1408" s="1306">
        <f t="shared" ref="C1408:C1409" si="522">B1408/158</f>
        <v>5.0632911392405063E-2</v>
      </c>
      <c r="D1408" s="1305">
        <v>699</v>
      </c>
      <c r="E1408" s="1306">
        <f>D1408*C1408</f>
        <v>35.392405063291136</v>
      </c>
      <c r="F1408" s="1307">
        <v>1</v>
      </c>
      <c r="G1408" s="1308">
        <f t="shared" ref="G1408:G1409" si="523">ROUND(E1408*F1408,2)</f>
        <v>35.39</v>
      </c>
      <c r="H1408" s="1306">
        <f>ROUND(G1408*24.09%,2)</f>
        <v>8.5299999999999994</v>
      </c>
      <c r="I1408" s="1309">
        <f>G1408+H1408</f>
        <v>43.92</v>
      </c>
    </row>
    <row r="1409" spans="1:9" x14ac:dyDescent="0.2">
      <c r="A1409" s="1290" t="s">
        <v>1653</v>
      </c>
      <c r="B1409" s="1325">
        <v>8</v>
      </c>
      <c r="C1409" s="1306">
        <f t="shared" si="522"/>
        <v>5.0632911392405063E-2</v>
      </c>
      <c r="D1409" s="1305">
        <v>3.806</v>
      </c>
      <c r="E1409" s="1306">
        <f>D1409*B1409</f>
        <v>30.448</v>
      </c>
      <c r="F1409" s="1307">
        <v>1</v>
      </c>
      <c r="G1409" s="1308">
        <f t="shared" si="523"/>
        <v>30.45</v>
      </c>
      <c r="H1409" s="1306">
        <f>ROUND(G1409*24.09%,2)</f>
        <v>7.34</v>
      </c>
      <c r="I1409" s="1309">
        <f>G1409+H1409</f>
        <v>37.79</v>
      </c>
    </row>
    <row r="1410" spans="1:9" x14ac:dyDescent="0.2">
      <c r="A1410" s="1288" t="s">
        <v>1726</v>
      </c>
      <c r="B1410" s="1323">
        <f>B1411+B1413</f>
        <v>48</v>
      </c>
      <c r="C1410" s="1298">
        <f>C1411+C1413</f>
        <v>0.30379746835443039</v>
      </c>
      <c r="D1410" s="1298"/>
      <c r="E1410" s="1298"/>
      <c r="F1410" s="1299"/>
      <c r="G1410" s="1298">
        <f>G1411+G1413</f>
        <v>205.43</v>
      </c>
      <c r="H1410" s="1298">
        <f>H1411+H1413</f>
        <v>49.49</v>
      </c>
      <c r="I1410" s="1300">
        <f>I1411+I1413</f>
        <v>254.92000000000002</v>
      </c>
    </row>
    <row r="1411" spans="1:9" ht="38.25" x14ac:dyDescent="0.2">
      <c r="A1411" s="1289" t="s">
        <v>8</v>
      </c>
      <c r="B1411" s="1324">
        <f>B1412</f>
        <v>24</v>
      </c>
      <c r="C1411" s="1302">
        <f>C1412</f>
        <v>0.15189873417721519</v>
      </c>
      <c r="D1411" s="1302"/>
      <c r="E1411" s="1302"/>
      <c r="F1411" s="1312"/>
      <c r="G1411" s="1302">
        <f>G1412</f>
        <v>117.1</v>
      </c>
      <c r="H1411" s="1302">
        <f>H1412</f>
        <v>28.21</v>
      </c>
      <c r="I1411" s="1304">
        <f>I1412</f>
        <v>145.31</v>
      </c>
    </row>
    <row r="1412" spans="1:9" x14ac:dyDescent="0.2">
      <c r="A1412" s="1290" t="s">
        <v>612</v>
      </c>
      <c r="B1412" s="1325">
        <v>24</v>
      </c>
      <c r="C1412" s="1306">
        <f t="shared" ref="C1412" si="524">B1412/158</f>
        <v>0.15189873417721519</v>
      </c>
      <c r="D1412" s="1305">
        <v>4.8792</v>
      </c>
      <c r="E1412" s="1306">
        <f>D1412*B1412</f>
        <v>117.10079999999999</v>
      </c>
      <c r="F1412" s="1307">
        <v>1</v>
      </c>
      <c r="G1412" s="1308">
        <f t="shared" ref="G1412" si="525">ROUND(E1412*F1412,2)</f>
        <v>117.1</v>
      </c>
      <c r="H1412" s="1306">
        <f>ROUND(G1412*24.09%,2)</f>
        <v>28.21</v>
      </c>
      <c r="I1412" s="1309">
        <f>G1412+H1412</f>
        <v>145.31</v>
      </c>
    </row>
    <row r="1413" spans="1:9" ht="38.25" x14ac:dyDescent="0.2">
      <c r="A1413" s="1289" t="s">
        <v>9</v>
      </c>
      <c r="B1413" s="1324">
        <f>B1414</f>
        <v>24</v>
      </c>
      <c r="C1413" s="1302">
        <f>C1414</f>
        <v>0.15189873417721519</v>
      </c>
      <c r="D1413" s="1302"/>
      <c r="E1413" s="1302"/>
      <c r="F1413" s="1312"/>
      <c r="G1413" s="1302">
        <f>G1414</f>
        <v>88.33</v>
      </c>
      <c r="H1413" s="1302">
        <f>H1414</f>
        <v>21.28</v>
      </c>
      <c r="I1413" s="1304">
        <f>I1414</f>
        <v>109.61</v>
      </c>
    </row>
    <row r="1414" spans="1:9" x14ac:dyDescent="0.2">
      <c r="A1414" s="1290" t="s">
        <v>62</v>
      </c>
      <c r="B1414" s="1325">
        <v>24</v>
      </c>
      <c r="C1414" s="1306">
        <f t="shared" ref="C1414" si="526">B1414/158</f>
        <v>0.15189873417721519</v>
      </c>
      <c r="D1414" s="1305">
        <v>3.6804000000000001</v>
      </c>
      <c r="E1414" s="1306">
        <f>D1414*B1414</f>
        <v>88.329599999999999</v>
      </c>
      <c r="F1414" s="1307">
        <v>1</v>
      </c>
      <c r="G1414" s="1308">
        <f t="shared" ref="G1414" si="527">ROUND(E1414*F1414,2)</f>
        <v>88.33</v>
      </c>
      <c r="H1414" s="1306">
        <f>ROUND(G1414*24.09%,2)</f>
        <v>21.28</v>
      </c>
      <c r="I1414" s="1309">
        <f>G1414+H1414</f>
        <v>109.61</v>
      </c>
    </row>
    <row r="1415" spans="1:9" x14ac:dyDescent="0.2">
      <c r="A1415" s="1288" t="s">
        <v>1727</v>
      </c>
      <c r="B1415" s="1323">
        <f>B1416</f>
        <v>148</v>
      </c>
      <c r="C1415" s="1298">
        <f>C1416</f>
        <v>0.93670886075949378</v>
      </c>
      <c r="D1415" s="1298"/>
      <c r="E1415" s="1298"/>
      <c r="F1415" s="1299"/>
      <c r="G1415" s="1298">
        <f>G1416</f>
        <v>794.43</v>
      </c>
      <c r="H1415" s="1298">
        <f>H1416</f>
        <v>191.38</v>
      </c>
      <c r="I1415" s="1300">
        <f>I1416</f>
        <v>985.81</v>
      </c>
    </row>
    <row r="1416" spans="1:9" ht="25.5" x14ac:dyDescent="0.2">
      <c r="A1416" s="1289" t="s">
        <v>10</v>
      </c>
      <c r="B1416" s="1324">
        <f>SUM(B1417:B1418)</f>
        <v>148</v>
      </c>
      <c r="C1416" s="1302">
        <f>SUM(C1417:C1418)</f>
        <v>0.93670886075949378</v>
      </c>
      <c r="D1416" s="1302"/>
      <c r="E1416" s="1302"/>
      <c r="F1416" s="1312"/>
      <c r="G1416" s="1302">
        <f>SUM(G1417:G1418)</f>
        <v>794.43</v>
      </c>
      <c r="H1416" s="1302">
        <f>SUM(H1417:H1418)</f>
        <v>191.38</v>
      </c>
      <c r="I1416" s="1304">
        <f>SUM(I1417:I1418)</f>
        <v>985.81</v>
      </c>
    </row>
    <row r="1417" spans="1:9" x14ac:dyDescent="0.2">
      <c r="A1417" s="1290" t="s">
        <v>1728</v>
      </c>
      <c r="B1417" s="1325">
        <v>80</v>
      </c>
      <c r="C1417" s="1306">
        <f t="shared" ref="C1417:C1418" si="528">B1417/158</f>
        <v>0.50632911392405067</v>
      </c>
      <c r="D1417" s="1305">
        <v>2255</v>
      </c>
      <c r="E1417" s="1306">
        <f>D1417*C1417</f>
        <v>1141.7721518987344</v>
      </c>
      <c r="F1417" s="1307">
        <v>0.3</v>
      </c>
      <c r="G1417" s="1308">
        <f t="shared" ref="G1417:G1418" si="529">ROUND(E1417*F1417,2)</f>
        <v>342.53</v>
      </c>
      <c r="H1417" s="1306">
        <f>ROUND(G1417*24.09%,2)</f>
        <v>82.52</v>
      </c>
      <c r="I1417" s="1309">
        <f>G1417+H1417</f>
        <v>425.04999999999995</v>
      </c>
    </row>
    <row r="1418" spans="1:9" x14ac:dyDescent="0.2">
      <c r="A1418" s="1290" t="s">
        <v>1716</v>
      </c>
      <c r="B1418" s="1325">
        <v>68</v>
      </c>
      <c r="C1418" s="1306">
        <f t="shared" si="528"/>
        <v>0.43037974683544306</v>
      </c>
      <c r="D1418" s="1305">
        <v>3500</v>
      </c>
      <c r="E1418" s="1306">
        <f>D1418*C1418</f>
        <v>1506.3291139240507</v>
      </c>
      <c r="F1418" s="1307">
        <v>0.3</v>
      </c>
      <c r="G1418" s="1308">
        <f t="shared" si="529"/>
        <v>451.9</v>
      </c>
      <c r="H1418" s="1306">
        <f>ROUND(G1418*24.09%,2)</f>
        <v>108.86</v>
      </c>
      <c r="I1418" s="1309">
        <f>G1418+H1418</f>
        <v>560.76</v>
      </c>
    </row>
    <row r="1419" spans="1:9" ht="25.5" x14ac:dyDescent="0.2">
      <c r="A1419" s="1288" t="s">
        <v>1729</v>
      </c>
      <c r="B1419" s="1323">
        <f>B1420+B1441</f>
        <v>1080</v>
      </c>
      <c r="C1419" s="1298">
        <f>C1420+C1441</f>
        <v>6.8354430379746827</v>
      </c>
      <c r="D1419" s="1298"/>
      <c r="E1419" s="1298"/>
      <c r="F1419" s="1299"/>
      <c r="G1419" s="1298">
        <f>G1420+G1441</f>
        <v>8089.68</v>
      </c>
      <c r="H1419" s="1298">
        <f>H1420+H1441</f>
        <v>1948.8499999999995</v>
      </c>
      <c r="I1419" s="1300">
        <f>I1420+I1441</f>
        <v>10038.529999999997</v>
      </c>
    </row>
    <row r="1420" spans="1:9" ht="25.5" x14ac:dyDescent="0.2">
      <c r="A1420" s="1289" t="s">
        <v>10</v>
      </c>
      <c r="B1420" s="1324">
        <f>SUM(B1421:B1440)</f>
        <v>432</v>
      </c>
      <c r="C1420" s="1302">
        <f>SUM(C1421:C1440)</f>
        <v>2.7341772151898729</v>
      </c>
      <c r="D1420" s="1302"/>
      <c r="E1420" s="1302"/>
      <c r="F1420" s="1312"/>
      <c r="G1420" s="1302">
        <f>SUM(G1421:G1440)</f>
        <v>4128.2800000000007</v>
      </c>
      <c r="H1420" s="1302">
        <f>SUM(H1421:H1440)</f>
        <v>994.53999999999974</v>
      </c>
      <c r="I1420" s="1304">
        <f>SUM(I1421:I1440)</f>
        <v>5122.8199999999988</v>
      </c>
    </row>
    <row r="1421" spans="1:9" x14ac:dyDescent="0.2">
      <c r="A1421" s="1290" t="s">
        <v>66</v>
      </c>
      <c r="B1421" s="1325">
        <v>10</v>
      </c>
      <c r="C1421" s="1306">
        <f t="shared" ref="C1421:C1463" si="530">B1421/158</f>
        <v>6.3291139240506333E-2</v>
      </c>
      <c r="D1421" s="1305">
        <v>7.181</v>
      </c>
      <c r="E1421" s="1306">
        <f t="shared" ref="E1421:E1439" si="531">D1421*B1421</f>
        <v>71.81</v>
      </c>
      <c r="F1421" s="1307">
        <v>1</v>
      </c>
      <c r="G1421" s="1308">
        <f t="shared" ref="G1421:G1463" si="532">ROUND(E1421*F1421,2)</f>
        <v>71.81</v>
      </c>
      <c r="H1421" s="1306">
        <f t="shared" ref="H1421:H1440" si="533">ROUND(G1421*24.09%,2)</f>
        <v>17.3</v>
      </c>
      <c r="I1421" s="1309">
        <f t="shared" ref="I1421:I1440" si="534">G1421+H1421</f>
        <v>89.11</v>
      </c>
    </row>
    <row r="1422" spans="1:9" x14ac:dyDescent="0.2">
      <c r="A1422" s="1290" t="s">
        <v>66</v>
      </c>
      <c r="B1422" s="1325">
        <v>10</v>
      </c>
      <c r="C1422" s="1306">
        <f t="shared" si="530"/>
        <v>6.3291139240506333E-2</v>
      </c>
      <c r="D1422" s="1305">
        <v>7.181</v>
      </c>
      <c r="E1422" s="1306">
        <f t="shared" si="531"/>
        <v>71.81</v>
      </c>
      <c r="F1422" s="1307">
        <v>1</v>
      </c>
      <c r="G1422" s="1308">
        <f t="shared" si="532"/>
        <v>71.81</v>
      </c>
      <c r="H1422" s="1306">
        <f t="shared" si="533"/>
        <v>17.3</v>
      </c>
      <c r="I1422" s="1309">
        <f t="shared" si="534"/>
        <v>89.11</v>
      </c>
    </row>
    <row r="1423" spans="1:9" x14ac:dyDescent="0.2">
      <c r="A1423" s="1290" t="s">
        <v>66</v>
      </c>
      <c r="B1423" s="1325">
        <v>14</v>
      </c>
      <c r="C1423" s="1306">
        <f t="shared" si="530"/>
        <v>8.8607594936708861E-2</v>
      </c>
      <c r="D1423" s="1305">
        <v>7.181</v>
      </c>
      <c r="E1423" s="1306">
        <f t="shared" si="531"/>
        <v>100.53400000000001</v>
      </c>
      <c r="F1423" s="1307">
        <v>1</v>
      </c>
      <c r="G1423" s="1308">
        <f t="shared" si="532"/>
        <v>100.53</v>
      </c>
      <c r="H1423" s="1306">
        <f t="shared" si="533"/>
        <v>24.22</v>
      </c>
      <c r="I1423" s="1309">
        <f t="shared" si="534"/>
        <v>124.75</v>
      </c>
    </row>
    <row r="1424" spans="1:9" x14ac:dyDescent="0.2">
      <c r="A1424" s="1290" t="s">
        <v>1730</v>
      </c>
      <c r="B1424" s="1325">
        <v>42</v>
      </c>
      <c r="C1424" s="1306">
        <f t="shared" si="530"/>
        <v>0.26582278481012656</v>
      </c>
      <c r="D1424" s="1305">
        <v>9.1171000000000006</v>
      </c>
      <c r="E1424" s="1306">
        <f t="shared" si="531"/>
        <v>382.91820000000001</v>
      </c>
      <c r="F1424" s="1307">
        <v>1</v>
      </c>
      <c r="G1424" s="1308">
        <f t="shared" si="532"/>
        <v>382.92</v>
      </c>
      <c r="H1424" s="1306">
        <f t="shared" si="533"/>
        <v>92.25</v>
      </c>
      <c r="I1424" s="1309">
        <f t="shared" si="534"/>
        <v>475.17</v>
      </c>
    </row>
    <row r="1425" spans="1:9" x14ac:dyDescent="0.2">
      <c r="A1425" s="1290" t="s">
        <v>1730</v>
      </c>
      <c r="B1425" s="1325">
        <v>8</v>
      </c>
      <c r="C1425" s="1306">
        <f t="shared" si="530"/>
        <v>5.0632911392405063E-2</v>
      </c>
      <c r="D1425" s="1305">
        <v>10.130100000000001</v>
      </c>
      <c r="E1425" s="1306">
        <f t="shared" si="531"/>
        <v>81.040800000000004</v>
      </c>
      <c r="F1425" s="1307">
        <v>1</v>
      </c>
      <c r="G1425" s="1308">
        <f t="shared" si="532"/>
        <v>81.040000000000006</v>
      </c>
      <c r="H1425" s="1306">
        <f t="shared" si="533"/>
        <v>19.52</v>
      </c>
      <c r="I1425" s="1309">
        <f t="shared" si="534"/>
        <v>100.56</v>
      </c>
    </row>
    <row r="1426" spans="1:9" x14ac:dyDescent="0.2">
      <c r="A1426" s="1290" t="s">
        <v>1730</v>
      </c>
      <c r="B1426" s="1325">
        <v>18</v>
      </c>
      <c r="C1426" s="1306">
        <f t="shared" si="530"/>
        <v>0.11392405063291139</v>
      </c>
      <c r="D1426" s="1305">
        <v>10.130100000000001</v>
      </c>
      <c r="E1426" s="1306">
        <f t="shared" si="531"/>
        <v>182.34180000000001</v>
      </c>
      <c r="F1426" s="1307">
        <v>1</v>
      </c>
      <c r="G1426" s="1308">
        <f t="shared" si="532"/>
        <v>182.34</v>
      </c>
      <c r="H1426" s="1306">
        <f t="shared" si="533"/>
        <v>43.93</v>
      </c>
      <c r="I1426" s="1309">
        <f t="shared" si="534"/>
        <v>226.27</v>
      </c>
    </row>
    <row r="1427" spans="1:9" x14ac:dyDescent="0.2">
      <c r="A1427" s="1290" t="s">
        <v>1730</v>
      </c>
      <c r="B1427" s="1325">
        <v>8</v>
      </c>
      <c r="C1427" s="1306">
        <f t="shared" si="530"/>
        <v>5.0632911392405063E-2</v>
      </c>
      <c r="D1427" s="1305">
        <v>10.130100000000001</v>
      </c>
      <c r="E1427" s="1306">
        <f t="shared" si="531"/>
        <v>81.040800000000004</v>
      </c>
      <c r="F1427" s="1307">
        <v>1</v>
      </c>
      <c r="G1427" s="1308">
        <f t="shared" si="532"/>
        <v>81.040000000000006</v>
      </c>
      <c r="H1427" s="1306">
        <f t="shared" si="533"/>
        <v>19.52</v>
      </c>
      <c r="I1427" s="1309">
        <f t="shared" si="534"/>
        <v>100.56</v>
      </c>
    </row>
    <row r="1428" spans="1:9" x14ac:dyDescent="0.2">
      <c r="A1428" s="1290" t="s">
        <v>1730</v>
      </c>
      <c r="B1428" s="1325">
        <v>24</v>
      </c>
      <c r="C1428" s="1306">
        <f t="shared" si="530"/>
        <v>0.15189873417721519</v>
      </c>
      <c r="D1428" s="1305">
        <v>10.130100000000001</v>
      </c>
      <c r="E1428" s="1306">
        <f t="shared" si="531"/>
        <v>243.12240000000003</v>
      </c>
      <c r="F1428" s="1307">
        <v>1</v>
      </c>
      <c r="G1428" s="1308">
        <f t="shared" si="532"/>
        <v>243.12</v>
      </c>
      <c r="H1428" s="1306">
        <f t="shared" si="533"/>
        <v>58.57</v>
      </c>
      <c r="I1428" s="1309">
        <f t="shared" si="534"/>
        <v>301.69</v>
      </c>
    </row>
    <row r="1429" spans="1:9" x14ac:dyDescent="0.2">
      <c r="A1429" s="1290" t="s">
        <v>1731</v>
      </c>
      <c r="B1429" s="1325">
        <v>24</v>
      </c>
      <c r="C1429" s="1306">
        <f t="shared" si="530"/>
        <v>0.15189873417721519</v>
      </c>
      <c r="D1429" s="1305">
        <v>10.196</v>
      </c>
      <c r="E1429" s="1306">
        <f t="shared" si="531"/>
        <v>244.70400000000001</v>
      </c>
      <c r="F1429" s="1307">
        <v>1</v>
      </c>
      <c r="G1429" s="1308">
        <f t="shared" si="532"/>
        <v>244.7</v>
      </c>
      <c r="H1429" s="1306">
        <f t="shared" si="533"/>
        <v>58.95</v>
      </c>
      <c r="I1429" s="1309">
        <f t="shared" si="534"/>
        <v>303.64999999999998</v>
      </c>
    </row>
    <row r="1430" spans="1:9" x14ac:dyDescent="0.2">
      <c r="A1430" s="1290" t="s">
        <v>1731</v>
      </c>
      <c r="B1430" s="1325">
        <v>24</v>
      </c>
      <c r="C1430" s="1306">
        <f t="shared" si="530"/>
        <v>0.15189873417721519</v>
      </c>
      <c r="D1430" s="1305">
        <v>10.196</v>
      </c>
      <c r="E1430" s="1306">
        <f t="shared" si="531"/>
        <v>244.70400000000001</v>
      </c>
      <c r="F1430" s="1307">
        <v>1</v>
      </c>
      <c r="G1430" s="1308">
        <f t="shared" si="532"/>
        <v>244.7</v>
      </c>
      <c r="H1430" s="1306">
        <f t="shared" si="533"/>
        <v>58.95</v>
      </c>
      <c r="I1430" s="1309">
        <f t="shared" si="534"/>
        <v>303.64999999999998</v>
      </c>
    </row>
    <row r="1431" spans="1:9" x14ac:dyDescent="0.2">
      <c r="A1431" s="1290" t="s">
        <v>1731</v>
      </c>
      <c r="B1431" s="1325">
        <v>8</v>
      </c>
      <c r="C1431" s="1306">
        <f t="shared" si="530"/>
        <v>5.0632911392405063E-2</v>
      </c>
      <c r="D1431" s="1305">
        <v>10.196</v>
      </c>
      <c r="E1431" s="1306">
        <f t="shared" si="531"/>
        <v>81.567999999999998</v>
      </c>
      <c r="F1431" s="1307">
        <v>1</v>
      </c>
      <c r="G1431" s="1308">
        <f t="shared" si="532"/>
        <v>81.569999999999993</v>
      </c>
      <c r="H1431" s="1306">
        <f t="shared" si="533"/>
        <v>19.649999999999999</v>
      </c>
      <c r="I1431" s="1309">
        <f t="shared" si="534"/>
        <v>101.22</v>
      </c>
    </row>
    <row r="1432" spans="1:9" x14ac:dyDescent="0.2">
      <c r="A1432" s="1290" t="s">
        <v>1731</v>
      </c>
      <c r="B1432" s="1325">
        <v>24</v>
      </c>
      <c r="C1432" s="1306">
        <f t="shared" si="530"/>
        <v>0.15189873417721519</v>
      </c>
      <c r="D1432" s="1305">
        <v>10.196</v>
      </c>
      <c r="E1432" s="1306">
        <f t="shared" si="531"/>
        <v>244.70400000000001</v>
      </c>
      <c r="F1432" s="1307">
        <v>1</v>
      </c>
      <c r="G1432" s="1308">
        <f t="shared" si="532"/>
        <v>244.7</v>
      </c>
      <c r="H1432" s="1306">
        <f t="shared" si="533"/>
        <v>58.95</v>
      </c>
      <c r="I1432" s="1309">
        <f t="shared" si="534"/>
        <v>303.64999999999998</v>
      </c>
    </row>
    <row r="1433" spans="1:9" x14ac:dyDescent="0.2">
      <c r="A1433" s="1290" t="s">
        <v>1731</v>
      </c>
      <c r="B1433" s="1325">
        <v>24</v>
      </c>
      <c r="C1433" s="1306">
        <f t="shared" si="530"/>
        <v>0.15189873417721519</v>
      </c>
      <c r="D1433" s="1305">
        <v>11.328900000000001</v>
      </c>
      <c r="E1433" s="1306">
        <f t="shared" si="531"/>
        <v>271.89359999999999</v>
      </c>
      <c r="F1433" s="1307">
        <v>1</v>
      </c>
      <c r="G1433" s="1308">
        <f t="shared" si="532"/>
        <v>271.89</v>
      </c>
      <c r="H1433" s="1306">
        <f t="shared" si="533"/>
        <v>65.5</v>
      </c>
      <c r="I1433" s="1309">
        <f t="shared" si="534"/>
        <v>337.39</v>
      </c>
    </row>
    <row r="1434" spans="1:9" x14ac:dyDescent="0.2">
      <c r="A1434" s="1290" t="s">
        <v>1732</v>
      </c>
      <c r="B1434" s="1325">
        <v>24</v>
      </c>
      <c r="C1434" s="1306">
        <f t="shared" si="530"/>
        <v>0.15189873417721519</v>
      </c>
      <c r="D1434" s="1305">
        <v>13.1271</v>
      </c>
      <c r="E1434" s="1306">
        <f t="shared" si="531"/>
        <v>315.05040000000002</v>
      </c>
      <c r="F1434" s="1307">
        <v>1</v>
      </c>
      <c r="G1434" s="1308">
        <f t="shared" si="532"/>
        <v>315.05</v>
      </c>
      <c r="H1434" s="1306">
        <f t="shared" si="533"/>
        <v>75.900000000000006</v>
      </c>
      <c r="I1434" s="1309">
        <f t="shared" si="534"/>
        <v>390.95000000000005</v>
      </c>
    </row>
    <row r="1435" spans="1:9" x14ac:dyDescent="0.2">
      <c r="A1435" s="1290" t="s">
        <v>1732</v>
      </c>
      <c r="B1435" s="1325">
        <v>24</v>
      </c>
      <c r="C1435" s="1306">
        <f t="shared" si="530"/>
        <v>0.15189873417721519</v>
      </c>
      <c r="D1435" s="1305">
        <v>13.1271</v>
      </c>
      <c r="E1435" s="1306">
        <f t="shared" si="531"/>
        <v>315.05040000000002</v>
      </c>
      <c r="F1435" s="1307">
        <v>1</v>
      </c>
      <c r="G1435" s="1308">
        <f t="shared" si="532"/>
        <v>315.05</v>
      </c>
      <c r="H1435" s="1306">
        <f t="shared" si="533"/>
        <v>75.900000000000006</v>
      </c>
      <c r="I1435" s="1309">
        <f t="shared" si="534"/>
        <v>390.95000000000005</v>
      </c>
    </row>
    <row r="1436" spans="1:9" x14ac:dyDescent="0.2">
      <c r="A1436" s="1290" t="s">
        <v>1732</v>
      </c>
      <c r="B1436" s="1325">
        <v>24</v>
      </c>
      <c r="C1436" s="1306">
        <f t="shared" si="530"/>
        <v>0.15189873417721519</v>
      </c>
      <c r="D1436" s="1305">
        <v>13.1271</v>
      </c>
      <c r="E1436" s="1306">
        <f t="shared" si="531"/>
        <v>315.05040000000002</v>
      </c>
      <c r="F1436" s="1307">
        <v>1</v>
      </c>
      <c r="G1436" s="1308">
        <f t="shared" si="532"/>
        <v>315.05</v>
      </c>
      <c r="H1436" s="1306">
        <f t="shared" si="533"/>
        <v>75.900000000000006</v>
      </c>
      <c r="I1436" s="1309">
        <f t="shared" si="534"/>
        <v>390.95000000000005</v>
      </c>
    </row>
    <row r="1437" spans="1:9" x14ac:dyDescent="0.2">
      <c r="A1437" s="1290" t="s">
        <v>1732</v>
      </c>
      <c r="B1437" s="1325">
        <v>24</v>
      </c>
      <c r="C1437" s="1306">
        <f t="shared" si="530"/>
        <v>0.15189873417721519</v>
      </c>
      <c r="D1437" s="1305">
        <v>13.1271</v>
      </c>
      <c r="E1437" s="1306">
        <f t="shared" si="531"/>
        <v>315.05040000000002</v>
      </c>
      <c r="F1437" s="1307">
        <v>1</v>
      </c>
      <c r="G1437" s="1308">
        <f t="shared" si="532"/>
        <v>315.05</v>
      </c>
      <c r="H1437" s="1306">
        <f t="shared" si="533"/>
        <v>75.900000000000006</v>
      </c>
      <c r="I1437" s="1309">
        <f t="shared" si="534"/>
        <v>390.95000000000005</v>
      </c>
    </row>
    <row r="1438" spans="1:9" x14ac:dyDescent="0.2">
      <c r="A1438" s="1290" t="s">
        <v>1732</v>
      </c>
      <c r="B1438" s="1325">
        <v>8</v>
      </c>
      <c r="C1438" s="1306">
        <f t="shared" si="530"/>
        <v>5.0632911392405063E-2</v>
      </c>
      <c r="D1438" s="1305">
        <v>13.1271</v>
      </c>
      <c r="E1438" s="1306">
        <f t="shared" si="531"/>
        <v>105.0168</v>
      </c>
      <c r="F1438" s="1307">
        <v>1</v>
      </c>
      <c r="G1438" s="1308">
        <f t="shared" si="532"/>
        <v>105.02</v>
      </c>
      <c r="H1438" s="1306">
        <f t="shared" si="533"/>
        <v>25.3</v>
      </c>
      <c r="I1438" s="1309">
        <f t="shared" si="534"/>
        <v>130.32</v>
      </c>
    </row>
    <row r="1439" spans="1:9" x14ac:dyDescent="0.2">
      <c r="A1439" s="1290" t="s">
        <v>1732</v>
      </c>
      <c r="B1439" s="1325">
        <v>10</v>
      </c>
      <c r="C1439" s="1306">
        <f t="shared" si="530"/>
        <v>6.3291139240506333E-2</v>
      </c>
      <c r="D1439" s="1305">
        <v>13.1271</v>
      </c>
      <c r="E1439" s="1306">
        <f t="shared" si="531"/>
        <v>131.27100000000002</v>
      </c>
      <c r="F1439" s="1307">
        <v>1</v>
      </c>
      <c r="G1439" s="1308">
        <f t="shared" si="532"/>
        <v>131.27000000000001</v>
      </c>
      <c r="H1439" s="1306">
        <f t="shared" si="533"/>
        <v>31.62</v>
      </c>
      <c r="I1439" s="1309">
        <f t="shared" si="534"/>
        <v>162.89000000000001</v>
      </c>
    </row>
    <row r="1440" spans="1:9" x14ac:dyDescent="0.2">
      <c r="A1440" s="1290" t="s">
        <v>1733</v>
      </c>
      <c r="B1440" s="1325">
        <v>80</v>
      </c>
      <c r="C1440" s="1306">
        <f t="shared" si="530"/>
        <v>0.50632911392405067</v>
      </c>
      <c r="D1440" s="1305">
        <v>2170</v>
      </c>
      <c r="E1440" s="1306">
        <f>D1440*C1440</f>
        <v>1098.7341772151899</v>
      </c>
      <c r="F1440" s="1307">
        <v>0.3</v>
      </c>
      <c r="G1440" s="1308">
        <f t="shared" si="532"/>
        <v>329.62</v>
      </c>
      <c r="H1440" s="1306">
        <f t="shared" si="533"/>
        <v>79.41</v>
      </c>
      <c r="I1440" s="1309">
        <f t="shared" si="534"/>
        <v>409.03</v>
      </c>
    </row>
    <row r="1441" spans="1:9" ht="38.25" x14ac:dyDescent="0.2">
      <c r="A1441" s="1289" t="s">
        <v>8</v>
      </c>
      <c r="B1441" s="1324">
        <f>SUM(B1442:B1463)</f>
        <v>648</v>
      </c>
      <c r="C1441" s="1302">
        <f>SUM(C1442:C1463)</f>
        <v>4.1012658227848098</v>
      </c>
      <c r="D1441" s="1302"/>
      <c r="E1441" s="1302"/>
      <c r="F1441" s="1312"/>
      <c r="G1441" s="1302">
        <f>SUM(G1442:G1463)</f>
        <v>3961.3999999999996</v>
      </c>
      <c r="H1441" s="1302">
        <f>SUM(H1442:H1463)</f>
        <v>954.30999999999983</v>
      </c>
      <c r="I1441" s="1304">
        <f>SUM(I1442:I1463)</f>
        <v>4915.7099999999982</v>
      </c>
    </row>
    <row r="1442" spans="1:9" x14ac:dyDescent="0.2">
      <c r="A1442" s="1290" t="s">
        <v>612</v>
      </c>
      <c r="B1442" s="1325">
        <v>24</v>
      </c>
      <c r="C1442" s="1306">
        <f t="shared" si="530"/>
        <v>0.15189873417721519</v>
      </c>
      <c r="D1442" s="1305">
        <v>5.5385999999999997</v>
      </c>
      <c r="E1442" s="1306">
        <f t="shared" ref="E1442:E1457" si="535">D1442*B1442</f>
        <v>132.9264</v>
      </c>
      <c r="F1442" s="1307">
        <v>1</v>
      </c>
      <c r="G1442" s="1308">
        <f t="shared" si="532"/>
        <v>132.93</v>
      </c>
      <c r="H1442" s="1306">
        <f t="shared" ref="H1442:H1463" si="536">ROUND(G1442*24.09%,2)</f>
        <v>32.020000000000003</v>
      </c>
      <c r="I1442" s="1309">
        <f t="shared" ref="I1442:I1463" si="537">G1442+H1442</f>
        <v>164.95000000000002</v>
      </c>
    </row>
    <row r="1443" spans="1:9" x14ac:dyDescent="0.2">
      <c r="A1443" s="1290" t="s">
        <v>612</v>
      </c>
      <c r="B1443" s="1325">
        <v>24</v>
      </c>
      <c r="C1443" s="1306">
        <f t="shared" si="530"/>
        <v>0.15189873417721519</v>
      </c>
      <c r="D1443" s="1305">
        <v>5.5385999999999997</v>
      </c>
      <c r="E1443" s="1306">
        <f t="shared" si="535"/>
        <v>132.9264</v>
      </c>
      <c r="F1443" s="1307">
        <v>1</v>
      </c>
      <c r="G1443" s="1308">
        <f t="shared" si="532"/>
        <v>132.93</v>
      </c>
      <c r="H1443" s="1306">
        <f t="shared" si="536"/>
        <v>32.020000000000003</v>
      </c>
      <c r="I1443" s="1309">
        <f t="shared" si="537"/>
        <v>164.95000000000002</v>
      </c>
    </row>
    <row r="1444" spans="1:9" x14ac:dyDescent="0.2">
      <c r="A1444" s="1290" t="s">
        <v>612</v>
      </c>
      <c r="B1444" s="1325">
        <v>48</v>
      </c>
      <c r="C1444" s="1306">
        <f t="shared" si="530"/>
        <v>0.30379746835443039</v>
      </c>
      <c r="D1444" s="1305">
        <v>5.5385999999999997</v>
      </c>
      <c r="E1444" s="1306">
        <f t="shared" si="535"/>
        <v>265.8528</v>
      </c>
      <c r="F1444" s="1307">
        <v>1</v>
      </c>
      <c r="G1444" s="1308">
        <f t="shared" si="532"/>
        <v>265.85000000000002</v>
      </c>
      <c r="H1444" s="1306">
        <f t="shared" si="536"/>
        <v>64.040000000000006</v>
      </c>
      <c r="I1444" s="1309">
        <f t="shared" si="537"/>
        <v>329.89000000000004</v>
      </c>
    </row>
    <row r="1445" spans="1:9" x14ac:dyDescent="0.2">
      <c r="A1445" s="1290" t="s">
        <v>612</v>
      </c>
      <c r="B1445" s="1325">
        <v>24</v>
      </c>
      <c r="C1445" s="1306">
        <f t="shared" si="530"/>
        <v>0.15189873417721519</v>
      </c>
      <c r="D1445" s="1305">
        <v>5.5385999999999997</v>
      </c>
      <c r="E1445" s="1306">
        <f t="shared" si="535"/>
        <v>132.9264</v>
      </c>
      <c r="F1445" s="1307">
        <v>1</v>
      </c>
      <c r="G1445" s="1308">
        <f t="shared" si="532"/>
        <v>132.93</v>
      </c>
      <c r="H1445" s="1306">
        <f t="shared" si="536"/>
        <v>32.020000000000003</v>
      </c>
      <c r="I1445" s="1309">
        <f t="shared" si="537"/>
        <v>164.95000000000002</v>
      </c>
    </row>
    <row r="1446" spans="1:9" ht="25.5" x14ac:dyDescent="0.2">
      <c r="A1446" s="1290" t="s">
        <v>1404</v>
      </c>
      <c r="B1446" s="1325">
        <v>16</v>
      </c>
      <c r="C1446" s="1306">
        <f t="shared" si="530"/>
        <v>0.10126582278481013</v>
      </c>
      <c r="D1446" s="1305">
        <v>6.1020000000000003</v>
      </c>
      <c r="E1446" s="1306">
        <f t="shared" si="535"/>
        <v>97.632000000000005</v>
      </c>
      <c r="F1446" s="1307">
        <v>1</v>
      </c>
      <c r="G1446" s="1308">
        <f t="shared" si="532"/>
        <v>97.63</v>
      </c>
      <c r="H1446" s="1306">
        <f t="shared" si="536"/>
        <v>23.52</v>
      </c>
      <c r="I1446" s="1309">
        <f t="shared" si="537"/>
        <v>121.14999999999999</v>
      </c>
    </row>
    <row r="1447" spans="1:9" ht="25.5" x14ac:dyDescent="0.2">
      <c r="A1447" s="1290" t="s">
        <v>1404</v>
      </c>
      <c r="B1447" s="1325">
        <v>24</v>
      </c>
      <c r="C1447" s="1306">
        <f t="shared" si="530"/>
        <v>0.15189873417721519</v>
      </c>
      <c r="D1447" s="1305">
        <v>6.1020000000000003</v>
      </c>
      <c r="E1447" s="1306">
        <f t="shared" si="535"/>
        <v>146.44800000000001</v>
      </c>
      <c r="F1447" s="1307">
        <v>1</v>
      </c>
      <c r="G1447" s="1308">
        <f t="shared" si="532"/>
        <v>146.44999999999999</v>
      </c>
      <c r="H1447" s="1306">
        <f t="shared" si="536"/>
        <v>35.28</v>
      </c>
      <c r="I1447" s="1309">
        <f t="shared" si="537"/>
        <v>181.73</v>
      </c>
    </row>
    <row r="1448" spans="1:9" ht="25.5" x14ac:dyDescent="0.2">
      <c r="A1448" s="1290" t="s">
        <v>1404</v>
      </c>
      <c r="B1448" s="1325">
        <v>24</v>
      </c>
      <c r="C1448" s="1306">
        <f t="shared" si="530"/>
        <v>0.15189873417721519</v>
      </c>
      <c r="D1448" s="1305">
        <v>6.1020000000000003</v>
      </c>
      <c r="E1448" s="1306">
        <f t="shared" si="535"/>
        <v>146.44800000000001</v>
      </c>
      <c r="F1448" s="1307">
        <v>1</v>
      </c>
      <c r="G1448" s="1308">
        <f t="shared" si="532"/>
        <v>146.44999999999999</v>
      </c>
      <c r="H1448" s="1306">
        <f t="shared" si="536"/>
        <v>35.28</v>
      </c>
      <c r="I1448" s="1309">
        <f t="shared" si="537"/>
        <v>181.73</v>
      </c>
    </row>
    <row r="1449" spans="1:9" ht="25.5" x14ac:dyDescent="0.2">
      <c r="A1449" s="1290" t="s">
        <v>1404</v>
      </c>
      <c r="B1449" s="1325">
        <v>24</v>
      </c>
      <c r="C1449" s="1306">
        <f t="shared" si="530"/>
        <v>0.15189873417721519</v>
      </c>
      <c r="D1449" s="1305">
        <v>6.1020000000000003</v>
      </c>
      <c r="E1449" s="1306">
        <f t="shared" si="535"/>
        <v>146.44800000000001</v>
      </c>
      <c r="F1449" s="1307">
        <v>1</v>
      </c>
      <c r="G1449" s="1308">
        <f t="shared" si="532"/>
        <v>146.44999999999999</v>
      </c>
      <c r="H1449" s="1306">
        <f t="shared" si="536"/>
        <v>35.28</v>
      </c>
      <c r="I1449" s="1309">
        <f t="shared" si="537"/>
        <v>181.73</v>
      </c>
    </row>
    <row r="1450" spans="1:9" ht="25.5" x14ac:dyDescent="0.2">
      <c r="A1450" s="1290" t="s">
        <v>1404</v>
      </c>
      <c r="B1450" s="1325">
        <v>72</v>
      </c>
      <c r="C1450" s="1306">
        <f t="shared" si="530"/>
        <v>0.45569620253164556</v>
      </c>
      <c r="D1450" s="1305">
        <v>6.1020000000000003</v>
      </c>
      <c r="E1450" s="1306">
        <f t="shared" si="535"/>
        <v>439.34400000000005</v>
      </c>
      <c r="F1450" s="1307">
        <v>1</v>
      </c>
      <c r="G1450" s="1308">
        <f t="shared" si="532"/>
        <v>439.34</v>
      </c>
      <c r="H1450" s="1306">
        <f t="shared" si="536"/>
        <v>105.84</v>
      </c>
      <c r="I1450" s="1309">
        <f t="shared" si="537"/>
        <v>545.17999999999995</v>
      </c>
    </row>
    <row r="1451" spans="1:9" ht="25.5" x14ac:dyDescent="0.2">
      <c r="A1451" s="1290" t="s">
        <v>1404</v>
      </c>
      <c r="B1451" s="1325">
        <v>48</v>
      </c>
      <c r="C1451" s="1306">
        <f t="shared" si="530"/>
        <v>0.30379746835443039</v>
      </c>
      <c r="D1451" s="1305">
        <v>6.1020000000000003</v>
      </c>
      <c r="E1451" s="1306">
        <f t="shared" si="535"/>
        <v>292.89600000000002</v>
      </c>
      <c r="F1451" s="1307">
        <v>1</v>
      </c>
      <c r="G1451" s="1308">
        <f t="shared" si="532"/>
        <v>292.89999999999998</v>
      </c>
      <c r="H1451" s="1306">
        <f t="shared" si="536"/>
        <v>70.56</v>
      </c>
      <c r="I1451" s="1309">
        <f t="shared" si="537"/>
        <v>363.46</v>
      </c>
    </row>
    <row r="1452" spans="1:9" ht="25.5" x14ac:dyDescent="0.2">
      <c r="A1452" s="1290" t="s">
        <v>1404</v>
      </c>
      <c r="B1452" s="1325">
        <v>48</v>
      </c>
      <c r="C1452" s="1306">
        <f t="shared" si="530"/>
        <v>0.30379746835443039</v>
      </c>
      <c r="D1452" s="1305">
        <v>6.1020000000000003</v>
      </c>
      <c r="E1452" s="1306">
        <f t="shared" si="535"/>
        <v>292.89600000000002</v>
      </c>
      <c r="F1452" s="1307">
        <v>1</v>
      </c>
      <c r="G1452" s="1308">
        <f t="shared" si="532"/>
        <v>292.89999999999998</v>
      </c>
      <c r="H1452" s="1306">
        <f t="shared" si="536"/>
        <v>70.56</v>
      </c>
      <c r="I1452" s="1309">
        <f t="shared" si="537"/>
        <v>363.46</v>
      </c>
    </row>
    <row r="1453" spans="1:9" ht="25.5" x14ac:dyDescent="0.2">
      <c r="A1453" s="1290" t="s">
        <v>1404</v>
      </c>
      <c r="B1453" s="1325">
        <v>48</v>
      </c>
      <c r="C1453" s="1306">
        <f t="shared" si="530"/>
        <v>0.30379746835443039</v>
      </c>
      <c r="D1453" s="1305">
        <v>6.1020000000000003</v>
      </c>
      <c r="E1453" s="1306">
        <f t="shared" si="535"/>
        <v>292.89600000000002</v>
      </c>
      <c r="F1453" s="1307">
        <v>1</v>
      </c>
      <c r="G1453" s="1308">
        <f t="shared" si="532"/>
        <v>292.89999999999998</v>
      </c>
      <c r="H1453" s="1306">
        <f t="shared" si="536"/>
        <v>70.56</v>
      </c>
      <c r="I1453" s="1309">
        <f t="shared" si="537"/>
        <v>363.46</v>
      </c>
    </row>
    <row r="1454" spans="1:9" ht="25.5" x14ac:dyDescent="0.2">
      <c r="A1454" s="1290" t="s">
        <v>1404</v>
      </c>
      <c r="B1454" s="1325">
        <v>24</v>
      </c>
      <c r="C1454" s="1306">
        <f t="shared" si="530"/>
        <v>0.15189873417721519</v>
      </c>
      <c r="D1454" s="1305">
        <v>6.1020000000000003</v>
      </c>
      <c r="E1454" s="1306">
        <f t="shared" si="535"/>
        <v>146.44800000000001</v>
      </c>
      <c r="F1454" s="1307">
        <v>1</v>
      </c>
      <c r="G1454" s="1308">
        <f t="shared" si="532"/>
        <v>146.44999999999999</v>
      </c>
      <c r="H1454" s="1306">
        <f t="shared" si="536"/>
        <v>35.28</v>
      </c>
      <c r="I1454" s="1309">
        <f t="shared" si="537"/>
        <v>181.73</v>
      </c>
    </row>
    <row r="1455" spans="1:9" ht="25.5" x14ac:dyDescent="0.2">
      <c r="A1455" s="1290" t="s">
        <v>1404</v>
      </c>
      <c r="B1455" s="1325">
        <v>72</v>
      </c>
      <c r="C1455" s="1306">
        <f t="shared" si="530"/>
        <v>0.45569620253164556</v>
      </c>
      <c r="D1455" s="1305">
        <v>6.1020000000000003</v>
      </c>
      <c r="E1455" s="1306">
        <f t="shared" si="535"/>
        <v>439.34400000000005</v>
      </c>
      <c r="F1455" s="1307">
        <v>1</v>
      </c>
      <c r="G1455" s="1308">
        <f t="shared" si="532"/>
        <v>439.34</v>
      </c>
      <c r="H1455" s="1306">
        <f t="shared" si="536"/>
        <v>105.84</v>
      </c>
      <c r="I1455" s="1309">
        <f t="shared" si="537"/>
        <v>545.17999999999995</v>
      </c>
    </row>
    <row r="1456" spans="1:9" ht="25.5" x14ac:dyDescent="0.2">
      <c r="A1456" s="1290" t="s">
        <v>1404</v>
      </c>
      <c r="B1456" s="1325">
        <v>16</v>
      </c>
      <c r="C1456" s="1306">
        <f t="shared" si="530"/>
        <v>0.10126582278481013</v>
      </c>
      <c r="D1456" s="1305">
        <v>6.5515999999999996</v>
      </c>
      <c r="E1456" s="1306">
        <f t="shared" si="535"/>
        <v>104.82559999999999</v>
      </c>
      <c r="F1456" s="1307">
        <v>1</v>
      </c>
      <c r="G1456" s="1308">
        <f t="shared" si="532"/>
        <v>104.83</v>
      </c>
      <c r="H1456" s="1306">
        <f t="shared" si="536"/>
        <v>25.25</v>
      </c>
      <c r="I1456" s="1309">
        <f t="shared" si="537"/>
        <v>130.07999999999998</v>
      </c>
    </row>
    <row r="1457" spans="1:9" ht="25.5" x14ac:dyDescent="0.2">
      <c r="A1457" s="1290" t="s">
        <v>1404</v>
      </c>
      <c r="B1457" s="1325">
        <v>48</v>
      </c>
      <c r="C1457" s="1306">
        <f t="shared" si="530"/>
        <v>0.30379746835443039</v>
      </c>
      <c r="D1457" s="1305">
        <v>6.5515999999999996</v>
      </c>
      <c r="E1457" s="1306">
        <f t="shared" si="535"/>
        <v>314.47679999999997</v>
      </c>
      <c r="F1457" s="1307">
        <v>1</v>
      </c>
      <c r="G1457" s="1308">
        <f t="shared" si="532"/>
        <v>314.48</v>
      </c>
      <c r="H1457" s="1306">
        <f t="shared" si="536"/>
        <v>75.760000000000005</v>
      </c>
      <c r="I1457" s="1309">
        <f t="shared" si="537"/>
        <v>390.24</v>
      </c>
    </row>
    <row r="1458" spans="1:9" ht="25.5" x14ac:dyDescent="0.2">
      <c r="A1458" s="1290" t="s">
        <v>1404</v>
      </c>
      <c r="B1458" s="1325">
        <v>16</v>
      </c>
      <c r="C1458" s="1306">
        <f t="shared" si="530"/>
        <v>0.10126582278481013</v>
      </c>
      <c r="D1458" s="1305">
        <v>1078</v>
      </c>
      <c r="E1458" s="1306">
        <f t="shared" ref="E1458:E1463" si="538">D1458*C1458</f>
        <v>109.16455696202532</v>
      </c>
      <c r="F1458" s="1307">
        <v>1</v>
      </c>
      <c r="G1458" s="1308">
        <f t="shared" si="532"/>
        <v>109.16</v>
      </c>
      <c r="H1458" s="1306">
        <f t="shared" si="536"/>
        <v>26.3</v>
      </c>
      <c r="I1458" s="1309">
        <f t="shared" si="537"/>
        <v>135.46</v>
      </c>
    </row>
    <row r="1459" spans="1:9" ht="25.5" x14ac:dyDescent="0.2">
      <c r="A1459" s="1290" t="s">
        <v>1404</v>
      </c>
      <c r="B1459" s="1325">
        <v>8</v>
      </c>
      <c r="C1459" s="1306">
        <f t="shared" si="530"/>
        <v>5.0632911392405063E-2</v>
      </c>
      <c r="D1459" s="1305">
        <v>1078</v>
      </c>
      <c r="E1459" s="1306">
        <f t="shared" si="538"/>
        <v>54.582278481012658</v>
      </c>
      <c r="F1459" s="1307">
        <v>1</v>
      </c>
      <c r="G1459" s="1308">
        <f t="shared" si="532"/>
        <v>54.58</v>
      </c>
      <c r="H1459" s="1306">
        <f t="shared" si="536"/>
        <v>13.15</v>
      </c>
      <c r="I1459" s="1309">
        <f t="shared" si="537"/>
        <v>67.73</v>
      </c>
    </row>
    <row r="1460" spans="1:9" ht="25.5" x14ac:dyDescent="0.2">
      <c r="A1460" s="1290" t="s">
        <v>1404</v>
      </c>
      <c r="B1460" s="1325">
        <v>8</v>
      </c>
      <c r="C1460" s="1306">
        <f t="shared" si="530"/>
        <v>5.0632911392405063E-2</v>
      </c>
      <c r="D1460" s="1305">
        <v>1078</v>
      </c>
      <c r="E1460" s="1306">
        <f t="shared" si="538"/>
        <v>54.582278481012658</v>
      </c>
      <c r="F1460" s="1307">
        <v>1</v>
      </c>
      <c r="G1460" s="1308">
        <f t="shared" si="532"/>
        <v>54.58</v>
      </c>
      <c r="H1460" s="1306">
        <f t="shared" si="536"/>
        <v>13.15</v>
      </c>
      <c r="I1460" s="1309">
        <f t="shared" si="537"/>
        <v>67.73</v>
      </c>
    </row>
    <row r="1461" spans="1:9" ht="25.5" x14ac:dyDescent="0.2">
      <c r="A1461" s="1290" t="s">
        <v>1404</v>
      </c>
      <c r="B1461" s="1325">
        <v>8</v>
      </c>
      <c r="C1461" s="1306">
        <f t="shared" si="530"/>
        <v>5.0632911392405063E-2</v>
      </c>
      <c r="D1461" s="1305">
        <v>1078</v>
      </c>
      <c r="E1461" s="1306">
        <f t="shared" si="538"/>
        <v>54.582278481012658</v>
      </c>
      <c r="F1461" s="1307">
        <v>1</v>
      </c>
      <c r="G1461" s="1308">
        <f t="shared" si="532"/>
        <v>54.58</v>
      </c>
      <c r="H1461" s="1306">
        <f t="shared" si="536"/>
        <v>13.15</v>
      </c>
      <c r="I1461" s="1309">
        <f t="shared" si="537"/>
        <v>67.73</v>
      </c>
    </row>
    <row r="1462" spans="1:9" ht="25.5" x14ac:dyDescent="0.2">
      <c r="A1462" s="1290" t="s">
        <v>1404</v>
      </c>
      <c r="B1462" s="1325">
        <v>16</v>
      </c>
      <c r="C1462" s="1306">
        <f t="shared" si="530"/>
        <v>0.10126582278481013</v>
      </c>
      <c r="D1462" s="1305">
        <v>1078</v>
      </c>
      <c r="E1462" s="1306">
        <f t="shared" si="538"/>
        <v>109.16455696202532</v>
      </c>
      <c r="F1462" s="1307">
        <v>1</v>
      </c>
      <c r="G1462" s="1308">
        <f t="shared" si="532"/>
        <v>109.16</v>
      </c>
      <c r="H1462" s="1306">
        <f t="shared" si="536"/>
        <v>26.3</v>
      </c>
      <c r="I1462" s="1309">
        <f t="shared" si="537"/>
        <v>135.46</v>
      </c>
    </row>
    <row r="1463" spans="1:9" ht="25.5" x14ac:dyDescent="0.2">
      <c r="A1463" s="1290" t="s">
        <v>1404</v>
      </c>
      <c r="B1463" s="1325">
        <v>8</v>
      </c>
      <c r="C1463" s="1306">
        <f t="shared" si="530"/>
        <v>5.0632911392405063E-2</v>
      </c>
      <c r="D1463" s="1305">
        <v>1078</v>
      </c>
      <c r="E1463" s="1306">
        <f t="shared" si="538"/>
        <v>54.582278481012658</v>
      </c>
      <c r="F1463" s="1307">
        <v>1</v>
      </c>
      <c r="G1463" s="1308">
        <f t="shared" si="532"/>
        <v>54.58</v>
      </c>
      <c r="H1463" s="1306">
        <f t="shared" si="536"/>
        <v>13.15</v>
      </c>
      <c r="I1463" s="1309">
        <f t="shared" si="537"/>
        <v>67.73</v>
      </c>
    </row>
    <row r="1464" spans="1:9" ht="38.25" x14ac:dyDescent="0.2">
      <c r="A1464" s="1288" t="s">
        <v>1734</v>
      </c>
      <c r="B1464" s="1323">
        <f>B1465+B1474+B1486+B1490</f>
        <v>561</v>
      </c>
      <c r="C1464" s="1298">
        <f>C1465+C1474+C1486+C1490</f>
        <v>3.5506329113924049</v>
      </c>
      <c r="D1464" s="1298"/>
      <c r="E1464" s="1298"/>
      <c r="F1464" s="1299"/>
      <c r="G1464" s="1298">
        <f>G1465+G1474+G1486+G1490</f>
        <v>4399.8399999999992</v>
      </c>
      <c r="H1464" s="1298">
        <f>H1465+H1474+H1486+H1490</f>
        <v>1059.9099999999999</v>
      </c>
      <c r="I1464" s="1300">
        <f>I1465+I1474+I1486+I1490</f>
        <v>5459.75</v>
      </c>
    </row>
    <row r="1465" spans="1:9" ht="25.5" x14ac:dyDescent="0.2">
      <c r="A1465" s="1289" t="s">
        <v>10</v>
      </c>
      <c r="B1465" s="1324">
        <f>SUM(B1466:B1473)</f>
        <v>268</v>
      </c>
      <c r="C1465" s="1302">
        <f>SUM(C1466:C1473)</f>
        <v>1.6962025316455696</v>
      </c>
      <c r="D1465" s="1302"/>
      <c r="E1465" s="1302"/>
      <c r="F1465" s="1312"/>
      <c r="G1465" s="1302">
        <f>SUM(G1466:G1473)</f>
        <v>2805.6899999999996</v>
      </c>
      <c r="H1465" s="1302">
        <f>SUM(H1466:H1473)</f>
        <v>675.89</v>
      </c>
      <c r="I1465" s="1304">
        <f>SUM(I1466:I1473)</f>
        <v>3481.58</v>
      </c>
    </row>
    <row r="1466" spans="1:9" x14ac:dyDescent="0.2">
      <c r="A1466" s="1290" t="s">
        <v>1735</v>
      </c>
      <c r="B1466" s="1325">
        <v>15</v>
      </c>
      <c r="C1466" s="1306">
        <f t="shared" ref="C1466:C1473" si="539">B1466/158</f>
        <v>9.49367088607595E-2</v>
      </c>
      <c r="D1466" s="1305">
        <v>7.181</v>
      </c>
      <c r="E1466" s="1306">
        <f t="shared" ref="E1466:E1473" si="540">D1466*B1466</f>
        <v>107.715</v>
      </c>
      <c r="F1466" s="1307">
        <v>1</v>
      </c>
      <c r="G1466" s="1308">
        <f t="shared" ref="G1466:G1473" si="541">ROUND(E1466*F1466,2)</f>
        <v>107.72</v>
      </c>
      <c r="H1466" s="1306">
        <f t="shared" ref="H1466:H1473" si="542">ROUND(G1466*24.09%,2)</f>
        <v>25.95</v>
      </c>
      <c r="I1466" s="1309">
        <f t="shared" ref="I1466:I1473" si="543">G1466+H1466</f>
        <v>133.66999999999999</v>
      </c>
    </row>
    <row r="1467" spans="1:9" x14ac:dyDescent="0.2">
      <c r="A1467" s="1290" t="s">
        <v>1735</v>
      </c>
      <c r="B1467" s="1325">
        <v>16</v>
      </c>
      <c r="C1467" s="1306">
        <f t="shared" si="539"/>
        <v>0.10126582278481013</v>
      </c>
      <c r="D1467" s="1305">
        <v>7.181</v>
      </c>
      <c r="E1467" s="1306">
        <f t="shared" si="540"/>
        <v>114.896</v>
      </c>
      <c r="F1467" s="1307">
        <v>1</v>
      </c>
      <c r="G1467" s="1308">
        <f t="shared" si="541"/>
        <v>114.9</v>
      </c>
      <c r="H1467" s="1306">
        <f t="shared" si="542"/>
        <v>27.68</v>
      </c>
      <c r="I1467" s="1309">
        <f t="shared" si="543"/>
        <v>142.58000000000001</v>
      </c>
    </row>
    <row r="1468" spans="1:9" x14ac:dyDescent="0.2">
      <c r="A1468" s="1290" t="s">
        <v>1730</v>
      </c>
      <c r="B1468" s="1325">
        <v>24</v>
      </c>
      <c r="C1468" s="1306">
        <f t="shared" si="539"/>
        <v>0.15189873417721519</v>
      </c>
      <c r="D1468" s="1305">
        <v>10.010199999999999</v>
      </c>
      <c r="E1468" s="1306">
        <f t="shared" si="540"/>
        <v>240.2448</v>
      </c>
      <c r="F1468" s="1307">
        <v>1</v>
      </c>
      <c r="G1468" s="1308">
        <f t="shared" si="541"/>
        <v>240.24</v>
      </c>
      <c r="H1468" s="1306">
        <f t="shared" si="542"/>
        <v>57.87</v>
      </c>
      <c r="I1468" s="1309">
        <f t="shared" si="543"/>
        <v>298.11</v>
      </c>
    </row>
    <row r="1469" spans="1:9" x14ac:dyDescent="0.2">
      <c r="A1469" s="1290" t="s">
        <v>1731</v>
      </c>
      <c r="B1469" s="1325">
        <v>15.5</v>
      </c>
      <c r="C1469" s="1306">
        <f t="shared" si="539"/>
        <v>9.8101265822784806E-2</v>
      </c>
      <c r="D1469" s="1305">
        <v>10.9992</v>
      </c>
      <c r="E1469" s="1306">
        <f t="shared" si="540"/>
        <v>170.48760000000001</v>
      </c>
      <c r="F1469" s="1307">
        <v>1</v>
      </c>
      <c r="G1469" s="1308">
        <f t="shared" si="541"/>
        <v>170.49</v>
      </c>
      <c r="H1469" s="1306">
        <f t="shared" si="542"/>
        <v>41.07</v>
      </c>
      <c r="I1469" s="1309">
        <f t="shared" si="543"/>
        <v>211.56</v>
      </c>
    </row>
    <row r="1470" spans="1:9" x14ac:dyDescent="0.2">
      <c r="A1470" s="1290" t="s">
        <v>1731</v>
      </c>
      <c r="B1470" s="1325">
        <v>86.5</v>
      </c>
      <c r="C1470" s="1306">
        <f t="shared" si="539"/>
        <v>0.54746835443037978</v>
      </c>
      <c r="D1470" s="1305">
        <v>10.9992</v>
      </c>
      <c r="E1470" s="1306">
        <f t="shared" si="540"/>
        <v>951.43079999999998</v>
      </c>
      <c r="F1470" s="1307">
        <v>1</v>
      </c>
      <c r="G1470" s="1308">
        <f t="shared" si="541"/>
        <v>951.43</v>
      </c>
      <c r="H1470" s="1306">
        <f t="shared" si="542"/>
        <v>229.2</v>
      </c>
      <c r="I1470" s="1309">
        <f t="shared" si="543"/>
        <v>1180.6299999999999</v>
      </c>
    </row>
    <row r="1471" spans="1:9" x14ac:dyDescent="0.2">
      <c r="A1471" s="1290" t="s">
        <v>1731</v>
      </c>
      <c r="B1471" s="1325">
        <v>15</v>
      </c>
      <c r="C1471" s="1306">
        <f t="shared" si="539"/>
        <v>9.49367088607595E-2</v>
      </c>
      <c r="D1471" s="1305">
        <v>10.9992</v>
      </c>
      <c r="E1471" s="1306">
        <f t="shared" si="540"/>
        <v>164.988</v>
      </c>
      <c r="F1471" s="1307">
        <v>1</v>
      </c>
      <c r="G1471" s="1308">
        <f t="shared" si="541"/>
        <v>164.99</v>
      </c>
      <c r="H1471" s="1306">
        <f t="shared" si="542"/>
        <v>39.75</v>
      </c>
      <c r="I1471" s="1309">
        <f t="shared" si="543"/>
        <v>204.74</v>
      </c>
    </row>
    <row r="1472" spans="1:9" x14ac:dyDescent="0.2">
      <c r="A1472" s="1290" t="s">
        <v>1731</v>
      </c>
      <c r="B1472" s="1325">
        <v>88</v>
      </c>
      <c r="C1472" s="1306">
        <f t="shared" si="539"/>
        <v>0.55696202531645567</v>
      </c>
      <c r="D1472" s="1305">
        <v>10.9992</v>
      </c>
      <c r="E1472" s="1306">
        <f t="shared" si="540"/>
        <v>967.92960000000005</v>
      </c>
      <c r="F1472" s="1307">
        <v>1</v>
      </c>
      <c r="G1472" s="1308">
        <f t="shared" si="541"/>
        <v>967.93</v>
      </c>
      <c r="H1472" s="1306">
        <f t="shared" si="542"/>
        <v>233.17</v>
      </c>
      <c r="I1472" s="1309">
        <f t="shared" si="543"/>
        <v>1201.0999999999999</v>
      </c>
    </row>
    <row r="1473" spans="1:9" x14ac:dyDescent="0.2">
      <c r="A1473" s="1290" t="s">
        <v>1731</v>
      </c>
      <c r="B1473" s="1325">
        <v>8</v>
      </c>
      <c r="C1473" s="1306">
        <f t="shared" si="539"/>
        <v>5.0632911392405063E-2</v>
      </c>
      <c r="D1473" s="1305">
        <v>10.9992</v>
      </c>
      <c r="E1473" s="1306">
        <f t="shared" si="540"/>
        <v>87.993600000000001</v>
      </c>
      <c r="F1473" s="1307">
        <v>1</v>
      </c>
      <c r="G1473" s="1308">
        <f t="shared" si="541"/>
        <v>87.99</v>
      </c>
      <c r="H1473" s="1306">
        <f t="shared" si="542"/>
        <v>21.2</v>
      </c>
      <c r="I1473" s="1309">
        <f t="shared" si="543"/>
        <v>109.19</v>
      </c>
    </row>
    <row r="1474" spans="1:9" ht="38.25" x14ac:dyDescent="0.2">
      <c r="A1474" s="1289" t="s">
        <v>8</v>
      </c>
      <c r="B1474" s="1324">
        <f>SUM(B1475:B1485)</f>
        <v>182</v>
      </c>
      <c r="C1474" s="1302">
        <f>SUM(C1475:C1485)</f>
        <v>1.1518987341772156</v>
      </c>
      <c r="D1474" s="1302"/>
      <c r="E1474" s="1302"/>
      <c r="F1474" s="1312"/>
      <c r="G1474" s="1302">
        <f>SUM(G1475:G1485)</f>
        <v>1168.5599999999997</v>
      </c>
      <c r="H1474" s="1302">
        <f>SUM(H1475:H1485)</f>
        <v>281.5</v>
      </c>
      <c r="I1474" s="1304">
        <f>SUM(I1475:I1485)</f>
        <v>1450.06</v>
      </c>
    </row>
    <row r="1475" spans="1:9" x14ac:dyDescent="0.2">
      <c r="A1475" s="1290" t="s">
        <v>612</v>
      </c>
      <c r="B1475" s="1325">
        <v>12</v>
      </c>
      <c r="C1475" s="1306">
        <f t="shared" ref="C1475:C1485" si="544">B1475/158</f>
        <v>7.5949367088607597E-2</v>
      </c>
      <c r="D1475" s="1305">
        <v>5.2988</v>
      </c>
      <c r="E1475" s="1306">
        <f t="shared" ref="E1475:E1480" si="545">D1475*B1475</f>
        <v>63.585599999999999</v>
      </c>
      <c r="F1475" s="1307">
        <v>1</v>
      </c>
      <c r="G1475" s="1308">
        <f t="shared" ref="G1475:G1485" si="546">ROUND(E1475*F1475,2)</f>
        <v>63.59</v>
      </c>
      <c r="H1475" s="1306">
        <f t="shared" ref="H1475:H1485" si="547">ROUND(G1475*24.09%,2)</f>
        <v>15.32</v>
      </c>
      <c r="I1475" s="1309">
        <f t="shared" ref="I1475:I1485" si="548">G1475+H1475</f>
        <v>78.91</v>
      </c>
    </row>
    <row r="1476" spans="1:9" x14ac:dyDescent="0.2">
      <c r="A1476" s="1290" t="s">
        <v>612</v>
      </c>
      <c r="B1476" s="1325">
        <v>24</v>
      </c>
      <c r="C1476" s="1306">
        <f t="shared" si="544"/>
        <v>0.15189873417721519</v>
      </c>
      <c r="D1476" s="1305">
        <v>5.2988</v>
      </c>
      <c r="E1476" s="1306">
        <f t="shared" si="545"/>
        <v>127.1712</v>
      </c>
      <c r="F1476" s="1307">
        <v>1</v>
      </c>
      <c r="G1476" s="1308">
        <f t="shared" si="546"/>
        <v>127.17</v>
      </c>
      <c r="H1476" s="1306">
        <f t="shared" si="547"/>
        <v>30.64</v>
      </c>
      <c r="I1476" s="1309">
        <f t="shared" si="548"/>
        <v>157.81</v>
      </c>
    </row>
    <row r="1477" spans="1:9" x14ac:dyDescent="0.2">
      <c r="A1477" s="1290" t="s">
        <v>612</v>
      </c>
      <c r="B1477" s="1325">
        <v>24</v>
      </c>
      <c r="C1477" s="1306">
        <f t="shared" si="544"/>
        <v>0.15189873417721519</v>
      </c>
      <c r="D1477" s="1305">
        <v>5.8623000000000003</v>
      </c>
      <c r="E1477" s="1306">
        <f t="shared" si="545"/>
        <v>140.6952</v>
      </c>
      <c r="F1477" s="1307">
        <v>1</v>
      </c>
      <c r="G1477" s="1308">
        <f t="shared" si="546"/>
        <v>140.69999999999999</v>
      </c>
      <c r="H1477" s="1306">
        <f t="shared" si="547"/>
        <v>33.89</v>
      </c>
      <c r="I1477" s="1309">
        <f t="shared" si="548"/>
        <v>174.58999999999997</v>
      </c>
    </row>
    <row r="1478" spans="1:9" ht="25.5" x14ac:dyDescent="0.2">
      <c r="A1478" s="1290" t="s">
        <v>1404</v>
      </c>
      <c r="B1478" s="1325">
        <v>24</v>
      </c>
      <c r="C1478" s="1306">
        <f t="shared" si="544"/>
        <v>0.15189873417721519</v>
      </c>
      <c r="D1478" s="1305">
        <v>5.8623000000000003</v>
      </c>
      <c r="E1478" s="1306">
        <f t="shared" si="545"/>
        <v>140.6952</v>
      </c>
      <c r="F1478" s="1307">
        <v>1</v>
      </c>
      <c r="G1478" s="1308">
        <f t="shared" si="546"/>
        <v>140.69999999999999</v>
      </c>
      <c r="H1478" s="1306">
        <f t="shared" si="547"/>
        <v>33.89</v>
      </c>
      <c r="I1478" s="1309">
        <f t="shared" si="548"/>
        <v>174.58999999999997</v>
      </c>
    </row>
    <row r="1479" spans="1:9" ht="25.5" x14ac:dyDescent="0.2">
      <c r="A1479" s="1290" t="s">
        <v>1404</v>
      </c>
      <c r="B1479" s="1325">
        <v>12</v>
      </c>
      <c r="C1479" s="1306">
        <f t="shared" si="544"/>
        <v>7.5949367088607597E-2</v>
      </c>
      <c r="D1479" s="1305">
        <v>5.8623000000000003</v>
      </c>
      <c r="E1479" s="1306">
        <f t="shared" si="545"/>
        <v>70.3476</v>
      </c>
      <c r="F1479" s="1307">
        <v>1</v>
      </c>
      <c r="G1479" s="1308">
        <f t="shared" si="546"/>
        <v>70.349999999999994</v>
      </c>
      <c r="H1479" s="1306">
        <f t="shared" si="547"/>
        <v>16.95</v>
      </c>
      <c r="I1479" s="1309">
        <f t="shared" si="548"/>
        <v>87.3</v>
      </c>
    </row>
    <row r="1480" spans="1:9" ht="25.5" x14ac:dyDescent="0.2">
      <c r="A1480" s="1290" t="s">
        <v>1404</v>
      </c>
      <c r="B1480" s="1325">
        <v>24</v>
      </c>
      <c r="C1480" s="1306">
        <f t="shared" si="544"/>
        <v>0.15189873417721519</v>
      </c>
      <c r="D1480" s="1305">
        <v>6.3117999999999999</v>
      </c>
      <c r="E1480" s="1306">
        <f t="shared" si="545"/>
        <v>151.48320000000001</v>
      </c>
      <c r="F1480" s="1307">
        <v>1</v>
      </c>
      <c r="G1480" s="1308">
        <f t="shared" si="546"/>
        <v>151.47999999999999</v>
      </c>
      <c r="H1480" s="1306">
        <f t="shared" si="547"/>
        <v>36.49</v>
      </c>
      <c r="I1480" s="1309">
        <f t="shared" si="548"/>
        <v>187.97</v>
      </c>
    </row>
    <row r="1481" spans="1:9" ht="25.5" x14ac:dyDescent="0.2">
      <c r="A1481" s="1290" t="s">
        <v>1404</v>
      </c>
      <c r="B1481" s="1325">
        <v>8</v>
      </c>
      <c r="C1481" s="1306">
        <f t="shared" si="544"/>
        <v>5.0632911392405063E-2</v>
      </c>
      <c r="D1481" s="1305">
        <v>1038</v>
      </c>
      <c r="E1481" s="1306">
        <f>D1481*C1481</f>
        <v>52.556962025316452</v>
      </c>
      <c r="F1481" s="1307">
        <v>1</v>
      </c>
      <c r="G1481" s="1308">
        <f t="shared" si="546"/>
        <v>52.56</v>
      </c>
      <c r="H1481" s="1306">
        <f t="shared" si="547"/>
        <v>12.66</v>
      </c>
      <c r="I1481" s="1309">
        <f t="shared" si="548"/>
        <v>65.22</v>
      </c>
    </row>
    <row r="1482" spans="1:9" ht="25.5" x14ac:dyDescent="0.2">
      <c r="A1482" s="1290" t="s">
        <v>1404</v>
      </c>
      <c r="B1482" s="1325">
        <v>8</v>
      </c>
      <c r="C1482" s="1306">
        <f t="shared" si="544"/>
        <v>5.0632911392405063E-2</v>
      </c>
      <c r="D1482" s="1305">
        <v>1038</v>
      </c>
      <c r="E1482" s="1306">
        <f>D1482*C1482</f>
        <v>52.556962025316452</v>
      </c>
      <c r="F1482" s="1307">
        <v>1</v>
      </c>
      <c r="G1482" s="1308">
        <f t="shared" si="546"/>
        <v>52.56</v>
      </c>
      <c r="H1482" s="1306">
        <f t="shared" si="547"/>
        <v>12.66</v>
      </c>
      <c r="I1482" s="1309">
        <f t="shared" si="548"/>
        <v>65.22</v>
      </c>
    </row>
    <row r="1483" spans="1:9" ht="25.5" x14ac:dyDescent="0.2">
      <c r="A1483" s="1290" t="s">
        <v>1404</v>
      </c>
      <c r="B1483" s="1325">
        <v>8</v>
      </c>
      <c r="C1483" s="1306">
        <f t="shared" si="544"/>
        <v>5.0632911392405063E-2</v>
      </c>
      <c r="D1483" s="1305">
        <v>1038</v>
      </c>
      <c r="E1483" s="1306">
        <f>D1483*C1483</f>
        <v>52.556962025316452</v>
      </c>
      <c r="F1483" s="1307">
        <v>1</v>
      </c>
      <c r="G1483" s="1308">
        <f t="shared" si="546"/>
        <v>52.56</v>
      </c>
      <c r="H1483" s="1306">
        <f t="shared" si="547"/>
        <v>12.66</v>
      </c>
      <c r="I1483" s="1309">
        <f t="shared" si="548"/>
        <v>65.22</v>
      </c>
    </row>
    <row r="1484" spans="1:9" ht="25.5" x14ac:dyDescent="0.2">
      <c r="A1484" s="1290" t="s">
        <v>1404</v>
      </c>
      <c r="B1484" s="1325">
        <v>15</v>
      </c>
      <c r="C1484" s="1306">
        <f t="shared" si="544"/>
        <v>9.49367088607595E-2</v>
      </c>
      <c r="D1484" s="1305">
        <v>1038</v>
      </c>
      <c r="E1484" s="1306">
        <f>D1484*C1484</f>
        <v>98.544303797468359</v>
      </c>
      <c r="F1484" s="1307">
        <v>1</v>
      </c>
      <c r="G1484" s="1308">
        <f t="shared" si="546"/>
        <v>98.54</v>
      </c>
      <c r="H1484" s="1306">
        <f t="shared" si="547"/>
        <v>23.74</v>
      </c>
      <c r="I1484" s="1309">
        <f t="shared" si="548"/>
        <v>122.28</v>
      </c>
    </row>
    <row r="1485" spans="1:9" x14ac:dyDescent="0.2">
      <c r="A1485" s="1290" t="s">
        <v>510</v>
      </c>
      <c r="B1485" s="1325">
        <v>23</v>
      </c>
      <c r="C1485" s="1306">
        <f t="shared" si="544"/>
        <v>0.14556962025316456</v>
      </c>
      <c r="D1485" s="1305">
        <v>1500</v>
      </c>
      <c r="E1485" s="1306">
        <f>D1485*C1485</f>
        <v>218.35443037974684</v>
      </c>
      <c r="F1485" s="1307">
        <v>1</v>
      </c>
      <c r="G1485" s="1308">
        <f t="shared" si="546"/>
        <v>218.35</v>
      </c>
      <c r="H1485" s="1306">
        <f t="shared" si="547"/>
        <v>52.6</v>
      </c>
      <c r="I1485" s="1309">
        <f t="shared" si="548"/>
        <v>270.95</v>
      </c>
    </row>
    <row r="1486" spans="1:9" ht="38.25" x14ac:dyDescent="0.2">
      <c r="A1486" s="1289" t="s">
        <v>9</v>
      </c>
      <c r="B1486" s="1324">
        <f>SUM(B1487:B1489)</f>
        <v>72</v>
      </c>
      <c r="C1486" s="1302">
        <f>SUM(C1487:C1489)</f>
        <v>0.45569620253164556</v>
      </c>
      <c r="D1486" s="1302"/>
      <c r="E1486" s="1302"/>
      <c r="F1486" s="1312"/>
      <c r="G1486" s="1302">
        <f>SUM(G1487:G1489)</f>
        <v>280.08</v>
      </c>
      <c r="H1486" s="1302">
        <f>SUM(H1487:H1489)</f>
        <v>67.47</v>
      </c>
      <c r="I1486" s="1304">
        <f>SUM(I1487:I1489)</f>
        <v>347.54999999999995</v>
      </c>
    </row>
    <row r="1487" spans="1:9" x14ac:dyDescent="0.2">
      <c r="A1487" s="1290" t="s">
        <v>62</v>
      </c>
      <c r="B1487" s="1325">
        <v>24</v>
      </c>
      <c r="C1487" s="1306">
        <f t="shared" ref="C1487:C1489" si="549">B1487/158</f>
        <v>0.15189873417721519</v>
      </c>
      <c r="D1487" s="1305">
        <v>3.8902000000000001</v>
      </c>
      <c r="E1487" s="1306">
        <f>D1487*B1487</f>
        <v>93.364800000000002</v>
      </c>
      <c r="F1487" s="1307">
        <v>1</v>
      </c>
      <c r="G1487" s="1308">
        <f t="shared" ref="G1487:G1489" si="550">ROUND(E1487*F1487,2)</f>
        <v>93.36</v>
      </c>
      <c r="H1487" s="1306">
        <f>ROUND(G1487*24.09%,2)</f>
        <v>22.49</v>
      </c>
      <c r="I1487" s="1309">
        <f>G1487+H1487</f>
        <v>115.85</v>
      </c>
    </row>
    <row r="1488" spans="1:9" x14ac:dyDescent="0.2">
      <c r="A1488" s="1290" t="s">
        <v>62</v>
      </c>
      <c r="B1488" s="1325">
        <v>24</v>
      </c>
      <c r="C1488" s="1306">
        <f t="shared" si="549"/>
        <v>0.15189873417721519</v>
      </c>
      <c r="D1488" s="1305">
        <v>3.8902000000000001</v>
      </c>
      <c r="E1488" s="1306">
        <f>D1488*B1488</f>
        <v>93.364800000000002</v>
      </c>
      <c r="F1488" s="1307">
        <v>1</v>
      </c>
      <c r="G1488" s="1308">
        <f t="shared" si="550"/>
        <v>93.36</v>
      </c>
      <c r="H1488" s="1306">
        <f>ROUND(G1488*24.09%,2)</f>
        <v>22.49</v>
      </c>
      <c r="I1488" s="1309">
        <f>G1488+H1488</f>
        <v>115.85</v>
      </c>
    </row>
    <row r="1489" spans="1:9" x14ac:dyDescent="0.2">
      <c r="A1489" s="1290" t="s">
        <v>62</v>
      </c>
      <c r="B1489" s="1325">
        <v>24</v>
      </c>
      <c r="C1489" s="1306">
        <f t="shared" si="549"/>
        <v>0.15189873417721519</v>
      </c>
      <c r="D1489" s="1305">
        <v>3.8902000000000001</v>
      </c>
      <c r="E1489" s="1306">
        <f>D1489*B1489</f>
        <v>93.364800000000002</v>
      </c>
      <c r="F1489" s="1307">
        <v>1</v>
      </c>
      <c r="G1489" s="1308">
        <f t="shared" si="550"/>
        <v>93.36</v>
      </c>
      <c r="H1489" s="1306">
        <f>ROUND(G1489*24.09%,2)</f>
        <v>22.49</v>
      </c>
      <c r="I1489" s="1309">
        <f>G1489+H1489</f>
        <v>115.85</v>
      </c>
    </row>
    <row r="1490" spans="1:9" ht="25.5" x14ac:dyDescent="0.2">
      <c r="A1490" s="1289" t="s">
        <v>7</v>
      </c>
      <c r="B1490" s="1324">
        <f>SUM(B1491:B1492)</f>
        <v>39</v>
      </c>
      <c r="C1490" s="1302">
        <f>SUM(C1491:C1492)</f>
        <v>0.24683544303797469</v>
      </c>
      <c r="D1490" s="1302"/>
      <c r="E1490" s="1302"/>
      <c r="F1490" s="1312"/>
      <c r="G1490" s="1302">
        <f>SUM(G1491:G1492)</f>
        <v>145.51</v>
      </c>
      <c r="H1490" s="1302">
        <f>SUM(H1491:H1492)</f>
        <v>35.049999999999997</v>
      </c>
      <c r="I1490" s="1304">
        <f>SUM(I1491:I1492)</f>
        <v>180.56</v>
      </c>
    </row>
    <row r="1491" spans="1:9" x14ac:dyDescent="0.2">
      <c r="A1491" s="1290" t="s">
        <v>1653</v>
      </c>
      <c r="B1491" s="1325">
        <v>24</v>
      </c>
      <c r="C1491" s="1306">
        <f t="shared" ref="C1491:C1492" si="551">B1491/158</f>
        <v>0.15189873417721519</v>
      </c>
      <c r="D1491" s="1305">
        <v>3.5665</v>
      </c>
      <c r="E1491" s="1306">
        <f>D1491*B1491</f>
        <v>85.596000000000004</v>
      </c>
      <c r="F1491" s="1307">
        <v>1</v>
      </c>
      <c r="G1491" s="1308">
        <f t="shared" ref="G1491:G1492" si="552">ROUND(E1491*F1491,2)</f>
        <v>85.6</v>
      </c>
      <c r="H1491" s="1306">
        <f>ROUND(G1491*24.09%,2)</f>
        <v>20.62</v>
      </c>
      <c r="I1491" s="1309">
        <f>G1491+H1491</f>
        <v>106.22</v>
      </c>
    </row>
    <row r="1492" spans="1:9" x14ac:dyDescent="0.2">
      <c r="A1492" s="1290" t="s">
        <v>1653</v>
      </c>
      <c r="B1492" s="1325">
        <v>15</v>
      </c>
      <c r="C1492" s="1306">
        <f t="shared" si="551"/>
        <v>9.49367088607595E-2</v>
      </c>
      <c r="D1492" s="1305">
        <v>631</v>
      </c>
      <c r="E1492" s="1306">
        <f>D1492*C1492</f>
        <v>59.905063291139243</v>
      </c>
      <c r="F1492" s="1307">
        <v>1</v>
      </c>
      <c r="G1492" s="1308">
        <f t="shared" si="552"/>
        <v>59.91</v>
      </c>
      <c r="H1492" s="1306">
        <f>ROUND(G1492*24.09%,2)</f>
        <v>14.43</v>
      </c>
      <c r="I1492" s="1309">
        <f>G1492+H1492</f>
        <v>74.34</v>
      </c>
    </row>
    <row r="1493" spans="1:9" ht="38.25" x14ac:dyDescent="0.2">
      <c r="A1493" s="1288" t="s">
        <v>1736</v>
      </c>
      <c r="B1493" s="1323">
        <f>B1494+B1503+B1522+B1527</f>
        <v>4293.5</v>
      </c>
      <c r="C1493" s="1298">
        <f>C1494+C1503+C1522+C1527</f>
        <v>27.174050632911396</v>
      </c>
      <c r="D1493" s="1298"/>
      <c r="E1493" s="1298"/>
      <c r="F1493" s="1299"/>
      <c r="G1493" s="1298">
        <f>G1494+G1503+G1522+G1527</f>
        <v>29936.139999999996</v>
      </c>
      <c r="H1493" s="1298">
        <f>H1494+H1503+H1522+H1527</f>
        <v>7211.6299999999992</v>
      </c>
      <c r="I1493" s="1300">
        <f>I1494+I1503+I1522+I1527</f>
        <v>37147.770000000004</v>
      </c>
    </row>
    <row r="1494" spans="1:9" ht="25.5" x14ac:dyDescent="0.2">
      <c r="A1494" s="1289" t="s">
        <v>10</v>
      </c>
      <c r="B1494" s="1324">
        <f>SUM(B1495:B1502)</f>
        <v>933.5</v>
      </c>
      <c r="C1494" s="1302">
        <f>SUM(C1495:C1502)</f>
        <v>5.9082278481012658</v>
      </c>
      <c r="D1494" s="1302"/>
      <c r="E1494" s="1302"/>
      <c r="F1494" s="1312"/>
      <c r="G1494" s="1302">
        <f>SUM(G1495:G1502)</f>
        <v>10212.999999999998</v>
      </c>
      <c r="H1494" s="1302">
        <f>SUM(H1495:H1502)</f>
        <v>2460.31</v>
      </c>
      <c r="I1494" s="1304">
        <f>SUM(I1495:I1502)</f>
        <v>12673.31</v>
      </c>
    </row>
    <row r="1495" spans="1:9" x14ac:dyDescent="0.2">
      <c r="A1495" s="1290" t="s">
        <v>1731</v>
      </c>
      <c r="B1495" s="1325">
        <v>120</v>
      </c>
      <c r="C1495" s="1306">
        <f t="shared" ref="C1495:C1502" si="553">B1495/158</f>
        <v>0.759493670886076</v>
      </c>
      <c r="D1495" s="1305">
        <v>9.8993000000000002</v>
      </c>
      <c r="E1495" s="1306">
        <f t="shared" ref="E1495:E1501" si="554">D1495*B1495</f>
        <v>1187.9159999999999</v>
      </c>
      <c r="F1495" s="1307">
        <v>1</v>
      </c>
      <c r="G1495" s="1308">
        <f t="shared" ref="G1495:G1502" si="555">ROUND(E1495*F1495,2)</f>
        <v>1187.92</v>
      </c>
      <c r="H1495" s="1306">
        <f t="shared" ref="H1495:H1502" si="556">ROUND(G1495*24.09%,2)</f>
        <v>286.17</v>
      </c>
      <c r="I1495" s="1309">
        <f t="shared" ref="I1495:I1502" si="557">G1495+H1495</f>
        <v>1474.0900000000001</v>
      </c>
    </row>
    <row r="1496" spans="1:9" x14ac:dyDescent="0.2">
      <c r="A1496" s="1290" t="s">
        <v>1731</v>
      </c>
      <c r="B1496" s="1325">
        <v>28</v>
      </c>
      <c r="C1496" s="1306">
        <f t="shared" si="553"/>
        <v>0.17721518987341772</v>
      </c>
      <c r="D1496" s="1305">
        <v>9.8993000000000002</v>
      </c>
      <c r="E1496" s="1306">
        <f t="shared" si="554"/>
        <v>277.18040000000002</v>
      </c>
      <c r="F1496" s="1307">
        <v>1</v>
      </c>
      <c r="G1496" s="1308">
        <f t="shared" si="555"/>
        <v>277.18</v>
      </c>
      <c r="H1496" s="1306">
        <f t="shared" si="556"/>
        <v>66.77</v>
      </c>
      <c r="I1496" s="1309">
        <f t="shared" si="557"/>
        <v>343.95</v>
      </c>
    </row>
    <row r="1497" spans="1:9" x14ac:dyDescent="0.2">
      <c r="A1497" s="1290" t="s">
        <v>1731</v>
      </c>
      <c r="B1497" s="1325">
        <v>204</v>
      </c>
      <c r="C1497" s="1306">
        <f t="shared" si="553"/>
        <v>1.2911392405063291</v>
      </c>
      <c r="D1497" s="1305">
        <v>10.9992</v>
      </c>
      <c r="E1497" s="1306">
        <f t="shared" si="554"/>
        <v>2243.8368</v>
      </c>
      <c r="F1497" s="1307">
        <v>1</v>
      </c>
      <c r="G1497" s="1308">
        <f t="shared" si="555"/>
        <v>2243.84</v>
      </c>
      <c r="H1497" s="1306">
        <f t="shared" si="556"/>
        <v>540.54</v>
      </c>
      <c r="I1497" s="1309">
        <f t="shared" si="557"/>
        <v>2784.38</v>
      </c>
    </row>
    <row r="1498" spans="1:9" x14ac:dyDescent="0.2">
      <c r="A1498" s="1290" t="s">
        <v>1731</v>
      </c>
      <c r="B1498" s="1325">
        <v>158</v>
      </c>
      <c r="C1498" s="1306">
        <f t="shared" si="553"/>
        <v>1</v>
      </c>
      <c r="D1498" s="1305">
        <v>10.9992</v>
      </c>
      <c r="E1498" s="1306">
        <f t="shared" si="554"/>
        <v>1737.8736000000001</v>
      </c>
      <c r="F1498" s="1307">
        <v>1</v>
      </c>
      <c r="G1498" s="1308">
        <f t="shared" si="555"/>
        <v>1737.87</v>
      </c>
      <c r="H1498" s="1306">
        <f t="shared" si="556"/>
        <v>418.65</v>
      </c>
      <c r="I1498" s="1309">
        <f t="shared" si="557"/>
        <v>2156.52</v>
      </c>
    </row>
    <row r="1499" spans="1:9" x14ac:dyDescent="0.2">
      <c r="A1499" s="1290" t="s">
        <v>1731</v>
      </c>
      <c r="B1499" s="1325">
        <v>184</v>
      </c>
      <c r="C1499" s="1306">
        <f t="shared" si="553"/>
        <v>1.1645569620253164</v>
      </c>
      <c r="D1499" s="1305">
        <v>10.9992</v>
      </c>
      <c r="E1499" s="1306">
        <f t="shared" si="554"/>
        <v>2023.8528000000001</v>
      </c>
      <c r="F1499" s="1307">
        <v>1</v>
      </c>
      <c r="G1499" s="1308">
        <f t="shared" si="555"/>
        <v>2023.85</v>
      </c>
      <c r="H1499" s="1306">
        <f t="shared" si="556"/>
        <v>487.55</v>
      </c>
      <c r="I1499" s="1309">
        <f t="shared" si="557"/>
        <v>2511.4</v>
      </c>
    </row>
    <row r="1500" spans="1:9" x14ac:dyDescent="0.2">
      <c r="A1500" s="1290" t="s">
        <v>1731</v>
      </c>
      <c r="B1500" s="1325">
        <v>160</v>
      </c>
      <c r="C1500" s="1306">
        <f t="shared" si="553"/>
        <v>1.0126582278481013</v>
      </c>
      <c r="D1500" s="1305">
        <v>10.9992</v>
      </c>
      <c r="E1500" s="1306">
        <f t="shared" si="554"/>
        <v>1759.8720000000001</v>
      </c>
      <c r="F1500" s="1307">
        <v>1</v>
      </c>
      <c r="G1500" s="1308">
        <f t="shared" si="555"/>
        <v>1759.87</v>
      </c>
      <c r="H1500" s="1306">
        <f t="shared" si="556"/>
        <v>423.95</v>
      </c>
      <c r="I1500" s="1309">
        <f t="shared" si="557"/>
        <v>2183.8199999999997</v>
      </c>
    </row>
    <row r="1501" spans="1:9" x14ac:dyDescent="0.2">
      <c r="A1501" s="1290" t="s">
        <v>1731</v>
      </c>
      <c r="B1501" s="1325">
        <v>40</v>
      </c>
      <c r="C1501" s="1306">
        <f t="shared" si="553"/>
        <v>0.25316455696202533</v>
      </c>
      <c r="D1501" s="1305">
        <v>10.9992</v>
      </c>
      <c r="E1501" s="1306">
        <f t="shared" si="554"/>
        <v>439.96800000000002</v>
      </c>
      <c r="F1501" s="1307">
        <v>1</v>
      </c>
      <c r="G1501" s="1308">
        <f t="shared" si="555"/>
        <v>439.97</v>
      </c>
      <c r="H1501" s="1306">
        <f t="shared" si="556"/>
        <v>105.99</v>
      </c>
      <c r="I1501" s="1309">
        <f t="shared" si="557"/>
        <v>545.96</v>
      </c>
    </row>
    <row r="1502" spans="1:9" x14ac:dyDescent="0.2">
      <c r="A1502" s="1290" t="s">
        <v>1737</v>
      </c>
      <c r="B1502" s="1325">
        <v>39.5</v>
      </c>
      <c r="C1502" s="1306">
        <f t="shared" si="553"/>
        <v>0.25</v>
      </c>
      <c r="D1502" s="1305">
        <v>2170</v>
      </c>
      <c r="E1502" s="1306">
        <f>D1502*C1502</f>
        <v>542.5</v>
      </c>
      <c r="F1502" s="1307">
        <v>1</v>
      </c>
      <c r="G1502" s="1308">
        <f t="shared" si="555"/>
        <v>542.5</v>
      </c>
      <c r="H1502" s="1306">
        <f t="shared" si="556"/>
        <v>130.69</v>
      </c>
      <c r="I1502" s="1309">
        <f t="shared" si="557"/>
        <v>673.19</v>
      </c>
    </row>
    <row r="1503" spans="1:9" ht="38.25" x14ac:dyDescent="0.2">
      <c r="A1503" s="1289" t="s">
        <v>8</v>
      </c>
      <c r="B1503" s="1324">
        <f>SUM(B1504:B1521)</f>
        <v>2448</v>
      </c>
      <c r="C1503" s="1302">
        <f>SUM(C1504:C1521)</f>
        <v>15.493670886075952</v>
      </c>
      <c r="D1503" s="1302"/>
      <c r="E1503" s="1302"/>
      <c r="F1503" s="1312"/>
      <c r="G1503" s="1302">
        <f>SUM(G1504:G1521)</f>
        <v>16051.699999999999</v>
      </c>
      <c r="H1503" s="1302">
        <f>SUM(H1504:H1521)</f>
        <v>3866.86</v>
      </c>
      <c r="I1503" s="1304">
        <f>SUM(I1504:I1521)</f>
        <v>19918.560000000001</v>
      </c>
    </row>
    <row r="1504" spans="1:9" ht="25.5" x14ac:dyDescent="0.2">
      <c r="A1504" s="1290" t="s">
        <v>1404</v>
      </c>
      <c r="B1504" s="1325">
        <v>168</v>
      </c>
      <c r="C1504" s="1306">
        <f t="shared" ref="C1504:C1521" si="558">B1504/158</f>
        <v>1.0632911392405062</v>
      </c>
      <c r="D1504" s="1305">
        <v>6.1139999999999999</v>
      </c>
      <c r="E1504" s="1306">
        <f t="shared" ref="E1504:E1518" si="559">D1504*B1504</f>
        <v>1027.152</v>
      </c>
      <c r="F1504" s="1307">
        <v>1</v>
      </c>
      <c r="G1504" s="1308">
        <f t="shared" ref="G1504:G1521" si="560">ROUND(E1504*F1504,2)</f>
        <v>1027.1500000000001</v>
      </c>
      <c r="H1504" s="1306">
        <f t="shared" ref="H1504:H1521" si="561">ROUND(G1504*24.09%,2)</f>
        <v>247.44</v>
      </c>
      <c r="I1504" s="1309">
        <f t="shared" ref="I1504:I1521" si="562">G1504+H1504</f>
        <v>1274.5900000000001</v>
      </c>
    </row>
    <row r="1505" spans="1:9" ht="25.5" x14ac:dyDescent="0.2">
      <c r="A1505" s="1290" t="s">
        <v>1404</v>
      </c>
      <c r="B1505" s="1325">
        <v>120</v>
      </c>
      <c r="C1505" s="1306">
        <f t="shared" si="558"/>
        <v>0.759493670886076</v>
      </c>
      <c r="D1505" s="1305">
        <v>6.1139999999999999</v>
      </c>
      <c r="E1505" s="1306">
        <f t="shared" si="559"/>
        <v>733.68</v>
      </c>
      <c r="F1505" s="1307">
        <v>1</v>
      </c>
      <c r="G1505" s="1308">
        <f t="shared" si="560"/>
        <v>733.68</v>
      </c>
      <c r="H1505" s="1306">
        <f t="shared" si="561"/>
        <v>176.74</v>
      </c>
      <c r="I1505" s="1309">
        <f t="shared" si="562"/>
        <v>910.42</v>
      </c>
    </row>
    <row r="1506" spans="1:9" ht="25.5" x14ac:dyDescent="0.2">
      <c r="A1506" s="1290" t="s">
        <v>1404</v>
      </c>
      <c r="B1506" s="1325">
        <v>160</v>
      </c>
      <c r="C1506" s="1306">
        <f t="shared" si="558"/>
        <v>1.0126582278481013</v>
      </c>
      <c r="D1506" s="1305">
        <v>6.1139999999999999</v>
      </c>
      <c r="E1506" s="1306">
        <f t="shared" si="559"/>
        <v>978.24</v>
      </c>
      <c r="F1506" s="1307">
        <v>1</v>
      </c>
      <c r="G1506" s="1308">
        <f t="shared" si="560"/>
        <v>978.24</v>
      </c>
      <c r="H1506" s="1306">
        <f t="shared" si="561"/>
        <v>235.66</v>
      </c>
      <c r="I1506" s="1309">
        <f t="shared" si="562"/>
        <v>1213.9000000000001</v>
      </c>
    </row>
    <row r="1507" spans="1:9" ht="25.5" x14ac:dyDescent="0.2">
      <c r="A1507" s="1290" t="s">
        <v>1404</v>
      </c>
      <c r="B1507" s="1325">
        <v>176</v>
      </c>
      <c r="C1507" s="1306">
        <f t="shared" si="558"/>
        <v>1.1139240506329113</v>
      </c>
      <c r="D1507" s="1305">
        <v>6.1139999999999999</v>
      </c>
      <c r="E1507" s="1306">
        <f t="shared" si="559"/>
        <v>1076.0640000000001</v>
      </c>
      <c r="F1507" s="1307">
        <v>1</v>
      </c>
      <c r="G1507" s="1308">
        <f t="shared" si="560"/>
        <v>1076.06</v>
      </c>
      <c r="H1507" s="1306">
        <f t="shared" si="561"/>
        <v>259.22000000000003</v>
      </c>
      <c r="I1507" s="1309">
        <f t="shared" si="562"/>
        <v>1335.28</v>
      </c>
    </row>
    <row r="1508" spans="1:9" ht="25.5" x14ac:dyDescent="0.2">
      <c r="A1508" s="1290" t="s">
        <v>1404</v>
      </c>
      <c r="B1508" s="1325">
        <v>114</v>
      </c>
      <c r="C1508" s="1306">
        <f t="shared" si="558"/>
        <v>0.72151898734177211</v>
      </c>
      <c r="D1508" s="1305">
        <v>6.1139999999999999</v>
      </c>
      <c r="E1508" s="1306">
        <f t="shared" si="559"/>
        <v>696.99599999999998</v>
      </c>
      <c r="F1508" s="1307">
        <v>1</v>
      </c>
      <c r="G1508" s="1308">
        <f t="shared" si="560"/>
        <v>697</v>
      </c>
      <c r="H1508" s="1306">
        <f t="shared" si="561"/>
        <v>167.91</v>
      </c>
      <c r="I1508" s="1309">
        <f t="shared" si="562"/>
        <v>864.91</v>
      </c>
    </row>
    <row r="1509" spans="1:9" ht="25.5" x14ac:dyDescent="0.2">
      <c r="A1509" s="1290" t="s">
        <v>1404</v>
      </c>
      <c r="B1509" s="1325">
        <v>23</v>
      </c>
      <c r="C1509" s="1306">
        <f t="shared" si="558"/>
        <v>0.14556962025316456</v>
      </c>
      <c r="D1509" s="1305">
        <v>6.1139999999999999</v>
      </c>
      <c r="E1509" s="1306">
        <f t="shared" si="559"/>
        <v>140.62199999999999</v>
      </c>
      <c r="F1509" s="1307">
        <v>1</v>
      </c>
      <c r="G1509" s="1308">
        <f t="shared" si="560"/>
        <v>140.62</v>
      </c>
      <c r="H1509" s="1306">
        <f t="shared" si="561"/>
        <v>33.880000000000003</v>
      </c>
      <c r="I1509" s="1309">
        <f t="shared" si="562"/>
        <v>174.5</v>
      </c>
    </row>
    <row r="1510" spans="1:9" ht="25.5" x14ac:dyDescent="0.2">
      <c r="A1510" s="1290" t="s">
        <v>1404</v>
      </c>
      <c r="B1510" s="1325">
        <v>181</v>
      </c>
      <c r="C1510" s="1306">
        <f t="shared" si="558"/>
        <v>1.1455696202531647</v>
      </c>
      <c r="D1510" s="1305">
        <v>6.1139999999999999</v>
      </c>
      <c r="E1510" s="1306">
        <f t="shared" si="559"/>
        <v>1106.634</v>
      </c>
      <c r="F1510" s="1307">
        <v>1</v>
      </c>
      <c r="G1510" s="1308">
        <f t="shared" si="560"/>
        <v>1106.6300000000001</v>
      </c>
      <c r="H1510" s="1306">
        <f t="shared" si="561"/>
        <v>266.58999999999997</v>
      </c>
      <c r="I1510" s="1309">
        <f t="shared" si="562"/>
        <v>1373.22</v>
      </c>
    </row>
    <row r="1511" spans="1:9" ht="25.5" x14ac:dyDescent="0.2">
      <c r="A1511" s="1290" t="s">
        <v>1404</v>
      </c>
      <c r="B1511" s="1325">
        <v>88</v>
      </c>
      <c r="C1511" s="1306">
        <f t="shared" si="558"/>
        <v>0.55696202531645567</v>
      </c>
      <c r="D1511" s="1305">
        <v>6.1139999999999999</v>
      </c>
      <c r="E1511" s="1306">
        <f t="shared" si="559"/>
        <v>538.03200000000004</v>
      </c>
      <c r="F1511" s="1307">
        <v>1</v>
      </c>
      <c r="G1511" s="1308">
        <f t="shared" si="560"/>
        <v>538.03</v>
      </c>
      <c r="H1511" s="1306">
        <f t="shared" si="561"/>
        <v>129.61000000000001</v>
      </c>
      <c r="I1511" s="1309">
        <f t="shared" si="562"/>
        <v>667.64</v>
      </c>
    </row>
    <row r="1512" spans="1:9" ht="25.5" x14ac:dyDescent="0.2">
      <c r="A1512" s="1290" t="s">
        <v>1404</v>
      </c>
      <c r="B1512" s="1325">
        <v>118</v>
      </c>
      <c r="C1512" s="1306">
        <f t="shared" si="558"/>
        <v>0.74683544303797467</v>
      </c>
      <c r="D1512" s="1305">
        <v>6.1139999999999999</v>
      </c>
      <c r="E1512" s="1306">
        <f t="shared" si="559"/>
        <v>721.452</v>
      </c>
      <c r="F1512" s="1307">
        <v>1</v>
      </c>
      <c r="G1512" s="1308">
        <f t="shared" si="560"/>
        <v>721.45</v>
      </c>
      <c r="H1512" s="1306">
        <f t="shared" si="561"/>
        <v>173.8</v>
      </c>
      <c r="I1512" s="1309">
        <f t="shared" si="562"/>
        <v>895.25</v>
      </c>
    </row>
    <row r="1513" spans="1:9" ht="25.5" x14ac:dyDescent="0.2">
      <c r="A1513" s="1290" t="s">
        <v>1404</v>
      </c>
      <c r="B1513" s="1325">
        <v>120</v>
      </c>
      <c r="C1513" s="1306">
        <f t="shared" si="558"/>
        <v>0.759493670886076</v>
      </c>
      <c r="D1513" s="1305">
        <v>6.1139999999999999</v>
      </c>
      <c r="E1513" s="1306">
        <f t="shared" si="559"/>
        <v>733.68</v>
      </c>
      <c r="F1513" s="1307">
        <v>1</v>
      </c>
      <c r="G1513" s="1308">
        <f t="shared" si="560"/>
        <v>733.68</v>
      </c>
      <c r="H1513" s="1306">
        <f t="shared" si="561"/>
        <v>176.74</v>
      </c>
      <c r="I1513" s="1309">
        <f t="shared" si="562"/>
        <v>910.42</v>
      </c>
    </row>
    <row r="1514" spans="1:9" ht="25.5" x14ac:dyDescent="0.2">
      <c r="A1514" s="1290" t="s">
        <v>1404</v>
      </c>
      <c r="B1514" s="1325">
        <v>24</v>
      </c>
      <c r="C1514" s="1306">
        <f t="shared" si="558"/>
        <v>0.15189873417721519</v>
      </c>
      <c r="D1514" s="1305">
        <v>6.1139999999999999</v>
      </c>
      <c r="E1514" s="1306">
        <f t="shared" si="559"/>
        <v>146.73599999999999</v>
      </c>
      <c r="F1514" s="1307">
        <v>1</v>
      </c>
      <c r="G1514" s="1308">
        <f t="shared" si="560"/>
        <v>146.74</v>
      </c>
      <c r="H1514" s="1306">
        <f t="shared" si="561"/>
        <v>35.35</v>
      </c>
      <c r="I1514" s="1309">
        <f t="shared" si="562"/>
        <v>182.09</v>
      </c>
    </row>
    <row r="1515" spans="1:9" ht="25.5" x14ac:dyDescent="0.2">
      <c r="A1515" s="1290" t="s">
        <v>1404</v>
      </c>
      <c r="B1515" s="1325">
        <v>182</v>
      </c>
      <c r="C1515" s="1306">
        <f t="shared" si="558"/>
        <v>1.1518987341772151</v>
      </c>
      <c r="D1515" s="1305">
        <v>6.1139999999999999</v>
      </c>
      <c r="E1515" s="1306">
        <f t="shared" si="559"/>
        <v>1112.748</v>
      </c>
      <c r="F1515" s="1307">
        <v>1</v>
      </c>
      <c r="G1515" s="1308">
        <f t="shared" si="560"/>
        <v>1112.75</v>
      </c>
      <c r="H1515" s="1306">
        <f t="shared" si="561"/>
        <v>268.06</v>
      </c>
      <c r="I1515" s="1309">
        <f t="shared" si="562"/>
        <v>1380.81</v>
      </c>
    </row>
    <row r="1516" spans="1:9" x14ac:dyDescent="0.2">
      <c r="A1516" s="1290" t="s">
        <v>951</v>
      </c>
      <c r="B1516" s="1325">
        <v>178</v>
      </c>
      <c r="C1516" s="1306">
        <f t="shared" si="558"/>
        <v>1.1265822784810127</v>
      </c>
      <c r="D1516" s="1305">
        <v>6.1139999999999999</v>
      </c>
      <c r="E1516" s="1306">
        <f t="shared" si="559"/>
        <v>1088.2919999999999</v>
      </c>
      <c r="F1516" s="1307">
        <v>1</v>
      </c>
      <c r="G1516" s="1308">
        <f t="shared" si="560"/>
        <v>1088.29</v>
      </c>
      <c r="H1516" s="1306">
        <f t="shared" si="561"/>
        <v>262.17</v>
      </c>
      <c r="I1516" s="1309">
        <f t="shared" si="562"/>
        <v>1350.46</v>
      </c>
    </row>
    <row r="1517" spans="1:9" ht="25.5" x14ac:dyDescent="0.2">
      <c r="A1517" s="1290" t="s">
        <v>1404</v>
      </c>
      <c r="B1517" s="1325">
        <v>180</v>
      </c>
      <c r="C1517" s="1306">
        <f t="shared" si="558"/>
        <v>1.139240506329114</v>
      </c>
      <c r="D1517" s="1305">
        <v>6.1139999999999999</v>
      </c>
      <c r="E1517" s="1306">
        <f t="shared" si="559"/>
        <v>1100.52</v>
      </c>
      <c r="F1517" s="1307">
        <v>1</v>
      </c>
      <c r="G1517" s="1308">
        <f t="shared" si="560"/>
        <v>1100.52</v>
      </c>
      <c r="H1517" s="1306">
        <f t="shared" si="561"/>
        <v>265.12</v>
      </c>
      <c r="I1517" s="1309">
        <f t="shared" si="562"/>
        <v>1365.6399999999999</v>
      </c>
    </row>
    <row r="1518" spans="1:9" ht="25.5" x14ac:dyDescent="0.2">
      <c r="A1518" s="1290" t="s">
        <v>1404</v>
      </c>
      <c r="B1518" s="1325">
        <v>188</v>
      </c>
      <c r="C1518" s="1306">
        <f t="shared" si="558"/>
        <v>1.1898734177215189</v>
      </c>
      <c r="D1518" s="1305">
        <v>6.5636000000000001</v>
      </c>
      <c r="E1518" s="1306">
        <f t="shared" si="559"/>
        <v>1233.9567999999999</v>
      </c>
      <c r="F1518" s="1307">
        <v>1</v>
      </c>
      <c r="G1518" s="1308">
        <f t="shared" si="560"/>
        <v>1233.96</v>
      </c>
      <c r="H1518" s="1306">
        <f t="shared" si="561"/>
        <v>297.26</v>
      </c>
      <c r="I1518" s="1309">
        <f t="shared" si="562"/>
        <v>1531.22</v>
      </c>
    </row>
    <row r="1519" spans="1:9" ht="25.5" x14ac:dyDescent="0.2">
      <c r="A1519" s="1290" t="s">
        <v>1404</v>
      </c>
      <c r="B1519" s="1325">
        <v>112</v>
      </c>
      <c r="C1519" s="1306">
        <f t="shared" si="558"/>
        <v>0.70886075949367089</v>
      </c>
      <c r="D1519" s="1305">
        <v>1230</v>
      </c>
      <c r="E1519" s="1306">
        <f>D1519*C1519</f>
        <v>871.89873417721515</v>
      </c>
      <c r="F1519" s="1307">
        <v>1</v>
      </c>
      <c r="G1519" s="1308">
        <f t="shared" si="560"/>
        <v>871.9</v>
      </c>
      <c r="H1519" s="1306">
        <f t="shared" si="561"/>
        <v>210.04</v>
      </c>
      <c r="I1519" s="1309">
        <f t="shared" si="562"/>
        <v>1081.94</v>
      </c>
    </row>
    <row r="1520" spans="1:9" ht="25.5" x14ac:dyDescent="0.2">
      <c r="A1520" s="1290" t="s">
        <v>1404</v>
      </c>
      <c r="B1520" s="1325">
        <v>158</v>
      </c>
      <c r="C1520" s="1306">
        <f t="shared" si="558"/>
        <v>1</v>
      </c>
      <c r="D1520" s="1305">
        <v>1230</v>
      </c>
      <c r="E1520" s="1306">
        <f>D1520*C1520</f>
        <v>1230</v>
      </c>
      <c r="F1520" s="1307">
        <v>1</v>
      </c>
      <c r="G1520" s="1308">
        <f t="shared" si="560"/>
        <v>1230</v>
      </c>
      <c r="H1520" s="1306">
        <f t="shared" si="561"/>
        <v>296.31</v>
      </c>
      <c r="I1520" s="1309">
        <f t="shared" si="562"/>
        <v>1526.31</v>
      </c>
    </row>
    <row r="1521" spans="1:9" x14ac:dyDescent="0.2">
      <c r="A1521" s="1290" t="s">
        <v>510</v>
      </c>
      <c r="B1521" s="1325">
        <v>158</v>
      </c>
      <c r="C1521" s="1306">
        <f t="shared" si="558"/>
        <v>1</v>
      </c>
      <c r="D1521" s="1305">
        <v>1515</v>
      </c>
      <c r="E1521" s="1306">
        <f>D1521*C1521</f>
        <v>1515</v>
      </c>
      <c r="F1521" s="1307">
        <v>1</v>
      </c>
      <c r="G1521" s="1308">
        <f t="shared" si="560"/>
        <v>1515</v>
      </c>
      <c r="H1521" s="1306">
        <f t="shared" si="561"/>
        <v>364.96</v>
      </c>
      <c r="I1521" s="1309">
        <f t="shared" si="562"/>
        <v>1879.96</v>
      </c>
    </row>
    <row r="1522" spans="1:9" ht="38.25" x14ac:dyDescent="0.2">
      <c r="A1522" s="1289" t="s">
        <v>9</v>
      </c>
      <c r="B1522" s="1324">
        <f>SUM(B1523:B1526)</f>
        <v>572</v>
      </c>
      <c r="C1522" s="1302">
        <f>SUM(C1523:C1526)</f>
        <v>3.6202531645569622</v>
      </c>
      <c r="D1522" s="1302"/>
      <c r="E1522" s="1302"/>
      <c r="F1522" s="1312"/>
      <c r="G1522" s="1302">
        <f>SUM(G1523:G1526)</f>
        <v>2338.34</v>
      </c>
      <c r="H1522" s="1302">
        <f t="shared" ref="H1522:I1522" si="563">SUM(H1523:H1526)</f>
        <v>563.30999999999995</v>
      </c>
      <c r="I1522" s="1304">
        <f t="shared" si="563"/>
        <v>2901.65</v>
      </c>
    </row>
    <row r="1523" spans="1:9" x14ac:dyDescent="0.2">
      <c r="A1523" s="1290" t="s">
        <v>62</v>
      </c>
      <c r="B1523" s="1325">
        <v>192</v>
      </c>
      <c r="C1523" s="1306">
        <f t="shared" ref="C1523:C1526" si="564">B1523/158</f>
        <v>1.2151898734177216</v>
      </c>
      <c r="D1523" s="1305">
        <v>4.0880000000000001</v>
      </c>
      <c r="E1523" s="1306">
        <f>D1523*B1523</f>
        <v>784.89599999999996</v>
      </c>
      <c r="F1523" s="1307">
        <v>1</v>
      </c>
      <c r="G1523" s="1308">
        <f t="shared" ref="G1523:G1526" si="565">ROUND(E1523*F1523,2)</f>
        <v>784.9</v>
      </c>
      <c r="H1523" s="1306">
        <f>ROUND(G1523*24.09%,2)</f>
        <v>189.08</v>
      </c>
      <c r="I1523" s="1309">
        <f>G1523+H1523</f>
        <v>973.98</v>
      </c>
    </row>
    <row r="1524" spans="1:9" x14ac:dyDescent="0.2">
      <c r="A1524" s="1290" t="s">
        <v>62</v>
      </c>
      <c r="B1524" s="1325">
        <v>20</v>
      </c>
      <c r="C1524" s="1306">
        <f t="shared" si="564"/>
        <v>0.12658227848101267</v>
      </c>
      <c r="D1524" s="1305">
        <v>4.0880000000000001</v>
      </c>
      <c r="E1524" s="1306">
        <f>D1524*B1524</f>
        <v>81.760000000000005</v>
      </c>
      <c r="F1524" s="1307">
        <v>1</v>
      </c>
      <c r="G1524" s="1308">
        <f t="shared" si="565"/>
        <v>81.760000000000005</v>
      </c>
      <c r="H1524" s="1306">
        <f>ROUND(G1524*24.09%,2)</f>
        <v>19.7</v>
      </c>
      <c r="I1524" s="1309">
        <f>G1524+H1524</f>
        <v>101.46000000000001</v>
      </c>
    </row>
    <row r="1525" spans="1:9" x14ac:dyDescent="0.2">
      <c r="A1525" s="1290" t="s">
        <v>62</v>
      </c>
      <c r="B1525" s="1325">
        <v>192</v>
      </c>
      <c r="C1525" s="1306">
        <f t="shared" si="564"/>
        <v>1.2151898734177216</v>
      </c>
      <c r="D1525" s="1305">
        <v>4.0880000000000001</v>
      </c>
      <c r="E1525" s="1306">
        <f>D1525*B1525</f>
        <v>784.89599999999996</v>
      </c>
      <c r="F1525" s="1307">
        <v>1</v>
      </c>
      <c r="G1525" s="1308">
        <f t="shared" si="565"/>
        <v>784.9</v>
      </c>
      <c r="H1525" s="1306">
        <f>ROUND(G1525*24.09%,2)</f>
        <v>189.08</v>
      </c>
      <c r="I1525" s="1309">
        <f>G1525+H1525</f>
        <v>973.98</v>
      </c>
    </row>
    <row r="1526" spans="1:9" x14ac:dyDescent="0.2">
      <c r="A1526" s="1290" t="s">
        <v>62</v>
      </c>
      <c r="B1526" s="1325">
        <v>168</v>
      </c>
      <c r="C1526" s="1306">
        <f t="shared" si="564"/>
        <v>1.0632911392405062</v>
      </c>
      <c r="D1526" s="1305">
        <v>4.0880000000000001</v>
      </c>
      <c r="E1526" s="1306">
        <f>D1526*B1526</f>
        <v>686.78399999999999</v>
      </c>
      <c r="F1526" s="1307">
        <v>1</v>
      </c>
      <c r="G1526" s="1308">
        <f t="shared" si="565"/>
        <v>686.78</v>
      </c>
      <c r="H1526" s="1306">
        <f>ROUND(G1526*24.09%,2)</f>
        <v>165.45</v>
      </c>
      <c r="I1526" s="1309">
        <f>G1526+H1526</f>
        <v>852.23</v>
      </c>
    </row>
    <row r="1527" spans="1:9" ht="25.5" x14ac:dyDescent="0.2">
      <c r="A1527" s="1289" t="s">
        <v>7</v>
      </c>
      <c r="B1527" s="1324">
        <f>SUM(B1528:B1529)</f>
        <v>340</v>
      </c>
      <c r="C1527" s="1302">
        <f>SUM(C1528:C1529)</f>
        <v>2.1518987341772151</v>
      </c>
      <c r="D1527" s="1302"/>
      <c r="E1527" s="1302"/>
      <c r="F1527" s="1312"/>
      <c r="G1527" s="1302">
        <f>SUM(G1528:G1529)</f>
        <v>1333.1</v>
      </c>
      <c r="H1527" s="1302">
        <f>SUM(H1528:H1529)</f>
        <v>321.14999999999998</v>
      </c>
      <c r="I1527" s="1304">
        <f>SUM(I1528:I1529)</f>
        <v>1654.25</v>
      </c>
    </row>
    <row r="1528" spans="1:9" x14ac:dyDescent="0.2">
      <c r="A1528" s="1290" t="s">
        <v>948</v>
      </c>
      <c r="B1528" s="1325">
        <v>158</v>
      </c>
      <c r="C1528" s="1306">
        <f t="shared" ref="C1528:C1529" si="566">B1528/158</f>
        <v>1</v>
      </c>
      <c r="D1528" s="1305">
        <v>684</v>
      </c>
      <c r="E1528" s="1306">
        <f>D1528*C1528</f>
        <v>684</v>
      </c>
      <c r="F1528" s="1307">
        <v>1</v>
      </c>
      <c r="G1528" s="1308">
        <f t="shared" ref="G1528:G1529" si="567">ROUND(E1528*F1528,2)</f>
        <v>684</v>
      </c>
      <c r="H1528" s="1306">
        <f>ROUND(G1528*24.09%,2)</f>
        <v>164.78</v>
      </c>
      <c r="I1528" s="1309">
        <f>G1528+H1528</f>
        <v>848.78</v>
      </c>
    </row>
    <row r="1529" spans="1:9" x14ac:dyDescent="0.2">
      <c r="A1529" s="1290" t="s">
        <v>1704</v>
      </c>
      <c r="B1529" s="1325">
        <v>182</v>
      </c>
      <c r="C1529" s="1306">
        <f t="shared" si="566"/>
        <v>1.1518987341772151</v>
      </c>
      <c r="D1529" s="1305">
        <v>3.5665</v>
      </c>
      <c r="E1529" s="1306">
        <f>D1529*B1529</f>
        <v>649.10299999999995</v>
      </c>
      <c r="F1529" s="1307">
        <v>1</v>
      </c>
      <c r="G1529" s="1308">
        <f t="shared" si="567"/>
        <v>649.1</v>
      </c>
      <c r="H1529" s="1306">
        <f>ROUND(G1529*24.09%,2)</f>
        <v>156.37</v>
      </c>
      <c r="I1529" s="1309">
        <f>G1529+H1529</f>
        <v>805.47</v>
      </c>
    </row>
    <row r="1530" spans="1:9" ht="25.5" x14ac:dyDescent="0.2">
      <c r="A1530" s="1288" t="s">
        <v>1738</v>
      </c>
      <c r="B1530" s="1323">
        <f>B1531+B1542+B1562+B1570</f>
        <v>2361.75</v>
      </c>
      <c r="C1530" s="1298">
        <f>C1531+C1542+C1562+C1570</f>
        <v>14.947784810126581</v>
      </c>
      <c r="D1530" s="1298"/>
      <c r="E1530" s="1298"/>
      <c r="F1530" s="1299"/>
      <c r="G1530" s="1298">
        <f>G1531+G1542+G1562+G1570</f>
        <v>15379.99</v>
      </c>
      <c r="H1530" s="1298">
        <f>H1531+H1542+H1562+H1570</f>
        <v>3705.05</v>
      </c>
      <c r="I1530" s="1300">
        <f>I1531+I1542+I1562+I1570</f>
        <v>19085.04</v>
      </c>
    </row>
    <row r="1531" spans="1:9" ht="25.5" x14ac:dyDescent="0.2">
      <c r="A1531" s="1289" t="s">
        <v>10</v>
      </c>
      <c r="B1531" s="1324">
        <f>SUM(B1532:B1541)</f>
        <v>547.25</v>
      </c>
      <c r="C1531" s="1302">
        <f>SUM(C1532:C1541)</f>
        <v>3.463607594936708</v>
      </c>
      <c r="D1531" s="1302"/>
      <c r="E1531" s="1302"/>
      <c r="F1531" s="1312"/>
      <c r="G1531" s="1302">
        <f>SUM(G1532:G1541)</f>
        <v>5635.21</v>
      </c>
      <c r="H1531" s="1302">
        <f>SUM(H1532:H1541)</f>
        <v>1357.53</v>
      </c>
      <c r="I1531" s="1304">
        <f>SUM(I1532:I1541)</f>
        <v>6992.74</v>
      </c>
    </row>
    <row r="1532" spans="1:9" x14ac:dyDescent="0.2">
      <c r="A1532" s="1290" t="s">
        <v>1730</v>
      </c>
      <c r="B1532" s="1325">
        <v>24</v>
      </c>
      <c r="C1532" s="1306">
        <f t="shared" ref="C1532:C1541" si="568">B1532/158</f>
        <v>0.15189873417721519</v>
      </c>
      <c r="D1532" s="1305">
        <v>9.0091999999999999</v>
      </c>
      <c r="E1532" s="1306">
        <f t="shared" ref="E1532:E1539" si="569">D1532*B1532</f>
        <v>216.2208</v>
      </c>
      <c r="F1532" s="1307">
        <v>1</v>
      </c>
      <c r="G1532" s="1308">
        <f t="shared" ref="G1532:G1541" si="570">ROUND(E1532*F1532,2)</f>
        <v>216.22</v>
      </c>
      <c r="H1532" s="1306">
        <f t="shared" ref="H1532:H1541" si="571">ROUND(G1532*24.09%,2)</f>
        <v>52.09</v>
      </c>
      <c r="I1532" s="1309">
        <f t="shared" ref="I1532:I1541" si="572">G1532+H1532</f>
        <v>268.31</v>
      </c>
    </row>
    <row r="1533" spans="1:9" x14ac:dyDescent="0.2">
      <c r="A1533" s="1290" t="s">
        <v>1731</v>
      </c>
      <c r="B1533" s="1325">
        <v>184</v>
      </c>
      <c r="C1533" s="1306">
        <f t="shared" si="568"/>
        <v>1.1645569620253164</v>
      </c>
      <c r="D1533" s="1305">
        <v>9.8993000000000002</v>
      </c>
      <c r="E1533" s="1306">
        <f t="shared" si="569"/>
        <v>1821.4712</v>
      </c>
      <c r="F1533" s="1307">
        <v>1</v>
      </c>
      <c r="G1533" s="1308">
        <f t="shared" si="570"/>
        <v>1821.47</v>
      </c>
      <c r="H1533" s="1306">
        <f t="shared" si="571"/>
        <v>438.79</v>
      </c>
      <c r="I1533" s="1309">
        <f t="shared" si="572"/>
        <v>2260.2600000000002</v>
      </c>
    </row>
    <row r="1534" spans="1:9" x14ac:dyDescent="0.2">
      <c r="A1534" s="1290" t="s">
        <v>1731</v>
      </c>
      <c r="B1534" s="1325">
        <v>8</v>
      </c>
      <c r="C1534" s="1306">
        <f t="shared" si="568"/>
        <v>5.0632911392405063E-2</v>
      </c>
      <c r="D1534" s="1305">
        <v>9.8993000000000002</v>
      </c>
      <c r="E1534" s="1306">
        <f t="shared" si="569"/>
        <v>79.194400000000002</v>
      </c>
      <c r="F1534" s="1307">
        <v>1</v>
      </c>
      <c r="G1534" s="1308">
        <f t="shared" si="570"/>
        <v>79.19</v>
      </c>
      <c r="H1534" s="1306">
        <f t="shared" si="571"/>
        <v>19.079999999999998</v>
      </c>
      <c r="I1534" s="1309">
        <f t="shared" si="572"/>
        <v>98.27</v>
      </c>
    </row>
    <row r="1535" spans="1:9" x14ac:dyDescent="0.2">
      <c r="A1535" s="1290" t="s">
        <v>1731</v>
      </c>
      <c r="B1535" s="1325">
        <v>72</v>
      </c>
      <c r="C1535" s="1306">
        <f t="shared" si="568"/>
        <v>0.45569620253164556</v>
      </c>
      <c r="D1535" s="1305">
        <v>9.8993000000000002</v>
      </c>
      <c r="E1535" s="1306">
        <f t="shared" si="569"/>
        <v>712.74959999999999</v>
      </c>
      <c r="F1535" s="1307">
        <v>1</v>
      </c>
      <c r="G1535" s="1308">
        <f t="shared" si="570"/>
        <v>712.75</v>
      </c>
      <c r="H1535" s="1306">
        <f t="shared" si="571"/>
        <v>171.7</v>
      </c>
      <c r="I1535" s="1309">
        <f t="shared" si="572"/>
        <v>884.45</v>
      </c>
    </row>
    <row r="1536" spans="1:9" x14ac:dyDescent="0.2">
      <c r="A1536" s="1290" t="s">
        <v>1730</v>
      </c>
      <c r="B1536" s="1325">
        <v>105.25</v>
      </c>
      <c r="C1536" s="1306">
        <f t="shared" si="568"/>
        <v>0.66613924050632911</v>
      </c>
      <c r="D1536" s="1305">
        <v>10.010199999999999</v>
      </c>
      <c r="E1536" s="1306">
        <f t="shared" si="569"/>
        <v>1053.5735499999998</v>
      </c>
      <c r="F1536" s="1307">
        <v>1</v>
      </c>
      <c r="G1536" s="1308">
        <f t="shared" si="570"/>
        <v>1053.57</v>
      </c>
      <c r="H1536" s="1306">
        <f t="shared" si="571"/>
        <v>253.81</v>
      </c>
      <c r="I1536" s="1309">
        <f t="shared" si="572"/>
        <v>1307.3799999999999</v>
      </c>
    </row>
    <row r="1537" spans="1:9" x14ac:dyDescent="0.2">
      <c r="A1537" s="1290" t="s">
        <v>1731</v>
      </c>
      <c r="B1537" s="1325">
        <v>24</v>
      </c>
      <c r="C1537" s="1306">
        <f t="shared" si="568"/>
        <v>0.15189873417721519</v>
      </c>
      <c r="D1537" s="1305">
        <v>10.9992</v>
      </c>
      <c r="E1537" s="1306">
        <f t="shared" si="569"/>
        <v>263.98079999999999</v>
      </c>
      <c r="F1537" s="1307">
        <v>1</v>
      </c>
      <c r="G1537" s="1308">
        <f t="shared" si="570"/>
        <v>263.98</v>
      </c>
      <c r="H1537" s="1306">
        <f t="shared" si="571"/>
        <v>63.59</v>
      </c>
      <c r="I1537" s="1309">
        <f t="shared" si="572"/>
        <v>327.57000000000005</v>
      </c>
    </row>
    <row r="1538" spans="1:9" x14ac:dyDescent="0.2">
      <c r="A1538" s="1290" t="s">
        <v>1731</v>
      </c>
      <c r="B1538" s="1325">
        <v>104</v>
      </c>
      <c r="C1538" s="1306">
        <f t="shared" si="568"/>
        <v>0.65822784810126578</v>
      </c>
      <c r="D1538" s="1305">
        <v>10.9992</v>
      </c>
      <c r="E1538" s="1306">
        <f t="shared" si="569"/>
        <v>1143.9168</v>
      </c>
      <c r="F1538" s="1307">
        <v>1</v>
      </c>
      <c r="G1538" s="1308">
        <f t="shared" si="570"/>
        <v>1143.92</v>
      </c>
      <c r="H1538" s="1306">
        <f t="shared" si="571"/>
        <v>275.57</v>
      </c>
      <c r="I1538" s="1309">
        <f t="shared" si="572"/>
        <v>1419.49</v>
      </c>
    </row>
    <row r="1539" spans="1:9" x14ac:dyDescent="0.2">
      <c r="A1539" s="1290" t="s">
        <v>1732</v>
      </c>
      <c r="B1539" s="1325">
        <v>10.5</v>
      </c>
      <c r="C1539" s="1306">
        <f t="shared" si="568"/>
        <v>6.6455696202531639E-2</v>
      </c>
      <c r="D1539" s="1305">
        <v>12.4978</v>
      </c>
      <c r="E1539" s="1306">
        <f t="shared" si="569"/>
        <v>131.2269</v>
      </c>
      <c r="F1539" s="1307">
        <v>1</v>
      </c>
      <c r="G1539" s="1308">
        <f t="shared" si="570"/>
        <v>131.22999999999999</v>
      </c>
      <c r="H1539" s="1306">
        <f t="shared" si="571"/>
        <v>31.61</v>
      </c>
      <c r="I1539" s="1309">
        <f t="shared" si="572"/>
        <v>162.83999999999997</v>
      </c>
    </row>
    <row r="1540" spans="1:9" x14ac:dyDescent="0.2">
      <c r="A1540" s="1290" t="s">
        <v>1739</v>
      </c>
      <c r="B1540" s="1325">
        <v>7.5</v>
      </c>
      <c r="C1540" s="1306">
        <f t="shared" si="568"/>
        <v>4.746835443037975E-2</v>
      </c>
      <c r="D1540" s="1305">
        <v>2170</v>
      </c>
      <c r="E1540" s="1306">
        <f>D1540*C1540</f>
        <v>103.00632911392405</v>
      </c>
      <c r="F1540" s="1307">
        <v>1</v>
      </c>
      <c r="G1540" s="1308">
        <f t="shared" si="570"/>
        <v>103.01</v>
      </c>
      <c r="H1540" s="1306">
        <f t="shared" si="571"/>
        <v>24.82</v>
      </c>
      <c r="I1540" s="1309">
        <f t="shared" si="572"/>
        <v>127.83000000000001</v>
      </c>
    </row>
    <row r="1541" spans="1:9" x14ac:dyDescent="0.2">
      <c r="A1541" s="1290" t="s">
        <v>1739</v>
      </c>
      <c r="B1541" s="1325">
        <v>8</v>
      </c>
      <c r="C1541" s="1306">
        <f t="shared" si="568"/>
        <v>5.0632911392405063E-2</v>
      </c>
      <c r="D1541" s="1305">
        <v>2170</v>
      </c>
      <c r="E1541" s="1306">
        <f>D1541*C1541</f>
        <v>109.87341772151899</v>
      </c>
      <c r="F1541" s="1307">
        <v>1</v>
      </c>
      <c r="G1541" s="1308">
        <f t="shared" si="570"/>
        <v>109.87</v>
      </c>
      <c r="H1541" s="1306">
        <f t="shared" si="571"/>
        <v>26.47</v>
      </c>
      <c r="I1541" s="1309">
        <f t="shared" si="572"/>
        <v>136.34</v>
      </c>
    </row>
    <row r="1542" spans="1:9" ht="38.25" x14ac:dyDescent="0.2">
      <c r="A1542" s="1289" t="s">
        <v>8</v>
      </c>
      <c r="B1542" s="1324">
        <f>SUM(B1543:B1561)</f>
        <v>1282.5</v>
      </c>
      <c r="C1542" s="1302">
        <f>SUM(C1543:C1561)</f>
        <v>8.1170886075949369</v>
      </c>
      <c r="D1542" s="1302"/>
      <c r="E1542" s="1302"/>
      <c r="F1542" s="1312"/>
      <c r="G1542" s="1302">
        <f>SUM(G1543:G1561)</f>
        <v>7664.04</v>
      </c>
      <c r="H1542" s="1302">
        <f>SUM(H1543:H1561)</f>
        <v>1846.2700000000002</v>
      </c>
      <c r="I1542" s="1304">
        <f>SUM(I1543:I1561)</f>
        <v>9510.3100000000013</v>
      </c>
    </row>
    <row r="1543" spans="1:9" x14ac:dyDescent="0.2">
      <c r="A1543" s="1290" t="s">
        <v>612</v>
      </c>
      <c r="B1543" s="1325">
        <v>96</v>
      </c>
      <c r="C1543" s="1306">
        <f t="shared" ref="C1543:C1561" si="573">B1543/158</f>
        <v>0.60759493670886078</v>
      </c>
      <c r="D1543" s="1305">
        <v>5.2988</v>
      </c>
      <c r="E1543" s="1306">
        <f t="shared" ref="E1543:E1554" si="574">D1543*B1543</f>
        <v>508.6848</v>
      </c>
      <c r="F1543" s="1307">
        <v>1</v>
      </c>
      <c r="G1543" s="1308">
        <f t="shared" ref="G1543:G1561" si="575">ROUND(E1543*F1543,2)</f>
        <v>508.68</v>
      </c>
      <c r="H1543" s="1306">
        <f t="shared" ref="H1543:H1561" si="576">ROUND(G1543*24.09%,2)</f>
        <v>122.54</v>
      </c>
      <c r="I1543" s="1309">
        <f t="shared" ref="I1543:I1561" si="577">G1543+H1543</f>
        <v>631.22</v>
      </c>
    </row>
    <row r="1544" spans="1:9" ht="25.5" x14ac:dyDescent="0.2">
      <c r="A1544" s="1290" t="s">
        <v>1404</v>
      </c>
      <c r="B1544" s="1325">
        <v>80</v>
      </c>
      <c r="C1544" s="1306">
        <f t="shared" si="573"/>
        <v>0.50632911392405067</v>
      </c>
      <c r="D1544" s="1305">
        <v>5.8623000000000003</v>
      </c>
      <c r="E1544" s="1306">
        <f t="shared" si="574"/>
        <v>468.98400000000004</v>
      </c>
      <c r="F1544" s="1307">
        <v>1</v>
      </c>
      <c r="G1544" s="1308">
        <f t="shared" si="575"/>
        <v>468.98</v>
      </c>
      <c r="H1544" s="1306">
        <f t="shared" si="576"/>
        <v>112.98</v>
      </c>
      <c r="I1544" s="1309">
        <f t="shared" si="577"/>
        <v>581.96</v>
      </c>
    </row>
    <row r="1545" spans="1:9" ht="25.5" x14ac:dyDescent="0.2">
      <c r="A1545" s="1290" t="s">
        <v>1404</v>
      </c>
      <c r="B1545" s="1325">
        <v>136</v>
      </c>
      <c r="C1545" s="1306">
        <f t="shared" si="573"/>
        <v>0.86075949367088611</v>
      </c>
      <c r="D1545" s="1305">
        <v>5.8623000000000003</v>
      </c>
      <c r="E1545" s="1306">
        <f t="shared" si="574"/>
        <v>797.27280000000007</v>
      </c>
      <c r="F1545" s="1307">
        <v>1</v>
      </c>
      <c r="G1545" s="1308">
        <f t="shared" si="575"/>
        <v>797.27</v>
      </c>
      <c r="H1545" s="1306">
        <f t="shared" si="576"/>
        <v>192.06</v>
      </c>
      <c r="I1545" s="1309">
        <f t="shared" si="577"/>
        <v>989.32999999999993</v>
      </c>
    </row>
    <row r="1546" spans="1:9" ht="25.5" x14ac:dyDescent="0.2">
      <c r="A1546" s="1290" t="s">
        <v>1404</v>
      </c>
      <c r="B1546" s="1325">
        <v>32</v>
      </c>
      <c r="C1546" s="1306">
        <f t="shared" si="573"/>
        <v>0.20253164556962025</v>
      </c>
      <c r="D1546" s="1305">
        <v>5.8623000000000003</v>
      </c>
      <c r="E1546" s="1306">
        <f t="shared" si="574"/>
        <v>187.59360000000001</v>
      </c>
      <c r="F1546" s="1307">
        <v>1</v>
      </c>
      <c r="G1546" s="1308">
        <f t="shared" si="575"/>
        <v>187.59</v>
      </c>
      <c r="H1546" s="1306">
        <f t="shared" si="576"/>
        <v>45.19</v>
      </c>
      <c r="I1546" s="1309">
        <f t="shared" si="577"/>
        <v>232.78</v>
      </c>
    </row>
    <row r="1547" spans="1:9" ht="25.5" x14ac:dyDescent="0.2">
      <c r="A1547" s="1290" t="s">
        <v>1404</v>
      </c>
      <c r="B1547" s="1325">
        <v>12.5</v>
      </c>
      <c r="C1547" s="1306">
        <f t="shared" si="573"/>
        <v>7.9113924050632917E-2</v>
      </c>
      <c r="D1547" s="1305">
        <v>5.8623000000000003</v>
      </c>
      <c r="E1547" s="1306">
        <f t="shared" si="574"/>
        <v>73.278750000000002</v>
      </c>
      <c r="F1547" s="1307">
        <v>1</v>
      </c>
      <c r="G1547" s="1308">
        <f t="shared" si="575"/>
        <v>73.28</v>
      </c>
      <c r="H1547" s="1306">
        <f t="shared" si="576"/>
        <v>17.649999999999999</v>
      </c>
      <c r="I1547" s="1309">
        <f t="shared" si="577"/>
        <v>90.93</v>
      </c>
    </row>
    <row r="1548" spans="1:9" ht="25.5" x14ac:dyDescent="0.2">
      <c r="A1548" s="1290" t="s">
        <v>1404</v>
      </c>
      <c r="B1548" s="1325">
        <v>168</v>
      </c>
      <c r="C1548" s="1306">
        <f t="shared" si="573"/>
        <v>1.0632911392405062</v>
      </c>
      <c r="D1548" s="1305">
        <v>5.8623000000000003</v>
      </c>
      <c r="E1548" s="1306">
        <f t="shared" si="574"/>
        <v>984.8664</v>
      </c>
      <c r="F1548" s="1307">
        <v>1</v>
      </c>
      <c r="G1548" s="1308">
        <f t="shared" si="575"/>
        <v>984.87</v>
      </c>
      <c r="H1548" s="1306">
        <f t="shared" si="576"/>
        <v>237.26</v>
      </c>
      <c r="I1548" s="1309">
        <f t="shared" si="577"/>
        <v>1222.1300000000001</v>
      </c>
    </row>
    <row r="1549" spans="1:9" ht="25.5" x14ac:dyDescent="0.2">
      <c r="A1549" s="1290" t="s">
        <v>1404</v>
      </c>
      <c r="B1549" s="1325">
        <v>104</v>
      </c>
      <c r="C1549" s="1306">
        <f t="shared" si="573"/>
        <v>0.65822784810126578</v>
      </c>
      <c r="D1549" s="1305">
        <v>5.8623000000000003</v>
      </c>
      <c r="E1549" s="1306">
        <f t="shared" si="574"/>
        <v>609.67920000000004</v>
      </c>
      <c r="F1549" s="1307">
        <v>1</v>
      </c>
      <c r="G1549" s="1308">
        <f t="shared" si="575"/>
        <v>609.67999999999995</v>
      </c>
      <c r="H1549" s="1306">
        <f t="shared" si="576"/>
        <v>146.87</v>
      </c>
      <c r="I1549" s="1309">
        <f t="shared" si="577"/>
        <v>756.55</v>
      </c>
    </row>
    <row r="1550" spans="1:9" ht="25.5" x14ac:dyDescent="0.2">
      <c r="A1550" s="1290" t="s">
        <v>1404</v>
      </c>
      <c r="B1550" s="1325">
        <v>144</v>
      </c>
      <c r="C1550" s="1306">
        <f t="shared" si="573"/>
        <v>0.91139240506329111</v>
      </c>
      <c r="D1550" s="1305">
        <v>5.8623000000000003</v>
      </c>
      <c r="E1550" s="1306">
        <f t="shared" si="574"/>
        <v>844.1712</v>
      </c>
      <c r="F1550" s="1307">
        <v>1</v>
      </c>
      <c r="G1550" s="1308">
        <f t="shared" si="575"/>
        <v>844.17</v>
      </c>
      <c r="H1550" s="1306">
        <f t="shared" si="576"/>
        <v>203.36</v>
      </c>
      <c r="I1550" s="1309">
        <f t="shared" si="577"/>
        <v>1047.53</v>
      </c>
    </row>
    <row r="1551" spans="1:9" ht="25.5" x14ac:dyDescent="0.2">
      <c r="A1551" s="1290" t="s">
        <v>1404</v>
      </c>
      <c r="B1551" s="1325">
        <v>18</v>
      </c>
      <c r="C1551" s="1306">
        <f t="shared" si="573"/>
        <v>0.11392405063291139</v>
      </c>
      <c r="D1551" s="1305">
        <v>5.8623000000000003</v>
      </c>
      <c r="E1551" s="1306">
        <f t="shared" si="574"/>
        <v>105.5214</v>
      </c>
      <c r="F1551" s="1307">
        <v>1</v>
      </c>
      <c r="G1551" s="1308">
        <f t="shared" si="575"/>
        <v>105.52</v>
      </c>
      <c r="H1551" s="1306">
        <f t="shared" si="576"/>
        <v>25.42</v>
      </c>
      <c r="I1551" s="1309">
        <f t="shared" si="577"/>
        <v>130.94</v>
      </c>
    </row>
    <row r="1552" spans="1:9" ht="25.5" x14ac:dyDescent="0.2">
      <c r="A1552" s="1290" t="s">
        <v>1404</v>
      </c>
      <c r="B1552" s="1325">
        <v>118</v>
      </c>
      <c r="C1552" s="1306">
        <f t="shared" si="573"/>
        <v>0.74683544303797467</v>
      </c>
      <c r="D1552" s="1305">
        <v>5.8623000000000003</v>
      </c>
      <c r="E1552" s="1306">
        <f t="shared" si="574"/>
        <v>691.75139999999999</v>
      </c>
      <c r="F1552" s="1307">
        <v>1</v>
      </c>
      <c r="G1552" s="1308">
        <f t="shared" si="575"/>
        <v>691.75</v>
      </c>
      <c r="H1552" s="1306">
        <f t="shared" si="576"/>
        <v>166.64</v>
      </c>
      <c r="I1552" s="1309">
        <f t="shared" si="577"/>
        <v>858.39</v>
      </c>
    </row>
    <row r="1553" spans="1:9" x14ac:dyDescent="0.2">
      <c r="A1553" s="1290" t="s">
        <v>612</v>
      </c>
      <c r="B1553" s="1325">
        <v>40</v>
      </c>
      <c r="C1553" s="1306">
        <f t="shared" si="573"/>
        <v>0.25316455696202533</v>
      </c>
      <c r="D1553" s="1305">
        <v>5.8623000000000003</v>
      </c>
      <c r="E1553" s="1306">
        <f t="shared" si="574"/>
        <v>234.49200000000002</v>
      </c>
      <c r="F1553" s="1307">
        <v>1</v>
      </c>
      <c r="G1553" s="1308">
        <f t="shared" si="575"/>
        <v>234.49</v>
      </c>
      <c r="H1553" s="1306">
        <f t="shared" si="576"/>
        <v>56.49</v>
      </c>
      <c r="I1553" s="1309">
        <f t="shared" si="577"/>
        <v>290.98</v>
      </c>
    </row>
    <row r="1554" spans="1:9" ht="25.5" x14ac:dyDescent="0.2">
      <c r="A1554" s="1290" t="s">
        <v>1404</v>
      </c>
      <c r="B1554" s="1325">
        <v>120</v>
      </c>
      <c r="C1554" s="1306">
        <f t="shared" si="573"/>
        <v>0.759493670886076</v>
      </c>
      <c r="D1554" s="1305">
        <v>5.8623000000000003</v>
      </c>
      <c r="E1554" s="1306">
        <f t="shared" si="574"/>
        <v>703.476</v>
      </c>
      <c r="F1554" s="1307">
        <v>1</v>
      </c>
      <c r="G1554" s="1308">
        <f t="shared" si="575"/>
        <v>703.48</v>
      </c>
      <c r="H1554" s="1306">
        <f t="shared" si="576"/>
        <v>169.47</v>
      </c>
      <c r="I1554" s="1309">
        <f t="shared" si="577"/>
        <v>872.95</v>
      </c>
    </row>
    <row r="1555" spans="1:9" x14ac:dyDescent="0.2">
      <c r="A1555" s="1290" t="s">
        <v>612</v>
      </c>
      <c r="B1555" s="1325">
        <v>78</v>
      </c>
      <c r="C1555" s="1306">
        <f t="shared" si="573"/>
        <v>0.49367088607594939</v>
      </c>
      <c r="D1555" s="1305">
        <v>944</v>
      </c>
      <c r="E1555" s="1306">
        <f t="shared" ref="E1555:E1561" si="578">D1555*C1555</f>
        <v>466.02531645569621</v>
      </c>
      <c r="F1555" s="1307">
        <v>1</v>
      </c>
      <c r="G1555" s="1308">
        <f t="shared" si="575"/>
        <v>466.03</v>
      </c>
      <c r="H1555" s="1306">
        <f t="shared" si="576"/>
        <v>112.27</v>
      </c>
      <c r="I1555" s="1309">
        <f t="shared" si="577"/>
        <v>578.29999999999995</v>
      </c>
    </row>
    <row r="1556" spans="1:9" ht="25.5" x14ac:dyDescent="0.2">
      <c r="A1556" s="1290" t="s">
        <v>1404</v>
      </c>
      <c r="B1556" s="1325">
        <v>15</v>
      </c>
      <c r="C1556" s="1306">
        <f t="shared" si="573"/>
        <v>9.49367088607595E-2</v>
      </c>
      <c r="D1556" s="1305">
        <v>1038</v>
      </c>
      <c r="E1556" s="1306">
        <f t="shared" si="578"/>
        <v>98.544303797468359</v>
      </c>
      <c r="F1556" s="1307">
        <v>1</v>
      </c>
      <c r="G1556" s="1308">
        <f t="shared" si="575"/>
        <v>98.54</v>
      </c>
      <c r="H1556" s="1306">
        <f t="shared" si="576"/>
        <v>23.74</v>
      </c>
      <c r="I1556" s="1309">
        <f t="shared" si="577"/>
        <v>122.28</v>
      </c>
    </row>
    <row r="1557" spans="1:9" ht="25.5" x14ac:dyDescent="0.2">
      <c r="A1557" s="1290" t="s">
        <v>1404</v>
      </c>
      <c r="B1557" s="1325">
        <v>27</v>
      </c>
      <c r="C1557" s="1306">
        <f t="shared" si="573"/>
        <v>0.17088607594936708</v>
      </c>
      <c r="D1557" s="1305">
        <v>1038</v>
      </c>
      <c r="E1557" s="1306">
        <f t="shared" si="578"/>
        <v>177.37974683544303</v>
      </c>
      <c r="F1557" s="1307">
        <v>1</v>
      </c>
      <c r="G1557" s="1308">
        <f t="shared" si="575"/>
        <v>177.38</v>
      </c>
      <c r="H1557" s="1306">
        <f t="shared" si="576"/>
        <v>42.73</v>
      </c>
      <c r="I1557" s="1309">
        <f t="shared" si="577"/>
        <v>220.10999999999999</v>
      </c>
    </row>
    <row r="1558" spans="1:9" ht="25.5" x14ac:dyDescent="0.2">
      <c r="A1558" s="1290" t="s">
        <v>1404</v>
      </c>
      <c r="B1558" s="1325">
        <v>6</v>
      </c>
      <c r="C1558" s="1306">
        <f t="shared" si="573"/>
        <v>3.7974683544303799E-2</v>
      </c>
      <c r="D1558" s="1305">
        <v>1038</v>
      </c>
      <c r="E1558" s="1306">
        <f t="shared" si="578"/>
        <v>39.417721518987342</v>
      </c>
      <c r="F1558" s="1307">
        <v>1</v>
      </c>
      <c r="G1558" s="1308">
        <f t="shared" si="575"/>
        <v>39.42</v>
      </c>
      <c r="H1558" s="1306">
        <f t="shared" si="576"/>
        <v>9.5</v>
      </c>
      <c r="I1558" s="1309">
        <f t="shared" si="577"/>
        <v>48.92</v>
      </c>
    </row>
    <row r="1559" spans="1:9" ht="25.5" x14ac:dyDescent="0.2">
      <c r="A1559" s="1290" t="s">
        <v>1404</v>
      </c>
      <c r="B1559" s="1325">
        <v>16</v>
      </c>
      <c r="C1559" s="1306">
        <f t="shared" si="573"/>
        <v>0.10126582278481013</v>
      </c>
      <c r="D1559" s="1305">
        <v>1038</v>
      </c>
      <c r="E1559" s="1306">
        <f t="shared" si="578"/>
        <v>105.1139240506329</v>
      </c>
      <c r="F1559" s="1307">
        <v>1</v>
      </c>
      <c r="G1559" s="1308">
        <f t="shared" si="575"/>
        <v>105.11</v>
      </c>
      <c r="H1559" s="1306">
        <f t="shared" si="576"/>
        <v>25.32</v>
      </c>
      <c r="I1559" s="1309">
        <f t="shared" si="577"/>
        <v>130.43</v>
      </c>
    </row>
    <row r="1560" spans="1:9" ht="25.5" x14ac:dyDescent="0.2">
      <c r="A1560" s="1290" t="s">
        <v>1404</v>
      </c>
      <c r="B1560" s="1325">
        <v>24</v>
      </c>
      <c r="C1560" s="1306">
        <f t="shared" si="573"/>
        <v>0.15189873417721519</v>
      </c>
      <c r="D1560" s="1305">
        <v>1038</v>
      </c>
      <c r="E1560" s="1306">
        <f t="shared" si="578"/>
        <v>157.67088607594937</v>
      </c>
      <c r="F1560" s="1307">
        <v>1</v>
      </c>
      <c r="G1560" s="1308">
        <f t="shared" si="575"/>
        <v>157.66999999999999</v>
      </c>
      <c r="H1560" s="1306">
        <f t="shared" si="576"/>
        <v>37.979999999999997</v>
      </c>
      <c r="I1560" s="1309">
        <f t="shared" si="577"/>
        <v>195.64999999999998</v>
      </c>
    </row>
    <row r="1561" spans="1:9" x14ac:dyDescent="0.2">
      <c r="A1561" s="1290" t="s">
        <v>510</v>
      </c>
      <c r="B1561" s="1325">
        <v>48</v>
      </c>
      <c r="C1561" s="1306">
        <f t="shared" si="573"/>
        <v>0.30379746835443039</v>
      </c>
      <c r="D1561" s="1305">
        <v>1350</v>
      </c>
      <c r="E1561" s="1306">
        <f t="shared" si="578"/>
        <v>410.12658227848101</v>
      </c>
      <c r="F1561" s="1307">
        <v>1</v>
      </c>
      <c r="G1561" s="1308">
        <f t="shared" si="575"/>
        <v>410.13</v>
      </c>
      <c r="H1561" s="1306">
        <f t="shared" si="576"/>
        <v>98.8</v>
      </c>
      <c r="I1561" s="1309">
        <f t="shared" si="577"/>
        <v>508.93</v>
      </c>
    </row>
    <row r="1562" spans="1:9" ht="38.25" x14ac:dyDescent="0.2">
      <c r="A1562" s="1289" t="s">
        <v>9</v>
      </c>
      <c r="B1562" s="1324">
        <f>SUM(B1563:B1569)</f>
        <v>524</v>
      </c>
      <c r="C1562" s="1302">
        <f>SUM(C1563:C1569)</f>
        <v>3.3164556962025307</v>
      </c>
      <c r="D1562" s="1302"/>
      <c r="E1562" s="1302"/>
      <c r="F1562" s="1312"/>
      <c r="G1562" s="1302">
        <f>SUM(G1563:G1569)</f>
        <v>2047.37</v>
      </c>
      <c r="H1562" s="1302">
        <f>SUM(H1563:H1569)</f>
        <v>493.21</v>
      </c>
      <c r="I1562" s="1304">
        <f>SUM(I1563:I1569)</f>
        <v>2540.5799999999995</v>
      </c>
    </row>
    <row r="1563" spans="1:9" x14ac:dyDescent="0.2">
      <c r="A1563" s="1290" t="s">
        <v>62</v>
      </c>
      <c r="B1563" s="1325">
        <v>160</v>
      </c>
      <c r="C1563" s="1306">
        <f t="shared" ref="C1563:C1569" si="579">B1563/158</f>
        <v>1.0126582278481013</v>
      </c>
      <c r="D1563" s="1305">
        <v>3.8902000000000001</v>
      </c>
      <c r="E1563" s="1306">
        <f t="shared" ref="E1563:E1568" si="580">D1563*B1563</f>
        <v>622.43200000000002</v>
      </c>
      <c r="F1563" s="1307">
        <v>1</v>
      </c>
      <c r="G1563" s="1308">
        <f t="shared" ref="G1563:G1569" si="581">ROUND(E1563*F1563,2)</f>
        <v>622.42999999999995</v>
      </c>
      <c r="H1563" s="1306">
        <f t="shared" ref="H1563:H1569" si="582">ROUND(G1563*24.09%,2)</f>
        <v>149.94</v>
      </c>
      <c r="I1563" s="1309">
        <f t="shared" ref="I1563:I1569" si="583">G1563+H1563</f>
        <v>772.36999999999989</v>
      </c>
    </row>
    <row r="1564" spans="1:9" x14ac:dyDescent="0.2">
      <c r="A1564" s="1290" t="s">
        <v>62</v>
      </c>
      <c r="B1564" s="1325">
        <v>128</v>
      </c>
      <c r="C1564" s="1306">
        <f t="shared" si="579"/>
        <v>0.810126582278481</v>
      </c>
      <c r="D1564" s="1305">
        <v>3.8902000000000001</v>
      </c>
      <c r="E1564" s="1306">
        <f t="shared" si="580"/>
        <v>497.94560000000001</v>
      </c>
      <c r="F1564" s="1307">
        <v>1</v>
      </c>
      <c r="G1564" s="1308">
        <f t="shared" si="581"/>
        <v>497.95</v>
      </c>
      <c r="H1564" s="1306">
        <f t="shared" si="582"/>
        <v>119.96</v>
      </c>
      <c r="I1564" s="1309">
        <f t="shared" si="583"/>
        <v>617.91</v>
      </c>
    </row>
    <row r="1565" spans="1:9" x14ac:dyDescent="0.2">
      <c r="A1565" s="1290" t="s">
        <v>62</v>
      </c>
      <c r="B1565" s="1325">
        <v>48</v>
      </c>
      <c r="C1565" s="1306">
        <f t="shared" si="579"/>
        <v>0.30379746835443039</v>
      </c>
      <c r="D1565" s="1305">
        <v>3.8902000000000001</v>
      </c>
      <c r="E1565" s="1306">
        <f t="shared" si="580"/>
        <v>186.7296</v>
      </c>
      <c r="F1565" s="1307">
        <v>1</v>
      </c>
      <c r="G1565" s="1308">
        <f t="shared" si="581"/>
        <v>186.73</v>
      </c>
      <c r="H1565" s="1306">
        <f t="shared" si="582"/>
        <v>44.98</v>
      </c>
      <c r="I1565" s="1309">
        <f t="shared" si="583"/>
        <v>231.70999999999998</v>
      </c>
    </row>
    <row r="1566" spans="1:9" x14ac:dyDescent="0.2">
      <c r="A1566" s="1290" t="s">
        <v>62</v>
      </c>
      <c r="B1566" s="1325">
        <v>48</v>
      </c>
      <c r="C1566" s="1306">
        <f t="shared" si="579"/>
        <v>0.30379746835443039</v>
      </c>
      <c r="D1566" s="1305">
        <v>3.8902000000000001</v>
      </c>
      <c r="E1566" s="1306">
        <f t="shared" si="580"/>
        <v>186.7296</v>
      </c>
      <c r="F1566" s="1307">
        <v>1</v>
      </c>
      <c r="G1566" s="1308">
        <f t="shared" si="581"/>
        <v>186.73</v>
      </c>
      <c r="H1566" s="1306">
        <f t="shared" si="582"/>
        <v>44.98</v>
      </c>
      <c r="I1566" s="1309">
        <f t="shared" si="583"/>
        <v>231.70999999999998</v>
      </c>
    </row>
    <row r="1567" spans="1:9" x14ac:dyDescent="0.2">
      <c r="A1567" s="1290" t="s">
        <v>62</v>
      </c>
      <c r="B1567" s="1325">
        <v>8</v>
      </c>
      <c r="C1567" s="1306">
        <f t="shared" si="579"/>
        <v>5.0632911392405063E-2</v>
      </c>
      <c r="D1567" s="1305">
        <v>3.8902000000000001</v>
      </c>
      <c r="E1567" s="1306">
        <f t="shared" si="580"/>
        <v>31.121600000000001</v>
      </c>
      <c r="F1567" s="1307">
        <v>1</v>
      </c>
      <c r="G1567" s="1308">
        <f t="shared" si="581"/>
        <v>31.12</v>
      </c>
      <c r="H1567" s="1306">
        <f t="shared" si="582"/>
        <v>7.5</v>
      </c>
      <c r="I1567" s="1309">
        <f t="shared" si="583"/>
        <v>38.620000000000005</v>
      </c>
    </row>
    <row r="1568" spans="1:9" x14ac:dyDescent="0.2">
      <c r="A1568" s="1290" t="s">
        <v>62</v>
      </c>
      <c r="B1568" s="1325">
        <v>112</v>
      </c>
      <c r="C1568" s="1306">
        <f t="shared" si="579"/>
        <v>0.70886075949367089</v>
      </c>
      <c r="D1568" s="1305">
        <v>3.8902000000000001</v>
      </c>
      <c r="E1568" s="1306">
        <f t="shared" si="580"/>
        <v>435.70240000000001</v>
      </c>
      <c r="F1568" s="1307">
        <v>1</v>
      </c>
      <c r="G1568" s="1308">
        <f t="shared" si="581"/>
        <v>435.7</v>
      </c>
      <c r="H1568" s="1306">
        <f t="shared" si="582"/>
        <v>104.96</v>
      </c>
      <c r="I1568" s="1309">
        <f t="shared" si="583"/>
        <v>540.66</v>
      </c>
    </row>
    <row r="1569" spans="1:9" x14ac:dyDescent="0.2">
      <c r="A1569" s="1290" t="s">
        <v>62</v>
      </c>
      <c r="B1569" s="1325">
        <v>20</v>
      </c>
      <c r="C1569" s="1306">
        <f t="shared" si="579"/>
        <v>0.12658227848101267</v>
      </c>
      <c r="D1569" s="1305">
        <v>685</v>
      </c>
      <c r="E1569" s="1306">
        <f>D1569*C1569</f>
        <v>86.708860759493675</v>
      </c>
      <c r="F1569" s="1307">
        <v>1</v>
      </c>
      <c r="G1569" s="1308">
        <f t="shared" si="581"/>
        <v>86.71</v>
      </c>
      <c r="H1569" s="1306">
        <f t="shared" si="582"/>
        <v>20.89</v>
      </c>
      <c r="I1569" s="1309">
        <f t="shared" si="583"/>
        <v>107.6</v>
      </c>
    </row>
    <row r="1570" spans="1:9" ht="25.5" x14ac:dyDescent="0.2">
      <c r="A1570" s="1289" t="s">
        <v>7</v>
      </c>
      <c r="B1570" s="1324">
        <f>B1571</f>
        <v>8</v>
      </c>
      <c r="C1570" s="1302">
        <f>C1571</f>
        <v>5.0632911392405063E-2</v>
      </c>
      <c r="D1570" s="1302"/>
      <c r="E1570" s="1302"/>
      <c r="F1570" s="1312"/>
      <c r="G1570" s="1302">
        <f>G1571</f>
        <v>33.369999999999997</v>
      </c>
      <c r="H1570" s="1302">
        <f>H1571</f>
        <v>8.0399999999999991</v>
      </c>
      <c r="I1570" s="1304">
        <f>I1571</f>
        <v>41.41</v>
      </c>
    </row>
    <row r="1571" spans="1:9" x14ac:dyDescent="0.2">
      <c r="A1571" s="1290" t="s">
        <v>948</v>
      </c>
      <c r="B1571" s="1325">
        <v>8</v>
      </c>
      <c r="C1571" s="1306">
        <f t="shared" ref="C1571" si="584">B1571/158</f>
        <v>5.0632911392405063E-2</v>
      </c>
      <c r="D1571" s="1305">
        <v>659</v>
      </c>
      <c r="E1571" s="1306">
        <f>D1571*C1571</f>
        <v>33.367088607594937</v>
      </c>
      <c r="F1571" s="1307">
        <v>1</v>
      </c>
      <c r="G1571" s="1308">
        <f t="shared" ref="G1571" si="585">ROUND(E1571*F1571,2)</f>
        <v>33.369999999999997</v>
      </c>
      <c r="H1571" s="1306">
        <f>ROUND(G1571*24.09%,2)</f>
        <v>8.0399999999999991</v>
      </c>
      <c r="I1571" s="1309">
        <f>G1571+H1571</f>
        <v>41.41</v>
      </c>
    </row>
    <row r="1572" spans="1:9" x14ac:dyDescent="0.2">
      <c r="A1572" s="1288" t="s">
        <v>1740</v>
      </c>
      <c r="B1572" s="1323">
        <f>B1573+B1584+B1601+B1604</f>
        <v>1001.199</v>
      </c>
      <c r="C1572" s="1298">
        <f>C1573+C1584+C1601+C1604</f>
        <v>6.3367025316455692</v>
      </c>
      <c r="D1572" s="1298"/>
      <c r="E1572" s="1298"/>
      <c r="F1572" s="1299"/>
      <c r="G1572" s="1298">
        <f>G1573+G1584+G1601+G1604</f>
        <v>6441.7400000000007</v>
      </c>
      <c r="H1572" s="1298">
        <f>H1573+H1584+H1601+H1604</f>
        <v>1551.8800000000003</v>
      </c>
      <c r="I1572" s="1300">
        <f>I1573+I1584+I1601+I1604</f>
        <v>7993.62</v>
      </c>
    </row>
    <row r="1573" spans="1:9" ht="25.5" x14ac:dyDescent="0.2">
      <c r="A1573" s="1289" t="s">
        <v>10</v>
      </c>
      <c r="B1573" s="1324">
        <f>SUM(B1574:B1583)</f>
        <v>347.03300000000002</v>
      </c>
      <c r="C1573" s="1302">
        <f>SUM(C1574:C1583)</f>
        <v>2.1964113924050634</v>
      </c>
      <c r="D1573" s="1302"/>
      <c r="E1573" s="1302"/>
      <c r="F1573" s="1312"/>
      <c r="G1573" s="1302">
        <f>SUM(G1574:G1583)</f>
        <v>2938.4900000000002</v>
      </c>
      <c r="H1573" s="1302">
        <f>SUM(H1574:H1583)</f>
        <v>707.8900000000001</v>
      </c>
      <c r="I1573" s="1304">
        <f>SUM(I1574:I1583)</f>
        <v>3646.38</v>
      </c>
    </row>
    <row r="1574" spans="1:9" x14ac:dyDescent="0.2">
      <c r="A1574" s="1290" t="s">
        <v>1327</v>
      </c>
      <c r="B1574" s="1325">
        <v>72</v>
      </c>
      <c r="C1574" s="1306">
        <f t="shared" ref="C1574:C1583" si="586">B1574/158</f>
        <v>0.45569620253164556</v>
      </c>
      <c r="D1574" s="1305">
        <v>9.8363999999999994</v>
      </c>
      <c r="E1574" s="1306">
        <f t="shared" ref="E1574:E1582" si="587">D1574*B1574</f>
        <v>708.22079999999994</v>
      </c>
      <c r="F1574" s="1307">
        <v>1</v>
      </c>
      <c r="G1574" s="1308">
        <f t="shared" ref="G1574:G1583" si="588">ROUND(E1574*F1574,2)</f>
        <v>708.22</v>
      </c>
      <c r="H1574" s="1306">
        <f t="shared" ref="H1574:H1583" si="589">ROUND(G1574*24.09%,2)</f>
        <v>170.61</v>
      </c>
      <c r="I1574" s="1309">
        <f t="shared" ref="I1574:I1583" si="590">G1574+H1574</f>
        <v>878.83</v>
      </c>
    </row>
    <row r="1575" spans="1:9" x14ac:dyDescent="0.2">
      <c r="A1575" s="1290" t="s">
        <v>1327</v>
      </c>
      <c r="B1575" s="1325">
        <v>48</v>
      </c>
      <c r="C1575" s="1306">
        <f t="shared" si="586"/>
        <v>0.30379746835443039</v>
      </c>
      <c r="D1575" s="1305">
        <v>9.8363999999999994</v>
      </c>
      <c r="E1575" s="1306">
        <f t="shared" si="587"/>
        <v>472.1472</v>
      </c>
      <c r="F1575" s="1307">
        <v>1</v>
      </c>
      <c r="G1575" s="1308">
        <f t="shared" si="588"/>
        <v>472.15</v>
      </c>
      <c r="H1575" s="1306">
        <f t="shared" si="589"/>
        <v>113.74</v>
      </c>
      <c r="I1575" s="1309">
        <f t="shared" si="590"/>
        <v>585.89</v>
      </c>
    </row>
    <row r="1576" spans="1:9" x14ac:dyDescent="0.2">
      <c r="A1576" s="1290" t="s">
        <v>1327</v>
      </c>
      <c r="B1576" s="1325">
        <v>32.633000000000003</v>
      </c>
      <c r="C1576" s="1306">
        <f t="shared" si="586"/>
        <v>0.20653797468354432</v>
      </c>
      <c r="D1576" s="1305">
        <v>9.8363999999999994</v>
      </c>
      <c r="E1576" s="1306">
        <f t="shared" si="587"/>
        <v>320.99124119999999</v>
      </c>
      <c r="F1576" s="1307">
        <v>1</v>
      </c>
      <c r="G1576" s="1308">
        <f t="shared" si="588"/>
        <v>320.99</v>
      </c>
      <c r="H1576" s="1306">
        <f t="shared" si="589"/>
        <v>77.33</v>
      </c>
      <c r="I1576" s="1309">
        <f t="shared" si="590"/>
        <v>398.32</v>
      </c>
    </row>
    <row r="1577" spans="1:9" x14ac:dyDescent="0.2">
      <c r="A1577" s="1290" t="s">
        <v>1327</v>
      </c>
      <c r="B1577" s="1325">
        <v>24</v>
      </c>
      <c r="C1577" s="1306">
        <f t="shared" si="586"/>
        <v>0.15189873417721519</v>
      </c>
      <c r="D1577" s="1305">
        <v>9.8363999999999994</v>
      </c>
      <c r="E1577" s="1306">
        <f t="shared" si="587"/>
        <v>236.0736</v>
      </c>
      <c r="F1577" s="1307">
        <v>1</v>
      </c>
      <c r="G1577" s="1308">
        <f t="shared" si="588"/>
        <v>236.07</v>
      </c>
      <c r="H1577" s="1306">
        <f t="shared" si="589"/>
        <v>56.87</v>
      </c>
      <c r="I1577" s="1309">
        <f t="shared" si="590"/>
        <v>292.94</v>
      </c>
    </row>
    <row r="1578" spans="1:9" x14ac:dyDescent="0.2">
      <c r="A1578" s="1290" t="s">
        <v>1327</v>
      </c>
      <c r="B1578" s="1325">
        <v>12</v>
      </c>
      <c r="C1578" s="1306">
        <f t="shared" si="586"/>
        <v>7.5949367088607597E-2</v>
      </c>
      <c r="D1578" s="1305">
        <v>9.8363999999999994</v>
      </c>
      <c r="E1578" s="1306">
        <f t="shared" si="587"/>
        <v>118.0368</v>
      </c>
      <c r="F1578" s="1307">
        <v>1</v>
      </c>
      <c r="G1578" s="1308">
        <f t="shared" si="588"/>
        <v>118.04</v>
      </c>
      <c r="H1578" s="1306">
        <f t="shared" si="589"/>
        <v>28.44</v>
      </c>
      <c r="I1578" s="1309">
        <f t="shared" si="590"/>
        <v>146.48000000000002</v>
      </c>
    </row>
    <row r="1579" spans="1:9" x14ac:dyDescent="0.2">
      <c r="A1579" s="1290" t="s">
        <v>1327</v>
      </c>
      <c r="B1579" s="1325">
        <v>24</v>
      </c>
      <c r="C1579" s="1306">
        <f t="shared" si="586"/>
        <v>0.15189873417721519</v>
      </c>
      <c r="D1579" s="1305">
        <v>9.8363999999999994</v>
      </c>
      <c r="E1579" s="1306">
        <f t="shared" si="587"/>
        <v>236.0736</v>
      </c>
      <c r="F1579" s="1307">
        <v>1</v>
      </c>
      <c r="G1579" s="1308">
        <f t="shared" si="588"/>
        <v>236.07</v>
      </c>
      <c r="H1579" s="1306">
        <f t="shared" si="589"/>
        <v>56.87</v>
      </c>
      <c r="I1579" s="1309">
        <f t="shared" si="590"/>
        <v>292.94</v>
      </c>
    </row>
    <row r="1580" spans="1:9" x14ac:dyDescent="0.2">
      <c r="A1580" s="1290" t="s">
        <v>1327</v>
      </c>
      <c r="B1580" s="1325">
        <v>24</v>
      </c>
      <c r="C1580" s="1306">
        <f t="shared" si="586"/>
        <v>0.15189873417721519</v>
      </c>
      <c r="D1580" s="1305">
        <v>9.8363999999999994</v>
      </c>
      <c r="E1580" s="1306">
        <f t="shared" si="587"/>
        <v>236.0736</v>
      </c>
      <c r="F1580" s="1307">
        <v>1</v>
      </c>
      <c r="G1580" s="1308">
        <f t="shared" si="588"/>
        <v>236.07</v>
      </c>
      <c r="H1580" s="1306">
        <f t="shared" si="589"/>
        <v>56.87</v>
      </c>
      <c r="I1580" s="1309">
        <f t="shared" si="590"/>
        <v>292.94</v>
      </c>
    </row>
    <row r="1581" spans="1:9" x14ac:dyDescent="0.2">
      <c r="A1581" s="1290" t="s">
        <v>1327</v>
      </c>
      <c r="B1581" s="1325">
        <v>8.9499999999999993</v>
      </c>
      <c r="C1581" s="1306">
        <f t="shared" si="586"/>
        <v>5.6645569620253161E-2</v>
      </c>
      <c r="D1581" s="1305">
        <v>9.8363999999999994</v>
      </c>
      <c r="E1581" s="1306">
        <f t="shared" si="587"/>
        <v>88.035779999999988</v>
      </c>
      <c r="F1581" s="1307">
        <v>1</v>
      </c>
      <c r="G1581" s="1308">
        <f t="shared" si="588"/>
        <v>88.04</v>
      </c>
      <c r="H1581" s="1306">
        <f t="shared" si="589"/>
        <v>21.21</v>
      </c>
      <c r="I1581" s="1309">
        <f t="shared" si="590"/>
        <v>109.25</v>
      </c>
    </row>
    <row r="1582" spans="1:9" x14ac:dyDescent="0.2">
      <c r="A1582" s="1290" t="s">
        <v>1327</v>
      </c>
      <c r="B1582" s="1325">
        <v>21.45</v>
      </c>
      <c r="C1582" s="1306">
        <f t="shared" si="586"/>
        <v>0.13575949367088608</v>
      </c>
      <c r="D1582" s="1305">
        <v>9.8363999999999994</v>
      </c>
      <c r="E1582" s="1306">
        <f t="shared" si="587"/>
        <v>210.99077999999997</v>
      </c>
      <c r="F1582" s="1307">
        <v>1</v>
      </c>
      <c r="G1582" s="1308">
        <f t="shared" si="588"/>
        <v>210.99</v>
      </c>
      <c r="H1582" s="1306">
        <f t="shared" si="589"/>
        <v>50.83</v>
      </c>
      <c r="I1582" s="1309">
        <f t="shared" si="590"/>
        <v>261.82</v>
      </c>
    </row>
    <row r="1583" spans="1:9" x14ac:dyDescent="0.2">
      <c r="A1583" s="1290" t="s">
        <v>1716</v>
      </c>
      <c r="B1583" s="1325">
        <v>80</v>
      </c>
      <c r="C1583" s="1306">
        <f t="shared" si="586"/>
        <v>0.50632911392405067</v>
      </c>
      <c r="D1583" s="1305">
        <v>2053</v>
      </c>
      <c r="E1583" s="1306">
        <f>D1583*C1583</f>
        <v>1039.493670886076</v>
      </c>
      <c r="F1583" s="1307">
        <v>0.3</v>
      </c>
      <c r="G1583" s="1308">
        <f t="shared" si="588"/>
        <v>311.85000000000002</v>
      </c>
      <c r="H1583" s="1306">
        <f t="shared" si="589"/>
        <v>75.12</v>
      </c>
      <c r="I1583" s="1309">
        <f t="shared" si="590"/>
        <v>386.97</v>
      </c>
    </row>
    <row r="1584" spans="1:9" ht="38.25" x14ac:dyDescent="0.2">
      <c r="A1584" s="1289" t="s">
        <v>8</v>
      </c>
      <c r="B1584" s="1324">
        <f>SUM(B1585:B1600)</f>
        <v>368.08299999999997</v>
      </c>
      <c r="C1584" s="1302">
        <f>SUM(C1585:C1600)</f>
        <v>2.3296392405063289</v>
      </c>
      <c r="D1584" s="1302"/>
      <c r="E1584" s="1302"/>
      <c r="F1584" s="1312"/>
      <c r="G1584" s="1302">
        <f>SUM(G1585:G1600)</f>
        <v>2396.89</v>
      </c>
      <c r="H1584" s="1302">
        <f>SUM(H1585:H1600)</f>
        <v>577.42999999999995</v>
      </c>
      <c r="I1584" s="1304">
        <f>SUM(I1585:I1600)</f>
        <v>2974.3199999999997</v>
      </c>
    </row>
    <row r="1585" spans="1:9" x14ac:dyDescent="0.2">
      <c r="A1585" s="1290" t="s">
        <v>612</v>
      </c>
      <c r="B1585" s="1325">
        <v>24</v>
      </c>
      <c r="C1585" s="1306">
        <f t="shared" ref="C1585:C1600" si="591">B1585/158</f>
        <v>0.15189873417721519</v>
      </c>
      <c r="D1585" s="1305">
        <v>5.5984999999999996</v>
      </c>
      <c r="E1585" s="1306">
        <f t="shared" ref="E1585:E1599" si="592">D1585*B1585</f>
        <v>134.36399999999998</v>
      </c>
      <c r="F1585" s="1307">
        <v>1</v>
      </c>
      <c r="G1585" s="1308">
        <f t="shared" ref="G1585:G1600" si="593">ROUND(E1585*F1585,2)</f>
        <v>134.36000000000001</v>
      </c>
      <c r="H1585" s="1306">
        <f t="shared" ref="H1585:H1600" si="594">ROUND(G1585*24.09%,2)</f>
        <v>32.369999999999997</v>
      </c>
      <c r="I1585" s="1309">
        <f t="shared" ref="I1585:I1600" si="595">G1585+H1585</f>
        <v>166.73000000000002</v>
      </c>
    </row>
    <row r="1586" spans="1:9" x14ac:dyDescent="0.2">
      <c r="A1586" s="1290" t="s">
        <v>612</v>
      </c>
      <c r="B1586" s="1325">
        <v>14.5</v>
      </c>
      <c r="C1586" s="1306">
        <f t="shared" si="591"/>
        <v>9.1772151898734181E-2</v>
      </c>
      <c r="D1586" s="1305">
        <v>5.5984999999999996</v>
      </c>
      <c r="E1586" s="1306">
        <f t="shared" si="592"/>
        <v>81.178249999999991</v>
      </c>
      <c r="F1586" s="1307">
        <v>1</v>
      </c>
      <c r="G1586" s="1308">
        <f t="shared" si="593"/>
        <v>81.180000000000007</v>
      </c>
      <c r="H1586" s="1306">
        <f t="shared" si="594"/>
        <v>19.559999999999999</v>
      </c>
      <c r="I1586" s="1309">
        <f t="shared" si="595"/>
        <v>100.74000000000001</v>
      </c>
    </row>
    <row r="1587" spans="1:9" x14ac:dyDescent="0.2">
      <c r="A1587" s="1290" t="s">
        <v>612</v>
      </c>
      <c r="B1587" s="1325">
        <v>16</v>
      </c>
      <c r="C1587" s="1306">
        <f t="shared" si="591"/>
        <v>0.10126582278481013</v>
      </c>
      <c r="D1587" s="1305">
        <v>5.5984999999999996</v>
      </c>
      <c r="E1587" s="1306">
        <f t="shared" si="592"/>
        <v>89.575999999999993</v>
      </c>
      <c r="F1587" s="1307">
        <v>1</v>
      </c>
      <c r="G1587" s="1308">
        <f t="shared" si="593"/>
        <v>89.58</v>
      </c>
      <c r="H1587" s="1306">
        <f t="shared" si="594"/>
        <v>21.58</v>
      </c>
      <c r="I1587" s="1309">
        <f t="shared" si="595"/>
        <v>111.16</v>
      </c>
    </row>
    <row r="1588" spans="1:9" x14ac:dyDescent="0.2">
      <c r="A1588" s="1290" t="s">
        <v>951</v>
      </c>
      <c r="B1588" s="1325">
        <v>41.582999999999998</v>
      </c>
      <c r="C1588" s="1306">
        <f t="shared" si="591"/>
        <v>0.26318354430379748</v>
      </c>
      <c r="D1588" s="1305">
        <v>5.7782999999999998</v>
      </c>
      <c r="E1588" s="1306">
        <f t="shared" si="592"/>
        <v>240.27904889999999</v>
      </c>
      <c r="F1588" s="1307">
        <v>1</v>
      </c>
      <c r="G1588" s="1308">
        <f t="shared" si="593"/>
        <v>240.28</v>
      </c>
      <c r="H1588" s="1306">
        <f t="shared" si="594"/>
        <v>57.88</v>
      </c>
      <c r="I1588" s="1309">
        <f t="shared" si="595"/>
        <v>298.16000000000003</v>
      </c>
    </row>
    <row r="1589" spans="1:9" ht="25.5" x14ac:dyDescent="0.2">
      <c r="A1589" s="1290" t="s">
        <v>1404</v>
      </c>
      <c r="B1589" s="1325">
        <v>24</v>
      </c>
      <c r="C1589" s="1306">
        <f t="shared" si="591"/>
        <v>0.15189873417721519</v>
      </c>
      <c r="D1589" s="1305">
        <v>6.1619999999999999</v>
      </c>
      <c r="E1589" s="1306">
        <f t="shared" si="592"/>
        <v>147.88800000000001</v>
      </c>
      <c r="F1589" s="1307">
        <v>1</v>
      </c>
      <c r="G1589" s="1308">
        <f t="shared" si="593"/>
        <v>147.88999999999999</v>
      </c>
      <c r="H1589" s="1306">
        <f t="shared" si="594"/>
        <v>35.630000000000003</v>
      </c>
      <c r="I1589" s="1309">
        <f t="shared" si="595"/>
        <v>183.51999999999998</v>
      </c>
    </row>
    <row r="1590" spans="1:9" ht="25.5" x14ac:dyDescent="0.2">
      <c r="A1590" s="1290" t="s">
        <v>1404</v>
      </c>
      <c r="B1590" s="1325">
        <v>24</v>
      </c>
      <c r="C1590" s="1306">
        <f t="shared" si="591"/>
        <v>0.15189873417721519</v>
      </c>
      <c r="D1590" s="1305">
        <v>6.1619999999999999</v>
      </c>
      <c r="E1590" s="1306">
        <f t="shared" si="592"/>
        <v>147.88800000000001</v>
      </c>
      <c r="F1590" s="1307">
        <v>1</v>
      </c>
      <c r="G1590" s="1308">
        <f t="shared" si="593"/>
        <v>147.88999999999999</v>
      </c>
      <c r="H1590" s="1306">
        <f t="shared" si="594"/>
        <v>35.630000000000003</v>
      </c>
      <c r="I1590" s="1309">
        <f t="shared" si="595"/>
        <v>183.51999999999998</v>
      </c>
    </row>
    <row r="1591" spans="1:9" ht="25.5" x14ac:dyDescent="0.2">
      <c r="A1591" s="1290" t="s">
        <v>1404</v>
      </c>
      <c r="B1591" s="1325">
        <v>24</v>
      </c>
      <c r="C1591" s="1306">
        <f t="shared" si="591"/>
        <v>0.15189873417721519</v>
      </c>
      <c r="D1591" s="1305">
        <v>6.1619999999999999</v>
      </c>
      <c r="E1591" s="1306">
        <f t="shared" si="592"/>
        <v>147.88800000000001</v>
      </c>
      <c r="F1591" s="1307">
        <v>1</v>
      </c>
      <c r="G1591" s="1308">
        <f t="shared" si="593"/>
        <v>147.88999999999999</v>
      </c>
      <c r="H1591" s="1306">
        <f t="shared" si="594"/>
        <v>35.630000000000003</v>
      </c>
      <c r="I1591" s="1309">
        <f t="shared" si="595"/>
        <v>183.51999999999998</v>
      </c>
    </row>
    <row r="1592" spans="1:9" ht="25.5" x14ac:dyDescent="0.2">
      <c r="A1592" s="1290" t="s">
        <v>1404</v>
      </c>
      <c r="B1592" s="1325">
        <v>24</v>
      </c>
      <c r="C1592" s="1306">
        <f t="shared" si="591"/>
        <v>0.15189873417721519</v>
      </c>
      <c r="D1592" s="1305">
        <v>6.1619999999999999</v>
      </c>
      <c r="E1592" s="1306">
        <f t="shared" si="592"/>
        <v>147.88800000000001</v>
      </c>
      <c r="F1592" s="1307">
        <v>1</v>
      </c>
      <c r="G1592" s="1308">
        <f t="shared" si="593"/>
        <v>147.88999999999999</v>
      </c>
      <c r="H1592" s="1306">
        <f t="shared" si="594"/>
        <v>35.630000000000003</v>
      </c>
      <c r="I1592" s="1309">
        <f t="shared" si="595"/>
        <v>183.51999999999998</v>
      </c>
    </row>
    <row r="1593" spans="1:9" ht="25.5" x14ac:dyDescent="0.2">
      <c r="A1593" s="1290" t="s">
        <v>1404</v>
      </c>
      <c r="B1593" s="1325">
        <v>24</v>
      </c>
      <c r="C1593" s="1306">
        <f t="shared" si="591"/>
        <v>0.15189873417721519</v>
      </c>
      <c r="D1593" s="1305">
        <v>6.1619999999999999</v>
      </c>
      <c r="E1593" s="1306">
        <f t="shared" si="592"/>
        <v>147.88800000000001</v>
      </c>
      <c r="F1593" s="1307">
        <v>1</v>
      </c>
      <c r="G1593" s="1308">
        <f t="shared" si="593"/>
        <v>147.88999999999999</v>
      </c>
      <c r="H1593" s="1306">
        <f t="shared" si="594"/>
        <v>35.630000000000003</v>
      </c>
      <c r="I1593" s="1309">
        <f t="shared" si="595"/>
        <v>183.51999999999998</v>
      </c>
    </row>
    <row r="1594" spans="1:9" ht="25.5" x14ac:dyDescent="0.2">
      <c r="A1594" s="1290" t="s">
        <v>1404</v>
      </c>
      <c r="B1594" s="1325">
        <v>24</v>
      </c>
      <c r="C1594" s="1306">
        <f t="shared" si="591"/>
        <v>0.15189873417721519</v>
      </c>
      <c r="D1594" s="1305">
        <v>6.1619999999999999</v>
      </c>
      <c r="E1594" s="1306">
        <f t="shared" si="592"/>
        <v>147.88800000000001</v>
      </c>
      <c r="F1594" s="1307">
        <v>1</v>
      </c>
      <c r="G1594" s="1308">
        <f t="shared" si="593"/>
        <v>147.88999999999999</v>
      </c>
      <c r="H1594" s="1306">
        <f t="shared" si="594"/>
        <v>35.630000000000003</v>
      </c>
      <c r="I1594" s="1309">
        <f t="shared" si="595"/>
        <v>183.51999999999998</v>
      </c>
    </row>
    <row r="1595" spans="1:9" ht="25.5" x14ac:dyDescent="0.2">
      <c r="A1595" s="1290" t="s">
        <v>1404</v>
      </c>
      <c r="B1595" s="1325">
        <v>24</v>
      </c>
      <c r="C1595" s="1306">
        <f t="shared" si="591"/>
        <v>0.15189873417721519</v>
      </c>
      <c r="D1595" s="1305">
        <v>6.1619999999999999</v>
      </c>
      <c r="E1595" s="1306">
        <f t="shared" si="592"/>
        <v>147.88800000000001</v>
      </c>
      <c r="F1595" s="1307">
        <v>1</v>
      </c>
      <c r="G1595" s="1308">
        <f t="shared" si="593"/>
        <v>147.88999999999999</v>
      </c>
      <c r="H1595" s="1306">
        <f t="shared" si="594"/>
        <v>35.630000000000003</v>
      </c>
      <c r="I1595" s="1309">
        <f t="shared" si="595"/>
        <v>183.51999999999998</v>
      </c>
    </row>
    <row r="1596" spans="1:9" ht="25.5" x14ac:dyDescent="0.2">
      <c r="A1596" s="1290" t="s">
        <v>1404</v>
      </c>
      <c r="B1596" s="1325">
        <v>12</v>
      </c>
      <c r="C1596" s="1306">
        <f t="shared" si="591"/>
        <v>7.5949367088607597E-2</v>
      </c>
      <c r="D1596" s="1305">
        <v>6.1619999999999999</v>
      </c>
      <c r="E1596" s="1306">
        <f t="shared" si="592"/>
        <v>73.944000000000003</v>
      </c>
      <c r="F1596" s="1307">
        <v>1</v>
      </c>
      <c r="G1596" s="1308">
        <f t="shared" si="593"/>
        <v>73.94</v>
      </c>
      <c r="H1596" s="1306">
        <f t="shared" si="594"/>
        <v>17.809999999999999</v>
      </c>
      <c r="I1596" s="1309">
        <f t="shared" si="595"/>
        <v>91.75</v>
      </c>
    </row>
    <row r="1597" spans="1:9" x14ac:dyDescent="0.2">
      <c r="A1597" s="1290" t="s">
        <v>951</v>
      </c>
      <c r="B1597" s="1325">
        <v>8</v>
      </c>
      <c r="C1597" s="1306">
        <f t="shared" si="591"/>
        <v>5.0632911392405063E-2</v>
      </c>
      <c r="D1597" s="1305">
        <v>6.3418000000000001</v>
      </c>
      <c r="E1597" s="1306">
        <f t="shared" si="592"/>
        <v>50.734400000000001</v>
      </c>
      <c r="F1597" s="1307">
        <v>1</v>
      </c>
      <c r="G1597" s="1308">
        <f t="shared" si="593"/>
        <v>50.73</v>
      </c>
      <c r="H1597" s="1306">
        <f t="shared" si="594"/>
        <v>12.22</v>
      </c>
      <c r="I1597" s="1309">
        <f t="shared" si="595"/>
        <v>62.949999999999996</v>
      </c>
    </row>
    <row r="1598" spans="1:9" ht="25.5" x14ac:dyDescent="0.2">
      <c r="A1598" s="1290" t="s">
        <v>1741</v>
      </c>
      <c r="B1598" s="1325">
        <v>12</v>
      </c>
      <c r="C1598" s="1306">
        <f t="shared" si="591"/>
        <v>7.5949367088607597E-2</v>
      </c>
      <c r="D1598" s="1305">
        <v>6.3418000000000001</v>
      </c>
      <c r="E1598" s="1306">
        <f t="shared" si="592"/>
        <v>76.101600000000005</v>
      </c>
      <c r="F1598" s="1307">
        <v>1</v>
      </c>
      <c r="G1598" s="1308">
        <f t="shared" si="593"/>
        <v>76.099999999999994</v>
      </c>
      <c r="H1598" s="1306">
        <f t="shared" si="594"/>
        <v>18.329999999999998</v>
      </c>
      <c r="I1598" s="1309">
        <f t="shared" si="595"/>
        <v>94.429999999999993</v>
      </c>
    </row>
    <row r="1599" spans="1:9" ht="25.5" x14ac:dyDescent="0.2">
      <c r="A1599" s="1290" t="s">
        <v>1741</v>
      </c>
      <c r="B1599" s="1325">
        <v>24</v>
      </c>
      <c r="C1599" s="1306">
        <f t="shared" si="591"/>
        <v>0.15189873417721519</v>
      </c>
      <c r="D1599" s="1305">
        <v>6.3418000000000001</v>
      </c>
      <c r="E1599" s="1306">
        <f t="shared" si="592"/>
        <v>152.20320000000001</v>
      </c>
      <c r="F1599" s="1307">
        <v>1</v>
      </c>
      <c r="G1599" s="1308">
        <f t="shared" si="593"/>
        <v>152.19999999999999</v>
      </c>
      <c r="H1599" s="1306">
        <f t="shared" si="594"/>
        <v>36.659999999999997</v>
      </c>
      <c r="I1599" s="1309">
        <f t="shared" si="595"/>
        <v>188.85999999999999</v>
      </c>
    </row>
    <row r="1600" spans="1:9" x14ac:dyDescent="0.2">
      <c r="A1600" s="1290" t="s">
        <v>510</v>
      </c>
      <c r="B1600" s="1325">
        <v>48</v>
      </c>
      <c r="C1600" s="1306">
        <f t="shared" si="591"/>
        <v>0.30379746835443039</v>
      </c>
      <c r="D1600" s="1305">
        <v>1525</v>
      </c>
      <c r="E1600" s="1306">
        <f>D1600*C1600</f>
        <v>463.29113924050637</v>
      </c>
      <c r="F1600" s="1307">
        <v>1</v>
      </c>
      <c r="G1600" s="1308">
        <f t="shared" si="593"/>
        <v>463.29</v>
      </c>
      <c r="H1600" s="1306">
        <f t="shared" si="594"/>
        <v>111.61</v>
      </c>
      <c r="I1600" s="1309">
        <f t="shared" si="595"/>
        <v>574.9</v>
      </c>
    </row>
    <row r="1601" spans="1:9" ht="38.25" x14ac:dyDescent="0.2">
      <c r="A1601" s="1289" t="s">
        <v>9</v>
      </c>
      <c r="B1601" s="1324">
        <f>SUM(B1602:B1603)</f>
        <v>48</v>
      </c>
      <c r="C1601" s="1302">
        <f>SUM(C1602:C1603)</f>
        <v>0.30379746835443039</v>
      </c>
      <c r="D1601" s="1302"/>
      <c r="E1601" s="1302"/>
      <c r="F1601" s="1312"/>
      <c r="G1601" s="1302">
        <f>SUM(G1602:G1603)</f>
        <v>193.92</v>
      </c>
      <c r="H1601" s="1302">
        <f>SUM(H1602:H1603)</f>
        <v>46.72</v>
      </c>
      <c r="I1601" s="1304">
        <f>SUM(I1602:I1603)</f>
        <v>240.64</v>
      </c>
    </row>
    <row r="1602" spans="1:9" x14ac:dyDescent="0.2">
      <c r="A1602" s="1290" t="s">
        <v>62</v>
      </c>
      <c r="B1602" s="1325">
        <v>24</v>
      </c>
      <c r="C1602" s="1306">
        <f t="shared" ref="C1602:C1603" si="596">B1602/158</f>
        <v>0.15189873417721519</v>
      </c>
      <c r="D1602" s="1305">
        <v>4.04</v>
      </c>
      <c r="E1602" s="1306">
        <f>D1602*B1602</f>
        <v>96.960000000000008</v>
      </c>
      <c r="F1602" s="1307">
        <v>1</v>
      </c>
      <c r="G1602" s="1308">
        <f t="shared" ref="G1602:G1603" si="597">ROUND(E1602*F1602,2)</f>
        <v>96.96</v>
      </c>
      <c r="H1602" s="1306">
        <f>ROUND(G1602*24.09%,2)</f>
        <v>23.36</v>
      </c>
      <c r="I1602" s="1309">
        <f>G1602+H1602</f>
        <v>120.32</v>
      </c>
    </row>
    <row r="1603" spans="1:9" x14ac:dyDescent="0.2">
      <c r="A1603" s="1290" t="s">
        <v>62</v>
      </c>
      <c r="B1603" s="1325">
        <v>24</v>
      </c>
      <c r="C1603" s="1306">
        <f t="shared" si="596"/>
        <v>0.15189873417721519</v>
      </c>
      <c r="D1603" s="1305">
        <v>4.04</v>
      </c>
      <c r="E1603" s="1306">
        <f>D1603*B1603</f>
        <v>96.960000000000008</v>
      </c>
      <c r="F1603" s="1307">
        <v>1</v>
      </c>
      <c r="G1603" s="1308">
        <f t="shared" si="597"/>
        <v>96.96</v>
      </c>
      <c r="H1603" s="1306">
        <f>ROUND(G1603*24.09%,2)</f>
        <v>23.36</v>
      </c>
      <c r="I1603" s="1309">
        <f>G1603+H1603</f>
        <v>120.32</v>
      </c>
    </row>
    <row r="1604" spans="1:9" ht="25.5" x14ac:dyDescent="0.2">
      <c r="A1604" s="1289" t="s">
        <v>7</v>
      </c>
      <c r="B1604" s="1324">
        <f>SUM(B1605:B1617)</f>
        <v>238.08299999999997</v>
      </c>
      <c r="C1604" s="1302">
        <f>SUM(C1605:C1617)</f>
        <v>1.5068544303797469</v>
      </c>
      <c r="D1604" s="1302"/>
      <c r="E1604" s="1302"/>
      <c r="F1604" s="1312"/>
      <c r="G1604" s="1302">
        <f>SUM(G1605:G1617)</f>
        <v>912.44000000000017</v>
      </c>
      <c r="H1604" s="1302">
        <f>SUM(H1605:H1617)</f>
        <v>219.84000000000006</v>
      </c>
      <c r="I1604" s="1304">
        <f>SUM(I1605:I1617)</f>
        <v>1132.28</v>
      </c>
    </row>
    <row r="1605" spans="1:9" x14ac:dyDescent="0.2">
      <c r="A1605" s="1290" t="s">
        <v>1653</v>
      </c>
      <c r="B1605" s="1325">
        <v>24</v>
      </c>
      <c r="C1605" s="1306">
        <f t="shared" ref="C1605:C1617" si="598">B1605/158</f>
        <v>0.15189873417721519</v>
      </c>
      <c r="D1605" s="1305">
        <v>3.7164000000000001</v>
      </c>
      <c r="E1605" s="1306">
        <f t="shared" ref="E1605:E1617" si="599">D1605*B1605</f>
        <v>89.193600000000004</v>
      </c>
      <c r="F1605" s="1307">
        <v>1</v>
      </c>
      <c r="G1605" s="1308">
        <f t="shared" ref="G1605:G1617" si="600">ROUND(E1605*F1605,2)</f>
        <v>89.19</v>
      </c>
      <c r="H1605" s="1306">
        <f t="shared" ref="H1605:H1617" si="601">ROUND(G1605*24.09%,2)</f>
        <v>21.49</v>
      </c>
      <c r="I1605" s="1309">
        <f t="shared" ref="I1605:I1617" si="602">G1605+H1605</f>
        <v>110.67999999999999</v>
      </c>
    </row>
    <row r="1606" spans="1:9" x14ac:dyDescent="0.2">
      <c r="A1606" s="1290" t="s">
        <v>1653</v>
      </c>
      <c r="B1606" s="1325">
        <v>24</v>
      </c>
      <c r="C1606" s="1306">
        <f t="shared" si="598"/>
        <v>0.15189873417721519</v>
      </c>
      <c r="D1606" s="1305">
        <v>3.7164000000000001</v>
      </c>
      <c r="E1606" s="1306">
        <f t="shared" si="599"/>
        <v>89.193600000000004</v>
      </c>
      <c r="F1606" s="1307">
        <v>1</v>
      </c>
      <c r="G1606" s="1308">
        <f t="shared" si="600"/>
        <v>89.19</v>
      </c>
      <c r="H1606" s="1306">
        <f t="shared" si="601"/>
        <v>21.49</v>
      </c>
      <c r="I1606" s="1309">
        <f t="shared" si="602"/>
        <v>110.67999999999999</v>
      </c>
    </row>
    <row r="1607" spans="1:9" x14ac:dyDescent="0.2">
      <c r="A1607" s="1290" t="s">
        <v>1653</v>
      </c>
      <c r="B1607" s="1325">
        <v>24</v>
      </c>
      <c r="C1607" s="1306">
        <f t="shared" si="598"/>
        <v>0.15189873417721519</v>
      </c>
      <c r="D1607" s="1305">
        <v>3.7164000000000001</v>
      </c>
      <c r="E1607" s="1306">
        <f t="shared" si="599"/>
        <v>89.193600000000004</v>
      </c>
      <c r="F1607" s="1307">
        <v>1</v>
      </c>
      <c r="G1607" s="1308">
        <f t="shared" si="600"/>
        <v>89.19</v>
      </c>
      <c r="H1607" s="1306">
        <f t="shared" si="601"/>
        <v>21.49</v>
      </c>
      <c r="I1607" s="1309">
        <f t="shared" si="602"/>
        <v>110.67999999999999</v>
      </c>
    </row>
    <row r="1608" spans="1:9" x14ac:dyDescent="0.2">
      <c r="A1608" s="1290" t="s">
        <v>1653</v>
      </c>
      <c r="B1608" s="1325">
        <v>2</v>
      </c>
      <c r="C1608" s="1306">
        <f t="shared" si="598"/>
        <v>1.2658227848101266E-2</v>
      </c>
      <c r="D1608" s="1305">
        <v>3.7164000000000001</v>
      </c>
      <c r="E1608" s="1306">
        <f t="shared" si="599"/>
        <v>7.4328000000000003</v>
      </c>
      <c r="F1608" s="1307">
        <v>1</v>
      </c>
      <c r="G1608" s="1308">
        <f t="shared" si="600"/>
        <v>7.43</v>
      </c>
      <c r="H1608" s="1306">
        <f t="shared" si="601"/>
        <v>1.79</v>
      </c>
      <c r="I1608" s="1309">
        <f t="shared" si="602"/>
        <v>9.2199999999999989</v>
      </c>
    </row>
    <row r="1609" spans="1:9" x14ac:dyDescent="0.2">
      <c r="A1609" s="1290" t="s">
        <v>1653</v>
      </c>
      <c r="B1609" s="1325">
        <v>22</v>
      </c>
      <c r="C1609" s="1306">
        <f t="shared" si="598"/>
        <v>0.13924050632911392</v>
      </c>
      <c r="D1609" s="1305">
        <v>3.7164000000000001</v>
      </c>
      <c r="E1609" s="1306">
        <f t="shared" si="599"/>
        <v>81.760800000000003</v>
      </c>
      <c r="F1609" s="1307">
        <v>1</v>
      </c>
      <c r="G1609" s="1308">
        <f t="shared" si="600"/>
        <v>81.760000000000005</v>
      </c>
      <c r="H1609" s="1306">
        <f t="shared" si="601"/>
        <v>19.7</v>
      </c>
      <c r="I1609" s="1309">
        <f t="shared" si="602"/>
        <v>101.46000000000001</v>
      </c>
    </row>
    <row r="1610" spans="1:9" x14ac:dyDescent="0.2">
      <c r="A1610" s="1290" t="s">
        <v>1653</v>
      </c>
      <c r="B1610" s="1325">
        <v>8.6329999999999991</v>
      </c>
      <c r="C1610" s="1306">
        <f t="shared" si="598"/>
        <v>5.4639240506329109E-2</v>
      </c>
      <c r="D1610" s="1305">
        <v>3.7164000000000001</v>
      </c>
      <c r="E1610" s="1306">
        <f t="shared" si="599"/>
        <v>32.083681200000001</v>
      </c>
      <c r="F1610" s="1307">
        <v>1</v>
      </c>
      <c r="G1610" s="1308">
        <f t="shared" si="600"/>
        <v>32.08</v>
      </c>
      <c r="H1610" s="1306">
        <f t="shared" si="601"/>
        <v>7.73</v>
      </c>
      <c r="I1610" s="1309">
        <f t="shared" si="602"/>
        <v>39.81</v>
      </c>
    </row>
    <row r="1611" spans="1:9" x14ac:dyDescent="0.2">
      <c r="A1611" s="1290" t="s">
        <v>1653</v>
      </c>
      <c r="B1611" s="1325">
        <v>24</v>
      </c>
      <c r="C1611" s="1306">
        <f t="shared" si="598"/>
        <v>0.15189873417721519</v>
      </c>
      <c r="D1611" s="1305">
        <v>3.7164000000000001</v>
      </c>
      <c r="E1611" s="1306">
        <f t="shared" si="599"/>
        <v>89.193600000000004</v>
      </c>
      <c r="F1611" s="1307">
        <v>1</v>
      </c>
      <c r="G1611" s="1308">
        <f t="shared" si="600"/>
        <v>89.19</v>
      </c>
      <c r="H1611" s="1306">
        <f t="shared" si="601"/>
        <v>21.49</v>
      </c>
      <c r="I1611" s="1309">
        <f t="shared" si="602"/>
        <v>110.67999999999999</v>
      </c>
    </row>
    <row r="1612" spans="1:9" x14ac:dyDescent="0.2">
      <c r="A1612" s="1290" t="s">
        <v>1653</v>
      </c>
      <c r="B1612" s="1325">
        <v>24</v>
      </c>
      <c r="C1612" s="1306">
        <f t="shared" si="598"/>
        <v>0.15189873417721519</v>
      </c>
      <c r="D1612" s="1305">
        <v>3.7164000000000001</v>
      </c>
      <c r="E1612" s="1306">
        <f t="shared" si="599"/>
        <v>89.193600000000004</v>
      </c>
      <c r="F1612" s="1307">
        <v>1</v>
      </c>
      <c r="G1612" s="1308">
        <f t="shared" si="600"/>
        <v>89.19</v>
      </c>
      <c r="H1612" s="1306">
        <f t="shared" si="601"/>
        <v>21.49</v>
      </c>
      <c r="I1612" s="1309">
        <f t="shared" si="602"/>
        <v>110.67999999999999</v>
      </c>
    </row>
    <row r="1613" spans="1:9" x14ac:dyDescent="0.2">
      <c r="A1613" s="1290" t="s">
        <v>1672</v>
      </c>
      <c r="B1613" s="1325">
        <v>24</v>
      </c>
      <c r="C1613" s="1306">
        <f t="shared" si="598"/>
        <v>0.15189873417721519</v>
      </c>
      <c r="D1613" s="1305">
        <v>4.04</v>
      </c>
      <c r="E1613" s="1306">
        <f t="shared" si="599"/>
        <v>96.960000000000008</v>
      </c>
      <c r="F1613" s="1307">
        <v>1</v>
      </c>
      <c r="G1613" s="1308">
        <f t="shared" si="600"/>
        <v>96.96</v>
      </c>
      <c r="H1613" s="1306">
        <f t="shared" si="601"/>
        <v>23.36</v>
      </c>
      <c r="I1613" s="1309">
        <f t="shared" si="602"/>
        <v>120.32</v>
      </c>
    </row>
    <row r="1614" spans="1:9" x14ac:dyDescent="0.2">
      <c r="A1614" s="1290" t="s">
        <v>1672</v>
      </c>
      <c r="B1614" s="1325">
        <v>14.5</v>
      </c>
      <c r="C1614" s="1306">
        <f t="shared" si="598"/>
        <v>9.1772151898734181E-2</v>
      </c>
      <c r="D1614" s="1305">
        <v>4.04</v>
      </c>
      <c r="E1614" s="1306">
        <f t="shared" si="599"/>
        <v>58.58</v>
      </c>
      <c r="F1614" s="1307">
        <v>1</v>
      </c>
      <c r="G1614" s="1308">
        <f t="shared" si="600"/>
        <v>58.58</v>
      </c>
      <c r="H1614" s="1306">
        <f t="shared" si="601"/>
        <v>14.11</v>
      </c>
      <c r="I1614" s="1309">
        <f t="shared" si="602"/>
        <v>72.69</v>
      </c>
    </row>
    <row r="1615" spans="1:9" x14ac:dyDescent="0.2">
      <c r="A1615" s="1290" t="s">
        <v>1672</v>
      </c>
      <c r="B1615" s="1325">
        <v>14</v>
      </c>
      <c r="C1615" s="1306">
        <f t="shared" si="598"/>
        <v>8.8607594936708861E-2</v>
      </c>
      <c r="D1615" s="1305">
        <v>4.04</v>
      </c>
      <c r="E1615" s="1306">
        <f t="shared" si="599"/>
        <v>56.56</v>
      </c>
      <c r="F1615" s="1307">
        <v>1</v>
      </c>
      <c r="G1615" s="1308">
        <f t="shared" si="600"/>
        <v>56.56</v>
      </c>
      <c r="H1615" s="1306">
        <f t="shared" si="601"/>
        <v>13.63</v>
      </c>
      <c r="I1615" s="1309">
        <f t="shared" si="602"/>
        <v>70.19</v>
      </c>
    </row>
    <row r="1616" spans="1:9" x14ac:dyDescent="0.2">
      <c r="A1616" s="1290" t="s">
        <v>1672</v>
      </c>
      <c r="B1616" s="1325">
        <v>24</v>
      </c>
      <c r="C1616" s="1306">
        <f t="shared" si="598"/>
        <v>0.15189873417721519</v>
      </c>
      <c r="D1616" s="1305">
        <v>4.04</v>
      </c>
      <c r="E1616" s="1306">
        <f t="shared" si="599"/>
        <v>96.960000000000008</v>
      </c>
      <c r="F1616" s="1307">
        <v>1</v>
      </c>
      <c r="G1616" s="1308">
        <f t="shared" si="600"/>
        <v>96.96</v>
      </c>
      <c r="H1616" s="1306">
        <f t="shared" si="601"/>
        <v>23.36</v>
      </c>
      <c r="I1616" s="1309">
        <f t="shared" si="602"/>
        <v>120.32</v>
      </c>
    </row>
    <row r="1617" spans="1:9" x14ac:dyDescent="0.2">
      <c r="A1617" s="1290" t="s">
        <v>1672</v>
      </c>
      <c r="B1617" s="1325">
        <v>8.9499999999999993</v>
      </c>
      <c r="C1617" s="1306">
        <f t="shared" si="598"/>
        <v>5.6645569620253161E-2</v>
      </c>
      <c r="D1617" s="1305">
        <v>4.04</v>
      </c>
      <c r="E1617" s="1306">
        <f t="shared" si="599"/>
        <v>36.157999999999994</v>
      </c>
      <c r="F1617" s="1307">
        <v>1</v>
      </c>
      <c r="G1617" s="1308">
        <f t="shared" si="600"/>
        <v>36.159999999999997</v>
      </c>
      <c r="H1617" s="1306">
        <f t="shared" si="601"/>
        <v>8.7100000000000009</v>
      </c>
      <c r="I1617" s="1309">
        <f t="shared" si="602"/>
        <v>44.87</v>
      </c>
    </row>
    <row r="1618" spans="1:9" x14ac:dyDescent="0.2">
      <c r="A1618" s="1288" t="s">
        <v>1742</v>
      </c>
      <c r="B1618" s="1323">
        <f>B1619+B1645+B1695+B1710</f>
        <v>11109</v>
      </c>
      <c r="C1618" s="1298">
        <f>C1619+C1645+C1695+C1710</f>
        <v>70.310126582278485</v>
      </c>
      <c r="D1618" s="1298"/>
      <c r="E1618" s="1298"/>
      <c r="F1618" s="1299"/>
      <c r="G1618" s="1298">
        <f>G1619+G1645+G1695+G1710</f>
        <v>67901.78</v>
      </c>
      <c r="H1618" s="1298">
        <f>H1619+H1645+H1695+H1710</f>
        <v>16357.57</v>
      </c>
      <c r="I1618" s="1300">
        <f>I1619+I1645+I1695+I1710</f>
        <v>84259.349999999991</v>
      </c>
    </row>
    <row r="1619" spans="1:9" ht="25.5" x14ac:dyDescent="0.2">
      <c r="A1619" s="1289" t="s">
        <v>10</v>
      </c>
      <c r="B1619" s="1324">
        <f>SUM(B1620:B1644)</f>
        <v>2074</v>
      </c>
      <c r="C1619" s="1302">
        <f>SUM(C1620:C1644)</f>
        <v>13.126582278481015</v>
      </c>
      <c r="D1619" s="1302"/>
      <c r="E1619" s="1302"/>
      <c r="F1619" s="1312"/>
      <c r="G1619" s="1302">
        <f>SUM(G1620:G1644)</f>
        <v>21012.709999999992</v>
      </c>
      <c r="H1619" s="1302">
        <f>SUM(H1620:H1644)</f>
        <v>5061.9500000000016</v>
      </c>
      <c r="I1619" s="1304">
        <f>SUM(I1620:I1644)</f>
        <v>26074.660000000003</v>
      </c>
    </row>
    <row r="1620" spans="1:9" ht="13.9" customHeight="1" x14ac:dyDescent="0.2">
      <c r="A1620" s="1290" t="s">
        <v>1743</v>
      </c>
      <c r="B1620" s="1325">
        <v>16</v>
      </c>
      <c r="C1620" s="1306">
        <f t="shared" ref="C1620:C1644" si="603">B1620/158</f>
        <v>0.10126582278481013</v>
      </c>
      <c r="D1620" s="1305">
        <v>8.1820000000000004</v>
      </c>
      <c r="E1620" s="1306">
        <f t="shared" ref="E1620:E1642" si="604">D1620*B1620</f>
        <v>130.91200000000001</v>
      </c>
      <c r="F1620" s="1307">
        <v>1</v>
      </c>
      <c r="G1620" s="1308">
        <f t="shared" ref="G1620:G1644" si="605">ROUND(E1620*F1620,2)</f>
        <v>130.91</v>
      </c>
      <c r="H1620" s="1306">
        <f t="shared" ref="H1620:H1644" si="606">ROUND(G1620*24.09%,2)</f>
        <v>31.54</v>
      </c>
      <c r="I1620" s="1309">
        <f t="shared" ref="I1620:I1644" si="607">G1620+H1620</f>
        <v>162.44999999999999</v>
      </c>
    </row>
    <row r="1621" spans="1:9" x14ac:dyDescent="0.2">
      <c r="A1621" s="1290" t="s">
        <v>1743</v>
      </c>
      <c r="B1621" s="1325">
        <v>40</v>
      </c>
      <c r="C1621" s="1306">
        <f t="shared" si="603"/>
        <v>0.25316455696202533</v>
      </c>
      <c r="D1621" s="1305">
        <v>8.1820000000000004</v>
      </c>
      <c r="E1621" s="1306">
        <f t="shared" si="604"/>
        <v>327.28000000000003</v>
      </c>
      <c r="F1621" s="1307">
        <v>1</v>
      </c>
      <c r="G1621" s="1308">
        <f t="shared" si="605"/>
        <v>327.27999999999997</v>
      </c>
      <c r="H1621" s="1306">
        <f t="shared" si="606"/>
        <v>78.84</v>
      </c>
      <c r="I1621" s="1309">
        <f t="shared" si="607"/>
        <v>406.12</v>
      </c>
    </row>
    <row r="1622" spans="1:9" x14ac:dyDescent="0.2">
      <c r="A1622" s="1290" t="s">
        <v>1327</v>
      </c>
      <c r="B1622" s="1325">
        <v>80</v>
      </c>
      <c r="C1622" s="1306">
        <f t="shared" si="603"/>
        <v>0.50632911392405067</v>
      </c>
      <c r="D1622" s="1305">
        <v>9.6386000000000003</v>
      </c>
      <c r="E1622" s="1306">
        <f t="shared" si="604"/>
        <v>771.08799999999997</v>
      </c>
      <c r="F1622" s="1307">
        <v>1</v>
      </c>
      <c r="G1622" s="1308">
        <f t="shared" si="605"/>
        <v>771.09</v>
      </c>
      <c r="H1622" s="1306">
        <f t="shared" si="606"/>
        <v>185.76</v>
      </c>
      <c r="I1622" s="1309">
        <f t="shared" si="607"/>
        <v>956.85</v>
      </c>
    </row>
    <row r="1623" spans="1:9" x14ac:dyDescent="0.2">
      <c r="A1623" s="1290" t="s">
        <v>1327</v>
      </c>
      <c r="B1623" s="1325">
        <v>88</v>
      </c>
      <c r="C1623" s="1306">
        <f t="shared" si="603"/>
        <v>0.55696202531645567</v>
      </c>
      <c r="D1623" s="1305">
        <v>9.6386000000000003</v>
      </c>
      <c r="E1623" s="1306">
        <f t="shared" si="604"/>
        <v>848.19680000000005</v>
      </c>
      <c r="F1623" s="1307">
        <v>1</v>
      </c>
      <c r="G1623" s="1308">
        <f t="shared" si="605"/>
        <v>848.2</v>
      </c>
      <c r="H1623" s="1306">
        <f t="shared" si="606"/>
        <v>204.33</v>
      </c>
      <c r="I1623" s="1309">
        <f t="shared" si="607"/>
        <v>1052.53</v>
      </c>
    </row>
    <row r="1624" spans="1:9" x14ac:dyDescent="0.2">
      <c r="A1624" s="1290" t="s">
        <v>1327</v>
      </c>
      <c r="B1624" s="1325">
        <v>144</v>
      </c>
      <c r="C1624" s="1306">
        <f t="shared" si="603"/>
        <v>0.91139240506329111</v>
      </c>
      <c r="D1624" s="1305">
        <v>9.8363999999999994</v>
      </c>
      <c r="E1624" s="1306">
        <f t="shared" si="604"/>
        <v>1416.4415999999999</v>
      </c>
      <c r="F1624" s="1307">
        <v>1</v>
      </c>
      <c r="G1624" s="1308">
        <f t="shared" si="605"/>
        <v>1416.44</v>
      </c>
      <c r="H1624" s="1306">
        <f t="shared" si="606"/>
        <v>341.22</v>
      </c>
      <c r="I1624" s="1309">
        <f t="shared" si="607"/>
        <v>1757.66</v>
      </c>
    </row>
    <row r="1625" spans="1:9" x14ac:dyDescent="0.2">
      <c r="A1625" s="1290" t="s">
        <v>1327</v>
      </c>
      <c r="B1625" s="1325">
        <v>104</v>
      </c>
      <c r="C1625" s="1306">
        <f t="shared" si="603"/>
        <v>0.65822784810126578</v>
      </c>
      <c r="D1625" s="1305">
        <v>9.8363999999999994</v>
      </c>
      <c r="E1625" s="1306">
        <f t="shared" si="604"/>
        <v>1022.9856</v>
      </c>
      <c r="F1625" s="1307">
        <v>1</v>
      </c>
      <c r="G1625" s="1308">
        <f t="shared" si="605"/>
        <v>1022.99</v>
      </c>
      <c r="H1625" s="1306">
        <f t="shared" si="606"/>
        <v>246.44</v>
      </c>
      <c r="I1625" s="1309">
        <f t="shared" si="607"/>
        <v>1269.43</v>
      </c>
    </row>
    <row r="1626" spans="1:9" x14ac:dyDescent="0.2">
      <c r="A1626" s="1290" t="s">
        <v>1327</v>
      </c>
      <c r="B1626" s="1325">
        <v>168</v>
      </c>
      <c r="C1626" s="1306">
        <f t="shared" si="603"/>
        <v>1.0632911392405062</v>
      </c>
      <c r="D1626" s="1305">
        <v>9.8363999999999994</v>
      </c>
      <c r="E1626" s="1306">
        <f t="shared" si="604"/>
        <v>1652.5151999999998</v>
      </c>
      <c r="F1626" s="1307">
        <v>1</v>
      </c>
      <c r="G1626" s="1308">
        <f t="shared" si="605"/>
        <v>1652.52</v>
      </c>
      <c r="H1626" s="1306">
        <f t="shared" si="606"/>
        <v>398.09</v>
      </c>
      <c r="I1626" s="1309">
        <f t="shared" si="607"/>
        <v>2050.61</v>
      </c>
    </row>
    <row r="1627" spans="1:9" x14ac:dyDescent="0.2">
      <c r="A1627" s="1290" t="s">
        <v>1327</v>
      </c>
      <c r="B1627" s="1325">
        <v>80</v>
      </c>
      <c r="C1627" s="1306">
        <f t="shared" si="603"/>
        <v>0.50632911392405067</v>
      </c>
      <c r="D1627" s="1305">
        <v>9.8363999999999994</v>
      </c>
      <c r="E1627" s="1306">
        <f t="shared" si="604"/>
        <v>786.91199999999992</v>
      </c>
      <c r="F1627" s="1307">
        <v>1</v>
      </c>
      <c r="G1627" s="1308">
        <f t="shared" si="605"/>
        <v>786.91</v>
      </c>
      <c r="H1627" s="1306">
        <f t="shared" si="606"/>
        <v>189.57</v>
      </c>
      <c r="I1627" s="1309">
        <f t="shared" si="607"/>
        <v>976.48</v>
      </c>
    </row>
    <row r="1628" spans="1:9" x14ac:dyDescent="0.2">
      <c r="A1628" s="1290" t="s">
        <v>1327</v>
      </c>
      <c r="B1628" s="1325">
        <v>136</v>
      </c>
      <c r="C1628" s="1306">
        <f t="shared" si="603"/>
        <v>0.86075949367088611</v>
      </c>
      <c r="D1628" s="1305">
        <v>9.8363999999999994</v>
      </c>
      <c r="E1628" s="1306">
        <f t="shared" si="604"/>
        <v>1337.7503999999999</v>
      </c>
      <c r="F1628" s="1307">
        <v>1</v>
      </c>
      <c r="G1628" s="1308">
        <f t="shared" si="605"/>
        <v>1337.75</v>
      </c>
      <c r="H1628" s="1306">
        <f t="shared" si="606"/>
        <v>322.26</v>
      </c>
      <c r="I1628" s="1309">
        <f t="shared" si="607"/>
        <v>1660.01</v>
      </c>
    </row>
    <row r="1629" spans="1:9" x14ac:dyDescent="0.2">
      <c r="A1629" s="1290" t="s">
        <v>1327</v>
      </c>
      <c r="B1629" s="1325">
        <v>144</v>
      </c>
      <c r="C1629" s="1306">
        <f t="shared" si="603"/>
        <v>0.91139240506329111</v>
      </c>
      <c r="D1629" s="1305">
        <v>9.8363999999999994</v>
      </c>
      <c r="E1629" s="1306">
        <f t="shared" si="604"/>
        <v>1416.4415999999999</v>
      </c>
      <c r="F1629" s="1307">
        <v>1</v>
      </c>
      <c r="G1629" s="1308">
        <f t="shared" si="605"/>
        <v>1416.44</v>
      </c>
      <c r="H1629" s="1306">
        <f t="shared" si="606"/>
        <v>341.22</v>
      </c>
      <c r="I1629" s="1309">
        <f t="shared" si="607"/>
        <v>1757.66</v>
      </c>
    </row>
    <row r="1630" spans="1:9" x14ac:dyDescent="0.2">
      <c r="A1630" s="1290" t="s">
        <v>1327</v>
      </c>
      <c r="B1630" s="1325">
        <v>96</v>
      </c>
      <c r="C1630" s="1306">
        <f t="shared" si="603"/>
        <v>0.60759493670886078</v>
      </c>
      <c r="D1630" s="1305">
        <v>9.8363999999999994</v>
      </c>
      <c r="E1630" s="1306">
        <f t="shared" si="604"/>
        <v>944.2944</v>
      </c>
      <c r="F1630" s="1307">
        <v>1</v>
      </c>
      <c r="G1630" s="1308">
        <f t="shared" si="605"/>
        <v>944.29</v>
      </c>
      <c r="H1630" s="1306">
        <f t="shared" si="606"/>
        <v>227.48</v>
      </c>
      <c r="I1630" s="1309">
        <f t="shared" si="607"/>
        <v>1171.77</v>
      </c>
    </row>
    <row r="1631" spans="1:9" x14ac:dyDescent="0.2">
      <c r="A1631" s="1290" t="s">
        <v>1327</v>
      </c>
      <c r="B1631" s="1325">
        <v>88</v>
      </c>
      <c r="C1631" s="1306">
        <f t="shared" si="603"/>
        <v>0.55696202531645567</v>
      </c>
      <c r="D1631" s="1305">
        <v>9.8363999999999994</v>
      </c>
      <c r="E1631" s="1306">
        <f t="shared" si="604"/>
        <v>865.6031999999999</v>
      </c>
      <c r="F1631" s="1307">
        <v>1</v>
      </c>
      <c r="G1631" s="1308">
        <f t="shared" si="605"/>
        <v>865.6</v>
      </c>
      <c r="H1631" s="1306">
        <f t="shared" si="606"/>
        <v>208.52</v>
      </c>
      <c r="I1631" s="1309">
        <f t="shared" si="607"/>
        <v>1074.1200000000001</v>
      </c>
    </row>
    <row r="1632" spans="1:9" x14ac:dyDescent="0.2">
      <c r="A1632" s="1290" t="s">
        <v>1327</v>
      </c>
      <c r="B1632" s="1325">
        <v>72</v>
      </c>
      <c r="C1632" s="1306">
        <f t="shared" si="603"/>
        <v>0.45569620253164556</v>
      </c>
      <c r="D1632" s="1305">
        <v>9.8363999999999994</v>
      </c>
      <c r="E1632" s="1306">
        <f t="shared" si="604"/>
        <v>708.22079999999994</v>
      </c>
      <c r="F1632" s="1307">
        <v>1</v>
      </c>
      <c r="G1632" s="1308">
        <f t="shared" si="605"/>
        <v>708.22</v>
      </c>
      <c r="H1632" s="1306">
        <f t="shared" si="606"/>
        <v>170.61</v>
      </c>
      <c r="I1632" s="1309">
        <f t="shared" si="607"/>
        <v>878.83</v>
      </c>
    </row>
    <row r="1633" spans="1:9" x14ac:dyDescent="0.2">
      <c r="A1633" s="1290" t="s">
        <v>1327</v>
      </c>
      <c r="B1633" s="1325">
        <v>72</v>
      </c>
      <c r="C1633" s="1306">
        <f t="shared" si="603"/>
        <v>0.45569620253164556</v>
      </c>
      <c r="D1633" s="1305">
        <v>9.8363999999999994</v>
      </c>
      <c r="E1633" s="1306">
        <f t="shared" si="604"/>
        <v>708.22079999999994</v>
      </c>
      <c r="F1633" s="1307">
        <v>1</v>
      </c>
      <c r="G1633" s="1308">
        <f t="shared" si="605"/>
        <v>708.22</v>
      </c>
      <c r="H1633" s="1306">
        <f t="shared" si="606"/>
        <v>170.61</v>
      </c>
      <c r="I1633" s="1309">
        <f t="shared" si="607"/>
        <v>878.83</v>
      </c>
    </row>
    <row r="1634" spans="1:9" x14ac:dyDescent="0.2">
      <c r="A1634" s="1290" t="s">
        <v>1327</v>
      </c>
      <c r="B1634" s="1325">
        <v>72</v>
      </c>
      <c r="C1634" s="1306">
        <f t="shared" si="603"/>
        <v>0.45569620253164556</v>
      </c>
      <c r="D1634" s="1305">
        <v>9.8363999999999994</v>
      </c>
      <c r="E1634" s="1306">
        <f t="shared" si="604"/>
        <v>708.22079999999994</v>
      </c>
      <c r="F1634" s="1307">
        <v>1</v>
      </c>
      <c r="G1634" s="1308">
        <f t="shared" si="605"/>
        <v>708.22</v>
      </c>
      <c r="H1634" s="1306">
        <f t="shared" si="606"/>
        <v>170.61</v>
      </c>
      <c r="I1634" s="1309">
        <f t="shared" si="607"/>
        <v>878.83</v>
      </c>
    </row>
    <row r="1635" spans="1:9" x14ac:dyDescent="0.2">
      <c r="A1635" s="1290" t="s">
        <v>1327</v>
      </c>
      <c r="B1635" s="1325">
        <v>72</v>
      </c>
      <c r="C1635" s="1306">
        <f t="shared" si="603"/>
        <v>0.45569620253164556</v>
      </c>
      <c r="D1635" s="1305">
        <v>9.8363999999999994</v>
      </c>
      <c r="E1635" s="1306">
        <f t="shared" si="604"/>
        <v>708.22079999999994</v>
      </c>
      <c r="F1635" s="1307">
        <v>1</v>
      </c>
      <c r="G1635" s="1308">
        <f t="shared" si="605"/>
        <v>708.22</v>
      </c>
      <c r="H1635" s="1306">
        <f t="shared" si="606"/>
        <v>170.61</v>
      </c>
      <c r="I1635" s="1309">
        <f t="shared" si="607"/>
        <v>878.83</v>
      </c>
    </row>
    <row r="1636" spans="1:9" x14ac:dyDescent="0.2">
      <c r="A1636" s="1290" t="s">
        <v>1327</v>
      </c>
      <c r="B1636" s="1325">
        <v>16</v>
      </c>
      <c r="C1636" s="1306">
        <f t="shared" si="603"/>
        <v>0.10126582278481013</v>
      </c>
      <c r="D1636" s="1305">
        <v>9.8363999999999994</v>
      </c>
      <c r="E1636" s="1306">
        <f t="shared" si="604"/>
        <v>157.38239999999999</v>
      </c>
      <c r="F1636" s="1307">
        <v>1</v>
      </c>
      <c r="G1636" s="1308">
        <f t="shared" si="605"/>
        <v>157.38</v>
      </c>
      <c r="H1636" s="1306">
        <f t="shared" si="606"/>
        <v>37.909999999999997</v>
      </c>
      <c r="I1636" s="1309">
        <f t="shared" si="607"/>
        <v>195.29</v>
      </c>
    </row>
    <row r="1637" spans="1:9" x14ac:dyDescent="0.2">
      <c r="A1637" s="1290" t="s">
        <v>1327</v>
      </c>
      <c r="B1637" s="1325">
        <v>64</v>
      </c>
      <c r="C1637" s="1306">
        <f t="shared" si="603"/>
        <v>0.4050632911392405</v>
      </c>
      <c r="D1637" s="1305">
        <v>9.8363999999999994</v>
      </c>
      <c r="E1637" s="1306">
        <f t="shared" si="604"/>
        <v>629.52959999999996</v>
      </c>
      <c r="F1637" s="1307">
        <v>1</v>
      </c>
      <c r="G1637" s="1308">
        <f t="shared" si="605"/>
        <v>629.53</v>
      </c>
      <c r="H1637" s="1306">
        <f t="shared" si="606"/>
        <v>151.65</v>
      </c>
      <c r="I1637" s="1309">
        <f t="shared" si="607"/>
        <v>781.18</v>
      </c>
    </row>
    <row r="1638" spans="1:9" x14ac:dyDescent="0.2">
      <c r="A1638" s="1290" t="s">
        <v>1327</v>
      </c>
      <c r="B1638" s="1325">
        <v>104</v>
      </c>
      <c r="C1638" s="1306">
        <f t="shared" si="603"/>
        <v>0.65822784810126578</v>
      </c>
      <c r="D1638" s="1305">
        <v>9.8363999999999994</v>
      </c>
      <c r="E1638" s="1306">
        <f t="shared" si="604"/>
        <v>1022.9856</v>
      </c>
      <c r="F1638" s="1307">
        <v>1</v>
      </c>
      <c r="G1638" s="1308">
        <f t="shared" si="605"/>
        <v>1022.99</v>
      </c>
      <c r="H1638" s="1306">
        <f t="shared" si="606"/>
        <v>246.44</v>
      </c>
      <c r="I1638" s="1309">
        <f t="shared" si="607"/>
        <v>1269.43</v>
      </c>
    </row>
    <row r="1639" spans="1:9" x14ac:dyDescent="0.2">
      <c r="A1639" s="1290" t="s">
        <v>1327</v>
      </c>
      <c r="B1639" s="1325">
        <v>88</v>
      </c>
      <c r="C1639" s="1306">
        <f t="shared" si="603"/>
        <v>0.55696202531645567</v>
      </c>
      <c r="D1639" s="1305">
        <v>9.8363999999999994</v>
      </c>
      <c r="E1639" s="1306">
        <f t="shared" si="604"/>
        <v>865.6031999999999</v>
      </c>
      <c r="F1639" s="1307">
        <v>1</v>
      </c>
      <c r="G1639" s="1308">
        <f t="shared" si="605"/>
        <v>865.6</v>
      </c>
      <c r="H1639" s="1306">
        <f t="shared" si="606"/>
        <v>208.52</v>
      </c>
      <c r="I1639" s="1309">
        <f t="shared" si="607"/>
        <v>1074.1200000000001</v>
      </c>
    </row>
    <row r="1640" spans="1:9" x14ac:dyDescent="0.2">
      <c r="A1640" s="1290" t="s">
        <v>1327</v>
      </c>
      <c r="B1640" s="1325">
        <v>88</v>
      </c>
      <c r="C1640" s="1306">
        <f t="shared" si="603"/>
        <v>0.55696202531645567</v>
      </c>
      <c r="D1640" s="1305">
        <v>9.8363999999999994</v>
      </c>
      <c r="E1640" s="1306">
        <f t="shared" si="604"/>
        <v>865.6031999999999</v>
      </c>
      <c r="F1640" s="1307">
        <v>1</v>
      </c>
      <c r="G1640" s="1308">
        <f t="shared" si="605"/>
        <v>865.6</v>
      </c>
      <c r="H1640" s="1306">
        <f t="shared" si="606"/>
        <v>208.52</v>
      </c>
      <c r="I1640" s="1309">
        <f t="shared" si="607"/>
        <v>1074.1200000000001</v>
      </c>
    </row>
    <row r="1641" spans="1:9" x14ac:dyDescent="0.2">
      <c r="A1641" s="1290" t="s">
        <v>1744</v>
      </c>
      <c r="B1641" s="1325">
        <v>24</v>
      </c>
      <c r="C1641" s="1306">
        <f t="shared" si="603"/>
        <v>0.15189873417721519</v>
      </c>
      <c r="D1641" s="1305">
        <v>13.6127</v>
      </c>
      <c r="E1641" s="1306">
        <f t="shared" si="604"/>
        <v>326.70479999999998</v>
      </c>
      <c r="F1641" s="1307">
        <v>1</v>
      </c>
      <c r="G1641" s="1308">
        <f t="shared" si="605"/>
        <v>326.7</v>
      </c>
      <c r="H1641" s="1306">
        <f t="shared" si="606"/>
        <v>78.7</v>
      </c>
      <c r="I1641" s="1309">
        <f t="shared" si="607"/>
        <v>405.4</v>
      </c>
    </row>
    <row r="1642" spans="1:9" x14ac:dyDescent="0.2">
      <c r="A1642" s="1290" t="s">
        <v>1744</v>
      </c>
      <c r="B1642" s="1325">
        <v>12</v>
      </c>
      <c r="C1642" s="1306">
        <f t="shared" si="603"/>
        <v>7.5949367088607597E-2</v>
      </c>
      <c r="D1642" s="1305">
        <v>13.6127</v>
      </c>
      <c r="E1642" s="1306">
        <f t="shared" si="604"/>
        <v>163.35239999999999</v>
      </c>
      <c r="F1642" s="1307">
        <v>1</v>
      </c>
      <c r="G1642" s="1308">
        <f t="shared" si="605"/>
        <v>163.35</v>
      </c>
      <c r="H1642" s="1306">
        <f t="shared" si="606"/>
        <v>39.35</v>
      </c>
      <c r="I1642" s="1309">
        <f t="shared" si="607"/>
        <v>202.7</v>
      </c>
    </row>
    <row r="1643" spans="1:9" x14ac:dyDescent="0.2">
      <c r="A1643" s="1290" t="s">
        <v>1327</v>
      </c>
      <c r="B1643" s="1325">
        <v>71</v>
      </c>
      <c r="C1643" s="1306">
        <f t="shared" si="603"/>
        <v>0.44936708860759494</v>
      </c>
      <c r="D1643" s="1305">
        <v>1641</v>
      </c>
      <c r="E1643" s="1306">
        <f>D1643*C1643</f>
        <v>737.41139240506334</v>
      </c>
      <c r="F1643" s="1307">
        <v>1</v>
      </c>
      <c r="G1643" s="1308">
        <f t="shared" si="605"/>
        <v>737.41</v>
      </c>
      <c r="H1643" s="1306">
        <f t="shared" si="606"/>
        <v>177.64</v>
      </c>
      <c r="I1643" s="1309">
        <f t="shared" si="607"/>
        <v>915.05</v>
      </c>
    </row>
    <row r="1644" spans="1:9" x14ac:dyDescent="0.2">
      <c r="A1644" s="1290" t="s">
        <v>1716</v>
      </c>
      <c r="B1644" s="1325">
        <v>135</v>
      </c>
      <c r="C1644" s="1306">
        <f t="shared" si="603"/>
        <v>0.85443037974683544</v>
      </c>
      <c r="D1644" s="1305">
        <v>2213</v>
      </c>
      <c r="E1644" s="1306">
        <f>D1644*C1644</f>
        <v>1890.8544303797469</v>
      </c>
      <c r="F1644" s="1307">
        <v>1</v>
      </c>
      <c r="G1644" s="1308">
        <f t="shared" si="605"/>
        <v>1890.85</v>
      </c>
      <c r="H1644" s="1306">
        <f t="shared" si="606"/>
        <v>455.51</v>
      </c>
      <c r="I1644" s="1309">
        <f t="shared" si="607"/>
        <v>2346.3599999999997</v>
      </c>
    </row>
    <row r="1645" spans="1:9" ht="38.25" x14ac:dyDescent="0.2">
      <c r="A1645" s="1289" t="s">
        <v>8</v>
      </c>
      <c r="B1645" s="1324">
        <f>SUM(B1646:B1694)</f>
        <v>5243</v>
      </c>
      <c r="C1645" s="1302">
        <f>SUM(C1646:C1694)</f>
        <v>33.183544303797468</v>
      </c>
      <c r="D1645" s="1302"/>
      <c r="E1645" s="1302"/>
      <c r="F1645" s="1312"/>
      <c r="G1645" s="1302">
        <f>SUM(G1646:G1694)</f>
        <v>32239.9</v>
      </c>
      <c r="H1645" s="1302">
        <f>SUM(H1646:H1694)</f>
        <v>7766.619999999999</v>
      </c>
      <c r="I1645" s="1304">
        <f>SUM(I1646:I1694)</f>
        <v>40006.519999999997</v>
      </c>
    </row>
    <row r="1646" spans="1:9" x14ac:dyDescent="0.2">
      <c r="A1646" s="1290" t="s">
        <v>612</v>
      </c>
      <c r="B1646" s="1325">
        <v>216</v>
      </c>
      <c r="C1646" s="1306">
        <f t="shared" ref="C1646:C1694" si="608">B1646/158</f>
        <v>1.3670886075949367</v>
      </c>
      <c r="D1646" s="1305">
        <v>5.5984999999999996</v>
      </c>
      <c r="E1646" s="1306">
        <f t="shared" ref="E1646:E1690" si="609">D1646*B1646</f>
        <v>1209.2759999999998</v>
      </c>
      <c r="F1646" s="1307">
        <v>1</v>
      </c>
      <c r="G1646" s="1308">
        <f t="shared" ref="G1646:G1694" si="610">ROUND(E1646*F1646,2)</f>
        <v>1209.28</v>
      </c>
      <c r="H1646" s="1306">
        <f t="shared" ref="H1646:H1694" si="611">ROUND(G1646*24.09%,2)</f>
        <v>291.32</v>
      </c>
      <c r="I1646" s="1309">
        <f t="shared" ref="I1646:I1694" si="612">G1646+H1646</f>
        <v>1500.6</v>
      </c>
    </row>
    <row r="1647" spans="1:9" x14ac:dyDescent="0.2">
      <c r="A1647" s="1290" t="s">
        <v>612</v>
      </c>
      <c r="B1647" s="1325">
        <v>40</v>
      </c>
      <c r="C1647" s="1306">
        <f t="shared" si="608"/>
        <v>0.25316455696202533</v>
      </c>
      <c r="D1647" s="1305">
        <v>5.5984999999999996</v>
      </c>
      <c r="E1647" s="1306">
        <f t="shared" si="609"/>
        <v>223.94</v>
      </c>
      <c r="F1647" s="1307">
        <v>1</v>
      </c>
      <c r="G1647" s="1308">
        <f t="shared" si="610"/>
        <v>223.94</v>
      </c>
      <c r="H1647" s="1306">
        <f t="shared" si="611"/>
        <v>53.95</v>
      </c>
      <c r="I1647" s="1309">
        <f t="shared" si="612"/>
        <v>277.89</v>
      </c>
    </row>
    <row r="1648" spans="1:9" x14ac:dyDescent="0.2">
      <c r="A1648" s="1290" t="s">
        <v>612</v>
      </c>
      <c r="B1648" s="1325">
        <v>24</v>
      </c>
      <c r="C1648" s="1306">
        <f t="shared" si="608"/>
        <v>0.15189873417721519</v>
      </c>
      <c r="D1648" s="1305">
        <v>5.5984999999999996</v>
      </c>
      <c r="E1648" s="1306">
        <f t="shared" si="609"/>
        <v>134.36399999999998</v>
      </c>
      <c r="F1648" s="1307">
        <v>1</v>
      </c>
      <c r="G1648" s="1308">
        <f t="shared" si="610"/>
        <v>134.36000000000001</v>
      </c>
      <c r="H1648" s="1306">
        <f t="shared" si="611"/>
        <v>32.369999999999997</v>
      </c>
      <c r="I1648" s="1309">
        <f t="shared" si="612"/>
        <v>166.73000000000002</v>
      </c>
    </row>
    <row r="1649" spans="1:9" x14ac:dyDescent="0.2">
      <c r="A1649" s="1290" t="s">
        <v>612</v>
      </c>
      <c r="B1649" s="1325">
        <v>32</v>
      </c>
      <c r="C1649" s="1306">
        <f t="shared" si="608"/>
        <v>0.20253164556962025</v>
      </c>
      <c r="D1649" s="1305">
        <v>5.5984999999999996</v>
      </c>
      <c r="E1649" s="1306">
        <f t="shared" si="609"/>
        <v>179.15199999999999</v>
      </c>
      <c r="F1649" s="1307">
        <v>1</v>
      </c>
      <c r="G1649" s="1308">
        <f t="shared" si="610"/>
        <v>179.15</v>
      </c>
      <c r="H1649" s="1306">
        <f t="shared" si="611"/>
        <v>43.16</v>
      </c>
      <c r="I1649" s="1309">
        <f t="shared" si="612"/>
        <v>222.31</v>
      </c>
    </row>
    <row r="1650" spans="1:9" x14ac:dyDescent="0.2">
      <c r="A1650" s="1290" t="s">
        <v>612</v>
      </c>
      <c r="B1650" s="1325">
        <v>48</v>
      </c>
      <c r="C1650" s="1306">
        <f t="shared" si="608"/>
        <v>0.30379746835443039</v>
      </c>
      <c r="D1650" s="1305">
        <v>5.5984999999999996</v>
      </c>
      <c r="E1650" s="1306">
        <f t="shared" si="609"/>
        <v>268.72799999999995</v>
      </c>
      <c r="F1650" s="1307">
        <v>1</v>
      </c>
      <c r="G1650" s="1308">
        <f t="shared" si="610"/>
        <v>268.73</v>
      </c>
      <c r="H1650" s="1306">
        <f t="shared" si="611"/>
        <v>64.739999999999995</v>
      </c>
      <c r="I1650" s="1309">
        <f t="shared" si="612"/>
        <v>333.47</v>
      </c>
    </row>
    <row r="1651" spans="1:9" x14ac:dyDescent="0.2">
      <c r="A1651" s="1290" t="s">
        <v>612</v>
      </c>
      <c r="B1651" s="1325">
        <v>224</v>
      </c>
      <c r="C1651" s="1306">
        <f t="shared" si="608"/>
        <v>1.4177215189873418</v>
      </c>
      <c r="D1651" s="1305">
        <v>5.5984999999999996</v>
      </c>
      <c r="E1651" s="1306">
        <f t="shared" si="609"/>
        <v>1254.0639999999999</v>
      </c>
      <c r="F1651" s="1307">
        <v>1</v>
      </c>
      <c r="G1651" s="1308">
        <f t="shared" si="610"/>
        <v>1254.06</v>
      </c>
      <c r="H1651" s="1306">
        <f t="shared" si="611"/>
        <v>302.10000000000002</v>
      </c>
      <c r="I1651" s="1309">
        <f t="shared" si="612"/>
        <v>1556.1599999999999</v>
      </c>
    </row>
    <row r="1652" spans="1:9" x14ac:dyDescent="0.2">
      <c r="A1652" s="1290" t="s">
        <v>612</v>
      </c>
      <c r="B1652" s="1325">
        <v>192</v>
      </c>
      <c r="C1652" s="1306">
        <f t="shared" si="608"/>
        <v>1.2151898734177216</v>
      </c>
      <c r="D1652" s="1305">
        <v>5.5984999999999996</v>
      </c>
      <c r="E1652" s="1306">
        <f t="shared" si="609"/>
        <v>1074.9119999999998</v>
      </c>
      <c r="F1652" s="1307">
        <v>1</v>
      </c>
      <c r="G1652" s="1308">
        <f t="shared" si="610"/>
        <v>1074.9100000000001</v>
      </c>
      <c r="H1652" s="1306">
        <f t="shared" si="611"/>
        <v>258.95</v>
      </c>
      <c r="I1652" s="1309">
        <f t="shared" si="612"/>
        <v>1333.8600000000001</v>
      </c>
    </row>
    <row r="1653" spans="1:9" x14ac:dyDescent="0.2">
      <c r="A1653" s="1290" t="s">
        <v>612</v>
      </c>
      <c r="B1653" s="1325">
        <v>192</v>
      </c>
      <c r="C1653" s="1306">
        <f t="shared" si="608"/>
        <v>1.2151898734177216</v>
      </c>
      <c r="D1653" s="1305">
        <v>5.5984999999999996</v>
      </c>
      <c r="E1653" s="1306">
        <f t="shared" si="609"/>
        <v>1074.9119999999998</v>
      </c>
      <c r="F1653" s="1307">
        <v>1</v>
      </c>
      <c r="G1653" s="1308">
        <f t="shared" si="610"/>
        <v>1074.9100000000001</v>
      </c>
      <c r="H1653" s="1306">
        <f t="shared" si="611"/>
        <v>258.95</v>
      </c>
      <c r="I1653" s="1309">
        <f t="shared" si="612"/>
        <v>1333.8600000000001</v>
      </c>
    </row>
    <row r="1654" spans="1:9" x14ac:dyDescent="0.2">
      <c r="A1654" s="1290" t="s">
        <v>612</v>
      </c>
      <c r="B1654" s="1325">
        <v>120</v>
      </c>
      <c r="C1654" s="1306">
        <f t="shared" si="608"/>
        <v>0.759493670886076</v>
      </c>
      <c r="D1654" s="1305">
        <v>5.5984999999999996</v>
      </c>
      <c r="E1654" s="1306">
        <f t="shared" si="609"/>
        <v>671.81999999999994</v>
      </c>
      <c r="F1654" s="1307">
        <v>1</v>
      </c>
      <c r="G1654" s="1308">
        <f t="shared" si="610"/>
        <v>671.82</v>
      </c>
      <c r="H1654" s="1306">
        <f t="shared" si="611"/>
        <v>161.84</v>
      </c>
      <c r="I1654" s="1309">
        <f t="shared" si="612"/>
        <v>833.66000000000008</v>
      </c>
    </row>
    <row r="1655" spans="1:9" x14ac:dyDescent="0.2">
      <c r="A1655" s="1290" t="s">
        <v>612</v>
      </c>
      <c r="B1655" s="1325">
        <v>168</v>
      </c>
      <c r="C1655" s="1306">
        <f t="shared" si="608"/>
        <v>1.0632911392405062</v>
      </c>
      <c r="D1655" s="1305">
        <v>5.5984999999999996</v>
      </c>
      <c r="E1655" s="1306">
        <f t="shared" si="609"/>
        <v>940.54799999999989</v>
      </c>
      <c r="F1655" s="1307">
        <v>1</v>
      </c>
      <c r="G1655" s="1308">
        <f t="shared" si="610"/>
        <v>940.55</v>
      </c>
      <c r="H1655" s="1306">
        <f t="shared" si="611"/>
        <v>226.58</v>
      </c>
      <c r="I1655" s="1309">
        <f t="shared" si="612"/>
        <v>1167.1299999999999</v>
      </c>
    </row>
    <row r="1656" spans="1:9" x14ac:dyDescent="0.2">
      <c r="A1656" s="1290" t="s">
        <v>612</v>
      </c>
      <c r="B1656" s="1325">
        <v>112</v>
      </c>
      <c r="C1656" s="1306">
        <f t="shared" si="608"/>
        <v>0.70886075949367089</v>
      </c>
      <c r="D1656" s="1305">
        <v>5.5984999999999996</v>
      </c>
      <c r="E1656" s="1306">
        <f t="shared" si="609"/>
        <v>627.03199999999993</v>
      </c>
      <c r="F1656" s="1307">
        <v>1</v>
      </c>
      <c r="G1656" s="1308">
        <f t="shared" si="610"/>
        <v>627.03</v>
      </c>
      <c r="H1656" s="1306">
        <f t="shared" si="611"/>
        <v>151.05000000000001</v>
      </c>
      <c r="I1656" s="1309">
        <f t="shared" si="612"/>
        <v>778.07999999999993</v>
      </c>
    </row>
    <row r="1657" spans="1:9" x14ac:dyDescent="0.2">
      <c r="A1657" s="1290" t="s">
        <v>612</v>
      </c>
      <c r="B1657" s="1325">
        <v>232</v>
      </c>
      <c r="C1657" s="1306">
        <f t="shared" si="608"/>
        <v>1.4683544303797469</v>
      </c>
      <c r="D1657" s="1305">
        <v>5.5984999999999996</v>
      </c>
      <c r="E1657" s="1306">
        <f t="shared" si="609"/>
        <v>1298.8519999999999</v>
      </c>
      <c r="F1657" s="1307">
        <v>1</v>
      </c>
      <c r="G1657" s="1308">
        <f t="shared" si="610"/>
        <v>1298.8499999999999</v>
      </c>
      <c r="H1657" s="1306">
        <f t="shared" si="611"/>
        <v>312.89</v>
      </c>
      <c r="I1657" s="1309">
        <f t="shared" si="612"/>
        <v>1611.7399999999998</v>
      </c>
    </row>
    <row r="1658" spans="1:9" x14ac:dyDescent="0.2">
      <c r="A1658" s="1290" t="s">
        <v>612</v>
      </c>
      <c r="B1658" s="1325">
        <v>88</v>
      </c>
      <c r="C1658" s="1306">
        <f t="shared" si="608"/>
        <v>0.55696202531645567</v>
      </c>
      <c r="D1658" s="1305">
        <v>5.5984999999999996</v>
      </c>
      <c r="E1658" s="1306">
        <f t="shared" si="609"/>
        <v>492.66799999999995</v>
      </c>
      <c r="F1658" s="1307">
        <v>1</v>
      </c>
      <c r="G1658" s="1308">
        <f t="shared" si="610"/>
        <v>492.67</v>
      </c>
      <c r="H1658" s="1306">
        <f t="shared" si="611"/>
        <v>118.68</v>
      </c>
      <c r="I1658" s="1309">
        <f t="shared" si="612"/>
        <v>611.35</v>
      </c>
    </row>
    <row r="1659" spans="1:9" x14ac:dyDescent="0.2">
      <c r="A1659" s="1290" t="s">
        <v>612</v>
      </c>
      <c r="B1659" s="1325">
        <v>216</v>
      </c>
      <c r="C1659" s="1306">
        <f t="shared" si="608"/>
        <v>1.3670886075949367</v>
      </c>
      <c r="D1659" s="1305">
        <v>5.5984999999999996</v>
      </c>
      <c r="E1659" s="1306">
        <f t="shared" si="609"/>
        <v>1209.2759999999998</v>
      </c>
      <c r="F1659" s="1307">
        <v>1</v>
      </c>
      <c r="G1659" s="1308">
        <f t="shared" si="610"/>
        <v>1209.28</v>
      </c>
      <c r="H1659" s="1306">
        <f t="shared" si="611"/>
        <v>291.32</v>
      </c>
      <c r="I1659" s="1309">
        <f t="shared" si="612"/>
        <v>1500.6</v>
      </c>
    </row>
    <row r="1660" spans="1:9" x14ac:dyDescent="0.2">
      <c r="A1660" s="1290" t="s">
        <v>951</v>
      </c>
      <c r="B1660" s="1325">
        <v>112</v>
      </c>
      <c r="C1660" s="1306">
        <f t="shared" si="608"/>
        <v>0.70886075949367089</v>
      </c>
      <c r="D1660" s="1305">
        <v>5.7782999999999998</v>
      </c>
      <c r="E1660" s="1306">
        <f t="shared" si="609"/>
        <v>647.16959999999995</v>
      </c>
      <c r="F1660" s="1307">
        <v>1</v>
      </c>
      <c r="G1660" s="1308">
        <f t="shared" si="610"/>
        <v>647.16999999999996</v>
      </c>
      <c r="H1660" s="1306">
        <f t="shared" si="611"/>
        <v>155.9</v>
      </c>
      <c r="I1660" s="1309">
        <f t="shared" si="612"/>
        <v>803.06999999999994</v>
      </c>
    </row>
    <row r="1661" spans="1:9" x14ac:dyDescent="0.2">
      <c r="A1661" s="1290" t="s">
        <v>951</v>
      </c>
      <c r="B1661" s="1325">
        <v>156</v>
      </c>
      <c r="C1661" s="1306">
        <f t="shared" si="608"/>
        <v>0.98734177215189878</v>
      </c>
      <c r="D1661" s="1305">
        <v>5.7782999999999998</v>
      </c>
      <c r="E1661" s="1306">
        <f t="shared" si="609"/>
        <v>901.41480000000001</v>
      </c>
      <c r="F1661" s="1307">
        <v>1</v>
      </c>
      <c r="G1661" s="1308">
        <f t="shared" si="610"/>
        <v>901.41</v>
      </c>
      <c r="H1661" s="1306">
        <f t="shared" si="611"/>
        <v>217.15</v>
      </c>
      <c r="I1661" s="1309">
        <f t="shared" si="612"/>
        <v>1118.56</v>
      </c>
    </row>
    <row r="1662" spans="1:9" x14ac:dyDescent="0.2">
      <c r="A1662" s="1290" t="s">
        <v>951</v>
      </c>
      <c r="B1662" s="1325">
        <v>192</v>
      </c>
      <c r="C1662" s="1306">
        <f t="shared" si="608"/>
        <v>1.2151898734177216</v>
      </c>
      <c r="D1662" s="1305">
        <v>5.7782999999999998</v>
      </c>
      <c r="E1662" s="1306">
        <f t="shared" si="609"/>
        <v>1109.4335999999998</v>
      </c>
      <c r="F1662" s="1307">
        <v>1</v>
      </c>
      <c r="G1662" s="1308">
        <f t="shared" si="610"/>
        <v>1109.43</v>
      </c>
      <c r="H1662" s="1306">
        <f t="shared" si="611"/>
        <v>267.26</v>
      </c>
      <c r="I1662" s="1309">
        <f t="shared" si="612"/>
        <v>1376.69</v>
      </c>
    </row>
    <row r="1663" spans="1:9" x14ac:dyDescent="0.2">
      <c r="A1663" s="1290" t="s">
        <v>951</v>
      </c>
      <c r="B1663" s="1325">
        <v>92</v>
      </c>
      <c r="C1663" s="1306">
        <f t="shared" si="608"/>
        <v>0.58227848101265822</v>
      </c>
      <c r="D1663" s="1305">
        <v>5.7782999999999998</v>
      </c>
      <c r="E1663" s="1306">
        <f t="shared" si="609"/>
        <v>531.60360000000003</v>
      </c>
      <c r="F1663" s="1307">
        <v>1</v>
      </c>
      <c r="G1663" s="1308">
        <f t="shared" si="610"/>
        <v>531.6</v>
      </c>
      <c r="H1663" s="1306">
        <f t="shared" si="611"/>
        <v>128.06</v>
      </c>
      <c r="I1663" s="1309">
        <f t="shared" si="612"/>
        <v>659.66000000000008</v>
      </c>
    </row>
    <row r="1664" spans="1:9" x14ac:dyDescent="0.2">
      <c r="A1664" s="1290" t="s">
        <v>951</v>
      </c>
      <c r="B1664" s="1325">
        <v>80</v>
      </c>
      <c r="C1664" s="1306">
        <f t="shared" si="608"/>
        <v>0.50632911392405067</v>
      </c>
      <c r="D1664" s="1305">
        <v>5.7782999999999998</v>
      </c>
      <c r="E1664" s="1306">
        <f t="shared" si="609"/>
        <v>462.26400000000001</v>
      </c>
      <c r="F1664" s="1307">
        <v>1</v>
      </c>
      <c r="G1664" s="1308">
        <f t="shared" si="610"/>
        <v>462.26</v>
      </c>
      <c r="H1664" s="1306">
        <f t="shared" si="611"/>
        <v>111.36</v>
      </c>
      <c r="I1664" s="1309">
        <f t="shared" si="612"/>
        <v>573.62</v>
      </c>
    </row>
    <row r="1665" spans="1:9" x14ac:dyDescent="0.2">
      <c r="A1665" s="1290" t="s">
        <v>951</v>
      </c>
      <c r="B1665" s="1325">
        <v>192</v>
      </c>
      <c r="C1665" s="1306">
        <f t="shared" si="608"/>
        <v>1.2151898734177216</v>
      </c>
      <c r="D1665" s="1305">
        <v>5.7782999999999998</v>
      </c>
      <c r="E1665" s="1306">
        <f t="shared" si="609"/>
        <v>1109.4335999999998</v>
      </c>
      <c r="F1665" s="1307">
        <v>1</v>
      </c>
      <c r="G1665" s="1308">
        <f t="shared" si="610"/>
        <v>1109.43</v>
      </c>
      <c r="H1665" s="1306">
        <f t="shared" si="611"/>
        <v>267.26</v>
      </c>
      <c r="I1665" s="1309">
        <f t="shared" si="612"/>
        <v>1376.69</v>
      </c>
    </row>
    <row r="1666" spans="1:9" ht="25.5" x14ac:dyDescent="0.2">
      <c r="A1666" s="1290" t="s">
        <v>1404</v>
      </c>
      <c r="B1666" s="1325">
        <v>192</v>
      </c>
      <c r="C1666" s="1306">
        <f t="shared" si="608"/>
        <v>1.2151898734177216</v>
      </c>
      <c r="D1666" s="1305">
        <v>6.1619999999999999</v>
      </c>
      <c r="E1666" s="1306">
        <f t="shared" si="609"/>
        <v>1183.104</v>
      </c>
      <c r="F1666" s="1307">
        <v>1</v>
      </c>
      <c r="G1666" s="1308">
        <f t="shared" si="610"/>
        <v>1183.0999999999999</v>
      </c>
      <c r="H1666" s="1306">
        <f t="shared" si="611"/>
        <v>285.01</v>
      </c>
      <c r="I1666" s="1309">
        <f t="shared" si="612"/>
        <v>1468.11</v>
      </c>
    </row>
    <row r="1667" spans="1:9" ht="25.5" x14ac:dyDescent="0.2">
      <c r="A1667" s="1290" t="s">
        <v>1404</v>
      </c>
      <c r="B1667" s="1325">
        <v>96</v>
      </c>
      <c r="C1667" s="1306">
        <f t="shared" si="608"/>
        <v>0.60759493670886078</v>
      </c>
      <c r="D1667" s="1305">
        <v>6.1619999999999999</v>
      </c>
      <c r="E1667" s="1306">
        <f t="shared" si="609"/>
        <v>591.55200000000002</v>
      </c>
      <c r="F1667" s="1307">
        <v>1</v>
      </c>
      <c r="G1667" s="1308">
        <f t="shared" si="610"/>
        <v>591.54999999999995</v>
      </c>
      <c r="H1667" s="1306">
        <f t="shared" si="611"/>
        <v>142.5</v>
      </c>
      <c r="I1667" s="1309">
        <f t="shared" si="612"/>
        <v>734.05</v>
      </c>
    </row>
    <row r="1668" spans="1:9" x14ac:dyDescent="0.2">
      <c r="A1668" s="1290" t="s">
        <v>612</v>
      </c>
      <c r="B1668" s="1325">
        <v>144</v>
      </c>
      <c r="C1668" s="1306">
        <f t="shared" si="608"/>
        <v>0.91139240506329111</v>
      </c>
      <c r="D1668" s="1305">
        <v>6.1619999999999999</v>
      </c>
      <c r="E1668" s="1306">
        <f t="shared" si="609"/>
        <v>887.32799999999997</v>
      </c>
      <c r="F1668" s="1307">
        <v>1</v>
      </c>
      <c r="G1668" s="1308">
        <f t="shared" si="610"/>
        <v>887.33</v>
      </c>
      <c r="H1668" s="1306">
        <f t="shared" si="611"/>
        <v>213.76</v>
      </c>
      <c r="I1668" s="1309">
        <f t="shared" si="612"/>
        <v>1101.0900000000001</v>
      </c>
    </row>
    <row r="1669" spans="1:9" ht="25.5" x14ac:dyDescent="0.2">
      <c r="A1669" s="1290" t="s">
        <v>1404</v>
      </c>
      <c r="B1669" s="1325">
        <v>44</v>
      </c>
      <c r="C1669" s="1306">
        <f t="shared" si="608"/>
        <v>0.27848101265822783</v>
      </c>
      <c r="D1669" s="1305">
        <v>6.1619999999999999</v>
      </c>
      <c r="E1669" s="1306">
        <f t="shared" si="609"/>
        <v>271.12799999999999</v>
      </c>
      <c r="F1669" s="1307">
        <v>1</v>
      </c>
      <c r="G1669" s="1308">
        <f t="shared" si="610"/>
        <v>271.13</v>
      </c>
      <c r="H1669" s="1306">
        <f t="shared" si="611"/>
        <v>65.319999999999993</v>
      </c>
      <c r="I1669" s="1309">
        <f t="shared" si="612"/>
        <v>336.45</v>
      </c>
    </row>
    <row r="1670" spans="1:9" ht="25.5" x14ac:dyDescent="0.2">
      <c r="A1670" s="1290" t="s">
        <v>1404</v>
      </c>
      <c r="B1670" s="1325">
        <v>24</v>
      </c>
      <c r="C1670" s="1306">
        <f t="shared" si="608"/>
        <v>0.15189873417721519</v>
      </c>
      <c r="D1670" s="1305">
        <v>6.1619999999999999</v>
      </c>
      <c r="E1670" s="1306">
        <f t="shared" si="609"/>
        <v>147.88800000000001</v>
      </c>
      <c r="F1670" s="1307">
        <v>1</v>
      </c>
      <c r="G1670" s="1308">
        <f t="shared" si="610"/>
        <v>147.88999999999999</v>
      </c>
      <c r="H1670" s="1306">
        <f t="shared" si="611"/>
        <v>35.630000000000003</v>
      </c>
      <c r="I1670" s="1309">
        <f t="shared" si="612"/>
        <v>183.51999999999998</v>
      </c>
    </row>
    <row r="1671" spans="1:9" ht="25.5" x14ac:dyDescent="0.2">
      <c r="A1671" s="1290" t="s">
        <v>1404</v>
      </c>
      <c r="B1671" s="1325">
        <v>48</v>
      </c>
      <c r="C1671" s="1306">
        <f t="shared" si="608"/>
        <v>0.30379746835443039</v>
      </c>
      <c r="D1671" s="1305">
        <v>6.1619999999999999</v>
      </c>
      <c r="E1671" s="1306">
        <f t="shared" si="609"/>
        <v>295.77600000000001</v>
      </c>
      <c r="F1671" s="1307">
        <v>1</v>
      </c>
      <c r="G1671" s="1308">
        <f t="shared" si="610"/>
        <v>295.77999999999997</v>
      </c>
      <c r="H1671" s="1306">
        <f t="shared" si="611"/>
        <v>71.25</v>
      </c>
      <c r="I1671" s="1309">
        <f t="shared" si="612"/>
        <v>367.03</v>
      </c>
    </row>
    <row r="1672" spans="1:9" ht="25.5" x14ac:dyDescent="0.2">
      <c r="A1672" s="1290" t="s">
        <v>1404</v>
      </c>
      <c r="B1672" s="1325">
        <v>48</v>
      </c>
      <c r="C1672" s="1306">
        <f t="shared" si="608"/>
        <v>0.30379746835443039</v>
      </c>
      <c r="D1672" s="1305">
        <v>6.1619999999999999</v>
      </c>
      <c r="E1672" s="1306">
        <f t="shared" si="609"/>
        <v>295.77600000000001</v>
      </c>
      <c r="F1672" s="1307">
        <v>1</v>
      </c>
      <c r="G1672" s="1308">
        <f t="shared" si="610"/>
        <v>295.77999999999997</v>
      </c>
      <c r="H1672" s="1306">
        <f t="shared" si="611"/>
        <v>71.25</v>
      </c>
      <c r="I1672" s="1309">
        <f t="shared" si="612"/>
        <v>367.03</v>
      </c>
    </row>
    <row r="1673" spans="1:9" ht="25.5" x14ac:dyDescent="0.2">
      <c r="A1673" s="1290" t="s">
        <v>1404</v>
      </c>
      <c r="B1673" s="1325">
        <v>72</v>
      </c>
      <c r="C1673" s="1306">
        <f t="shared" si="608"/>
        <v>0.45569620253164556</v>
      </c>
      <c r="D1673" s="1305">
        <v>6.1619999999999999</v>
      </c>
      <c r="E1673" s="1306">
        <f t="shared" si="609"/>
        <v>443.66399999999999</v>
      </c>
      <c r="F1673" s="1307">
        <v>1</v>
      </c>
      <c r="G1673" s="1308">
        <f t="shared" si="610"/>
        <v>443.66</v>
      </c>
      <c r="H1673" s="1306">
        <f t="shared" si="611"/>
        <v>106.88</v>
      </c>
      <c r="I1673" s="1309">
        <f t="shared" si="612"/>
        <v>550.54</v>
      </c>
    </row>
    <row r="1674" spans="1:9" ht="25.5" x14ac:dyDescent="0.2">
      <c r="A1674" s="1290" t="s">
        <v>1404</v>
      </c>
      <c r="B1674" s="1325">
        <v>72</v>
      </c>
      <c r="C1674" s="1306">
        <f t="shared" si="608"/>
        <v>0.45569620253164556</v>
      </c>
      <c r="D1674" s="1305">
        <v>6.1619999999999999</v>
      </c>
      <c r="E1674" s="1306">
        <f t="shared" si="609"/>
        <v>443.66399999999999</v>
      </c>
      <c r="F1674" s="1307">
        <v>1</v>
      </c>
      <c r="G1674" s="1308">
        <f t="shared" si="610"/>
        <v>443.66</v>
      </c>
      <c r="H1674" s="1306">
        <f t="shared" si="611"/>
        <v>106.88</v>
      </c>
      <c r="I1674" s="1309">
        <f t="shared" si="612"/>
        <v>550.54</v>
      </c>
    </row>
    <row r="1675" spans="1:9" ht="25.5" x14ac:dyDescent="0.2">
      <c r="A1675" s="1290" t="s">
        <v>1404</v>
      </c>
      <c r="B1675" s="1325">
        <v>72</v>
      </c>
      <c r="C1675" s="1306">
        <f t="shared" si="608"/>
        <v>0.45569620253164556</v>
      </c>
      <c r="D1675" s="1305">
        <v>6.1619999999999999</v>
      </c>
      <c r="E1675" s="1306">
        <f t="shared" si="609"/>
        <v>443.66399999999999</v>
      </c>
      <c r="F1675" s="1307">
        <v>1</v>
      </c>
      <c r="G1675" s="1308">
        <f t="shared" si="610"/>
        <v>443.66</v>
      </c>
      <c r="H1675" s="1306">
        <f t="shared" si="611"/>
        <v>106.88</v>
      </c>
      <c r="I1675" s="1309">
        <f t="shared" si="612"/>
        <v>550.54</v>
      </c>
    </row>
    <row r="1676" spans="1:9" ht="25.5" x14ac:dyDescent="0.2">
      <c r="A1676" s="1290" t="s">
        <v>1404</v>
      </c>
      <c r="B1676" s="1325">
        <v>8</v>
      </c>
      <c r="C1676" s="1306">
        <f t="shared" si="608"/>
        <v>5.0632911392405063E-2</v>
      </c>
      <c r="D1676" s="1305">
        <v>6.1619999999999999</v>
      </c>
      <c r="E1676" s="1306">
        <f t="shared" si="609"/>
        <v>49.295999999999999</v>
      </c>
      <c r="F1676" s="1307">
        <v>1</v>
      </c>
      <c r="G1676" s="1308">
        <f t="shared" si="610"/>
        <v>49.3</v>
      </c>
      <c r="H1676" s="1306">
        <f t="shared" si="611"/>
        <v>11.88</v>
      </c>
      <c r="I1676" s="1309">
        <f t="shared" si="612"/>
        <v>61.18</v>
      </c>
    </row>
    <row r="1677" spans="1:9" ht="25.5" x14ac:dyDescent="0.2">
      <c r="A1677" s="1290" t="s">
        <v>1404</v>
      </c>
      <c r="B1677" s="1325">
        <v>228</v>
      </c>
      <c r="C1677" s="1306">
        <f t="shared" si="608"/>
        <v>1.4430379746835442</v>
      </c>
      <c r="D1677" s="1305">
        <v>6.1619999999999999</v>
      </c>
      <c r="E1677" s="1306">
        <f t="shared" si="609"/>
        <v>1404.9359999999999</v>
      </c>
      <c r="F1677" s="1307">
        <v>1</v>
      </c>
      <c r="G1677" s="1308">
        <f t="shared" si="610"/>
        <v>1404.94</v>
      </c>
      <c r="H1677" s="1306">
        <f t="shared" si="611"/>
        <v>338.45</v>
      </c>
      <c r="I1677" s="1309">
        <f t="shared" si="612"/>
        <v>1743.39</v>
      </c>
    </row>
    <row r="1678" spans="1:9" ht="25.5" x14ac:dyDescent="0.2">
      <c r="A1678" s="1290" t="s">
        <v>1404</v>
      </c>
      <c r="B1678" s="1325">
        <v>64</v>
      </c>
      <c r="C1678" s="1306">
        <f t="shared" si="608"/>
        <v>0.4050632911392405</v>
      </c>
      <c r="D1678" s="1305">
        <v>6.1619999999999999</v>
      </c>
      <c r="E1678" s="1306">
        <f t="shared" si="609"/>
        <v>394.36799999999999</v>
      </c>
      <c r="F1678" s="1307">
        <v>1</v>
      </c>
      <c r="G1678" s="1308">
        <f t="shared" si="610"/>
        <v>394.37</v>
      </c>
      <c r="H1678" s="1306">
        <f t="shared" si="611"/>
        <v>95</v>
      </c>
      <c r="I1678" s="1309">
        <f t="shared" si="612"/>
        <v>489.37</v>
      </c>
    </row>
    <row r="1679" spans="1:9" ht="25.5" x14ac:dyDescent="0.2">
      <c r="A1679" s="1290" t="s">
        <v>1741</v>
      </c>
      <c r="B1679" s="1325">
        <v>72</v>
      </c>
      <c r="C1679" s="1306">
        <f t="shared" si="608"/>
        <v>0.45569620253164556</v>
      </c>
      <c r="D1679" s="1305">
        <v>6.3418000000000001</v>
      </c>
      <c r="E1679" s="1306">
        <f t="shared" si="609"/>
        <v>456.6096</v>
      </c>
      <c r="F1679" s="1307">
        <v>1</v>
      </c>
      <c r="G1679" s="1308">
        <f t="shared" si="610"/>
        <v>456.61</v>
      </c>
      <c r="H1679" s="1306">
        <f t="shared" si="611"/>
        <v>110</v>
      </c>
      <c r="I1679" s="1309">
        <f t="shared" si="612"/>
        <v>566.61</v>
      </c>
    </row>
    <row r="1680" spans="1:9" ht="25.5" x14ac:dyDescent="0.2">
      <c r="A1680" s="1290" t="s">
        <v>1741</v>
      </c>
      <c r="B1680" s="1325">
        <v>64</v>
      </c>
      <c r="C1680" s="1306">
        <f t="shared" si="608"/>
        <v>0.4050632911392405</v>
      </c>
      <c r="D1680" s="1305">
        <v>6.3418000000000001</v>
      </c>
      <c r="E1680" s="1306">
        <f t="shared" si="609"/>
        <v>405.87520000000001</v>
      </c>
      <c r="F1680" s="1307">
        <v>1</v>
      </c>
      <c r="G1680" s="1308">
        <f t="shared" si="610"/>
        <v>405.88</v>
      </c>
      <c r="H1680" s="1306">
        <f t="shared" si="611"/>
        <v>97.78</v>
      </c>
      <c r="I1680" s="1309">
        <f t="shared" si="612"/>
        <v>503.65999999999997</v>
      </c>
    </row>
    <row r="1681" spans="1:9" ht="25.5" x14ac:dyDescent="0.2">
      <c r="A1681" s="1290" t="s">
        <v>1741</v>
      </c>
      <c r="B1681" s="1325">
        <v>136</v>
      </c>
      <c r="C1681" s="1306">
        <f t="shared" si="608"/>
        <v>0.86075949367088611</v>
      </c>
      <c r="D1681" s="1305">
        <v>6.3418000000000001</v>
      </c>
      <c r="E1681" s="1306">
        <f t="shared" si="609"/>
        <v>862.48480000000006</v>
      </c>
      <c r="F1681" s="1307">
        <v>1</v>
      </c>
      <c r="G1681" s="1308">
        <f t="shared" si="610"/>
        <v>862.48</v>
      </c>
      <c r="H1681" s="1306">
        <f t="shared" si="611"/>
        <v>207.77</v>
      </c>
      <c r="I1681" s="1309">
        <f t="shared" si="612"/>
        <v>1070.25</v>
      </c>
    </row>
    <row r="1682" spans="1:9" ht="25.5" x14ac:dyDescent="0.2">
      <c r="A1682" s="1290" t="s">
        <v>1741</v>
      </c>
      <c r="B1682" s="1325">
        <v>36</v>
      </c>
      <c r="C1682" s="1306">
        <f t="shared" si="608"/>
        <v>0.22784810126582278</v>
      </c>
      <c r="D1682" s="1305">
        <v>6.3418000000000001</v>
      </c>
      <c r="E1682" s="1306">
        <f t="shared" si="609"/>
        <v>228.3048</v>
      </c>
      <c r="F1682" s="1307">
        <v>1</v>
      </c>
      <c r="G1682" s="1308">
        <f t="shared" si="610"/>
        <v>228.3</v>
      </c>
      <c r="H1682" s="1306">
        <f t="shared" si="611"/>
        <v>55</v>
      </c>
      <c r="I1682" s="1309">
        <f t="shared" si="612"/>
        <v>283.3</v>
      </c>
    </row>
    <row r="1683" spans="1:9" ht="25.5" x14ac:dyDescent="0.2">
      <c r="A1683" s="1290" t="s">
        <v>1741</v>
      </c>
      <c r="B1683" s="1325">
        <v>108</v>
      </c>
      <c r="C1683" s="1306">
        <f t="shared" si="608"/>
        <v>0.68354430379746833</v>
      </c>
      <c r="D1683" s="1305">
        <v>6.3418000000000001</v>
      </c>
      <c r="E1683" s="1306">
        <f t="shared" si="609"/>
        <v>684.9144</v>
      </c>
      <c r="F1683" s="1307">
        <v>1</v>
      </c>
      <c r="G1683" s="1308">
        <f t="shared" si="610"/>
        <v>684.91</v>
      </c>
      <c r="H1683" s="1306">
        <f t="shared" si="611"/>
        <v>164.99</v>
      </c>
      <c r="I1683" s="1309">
        <f t="shared" si="612"/>
        <v>849.9</v>
      </c>
    </row>
    <row r="1684" spans="1:9" ht="25.5" x14ac:dyDescent="0.2">
      <c r="A1684" s="1290" t="s">
        <v>1741</v>
      </c>
      <c r="B1684" s="1325">
        <v>24</v>
      </c>
      <c r="C1684" s="1306">
        <f t="shared" si="608"/>
        <v>0.15189873417721519</v>
      </c>
      <c r="D1684" s="1305">
        <v>6.3418000000000001</v>
      </c>
      <c r="E1684" s="1306">
        <f t="shared" si="609"/>
        <v>152.20320000000001</v>
      </c>
      <c r="F1684" s="1307">
        <v>1</v>
      </c>
      <c r="G1684" s="1308">
        <f t="shared" si="610"/>
        <v>152.19999999999999</v>
      </c>
      <c r="H1684" s="1306">
        <f t="shared" si="611"/>
        <v>36.659999999999997</v>
      </c>
      <c r="I1684" s="1309">
        <f t="shared" si="612"/>
        <v>188.85999999999999</v>
      </c>
    </row>
    <row r="1685" spans="1:9" x14ac:dyDescent="0.2">
      <c r="A1685" s="1290" t="s">
        <v>951</v>
      </c>
      <c r="B1685" s="1325">
        <v>88</v>
      </c>
      <c r="C1685" s="1306">
        <f t="shared" si="608"/>
        <v>0.55696202531645567</v>
      </c>
      <c r="D1685" s="1305">
        <v>6.3418000000000001</v>
      </c>
      <c r="E1685" s="1306">
        <f t="shared" si="609"/>
        <v>558.07839999999999</v>
      </c>
      <c r="F1685" s="1307">
        <v>1</v>
      </c>
      <c r="G1685" s="1308">
        <f t="shared" si="610"/>
        <v>558.08000000000004</v>
      </c>
      <c r="H1685" s="1306">
        <f t="shared" si="611"/>
        <v>134.44</v>
      </c>
      <c r="I1685" s="1309">
        <f t="shared" si="612"/>
        <v>692.52</v>
      </c>
    </row>
    <row r="1686" spans="1:9" x14ac:dyDescent="0.2">
      <c r="A1686" s="1290" t="s">
        <v>951</v>
      </c>
      <c r="B1686" s="1325">
        <v>64</v>
      </c>
      <c r="C1686" s="1306">
        <f t="shared" si="608"/>
        <v>0.4050632911392405</v>
      </c>
      <c r="D1686" s="1305">
        <v>6.3418000000000001</v>
      </c>
      <c r="E1686" s="1306">
        <f t="shared" si="609"/>
        <v>405.87520000000001</v>
      </c>
      <c r="F1686" s="1307">
        <v>1</v>
      </c>
      <c r="G1686" s="1308">
        <f t="shared" si="610"/>
        <v>405.88</v>
      </c>
      <c r="H1686" s="1306">
        <f t="shared" si="611"/>
        <v>97.78</v>
      </c>
      <c r="I1686" s="1309">
        <f t="shared" si="612"/>
        <v>503.65999999999997</v>
      </c>
    </row>
    <row r="1687" spans="1:9" x14ac:dyDescent="0.2">
      <c r="A1687" s="1290" t="s">
        <v>951</v>
      </c>
      <c r="B1687" s="1325">
        <v>84</v>
      </c>
      <c r="C1687" s="1306">
        <f t="shared" si="608"/>
        <v>0.53164556962025311</v>
      </c>
      <c r="D1687" s="1305">
        <v>6.3418000000000001</v>
      </c>
      <c r="E1687" s="1306">
        <f t="shared" si="609"/>
        <v>532.71119999999996</v>
      </c>
      <c r="F1687" s="1307">
        <v>1</v>
      </c>
      <c r="G1687" s="1308">
        <f t="shared" si="610"/>
        <v>532.71</v>
      </c>
      <c r="H1687" s="1306">
        <f t="shared" si="611"/>
        <v>128.33000000000001</v>
      </c>
      <c r="I1687" s="1309">
        <f t="shared" si="612"/>
        <v>661.04000000000008</v>
      </c>
    </row>
    <row r="1688" spans="1:9" ht="25.5" x14ac:dyDescent="0.2">
      <c r="A1688" s="1290" t="s">
        <v>1741</v>
      </c>
      <c r="B1688" s="1325">
        <v>72</v>
      </c>
      <c r="C1688" s="1306">
        <f t="shared" si="608"/>
        <v>0.45569620253164556</v>
      </c>
      <c r="D1688" s="1305">
        <v>6.3418000000000001</v>
      </c>
      <c r="E1688" s="1306">
        <f t="shared" si="609"/>
        <v>456.6096</v>
      </c>
      <c r="F1688" s="1307">
        <v>1</v>
      </c>
      <c r="G1688" s="1308">
        <f t="shared" si="610"/>
        <v>456.61</v>
      </c>
      <c r="H1688" s="1306">
        <f t="shared" si="611"/>
        <v>110</v>
      </c>
      <c r="I1688" s="1309">
        <f t="shared" si="612"/>
        <v>566.61</v>
      </c>
    </row>
    <row r="1689" spans="1:9" x14ac:dyDescent="0.2">
      <c r="A1689" s="1290" t="s">
        <v>951</v>
      </c>
      <c r="B1689" s="1325">
        <v>96</v>
      </c>
      <c r="C1689" s="1306">
        <f t="shared" si="608"/>
        <v>0.60759493670886078</v>
      </c>
      <c r="D1689" s="1305">
        <v>6.3418000000000001</v>
      </c>
      <c r="E1689" s="1306">
        <f t="shared" si="609"/>
        <v>608.81280000000004</v>
      </c>
      <c r="F1689" s="1307">
        <v>1</v>
      </c>
      <c r="G1689" s="1308">
        <f t="shared" si="610"/>
        <v>608.80999999999995</v>
      </c>
      <c r="H1689" s="1306">
        <f t="shared" si="611"/>
        <v>146.66</v>
      </c>
      <c r="I1689" s="1309">
        <f t="shared" si="612"/>
        <v>755.46999999999991</v>
      </c>
    </row>
    <row r="1690" spans="1:9" ht="25.5" x14ac:dyDescent="0.2">
      <c r="A1690" s="1290" t="s">
        <v>1741</v>
      </c>
      <c r="B1690" s="1325">
        <v>204</v>
      </c>
      <c r="C1690" s="1306">
        <f t="shared" si="608"/>
        <v>1.2911392405063291</v>
      </c>
      <c r="D1690" s="1305">
        <v>6.3418000000000001</v>
      </c>
      <c r="E1690" s="1306">
        <f t="shared" si="609"/>
        <v>1293.7272</v>
      </c>
      <c r="F1690" s="1307">
        <v>1</v>
      </c>
      <c r="G1690" s="1308">
        <f t="shared" si="610"/>
        <v>1293.73</v>
      </c>
      <c r="H1690" s="1306">
        <f t="shared" si="611"/>
        <v>311.66000000000003</v>
      </c>
      <c r="I1690" s="1309">
        <f t="shared" si="612"/>
        <v>1605.39</v>
      </c>
    </row>
    <row r="1691" spans="1:9" x14ac:dyDescent="0.2">
      <c r="A1691" s="1290" t="s">
        <v>612</v>
      </c>
      <c r="B1691" s="1325">
        <v>47</v>
      </c>
      <c r="C1691" s="1306">
        <f t="shared" si="608"/>
        <v>0.29746835443037972</v>
      </c>
      <c r="D1691" s="1305">
        <v>1144</v>
      </c>
      <c r="E1691" s="1306">
        <f>D1691*C1691</f>
        <v>340.30379746835439</v>
      </c>
      <c r="F1691" s="1307">
        <v>1</v>
      </c>
      <c r="G1691" s="1308">
        <f t="shared" si="610"/>
        <v>340.3</v>
      </c>
      <c r="H1691" s="1306">
        <f t="shared" si="611"/>
        <v>81.98</v>
      </c>
      <c r="I1691" s="1309">
        <f t="shared" si="612"/>
        <v>422.28000000000003</v>
      </c>
    </row>
    <row r="1692" spans="1:9" x14ac:dyDescent="0.2">
      <c r="A1692" s="1290" t="s">
        <v>1745</v>
      </c>
      <c r="B1692" s="1325">
        <v>16</v>
      </c>
      <c r="C1692" s="1306">
        <f t="shared" si="608"/>
        <v>0.10126582278481013</v>
      </c>
      <c r="D1692" s="1305">
        <v>1144</v>
      </c>
      <c r="E1692" s="1306">
        <f>D1692*C1692</f>
        <v>115.84810126582278</v>
      </c>
      <c r="F1692" s="1307">
        <v>1</v>
      </c>
      <c r="G1692" s="1308">
        <f t="shared" si="610"/>
        <v>115.85</v>
      </c>
      <c r="H1692" s="1306">
        <f t="shared" si="611"/>
        <v>27.91</v>
      </c>
      <c r="I1692" s="1309">
        <f t="shared" si="612"/>
        <v>143.76</v>
      </c>
    </row>
    <row r="1693" spans="1:9" ht="25.5" x14ac:dyDescent="0.2">
      <c r="A1693" s="1290" t="s">
        <v>1746</v>
      </c>
      <c r="B1693" s="1325">
        <v>158</v>
      </c>
      <c r="C1693" s="1306">
        <f t="shared" si="608"/>
        <v>1</v>
      </c>
      <c r="D1693" s="1305">
        <v>1550</v>
      </c>
      <c r="E1693" s="1306">
        <f>D1693*C1693</f>
        <v>1550</v>
      </c>
      <c r="F1693" s="1307">
        <v>1</v>
      </c>
      <c r="G1693" s="1308">
        <f t="shared" si="610"/>
        <v>1550</v>
      </c>
      <c r="H1693" s="1306">
        <f t="shared" si="611"/>
        <v>373.4</v>
      </c>
      <c r="I1693" s="1309">
        <f t="shared" si="612"/>
        <v>1923.4</v>
      </c>
    </row>
    <row r="1694" spans="1:9" x14ac:dyDescent="0.2">
      <c r="A1694" s="1290" t="s">
        <v>510</v>
      </c>
      <c r="B1694" s="1325">
        <v>134</v>
      </c>
      <c r="C1694" s="1306">
        <f t="shared" si="608"/>
        <v>0.84810126582278478</v>
      </c>
      <c r="D1694" s="1305">
        <v>1550</v>
      </c>
      <c r="E1694" s="1306">
        <f>D1694*C1694</f>
        <v>1314.5569620253164</v>
      </c>
      <c r="F1694" s="1307">
        <v>1</v>
      </c>
      <c r="G1694" s="1308">
        <f t="shared" si="610"/>
        <v>1314.56</v>
      </c>
      <c r="H1694" s="1306">
        <f t="shared" si="611"/>
        <v>316.68</v>
      </c>
      <c r="I1694" s="1309">
        <f t="shared" si="612"/>
        <v>1631.24</v>
      </c>
    </row>
    <row r="1695" spans="1:9" ht="38.25" x14ac:dyDescent="0.2">
      <c r="A1695" s="1289" t="s">
        <v>9</v>
      </c>
      <c r="B1695" s="1324">
        <f>SUM(B1696:B1709)</f>
        <v>1720</v>
      </c>
      <c r="C1695" s="1302">
        <f>SUM(C1696:C1709)</f>
        <v>10.88607594936709</v>
      </c>
      <c r="D1695" s="1302"/>
      <c r="E1695" s="1302"/>
      <c r="F1695" s="1312"/>
      <c r="G1695" s="1302">
        <f>SUM(G1696:G1709)</f>
        <v>6948.8</v>
      </c>
      <c r="H1695" s="1302">
        <f>SUM(H1696:H1709)</f>
        <v>1673.9799999999998</v>
      </c>
      <c r="I1695" s="1304">
        <f>SUM(I1696:I1709)</f>
        <v>8622.7799999999988</v>
      </c>
    </row>
    <row r="1696" spans="1:9" x14ac:dyDescent="0.2">
      <c r="A1696" s="1290" t="s">
        <v>62</v>
      </c>
      <c r="B1696" s="1325">
        <v>96</v>
      </c>
      <c r="C1696" s="1306">
        <f t="shared" ref="C1696:C1709" si="613">B1696/158</f>
        <v>0.60759493670886078</v>
      </c>
      <c r="D1696" s="1305">
        <v>4.04</v>
      </c>
      <c r="E1696" s="1306">
        <f t="shared" ref="E1696:E1709" si="614">D1696*B1696</f>
        <v>387.84000000000003</v>
      </c>
      <c r="F1696" s="1307">
        <v>1</v>
      </c>
      <c r="G1696" s="1308">
        <f t="shared" ref="G1696:G1709" si="615">ROUND(E1696*F1696,2)</f>
        <v>387.84</v>
      </c>
      <c r="H1696" s="1306">
        <f t="shared" ref="H1696:H1709" si="616">ROUND(G1696*24.09%,2)</f>
        <v>93.43</v>
      </c>
      <c r="I1696" s="1309">
        <f t="shared" ref="I1696:I1709" si="617">G1696+H1696</f>
        <v>481.27</v>
      </c>
    </row>
    <row r="1697" spans="1:9" x14ac:dyDescent="0.2">
      <c r="A1697" s="1290" t="s">
        <v>62</v>
      </c>
      <c r="B1697" s="1325">
        <v>144</v>
      </c>
      <c r="C1697" s="1306">
        <f t="shared" si="613"/>
        <v>0.91139240506329111</v>
      </c>
      <c r="D1697" s="1305">
        <v>4.04</v>
      </c>
      <c r="E1697" s="1306">
        <f t="shared" si="614"/>
        <v>581.76</v>
      </c>
      <c r="F1697" s="1307">
        <v>1</v>
      </c>
      <c r="G1697" s="1308">
        <f t="shared" si="615"/>
        <v>581.76</v>
      </c>
      <c r="H1697" s="1306">
        <f t="shared" si="616"/>
        <v>140.15</v>
      </c>
      <c r="I1697" s="1309">
        <f t="shared" si="617"/>
        <v>721.91</v>
      </c>
    </row>
    <row r="1698" spans="1:9" x14ac:dyDescent="0.2">
      <c r="A1698" s="1290" t="s">
        <v>62</v>
      </c>
      <c r="B1698" s="1325">
        <v>48</v>
      </c>
      <c r="C1698" s="1306">
        <f t="shared" si="613"/>
        <v>0.30379746835443039</v>
      </c>
      <c r="D1698" s="1305">
        <v>4.04</v>
      </c>
      <c r="E1698" s="1306">
        <f t="shared" si="614"/>
        <v>193.92000000000002</v>
      </c>
      <c r="F1698" s="1307">
        <v>1</v>
      </c>
      <c r="G1698" s="1308">
        <f t="shared" si="615"/>
        <v>193.92</v>
      </c>
      <c r="H1698" s="1306">
        <f t="shared" si="616"/>
        <v>46.72</v>
      </c>
      <c r="I1698" s="1309">
        <f t="shared" si="617"/>
        <v>240.64</v>
      </c>
    </row>
    <row r="1699" spans="1:9" x14ac:dyDescent="0.2">
      <c r="A1699" s="1290" t="s">
        <v>62</v>
      </c>
      <c r="B1699" s="1325">
        <v>144</v>
      </c>
      <c r="C1699" s="1306">
        <f t="shared" si="613"/>
        <v>0.91139240506329111</v>
      </c>
      <c r="D1699" s="1305">
        <v>4.04</v>
      </c>
      <c r="E1699" s="1306">
        <f t="shared" si="614"/>
        <v>581.76</v>
      </c>
      <c r="F1699" s="1307">
        <v>1</v>
      </c>
      <c r="G1699" s="1308">
        <f t="shared" si="615"/>
        <v>581.76</v>
      </c>
      <c r="H1699" s="1306">
        <f t="shared" si="616"/>
        <v>140.15</v>
      </c>
      <c r="I1699" s="1309">
        <f t="shared" si="617"/>
        <v>721.91</v>
      </c>
    </row>
    <row r="1700" spans="1:9" x14ac:dyDescent="0.2">
      <c r="A1700" s="1290" t="s">
        <v>62</v>
      </c>
      <c r="B1700" s="1325">
        <v>192</v>
      </c>
      <c r="C1700" s="1306">
        <f t="shared" si="613"/>
        <v>1.2151898734177216</v>
      </c>
      <c r="D1700" s="1305">
        <v>4.04</v>
      </c>
      <c r="E1700" s="1306">
        <f t="shared" si="614"/>
        <v>775.68000000000006</v>
      </c>
      <c r="F1700" s="1307">
        <v>1</v>
      </c>
      <c r="G1700" s="1308">
        <f t="shared" si="615"/>
        <v>775.68</v>
      </c>
      <c r="H1700" s="1306">
        <f t="shared" si="616"/>
        <v>186.86</v>
      </c>
      <c r="I1700" s="1309">
        <f t="shared" si="617"/>
        <v>962.54</v>
      </c>
    </row>
    <row r="1701" spans="1:9" x14ac:dyDescent="0.2">
      <c r="A1701" s="1290" t="s">
        <v>62</v>
      </c>
      <c r="B1701" s="1325">
        <v>120</v>
      </c>
      <c r="C1701" s="1306">
        <f t="shared" si="613"/>
        <v>0.759493670886076</v>
      </c>
      <c r="D1701" s="1305">
        <v>4.04</v>
      </c>
      <c r="E1701" s="1306">
        <f t="shared" si="614"/>
        <v>484.8</v>
      </c>
      <c r="F1701" s="1307">
        <v>1</v>
      </c>
      <c r="G1701" s="1308">
        <f t="shared" si="615"/>
        <v>484.8</v>
      </c>
      <c r="H1701" s="1306">
        <f t="shared" si="616"/>
        <v>116.79</v>
      </c>
      <c r="I1701" s="1309">
        <f t="shared" si="617"/>
        <v>601.59</v>
      </c>
    </row>
    <row r="1702" spans="1:9" x14ac:dyDescent="0.2">
      <c r="A1702" s="1290" t="s">
        <v>62</v>
      </c>
      <c r="B1702" s="1325">
        <v>72</v>
      </c>
      <c r="C1702" s="1306">
        <f t="shared" si="613"/>
        <v>0.45569620253164556</v>
      </c>
      <c r="D1702" s="1305">
        <v>4.04</v>
      </c>
      <c r="E1702" s="1306">
        <f t="shared" si="614"/>
        <v>290.88</v>
      </c>
      <c r="F1702" s="1307">
        <v>1</v>
      </c>
      <c r="G1702" s="1308">
        <f t="shared" si="615"/>
        <v>290.88</v>
      </c>
      <c r="H1702" s="1306">
        <f t="shared" si="616"/>
        <v>70.069999999999993</v>
      </c>
      <c r="I1702" s="1309">
        <f t="shared" si="617"/>
        <v>360.95</v>
      </c>
    </row>
    <row r="1703" spans="1:9" x14ac:dyDescent="0.2">
      <c r="A1703" s="1290" t="s">
        <v>62</v>
      </c>
      <c r="B1703" s="1325">
        <v>192</v>
      </c>
      <c r="C1703" s="1306">
        <f t="shared" si="613"/>
        <v>1.2151898734177216</v>
      </c>
      <c r="D1703" s="1305">
        <v>4.04</v>
      </c>
      <c r="E1703" s="1306">
        <f t="shared" si="614"/>
        <v>775.68000000000006</v>
      </c>
      <c r="F1703" s="1307">
        <v>1</v>
      </c>
      <c r="G1703" s="1308">
        <f t="shared" si="615"/>
        <v>775.68</v>
      </c>
      <c r="H1703" s="1306">
        <f t="shared" si="616"/>
        <v>186.86</v>
      </c>
      <c r="I1703" s="1309">
        <f t="shared" si="617"/>
        <v>962.54</v>
      </c>
    </row>
    <row r="1704" spans="1:9" x14ac:dyDescent="0.2">
      <c r="A1704" s="1290" t="s">
        <v>62</v>
      </c>
      <c r="B1704" s="1325">
        <v>192</v>
      </c>
      <c r="C1704" s="1306">
        <f t="shared" si="613"/>
        <v>1.2151898734177216</v>
      </c>
      <c r="D1704" s="1305">
        <v>4.04</v>
      </c>
      <c r="E1704" s="1306">
        <f t="shared" si="614"/>
        <v>775.68000000000006</v>
      </c>
      <c r="F1704" s="1307">
        <v>1</v>
      </c>
      <c r="G1704" s="1308">
        <f t="shared" si="615"/>
        <v>775.68</v>
      </c>
      <c r="H1704" s="1306">
        <f t="shared" si="616"/>
        <v>186.86</v>
      </c>
      <c r="I1704" s="1309">
        <f t="shared" si="617"/>
        <v>962.54</v>
      </c>
    </row>
    <row r="1705" spans="1:9" x14ac:dyDescent="0.2">
      <c r="A1705" s="1290" t="s">
        <v>62</v>
      </c>
      <c r="B1705" s="1325">
        <v>120</v>
      </c>
      <c r="C1705" s="1306">
        <f t="shared" si="613"/>
        <v>0.759493670886076</v>
      </c>
      <c r="D1705" s="1305">
        <v>4.04</v>
      </c>
      <c r="E1705" s="1306">
        <f t="shared" si="614"/>
        <v>484.8</v>
      </c>
      <c r="F1705" s="1307">
        <v>1</v>
      </c>
      <c r="G1705" s="1308">
        <f t="shared" si="615"/>
        <v>484.8</v>
      </c>
      <c r="H1705" s="1306">
        <f t="shared" si="616"/>
        <v>116.79</v>
      </c>
      <c r="I1705" s="1309">
        <f t="shared" si="617"/>
        <v>601.59</v>
      </c>
    </row>
    <row r="1706" spans="1:9" x14ac:dyDescent="0.2">
      <c r="A1706" s="1290" t="s">
        <v>62</v>
      </c>
      <c r="B1706" s="1325">
        <v>168</v>
      </c>
      <c r="C1706" s="1306">
        <f t="shared" si="613"/>
        <v>1.0632911392405062</v>
      </c>
      <c r="D1706" s="1305">
        <v>4.04</v>
      </c>
      <c r="E1706" s="1306">
        <f t="shared" si="614"/>
        <v>678.72</v>
      </c>
      <c r="F1706" s="1307">
        <v>1</v>
      </c>
      <c r="G1706" s="1308">
        <f t="shared" si="615"/>
        <v>678.72</v>
      </c>
      <c r="H1706" s="1306">
        <f t="shared" si="616"/>
        <v>163.5</v>
      </c>
      <c r="I1706" s="1309">
        <f t="shared" si="617"/>
        <v>842.22</v>
      </c>
    </row>
    <row r="1707" spans="1:9" x14ac:dyDescent="0.2">
      <c r="A1707" s="1290" t="s">
        <v>62</v>
      </c>
      <c r="B1707" s="1325">
        <v>24</v>
      </c>
      <c r="C1707" s="1306">
        <f t="shared" si="613"/>
        <v>0.15189873417721519</v>
      </c>
      <c r="D1707" s="1305">
        <v>4.04</v>
      </c>
      <c r="E1707" s="1306">
        <f t="shared" si="614"/>
        <v>96.960000000000008</v>
      </c>
      <c r="F1707" s="1307">
        <v>1</v>
      </c>
      <c r="G1707" s="1308">
        <f t="shared" si="615"/>
        <v>96.96</v>
      </c>
      <c r="H1707" s="1306">
        <f t="shared" si="616"/>
        <v>23.36</v>
      </c>
      <c r="I1707" s="1309">
        <f t="shared" si="617"/>
        <v>120.32</v>
      </c>
    </row>
    <row r="1708" spans="1:9" x14ac:dyDescent="0.2">
      <c r="A1708" s="1290" t="s">
        <v>62</v>
      </c>
      <c r="B1708" s="1325">
        <v>24</v>
      </c>
      <c r="C1708" s="1306">
        <f t="shared" si="613"/>
        <v>0.15189873417721519</v>
      </c>
      <c r="D1708" s="1305">
        <v>4.04</v>
      </c>
      <c r="E1708" s="1306">
        <f t="shared" si="614"/>
        <v>96.960000000000008</v>
      </c>
      <c r="F1708" s="1307">
        <v>1</v>
      </c>
      <c r="G1708" s="1308">
        <f t="shared" si="615"/>
        <v>96.96</v>
      </c>
      <c r="H1708" s="1306">
        <f t="shared" si="616"/>
        <v>23.36</v>
      </c>
      <c r="I1708" s="1309">
        <f t="shared" si="617"/>
        <v>120.32</v>
      </c>
    </row>
    <row r="1709" spans="1:9" x14ac:dyDescent="0.2">
      <c r="A1709" s="1290" t="s">
        <v>62</v>
      </c>
      <c r="B1709" s="1325">
        <v>184</v>
      </c>
      <c r="C1709" s="1306">
        <f t="shared" si="613"/>
        <v>1.1645569620253164</v>
      </c>
      <c r="D1709" s="1305">
        <v>4.04</v>
      </c>
      <c r="E1709" s="1306">
        <f t="shared" si="614"/>
        <v>743.36</v>
      </c>
      <c r="F1709" s="1307">
        <v>1</v>
      </c>
      <c r="G1709" s="1308">
        <f t="shared" si="615"/>
        <v>743.36</v>
      </c>
      <c r="H1709" s="1306">
        <f t="shared" si="616"/>
        <v>179.08</v>
      </c>
      <c r="I1709" s="1309">
        <f t="shared" si="617"/>
        <v>922.44</v>
      </c>
    </row>
    <row r="1710" spans="1:9" ht="25.5" x14ac:dyDescent="0.2">
      <c r="A1710" s="1289" t="s">
        <v>7</v>
      </c>
      <c r="B1710" s="1324">
        <f>SUM(B1711:B1729)</f>
        <v>2072</v>
      </c>
      <c r="C1710" s="1302">
        <f>SUM(C1711:C1729)</f>
        <v>13.113924050632914</v>
      </c>
      <c r="D1710" s="1302"/>
      <c r="E1710" s="1302"/>
      <c r="F1710" s="1312"/>
      <c r="G1710" s="1302">
        <f>SUM(G1711:G1729)</f>
        <v>7700.3699999999981</v>
      </c>
      <c r="H1710" s="1302">
        <f>SUM(H1711:H1729)</f>
        <v>1855.0200000000002</v>
      </c>
      <c r="I1710" s="1304">
        <f>SUM(I1711:I1729)</f>
        <v>9555.39</v>
      </c>
    </row>
    <row r="1711" spans="1:9" x14ac:dyDescent="0.2">
      <c r="A1711" s="1290" t="s">
        <v>1653</v>
      </c>
      <c r="B1711" s="1325">
        <v>116</v>
      </c>
      <c r="C1711" s="1306">
        <f t="shared" ref="C1711:C1729" si="618">B1711/158</f>
        <v>0.73417721518987344</v>
      </c>
      <c r="D1711" s="1305">
        <v>3.7164000000000001</v>
      </c>
      <c r="E1711" s="1306">
        <f t="shared" ref="E1711:E1729" si="619">D1711*B1711</f>
        <v>431.10239999999999</v>
      </c>
      <c r="F1711" s="1307">
        <v>1</v>
      </c>
      <c r="G1711" s="1308">
        <f t="shared" ref="G1711:G1729" si="620">ROUND(E1711*F1711,2)</f>
        <v>431.1</v>
      </c>
      <c r="H1711" s="1306">
        <f t="shared" ref="H1711:H1729" si="621">ROUND(G1711*24.09%,2)</f>
        <v>103.85</v>
      </c>
      <c r="I1711" s="1309">
        <f t="shared" ref="I1711:I1729" si="622">G1711+H1711</f>
        <v>534.95000000000005</v>
      </c>
    </row>
    <row r="1712" spans="1:9" x14ac:dyDescent="0.2">
      <c r="A1712" s="1290" t="s">
        <v>1653</v>
      </c>
      <c r="B1712" s="1325">
        <v>24</v>
      </c>
      <c r="C1712" s="1306">
        <f t="shared" si="618"/>
        <v>0.15189873417721519</v>
      </c>
      <c r="D1712" s="1305">
        <v>3.7164000000000001</v>
      </c>
      <c r="E1712" s="1306">
        <f t="shared" si="619"/>
        <v>89.193600000000004</v>
      </c>
      <c r="F1712" s="1307">
        <v>1</v>
      </c>
      <c r="G1712" s="1308">
        <f t="shared" si="620"/>
        <v>89.19</v>
      </c>
      <c r="H1712" s="1306">
        <f t="shared" si="621"/>
        <v>21.49</v>
      </c>
      <c r="I1712" s="1309">
        <f t="shared" si="622"/>
        <v>110.67999999999999</v>
      </c>
    </row>
    <row r="1713" spans="1:9" x14ac:dyDescent="0.2">
      <c r="A1713" s="1290" t="s">
        <v>1653</v>
      </c>
      <c r="B1713" s="1325">
        <v>196</v>
      </c>
      <c r="C1713" s="1306">
        <f t="shared" si="618"/>
        <v>1.240506329113924</v>
      </c>
      <c r="D1713" s="1305">
        <v>3.7164000000000001</v>
      </c>
      <c r="E1713" s="1306">
        <f t="shared" si="619"/>
        <v>728.4144</v>
      </c>
      <c r="F1713" s="1307">
        <v>1</v>
      </c>
      <c r="G1713" s="1308">
        <f t="shared" si="620"/>
        <v>728.41</v>
      </c>
      <c r="H1713" s="1306">
        <f t="shared" si="621"/>
        <v>175.47</v>
      </c>
      <c r="I1713" s="1309">
        <f t="shared" si="622"/>
        <v>903.88</v>
      </c>
    </row>
    <row r="1714" spans="1:9" x14ac:dyDescent="0.2">
      <c r="A1714" s="1290" t="s">
        <v>1653</v>
      </c>
      <c r="B1714" s="1325">
        <v>24</v>
      </c>
      <c r="C1714" s="1306">
        <f t="shared" si="618"/>
        <v>0.15189873417721519</v>
      </c>
      <c r="D1714" s="1305">
        <v>3.7164000000000001</v>
      </c>
      <c r="E1714" s="1306">
        <f t="shared" si="619"/>
        <v>89.193600000000004</v>
      </c>
      <c r="F1714" s="1307">
        <v>1</v>
      </c>
      <c r="G1714" s="1308">
        <f t="shared" si="620"/>
        <v>89.19</v>
      </c>
      <c r="H1714" s="1306">
        <f t="shared" si="621"/>
        <v>21.49</v>
      </c>
      <c r="I1714" s="1309">
        <f t="shared" si="622"/>
        <v>110.67999999999999</v>
      </c>
    </row>
    <row r="1715" spans="1:9" x14ac:dyDescent="0.2">
      <c r="A1715" s="1290" t="s">
        <v>1653</v>
      </c>
      <c r="B1715" s="1325">
        <v>192</v>
      </c>
      <c r="C1715" s="1306">
        <f t="shared" si="618"/>
        <v>1.2151898734177216</v>
      </c>
      <c r="D1715" s="1305">
        <v>3.7164000000000001</v>
      </c>
      <c r="E1715" s="1306">
        <f t="shared" si="619"/>
        <v>713.54880000000003</v>
      </c>
      <c r="F1715" s="1307">
        <v>1</v>
      </c>
      <c r="G1715" s="1308">
        <f t="shared" si="620"/>
        <v>713.55</v>
      </c>
      <c r="H1715" s="1306">
        <f t="shared" si="621"/>
        <v>171.89</v>
      </c>
      <c r="I1715" s="1309">
        <f t="shared" si="622"/>
        <v>885.43999999999994</v>
      </c>
    </row>
    <row r="1716" spans="1:9" x14ac:dyDescent="0.2">
      <c r="A1716" s="1290" t="s">
        <v>1653</v>
      </c>
      <c r="B1716" s="1325">
        <v>72</v>
      </c>
      <c r="C1716" s="1306">
        <f t="shared" si="618"/>
        <v>0.45569620253164556</v>
      </c>
      <c r="D1716" s="1305">
        <v>3.7164000000000001</v>
      </c>
      <c r="E1716" s="1306">
        <f t="shared" si="619"/>
        <v>267.58080000000001</v>
      </c>
      <c r="F1716" s="1307">
        <v>1</v>
      </c>
      <c r="G1716" s="1308">
        <f t="shared" si="620"/>
        <v>267.58</v>
      </c>
      <c r="H1716" s="1306">
        <f t="shared" si="621"/>
        <v>64.459999999999994</v>
      </c>
      <c r="I1716" s="1309">
        <f t="shared" si="622"/>
        <v>332.03999999999996</v>
      </c>
    </row>
    <row r="1717" spans="1:9" x14ac:dyDescent="0.2">
      <c r="A1717" s="1290" t="s">
        <v>1653</v>
      </c>
      <c r="B1717" s="1325">
        <v>120</v>
      </c>
      <c r="C1717" s="1306">
        <f t="shared" si="618"/>
        <v>0.759493670886076</v>
      </c>
      <c r="D1717" s="1305">
        <v>3.7164000000000001</v>
      </c>
      <c r="E1717" s="1306">
        <f t="shared" si="619"/>
        <v>445.96800000000002</v>
      </c>
      <c r="F1717" s="1307">
        <v>1</v>
      </c>
      <c r="G1717" s="1308">
        <f t="shared" si="620"/>
        <v>445.97</v>
      </c>
      <c r="H1717" s="1306">
        <f t="shared" si="621"/>
        <v>107.43</v>
      </c>
      <c r="I1717" s="1309">
        <f t="shared" si="622"/>
        <v>553.40000000000009</v>
      </c>
    </row>
    <row r="1718" spans="1:9" x14ac:dyDescent="0.2">
      <c r="A1718" s="1290" t="s">
        <v>1653</v>
      </c>
      <c r="B1718" s="1325">
        <v>112</v>
      </c>
      <c r="C1718" s="1306">
        <f t="shared" si="618"/>
        <v>0.70886075949367089</v>
      </c>
      <c r="D1718" s="1305">
        <v>3.7164000000000001</v>
      </c>
      <c r="E1718" s="1306">
        <f t="shared" si="619"/>
        <v>416.23680000000002</v>
      </c>
      <c r="F1718" s="1307">
        <v>1</v>
      </c>
      <c r="G1718" s="1308">
        <f t="shared" si="620"/>
        <v>416.24</v>
      </c>
      <c r="H1718" s="1306">
        <f t="shared" si="621"/>
        <v>100.27</v>
      </c>
      <c r="I1718" s="1309">
        <f t="shared" si="622"/>
        <v>516.51</v>
      </c>
    </row>
    <row r="1719" spans="1:9" x14ac:dyDescent="0.2">
      <c r="A1719" s="1290" t="s">
        <v>1653</v>
      </c>
      <c r="B1719" s="1325">
        <v>176</v>
      </c>
      <c r="C1719" s="1306">
        <f t="shared" si="618"/>
        <v>1.1139240506329113</v>
      </c>
      <c r="D1719" s="1305">
        <v>3.7164000000000001</v>
      </c>
      <c r="E1719" s="1306">
        <f t="shared" si="619"/>
        <v>654.08640000000003</v>
      </c>
      <c r="F1719" s="1307">
        <v>1</v>
      </c>
      <c r="G1719" s="1308">
        <f t="shared" si="620"/>
        <v>654.09</v>
      </c>
      <c r="H1719" s="1306">
        <f t="shared" si="621"/>
        <v>157.57</v>
      </c>
      <c r="I1719" s="1309">
        <f t="shared" si="622"/>
        <v>811.66000000000008</v>
      </c>
    </row>
    <row r="1720" spans="1:9" x14ac:dyDescent="0.2">
      <c r="A1720" s="1290" t="s">
        <v>1653</v>
      </c>
      <c r="B1720" s="1325">
        <v>24</v>
      </c>
      <c r="C1720" s="1306">
        <f t="shared" si="618"/>
        <v>0.15189873417721519</v>
      </c>
      <c r="D1720" s="1305">
        <v>3.7164000000000001</v>
      </c>
      <c r="E1720" s="1306">
        <f t="shared" si="619"/>
        <v>89.193600000000004</v>
      </c>
      <c r="F1720" s="1307">
        <v>1</v>
      </c>
      <c r="G1720" s="1308">
        <f t="shared" si="620"/>
        <v>89.19</v>
      </c>
      <c r="H1720" s="1306">
        <f t="shared" si="621"/>
        <v>21.49</v>
      </c>
      <c r="I1720" s="1309">
        <f t="shared" si="622"/>
        <v>110.67999999999999</v>
      </c>
    </row>
    <row r="1721" spans="1:9" x14ac:dyDescent="0.2">
      <c r="A1721" s="1290" t="s">
        <v>1653</v>
      </c>
      <c r="B1721" s="1325">
        <v>100</v>
      </c>
      <c r="C1721" s="1306">
        <f t="shared" si="618"/>
        <v>0.63291139240506333</v>
      </c>
      <c r="D1721" s="1305">
        <v>3.7164000000000001</v>
      </c>
      <c r="E1721" s="1306">
        <f t="shared" si="619"/>
        <v>371.64</v>
      </c>
      <c r="F1721" s="1307">
        <v>1</v>
      </c>
      <c r="G1721" s="1308">
        <f t="shared" si="620"/>
        <v>371.64</v>
      </c>
      <c r="H1721" s="1306">
        <f t="shared" si="621"/>
        <v>89.53</v>
      </c>
      <c r="I1721" s="1309">
        <f t="shared" si="622"/>
        <v>461.16999999999996</v>
      </c>
    </row>
    <row r="1722" spans="1:9" x14ac:dyDescent="0.2">
      <c r="A1722" s="1290" t="s">
        <v>1653</v>
      </c>
      <c r="B1722" s="1325">
        <v>120</v>
      </c>
      <c r="C1722" s="1306">
        <f t="shared" si="618"/>
        <v>0.759493670886076</v>
      </c>
      <c r="D1722" s="1305">
        <v>3.7164000000000001</v>
      </c>
      <c r="E1722" s="1306">
        <f t="shared" si="619"/>
        <v>445.96800000000002</v>
      </c>
      <c r="F1722" s="1307">
        <v>1</v>
      </c>
      <c r="G1722" s="1308">
        <f t="shared" si="620"/>
        <v>445.97</v>
      </c>
      <c r="H1722" s="1306">
        <f t="shared" si="621"/>
        <v>107.43</v>
      </c>
      <c r="I1722" s="1309">
        <f t="shared" si="622"/>
        <v>553.40000000000009</v>
      </c>
    </row>
    <row r="1723" spans="1:9" x14ac:dyDescent="0.2">
      <c r="A1723" s="1290" t="s">
        <v>1653</v>
      </c>
      <c r="B1723" s="1325">
        <v>96</v>
      </c>
      <c r="C1723" s="1306">
        <f t="shared" si="618"/>
        <v>0.60759493670886078</v>
      </c>
      <c r="D1723" s="1305">
        <v>3.7164000000000001</v>
      </c>
      <c r="E1723" s="1306">
        <f t="shared" si="619"/>
        <v>356.77440000000001</v>
      </c>
      <c r="F1723" s="1307">
        <v>1</v>
      </c>
      <c r="G1723" s="1308">
        <f t="shared" si="620"/>
        <v>356.77</v>
      </c>
      <c r="H1723" s="1306">
        <f t="shared" si="621"/>
        <v>85.95</v>
      </c>
      <c r="I1723" s="1309">
        <f t="shared" si="622"/>
        <v>442.71999999999997</v>
      </c>
    </row>
    <row r="1724" spans="1:9" x14ac:dyDescent="0.2">
      <c r="A1724" s="1290" t="s">
        <v>1653</v>
      </c>
      <c r="B1724" s="1325">
        <v>168</v>
      </c>
      <c r="C1724" s="1306">
        <f t="shared" si="618"/>
        <v>1.0632911392405062</v>
      </c>
      <c r="D1724" s="1305">
        <v>3.7164000000000001</v>
      </c>
      <c r="E1724" s="1306">
        <f t="shared" si="619"/>
        <v>624.35519999999997</v>
      </c>
      <c r="F1724" s="1307">
        <v>1</v>
      </c>
      <c r="G1724" s="1308">
        <f t="shared" si="620"/>
        <v>624.36</v>
      </c>
      <c r="H1724" s="1306">
        <f t="shared" si="621"/>
        <v>150.41</v>
      </c>
      <c r="I1724" s="1309">
        <f t="shared" si="622"/>
        <v>774.77</v>
      </c>
    </row>
    <row r="1725" spans="1:9" x14ac:dyDescent="0.2">
      <c r="A1725" s="1290" t="s">
        <v>1653</v>
      </c>
      <c r="B1725" s="1325">
        <v>96</v>
      </c>
      <c r="C1725" s="1306">
        <f t="shared" si="618"/>
        <v>0.60759493670886078</v>
      </c>
      <c r="D1725" s="1305">
        <v>3.7164000000000001</v>
      </c>
      <c r="E1725" s="1306">
        <f t="shared" si="619"/>
        <v>356.77440000000001</v>
      </c>
      <c r="F1725" s="1307">
        <v>1</v>
      </c>
      <c r="G1725" s="1308">
        <f t="shared" si="620"/>
        <v>356.77</v>
      </c>
      <c r="H1725" s="1306">
        <f t="shared" si="621"/>
        <v>85.95</v>
      </c>
      <c r="I1725" s="1309">
        <f t="shared" si="622"/>
        <v>442.71999999999997</v>
      </c>
    </row>
    <row r="1726" spans="1:9" x14ac:dyDescent="0.2">
      <c r="A1726" s="1290" t="s">
        <v>1653</v>
      </c>
      <c r="B1726" s="1325">
        <v>184</v>
      </c>
      <c r="C1726" s="1306">
        <f t="shared" si="618"/>
        <v>1.1645569620253164</v>
      </c>
      <c r="D1726" s="1305">
        <v>3.7164000000000001</v>
      </c>
      <c r="E1726" s="1306">
        <f t="shared" si="619"/>
        <v>683.81760000000008</v>
      </c>
      <c r="F1726" s="1307">
        <v>1</v>
      </c>
      <c r="G1726" s="1308">
        <f t="shared" si="620"/>
        <v>683.82</v>
      </c>
      <c r="H1726" s="1306">
        <f t="shared" si="621"/>
        <v>164.73</v>
      </c>
      <c r="I1726" s="1309">
        <f t="shared" si="622"/>
        <v>848.55000000000007</v>
      </c>
    </row>
    <row r="1727" spans="1:9" x14ac:dyDescent="0.2">
      <c r="A1727" s="1290" t="s">
        <v>1653</v>
      </c>
      <c r="B1727" s="1325">
        <v>108</v>
      </c>
      <c r="C1727" s="1306">
        <f t="shared" si="618"/>
        <v>0.68354430379746833</v>
      </c>
      <c r="D1727" s="1305">
        <v>3.7164000000000001</v>
      </c>
      <c r="E1727" s="1306">
        <f t="shared" si="619"/>
        <v>401.37120000000004</v>
      </c>
      <c r="F1727" s="1307">
        <v>1</v>
      </c>
      <c r="G1727" s="1308">
        <f t="shared" si="620"/>
        <v>401.37</v>
      </c>
      <c r="H1727" s="1306">
        <f t="shared" si="621"/>
        <v>96.69</v>
      </c>
      <c r="I1727" s="1309">
        <f t="shared" si="622"/>
        <v>498.06</v>
      </c>
    </row>
    <row r="1728" spans="1:9" x14ac:dyDescent="0.2">
      <c r="A1728" s="1290" t="s">
        <v>1653</v>
      </c>
      <c r="B1728" s="1325">
        <v>120</v>
      </c>
      <c r="C1728" s="1306">
        <f t="shared" si="618"/>
        <v>0.759493670886076</v>
      </c>
      <c r="D1728" s="1305">
        <v>3.7164000000000001</v>
      </c>
      <c r="E1728" s="1306">
        <f t="shared" si="619"/>
        <v>445.96800000000002</v>
      </c>
      <c r="F1728" s="1307">
        <v>1</v>
      </c>
      <c r="G1728" s="1308">
        <f t="shared" si="620"/>
        <v>445.97</v>
      </c>
      <c r="H1728" s="1306">
        <f t="shared" si="621"/>
        <v>107.43</v>
      </c>
      <c r="I1728" s="1309">
        <f t="shared" si="622"/>
        <v>553.40000000000009</v>
      </c>
    </row>
    <row r="1729" spans="1:9" x14ac:dyDescent="0.2">
      <c r="A1729" s="1290" t="s">
        <v>1653</v>
      </c>
      <c r="B1729" s="1325">
        <v>24</v>
      </c>
      <c r="C1729" s="1306">
        <f t="shared" si="618"/>
        <v>0.15189873417721519</v>
      </c>
      <c r="D1729" s="1305">
        <v>3.7164000000000001</v>
      </c>
      <c r="E1729" s="1306">
        <f t="shared" si="619"/>
        <v>89.193600000000004</v>
      </c>
      <c r="F1729" s="1307">
        <v>1</v>
      </c>
      <c r="G1729" s="1308">
        <f t="shared" si="620"/>
        <v>89.19</v>
      </c>
      <c r="H1729" s="1306">
        <f t="shared" si="621"/>
        <v>21.49</v>
      </c>
      <c r="I1729" s="1309">
        <f t="shared" si="622"/>
        <v>110.67999999999999</v>
      </c>
    </row>
    <row r="1730" spans="1:9" ht="25.5" x14ac:dyDescent="0.2">
      <c r="A1730" s="1288" t="s">
        <v>1747</v>
      </c>
      <c r="B1730" s="1323">
        <f>B1731+B1897+B1984+B1997</f>
        <v>36890.5</v>
      </c>
      <c r="C1730" s="1298">
        <f>C1731+C1897+C1984+C1997</f>
        <v>233.48417721518987</v>
      </c>
      <c r="D1730" s="1298"/>
      <c r="E1730" s="1298"/>
      <c r="F1730" s="1299"/>
      <c r="G1730" s="1298">
        <f>G1731+G1897+G1984+G1997</f>
        <v>252181.66999999993</v>
      </c>
      <c r="H1730" s="1298">
        <f>H1731+H1897+H1984+H1997</f>
        <v>60750.83</v>
      </c>
      <c r="I1730" s="1300">
        <f>I1731+I1897+I1984+I1997</f>
        <v>312932.50000000012</v>
      </c>
    </row>
    <row r="1731" spans="1:9" ht="25.5" x14ac:dyDescent="0.2">
      <c r="A1731" s="1289" t="s">
        <v>10</v>
      </c>
      <c r="B1731" s="1324">
        <f>SUM(B1732:B1896)</f>
        <v>12758.5</v>
      </c>
      <c r="C1731" s="1302">
        <f>SUM(C1732:C1896)</f>
        <v>80.75</v>
      </c>
      <c r="D1731" s="1302"/>
      <c r="E1731" s="1302"/>
      <c r="F1731" s="1312"/>
      <c r="G1731" s="1302">
        <f>SUM(G1732:G1896)</f>
        <v>124116.04999999996</v>
      </c>
      <c r="H1731" s="1302">
        <f>SUM(H1732:H1896)</f>
        <v>29899.65</v>
      </c>
      <c r="I1731" s="1304">
        <f>SUM(I1732:I1896)</f>
        <v>154015.70000000004</v>
      </c>
    </row>
    <row r="1732" spans="1:9" x14ac:dyDescent="0.2">
      <c r="A1732" s="1290" t="s">
        <v>1748</v>
      </c>
      <c r="B1732" s="1325">
        <v>56</v>
      </c>
      <c r="C1732" s="1306">
        <f t="shared" ref="C1732:C1795" si="623">B1732/158</f>
        <v>0.35443037974683544</v>
      </c>
      <c r="D1732" s="1305">
        <v>7.8223000000000003</v>
      </c>
      <c r="E1732" s="1306">
        <f t="shared" ref="E1732:E1795" si="624">D1732*B1732</f>
        <v>438.04880000000003</v>
      </c>
      <c r="F1732" s="1307">
        <v>1</v>
      </c>
      <c r="G1732" s="1308">
        <f t="shared" ref="G1732:G1795" si="625">ROUND(E1732*F1732,2)</f>
        <v>438.05</v>
      </c>
      <c r="H1732" s="1306">
        <f t="shared" ref="H1732:H1795" si="626">ROUND(G1732*24.09%,2)</f>
        <v>105.53</v>
      </c>
      <c r="I1732" s="1309">
        <f t="shared" ref="I1732:I1795" si="627">G1732+H1732</f>
        <v>543.58000000000004</v>
      </c>
    </row>
    <row r="1733" spans="1:9" x14ac:dyDescent="0.2">
      <c r="A1733" s="1290" t="s">
        <v>66</v>
      </c>
      <c r="B1733" s="1325">
        <v>109</v>
      </c>
      <c r="C1733" s="1306">
        <f t="shared" si="623"/>
        <v>0.689873417721519</v>
      </c>
      <c r="D1733" s="1305">
        <v>7.8223000000000003</v>
      </c>
      <c r="E1733" s="1306">
        <f t="shared" si="624"/>
        <v>852.63070000000005</v>
      </c>
      <c r="F1733" s="1307">
        <v>1</v>
      </c>
      <c r="G1733" s="1308">
        <f t="shared" si="625"/>
        <v>852.63</v>
      </c>
      <c r="H1733" s="1306">
        <f t="shared" si="626"/>
        <v>205.4</v>
      </c>
      <c r="I1733" s="1309">
        <f t="shared" si="627"/>
        <v>1058.03</v>
      </c>
    </row>
    <row r="1734" spans="1:9" x14ac:dyDescent="0.2">
      <c r="A1734" s="1290" t="s">
        <v>66</v>
      </c>
      <c r="B1734" s="1325">
        <v>40</v>
      </c>
      <c r="C1734" s="1306">
        <f t="shared" si="623"/>
        <v>0.25316455696202533</v>
      </c>
      <c r="D1734" s="1305">
        <v>7.8223000000000003</v>
      </c>
      <c r="E1734" s="1306">
        <f t="shared" si="624"/>
        <v>312.892</v>
      </c>
      <c r="F1734" s="1307">
        <v>1</v>
      </c>
      <c r="G1734" s="1308">
        <f t="shared" si="625"/>
        <v>312.89</v>
      </c>
      <c r="H1734" s="1306">
        <f t="shared" si="626"/>
        <v>75.38</v>
      </c>
      <c r="I1734" s="1309">
        <f t="shared" si="627"/>
        <v>388.27</v>
      </c>
    </row>
    <row r="1735" spans="1:9" x14ac:dyDescent="0.2">
      <c r="A1735" s="1290" t="s">
        <v>1749</v>
      </c>
      <c r="B1735" s="1325">
        <v>112</v>
      </c>
      <c r="C1735" s="1306">
        <f t="shared" si="623"/>
        <v>0.70886075949367089</v>
      </c>
      <c r="D1735" s="1305">
        <v>7.8223000000000003</v>
      </c>
      <c r="E1735" s="1306">
        <f t="shared" si="624"/>
        <v>876.09760000000006</v>
      </c>
      <c r="F1735" s="1307">
        <v>1</v>
      </c>
      <c r="G1735" s="1308">
        <f t="shared" si="625"/>
        <v>876.1</v>
      </c>
      <c r="H1735" s="1306">
        <f t="shared" si="626"/>
        <v>211.05</v>
      </c>
      <c r="I1735" s="1309">
        <f t="shared" si="627"/>
        <v>1087.1500000000001</v>
      </c>
    </row>
    <row r="1736" spans="1:9" x14ac:dyDescent="0.2">
      <c r="A1736" s="1290" t="s">
        <v>66</v>
      </c>
      <c r="B1736" s="1325">
        <v>111</v>
      </c>
      <c r="C1736" s="1306">
        <f t="shared" si="623"/>
        <v>0.70253164556962022</v>
      </c>
      <c r="D1736" s="1305">
        <v>7.8223000000000003</v>
      </c>
      <c r="E1736" s="1306">
        <f t="shared" si="624"/>
        <v>868.27530000000002</v>
      </c>
      <c r="F1736" s="1307">
        <v>1</v>
      </c>
      <c r="G1736" s="1308">
        <f t="shared" si="625"/>
        <v>868.28</v>
      </c>
      <c r="H1736" s="1306">
        <f t="shared" si="626"/>
        <v>209.17</v>
      </c>
      <c r="I1736" s="1309">
        <f t="shared" si="627"/>
        <v>1077.45</v>
      </c>
    </row>
    <row r="1737" spans="1:9" x14ac:dyDescent="0.2">
      <c r="A1737" s="1290" t="s">
        <v>66</v>
      </c>
      <c r="B1737" s="1325">
        <v>104</v>
      </c>
      <c r="C1737" s="1306">
        <f t="shared" si="623"/>
        <v>0.65822784810126578</v>
      </c>
      <c r="D1737" s="1305">
        <v>7.8223000000000003</v>
      </c>
      <c r="E1737" s="1306">
        <f t="shared" si="624"/>
        <v>813.51920000000007</v>
      </c>
      <c r="F1737" s="1307">
        <v>1</v>
      </c>
      <c r="G1737" s="1308">
        <f t="shared" si="625"/>
        <v>813.52</v>
      </c>
      <c r="H1737" s="1306">
        <f t="shared" si="626"/>
        <v>195.98</v>
      </c>
      <c r="I1737" s="1309">
        <f t="shared" si="627"/>
        <v>1009.5</v>
      </c>
    </row>
    <row r="1738" spans="1:9" x14ac:dyDescent="0.2">
      <c r="A1738" s="1290" t="s">
        <v>1748</v>
      </c>
      <c r="B1738" s="1325">
        <v>60</v>
      </c>
      <c r="C1738" s="1306">
        <f t="shared" si="623"/>
        <v>0.379746835443038</v>
      </c>
      <c r="D1738" s="1305">
        <v>7.8223000000000003</v>
      </c>
      <c r="E1738" s="1306">
        <f t="shared" si="624"/>
        <v>469.33800000000002</v>
      </c>
      <c r="F1738" s="1307">
        <v>1</v>
      </c>
      <c r="G1738" s="1308">
        <f t="shared" si="625"/>
        <v>469.34</v>
      </c>
      <c r="H1738" s="1306">
        <f t="shared" si="626"/>
        <v>113.06</v>
      </c>
      <c r="I1738" s="1309">
        <f t="shared" si="627"/>
        <v>582.4</v>
      </c>
    </row>
    <row r="1739" spans="1:9" x14ac:dyDescent="0.2">
      <c r="A1739" s="1290" t="s">
        <v>1750</v>
      </c>
      <c r="B1739" s="1325">
        <v>48</v>
      </c>
      <c r="C1739" s="1306">
        <f t="shared" si="623"/>
        <v>0.30379746835443039</v>
      </c>
      <c r="D1739" s="1305">
        <v>7.8223000000000003</v>
      </c>
      <c r="E1739" s="1306">
        <f t="shared" si="624"/>
        <v>375.47040000000004</v>
      </c>
      <c r="F1739" s="1307">
        <v>1</v>
      </c>
      <c r="G1739" s="1308">
        <f t="shared" si="625"/>
        <v>375.47</v>
      </c>
      <c r="H1739" s="1306">
        <f t="shared" si="626"/>
        <v>90.45</v>
      </c>
      <c r="I1739" s="1309">
        <f t="shared" si="627"/>
        <v>465.92</v>
      </c>
    </row>
    <row r="1740" spans="1:9" x14ac:dyDescent="0.2">
      <c r="A1740" s="1290" t="s">
        <v>1750</v>
      </c>
      <c r="B1740" s="1325">
        <v>96</v>
      </c>
      <c r="C1740" s="1306">
        <f t="shared" si="623"/>
        <v>0.60759493670886078</v>
      </c>
      <c r="D1740" s="1305">
        <v>7.8223000000000003</v>
      </c>
      <c r="E1740" s="1306">
        <f t="shared" si="624"/>
        <v>750.94080000000008</v>
      </c>
      <c r="F1740" s="1307">
        <v>1</v>
      </c>
      <c r="G1740" s="1308">
        <f t="shared" si="625"/>
        <v>750.94</v>
      </c>
      <c r="H1740" s="1306">
        <f t="shared" si="626"/>
        <v>180.9</v>
      </c>
      <c r="I1740" s="1309">
        <f t="shared" si="627"/>
        <v>931.84</v>
      </c>
    </row>
    <row r="1741" spans="1:9" x14ac:dyDescent="0.2">
      <c r="A1741" s="1290" t="s">
        <v>1749</v>
      </c>
      <c r="B1741" s="1325">
        <v>24</v>
      </c>
      <c r="C1741" s="1306">
        <f t="shared" si="623"/>
        <v>0.15189873417721519</v>
      </c>
      <c r="D1741" s="1305">
        <v>7.8223000000000003</v>
      </c>
      <c r="E1741" s="1306">
        <f t="shared" si="624"/>
        <v>187.73520000000002</v>
      </c>
      <c r="F1741" s="1307">
        <v>1</v>
      </c>
      <c r="G1741" s="1308">
        <f t="shared" si="625"/>
        <v>187.74</v>
      </c>
      <c r="H1741" s="1306">
        <f t="shared" si="626"/>
        <v>45.23</v>
      </c>
      <c r="I1741" s="1309">
        <f t="shared" si="627"/>
        <v>232.97</v>
      </c>
    </row>
    <row r="1742" spans="1:9" x14ac:dyDescent="0.2">
      <c r="A1742" s="1290" t="s">
        <v>66</v>
      </c>
      <c r="B1742" s="1325">
        <v>73</v>
      </c>
      <c r="C1742" s="1306">
        <f t="shared" si="623"/>
        <v>0.46202531645569622</v>
      </c>
      <c r="D1742" s="1305">
        <v>7.8223000000000003</v>
      </c>
      <c r="E1742" s="1306">
        <f t="shared" si="624"/>
        <v>571.02790000000005</v>
      </c>
      <c r="F1742" s="1307">
        <v>1</v>
      </c>
      <c r="G1742" s="1308">
        <f t="shared" si="625"/>
        <v>571.03</v>
      </c>
      <c r="H1742" s="1306">
        <f t="shared" si="626"/>
        <v>137.56</v>
      </c>
      <c r="I1742" s="1309">
        <f t="shared" si="627"/>
        <v>708.58999999999992</v>
      </c>
    </row>
    <row r="1743" spans="1:9" x14ac:dyDescent="0.2">
      <c r="A1743" s="1290" t="s">
        <v>1750</v>
      </c>
      <c r="B1743" s="1325">
        <v>72</v>
      </c>
      <c r="C1743" s="1306">
        <f t="shared" si="623"/>
        <v>0.45569620253164556</v>
      </c>
      <c r="D1743" s="1305">
        <v>7.8223000000000003</v>
      </c>
      <c r="E1743" s="1306">
        <f t="shared" si="624"/>
        <v>563.2056</v>
      </c>
      <c r="F1743" s="1307">
        <v>1</v>
      </c>
      <c r="G1743" s="1308">
        <f t="shared" si="625"/>
        <v>563.21</v>
      </c>
      <c r="H1743" s="1306">
        <f t="shared" si="626"/>
        <v>135.68</v>
      </c>
      <c r="I1743" s="1309">
        <f t="shared" si="627"/>
        <v>698.8900000000001</v>
      </c>
    </row>
    <row r="1744" spans="1:9" x14ac:dyDescent="0.2">
      <c r="A1744" s="1290" t="s">
        <v>1750</v>
      </c>
      <c r="B1744" s="1325">
        <v>88</v>
      </c>
      <c r="C1744" s="1306">
        <f t="shared" si="623"/>
        <v>0.55696202531645567</v>
      </c>
      <c r="D1744" s="1305">
        <v>7.8223000000000003</v>
      </c>
      <c r="E1744" s="1306">
        <f t="shared" si="624"/>
        <v>688.36239999999998</v>
      </c>
      <c r="F1744" s="1307">
        <v>1</v>
      </c>
      <c r="G1744" s="1308">
        <f t="shared" si="625"/>
        <v>688.36</v>
      </c>
      <c r="H1744" s="1306">
        <f t="shared" si="626"/>
        <v>165.83</v>
      </c>
      <c r="I1744" s="1309">
        <f t="shared" si="627"/>
        <v>854.19</v>
      </c>
    </row>
    <row r="1745" spans="1:9" x14ac:dyDescent="0.2">
      <c r="A1745" s="1290" t="s">
        <v>1750</v>
      </c>
      <c r="B1745" s="1325">
        <v>65</v>
      </c>
      <c r="C1745" s="1306">
        <f t="shared" si="623"/>
        <v>0.41139240506329117</v>
      </c>
      <c r="D1745" s="1305">
        <v>7.8223000000000003</v>
      </c>
      <c r="E1745" s="1306">
        <f t="shared" si="624"/>
        <v>508.4495</v>
      </c>
      <c r="F1745" s="1307">
        <v>1</v>
      </c>
      <c r="G1745" s="1308">
        <f t="shared" si="625"/>
        <v>508.45</v>
      </c>
      <c r="H1745" s="1306">
        <f t="shared" si="626"/>
        <v>122.49</v>
      </c>
      <c r="I1745" s="1309">
        <f t="shared" si="627"/>
        <v>630.93999999999994</v>
      </c>
    </row>
    <row r="1746" spans="1:9" x14ac:dyDescent="0.2">
      <c r="A1746" s="1290" t="s">
        <v>1748</v>
      </c>
      <c r="B1746" s="1325">
        <v>48</v>
      </c>
      <c r="C1746" s="1306">
        <f t="shared" si="623"/>
        <v>0.30379746835443039</v>
      </c>
      <c r="D1746" s="1305">
        <v>7.8223000000000003</v>
      </c>
      <c r="E1746" s="1306">
        <f t="shared" si="624"/>
        <v>375.47040000000004</v>
      </c>
      <c r="F1746" s="1307">
        <v>1</v>
      </c>
      <c r="G1746" s="1308">
        <f t="shared" si="625"/>
        <v>375.47</v>
      </c>
      <c r="H1746" s="1306">
        <f t="shared" si="626"/>
        <v>90.45</v>
      </c>
      <c r="I1746" s="1309">
        <f t="shared" si="627"/>
        <v>465.92</v>
      </c>
    </row>
    <row r="1747" spans="1:9" x14ac:dyDescent="0.2">
      <c r="A1747" s="1290" t="s">
        <v>1751</v>
      </c>
      <c r="B1747" s="1325">
        <v>88</v>
      </c>
      <c r="C1747" s="1306">
        <f t="shared" si="623"/>
        <v>0.55696202531645567</v>
      </c>
      <c r="D1747" s="1305">
        <v>7.8223000000000003</v>
      </c>
      <c r="E1747" s="1306">
        <f t="shared" si="624"/>
        <v>688.36239999999998</v>
      </c>
      <c r="F1747" s="1307">
        <v>1</v>
      </c>
      <c r="G1747" s="1308">
        <f t="shared" si="625"/>
        <v>688.36</v>
      </c>
      <c r="H1747" s="1306">
        <f t="shared" si="626"/>
        <v>165.83</v>
      </c>
      <c r="I1747" s="1309">
        <f t="shared" si="627"/>
        <v>854.19</v>
      </c>
    </row>
    <row r="1748" spans="1:9" x14ac:dyDescent="0.2">
      <c r="A1748" s="1290" t="s">
        <v>66</v>
      </c>
      <c r="B1748" s="1325">
        <v>56</v>
      </c>
      <c r="C1748" s="1306">
        <f t="shared" si="623"/>
        <v>0.35443037974683544</v>
      </c>
      <c r="D1748" s="1305">
        <v>7.8223000000000003</v>
      </c>
      <c r="E1748" s="1306">
        <f t="shared" si="624"/>
        <v>438.04880000000003</v>
      </c>
      <c r="F1748" s="1307">
        <v>1</v>
      </c>
      <c r="G1748" s="1308">
        <f t="shared" si="625"/>
        <v>438.05</v>
      </c>
      <c r="H1748" s="1306">
        <f t="shared" si="626"/>
        <v>105.53</v>
      </c>
      <c r="I1748" s="1309">
        <f t="shared" si="627"/>
        <v>543.58000000000004</v>
      </c>
    </row>
    <row r="1749" spans="1:9" x14ac:dyDescent="0.2">
      <c r="A1749" s="1290" t="s">
        <v>1752</v>
      </c>
      <c r="B1749" s="1325">
        <v>112</v>
      </c>
      <c r="C1749" s="1306">
        <f t="shared" si="623"/>
        <v>0.70886075949367089</v>
      </c>
      <c r="D1749" s="1305">
        <v>7.8223000000000003</v>
      </c>
      <c r="E1749" s="1306">
        <f t="shared" si="624"/>
        <v>876.09760000000006</v>
      </c>
      <c r="F1749" s="1307">
        <v>1</v>
      </c>
      <c r="G1749" s="1308">
        <f t="shared" si="625"/>
        <v>876.1</v>
      </c>
      <c r="H1749" s="1306">
        <f t="shared" si="626"/>
        <v>211.05</v>
      </c>
      <c r="I1749" s="1309">
        <f t="shared" si="627"/>
        <v>1087.1500000000001</v>
      </c>
    </row>
    <row r="1750" spans="1:9" x14ac:dyDescent="0.2">
      <c r="A1750" s="1290" t="s">
        <v>1751</v>
      </c>
      <c r="B1750" s="1325">
        <v>57</v>
      </c>
      <c r="C1750" s="1306">
        <f t="shared" si="623"/>
        <v>0.36075949367088606</v>
      </c>
      <c r="D1750" s="1305">
        <v>7.8223000000000003</v>
      </c>
      <c r="E1750" s="1306">
        <f t="shared" si="624"/>
        <v>445.87110000000001</v>
      </c>
      <c r="F1750" s="1307">
        <v>1</v>
      </c>
      <c r="G1750" s="1308">
        <f t="shared" si="625"/>
        <v>445.87</v>
      </c>
      <c r="H1750" s="1306">
        <f t="shared" si="626"/>
        <v>107.41</v>
      </c>
      <c r="I1750" s="1309">
        <f t="shared" si="627"/>
        <v>553.28</v>
      </c>
    </row>
    <row r="1751" spans="1:9" x14ac:dyDescent="0.2">
      <c r="A1751" s="1290" t="s">
        <v>66</v>
      </c>
      <c r="B1751" s="1325">
        <v>124</v>
      </c>
      <c r="C1751" s="1306">
        <f t="shared" si="623"/>
        <v>0.78481012658227844</v>
      </c>
      <c r="D1751" s="1305">
        <v>7.8223000000000003</v>
      </c>
      <c r="E1751" s="1306">
        <f t="shared" si="624"/>
        <v>969.96519999999998</v>
      </c>
      <c r="F1751" s="1307">
        <v>1</v>
      </c>
      <c r="G1751" s="1308">
        <f t="shared" si="625"/>
        <v>969.97</v>
      </c>
      <c r="H1751" s="1306">
        <f t="shared" si="626"/>
        <v>233.67</v>
      </c>
      <c r="I1751" s="1309">
        <f t="shared" si="627"/>
        <v>1203.6400000000001</v>
      </c>
    </row>
    <row r="1752" spans="1:9" x14ac:dyDescent="0.2">
      <c r="A1752" s="1290" t="s">
        <v>1751</v>
      </c>
      <c r="B1752" s="1325">
        <v>120</v>
      </c>
      <c r="C1752" s="1306">
        <f t="shared" si="623"/>
        <v>0.759493670886076</v>
      </c>
      <c r="D1752" s="1305">
        <v>7.8223000000000003</v>
      </c>
      <c r="E1752" s="1306">
        <f t="shared" si="624"/>
        <v>938.67600000000004</v>
      </c>
      <c r="F1752" s="1307">
        <v>1</v>
      </c>
      <c r="G1752" s="1308">
        <f t="shared" si="625"/>
        <v>938.68</v>
      </c>
      <c r="H1752" s="1306">
        <f t="shared" si="626"/>
        <v>226.13</v>
      </c>
      <c r="I1752" s="1309">
        <f t="shared" si="627"/>
        <v>1164.81</v>
      </c>
    </row>
    <row r="1753" spans="1:9" x14ac:dyDescent="0.2">
      <c r="A1753" s="1290" t="s">
        <v>1749</v>
      </c>
      <c r="B1753" s="1325">
        <v>56</v>
      </c>
      <c r="C1753" s="1306">
        <f t="shared" si="623"/>
        <v>0.35443037974683544</v>
      </c>
      <c r="D1753" s="1305">
        <v>7.8223000000000003</v>
      </c>
      <c r="E1753" s="1306">
        <f t="shared" si="624"/>
        <v>438.04880000000003</v>
      </c>
      <c r="F1753" s="1307">
        <v>1</v>
      </c>
      <c r="G1753" s="1308">
        <f t="shared" si="625"/>
        <v>438.05</v>
      </c>
      <c r="H1753" s="1306">
        <f t="shared" si="626"/>
        <v>105.53</v>
      </c>
      <c r="I1753" s="1309">
        <f t="shared" si="627"/>
        <v>543.58000000000004</v>
      </c>
    </row>
    <row r="1754" spans="1:9" x14ac:dyDescent="0.2">
      <c r="A1754" s="1290" t="s">
        <v>66</v>
      </c>
      <c r="B1754" s="1325">
        <v>68</v>
      </c>
      <c r="C1754" s="1306">
        <f t="shared" si="623"/>
        <v>0.43037974683544306</v>
      </c>
      <c r="D1754" s="1305">
        <v>7.8223000000000003</v>
      </c>
      <c r="E1754" s="1306">
        <f t="shared" si="624"/>
        <v>531.91640000000007</v>
      </c>
      <c r="F1754" s="1307">
        <v>1</v>
      </c>
      <c r="G1754" s="1308">
        <f t="shared" si="625"/>
        <v>531.91999999999996</v>
      </c>
      <c r="H1754" s="1306">
        <f t="shared" si="626"/>
        <v>128.13999999999999</v>
      </c>
      <c r="I1754" s="1309">
        <f t="shared" si="627"/>
        <v>660.06</v>
      </c>
    </row>
    <row r="1755" spans="1:9" x14ac:dyDescent="0.2">
      <c r="A1755" s="1290" t="s">
        <v>1750</v>
      </c>
      <c r="B1755" s="1325">
        <v>81</v>
      </c>
      <c r="C1755" s="1306">
        <f t="shared" si="623"/>
        <v>0.51265822784810122</v>
      </c>
      <c r="D1755" s="1305">
        <v>7.8223000000000003</v>
      </c>
      <c r="E1755" s="1306">
        <f t="shared" si="624"/>
        <v>633.60630000000003</v>
      </c>
      <c r="F1755" s="1307">
        <v>1</v>
      </c>
      <c r="G1755" s="1308">
        <f t="shared" si="625"/>
        <v>633.61</v>
      </c>
      <c r="H1755" s="1306">
        <f t="shared" si="626"/>
        <v>152.63999999999999</v>
      </c>
      <c r="I1755" s="1309">
        <f t="shared" si="627"/>
        <v>786.25</v>
      </c>
    </row>
    <row r="1756" spans="1:9" x14ac:dyDescent="0.2">
      <c r="A1756" s="1290" t="s">
        <v>1750</v>
      </c>
      <c r="B1756" s="1325">
        <v>48</v>
      </c>
      <c r="C1756" s="1306">
        <f t="shared" si="623"/>
        <v>0.30379746835443039</v>
      </c>
      <c r="D1756" s="1305">
        <v>7.8223000000000003</v>
      </c>
      <c r="E1756" s="1306">
        <f t="shared" si="624"/>
        <v>375.47040000000004</v>
      </c>
      <c r="F1756" s="1307">
        <v>1</v>
      </c>
      <c r="G1756" s="1308">
        <f t="shared" si="625"/>
        <v>375.47</v>
      </c>
      <c r="H1756" s="1306">
        <f t="shared" si="626"/>
        <v>90.45</v>
      </c>
      <c r="I1756" s="1309">
        <f t="shared" si="627"/>
        <v>465.92</v>
      </c>
    </row>
    <row r="1757" spans="1:9" x14ac:dyDescent="0.2">
      <c r="A1757" s="1290" t="s">
        <v>1748</v>
      </c>
      <c r="B1757" s="1325">
        <v>40</v>
      </c>
      <c r="C1757" s="1306">
        <f t="shared" si="623"/>
        <v>0.25316455696202533</v>
      </c>
      <c r="D1757" s="1305">
        <v>7.8223000000000003</v>
      </c>
      <c r="E1757" s="1306">
        <f t="shared" si="624"/>
        <v>312.892</v>
      </c>
      <c r="F1757" s="1307">
        <v>1</v>
      </c>
      <c r="G1757" s="1308">
        <f t="shared" si="625"/>
        <v>312.89</v>
      </c>
      <c r="H1757" s="1306">
        <f t="shared" si="626"/>
        <v>75.38</v>
      </c>
      <c r="I1757" s="1309">
        <f t="shared" si="627"/>
        <v>388.27</v>
      </c>
    </row>
    <row r="1758" spans="1:9" x14ac:dyDescent="0.2">
      <c r="A1758" s="1290" t="s">
        <v>1750</v>
      </c>
      <c r="B1758" s="1325">
        <v>32</v>
      </c>
      <c r="C1758" s="1306">
        <f t="shared" si="623"/>
        <v>0.20253164556962025</v>
      </c>
      <c r="D1758" s="1305">
        <v>7.8223000000000003</v>
      </c>
      <c r="E1758" s="1306">
        <f t="shared" si="624"/>
        <v>250.31360000000001</v>
      </c>
      <c r="F1758" s="1307">
        <v>1</v>
      </c>
      <c r="G1758" s="1308">
        <f t="shared" si="625"/>
        <v>250.31</v>
      </c>
      <c r="H1758" s="1306">
        <f t="shared" si="626"/>
        <v>60.3</v>
      </c>
      <c r="I1758" s="1309">
        <f t="shared" si="627"/>
        <v>310.61</v>
      </c>
    </row>
    <row r="1759" spans="1:9" x14ac:dyDescent="0.2">
      <c r="A1759" s="1290" t="s">
        <v>1751</v>
      </c>
      <c r="B1759" s="1325">
        <v>48</v>
      </c>
      <c r="C1759" s="1306">
        <f t="shared" si="623"/>
        <v>0.30379746835443039</v>
      </c>
      <c r="D1759" s="1305">
        <v>7.8223000000000003</v>
      </c>
      <c r="E1759" s="1306">
        <f t="shared" si="624"/>
        <v>375.47040000000004</v>
      </c>
      <c r="F1759" s="1307">
        <v>1</v>
      </c>
      <c r="G1759" s="1308">
        <f t="shared" si="625"/>
        <v>375.47</v>
      </c>
      <c r="H1759" s="1306">
        <f t="shared" si="626"/>
        <v>90.45</v>
      </c>
      <c r="I1759" s="1309">
        <f t="shared" si="627"/>
        <v>465.92</v>
      </c>
    </row>
    <row r="1760" spans="1:9" x14ac:dyDescent="0.2">
      <c r="A1760" s="1290" t="s">
        <v>1748</v>
      </c>
      <c r="B1760" s="1325">
        <v>78</v>
      </c>
      <c r="C1760" s="1306">
        <f t="shared" si="623"/>
        <v>0.49367088607594939</v>
      </c>
      <c r="D1760" s="1305">
        <v>7.8223000000000003</v>
      </c>
      <c r="E1760" s="1306">
        <f t="shared" si="624"/>
        <v>610.13940000000002</v>
      </c>
      <c r="F1760" s="1307">
        <v>1</v>
      </c>
      <c r="G1760" s="1308">
        <f t="shared" si="625"/>
        <v>610.14</v>
      </c>
      <c r="H1760" s="1306">
        <f t="shared" si="626"/>
        <v>146.97999999999999</v>
      </c>
      <c r="I1760" s="1309">
        <f t="shared" si="627"/>
        <v>757.12</v>
      </c>
    </row>
    <row r="1761" spans="1:9" x14ac:dyDescent="0.2">
      <c r="A1761" s="1290" t="s">
        <v>1749</v>
      </c>
      <c r="B1761" s="1325">
        <v>72</v>
      </c>
      <c r="C1761" s="1306">
        <f t="shared" si="623"/>
        <v>0.45569620253164556</v>
      </c>
      <c r="D1761" s="1305">
        <v>7.8223000000000003</v>
      </c>
      <c r="E1761" s="1306">
        <f t="shared" si="624"/>
        <v>563.2056</v>
      </c>
      <c r="F1761" s="1307">
        <v>1</v>
      </c>
      <c r="G1761" s="1308">
        <f t="shared" si="625"/>
        <v>563.21</v>
      </c>
      <c r="H1761" s="1306">
        <f t="shared" si="626"/>
        <v>135.68</v>
      </c>
      <c r="I1761" s="1309">
        <f t="shared" si="627"/>
        <v>698.8900000000001</v>
      </c>
    </row>
    <row r="1762" spans="1:9" x14ac:dyDescent="0.2">
      <c r="A1762" s="1290" t="s">
        <v>66</v>
      </c>
      <c r="B1762" s="1325">
        <v>37</v>
      </c>
      <c r="C1762" s="1306">
        <f t="shared" si="623"/>
        <v>0.23417721518987342</v>
      </c>
      <c r="D1762" s="1305">
        <v>7.8223000000000003</v>
      </c>
      <c r="E1762" s="1306">
        <f t="shared" si="624"/>
        <v>289.42509999999999</v>
      </c>
      <c r="F1762" s="1307">
        <v>1</v>
      </c>
      <c r="G1762" s="1308">
        <f t="shared" si="625"/>
        <v>289.43</v>
      </c>
      <c r="H1762" s="1306">
        <f t="shared" si="626"/>
        <v>69.72</v>
      </c>
      <c r="I1762" s="1309">
        <f t="shared" si="627"/>
        <v>359.15</v>
      </c>
    </row>
    <row r="1763" spans="1:9" x14ac:dyDescent="0.2">
      <c r="A1763" s="1290" t="s">
        <v>1751</v>
      </c>
      <c r="B1763" s="1325">
        <v>96</v>
      </c>
      <c r="C1763" s="1306">
        <f t="shared" si="623"/>
        <v>0.60759493670886078</v>
      </c>
      <c r="D1763" s="1305">
        <v>7.8223000000000003</v>
      </c>
      <c r="E1763" s="1306">
        <f t="shared" si="624"/>
        <v>750.94080000000008</v>
      </c>
      <c r="F1763" s="1307">
        <v>1</v>
      </c>
      <c r="G1763" s="1308">
        <f t="shared" si="625"/>
        <v>750.94</v>
      </c>
      <c r="H1763" s="1306">
        <f t="shared" si="626"/>
        <v>180.9</v>
      </c>
      <c r="I1763" s="1309">
        <f t="shared" si="627"/>
        <v>931.84</v>
      </c>
    </row>
    <row r="1764" spans="1:9" x14ac:dyDescent="0.2">
      <c r="A1764" s="1290" t="s">
        <v>66</v>
      </c>
      <c r="B1764" s="1325">
        <v>62</v>
      </c>
      <c r="C1764" s="1306">
        <f t="shared" si="623"/>
        <v>0.39240506329113922</v>
      </c>
      <c r="D1764" s="1305">
        <v>7.8223000000000003</v>
      </c>
      <c r="E1764" s="1306">
        <f t="shared" si="624"/>
        <v>484.98259999999999</v>
      </c>
      <c r="F1764" s="1307">
        <v>1</v>
      </c>
      <c r="G1764" s="1308">
        <f t="shared" si="625"/>
        <v>484.98</v>
      </c>
      <c r="H1764" s="1306">
        <f t="shared" si="626"/>
        <v>116.83</v>
      </c>
      <c r="I1764" s="1309">
        <f t="shared" si="627"/>
        <v>601.81000000000006</v>
      </c>
    </row>
    <row r="1765" spans="1:9" x14ac:dyDescent="0.2">
      <c r="A1765" s="1290" t="s">
        <v>1750</v>
      </c>
      <c r="B1765" s="1325">
        <v>120</v>
      </c>
      <c r="C1765" s="1306">
        <f t="shared" si="623"/>
        <v>0.759493670886076</v>
      </c>
      <c r="D1765" s="1305">
        <v>7.8223000000000003</v>
      </c>
      <c r="E1765" s="1306">
        <f t="shared" si="624"/>
        <v>938.67600000000004</v>
      </c>
      <c r="F1765" s="1307">
        <v>1</v>
      </c>
      <c r="G1765" s="1308">
        <f t="shared" si="625"/>
        <v>938.68</v>
      </c>
      <c r="H1765" s="1306">
        <f t="shared" si="626"/>
        <v>226.13</v>
      </c>
      <c r="I1765" s="1309">
        <f t="shared" si="627"/>
        <v>1164.81</v>
      </c>
    </row>
    <row r="1766" spans="1:9" x14ac:dyDescent="0.2">
      <c r="A1766" s="1290" t="s">
        <v>66</v>
      </c>
      <c r="B1766" s="1325">
        <v>125</v>
      </c>
      <c r="C1766" s="1306">
        <f t="shared" si="623"/>
        <v>0.79113924050632911</v>
      </c>
      <c r="D1766" s="1305">
        <v>7.8223000000000003</v>
      </c>
      <c r="E1766" s="1306">
        <f t="shared" si="624"/>
        <v>977.78750000000002</v>
      </c>
      <c r="F1766" s="1307">
        <v>1</v>
      </c>
      <c r="G1766" s="1308">
        <f t="shared" si="625"/>
        <v>977.79</v>
      </c>
      <c r="H1766" s="1306">
        <f t="shared" si="626"/>
        <v>235.55</v>
      </c>
      <c r="I1766" s="1309">
        <f t="shared" si="627"/>
        <v>1213.3399999999999</v>
      </c>
    </row>
    <row r="1767" spans="1:9" x14ac:dyDescent="0.2">
      <c r="A1767" s="1290" t="s">
        <v>1749</v>
      </c>
      <c r="B1767" s="1325">
        <v>56</v>
      </c>
      <c r="C1767" s="1306">
        <f t="shared" si="623"/>
        <v>0.35443037974683544</v>
      </c>
      <c r="D1767" s="1305">
        <v>7.8223000000000003</v>
      </c>
      <c r="E1767" s="1306">
        <f t="shared" si="624"/>
        <v>438.04880000000003</v>
      </c>
      <c r="F1767" s="1307">
        <v>1</v>
      </c>
      <c r="G1767" s="1308">
        <f t="shared" si="625"/>
        <v>438.05</v>
      </c>
      <c r="H1767" s="1306">
        <f t="shared" si="626"/>
        <v>105.53</v>
      </c>
      <c r="I1767" s="1309">
        <f t="shared" si="627"/>
        <v>543.58000000000004</v>
      </c>
    </row>
    <row r="1768" spans="1:9" x14ac:dyDescent="0.2">
      <c r="A1768" s="1290" t="s">
        <v>66</v>
      </c>
      <c r="B1768" s="1325">
        <v>34</v>
      </c>
      <c r="C1768" s="1306">
        <f t="shared" si="623"/>
        <v>0.21518987341772153</v>
      </c>
      <c r="D1768" s="1305">
        <v>7.8223000000000003</v>
      </c>
      <c r="E1768" s="1306">
        <f t="shared" si="624"/>
        <v>265.95820000000003</v>
      </c>
      <c r="F1768" s="1307">
        <v>1</v>
      </c>
      <c r="G1768" s="1308">
        <f t="shared" si="625"/>
        <v>265.95999999999998</v>
      </c>
      <c r="H1768" s="1306">
        <f t="shared" si="626"/>
        <v>64.069999999999993</v>
      </c>
      <c r="I1768" s="1309">
        <f t="shared" si="627"/>
        <v>330.03</v>
      </c>
    </row>
    <row r="1769" spans="1:9" x14ac:dyDescent="0.2">
      <c r="A1769" s="1290" t="s">
        <v>1749</v>
      </c>
      <c r="B1769" s="1325">
        <v>72</v>
      </c>
      <c r="C1769" s="1306">
        <f t="shared" si="623"/>
        <v>0.45569620253164556</v>
      </c>
      <c r="D1769" s="1305">
        <v>7.8223000000000003</v>
      </c>
      <c r="E1769" s="1306">
        <f t="shared" si="624"/>
        <v>563.2056</v>
      </c>
      <c r="F1769" s="1307">
        <v>1</v>
      </c>
      <c r="G1769" s="1308">
        <f t="shared" si="625"/>
        <v>563.21</v>
      </c>
      <c r="H1769" s="1306">
        <f t="shared" si="626"/>
        <v>135.68</v>
      </c>
      <c r="I1769" s="1309">
        <f t="shared" si="627"/>
        <v>698.8900000000001</v>
      </c>
    </row>
    <row r="1770" spans="1:9" x14ac:dyDescent="0.2">
      <c r="A1770" s="1290" t="s">
        <v>66</v>
      </c>
      <c r="B1770" s="1325">
        <v>57</v>
      </c>
      <c r="C1770" s="1306">
        <f t="shared" si="623"/>
        <v>0.36075949367088606</v>
      </c>
      <c r="D1770" s="1305">
        <v>7.8223000000000003</v>
      </c>
      <c r="E1770" s="1306">
        <f t="shared" si="624"/>
        <v>445.87110000000001</v>
      </c>
      <c r="F1770" s="1307">
        <v>1</v>
      </c>
      <c r="G1770" s="1308">
        <f t="shared" si="625"/>
        <v>445.87</v>
      </c>
      <c r="H1770" s="1306">
        <f t="shared" si="626"/>
        <v>107.41</v>
      </c>
      <c r="I1770" s="1309">
        <f t="shared" si="627"/>
        <v>553.28</v>
      </c>
    </row>
    <row r="1771" spans="1:9" x14ac:dyDescent="0.2">
      <c r="A1771" s="1290" t="s">
        <v>66</v>
      </c>
      <c r="B1771" s="1325">
        <v>192</v>
      </c>
      <c r="C1771" s="1306">
        <f t="shared" si="623"/>
        <v>1.2151898734177216</v>
      </c>
      <c r="D1771" s="1305">
        <v>7.8223000000000003</v>
      </c>
      <c r="E1771" s="1306">
        <f t="shared" si="624"/>
        <v>1501.8816000000002</v>
      </c>
      <c r="F1771" s="1307">
        <v>1</v>
      </c>
      <c r="G1771" s="1308">
        <f t="shared" si="625"/>
        <v>1501.88</v>
      </c>
      <c r="H1771" s="1306">
        <f t="shared" si="626"/>
        <v>361.8</v>
      </c>
      <c r="I1771" s="1309">
        <f t="shared" si="627"/>
        <v>1863.68</v>
      </c>
    </row>
    <row r="1772" spans="1:9" x14ac:dyDescent="0.2">
      <c r="A1772" s="1290" t="s">
        <v>1748</v>
      </c>
      <c r="B1772" s="1325">
        <v>40</v>
      </c>
      <c r="C1772" s="1306">
        <f t="shared" si="623"/>
        <v>0.25316455696202533</v>
      </c>
      <c r="D1772" s="1305">
        <v>7.8223000000000003</v>
      </c>
      <c r="E1772" s="1306">
        <f t="shared" si="624"/>
        <v>312.892</v>
      </c>
      <c r="F1772" s="1307">
        <v>1</v>
      </c>
      <c r="G1772" s="1308">
        <f t="shared" si="625"/>
        <v>312.89</v>
      </c>
      <c r="H1772" s="1306">
        <f t="shared" si="626"/>
        <v>75.38</v>
      </c>
      <c r="I1772" s="1309">
        <f t="shared" si="627"/>
        <v>388.27</v>
      </c>
    </row>
    <row r="1773" spans="1:9" x14ac:dyDescent="0.2">
      <c r="A1773" s="1290" t="s">
        <v>66</v>
      </c>
      <c r="B1773" s="1325">
        <v>96</v>
      </c>
      <c r="C1773" s="1306">
        <f t="shared" si="623"/>
        <v>0.60759493670886078</v>
      </c>
      <c r="D1773" s="1305">
        <v>7.8223000000000003</v>
      </c>
      <c r="E1773" s="1306">
        <f t="shared" si="624"/>
        <v>750.94080000000008</v>
      </c>
      <c r="F1773" s="1307">
        <v>1</v>
      </c>
      <c r="G1773" s="1308">
        <f t="shared" si="625"/>
        <v>750.94</v>
      </c>
      <c r="H1773" s="1306">
        <f t="shared" si="626"/>
        <v>180.9</v>
      </c>
      <c r="I1773" s="1309">
        <f t="shared" si="627"/>
        <v>931.84</v>
      </c>
    </row>
    <row r="1774" spans="1:9" x14ac:dyDescent="0.2">
      <c r="A1774" s="1290" t="s">
        <v>1751</v>
      </c>
      <c r="B1774" s="1325">
        <v>97</v>
      </c>
      <c r="C1774" s="1306">
        <f t="shared" si="623"/>
        <v>0.61392405063291144</v>
      </c>
      <c r="D1774" s="1305">
        <v>7.8223000000000003</v>
      </c>
      <c r="E1774" s="1306">
        <f t="shared" si="624"/>
        <v>758.76310000000001</v>
      </c>
      <c r="F1774" s="1307">
        <v>1</v>
      </c>
      <c r="G1774" s="1308">
        <f t="shared" si="625"/>
        <v>758.76</v>
      </c>
      <c r="H1774" s="1306">
        <f t="shared" si="626"/>
        <v>182.79</v>
      </c>
      <c r="I1774" s="1309">
        <f t="shared" si="627"/>
        <v>941.55</v>
      </c>
    </row>
    <row r="1775" spans="1:9" x14ac:dyDescent="0.2">
      <c r="A1775" s="1290" t="s">
        <v>1684</v>
      </c>
      <c r="B1775" s="1325">
        <v>48</v>
      </c>
      <c r="C1775" s="1306">
        <f t="shared" si="623"/>
        <v>0.30379746835443039</v>
      </c>
      <c r="D1775" s="1305">
        <v>9.4886999999999997</v>
      </c>
      <c r="E1775" s="1306">
        <f t="shared" si="624"/>
        <v>455.45759999999996</v>
      </c>
      <c r="F1775" s="1307">
        <v>1</v>
      </c>
      <c r="G1775" s="1308">
        <f t="shared" si="625"/>
        <v>455.46</v>
      </c>
      <c r="H1775" s="1306">
        <f t="shared" si="626"/>
        <v>109.72</v>
      </c>
      <c r="I1775" s="1309">
        <f t="shared" si="627"/>
        <v>565.17999999999995</v>
      </c>
    </row>
    <row r="1776" spans="1:9" x14ac:dyDescent="0.2">
      <c r="A1776" s="1290" t="s">
        <v>1753</v>
      </c>
      <c r="B1776" s="1325">
        <v>136</v>
      </c>
      <c r="C1776" s="1306">
        <f t="shared" si="623"/>
        <v>0.86075949367088611</v>
      </c>
      <c r="D1776" s="1305">
        <v>9.6386000000000003</v>
      </c>
      <c r="E1776" s="1306">
        <f t="shared" si="624"/>
        <v>1310.8496</v>
      </c>
      <c r="F1776" s="1307">
        <v>1</v>
      </c>
      <c r="G1776" s="1308">
        <f t="shared" si="625"/>
        <v>1310.85</v>
      </c>
      <c r="H1776" s="1306">
        <f t="shared" si="626"/>
        <v>315.77999999999997</v>
      </c>
      <c r="I1776" s="1309">
        <f t="shared" si="627"/>
        <v>1626.6299999999999</v>
      </c>
    </row>
    <row r="1777" spans="1:9" x14ac:dyDescent="0.2">
      <c r="A1777" s="1290" t="s">
        <v>655</v>
      </c>
      <c r="B1777" s="1325">
        <v>40</v>
      </c>
      <c r="C1777" s="1306">
        <f t="shared" si="623"/>
        <v>0.25316455696202533</v>
      </c>
      <c r="D1777" s="1305">
        <v>9.6386000000000003</v>
      </c>
      <c r="E1777" s="1306">
        <f t="shared" si="624"/>
        <v>385.54399999999998</v>
      </c>
      <c r="F1777" s="1307">
        <v>1</v>
      </c>
      <c r="G1777" s="1308">
        <f t="shared" si="625"/>
        <v>385.54</v>
      </c>
      <c r="H1777" s="1306">
        <f t="shared" si="626"/>
        <v>92.88</v>
      </c>
      <c r="I1777" s="1309">
        <f t="shared" si="627"/>
        <v>478.42</v>
      </c>
    </row>
    <row r="1778" spans="1:9" x14ac:dyDescent="0.2">
      <c r="A1778" s="1290" t="s">
        <v>1754</v>
      </c>
      <c r="B1778" s="1325">
        <v>202</v>
      </c>
      <c r="C1778" s="1306">
        <f t="shared" si="623"/>
        <v>1.2784810126582278</v>
      </c>
      <c r="D1778" s="1305">
        <v>9.6386000000000003</v>
      </c>
      <c r="E1778" s="1306">
        <f t="shared" si="624"/>
        <v>1946.9972</v>
      </c>
      <c r="F1778" s="1307">
        <v>1</v>
      </c>
      <c r="G1778" s="1308">
        <f t="shared" si="625"/>
        <v>1947</v>
      </c>
      <c r="H1778" s="1306">
        <f t="shared" si="626"/>
        <v>469.03</v>
      </c>
      <c r="I1778" s="1309">
        <f t="shared" si="627"/>
        <v>2416.0299999999997</v>
      </c>
    </row>
    <row r="1779" spans="1:9" x14ac:dyDescent="0.2">
      <c r="A1779" s="1290" t="s">
        <v>655</v>
      </c>
      <c r="B1779" s="1325">
        <v>32</v>
      </c>
      <c r="C1779" s="1306">
        <f t="shared" si="623"/>
        <v>0.20253164556962025</v>
      </c>
      <c r="D1779" s="1305">
        <v>9.6386000000000003</v>
      </c>
      <c r="E1779" s="1306">
        <f t="shared" si="624"/>
        <v>308.43520000000001</v>
      </c>
      <c r="F1779" s="1307">
        <v>1</v>
      </c>
      <c r="G1779" s="1308">
        <f t="shared" si="625"/>
        <v>308.44</v>
      </c>
      <c r="H1779" s="1306">
        <f t="shared" si="626"/>
        <v>74.3</v>
      </c>
      <c r="I1779" s="1309">
        <f t="shared" si="627"/>
        <v>382.74</v>
      </c>
    </row>
    <row r="1780" spans="1:9" x14ac:dyDescent="0.2">
      <c r="A1780" s="1290" t="s">
        <v>1754</v>
      </c>
      <c r="B1780" s="1325">
        <v>36</v>
      </c>
      <c r="C1780" s="1306">
        <f t="shared" si="623"/>
        <v>0.22784810126582278</v>
      </c>
      <c r="D1780" s="1305">
        <v>9.6386000000000003</v>
      </c>
      <c r="E1780" s="1306">
        <f t="shared" si="624"/>
        <v>346.9896</v>
      </c>
      <c r="F1780" s="1307">
        <v>1</v>
      </c>
      <c r="G1780" s="1308">
        <f t="shared" si="625"/>
        <v>346.99</v>
      </c>
      <c r="H1780" s="1306">
        <f t="shared" si="626"/>
        <v>83.59</v>
      </c>
      <c r="I1780" s="1309">
        <f t="shared" si="627"/>
        <v>430.58000000000004</v>
      </c>
    </row>
    <row r="1781" spans="1:9" x14ac:dyDescent="0.2">
      <c r="A1781" s="1290" t="s">
        <v>1754</v>
      </c>
      <c r="B1781" s="1325">
        <v>74</v>
      </c>
      <c r="C1781" s="1306">
        <f t="shared" si="623"/>
        <v>0.46835443037974683</v>
      </c>
      <c r="D1781" s="1305">
        <v>9.6386000000000003</v>
      </c>
      <c r="E1781" s="1306">
        <f t="shared" si="624"/>
        <v>713.25639999999999</v>
      </c>
      <c r="F1781" s="1307">
        <v>1</v>
      </c>
      <c r="G1781" s="1308">
        <f t="shared" si="625"/>
        <v>713.26</v>
      </c>
      <c r="H1781" s="1306">
        <f t="shared" si="626"/>
        <v>171.82</v>
      </c>
      <c r="I1781" s="1309">
        <f t="shared" si="627"/>
        <v>885.07999999999993</v>
      </c>
    </row>
    <row r="1782" spans="1:9" x14ac:dyDescent="0.2">
      <c r="A1782" s="1290" t="s">
        <v>1684</v>
      </c>
      <c r="B1782" s="1325">
        <v>40</v>
      </c>
      <c r="C1782" s="1306">
        <f t="shared" si="623"/>
        <v>0.25316455696202533</v>
      </c>
      <c r="D1782" s="1305">
        <v>9.6386000000000003</v>
      </c>
      <c r="E1782" s="1306">
        <f t="shared" si="624"/>
        <v>385.54399999999998</v>
      </c>
      <c r="F1782" s="1307">
        <v>1</v>
      </c>
      <c r="G1782" s="1308">
        <f t="shared" si="625"/>
        <v>385.54</v>
      </c>
      <c r="H1782" s="1306">
        <f t="shared" si="626"/>
        <v>92.88</v>
      </c>
      <c r="I1782" s="1309">
        <f t="shared" si="627"/>
        <v>478.42</v>
      </c>
    </row>
    <row r="1783" spans="1:9" x14ac:dyDescent="0.2">
      <c r="A1783" s="1290" t="s">
        <v>1754</v>
      </c>
      <c r="B1783" s="1325">
        <v>120</v>
      </c>
      <c r="C1783" s="1306">
        <f t="shared" si="623"/>
        <v>0.759493670886076</v>
      </c>
      <c r="D1783" s="1305">
        <v>9.6386000000000003</v>
      </c>
      <c r="E1783" s="1306">
        <f t="shared" si="624"/>
        <v>1156.6320000000001</v>
      </c>
      <c r="F1783" s="1307">
        <v>1</v>
      </c>
      <c r="G1783" s="1308">
        <f t="shared" si="625"/>
        <v>1156.6300000000001</v>
      </c>
      <c r="H1783" s="1306">
        <f t="shared" si="626"/>
        <v>278.63</v>
      </c>
      <c r="I1783" s="1309">
        <f t="shared" si="627"/>
        <v>1435.2600000000002</v>
      </c>
    </row>
    <row r="1784" spans="1:9" x14ac:dyDescent="0.2">
      <c r="A1784" s="1290" t="s">
        <v>655</v>
      </c>
      <c r="B1784" s="1325">
        <v>8</v>
      </c>
      <c r="C1784" s="1306">
        <f t="shared" si="623"/>
        <v>5.0632911392405063E-2</v>
      </c>
      <c r="D1784" s="1305">
        <v>9.6386000000000003</v>
      </c>
      <c r="E1784" s="1306">
        <f t="shared" si="624"/>
        <v>77.108800000000002</v>
      </c>
      <c r="F1784" s="1307">
        <v>1</v>
      </c>
      <c r="G1784" s="1308">
        <f t="shared" si="625"/>
        <v>77.11</v>
      </c>
      <c r="H1784" s="1306">
        <f t="shared" si="626"/>
        <v>18.579999999999998</v>
      </c>
      <c r="I1784" s="1309">
        <f t="shared" si="627"/>
        <v>95.69</v>
      </c>
    </row>
    <row r="1785" spans="1:9" x14ac:dyDescent="0.2">
      <c r="A1785" s="1290" t="s">
        <v>1684</v>
      </c>
      <c r="B1785" s="1325">
        <v>24</v>
      </c>
      <c r="C1785" s="1306">
        <f t="shared" si="623"/>
        <v>0.15189873417721519</v>
      </c>
      <c r="D1785" s="1305">
        <v>9.6386000000000003</v>
      </c>
      <c r="E1785" s="1306">
        <f t="shared" si="624"/>
        <v>231.32640000000001</v>
      </c>
      <c r="F1785" s="1307">
        <v>1</v>
      </c>
      <c r="G1785" s="1308">
        <f t="shared" si="625"/>
        <v>231.33</v>
      </c>
      <c r="H1785" s="1306">
        <f t="shared" si="626"/>
        <v>55.73</v>
      </c>
      <c r="I1785" s="1309">
        <f t="shared" si="627"/>
        <v>287.06</v>
      </c>
    </row>
    <row r="1786" spans="1:9" x14ac:dyDescent="0.2">
      <c r="A1786" s="1290" t="s">
        <v>1684</v>
      </c>
      <c r="B1786" s="1325">
        <v>24</v>
      </c>
      <c r="C1786" s="1306">
        <f t="shared" si="623"/>
        <v>0.15189873417721519</v>
      </c>
      <c r="D1786" s="1305">
        <v>9.6386000000000003</v>
      </c>
      <c r="E1786" s="1306">
        <f t="shared" si="624"/>
        <v>231.32640000000001</v>
      </c>
      <c r="F1786" s="1307">
        <v>1</v>
      </c>
      <c r="G1786" s="1308">
        <f t="shared" si="625"/>
        <v>231.33</v>
      </c>
      <c r="H1786" s="1306">
        <f t="shared" si="626"/>
        <v>55.73</v>
      </c>
      <c r="I1786" s="1309">
        <f t="shared" si="627"/>
        <v>287.06</v>
      </c>
    </row>
    <row r="1787" spans="1:9" x14ac:dyDescent="0.2">
      <c r="A1787" s="1290" t="s">
        <v>1754</v>
      </c>
      <c r="B1787" s="1325">
        <v>48</v>
      </c>
      <c r="C1787" s="1306">
        <f t="shared" si="623"/>
        <v>0.30379746835443039</v>
      </c>
      <c r="D1787" s="1305">
        <v>9.6386000000000003</v>
      </c>
      <c r="E1787" s="1306">
        <f t="shared" si="624"/>
        <v>462.65280000000001</v>
      </c>
      <c r="F1787" s="1307">
        <v>1</v>
      </c>
      <c r="G1787" s="1308">
        <f t="shared" si="625"/>
        <v>462.65</v>
      </c>
      <c r="H1787" s="1306">
        <f t="shared" si="626"/>
        <v>111.45</v>
      </c>
      <c r="I1787" s="1309">
        <f t="shared" si="627"/>
        <v>574.1</v>
      </c>
    </row>
    <row r="1788" spans="1:9" x14ac:dyDescent="0.2">
      <c r="A1788" s="1290" t="s">
        <v>1754</v>
      </c>
      <c r="B1788" s="1325">
        <v>24</v>
      </c>
      <c r="C1788" s="1306">
        <f t="shared" si="623"/>
        <v>0.15189873417721519</v>
      </c>
      <c r="D1788" s="1305">
        <v>9.6386000000000003</v>
      </c>
      <c r="E1788" s="1306">
        <f t="shared" si="624"/>
        <v>231.32640000000001</v>
      </c>
      <c r="F1788" s="1307">
        <v>1</v>
      </c>
      <c r="G1788" s="1308">
        <f t="shared" si="625"/>
        <v>231.33</v>
      </c>
      <c r="H1788" s="1306">
        <f t="shared" si="626"/>
        <v>55.73</v>
      </c>
      <c r="I1788" s="1309">
        <f t="shared" si="627"/>
        <v>287.06</v>
      </c>
    </row>
    <row r="1789" spans="1:9" x14ac:dyDescent="0.2">
      <c r="A1789" s="1290" t="s">
        <v>655</v>
      </c>
      <c r="B1789" s="1325">
        <v>40</v>
      </c>
      <c r="C1789" s="1306">
        <f t="shared" si="623"/>
        <v>0.25316455696202533</v>
      </c>
      <c r="D1789" s="1305">
        <v>9.6386000000000003</v>
      </c>
      <c r="E1789" s="1306">
        <f t="shared" si="624"/>
        <v>385.54399999999998</v>
      </c>
      <c r="F1789" s="1307">
        <v>1</v>
      </c>
      <c r="G1789" s="1308">
        <f t="shared" si="625"/>
        <v>385.54</v>
      </c>
      <c r="H1789" s="1306">
        <f t="shared" si="626"/>
        <v>92.88</v>
      </c>
      <c r="I1789" s="1309">
        <f t="shared" si="627"/>
        <v>478.42</v>
      </c>
    </row>
    <row r="1790" spans="1:9" x14ac:dyDescent="0.2">
      <c r="A1790" s="1290" t="s">
        <v>1358</v>
      </c>
      <c r="B1790" s="1325">
        <v>12</v>
      </c>
      <c r="C1790" s="1306">
        <f t="shared" si="623"/>
        <v>7.5949367088607597E-2</v>
      </c>
      <c r="D1790" s="1305">
        <v>9.6386000000000003</v>
      </c>
      <c r="E1790" s="1306">
        <f t="shared" si="624"/>
        <v>115.6632</v>
      </c>
      <c r="F1790" s="1307">
        <v>1</v>
      </c>
      <c r="G1790" s="1308">
        <f t="shared" si="625"/>
        <v>115.66</v>
      </c>
      <c r="H1790" s="1306">
        <f t="shared" si="626"/>
        <v>27.86</v>
      </c>
      <c r="I1790" s="1309">
        <f t="shared" si="627"/>
        <v>143.51999999999998</v>
      </c>
    </row>
    <row r="1791" spans="1:9" x14ac:dyDescent="0.2">
      <c r="A1791" s="1290" t="s">
        <v>1358</v>
      </c>
      <c r="B1791" s="1325">
        <v>7</v>
      </c>
      <c r="C1791" s="1306">
        <f t="shared" si="623"/>
        <v>4.4303797468354431E-2</v>
      </c>
      <c r="D1791" s="1305">
        <v>9.6386000000000003</v>
      </c>
      <c r="E1791" s="1306">
        <f t="shared" si="624"/>
        <v>67.470200000000006</v>
      </c>
      <c r="F1791" s="1307">
        <v>1</v>
      </c>
      <c r="G1791" s="1308">
        <f t="shared" si="625"/>
        <v>67.47</v>
      </c>
      <c r="H1791" s="1306">
        <f t="shared" si="626"/>
        <v>16.25</v>
      </c>
      <c r="I1791" s="1309">
        <f t="shared" si="627"/>
        <v>83.72</v>
      </c>
    </row>
    <row r="1792" spans="1:9" x14ac:dyDescent="0.2">
      <c r="A1792" s="1290" t="s">
        <v>1358</v>
      </c>
      <c r="B1792" s="1325">
        <v>159</v>
      </c>
      <c r="C1792" s="1306">
        <f t="shared" si="623"/>
        <v>1.0063291139240507</v>
      </c>
      <c r="D1792" s="1305">
        <v>9.6386000000000003</v>
      </c>
      <c r="E1792" s="1306">
        <f t="shared" si="624"/>
        <v>1532.5373999999999</v>
      </c>
      <c r="F1792" s="1307">
        <v>1</v>
      </c>
      <c r="G1792" s="1308">
        <f t="shared" si="625"/>
        <v>1532.54</v>
      </c>
      <c r="H1792" s="1306">
        <f t="shared" si="626"/>
        <v>369.19</v>
      </c>
      <c r="I1792" s="1309">
        <f t="shared" si="627"/>
        <v>1901.73</v>
      </c>
    </row>
    <row r="1793" spans="1:9" x14ac:dyDescent="0.2">
      <c r="A1793" s="1290" t="s">
        <v>1358</v>
      </c>
      <c r="B1793" s="1325">
        <v>48</v>
      </c>
      <c r="C1793" s="1306">
        <f t="shared" si="623"/>
        <v>0.30379746835443039</v>
      </c>
      <c r="D1793" s="1305">
        <v>9.6386000000000003</v>
      </c>
      <c r="E1793" s="1306">
        <f t="shared" si="624"/>
        <v>462.65280000000001</v>
      </c>
      <c r="F1793" s="1307">
        <v>1</v>
      </c>
      <c r="G1793" s="1308">
        <f t="shared" si="625"/>
        <v>462.65</v>
      </c>
      <c r="H1793" s="1306">
        <f t="shared" si="626"/>
        <v>111.45</v>
      </c>
      <c r="I1793" s="1309">
        <f t="shared" si="627"/>
        <v>574.1</v>
      </c>
    </row>
    <row r="1794" spans="1:9" x14ac:dyDescent="0.2">
      <c r="A1794" s="1290" t="s">
        <v>655</v>
      </c>
      <c r="B1794" s="1325">
        <v>112</v>
      </c>
      <c r="C1794" s="1306">
        <f t="shared" si="623"/>
        <v>0.70886075949367089</v>
      </c>
      <c r="D1794" s="1305">
        <v>9.6386000000000003</v>
      </c>
      <c r="E1794" s="1306">
        <f t="shared" si="624"/>
        <v>1079.5232000000001</v>
      </c>
      <c r="F1794" s="1307">
        <v>1</v>
      </c>
      <c r="G1794" s="1308">
        <f t="shared" si="625"/>
        <v>1079.52</v>
      </c>
      <c r="H1794" s="1306">
        <f t="shared" si="626"/>
        <v>260.06</v>
      </c>
      <c r="I1794" s="1309">
        <f t="shared" si="627"/>
        <v>1339.58</v>
      </c>
    </row>
    <row r="1795" spans="1:9" x14ac:dyDescent="0.2">
      <c r="A1795" s="1290" t="s">
        <v>1358</v>
      </c>
      <c r="B1795" s="1325">
        <v>77</v>
      </c>
      <c r="C1795" s="1306">
        <f t="shared" si="623"/>
        <v>0.48734177215189872</v>
      </c>
      <c r="D1795" s="1305">
        <v>9.6386000000000003</v>
      </c>
      <c r="E1795" s="1306">
        <f t="shared" si="624"/>
        <v>742.17219999999998</v>
      </c>
      <c r="F1795" s="1307">
        <v>1</v>
      </c>
      <c r="G1795" s="1308">
        <f t="shared" si="625"/>
        <v>742.17</v>
      </c>
      <c r="H1795" s="1306">
        <f t="shared" si="626"/>
        <v>178.79</v>
      </c>
      <c r="I1795" s="1309">
        <f t="shared" si="627"/>
        <v>920.95999999999992</v>
      </c>
    </row>
    <row r="1796" spans="1:9" x14ac:dyDescent="0.2">
      <c r="A1796" s="1290" t="s">
        <v>1753</v>
      </c>
      <c r="B1796" s="1325">
        <v>128</v>
      </c>
      <c r="C1796" s="1306">
        <f t="shared" ref="C1796:C1859" si="628">B1796/158</f>
        <v>0.810126582278481</v>
      </c>
      <c r="D1796" s="1305">
        <v>9.6386000000000003</v>
      </c>
      <c r="E1796" s="1306">
        <f t="shared" ref="E1796:E1859" si="629">D1796*B1796</f>
        <v>1233.7408</v>
      </c>
      <c r="F1796" s="1307">
        <v>1</v>
      </c>
      <c r="G1796" s="1308">
        <f t="shared" ref="G1796:G1859" si="630">ROUND(E1796*F1796,2)</f>
        <v>1233.74</v>
      </c>
      <c r="H1796" s="1306">
        <f t="shared" ref="H1796:H1859" si="631">ROUND(G1796*24.09%,2)</f>
        <v>297.20999999999998</v>
      </c>
      <c r="I1796" s="1309">
        <f t="shared" ref="I1796:I1859" si="632">G1796+H1796</f>
        <v>1530.95</v>
      </c>
    </row>
    <row r="1797" spans="1:9" x14ac:dyDescent="0.2">
      <c r="A1797" s="1290" t="s">
        <v>1684</v>
      </c>
      <c r="B1797" s="1325">
        <v>104</v>
      </c>
      <c r="C1797" s="1306">
        <f t="shared" si="628"/>
        <v>0.65822784810126578</v>
      </c>
      <c r="D1797" s="1305">
        <v>9.6386000000000003</v>
      </c>
      <c r="E1797" s="1306">
        <f t="shared" si="629"/>
        <v>1002.4144</v>
      </c>
      <c r="F1797" s="1307">
        <v>1</v>
      </c>
      <c r="G1797" s="1308">
        <f t="shared" si="630"/>
        <v>1002.41</v>
      </c>
      <c r="H1797" s="1306">
        <f t="shared" si="631"/>
        <v>241.48</v>
      </c>
      <c r="I1797" s="1309">
        <f t="shared" si="632"/>
        <v>1243.8899999999999</v>
      </c>
    </row>
    <row r="1798" spans="1:9" x14ac:dyDescent="0.2">
      <c r="A1798" s="1290" t="s">
        <v>1754</v>
      </c>
      <c r="B1798" s="1325">
        <v>200</v>
      </c>
      <c r="C1798" s="1306">
        <f t="shared" si="628"/>
        <v>1.2658227848101267</v>
      </c>
      <c r="D1798" s="1305">
        <v>9.6386000000000003</v>
      </c>
      <c r="E1798" s="1306">
        <f t="shared" si="629"/>
        <v>1927.72</v>
      </c>
      <c r="F1798" s="1307">
        <v>1</v>
      </c>
      <c r="G1798" s="1308">
        <f t="shared" si="630"/>
        <v>1927.72</v>
      </c>
      <c r="H1798" s="1306">
        <f t="shared" si="631"/>
        <v>464.39</v>
      </c>
      <c r="I1798" s="1309">
        <f t="shared" si="632"/>
        <v>2392.11</v>
      </c>
    </row>
    <row r="1799" spans="1:9" x14ac:dyDescent="0.2">
      <c r="A1799" s="1290" t="s">
        <v>1684</v>
      </c>
      <c r="B1799" s="1325">
        <v>96</v>
      </c>
      <c r="C1799" s="1306">
        <f t="shared" si="628"/>
        <v>0.60759493670886078</v>
      </c>
      <c r="D1799" s="1305">
        <v>9.6386000000000003</v>
      </c>
      <c r="E1799" s="1306">
        <f t="shared" si="629"/>
        <v>925.30560000000003</v>
      </c>
      <c r="F1799" s="1307">
        <v>1</v>
      </c>
      <c r="G1799" s="1308">
        <f t="shared" si="630"/>
        <v>925.31</v>
      </c>
      <c r="H1799" s="1306">
        <f t="shared" si="631"/>
        <v>222.91</v>
      </c>
      <c r="I1799" s="1309">
        <f t="shared" si="632"/>
        <v>1148.22</v>
      </c>
    </row>
    <row r="1800" spans="1:9" x14ac:dyDescent="0.2">
      <c r="A1800" s="1290" t="s">
        <v>1754</v>
      </c>
      <c r="B1800" s="1325">
        <v>114</v>
      </c>
      <c r="C1800" s="1306">
        <f t="shared" si="628"/>
        <v>0.72151898734177211</v>
      </c>
      <c r="D1800" s="1305">
        <v>9.6386000000000003</v>
      </c>
      <c r="E1800" s="1306">
        <f t="shared" si="629"/>
        <v>1098.8004000000001</v>
      </c>
      <c r="F1800" s="1307">
        <v>1</v>
      </c>
      <c r="G1800" s="1308">
        <f t="shared" si="630"/>
        <v>1098.8</v>
      </c>
      <c r="H1800" s="1306">
        <f t="shared" si="631"/>
        <v>264.7</v>
      </c>
      <c r="I1800" s="1309">
        <f t="shared" si="632"/>
        <v>1363.5</v>
      </c>
    </row>
    <row r="1801" spans="1:9" x14ac:dyDescent="0.2">
      <c r="A1801" s="1290" t="s">
        <v>1753</v>
      </c>
      <c r="B1801" s="1325">
        <v>136</v>
      </c>
      <c r="C1801" s="1306">
        <f t="shared" si="628"/>
        <v>0.86075949367088611</v>
      </c>
      <c r="D1801" s="1305">
        <v>9.6386000000000003</v>
      </c>
      <c r="E1801" s="1306">
        <f t="shared" si="629"/>
        <v>1310.8496</v>
      </c>
      <c r="F1801" s="1307">
        <v>1</v>
      </c>
      <c r="G1801" s="1308">
        <f t="shared" si="630"/>
        <v>1310.85</v>
      </c>
      <c r="H1801" s="1306">
        <f t="shared" si="631"/>
        <v>315.77999999999997</v>
      </c>
      <c r="I1801" s="1309">
        <f t="shared" si="632"/>
        <v>1626.6299999999999</v>
      </c>
    </row>
    <row r="1802" spans="1:9" x14ac:dyDescent="0.2">
      <c r="A1802" s="1290" t="s">
        <v>1358</v>
      </c>
      <c r="B1802" s="1325">
        <v>24</v>
      </c>
      <c r="C1802" s="1306">
        <f t="shared" si="628"/>
        <v>0.15189873417721519</v>
      </c>
      <c r="D1802" s="1305">
        <v>9.6386000000000003</v>
      </c>
      <c r="E1802" s="1306">
        <f t="shared" si="629"/>
        <v>231.32640000000001</v>
      </c>
      <c r="F1802" s="1307">
        <v>1</v>
      </c>
      <c r="G1802" s="1308">
        <f t="shared" si="630"/>
        <v>231.33</v>
      </c>
      <c r="H1802" s="1306">
        <f t="shared" si="631"/>
        <v>55.73</v>
      </c>
      <c r="I1802" s="1309">
        <f t="shared" si="632"/>
        <v>287.06</v>
      </c>
    </row>
    <row r="1803" spans="1:9" x14ac:dyDescent="0.2">
      <c r="A1803" s="1290" t="s">
        <v>655</v>
      </c>
      <c r="B1803" s="1325">
        <v>177</v>
      </c>
      <c r="C1803" s="1306">
        <f t="shared" si="628"/>
        <v>1.120253164556962</v>
      </c>
      <c r="D1803" s="1305">
        <v>9.6386000000000003</v>
      </c>
      <c r="E1803" s="1306">
        <f t="shared" si="629"/>
        <v>1706.0322000000001</v>
      </c>
      <c r="F1803" s="1307">
        <v>1</v>
      </c>
      <c r="G1803" s="1308">
        <f t="shared" si="630"/>
        <v>1706.03</v>
      </c>
      <c r="H1803" s="1306">
        <f t="shared" si="631"/>
        <v>410.98</v>
      </c>
      <c r="I1803" s="1309">
        <f t="shared" si="632"/>
        <v>2117.0100000000002</v>
      </c>
    </row>
    <row r="1804" spans="1:9" x14ac:dyDescent="0.2">
      <c r="A1804" s="1290" t="s">
        <v>655</v>
      </c>
      <c r="B1804" s="1325">
        <v>144</v>
      </c>
      <c r="C1804" s="1306">
        <f t="shared" si="628"/>
        <v>0.91139240506329111</v>
      </c>
      <c r="D1804" s="1305">
        <v>9.6386000000000003</v>
      </c>
      <c r="E1804" s="1306">
        <f t="shared" si="629"/>
        <v>1387.9584</v>
      </c>
      <c r="F1804" s="1307">
        <v>1</v>
      </c>
      <c r="G1804" s="1308">
        <f t="shared" si="630"/>
        <v>1387.96</v>
      </c>
      <c r="H1804" s="1306">
        <f t="shared" si="631"/>
        <v>334.36</v>
      </c>
      <c r="I1804" s="1309">
        <f t="shared" si="632"/>
        <v>1722.3200000000002</v>
      </c>
    </row>
    <row r="1805" spans="1:9" x14ac:dyDescent="0.2">
      <c r="A1805" s="1290" t="s">
        <v>1754</v>
      </c>
      <c r="B1805" s="1325">
        <v>24</v>
      </c>
      <c r="C1805" s="1306">
        <f t="shared" si="628"/>
        <v>0.15189873417721519</v>
      </c>
      <c r="D1805" s="1305">
        <v>9.6386000000000003</v>
      </c>
      <c r="E1805" s="1306">
        <f t="shared" si="629"/>
        <v>231.32640000000001</v>
      </c>
      <c r="F1805" s="1307">
        <v>1</v>
      </c>
      <c r="G1805" s="1308">
        <f t="shared" si="630"/>
        <v>231.33</v>
      </c>
      <c r="H1805" s="1306">
        <f t="shared" si="631"/>
        <v>55.73</v>
      </c>
      <c r="I1805" s="1309">
        <f t="shared" si="632"/>
        <v>287.06</v>
      </c>
    </row>
    <row r="1806" spans="1:9" x14ac:dyDescent="0.2">
      <c r="A1806" s="1290" t="s">
        <v>1684</v>
      </c>
      <c r="B1806" s="1325">
        <v>48</v>
      </c>
      <c r="C1806" s="1306">
        <f t="shared" si="628"/>
        <v>0.30379746835443039</v>
      </c>
      <c r="D1806" s="1305">
        <v>9.6386000000000003</v>
      </c>
      <c r="E1806" s="1306">
        <f t="shared" si="629"/>
        <v>462.65280000000001</v>
      </c>
      <c r="F1806" s="1307">
        <v>1</v>
      </c>
      <c r="G1806" s="1308">
        <f t="shared" si="630"/>
        <v>462.65</v>
      </c>
      <c r="H1806" s="1306">
        <f t="shared" si="631"/>
        <v>111.45</v>
      </c>
      <c r="I1806" s="1309">
        <f t="shared" si="632"/>
        <v>574.1</v>
      </c>
    </row>
    <row r="1807" spans="1:9" x14ac:dyDescent="0.2">
      <c r="A1807" s="1290" t="s">
        <v>1754</v>
      </c>
      <c r="B1807" s="1325">
        <v>72</v>
      </c>
      <c r="C1807" s="1306">
        <f t="shared" si="628"/>
        <v>0.45569620253164556</v>
      </c>
      <c r="D1807" s="1305">
        <v>9.6386000000000003</v>
      </c>
      <c r="E1807" s="1306">
        <f t="shared" si="629"/>
        <v>693.97919999999999</v>
      </c>
      <c r="F1807" s="1307">
        <v>1</v>
      </c>
      <c r="G1807" s="1308">
        <f t="shared" si="630"/>
        <v>693.98</v>
      </c>
      <c r="H1807" s="1306">
        <f t="shared" si="631"/>
        <v>167.18</v>
      </c>
      <c r="I1807" s="1309">
        <f t="shared" si="632"/>
        <v>861.16000000000008</v>
      </c>
    </row>
    <row r="1808" spans="1:9" x14ac:dyDescent="0.2">
      <c r="A1808" s="1290" t="s">
        <v>1358</v>
      </c>
      <c r="B1808" s="1325">
        <v>34</v>
      </c>
      <c r="C1808" s="1306">
        <f t="shared" si="628"/>
        <v>0.21518987341772153</v>
      </c>
      <c r="D1808" s="1305">
        <v>9.6386000000000003</v>
      </c>
      <c r="E1808" s="1306">
        <f t="shared" si="629"/>
        <v>327.7124</v>
      </c>
      <c r="F1808" s="1307">
        <v>1</v>
      </c>
      <c r="G1808" s="1308">
        <f t="shared" si="630"/>
        <v>327.71</v>
      </c>
      <c r="H1808" s="1306">
        <f t="shared" si="631"/>
        <v>78.95</v>
      </c>
      <c r="I1808" s="1309">
        <f t="shared" si="632"/>
        <v>406.65999999999997</v>
      </c>
    </row>
    <row r="1809" spans="1:9" x14ac:dyDescent="0.2">
      <c r="A1809" s="1290" t="s">
        <v>1754</v>
      </c>
      <c r="B1809" s="1325">
        <v>128</v>
      </c>
      <c r="C1809" s="1306">
        <f t="shared" si="628"/>
        <v>0.810126582278481</v>
      </c>
      <c r="D1809" s="1305">
        <v>9.6386000000000003</v>
      </c>
      <c r="E1809" s="1306">
        <f t="shared" si="629"/>
        <v>1233.7408</v>
      </c>
      <c r="F1809" s="1307">
        <v>1</v>
      </c>
      <c r="G1809" s="1308">
        <f t="shared" si="630"/>
        <v>1233.74</v>
      </c>
      <c r="H1809" s="1306">
        <f t="shared" si="631"/>
        <v>297.20999999999998</v>
      </c>
      <c r="I1809" s="1309">
        <f t="shared" si="632"/>
        <v>1530.95</v>
      </c>
    </row>
    <row r="1810" spans="1:9" x14ac:dyDescent="0.2">
      <c r="A1810" s="1290" t="s">
        <v>1754</v>
      </c>
      <c r="B1810" s="1325">
        <v>86</v>
      </c>
      <c r="C1810" s="1306">
        <f t="shared" si="628"/>
        <v>0.54430379746835444</v>
      </c>
      <c r="D1810" s="1305">
        <v>9.6386000000000003</v>
      </c>
      <c r="E1810" s="1306">
        <f t="shared" si="629"/>
        <v>828.91960000000006</v>
      </c>
      <c r="F1810" s="1307">
        <v>1</v>
      </c>
      <c r="G1810" s="1308">
        <f t="shared" si="630"/>
        <v>828.92</v>
      </c>
      <c r="H1810" s="1306">
        <f t="shared" si="631"/>
        <v>199.69</v>
      </c>
      <c r="I1810" s="1309">
        <f t="shared" si="632"/>
        <v>1028.6099999999999</v>
      </c>
    </row>
    <row r="1811" spans="1:9" x14ac:dyDescent="0.2">
      <c r="A1811" s="1290" t="s">
        <v>1754</v>
      </c>
      <c r="B1811" s="1325">
        <v>72</v>
      </c>
      <c r="C1811" s="1306">
        <f t="shared" si="628"/>
        <v>0.45569620253164556</v>
      </c>
      <c r="D1811" s="1305">
        <v>9.6386000000000003</v>
      </c>
      <c r="E1811" s="1306">
        <f t="shared" si="629"/>
        <v>693.97919999999999</v>
      </c>
      <c r="F1811" s="1307">
        <v>1</v>
      </c>
      <c r="G1811" s="1308">
        <f t="shared" si="630"/>
        <v>693.98</v>
      </c>
      <c r="H1811" s="1306">
        <f t="shared" si="631"/>
        <v>167.18</v>
      </c>
      <c r="I1811" s="1309">
        <f t="shared" si="632"/>
        <v>861.16000000000008</v>
      </c>
    </row>
    <row r="1812" spans="1:9" x14ac:dyDescent="0.2">
      <c r="A1812" s="1290" t="s">
        <v>1754</v>
      </c>
      <c r="B1812" s="1325">
        <v>16</v>
      </c>
      <c r="C1812" s="1306">
        <f t="shared" si="628"/>
        <v>0.10126582278481013</v>
      </c>
      <c r="D1812" s="1305">
        <v>9.6386000000000003</v>
      </c>
      <c r="E1812" s="1306">
        <f t="shared" si="629"/>
        <v>154.2176</v>
      </c>
      <c r="F1812" s="1307">
        <v>1</v>
      </c>
      <c r="G1812" s="1308">
        <f t="shared" si="630"/>
        <v>154.22</v>
      </c>
      <c r="H1812" s="1306">
        <f t="shared" si="631"/>
        <v>37.15</v>
      </c>
      <c r="I1812" s="1309">
        <f t="shared" si="632"/>
        <v>191.37</v>
      </c>
    </row>
    <row r="1813" spans="1:9" x14ac:dyDescent="0.2">
      <c r="A1813" s="1290" t="s">
        <v>1358</v>
      </c>
      <c r="B1813" s="1325">
        <v>12</v>
      </c>
      <c r="C1813" s="1306">
        <f t="shared" si="628"/>
        <v>7.5949367088607597E-2</v>
      </c>
      <c r="D1813" s="1305">
        <v>9.6386000000000003</v>
      </c>
      <c r="E1813" s="1306">
        <f t="shared" si="629"/>
        <v>115.6632</v>
      </c>
      <c r="F1813" s="1307">
        <v>1</v>
      </c>
      <c r="G1813" s="1308">
        <f t="shared" si="630"/>
        <v>115.66</v>
      </c>
      <c r="H1813" s="1306">
        <f t="shared" si="631"/>
        <v>27.86</v>
      </c>
      <c r="I1813" s="1309">
        <f t="shared" si="632"/>
        <v>143.51999999999998</v>
      </c>
    </row>
    <row r="1814" spans="1:9" x14ac:dyDescent="0.2">
      <c r="A1814" s="1290" t="s">
        <v>1358</v>
      </c>
      <c r="B1814" s="1325">
        <v>49</v>
      </c>
      <c r="C1814" s="1306">
        <f t="shared" si="628"/>
        <v>0.310126582278481</v>
      </c>
      <c r="D1814" s="1305">
        <v>9.6386000000000003</v>
      </c>
      <c r="E1814" s="1306">
        <f t="shared" si="629"/>
        <v>472.29140000000001</v>
      </c>
      <c r="F1814" s="1307">
        <v>1</v>
      </c>
      <c r="G1814" s="1308">
        <f t="shared" si="630"/>
        <v>472.29</v>
      </c>
      <c r="H1814" s="1306">
        <f t="shared" si="631"/>
        <v>113.77</v>
      </c>
      <c r="I1814" s="1309">
        <f t="shared" si="632"/>
        <v>586.06000000000006</v>
      </c>
    </row>
    <row r="1815" spans="1:9" x14ac:dyDescent="0.2">
      <c r="A1815" s="1290" t="s">
        <v>1684</v>
      </c>
      <c r="B1815" s="1325">
        <v>80</v>
      </c>
      <c r="C1815" s="1306">
        <f t="shared" si="628"/>
        <v>0.50632911392405067</v>
      </c>
      <c r="D1815" s="1305">
        <v>9.6386000000000003</v>
      </c>
      <c r="E1815" s="1306">
        <f t="shared" si="629"/>
        <v>771.08799999999997</v>
      </c>
      <c r="F1815" s="1307">
        <v>1</v>
      </c>
      <c r="G1815" s="1308">
        <f t="shared" si="630"/>
        <v>771.09</v>
      </c>
      <c r="H1815" s="1306">
        <f t="shared" si="631"/>
        <v>185.76</v>
      </c>
      <c r="I1815" s="1309">
        <f t="shared" si="632"/>
        <v>956.85</v>
      </c>
    </row>
    <row r="1816" spans="1:9" x14ac:dyDescent="0.2">
      <c r="A1816" s="1290" t="s">
        <v>1753</v>
      </c>
      <c r="B1816" s="1325">
        <v>120</v>
      </c>
      <c r="C1816" s="1306">
        <f t="shared" si="628"/>
        <v>0.759493670886076</v>
      </c>
      <c r="D1816" s="1305">
        <v>9.6386000000000003</v>
      </c>
      <c r="E1816" s="1306">
        <f t="shared" si="629"/>
        <v>1156.6320000000001</v>
      </c>
      <c r="F1816" s="1307">
        <v>1</v>
      </c>
      <c r="G1816" s="1308">
        <f t="shared" si="630"/>
        <v>1156.6300000000001</v>
      </c>
      <c r="H1816" s="1306">
        <f t="shared" si="631"/>
        <v>278.63</v>
      </c>
      <c r="I1816" s="1309">
        <f t="shared" si="632"/>
        <v>1435.2600000000002</v>
      </c>
    </row>
    <row r="1817" spans="1:9" x14ac:dyDescent="0.2">
      <c r="A1817" s="1290" t="s">
        <v>1753</v>
      </c>
      <c r="B1817" s="1325">
        <v>192</v>
      </c>
      <c r="C1817" s="1306">
        <f t="shared" si="628"/>
        <v>1.2151898734177216</v>
      </c>
      <c r="D1817" s="1305">
        <v>9.6386000000000003</v>
      </c>
      <c r="E1817" s="1306">
        <f t="shared" si="629"/>
        <v>1850.6112000000001</v>
      </c>
      <c r="F1817" s="1307">
        <v>1</v>
      </c>
      <c r="G1817" s="1308">
        <f t="shared" si="630"/>
        <v>1850.61</v>
      </c>
      <c r="H1817" s="1306">
        <f t="shared" si="631"/>
        <v>445.81</v>
      </c>
      <c r="I1817" s="1309">
        <f t="shared" si="632"/>
        <v>2296.42</v>
      </c>
    </row>
    <row r="1818" spans="1:9" x14ac:dyDescent="0.2">
      <c r="A1818" s="1290" t="s">
        <v>1754</v>
      </c>
      <c r="B1818" s="1325">
        <v>72</v>
      </c>
      <c r="C1818" s="1306">
        <f t="shared" si="628"/>
        <v>0.45569620253164556</v>
      </c>
      <c r="D1818" s="1305">
        <v>9.6386000000000003</v>
      </c>
      <c r="E1818" s="1306">
        <f t="shared" si="629"/>
        <v>693.97919999999999</v>
      </c>
      <c r="F1818" s="1307">
        <v>1</v>
      </c>
      <c r="G1818" s="1308">
        <f t="shared" si="630"/>
        <v>693.98</v>
      </c>
      <c r="H1818" s="1306">
        <f t="shared" si="631"/>
        <v>167.18</v>
      </c>
      <c r="I1818" s="1309">
        <f t="shared" si="632"/>
        <v>861.16000000000008</v>
      </c>
    </row>
    <row r="1819" spans="1:9" x14ac:dyDescent="0.2">
      <c r="A1819" s="1290" t="s">
        <v>1753</v>
      </c>
      <c r="B1819" s="1325">
        <v>40</v>
      </c>
      <c r="C1819" s="1306">
        <f t="shared" si="628"/>
        <v>0.25316455696202533</v>
      </c>
      <c r="D1819" s="1305">
        <v>9.6386000000000003</v>
      </c>
      <c r="E1819" s="1306">
        <f t="shared" si="629"/>
        <v>385.54399999999998</v>
      </c>
      <c r="F1819" s="1307">
        <v>1</v>
      </c>
      <c r="G1819" s="1308">
        <f t="shared" si="630"/>
        <v>385.54</v>
      </c>
      <c r="H1819" s="1306">
        <f t="shared" si="631"/>
        <v>92.88</v>
      </c>
      <c r="I1819" s="1309">
        <f t="shared" si="632"/>
        <v>478.42</v>
      </c>
    </row>
    <row r="1820" spans="1:9" x14ac:dyDescent="0.2">
      <c r="A1820" s="1290" t="s">
        <v>1684</v>
      </c>
      <c r="B1820" s="1325">
        <v>48</v>
      </c>
      <c r="C1820" s="1306">
        <f t="shared" si="628"/>
        <v>0.30379746835443039</v>
      </c>
      <c r="D1820" s="1305">
        <v>9.6386000000000003</v>
      </c>
      <c r="E1820" s="1306">
        <f t="shared" si="629"/>
        <v>462.65280000000001</v>
      </c>
      <c r="F1820" s="1307">
        <v>1</v>
      </c>
      <c r="G1820" s="1308">
        <f t="shared" si="630"/>
        <v>462.65</v>
      </c>
      <c r="H1820" s="1306">
        <f t="shared" si="631"/>
        <v>111.45</v>
      </c>
      <c r="I1820" s="1309">
        <f t="shared" si="632"/>
        <v>574.1</v>
      </c>
    </row>
    <row r="1821" spans="1:9" x14ac:dyDescent="0.2">
      <c r="A1821" s="1290" t="s">
        <v>655</v>
      </c>
      <c r="B1821" s="1325">
        <v>24</v>
      </c>
      <c r="C1821" s="1306">
        <f t="shared" si="628"/>
        <v>0.15189873417721519</v>
      </c>
      <c r="D1821" s="1305">
        <v>9.6386000000000003</v>
      </c>
      <c r="E1821" s="1306">
        <f t="shared" si="629"/>
        <v>231.32640000000001</v>
      </c>
      <c r="F1821" s="1307">
        <v>1</v>
      </c>
      <c r="G1821" s="1308">
        <f t="shared" si="630"/>
        <v>231.33</v>
      </c>
      <c r="H1821" s="1306">
        <f t="shared" si="631"/>
        <v>55.73</v>
      </c>
      <c r="I1821" s="1309">
        <f t="shared" si="632"/>
        <v>287.06</v>
      </c>
    </row>
    <row r="1822" spans="1:9" x14ac:dyDescent="0.2">
      <c r="A1822" s="1290" t="s">
        <v>655</v>
      </c>
      <c r="B1822" s="1325">
        <v>96</v>
      </c>
      <c r="C1822" s="1306">
        <f t="shared" si="628"/>
        <v>0.60759493670886078</v>
      </c>
      <c r="D1822" s="1305">
        <v>9.6386000000000003</v>
      </c>
      <c r="E1822" s="1306">
        <f t="shared" si="629"/>
        <v>925.30560000000003</v>
      </c>
      <c r="F1822" s="1307">
        <v>1</v>
      </c>
      <c r="G1822" s="1308">
        <f t="shared" si="630"/>
        <v>925.31</v>
      </c>
      <c r="H1822" s="1306">
        <f t="shared" si="631"/>
        <v>222.91</v>
      </c>
      <c r="I1822" s="1309">
        <f t="shared" si="632"/>
        <v>1148.22</v>
      </c>
    </row>
    <row r="1823" spans="1:9" x14ac:dyDescent="0.2">
      <c r="A1823" s="1290" t="s">
        <v>1684</v>
      </c>
      <c r="B1823" s="1325">
        <v>80</v>
      </c>
      <c r="C1823" s="1306">
        <f t="shared" si="628"/>
        <v>0.50632911392405067</v>
      </c>
      <c r="D1823" s="1305">
        <v>9.6386000000000003</v>
      </c>
      <c r="E1823" s="1306">
        <f t="shared" si="629"/>
        <v>771.08799999999997</v>
      </c>
      <c r="F1823" s="1307">
        <v>1</v>
      </c>
      <c r="G1823" s="1308">
        <f t="shared" si="630"/>
        <v>771.09</v>
      </c>
      <c r="H1823" s="1306">
        <f t="shared" si="631"/>
        <v>185.76</v>
      </c>
      <c r="I1823" s="1309">
        <f t="shared" si="632"/>
        <v>956.85</v>
      </c>
    </row>
    <row r="1824" spans="1:9" x14ac:dyDescent="0.2">
      <c r="A1824" s="1290" t="s">
        <v>655</v>
      </c>
      <c r="B1824" s="1325">
        <v>160</v>
      </c>
      <c r="C1824" s="1306">
        <f t="shared" si="628"/>
        <v>1.0126582278481013</v>
      </c>
      <c r="D1824" s="1305">
        <v>9.6386000000000003</v>
      </c>
      <c r="E1824" s="1306">
        <f t="shared" si="629"/>
        <v>1542.1759999999999</v>
      </c>
      <c r="F1824" s="1307">
        <v>1</v>
      </c>
      <c r="G1824" s="1308">
        <f t="shared" si="630"/>
        <v>1542.18</v>
      </c>
      <c r="H1824" s="1306">
        <f t="shared" si="631"/>
        <v>371.51</v>
      </c>
      <c r="I1824" s="1309">
        <f t="shared" si="632"/>
        <v>1913.69</v>
      </c>
    </row>
    <row r="1825" spans="1:9" x14ac:dyDescent="0.2">
      <c r="A1825" s="1290" t="s">
        <v>1754</v>
      </c>
      <c r="B1825" s="1325">
        <v>8</v>
      </c>
      <c r="C1825" s="1306">
        <f t="shared" si="628"/>
        <v>5.0632911392405063E-2</v>
      </c>
      <c r="D1825" s="1305">
        <v>9.6386000000000003</v>
      </c>
      <c r="E1825" s="1306">
        <f t="shared" si="629"/>
        <v>77.108800000000002</v>
      </c>
      <c r="F1825" s="1307">
        <v>1</v>
      </c>
      <c r="G1825" s="1308">
        <f t="shared" si="630"/>
        <v>77.11</v>
      </c>
      <c r="H1825" s="1306">
        <f t="shared" si="631"/>
        <v>18.579999999999998</v>
      </c>
      <c r="I1825" s="1309">
        <f t="shared" si="632"/>
        <v>95.69</v>
      </c>
    </row>
    <row r="1826" spans="1:9" x14ac:dyDescent="0.2">
      <c r="A1826" s="1290" t="s">
        <v>1358</v>
      </c>
      <c r="B1826" s="1325">
        <v>17</v>
      </c>
      <c r="C1826" s="1306">
        <f t="shared" si="628"/>
        <v>0.10759493670886076</v>
      </c>
      <c r="D1826" s="1305">
        <v>9.6386000000000003</v>
      </c>
      <c r="E1826" s="1306">
        <f t="shared" si="629"/>
        <v>163.8562</v>
      </c>
      <c r="F1826" s="1307">
        <v>1</v>
      </c>
      <c r="G1826" s="1308">
        <f t="shared" si="630"/>
        <v>163.86</v>
      </c>
      <c r="H1826" s="1306">
        <f t="shared" si="631"/>
        <v>39.47</v>
      </c>
      <c r="I1826" s="1309">
        <f t="shared" si="632"/>
        <v>203.33</v>
      </c>
    </row>
    <row r="1827" spans="1:9" x14ac:dyDescent="0.2">
      <c r="A1827" s="1290" t="s">
        <v>1754</v>
      </c>
      <c r="B1827" s="1325">
        <v>16</v>
      </c>
      <c r="C1827" s="1306">
        <f t="shared" si="628"/>
        <v>0.10126582278481013</v>
      </c>
      <c r="D1827" s="1305">
        <v>9.6386000000000003</v>
      </c>
      <c r="E1827" s="1306">
        <f t="shared" si="629"/>
        <v>154.2176</v>
      </c>
      <c r="F1827" s="1307">
        <v>1</v>
      </c>
      <c r="G1827" s="1308">
        <f t="shared" si="630"/>
        <v>154.22</v>
      </c>
      <c r="H1827" s="1306">
        <f t="shared" si="631"/>
        <v>37.15</v>
      </c>
      <c r="I1827" s="1309">
        <f t="shared" si="632"/>
        <v>191.37</v>
      </c>
    </row>
    <row r="1828" spans="1:9" x14ac:dyDescent="0.2">
      <c r="A1828" s="1290" t="s">
        <v>655</v>
      </c>
      <c r="B1828" s="1325">
        <v>136</v>
      </c>
      <c r="C1828" s="1306">
        <f t="shared" si="628"/>
        <v>0.86075949367088611</v>
      </c>
      <c r="D1828" s="1305">
        <v>9.6386000000000003</v>
      </c>
      <c r="E1828" s="1306">
        <f t="shared" si="629"/>
        <v>1310.8496</v>
      </c>
      <c r="F1828" s="1307">
        <v>1</v>
      </c>
      <c r="G1828" s="1308">
        <f t="shared" si="630"/>
        <v>1310.85</v>
      </c>
      <c r="H1828" s="1306">
        <f t="shared" si="631"/>
        <v>315.77999999999997</v>
      </c>
      <c r="I1828" s="1309">
        <f t="shared" si="632"/>
        <v>1626.6299999999999</v>
      </c>
    </row>
    <row r="1829" spans="1:9" x14ac:dyDescent="0.2">
      <c r="A1829" s="1290" t="s">
        <v>1754</v>
      </c>
      <c r="B1829" s="1325">
        <v>136</v>
      </c>
      <c r="C1829" s="1306">
        <f t="shared" si="628"/>
        <v>0.86075949367088611</v>
      </c>
      <c r="D1829" s="1305">
        <v>9.6386000000000003</v>
      </c>
      <c r="E1829" s="1306">
        <f t="shared" si="629"/>
        <v>1310.8496</v>
      </c>
      <c r="F1829" s="1307">
        <v>1</v>
      </c>
      <c r="G1829" s="1308">
        <f t="shared" si="630"/>
        <v>1310.85</v>
      </c>
      <c r="H1829" s="1306">
        <f t="shared" si="631"/>
        <v>315.77999999999997</v>
      </c>
      <c r="I1829" s="1309">
        <f t="shared" si="632"/>
        <v>1626.6299999999999</v>
      </c>
    </row>
    <row r="1830" spans="1:9" x14ac:dyDescent="0.2">
      <c r="A1830" s="1290" t="s">
        <v>655</v>
      </c>
      <c r="B1830" s="1325">
        <v>216</v>
      </c>
      <c r="C1830" s="1306">
        <f t="shared" si="628"/>
        <v>1.3670886075949367</v>
      </c>
      <c r="D1830" s="1305">
        <v>9.6386000000000003</v>
      </c>
      <c r="E1830" s="1306">
        <f t="shared" si="629"/>
        <v>2081.9376000000002</v>
      </c>
      <c r="F1830" s="1307">
        <v>1</v>
      </c>
      <c r="G1830" s="1308">
        <f t="shared" si="630"/>
        <v>2081.94</v>
      </c>
      <c r="H1830" s="1306">
        <f t="shared" si="631"/>
        <v>501.54</v>
      </c>
      <c r="I1830" s="1309">
        <f t="shared" si="632"/>
        <v>2583.48</v>
      </c>
    </row>
    <row r="1831" spans="1:9" x14ac:dyDescent="0.2">
      <c r="A1831" s="1290" t="s">
        <v>1754</v>
      </c>
      <c r="B1831" s="1325">
        <v>86</v>
      </c>
      <c r="C1831" s="1306">
        <f t="shared" si="628"/>
        <v>0.54430379746835444</v>
      </c>
      <c r="D1831" s="1305">
        <v>9.6386000000000003</v>
      </c>
      <c r="E1831" s="1306">
        <f t="shared" si="629"/>
        <v>828.91960000000006</v>
      </c>
      <c r="F1831" s="1307">
        <v>1</v>
      </c>
      <c r="G1831" s="1308">
        <f t="shared" si="630"/>
        <v>828.92</v>
      </c>
      <c r="H1831" s="1306">
        <f t="shared" si="631"/>
        <v>199.69</v>
      </c>
      <c r="I1831" s="1309">
        <f t="shared" si="632"/>
        <v>1028.6099999999999</v>
      </c>
    </row>
    <row r="1832" spans="1:9" x14ac:dyDescent="0.2">
      <c r="A1832" s="1290" t="s">
        <v>1358</v>
      </c>
      <c r="B1832" s="1325">
        <v>43</v>
      </c>
      <c r="C1832" s="1306">
        <f t="shared" si="628"/>
        <v>0.27215189873417722</v>
      </c>
      <c r="D1832" s="1305">
        <v>9.6386000000000003</v>
      </c>
      <c r="E1832" s="1306">
        <f t="shared" si="629"/>
        <v>414.45980000000003</v>
      </c>
      <c r="F1832" s="1307">
        <v>1</v>
      </c>
      <c r="G1832" s="1308">
        <f t="shared" si="630"/>
        <v>414.46</v>
      </c>
      <c r="H1832" s="1306">
        <f t="shared" si="631"/>
        <v>99.84</v>
      </c>
      <c r="I1832" s="1309">
        <f t="shared" si="632"/>
        <v>514.29999999999995</v>
      </c>
    </row>
    <row r="1833" spans="1:9" x14ac:dyDescent="0.2">
      <c r="A1833" s="1290" t="s">
        <v>1754</v>
      </c>
      <c r="B1833" s="1325">
        <v>31</v>
      </c>
      <c r="C1833" s="1306">
        <f t="shared" si="628"/>
        <v>0.19620253164556961</v>
      </c>
      <c r="D1833" s="1305">
        <v>9.6386000000000003</v>
      </c>
      <c r="E1833" s="1306">
        <f t="shared" si="629"/>
        <v>298.79660000000001</v>
      </c>
      <c r="F1833" s="1307">
        <v>1</v>
      </c>
      <c r="G1833" s="1308">
        <f t="shared" si="630"/>
        <v>298.8</v>
      </c>
      <c r="H1833" s="1306">
        <f t="shared" si="631"/>
        <v>71.98</v>
      </c>
      <c r="I1833" s="1309">
        <f t="shared" si="632"/>
        <v>370.78000000000003</v>
      </c>
    </row>
    <row r="1834" spans="1:9" x14ac:dyDescent="0.2">
      <c r="A1834" s="1290" t="s">
        <v>655</v>
      </c>
      <c r="B1834" s="1325">
        <v>200</v>
      </c>
      <c r="C1834" s="1306">
        <f t="shared" si="628"/>
        <v>1.2658227848101267</v>
      </c>
      <c r="D1834" s="1305">
        <v>9.6386000000000003</v>
      </c>
      <c r="E1834" s="1306">
        <f t="shared" si="629"/>
        <v>1927.72</v>
      </c>
      <c r="F1834" s="1307">
        <v>1</v>
      </c>
      <c r="G1834" s="1308">
        <f t="shared" si="630"/>
        <v>1927.72</v>
      </c>
      <c r="H1834" s="1306">
        <f t="shared" si="631"/>
        <v>464.39</v>
      </c>
      <c r="I1834" s="1309">
        <f t="shared" si="632"/>
        <v>2392.11</v>
      </c>
    </row>
    <row r="1835" spans="1:9" x14ac:dyDescent="0.2">
      <c r="A1835" s="1290" t="s">
        <v>1753</v>
      </c>
      <c r="B1835" s="1325">
        <v>72</v>
      </c>
      <c r="C1835" s="1306">
        <f t="shared" si="628"/>
        <v>0.45569620253164556</v>
      </c>
      <c r="D1835" s="1305">
        <v>9.6386000000000003</v>
      </c>
      <c r="E1835" s="1306">
        <f t="shared" si="629"/>
        <v>693.97919999999999</v>
      </c>
      <c r="F1835" s="1307">
        <v>1</v>
      </c>
      <c r="G1835" s="1308">
        <f t="shared" si="630"/>
        <v>693.98</v>
      </c>
      <c r="H1835" s="1306">
        <f t="shared" si="631"/>
        <v>167.18</v>
      </c>
      <c r="I1835" s="1309">
        <f t="shared" si="632"/>
        <v>861.16000000000008</v>
      </c>
    </row>
    <row r="1836" spans="1:9" x14ac:dyDescent="0.2">
      <c r="A1836" s="1290" t="s">
        <v>1753</v>
      </c>
      <c r="B1836" s="1325">
        <v>80</v>
      </c>
      <c r="C1836" s="1306">
        <f t="shared" si="628"/>
        <v>0.50632911392405067</v>
      </c>
      <c r="D1836" s="1305">
        <v>9.6386000000000003</v>
      </c>
      <c r="E1836" s="1306">
        <f t="shared" si="629"/>
        <v>771.08799999999997</v>
      </c>
      <c r="F1836" s="1307">
        <v>1</v>
      </c>
      <c r="G1836" s="1308">
        <f t="shared" si="630"/>
        <v>771.09</v>
      </c>
      <c r="H1836" s="1306">
        <f t="shared" si="631"/>
        <v>185.76</v>
      </c>
      <c r="I1836" s="1309">
        <f t="shared" si="632"/>
        <v>956.85</v>
      </c>
    </row>
    <row r="1837" spans="1:9" x14ac:dyDescent="0.2">
      <c r="A1837" s="1290" t="s">
        <v>1358</v>
      </c>
      <c r="B1837" s="1325">
        <v>27</v>
      </c>
      <c r="C1837" s="1306">
        <f t="shared" si="628"/>
        <v>0.17088607594936708</v>
      </c>
      <c r="D1837" s="1305">
        <v>9.6386000000000003</v>
      </c>
      <c r="E1837" s="1306">
        <f t="shared" si="629"/>
        <v>260.24220000000003</v>
      </c>
      <c r="F1837" s="1307">
        <v>1</v>
      </c>
      <c r="G1837" s="1308">
        <f t="shared" si="630"/>
        <v>260.24</v>
      </c>
      <c r="H1837" s="1306">
        <f t="shared" si="631"/>
        <v>62.69</v>
      </c>
      <c r="I1837" s="1309">
        <f t="shared" si="632"/>
        <v>322.93</v>
      </c>
    </row>
    <row r="1838" spans="1:9" x14ac:dyDescent="0.2">
      <c r="A1838" s="1290" t="s">
        <v>1754</v>
      </c>
      <c r="B1838" s="1325">
        <v>218</v>
      </c>
      <c r="C1838" s="1306">
        <f t="shared" si="628"/>
        <v>1.379746835443038</v>
      </c>
      <c r="D1838" s="1305">
        <v>9.6386000000000003</v>
      </c>
      <c r="E1838" s="1306">
        <f t="shared" si="629"/>
        <v>2101.2148000000002</v>
      </c>
      <c r="F1838" s="1307">
        <v>1</v>
      </c>
      <c r="G1838" s="1308">
        <f t="shared" si="630"/>
        <v>2101.21</v>
      </c>
      <c r="H1838" s="1306">
        <f t="shared" si="631"/>
        <v>506.18</v>
      </c>
      <c r="I1838" s="1309">
        <f t="shared" si="632"/>
        <v>2607.39</v>
      </c>
    </row>
    <row r="1839" spans="1:9" x14ac:dyDescent="0.2">
      <c r="A1839" s="1290" t="s">
        <v>1754</v>
      </c>
      <c r="B1839" s="1325">
        <v>78</v>
      </c>
      <c r="C1839" s="1306">
        <f t="shared" si="628"/>
        <v>0.49367088607594939</v>
      </c>
      <c r="D1839" s="1305">
        <v>9.6386000000000003</v>
      </c>
      <c r="E1839" s="1306">
        <f t="shared" si="629"/>
        <v>751.81079999999997</v>
      </c>
      <c r="F1839" s="1307">
        <v>1</v>
      </c>
      <c r="G1839" s="1308">
        <f t="shared" si="630"/>
        <v>751.81</v>
      </c>
      <c r="H1839" s="1306">
        <f t="shared" si="631"/>
        <v>181.11</v>
      </c>
      <c r="I1839" s="1309">
        <f t="shared" si="632"/>
        <v>932.92</v>
      </c>
    </row>
    <row r="1840" spans="1:9" x14ac:dyDescent="0.2">
      <c r="A1840" s="1290" t="s">
        <v>1358</v>
      </c>
      <c r="B1840" s="1325">
        <v>96</v>
      </c>
      <c r="C1840" s="1306">
        <f t="shared" si="628"/>
        <v>0.60759493670886078</v>
      </c>
      <c r="D1840" s="1305">
        <v>9.6386000000000003</v>
      </c>
      <c r="E1840" s="1306">
        <f t="shared" si="629"/>
        <v>925.30560000000003</v>
      </c>
      <c r="F1840" s="1307">
        <v>1</v>
      </c>
      <c r="G1840" s="1308">
        <f t="shared" si="630"/>
        <v>925.31</v>
      </c>
      <c r="H1840" s="1306">
        <f t="shared" si="631"/>
        <v>222.91</v>
      </c>
      <c r="I1840" s="1309">
        <f t="shared" si="632"/>
        <v>1148.22</v>
      </c>
    </row>
    <row r="1841" spans="1:9" x14ac:dyDescent="0.2">
      <c r="A1841" s="1290" t="s">
        <v>655</v>
      </c>
      <c r="B1841" s="1325">
        <v>216</v>
      </c>
      <c r="C1841" s="1306">
        <f t="shared" si="628"/>
        <v>1.3670886075949367</v>
      </c>
      <c r="D1841" s="1305">
        <v>9.6386000000000003</v>
      </c>
      <c r="E1841" s="1306">
        <f t="shared" si="629"/>
        <v>2081.9376000000002</v>
      </c>
      <c r="F1841" s="1307">
        <v>1</v>
      </c>
      <c r="G1841" s="1308">
        <f t="shared" si="630"/>
        <v>2081.94</v>
      </c>
      <c r="H1841" s="1306">
        <f t="shared" si="631"/>
        <v>501.54</v>
      </c>
      <c r="I1841" s="1309">
        <f t="shared" si="632"/>
        <v>2583.48</v>
      </c>
    </row>
    <row r="1842" spans="1:9" x14ac:dyDescent="0.2">
      <c r="A1842" s="1290" t="s">
        <v>1684</v>
      </c>
      <c r="B1842" s="1325">
        <v>56</v>
      </c>
      <c r="C1842" s="1306">
        <f t="shared" si="628"/>
        <v>0.35443037974683544</v>
      </c>
      <c r="D1842" s="1305">
        <v>9.6386000000000003</v>
      </c>
      <c r="E1842" s="1306">
        <f t="shared" si="629"/>
        <v>539.76160000000004</v>
      </c>
      <c r="F1842" s="1307">
        <v>1</v>
      </c>
      <c r="G1842" s="1308">
        <f t="shared" si="630"/>
        <v>539.76</v>
      </c>
      <c r="H1842" s="1306">
        <f t="shared" si="631"/>
        <v>130.03</v>
      </c>
      <c r="I1842" s="1309">
        <f t="shared" si="632"/>
        <v>669.79</v>
      </c>
    </row>
    <row r="1843" spans="1:9" x14ac:dyDescent="0.2">
      <c r="A1843" s="1290" t="s">
        <v>1754</v>
      </c>
      <c r="B1843" s="1325">
        <v>72</v>
      </c>
      <c r="C1843" s="1306">
        <f t="shared" si="628"/>
        <v>0.45569620253164556</v>
      </c>
      <c r="D1843" s="1305">
        <v>9.6386000000000003</v>
      </c>
      <c r="E1843" s="1306">
        <f t="shared" si="629"/>
        <v>693.97919999999999</v>
      </c>
      <c r="F1843" s="1307">
        <v>1</v>
      </c>
      <c r="G1843" s="1308">
        <f t="shared" si="630"/>
        <v>693.98</v>
      </c>
      <c r="H1843" s="1306">
        <f t="shared" si="631"/>
        <v>167.18</v>
      </c>
      <c r="I1843" s="1309">
        <f t="shared" si="632"/>
        <v>861.16000000000008</v>
      </c>
    </row>
    <row r="1844" spans="1:9" x14ac:dyDescent="0.2">
      <c r="A1844" s="1290" t="s">
        <v>1753</v>
      </c>
      <c r="B1844" s="1325">
        <v>72</v>
      </c>
      <c r="C1844" s="1306">
        <f t="shared" si="628"/>
        <v>0.45569620253164556</v>
      </c>
      <c r="D1844" s="1305">
        <v>9.6386000000000003</v>
      </c>
      <c r="E1844" s="1306">
        <f t="shared" si="629"/>
        <v>693.97919999999999</v>
      </c>
      <c r="F1844" s="1307">
        <v>1</v>
      </c>
      <c r="G1844" s="1308">
        <f t="shared" si="630"/>
        <v>693.98</v>
      </c>
      <c r="H1844" s="1306">
        <f t="shared" si="631"/>
        <v>167.18</v>
      </c>
      <c r="I1844" s="1309">
        <f t="shared" si="632"/>
        <v>861.16000000000008</v>
      </c>
    </row>
    <row r="1845" spans="1:9" x14ac:dyDescent="0.2">
      <c r="A1845" s="1290" t="s">
        <v>1754</v>
      </c>
      <c r="B1845" s="1325">
        <v>40</v>
      </c>
      <c r="C1845" s="1306">
        <f t="shared" si="628"/>
        <v>0.25316455696202533</v>
      </c>
      <c r="D1845" s="1305">
        <v>9.6386000000000003</v>
      </c>
      <c r="E1845" s="1306">
        <f t="shared" si="629"/>
        <v>385.54399999999998</v>
      </c>
      <c r="F1845" s="1307">
        <v>1</v>
      </c>
      <c r="G1845" s="1308">
        <f t="shared" si="630"/>
        <v>385.54</v>
      </c>
      <c r="H1845" s="1306">
        <f t="shared" si="631"/>
        <v>92.88</v>
      </c>
      <c r="I1845" s="1309">
        <f t="shared" si="632"/>
        <v>478.42</v>
      </c>
    </row>
    <row r="1846" spans="1:9" x14ac:dyDescent="0.2">
      <c r="A1846" s="1290" t="s">
        <v>1358</v>
      </c>
      <c r="B1846" s="1325">
        <v>60</v>
      </c>
      <c r="C1846" s="1306">
        <f t="shared" si="628"/>
        <v>0.379746835443038</v>
      </c>
      <c r="D1846" s="1305">
        <v>9.6386000000000003</v>
      </c>
      <c r="E1846" s="1306">
        <f t="shared" si="629"/>
        <v>578.31600000000003</v>
      </c>
      <c r="F1846" s="1307">
        <v>1</v>
      </c>
      <c r="G1846" s="1308">
        <f t="shared" si="630"/>
        <v>578.32000000000005</v>
      </c>
      <c r="H1846" s="1306">
        <f t="shared" si="631"/>
        <v>139.32</v>
      </c>
      <c r="I1846" s="1309">
        <f t="shared" si="632"/>
        <v>717.6400000000001</v>
      </c>
    </row>
    <row r="1847" spans="1:9" x14ac:dyDescent="0.2">
      <c r="A1847" s="1290" t="s">
        <v>1754</v>
      </c>
      <c r="B1847" s="1325">
        <v>145</v>
      </c>
      <c r="C1847" s="1306">
        <f t="shared" si="628"/>
        <v>0.91772151898734178</v>
      </c>
      <c r="D1847" s="1305">
        <v>9.6386000000000003</v>
      </c>
      <c r="E1847" s="1306">
        <f t="shared" si="629"/>
        <v>1397.597</v>
      </c>
      <c r="F1847" s="1307">
        <v>1</v>
      </c>
      <c r="G1847" s="1308">
        <f t="shared" si="630"/>
        <v>1397.6</v>
      </c>
      <c r="H1847" s="1306">
        <f t="shared" si="631"/>
        <v>336.68</v>
      </c>
      <c r="I1847" s="1309">
        <f t="shared" si="632"/>
        <v>1734.28</v>
      </c>
    </row>
    <row r="1848" spans="1:9" x14ac:dyDescent="0.2">
      <c r="A1848" s="1290" t="s">
        <v>1754</v>
      </c>
      <c r="B1848" s="1325">
        <v>174</v>
      </c>
      <c r="C1848" s="1306">
        <f t="shared" si="628"/>
        <v>1.1012658227848102</v>
      </c>
      <c r="D1848" s="1305">
        <v>9.6386000000000003</v>
      </c>
      <c r="E1848" s="1306">
        <f t="shared" si="629"/>
        <v>1677.1164000000001</v>
      </c>
      <c r="F1848" s="1307">
        <v>1</v>
      </c>
      <c r="G1848" s="1308">
        <f t="shared" si="630"/>
        <v>1677.12</v>
      </c>
      <c r="H1848" s="1306">
        <f t="shared" si="631"/>
        <v>404.02</v>
      </c>
      <c r="I1848" s="1309">
        <f t="shared" si="632"/>
        <v>2081.14</v>
      </c>
    </row>
    <row r="1849" spans="1:9" x14ac:dyDescent="0.2">
      <c r="A1849" s="1290" t="s">
        <v>655</v>
      </c>
      <c r="B1849" s="1325">
        <v>40</v>
      </c>
      <c r="C1849" s="1306">
        <f t="shared" si="628"/>
        <v>0.25316455696202533</v>
      </c>
      <c r="D1849" s="1305">
        <v>9.6386000000000003</v>
      </c>
      <c r="E1849" s="1306">
        <f t="shared" si="629"/>
        <v>385.54399999999998</v>
      </c>
      <c r="F1849" s="1307">
        <v>1</v>
      </c>
      <c r="G1849" s="1308">
        <f t="shared" si="630"/>
        <v>385.54</v>
      </c>
      <c r="H1849" s="1306">
        <f t="shared" si="631"/>
        <v>92.88</v>
      </c>
      <c r="I1849" s="1309">
        <f t="shared" si="632"/>
        <v>478.42</v>
      </c>
    </row>
    <row r="1850" spans="1:9" x14ac:dyDescent="0.2">
      <c r="A1850" s="1290" t="s">
        <v>1753</v>
      </c>
      <c r="B1850" s="1325">
        <v>160</v>
      </c>
      <c r="C1850" s="1306">
        <f t="shared" si="628"/>
        <v>1.0126582278481013</v>
      </c>
      <c r="D1850" s="1305">
        <v>9.6386000000000003</v>
      </c>
      <c r="E1850" s="1306">
        <f t="shared" si="629"/>
        <v>1542.1759999999999</v>
      </c>
      <c r="F1850" s="1307">
        <v>1</v>
      </c>
      <c r="G1850" s="1308">
        <f t="shared" si="630"/>
        <v>1542.18</v>
      </c>
      <c r="H1850" s="1306">
        <f t="shared" si="631"/>
        <v>371.51</v>
      </c>
      <c r="I1850" s="1309">
        <f t="shared" si="632"/>
        <v>1913.69</v>
      </c>
    </row>
    <row r="1851" spans="1:9" x14ac:dyDescent="0.2">
      <c r="A1851" s="1290" t="s">
        <v>1754</v>
      </c>
      <c r="B1851" s="1325">
        <v>115</v>
      </c>
      <c r="C1851" s="1306">
        <f t="shared" si="628"/>
        <v>0.72784810126582278</v>
      </c>
      <c r="D1851" s="1305">
        <v>9.6386000000000003</v>
      </c>
      <c r="E1851" s="1306">
        <f t="shared" si="629"/>
        <v>1108.4390000000001</v>
      </c>
      <c r="F1851" s="1307">
        <v>1</v>
      </c>
      <c r="G1851" s="1308">
        <f t="shared" si="630"/>
        <v>1108.44</v>
      </c>
      <c r="H1851" s="1306">
        <f t="shared" si="631"/>
        <v>267.02</v>
      </c>
      <c r="I1851" s="1309">
        <f t="shared" si="632"/>
        <v>1375.46</v>
      </c>
    </row>
    <row r="1852" spans="1:9" x14ac:dyDescent="0.2">
      <c r="A1852" s="1290" t="s">
        <v>1753</v>
      </c>
      <c r="B1852" s="1325">
        <v>80</v>
      </c>
      <c r="C1852" s="1306">
        <f t="shared" si="628"/>
        <v>0.50632911392405067</v>
      </c>
      <c r="D1852" s="1305">
        <v>9.6386000000000003</v>
      </c>
      <c r="E1852" s="1306">
        <f t="shared" si="629"/>
        <v>771.08799999999997</v>
      </c>
      <c r="F1852" s="1307">
        <v>1</v>
      </c>
      <c r="G1852" s="1308">
        <f t="shared" si="630"/>
        <v>771.09</v>
      </c>
      <c r="H1852" s="1306">
        <f t="shared" si="631"/>
        <v>185.76</v>
      </c>
      <c r="I1852" s="1309">
        <f t="shared" si="632"/>
        <v>956.85</v>
      </c>
    </row>
    <row r="1853" spans="1:9" x14ac:dyDescent="0.2">
      <c r="A1853" s="1290" t="s">
        <v>1754</v>
      </c>
      <c r="B1853" s="1325">
        <v>36</v>
      </c>
      <c r="C1853" s="1306">
        <f t="shared" si="628"/>
        <v>0.22784810126582278</v>
      </c>
      <c r="D1853" s="1305">
        <v>9.6386000000000003</v>
      </c>
      <c r="E1853" s="1306">
        <f t="shared" si="629"/>
        <v>346.9896</v>
      </c>
      <c r="F1853" s="1307">
        <v>1</v>
      </c>
      <c r="G1853" s="1308">
        <f t="shared" si="630"/>
        <v>346.99</v>
      </c>
      <c r="H1853" s="1306">
        <f t="shared" si="631"/>
        <v>83.59</v>
      </c>
      <c r="I1853" s="1309">
        <f t="shared" si="632"/>
        <v>430.58000000000004</v>
      </c>
    </row>
    <row r="1854" spans="1:9" x14ac:dyDescent="0.2">
      <c r="A1854" s="1290" t="s">
        <v>1754</v>
      </c>
      <c r="B1854" s="1325">
        <v>72</v>
      </c>
      <c r="C1854" s="1306">
        <f t="shared" si="628"/>
        <v>0.45569620253164556</v>
      </c>
      <c r="D1854" s="1305">
        <v>9.6386000000000003</v>
      </c>
      <c r="E1854" s="1306">
        <f t="shared" si="629"/>
        <v>693.97919999999999</v>
      </c>
      <c r="F1854" s="1307">
        <v>1</v>
      </c>
      <c r="G1854" s="1308">
        <f t="shared" si="630"/>
        <v>693.98</v>
      </c>
      <c r="H1854" s="1306">
        <f t="shared" si="631"/>
        <v>167.18</v>
      </c>
      <c r="I1854" s="1309">
        <f t="shared" si="632"/>
        <v>861.16000000000008</v>
      </c>
    </row>
    <row r="1855" spans="1:9" x14ac:dyDescent="0.2">
      <c r="A1855" s="1290" t="s">
        <v>655</v>
      </c>
      <c r="B1855" s="1325">
        <v>104</v>
      </c>
      <c r="C1855" s="1306">
        <f t="shared" si="628"/>
        <v>0.65822784810126578</v>
      </c>
      <c r="D1855" s="1305">
        <v>9.6386000000000003</v>
      </c>
      <c r="E1855" s="1306">
        <f t="shared" si="629"/>
        <v>1002.4144</v>
      </c>
      <c r="F1855" s="1307">
        <v>1</v>
      </c>
      <c r="G1855" s="1308">
        <f t="shared" si="630"/>
        <v>1002.41</v>
      </c>
      <c r="H1855" s="1306">
        <f t="shared" si="631"/>
        <v>241.48</v>
      </c>
      <c r="I1855" s="1309">
        <f t="shared" si="632"/>
        <v>1243.8899999999999</v>
      </c>
    </row>
    <row r="1856" spans="1:9" x14ac:dyDescent="0.2">
      <c r="A1856" s="1290" t="s">
        <v>1754</v>
      </c>
      <c r="B1856" s="1325">
        <v>96</v>
      </c>
      <c r="C1856" s="1306">
        <f t="shared" si="628"/>
        <v>0.60759493670886078</v>
      </c>
      <c r="D1856" s="1305">
        <v>9.6386000000000003</v>
      </c>
      <c r="E1856" s="1306">
        <f t="shared" si="629"/>
        <v>925.30560000000003</v>
      </c>
      <c r="F1856" s="1307">
        <v>1</v>
      </c>
      <c r="G1856" s="1308">
        <f t="shared" si="630"/>
        <v>925.31</v>
      </c>
      <c r="H1856" s="1306">
        <f t="shared" si="631"/>
        <v>222.91</v>
      </c>
      <c r="I1856" s="1309">
        <f t="shared" si="632"/>
        <v>1148.22</v>
      </c>
    </row>
    <row r="1857" spans="1:9" x14ac:dyDescent="0.2">
      <c r="A1857" s="1290" t="s">
        <v>1754</v>
      </c>
      <c r="B1857" s="1325">
        <v>50</v>
      </c>
      <c r="C1857" s="1306">
        <f t="shared" si="628"/>
        <v>0.31645569620253167</v>
      </c>
      <c r="D1857" s="1305">
        <v>9.6386000000000003</v>
      </c>
      <c r="E1857" s="1306">
        <f t="shared" si="629"/>
        <v>481.93</v>
      </c>
      <c r="F1857" s="1307">
        <v>1</v>
      </c>
      <c r="G1857" s="1308">
        <f t="shared" si="630"/>
        <v>481.93</v>
      </c>
      <c r="H1857" s="1306">
        <f t="shared" si="631"/>
        <v>116.1</v>
      </c>
      <c r="I1857" s="1309">
        <f t="shared" si="632"/>
        <v>598.03</v>
      </c>
    </row>
    <row r="1858" spans="1:9" x14ac:dyDescent="0.2">
      <c r="A1858" s="1290" t="s">
        <v>655</v>
      </c>
      <c r="B1858" s="1325">
        <v>40</v>
      </c>
      <c r="C1858" s="1306">
        <f t="shared" si="628"/>
        <v>0.25316455696202533</v>
      </c>
      <c r="D1858" s="1305">
        <v>9.6386000000000003</v>
      </c>
      <c r="E1858" s="1306">
        <f t="shared" si="629"/>
        <v>385.54399999999998</v>
      </c>
      <c r="F1858" s="1307">
        <v>1</v>
      </c>
      <c r="G1858" s="1308">
        <f t="shared" si="630"/>
        <v>385.54</v>
      </c>
      <c r="H1858" s="1306">
        <f t="shared" si="631"/>
        <v>92.88</v>
      </c>
      <c r="I1858" s="1309">
        <f t="shared" si="632"/>
        <v>478.42</v>
      </c>
    </row>
    <row r="1859" spans="1:9" x14ac:dyDescent="0.2">
      <c r="A1859" s="1290" t="s">
        <v>1754</v>
      </c>
      <c r="B1859" s="1325">
        <v>30</v>
      </c>
      <c r="C1859" s="1306">
        <f t="shared" si="628"/>
        <v>0.189873417721519</v>
      </c>
      <c r="D1859" s="1305">
        <v>9.6386000000000003</v>
      </c>
      <c r="E1859" s="1306">
        <f t="shared" si="629"/>
        <v>289.15800000000002</v>
      </c>
      <c r="F1859" s="1307">
        <v>1</v>
      </c>
      <c r="G1859" s="1308">
        <f t="shared" si="630"/>
        <v>289.16000000000003</v>
      </c>
      <c r="H1859" s="1306">
        <f t="shared" si="631"/>
        <v>69.66</v>
      </c>
      <c r="I1859" s="1309">
        <f t="shared" si="632"/>
        <v>358.82000000000005</v>
      </c>
    </row>
    <row r="1860" spans="1:9" x14ac:dyDescent="0.2">
      <c r="A1860" s="1290" t="s">
        <v>1358</v>
      </c>
      <c r="B1860" s="1325">
        <v>46</v>
      </c>
      <c r="C1860" s="1306">
        <f t="shared" ref="C1860:C1923" si="633">B1860/158</f>
        <v>0.29113924050632911</v>
      </c>
      <c r="D1860" s="1305">
        <v>9.6386000000000003</v>
      </c>
      <c r="E1860" s="1306">
        <f t="shared" ref="E1860:E1895" si="634">D1860*B1860</f>
        <v>443.37560000000002</v>
      </c>
      <c r="F1860" s="1307">
        <v>1</v>
      </c>
      <c r="G1860" s="1308">
        <f t="shared" ref="G1860:G1923" si="635">ROUND(E1860*F1860,2)</f>
        <v>443.38</v>
      </c>
      <c r="H1860" s="1306">
        <f t="shared" ref="H1860:H1896" si="636">ROUND(G1860*24.09%,2)</f>
        <v>106.81</v>
      </c>
      <c r="I1860" s="1309">
        <f t="shared" ref="I1860:I1896" si="637">G1860+H1860</f>
        <v>550.19000000000005</v>
      </c>
    </row>
    <row r="1861" spans="1:9" x14ac:dyDescent="0.2">
      <c r="A1861" s="1290" t="s">
        <v>1754</v>
      </c>
      <c r="B1861" s="1325">
        <v>48</v>
      </c>
      <c r="C1861" s="1306">
        <f t="shared" si="633"/>
        <v>0.30379746835443039</v>
      </c>
      <c r="D1861" s="1305">
        <v>9.6386000000000003</v>
      </c>
      <c r="E1861" s="1306">
        <f t="shared" si="634"/>
        <v>462.65280000000001</v>
      </c>
      <c r="F1861" s="1307">
        <v>1</v>
      </c>
      <c r="G1861" s="1308">
        <f t="shared" si="635"/>
        <v>462.65</v>
      </c>
      <c r="H1861" s="1306">
        <f t="shared" si="636"/>
        <v>111.45</v>
      </c>
      <c r="I1861" s="1309">
        <f t="shared" si="637"/>
        <v>574.1</v>
      </c>
    </row>
    <row r="1862" spans="1:9" x14ac:dyDescent="0.2">
      <c r="A1862" s="1290" t="s">
        <v>655</v>
      </c>
      <c r="B1862" s="1325">
        <v>24</v>
      </c>
      <c r="C1862" s="1306">
        <f t="shared" si="633"/>
        <v>0.15189873417721519</v>
      </c>
      <c r="D1862" s="1305">
        <v>9.6386000000000003</v>
      </c>
      <c r="E1862" s="1306">
        <f t="shared" si="634"/>
        <v>231.32640000000001</v>
      </c>
      <c r="F1862" s="1307">
        <v>1</v>
      </c>
      <c r="G1862" s="1308">
        <f t="shared" si="635"/>
        <v>231.33</v>
      </c>
      <c r="H1862" s="1306">
        <f t="shared" si="636"/>
        <v>55.73</v>
      </c>
      <c r="I1862" s="1309">
        <f t="shared" si="637"/>
        <v>287.06</v>
      </c>
    </row>
    <row r="1863" spans="1:9" x14ac:dyDescent="0.2">
      <c r="A1863" s="1290" t="s">
        <v>1754</v>
      </c>
      <c r="B1863" s="1325">
        <v>23.5</v>
      </c>
      <c r="C1863" s="1306">
        <f t="shared" si="633"/>
        <v>0.14873417721518986</v>
      </c>
      <c r="D1863" s="1305">
        <v>9.6386000000000003</v>
      </c>
      <c r="E1863" s="1306">
        <f t="shared" si="634"/>
        <v>226.50710000000001</v>
      </c>
      <c r="F1863" s="1307">
        <v>1</v>
      </c>
      <c r="G1863" s="1308">
        <f t="shared" si="635"/>
        <v>226.51</v>
      </c>
      <c r="H1863" s="1306">
        <f t="shared" si="636"/>
        <v>54.57</v>
      </c>
      <c r="I1863" s="1309">
        <f t="shared" si="637"/>
        <v>281.08</v>
      </c>
    </row>
    <row r="1864" spans="1:9" x14ac:dyDescent="0.2">
      <c r="A1864" s="1290" t="s">
        <v>1684</v>
      </c>
      <c r="B1864" s="1325">
        <v>72</v>
      </c>
      <c r="C1864" s="1306">
        <f t="shared" si="633"/>
        <v>0.45569620253164556</v>
      </c>
      <c r="D1864" s="1305">
        <v>9.6386000000000003</v>
      </c>
      <c r="E1864" s="1306">
        <f t="shared" si="634"/>
        <v>693.97919999999999</v>
      </c>
      <c r="F1864" s="1307">
        <v>1</v>
      </c>
      <c r="G1864" s="1308">
        <f t="shared" si="635"/>
        <v>693.98</v>
      </c>
      <c r="H1864" s="1306">
        <f t="shared" si="636"/>
        <v>167.18</v>
      </c>
      <c r="I1864" s="1309">
        <f t="shared" si="637"/>
        <v>861.16000000000008</v>
      </c>
    </row>
    <row r="1865" spans="1:9" x14ac:dyDescent="0.2">
      <c r="A1865" s="1290" t="s">
        <v>1754</v>
      </c>
      <c r="B1865" s="1325">
        <v>24</v>
      </c>
      <c r="C1865" s="1306">
        <f t="shared" si="633"/>
        <v>0.15189873417721519</v>
      </c>
      <c r="D1865" s="1305">
        <v>9.6386000000000003</v>
      </c>
      <c r="E1865" s="1306">
        <f t="shared" si="634"/>
        <v>231.32640000000001</v>
      </c>
      <c r="F1865" s="1307">
        <v>1</v>
      </c>
      <c r="G1865" s="1308">
        <f t="shared" si="635"/>
        <v>231.33</v>
      </c>
      <c r="H1865" s="1306">
        <f t="shared" si="636"/>
        <v>55.73</v>
      </c>
      <c r="I1865" s="1309">
        <f t="shared" si="637"/>
        <v>287.06</v>
      </c>
    </row>
    <row r="1866" spans="1:9" x14ac:dyDescent="0.2">
      <c r="A1866" s="1290" t="s">
        <v>1754</v>
      </c>
      <c r="B1866" s="1325">
        <v>117</v>
      </c>
      <c r="C1866" s="1306">
        <f t="shared" si="633"/>
        <v>0.740506329113924</v>
      </c>
      <c r="D1866" s="1305">
        <v>9.6386000000000003</v>
      </c>
      <c r="E1866" s="1306">
        <f t="shared" si="634"/>
        <v>1127.7162000000001</v>
      </c>
      <c r="F1866" s="1307">
        <v>1</v>
      </c>
      <c r="G1866" s="1308">
        <f t="shared" si="635"/>
        <v>1127.72</v>
      </c>
      <c r="H1866" s="1306">
        <f t="shared" si="636"/>
        <v>271.67</v>
      </c>
      <c r="I1866" s="1309">
        <f t="shared" si="637"/>
        <v>1399.39</v>
      </c>
    </row>
    <row r="1867" spans="1:9" x14ac:dyDescent="0.2">
      <c r="A1867" s="1290" t="s">
        <v>1754</v>
      </c>
      <c r="B1867" s="1325">
        <v>16</v>
      </c>
      <c r="C1867" s="1306">
        <f t="shared" si="633"/>
        <v>0.10126582278481013</v>
      </c>
      <c r="D1867" s="1305">
        <v>9.6386000000000003</v>
      </c>
      <c r="E1867" s="1306">
        <f t="shared" si="634"/>
        <v>154.2176</v>
      </c>
      <c r="F1867" s="1307">
        <v>1</v>
      </c>
      <c r="G1867" s="1308">
        <f t="shared" si="635"/>
        <v>154.22</v>
      </c>
      <c r="H1867" s="1306">
        <f t="shared" si="636"/>
        <v>37.15</v>
      </c>
      <c r="I1867" s="1309">
        <f t="shared" si="637"/>
        <v>191.37</v>
      </c>
    </row>
    <row r="1868" spans="1:9" x14ac:dyDescent="0.2">
      <c r="A1868" s="1290" t="s">
        <v>1754</v>
      </c>
      <c r="B1868" s="1325">
        <v>12</v>
      </c>
      <c r="C1868" s="1306">
        <f t="shared" si="633"/>
        <v>7.5949367088607597E-2</v>
      </c>
      <c r="D1868" s="1305">
        <v>9.6386000000000003</v>
      </c>
      <c r="E1868" s="1306">
        <f t="shared" si="634"/>
        <v>115.6632</v>
      </c>
      <c r="F1868" s="1307">
        <v>1</v>
      </c>
      <c r="G1868" s="1308">
        <f t="shared" si="635"/>
        <v>115.66</v>
      </c>
      <c r="H1868" s="1306">
        <f t="shared" si="636"/>
        <v>27.86</v>
      </c>
      <c r="I1868" s="1309">
        <f t="shared" si="637"/>
        <v>143.51999999999998</v>
      </c>
    </row>
    <row r="1869" spans="1:9" x14ac:dyDescent="0.2">
      <c r="A1869" s="1290" t="s">
        <v>1684</v>
      </c>
      <c r="B1869" s="1325">
        <v>72</v>
      </c>
      <c r="C1869" s="1306">
        <f t="shared" si="633"/>
        <v>0.45569620253164556</v>
      </c>
      <c r="D1869" s="1305">
        <v>9.6386000000000003</v>
      </c>
      <c r="E1869" s="1306">
        <f t="shared" si="634"/>
        <v>693.97919999999999</v>
      </c>
      <c r="F1869" s="1307">
        <v>1</v>
      </c>
      <c r="G1869" s="1308">
        <f t="shared" si="635"/>
        <v>693.98</v>
      </c>
      <c r="H1869" s="1306">
        <f t="shared" si="636"/>
        <v>167.18</v>
      </c>
      <c r="I1869" s="1309">
        <f t="shared" si="637"/>
        <v>861.16000000000008</v>
      </c>
    </row>
    <row r="1870" spans="1:9" x14ac:dyDescent="0.2">
      <c r="A1870" s="1290" t="s">
        <v>1358</v>
      </c>
      <c r="B1870" s="1325">
        <v>17</v>
      </c>
      <c r="C1870" s="1306">
        <f t="shared" si="633"/>
        <v>0.10759493670886076</v>
      </c>
      <c r="D1870" s="1305">
        <v>9.6386000000000003</v>
      </c>
      <c r="E1870" s="1306">
        <f t="shared" si="634"/>
        <v>163.8562</v>
      </c>
      <c r="F1870" s="1307">
        <v>1</v>
      </c>
      <c r="G1870" s="1308">
        <f t="shared" si="635"/>
        <v>163.86</v>
      </c>
      <c r="H1870" s="1306">
        <f t="shared" si="636"/>
        <v>39.47</v>
      </c>
      <c r="I1870" s="1309">
        <f t="shared" si="637"/>
        <v>203.33</v>
      </c>
    </row>
    <row r="1871" spans="1:9" x14ac:dyDescent="0.2">
      <c r="A1871" s="1290" t="s">
        <v>1754</v>
      </c>
      <c r="B1871" s="1325">
        <v>136</v>
      </c>
      <c r="C1871" s="1306">
        <f t="shared" si="633"/>
        <v>0.86075949367088611</v>
      </c>
      <c r="D1871" s="1305">
        <v>9.6836000000000002</v>
      </c>
      <c r="E1871" s="1306">
        <f t="shared" si="634"/>
        <v>1316.9696000000001</v>
      </c>
      <c r="F1871" s="1307">
        <v>1</v>
      </c>
      <c r="G1871" s="1308">
        <f t="shared" si="635"/>
        <v>1316.97</v>
      </c>
      <c r="H1871" s="1306">
        <f t="shared" si="636"/>
        <v>317.26</v>
      </c>
      <c r="I1871" s="1309">
        <f t="shared" si="637"/>
        <v>1634.23</v>
      </c>
    </row>
    <row r="1872" spans="1:9" x14ac:dyDescent="0.2">
      <c r="A1872" s="1290" t="s">
        <v>1327</v>
      </c>
      <c r="B1872" s="1325">
        <v>88</v>
      </c>
      <c r="C1872" s="1306">
        <f t="shared" si="633"/>
        <v>0.55696202531645567</v>
      </c>
      <c r="D1872" s="1305">
        <v>9.8363999999999994</v>
      </c>
      <c r="E1872" s="1306">
        <f t="shared" si="634"/>
        <v>865.6031999999999</v>
      </c>
      <c r="F1872" s="1307">
        <v>1</v>
      </c>
      <c r="G1872" s="1308">
        <f t="shared" si="635"/>
        <v>865.6</v>
      </c>
      <c r="H1872" s="1306">
        <f t="shared" si="636"/>
        <v>208.52</v>
      </c>
      <c r="I1872" s="1309">
        <f t="shared" si="637"/>
        <v>1074.1200000000001</v>
      </c>
    </row>
    <row r="1873" spans="1:9" x14ac:dyDescent="0.2">
      <c r="A1873" s="1290" t="s">
        <v>1327</v>
      </c>
      <c r="B1873" s="1325">
        <v>48</v>
      </c>
      <c r="C1873" s="1306">
        <f t="shared" si="633"/>
        <v>0.30379746835443039</v>
      </c>
      <c r="D1873" s="1305">
        <v>9.8363999999999994</v>
      </c>
      <c r="E1873" s="1306">
        <f t="shared" si="634"/>
        <v>472.1472</v>
      </c>
      <c r="F1873" s="1307">
        <v>1</v>
      </c>
      <c r="G1873" s="1308">
        <f t="shared" si="635"/>
        <v>472.15</v>
      </c>
      <c r="H1873" s="1306">
        <f t="shared" si="636"/>
        <v>113.74</v>
      </c>
      <c r="I1873" s="1309">
        <f t="shared" si="637"/>
        <v>585.89</v>
      </c>
    </row>
    <row r="1874" spans="1:9" x14ac:dyDescent="0.2">
      <c r="A1874" s="1290" t="s">
        <v>1327</v>
      </c>
      <c r="B1874" s="1325">
        <v>80</v>
      </c>
      <c r="C1874" s="1306">
        <f t="shared" si="633"/>
        <v>0.50632911392405067</v>
      </c>
      <c r="D1874" s="1305">
        <v>9.9862000000000002</v>
      </c>
      <c r="E1874" s="1306">
        <f t="shared" si="634"/>
        <v>798.89599999999996</v>
      </c>
      <c r="F1874" s="1307">
        <v>1</v>
      </c>
      <c r="G1874" s="1308">
        <f t="shared" si="635"/>
        <v>798.9</v>
      </c>
      <c r="H1874" s="1306">
        <f t="shared" si="636"/>
        <v>192.46</v>
      </c>
      <c r="I1874" s="1309">
        <f t="shared" si="637"/>
        <v>991.36</v>
      </c>
    </row>
    <row r="1875" spans="1:9" x14ac:dyDescent="0.2">
      <c r="A1875" s="1290" t="s">
        <v>1327</v>
      </c>
      <c r="B1875" s="1325">
        <v>96</v>
      </c>
      <c r="C1875" s="1306">
        <f t="shared" si="633"/>
        <v>0.60759493670886078</v>
      </c>
      <c r="D1875" s="1305">
        <v>9.9862000000000002</v>
      </c>
      <c r="E1875" s="1306">
        <f t="shared" si="634"/>
        <v>958.67520000000002</v>
      </c>
      <c r="F1875" s="1307">
        <v>1</v>
      </c>
      <c r="G1875" s="1308">
        <f t="shared" si="635"/>
        <v>958.68</v>
      </c>
      <c r="H1875" s="1306">
        <f t="shared" si="636"/>
        <v>230.95</v>
      </c>
      <c r="I1875" s="1309">
        <f t="shared" si="637"/>
        <v>1189.6299999999999</v>
      </c>
    </row>
    <row r="1876" spans="1:9" x14ac:dyDescent="0.2">
      <c r="A1876" s="1290" t="s">
        <v>1327</v>
      </c>
      <c r="B1876" s="1325">
        <v>48</v>
      </c>
      <c r="C1876" s="1306">
        <f t="shared" si="633"/>
        <v>0.30379746835443039</v>
      </c>
      <c r="D1876" s="1305">
        <v>9.9862000000000002</v>
      </c>
      <c r="E1876" s="1306">
        <f t="shared" si="634"/>
        <v>479.33760000000001</v>
      </c>
      <c r="F1876" s="1307">
        <v>1</v>
      </c>
      <c r="G1876" s="1308">
        <f t="shared" si="635"/>
        <v>479.34</v>
      </c>
      <c r="H1876" s="1306">
        <f t="shared" si="636"/>
        <v>115.47</v>
      </c>
      <c r="I1876" s="1309">
        <f t="shared" si="637"/>
        <v>594.80999999999995</v>
      </c>
    </row>
    <row r="1877" spans="1:9" x14ac:dyDescent="0.2">
      <c r="A1877" s="1290" t="s">
        <v>1327</v>
      </c>
      <c r="B1877" s="1325">
        <v>72</v>
      </c>
      <c r="C1877" s="1306">
        <f t="shared" si="633"/>
        <v>0.45569620253164556</v>
      </c>
      <c r="D1877" s="1305">
        <v>9.9862000000000002</v>
      </c>
      <c r="E1877" s="1306">
        <f t="shared" si="634"/>
        <v>719.00639999999999</v>
      </c>
      <c r="F1877" s="1307">
        <v>1</v>
      </c>
      <c r="G1877" s="1308">
        <f t="shared" si="635"/>
        <v>719.01</v>
      </c>
      <c r="H1877" s="1306">
        <f t="shared" si="636"/>
        <v>173.21</v>
      </c>
      <c r="I1877" s="1309">
        <f t="shared" si="637"/>
        <v>892.22</v>
      </c>
    </row>
    <row r="1878" spans="1:9" x14ac:dyDescent="0.2">
      <c r="A1878" s="1290" t="s">
        <v>1755</v>
      </c>
      <c r="B1878" s="1325">
        <v>120</v>
      </c>
      <c r="C1878" s="1306">
        <f t="shared" si="633"/>
        <v>0.759493670886076</v>
      </c>
      <c r="D1878" s="1305">
        <v>13.6546</v>
      </c>
      <c r="E1878" s="1306">
        <f t="shared" si="634"/>
        <v>1638.5520000000001</v>
      </c>
      <c r="F1878" s="1307">
        <v>1</v>
      </c>
      <c r="G1878" s="1308">
        <f t="shared" si="635"/>
        <v>1638.55</v>
      </c>
      <c r="H1878" s="1306">
        <f t="shared" si="636"/>
        <v>394.73</v>
      </c>
      <c r="I1878" s="1309">
        <f t="shared" si="637"/>
        <v>2033.28</v>
      </c>
    </row>
    <row r="1879" spans="1:9" x14ac:dyDescent="0.2">
      <c r="A1879" s="1290" t="s">
        <v>1755</v>
      </c>
      <c r="B1879" s="1325">
        <v>72</v>
      </c>
      <c r="C1879" s="1306">
        <f t="shared" si="633"/>
        <v>0.45569620253164556</v>
      </c>
      <c r="D1879" s="1305">
        <v>13.6546</v>
      </c>
      <c r="E1879" s="1306">
        <f t="shared" si="634"/>
        <v>983.13120000000004</v>
      </c>
      <c r="F1879" s="1307">
        <v>1</v>
      </c>
      <c r="G1879" s="1308">
        <f t="shared" si="635"/>
        <v>983.13</v>
      </c>
      <c r="H1879" s="1306">
        <f t="shared" si="636"/>
        <v>236.84</v>
      </c>
      <c r="I1879" s="1309">
        <f t="shared" si="637"/>
        <v>1219.97</v>
      </c>
    </row>
    <row r="1880" spans="1:9" x14ac:dyDescent="0.2">
      <c r="A1880" s="1290" t="s">
        <v>1755</v>
      </c>
      <c r="B1880" s="1325">
        <v>96</v>
      </c>
      <c r="C1880" s="1306">
        <f t="shared" si="633"/>
        <v>0.60759493670886078</v>
      </c>
      <c r="D1880" s="1305">
        <v>13.6546</v>
      </c>
      <c r="E1880" s="1306">
        <f t="shared" si="634"/>
        <v>1310.8416</v>
      </c>
      <c r="F1880" s="1307">
        <v>1</v>
      </c>
      <c r="G1880" s="1308">
        <f t="shared" si="635"/>
        <v>1310.84</v>
      </c>
      <c r="H1880" s="1306">
        <f t="shared" si="636"/>
        <v>315.77999999999997</v>
      </c>
      <c r="I1880" s="1309">
        <f t="shared" si="637"/>
        <v>1626.62</v>
      </c>
    </row>
    <row r="1881" spans="1:9" x14ac:dyDescent="0.2">
      <c r="A1881" s="1290" t="s">
        <v>522</v>
      </c>
      <c r="B1881" s="1325">
        <v>36</v>
      </c>
      <c r="C1881" s="1306">
        <f t="shared" si="633"/>
        <v>0.22784810126582278</v>
      </c>
      <c r="D1881" s="1305">
        <v>13.7385</v>
      </c>
      <c r="E1881" s="1306">
        <f t="shared" si="634"/>
        <v>494.58600000000001</v>
      </c>
      <c r="F1881" s="1307">
        <v>1</v>
      </c>
      <c r="G1881" s="1308">
        <f t="shared" si="635"/>
        <v>494.59</v>
      </c>
      <c r="H1881" s="1306">
        <f t="shared" si="636"/>
        <v>119.15</v>
      </c>
      <c r="I1881" s="1309">
        <f t="shared" si="637"/>
        <v>613.74</v>
      </c>
    </row>
    <row r="1882" spans="1:9" x14ac:dyDescent="0.2">
      <c r="A1882" s="1290" t="s">
        <v>522</v>
      </c>
      <c r="B1882" s="1325">
        <v>156</v>
      </c>
      <c r="C1882" s="1306">
        <f t="shared" si="633"/>
        <v>0.98734177215189878</v>
      </c>
      <c r="D1882" s="1305">
        <v>13.7385</v>
      </c>
      <c r="E1882" s="1306">
        <f t="shared" si="634"/>
        <v>2143.2060000000001</v>
      </c>
      <c r="F1882" s="1307">
        <v>1</v>
      </c>
      <c r="G1882" s="1308">
        <f t="shared" si="635"/>
        <v>2143.21</v>
      </c>
      <c r="H1882" s="1306">
        <f t="shared" si="636"/>
        <v>516.29999999999995</v>
      </c>
      <c r="I1882" s="1309">
        <f t="shared" si="637"/>
        <v>2659.51</v>
      </c>
    </row>
    <row r="1883" spans="1:9" x14ac:dyDescent="0.2">
      <c r="A1883" s="1290" t="s">
        <v>522</v>
      </c>
      <c r="B1883" s="1325">
        <v>144</v>
      </c>
      <c r="C1883" s="1306">
        <f t="shared" si="633"/>
        <v>0.91139240506329111</v>
      </c>
      <c r="D1883" s="1305">
        <v>13.7385</v>
      </c>
      <c r="E1883" s="1306">
        <f t="shared" si="634"/>
        <v>1978.3440000000001</v>
      </c>
      <c r="F1883" s="1307">
        <v>1</v>
      </c>
      <c r="G1883" s="1308">
        <f t="shared" si="635"/>
        <v>1978.34</v>
      </c>
      <c r="H1883" s="1306">
        <f t="shared" si="636"/>
        <v>476.58</v>
      </c>
      <c r="I1883" s="1309">
        <f t="shared" si="637"/>
        <v>2454.92</v>
      </c>
    </row>
    <row r="1884" spans="1:9" x14ac:dyDescent="0.2">
      <c r="A1884" s="1290" t="s">
        <v>522</v>
      </c>
      <c r="B1884" s="1325">
        <v>72</v>
      </c>
      <c r="C1884" s="1306">
        <f t="shared" si="633"/>
        <v>0.45569620253164556</v>
      </c>
      <c r="D1884" s="1305">
        <v>13.7385</v>
      </c>
      <c r="E1884" s="1306">
        <f t="shared" si="634"/>
        <v>989.17200000000003</v>
      </c>
      <c r="F1884" s="1307">
        <v>1</v>
      </c>
      <c r="G1884" s="1308">
        <f t="shared" si="635"/>
        <v>989.17</v>
      </c>
      <c r="H1884" s="1306">
        <f t="shared" si="636"/>
        <v>238.29</v>
      </c>
      <c r="I1884" s="1309">
        <f t="shared" si="637"/>
        <v>1227.46</v>
      </c>
    </row>
    <row r="1885" spans="1:9" x14ac:dyDescent="0.2">
      <c r="A1885" s="1290" t="s">
        <v>522</v>
      </c>
      <c r="B1885" s="1325">
        <v>176</v>
      </c>
      <c r="C1885" s="1306">
        <f t="shared" si="633"/>
        <v>1.1139240506329113</v>
      </c>
      <c r="D1885" s="1305">
        <v>13.7385</v>
      </c>
      <c r="E1885" s="1306">
        <f t="shared" si="634"/>
        <v>2417.9760000000001</v>
      </c>
      <c r="F1885" s="1307">
        <v>1</v>
      </c>
      <c r="G1885" s="1308">
        <f t="shared" si="635"/>
        <v>2417.98</v>
      </c>
      <c r="H1885" s="1306">
        <f t="shared" si="636"/>
        <v>582.49</v>
      </c>
      <c r="I1885" s="1309">
        <f t="shared" si="637"/>
        <v>3000.4700000000003</v>
      </c>
    </row>
    <row r="1886" spans="1:9" x14ac:dyDescent="0.2">
      <c r="A1886" s="1290" t="s">
        <v>522</v>
      </c>
      <c r="B1886" s="1325">
        <v>48</v>
      </c>
      <c r="C1886" s="1306">
        <f t="shared" si="633"/>
        <v>0.30379746835443039</v>
      </c>
      <c r="D1886" s="1305">
        <v>13.7385</v>
      </c>
      <c r="E1886" s="1306">
        <f t="shared" si="634"/>
        <v>659.44799999999998</v>
      </c>
      <c r="F1886" s="1307">
        <v>1</v>
      </c>
      <c r="G1886" s="1308">
        <f t="shared" si="635"/>
        <v>659.45</v>
      </c>
      <c r="H1886" s="1306">
        <f t="shared" si="636"/>
        <v>158.86000000000001</v>
      </c>
      <c r="I1886" s="1309">
        <f t="shared" si="637"/>
        <v>818.31000000000006</v>
      </c>
    </row>
    <row r="1887" spans="1:9" x14ac:dyDescent="0.2">
      <c r="A1887" s="1290" t="s">
        <v>522</v>
      </c>
      <c r="B1887" s="1325">
        <v>12</v>
      </c>
      <c r="C1887" s="1306">
        <f t="shared" si="633"/>
        <v>7.5949367088607597E-2</v>
      </c>
      <c r="D1887" s="1305">
        <v>13.7385</v>
      </c>
      <c r="E1887" s="1306">
        <f t="shared" si="634"/>
        <v>164.86199999999999</v>
      </c>
      <c r="F1887" s="1307">
        <v>1</v>
      </c>
      <c r="G1887" s="1308">
        <f t="shared" si="635"/>
        <v>164.86</v>
      </c>
      <c r="H1887" s="1306">
        <f t="shared" si="636"/>
        <v>39.71</v>
      </c>
      <c r="I1887" s="1309">
        <f t="shared" si="637"/>
        <v>204.57000000000002</v>
      </c>
    </row>
    <row r="1888" spans="1:9" x14ac:dyDescent="0.2">
      <c r="A1888" s="1290" t="s">
        <v>522</v>
      </c>
      <c r="B1888" s="1325">
        <v>8</v>
      </c>
      <c r="C1888" s="1306">
        <f t="shared" si="633"/>
        <v>5.0632911392405063E-2</v>
      </c>
      <c r="D1888" s="1305">
        <v>13.7385</v>
      </c>
      <c r="E1888" s="1306">
        <f t="shared" si="634"/>
        <v>109.908</v>
      </c>
      <c r="F1888" s="1307">
        <v>1</v>
      </c>
      <c r="G1888" s="1308">
        <f t="shared" si="635"/>
        <v>109.91</v>
      </c>
      <c r="H1888" s="1306">
        <f t="shared" si="636"/>
        <v>26.48</v>
      </c>
      <c r="I1888" s="1309">
        <f t="shared" si="637"/>
        <v>136.38999999999999</v>
      </c>
    </row>
    <row r="1889" spans="1:9" x14ac:dyDescent="0.2">
      <c r="A1889" s="1290" t="s">
        <v>522</v>
      </c>
      <c r="B1889" s="1325">
        <v>8</v>
      </c>
      <c r="C1889" s="1306">
        <f t="shared" si="633"/>
        <v>5.0632911392405063E-2</v>
      </c>
      <c r="D1889" s="1305">
        <v>13.74</v>
      </c>
      <c r="E1889" s="1306">
        <f t="shared" si="634"/>
        <v>109.92</v>
      </c>
      <c r="F1889" s="1307">
        <v>1</v>
      </c>
      <c r="G1889" s="1308">
        <f t="shared" si="635"/>
        <v>109.92</v>
      </c>
      <c r="H1889" s="1306">
        <f t="shared" si="636"/>
        <v>26.48</v>
      </c>
      <c r="I1889" s="1309">
        <f t="shared" si="637"/>
        <v>136.4</v>
      </c>
    </row>
    <row r="1890" spans="1:9" x14ac:dyDescent="0.2">
      <c r="A1890" s="1290" t="s">
        <v>1755</v>
      </c>
      <c r="B1890" s="1325">
        <v>64</v>
      </c>
      <c r="C1890" s="1306">
        <f t="shared" si="633"/>
        <v>0.4050632911392405</v>
      </c>
      <c r="D1890" s="1305">
        <v>14.6317</v>
      </c>
      <c r="E1890" s="1306">
        <f t="shared" si="634"/>
        <v>936.42880000000002</v>
      </c>
      <c r="F1890" s="1307">
        <v>1</v>
      </c>
      <c r="G1890" s="1308">
        <f t="shared" si="635"/>
        <v>936.43</v>
      </c>
      <c r="H1890" s="1306">
        <f t="shared" si="636"/>
        <v>225.59</v>
      </c>
      <c r="I1890" s="1309">
        <f t="shared" si="637"/>
        <v>1162.02</v>
      </c>
    </row>
    <row r="1891" spans="1:9" x14ac:dyDescent="0.2">
      <c r="A1891" s="1290" t="s">
        <v>1755</v>
      </c>
      <c r="B1891" s="1325">
        <v>48</v>
      </c>
      <c r="C1891" s="1306">
        <f t="shared" si="633"/>
        <v>0.30379746835443039</v>
      </c>
      <c r="D1891" s="1305">
        <v>15.428900000000001</v>
      </c>
      <c r="E1891" s="1306">
        <f t="shared" si="634"/>
        <v>740.58720000000005</v>
      </c>
      <c r="F1891" s="1307">
        <v>1</v>
      </c>
      <c r="G1891" s="1308">
        <f t="shared" si="635"/>
        <v>740.59</v>
      </c>
      <c r="H1891" s="1306">
        <f t="shared" si="636"/>
        <v>178.41</v>
      </c>
      <c r="I1891" s="1309">
        <f t="shared" si="637"/>
        <v>919</v>
      </c>
    </row>
    <row r="1892" spans="1:9" x14ac:dyDescent="0.2">
      <c r="A1892" s="1290" t="s">
        <v>1755</v>
      </c>
      <c r="B1892" s="1325">
        <v>96</v>
      </c>
      <c r="C1892" s="1306">
        <f t="shared" si="633"/>
        <v>0.60759493670886078</v>
      </c>
      <c r="D1892" s="1305">
        <v>15.428900000000001</v>
      </c>
      <c r="E1892" s="1306">
        <f t="shared" si="634"/>
        <v>1481.1744000000001</v>
      </c>
      <c r="F1892" s="1307">
        <v>1</v>
      </c>
      <c r="G1892" s="1308">
        <f t="shared" si="635"/>
        <v>1481.17</v>
      </c>
      <c r="H1892" s="1306">
        <f t="shared" si="636"/>
        <v>356.81</v>
      </c>
      <c r="I1892" s="1309">
        <f t="shared" si="637"/>
        <v>1837.98</v>
      </c>
    </row>
    <row r="1893" spans="1:9" x14ac:dyDescent="0.2">
      <c r="A1893" s="1290" t="s">
        <v>1755</v>
      </c>
      <c r="B1893" s="1325">
        <v>72</v>
      </c>
      <c r="C1893" s="1306">
        <f t="shared" si="633"/>
        <v>0.45569620253164556</v>
      </c>
      <c r="D1893" s="1305">
        <v>15.428900000000001</v>
      </c>
      <c r="E1893" s="1306">
        <f t="shared" si="634"/>
        <v>1110.8808000000001</v>
      </c>
      <c r="F1893" s="1307">
        <v>1</v>
      </c>
      <c r="G1893" s="1308">
        <f t="shared" si="635"/>
        <v>1110.8800000000001</v>
      </c>
      <c r="H1893" s="1306">
        <f t="shared" si="636"/>
        <v>267.61</v>
      </c>
      <c r="I1893" s="1309">
        <f t="shared" si="637"/>
        <v>1378.4900000000002</v>
      </c>
    </row>
    <row r="1894" spans="1:9" x14ac:dyDescent="0.2">
      <c r="A1894" s="1290" t="s">
        <v>1755</v>
      </c>
      <c r="B1894" s="1325">
        <v>120</v>
      </c>
      <c r="C1894" s="1306">
        <f t="shared" si="633"/>
        <v>0.759493670886076</v>
      </c>
      <c r="D1894" s="1305">
        <v>15.428900000000001</v>
      </c>
      <c r="E1894" s="1306">
        <f t="shared" si="634"/>
        <v>1851.4680000000001</v>
      </c>
      <c r="F1894" s="1307">
        <v>1</v>
      </c>
      <c r="G1894" s="1308">
        <f t="shared" si="635"/>
        <v>1851.47</v>
      </c>
      <c r="H1894" s="1306">
        <f t="shared" si="636"/>
        <v>446.02</v>
      </c>
      <c r="I1894" s="1309">
        <f t="shared" si="637"/>
        <v>2297.4899999999998</v>
      </c>
    </row>
    <row r="1895" spans="1:9" x14ac:dyDescent="0.2">
      <c r="A1895" s="1290" t="s">
        <v>1755</v>
      </c>
      <c r="B1895" s="1325">
        <v>56</v>
      </c>
      <c r="C1895" s="1306">
        <f t="shared" si="633"/>
        <v>0.35443037974683544</v>
      </c>
      <c r="D1895" s="1305">
        <v>15.428900000000001</v>
      </c>
      <c r="E1895" s="1306">
        <f t="shared" si="634"/>
        <v>864.01840000000004</v>
      </c>
      <c r="F1895" s="1307">
        <v>1</v>
      </c>
      <c r="G1895" s="1308">
        <f t="shared" si="635"/>
        <v>864.02</v>
      </c>
      <c r="H1895" s="1306">
        <f t="shared" si="636"/>
        <v>208.14</v>
      </c>
      <c r="I1895" s="1309">
        <f t="shared" si="637"/>
        <v>1072.1599999999999</v>
      </c>
    </row>
    <row r="1896" spans="1:9" x14ac:dyDescent="0.2">
      <c r="A1896" s="1290" t="s">
        <v>1716</v>
      </c>
      <c r="B1896" s="1325">
        <v>40</v>
      </c>
      <c r="C1896" s="1306">
        <f t="shared" si="633"/>
        <v>0.25316455696202533</v>
      </c>
      <c r="D1896" s="1305">
        <v>3500</v>
      </c>
      <c r="E1896" s="1306">
        <f>D1896*C1896</f>
        <v>886.0759493670887</v>
      </c>
      <c r="F1896" s="1307">
        <v>1</v>
      </c>
      <c r="G1896" s="1308">
        <f t="shared" si="635"/>
        <v>886.08</v>
      </c>
      <c r="H1896" s="1306">
        <f t="shared" si="636"/>
        <v>213.46</v>
      </c>
      <c r="I1896" s="1309">
        <f t="shared" si="637"/>
        <v>1099.54</v>
      </c>
    </row>
    <row r="1897" spans="1:9" ht="38.25" x14ac:dyDescent="0.2">
      <c r="A1897" s="1289" t="s">
        <v>8</v>
      </c>
      <c r="B1897" s="1324">
        <f>SUM(B1898:B1983)</f>
        <v>12052</v>
      </c>
      <c r="C1897" s="1302">
        <f>SUM(C1898:C1983)</f>
        <v>76.278481012658233</v>
      </c>
      <c r="D1897" s="1302"/>
      <c r="E1897" s="1302"/>
      <c r="F1897" s="1312"/>
      <c r="G1897" s="1302">
        <f>SUM(G1898:G1983)</f>
        <v>79112.389999999956</v>
      </c>
      <c r="H1897" s="1302">
        <f>SUM(H1898:H1983)</f>
        <v>19058.259999999998</v>
      </c>
      <c r="I1897" s="1304">
        <f>SUM(I1898:I1983)</f>
        <v>98170.64999999998</v>
      </c>
    </row>
    <row r="1898" spans="1:9" x14ac:dyDescent="0.2">
      <c r="A1898" s="1290" t="s">
        <v>612</v>
      </c>
      <c r="B1898" s="1325">
        <v>153</v>
      </c>
      <c r="C1898" s="1306">
        <f t="shared" si="633"/>
        <v>0.96835443037974689</v>
      </c>
      <c r="D1898" s="1305">
        <v>5.8383000000000003</v>
      </c>
      <c r="E1898" s="1306">
        <f t="shared" ref="E1898:E1961" si="638">D1898*B1898</f>
        <v>893.25990000000002</v>
      </c>
      <c r="F1898" s="1307">
        <v>1</v>
      </c>
      <c r="G1898" s="1308">
        <f t="shared" si="635"/>
        <v>893.26</v>
      </c>
      <c r="H1898" s="1306">
        <f t="shared" ref="H1898:H1961" si="639">ROUND(G1898*24.09%,2)</f>
        <v>215.19</v>
      </c>
      <c r="I1898" s="1309">
        <f t="shared" ref="I1898:I1961" si="640">G1898+H1898</f>
        <v>1108.45</v>
      </c>
    </row>
    <row r="1899" spans="1:9" x14ac:dyDescent="0.2">
      <c r="A1899" s="1290" t="s">
        <v>612</v>
      </c>
      <c r="B1899" s="1325">
        <v>153</v>
      </c>
      <c r="C1899" s="1306">
        <f t="shared" si="633"/>
        <v>0.96835443037974689</v>
      </c>
      <c r="D1899" s="1305">
        <v>5.8383000000000003</v>
      </c>
      <c r="E1899" s="1306">
        <f t="shared" si="638"/>
        <v>893.25990000000002</v>
      </c>
      <c r="F1899" s="1307">
        <v>1</v>
      </c>
      <c r="G1899" s="1308">
        <f t="shared" si="635"/>
        <v>893.26</v>
      </c>
      <c r="H1899" s="1306">
        <f t="shared" si="639"/>
        <v>215.19</v>
      </c>
      <c r="I1899" s="1309">
        <f t="shared" si="640"/>
        <v>1108.45</v>
      </c>
    </row>
    <row r="1900" spans="1:9" x14ac:dyDescent="0.2">
      <c r="A1900" s="1290" t="s">
        <v>612</v>
      </c>
      <c r="B1900" s="1325">
        <v>201</v>
      </c>
      <c r="C1900" s="1306">
        <f t="shared" si="633"/>
        <v>1.2721518987341771</v>
      </c>
      <c r="D1900" s="1305">
        <v>5.8383000000000003</v>
      </c>
      <c r="E1900" s="1306">
        <f t="shared" si="638"/>
        <v>1173.4983</v>
      </c>
      <c r="F1900" s="1307">
        <v>1</v>
      </c>
      <c r="G1900" s="1308">
        <f t="shared" si="635"/>
        <v>1173.5</v>
      </c>
      <c r="H1900" s="1306">
        <f t="shared" si="639"/>
        <v>282.7</v>
      </c>
      <c r="I1900" s="1309">
        <f t="shared" si="640"/>
        <v>1456.2</v>
      </c>
    </row>
    <row r="1901" spans="1:9" x14ac:dyDescent="0.2">
      <c r="A1901" s="1290" t="s">
        <v>612</v>
      </c>
      <c r="B1901" s="1325">
        <v>144</v>
      </c>
      <c r="C1901" s="1306">
        <f t="shared" si="633"/>
        <v>0.91139240506329111</v>
      </c>
      <c r="D1901" s="1305">
        <v>5.8383000000000003</v>
      </c>
      <c r="E1901" s="1306">
        <f t="shared" si="638"/>
        <v>840.7152000000001</v>
      </c>
      <c r="F1901" s="1307">
        <v>1</v>
      </c>
      <c r="G1901" s="1308">
        <f t="shared" si="635"/>
        <v>840.72</v>
      </c>
      <c r="H1901" s="1306">
        <f t="shared" si="639"/>
        <v>202.53</v>
      </c>
      <c r="I1901" s="1309">
        <f t="shared" si="640"/>
        <v>1043.25</v>
      </c>
    </row>
    <row r="1902" spans="1:9" x14ac:dyDescent="0.2">
      <c r="A1902" s="1290" t="s">
        <v>612</v>
      </c>
      <c r="B1902" s="1325">
        <v>183</v>
      </c>
      <c r="C1902" s="1306">
        <f t="shared" si="633"/>
        <v>1.1582278481012658</v>
      </c>
      <c r="D1902" s="1305">
        <v>5.8383000000000003</v>
      </c>
      <c r="E1902" s="1306">
        <f t="shared" si="638"/>
        <v>1068.4089000000001</v>
      </c>
      <c r="F1902" s="1307">
        <v>1</v>
      </c>
      <c r="G1902" s="1308">
        <f t="shared" si="635"/>
        <v>1068.4100000000001</v>
      </c>
      <c r="H1902" s="1306">
        <f t="shared" si="639"/>
        <v>257.38</v>
      </c>
      <c r="I1902" s="1309">
        <f t="shared" si="640"/>
        <v>1325.79</v>
      </c>
    </row>
    <row r="1903" spans="1:9" x14ac:dyDescent="0.2">
      <c r="A1903" s="1290" t="s">
        <v>612</v>
      </c>
      <c r="B1903" s="1325">
        <v>144</v>
      </c>
      <c r="C1903" s="1306">
        <f t="shared" si="633"/>
        <v>0.91139240506329111</v>
      </c>
      <c r="D1903" s="1305">
        <v>5.8383000000000003</v>
      </c>
      <c r="E1903" s="1306">
        <f t="shared" si="638"/>
        <v>840.7152000000001</v>
      </c>
      <c r="F1903" s="1307">
        <v>1</v>
      </c>
      <c r="G1903" s="1308">
        <f t="shared" si="635"/>
        <v>840.72</v>
      </c>
      <c r="H1903" s="1306">
        <f t="shared" si="639"/>
        <v>202.53</v>
      </c>
      <c r="I1903" s="1309">
        <f t="shared" si="640"/>
        <v>1043.25</v>
      </c>
    </row>
    <row r="1904" spans="1:9" x14ac:dyDescent="0.2">
      <c r="A1904" s="1290" t="s">
        <v>612</v>
      </c>
      <c r="B1904" s="1325">
        <v>144</v>
      </c>
      <c r="C1904" s="1306">
        <f t="shared" si="633"/>
        <v>0.91139240506329111</v>
      </c>
      <c r="D1904" s="1305">
        <v>5.8383000000000003</v>
      </c>
      <c r="E1904" s="1306">
        <f t="shared" si="638"/>
        <v>840.7152000000001</v>
      </c>
      <c r="F1904" s="1307">
        <v>1</v>
      </c>
      <c r="G1904" s="1308">
        <f t="shared" si="635"/>
        <v>840.72</v>
      </c>
      <c r="H1904" s="1306">
        <f t="shared" si="639"/>
        <v>202.53</v>
      </c>
      <c r="I1904" s="1309">
        <f t="shared" si="640"/>
        <v>1043.25</v>
      </c>
    </row>
    <row r="1905" spans="1:9" x14ac:dyDescent="0.2">
      <c r="A1905" s="1290" t="s">
        <v>612</v>
      </c>
      <c r="B1905" s="1325">
        <v>120</v>
      </c>
      <c r="C1905" s="1306">
        <f t="shared" si="633"/>
        <v>0.759493670886076</v>
      </c>
      <c r="D1905" s="1305">
        <v>5.8383000000000003</v>
      </c>
      <c r="E1905" s="1306">
        <f t="shared" si="638"/>
        <v>700.596</v>
      </c>
      <c r="F1905" s="1307">
        <v>1</v>
      </c>
      <c r="G1905" s="1308">
        <f t="shared" si="635"/>
        <v>700.6</v>
      </c>
      <c r="H1905" s="1306">
        <f t="shared" si="639"/>
        <v>168.77</v>
      </c>
      <c r="I1905" s="1309">
        <f t="shared" si="640"/>
        <v>869.37</v>
      </c>
    </row>
    <row r="1906" spans="1:9" x14ac:dyDescent="0.2">
      <c r="A1906" s="1290" t="s">
        <v>612</v>
      </c>
      <c r="B1906" s="1325">
        <v>168</v>
      </c>
      <c r="C1906" s="1306">
        <f t="shared" si="633"/>
        <v>1.0632911392405062</v>
      </c>
      <c r="D1906" s="1305">
        <v>5.8383000000000003</v>
      </c>
      <c r="E1906" s="1306">
        <f t="shared" si="638"/>
        <v>980.83440000000007</v>
      </c>
      <c r="F1906" s="1307">
        <v>1</v>
      </c>
      <c r="G1906" s="1308">
        <f t="shared" si="635"/>
        <v>980.83</v>
      </c>
      <c r="H1906" s="1306">
        <f t="shared" si="639"/>
        <v>236.28</v>
      </c>
      <c r="I1906" s="1309">
        <f t="shared" si="640"/>
        <v>1217.1100000000001</v>
      </c>
    </row>
    <row r="1907" spans="1:9" x14ac:dyDescent="0.2">
      <c r="A1907" s="1290" t="s">
        <v>612</v>
      </c>
      <c r="B1907" s="1325">
        <v>24</v>
      </c>
      <c r="C1907" s="1306">
        <f t="shared" si="633"/>
        <v>0.15189873417721519</v>
      </c>
      <c r="D1907" s="1305">
        <v>5.8383000000000003</v>
      </c>
      <c r="E1907" s="1306">
        <f t="shared" si="638"/>
        <v>140.11920000000001</v>
      </c>
      <c r="F1907" s="1307">
        <v>1</v>
      </c>
      <c r="G1907" s="1308">
        <f t="shared" si="635"/>
        <v>140.12</v>
      </c>
      <c r="H1907" s="1306">
        <f t="shared" si="639"/>
        <v>33.75</v>
      </c>
      <c r="I1907" s="1309">
        <f t="shared" si="640"/>
        <v>173.87</v>
      </c>
    </row>
    <row r="1908" spans="1:9" x14ac:dyDescent="0.2">
      <c r="A1908" s="1290" t="s">
        <v>612</v>
      </c>
      <c r="B1908" s="1325">
        <v>168</v>
      </c>
      <c r="C1908" s="1306">
        <f t="shared" si="633"/>
        <v>1.0632911392405062</v>
      </c>
      <c r="D1908" s="1305">
        <v>5.8383000000000003</v>
      </c>
      <c r="E1908" s="1306">
        <f t="shared" si="638"/>
        <v>980.83440000000007</v>
      </c>
      <c r="F1908" s="1307">
        <v>1</v>
      </c>
      <c r="G1908" s="1308">
        <f t="shared" si="635"/>
        <v>980.83</v>
      </c>
      <c r="H1908" s="1306">
        <f t="shared" si="639"/>
        <v>236.28</v>
      </c>
      <c r="I1908" s="1309">
        <f t="shared" si="640"/>
        <v>1217.1100000000001</v>
      </c>
    </row>
    <row r="1909" spans="1:9" x14ac:dyDescent="0.2">
      <c r="A1909" s="1290" t="s">
        <v>612</v>
      </c>
      <c r="B1909" s="1325">
        <v>38</v>
      </c>
      <c r="C1909" s="1306">
        <f t="shared" si="633"/>
        <v>0.24050632911392406</v>
      </c>
      <c r="D1909" s="1305">
        <v>5.8383000000000003</v>
      </c>
      <c r="E1909" s="1306">
        <f t="shared" si="638"/>
        <v>221.8554</v>
      </c>
      <c r="F1909" s="1307">
        <v>1</v>
      </c>
      <c r="G1909" s="1308">
        <f t="shared" si="635"/>
        <v>221.86</v>
      </c>
      <c r="H1909" s="1306">
        <f t="shared" si="639"/>
        <v>53.45</v>
      </c>
      <c r="I1909" s="1309">
        <f t="shared" si="640"/>
        <v>275.31</v>
      </c>
    </row>
    <row r="1910" spans="1:9" x14ac:dyDescent="0.2">
      <c r="A1910" s="1290" t="s">
        <v>612</v>
      </c>
      <c r="B1910" s="1325">
        <v>216</v>
      </c>
      <c r="C1910" s="1306">
        <f t="shared" si="633"/>
        <v>1.3670886075949367</v>
      </c>
      <c r="D1910" s="1305">
        <v>5.8383000000000003</v>
      </c>
      <c r="E1910" s="1306">
        <f t="shared" si="638"/>
        <v>1261.0728000000001</v>
      </c>
      <c r="F1910" s="1307">
        <v>1</v>
      </c>
      <c r="G1910" s="1308">
        <f t="shared" si="635"/>
        <v>1261.07</v>
      </c>
      <c r="H1910" s="1306">
        <f t="shared" si="639"/>
        <v>303.79000000000002</v>
      </c>
      <c r="I1910" s="1309">
        <f t="shared" si="640"/>
        <v>1564.86</v>
      </c>
    </row>
    <row r="1911" spans="1:9" x14ac:dyDescent="0.2">
      <c r="A1911" s="1290" t="s">
        <v>951</v>
      </c>
      <c r="B1911" s="1325">
        <v>192</v>
      </c>
      <c r="C1911" s="1306">
        <f t="shared" si="633"/>
        <v>1.2151898734177216</v>
      </c>
      <c r="D1911" s="1305">
        <v>6.0180999999999996</v>
      </c>
      <c r="E1911" s="1306">
        <f t="shared" si="638"/>
        <v>1155.4751999999999</v>
      </c>
      <c r="F1911" s="1307">
        <v>1</v>
      </c>
      <c r="G1911" s="1308">
        <f t="shared" si="635"/>
        <v>1155.48</v>
      </c>
      <c r="H1911" s="1306">
        <f t="shared" si="639"/>
        <v>278.36</v>
      </c>
      <c r="I1911" s="1309">
        <f t="shared" si="640"/>
        <v>1433.8400000000001</v>
      </c>
    </row>
    <row r="1912" spans="1:9" x14ac:dyDescent="0.2">
      <c r="A1912" s="1290" t="s">
        <v>951</v>
      </c>
      <c r="B1912" s="1325">
        <v>72</v>
      </c>
      <c r="C1912" s="1306">
        <f t="shared" si="633"/>
        <v>0.45569620253164556</v>
      </c>
      <c r="D1912" s="1305">
        <v>6.0180999999999996</v>
      </c>
      <c r="E1912" s="1306">
        <f t="shared" si="638"/>
        <v>433.30319999999995</v>
      </c>
      <c r="F1912" s="1307">
        <v>1</v>
      </c>
      <c r="G1912" s="1308">
        <f t="shared" si="635"/>
        <v>433.3</v>
      </c>
      <c r="H1912" s="1306">
        <f t="shared" si="639"/>
        <v>104.38</v>
      </c>
      <c r="I1912" s="1309">
        <f t="shared" si="640"/>
        <v>537.68000000000006</v>
      </c>
    </row>
    <row r="1913" spans="1:9" x14ac:dyDescent="0.2">
      <c r="A1913" s="1290" t="s">
        <v>951</v>
      </c>
      <c r="B1913" s="1325">
        <v>144</v>
      </c>
      <c r="C1913" s="1306">
        <f t="shared" si="633"/>
        <v>0.91139240506329111</v>
      </c>
      <c r="D1913" s="1305">
        <v>6.0180999999999996</v>
      </c>
      <c r="E1913" s="1306">
        <f t="shared" si="638"/>
        <v>866.60639999999989</v>
      </c>
      <c r="F1913" s="1307">
        <v>1</v>
      </c>
      <c r="G1913" s="1308">
        <f t="shared" si="635"/>
        <v>866.61</v>
      </c>
      <c r="H1913" s="1306">
        <f t="shared" si="639"/>
        <v>208.77</v>
      </c>
      <c r="I1913" s="1309">
        <f t="shared" si="640"/>
        <v>1075.3800000000001</v>
      </c>
    </row>
    <row r="1914" spans="1:9" x14ac:dyDescent="0.2">
      <c r="A1914" s="1290" t="s">
        <v>951</v>
      </c>
      <c r="B1914" s="1325">
        <v>96</v>
      </c>
      <c r="C1914" s="1306">
        <f t="shared" si="633"/>
        <v>0.60759493670886078</v>
      </c>
      <c r="D1914" s="1305">
        <v>6.0180999999999996</v>
      </c>
      <c r="E1914" s="1306">
        <f t="shared" si="638"/>
        <v>577.73759999999993</v>
      </c>
      <c r="F1914" s="1307">
        <v>1</v>
      </c>
      <c r="G1914" s="1308">
        <f t="shared" si="635"/>
        <v>577.74</v>
      </c>
      <c r="H1914" s="1306">
        <f t="shared" si="639"/>
        <v>139.18</v>
      </c>
      <c r="I1914" s="1309">
        <f t="shared" si="640"/>
        <v>716.92000000000007</v>
      </c>
    </row>
    <row r="1915" spans="1:9" x14ac:dyDescent="0.2">
      <c r="A1915" s="1290" t="s">
        <v>951</v>
      </c>
      <c r="B1915" s="1325">
        <v>144</v>
      </c>
      <c r="C1915" s="1306">
        <f t="shared" si="633"/>
        <v>0.91139240506329111</v>
      </c>
      <c r="D1915" s="1305">
        <v>6.0180999999999996</v>
      </c>
      <c r="E1915" s="1306">
        <f t="shared" si="638"/>
        <v>866.60639999999989</v>
      </c>
      <c r="F1915" s="1307">
        <v>1</v>
      </c>
      <c r="G1915" s="1308">
        <f t="shared" si="635"/>
        <v>866.61</v>
      </c>
      <c r="H1915" s="1306">
        <f t="shared" si="639"/>
        <v>208.77</v>
      </c>
      <c r="I1915" s="1309">
        <f t="shared" si="640"/>
        <v>1075.3800000000001</v>
      </c>
    </row>
    <row r="1916" spans="1:9" x14ac:dyDescent="0.2">
      <c r="A1916" s="1290" t="s">
        <v>612</v>
      </c>
      <c r="B1916" s="1325">
        <v>120</v>
      </c>
      <c r="C1916" s="1306">
        <f t="shared" si="633"/>
        <v>0.759493670886076</v>
      </c>
      <c r="D1916" s="1305">
        <v>6.4016999999999999</v>
      </c>
      <c r="E1916" s="1306">
        <f t="shared" si="638"/>
        <v>768.20399999999995</v>
      </c>
      <c r="F1916" s="1307">
        <v>1</v>
      </c>
      <c r="G1916" s="1308">
        <f t="shared" si="635"/>
        <v>768.2</v>
      </c>
      <c r="H1916" s="1306">
        <f t="shared" si="639"/>
        <v>185.06</v>
      </c>
      <c r="I1916" s="1309">
        <f t="shared" si="640"/>
        <v>953.26</v>
      </c>
    </row>
    <row r="1917" spans="1:9" x14ac:dyDescent="0.2">
      <c r="A1917" s="1290" t="s">
        <v>612</v>
      </c>
      <c r="B1917" s="1325">
        <v>192</v>
      </c>
      <c r="C1917" s="1306">
        <f t="shared" si="633"/>
        <v>1.2151898734177216</v>
      </c>
      <c r="D1917" s="1305">
        <v>6.4016999999999999</v>
      </c>
      <c r="E1917" s="1306">
        <f t="shared" si="638"/>
        <v>1229.1264000000001</v>
      </c>
      <c r="F1917" s="1307">
        <v>1</v>
      </c>
      <c r="G1917" s="1308">
        <f t="shared" si="635"/>
        <v>1229.1300000000001</v>
      </c>
      <c r="H1917" s="1306">
        <f t="shared" si="639"/>
        <v>296.10000000000002</v>
      </c>
      <c r="I1917" s="1309">
        <f t="shared" si="640"/>
        <v>1525.23</v>
      </c>
    </row>
    <row r="1918" spans="1:9" ht="25.5" x14ac:dyDescent="0.2">
      <c r="A1918" s="1290" t="s">
        <v>1404</v>
      </c>
      <c r="B1918" s="1325">
        <v>201</v>
      </c>
      <c r="C1918" s="1306">
        <f t="shared" si="633"/>
        <v>1.2721518987341771</v>
      </c>
      <c r="D1918" s="1305">
        <v>6.4016999999999999</v>
      </c>
      <c r="E1918" s="1306">
        <f t="shared" si="638"/>
        <v>1286.7417</v>
      </c>
      <c r="F1918" s="1307">
        <v>1</v>
      </c>
      <c r="G1918" s="1308">
        <f t="shared" si="635"/>
        <v>1286.74</v>
      </c>
      <c r="H1918" s="1306">
        <f t="shared" si="639"/>
        <v>309.98</v>
      </c>
      <c r="I1918" s="1309">
        <f t="shared" si="640"/>
        <v>1596.72</v>
      </c>
    </row>
    <row r="1919" spans="1:9" x14ac:dyDescent="0.2">
      <c r="A1919" s="1290" t="s">
        <v>612</v>
      </c>
      <c r="B1919" s="1325">
        <v>96</v>
      </c>
      <c r="C1919" s="1306">
        <f t="shared" si="633"/>
        <v>0.60759493670886078</v>
      </c>
      <c r="D1919" s="1305">
        <v>6.4016999999999999</v>
      </c>
      <c r="E1919" s="1306">
        <f t="shared" si="638"/>
        <v>614.56320000000005</v>
      </c>
      <c r="F1919" s="1307">
        <v>1</v>
      </c>
      <c r="G1919" s="1308">
        <f t="shared" si="635"/>
        <v>614.55999999999995</v>
      </c>
      <c r="H1919" s="1306">
        <f t="shared" si="639"/>
        <v>148.05000000000001</v>
      </c>
      <c r="I1919" s="1309">
        <f t="shared" si="640"/>
        <v>762.6099999999999</v>
      </c>
    </row>
    <row r="1920" spans="1:9" x14ac:dyDescent="0.2">
      <c r="A1920" s="1290" t="s">
        <v>612</v>
      </c>
      <c r="B1920" s="1325">
        <v>153</v>
      </c>
      <c r="C1920" s="1306">
        <f t="shared" si="633"/>
        <v>0.96835443037974689</v>
      </c>
      <c r="D1920" s="1305">
        <v>6.4016999999999999</v>
      </c>
      <c r="E1920" s="1306">
        <f t="shared" si="638"/>
        <v>979.46010000000001</v>
      </c>
      <c r="F1920" s="1307">
        <v>1</v>
      </c>
      <c r="G1920" s="1308">
        <f t="shared" si="635"/>
        <v>979.46</v>
      </c>
      <c r="H1920" s="1306">
        <f t="shared" si="639"/>
        <v>235.95</v>
      </c>
      <c r="I1920" s="1309">
        <f t="shared" si="640"/>
        <v>1215.4100000000001</v>
      </c>
    </row>
    <row r="1921" spans="1:9" x14ac:dyDescent="0.2">
      <c r="A1921" s="1290" t="s">
        <v>612</v>
      </c>
      <c r="B1921" s="1325">
        <v>192</v>
      </c>
      <c r="C1921" s="1306">
        <f t="shared" si="633"/>
        <v>1.2151898734177216</v>
      </c>
      <c r="D1921" s="1305">
        <v>6.4016999999999999</v>
      </c>
      <c r="E1921" s="1306">
        <f t="shared" si="638"/>
        <v>1229.1264000000001</v>
      </c>
      <c r="F1921" s="1307">
        <v>1</v>
      </c>
      <c r="G1921" s="1308">
        <f t="shared" si="635"/>
        <v>1229.1300000000001</v>
      </c>
      <c r="H1921" s="1306">
        <f t="shared" si="639"/>
        <v>296.10000000000002</v>
      </c>
      <c r="I1921" s="1309">
        <f t="shared" si="640"/>
        <v>1525.23</v>
      </c>
    </row>
    <row r="1922" spans="1:9" ht="25.5" x14ac:dyDescent="0.2">
      <c r="A1922" s="1290" t="s">
        <v>1404</v>
      </c>
      <c r="B1922" s="1325">
        <v>96</v>
      </c>
      <c r="C1922" s="1306">
        <f t="shared" si="633"/>
        <v>0.60759493670886078</v>
      </c>
      <c r="D1922" s="1305">
        <v>6.4016999999999999</v>
      </c>
      <c r="E1922" s="1306">
        <f t="shared" si="638"/>
        <v>614.56320000000005</v>
      </c>
      <c r="F1922" s="1307">
        <v>1</v>
      </c>
      <c r="G1922" s="1308">
        <f t="shared" si="635"/>
        <v>614.55999999999995</v>
      </c>
      <c r="H1922" s="1306">
        <f t="shared" si="639"/>
        <v>148.05000000000001</v>
      </c>
      <c r="I1922" s="1309">
        <f t="shared" si="640"/>
        <v>762.6099999999999</v>
      </c>
    </row>
    <row r="1923" spans="1:9" x14ac:dyDescent="0.2">
      <c r="A1923" s="1290" t="s">
        <v>612</v>
      </c>
      <c r="B1923" s="1325">
        <v>120</v>
      </c>
      <c r="C1923" s="1306">
        <f t="shared" si="633"/>
        <v>0.759493670886076</v>
      </c>
      <c r="D1923" s="1305">
        <v>6.4016999999999999</v>
      </c>
      <c r="E1923" s="1306">
        <f t="shared" si="638"/>
        <v>768.20399999999995</v>
      </c>
      <c r="F1923" s="1307">
        <v>1</v>
      </c>
      <c r="G1923" s="1308">
        <f t="shared" si="635"/>
        <v>768.2</v>
      </c>
      <c r="H1923" s="1306">
        <f t="shared" si="639"/>
        <v>185.06</v>
      </c>
      <c r="I1923" s="1309">
        <f t="shared" si="640"/>
        <v>953.26</v>
      </c>
    </row>
    <row r="1924" spans="1:9" x14ac:dyDescent="0.2">
      <c r="A1924" s="1290" t="s">
        <v>612</v>
      </c>
      <c r="B1924" s="1325">
        <v>60</v>
      </c>
      <c r="C1924" s="1306">
        <f t="shared" ref="C1924:C1987" si="641">B1924/158</f>
        <v>0.379746835443038</v>
      </c>
      <c r="D1924" s="1305">
        <v>6.4016999999999999</v>
      </c>
      <c r="E1924" s="1306">
        <f t="shared" si="638"/>
        <v>384.10199999999998</v>
      </c>
      <c r="F1924" s="1307">
        <v>1</v>
      </c>
      <c r="G1924" s="1308">
        <f t="shared" ref="G1924:G1987" si="642">ROUND(E1924*F1924,2)</f>
        <v>384.1</v>
      </c>
      <c r="H1924" s="1306">
        <f t="shared" si="639"/>
        <v>92.53</v>
      </c>
      <c r="I1924" s="1309">
        <f t="shared" si="640"/>
        <v>476.63</v>
      </c>
    </row>
    <row r="1925" spans="1:9" ht="25.5" x14ac:dyDescent="0.2">
      <c r="A1925" s="1290" t="s">
        <v>1404</v>
      </c>
      <c r="B1925" s="1325">
        <v>183</v>
      </c>
      <c r="C1925" s="1306">
        <f t="shared" si="641"/>
        <v>1.1582278481012658</v>
      </c>
      <c r="D1925" s="1305">
        <v>6.4016999999999999</v>
      </c>
      <c r="E1925" s="1306">
        <f t="shared" si="638"/>
        <v>1171.5110999999999</v>
      </c>
      <c r="F1925" s="1307">
        <v>1</v>
      </c>
      <c r="G1925" s="1308">
        <f t="shared" si="642"/>
        <v>1171.51</v>
      </c>
      <c r="H1925" s="1306">
        <f t="shared" si="639"/>
        <v>282.22000000000003</v>
      </c>
      <c r="I1925" s="1309">
        <f t="shared" si="640"/>
        <v>1453.73</v>
      </c>
    </row>
    <row r="1926" spans="1:9" x14ac:dyDescent="0.2">
      <c r="A1926" s="1290" t="s">
        <v>612</v>
      </c>
      <c r="B1926" s="1325">
        <v>216</v>
      </c>
      <c r="C1926" s="1306">
        <f t="shared" si="641"/>
        <v>1.3670886075949367</v>
      </c>
      <c r="D1926" s="1305">
        <v>6.4016999999999999</v>
      </c>
      <c r="E1926" s="1306">
        <f t="shared" si="638"/>
        <v>1382.7672</v>
      </c>
      <c r="F1926" s="1307">
        <v>1</v>
      </c>
      <c r="G1926" s="1308">
        <f t="shared" si="642"/>
        <v>1382.77</v>
      </c>
      <c r="H1926" s="1306">
        <f t="shared" si="639"/>
        <v>333.11</v>
      </c>
      <c r="I1926" s="1309">
        <f t="shared" si="640"/>
        <v>1715.88</v>
      </c>
    </row>
    <row r="1927" spans="1:9" x14ac:dyDescent="0.2">
      <c r="A1927" s="1290" t="s">
        <v>612</v>
      </c>
      <c r="B1927" s="1325">
        <v>216</v>
      </c>
      <c r="C1927" s="1306">
        <f t="shared" si="641"/>
        <v>1.3670886075949367</v>
      </c>
      <c r="D1927" s="1305">
        <v>6.4016999999999999</v>
      </c>
      <c r="E1927" s="1306">
        <f t="shared" si="638"/>
        <v>1382.7672</v>
      </c>
      <c r="F1927" s="1307">
        <v>1</v>
      </c>
      <c r="G1927" s="1308">
        <f t="shared" si="642"/>
        <v>1382.77</v>
      </c>
      <c r="H1927" s="1306">
        <f t="shared" si="639"/>
        <v>333.11</v>
      </c>
      <c r="I1927" s="1309">
        <f t="shared" si="640"/>
        <v>1715.88</v>
      </c>
    </row>
    <row r="1928" spans="1:9" x14ac:dyDescent="0.2">
      <c r="A1928" s="1290" t="s">
        <v>612</v>
      </c>
      <c r="B1928" s="1325">
        <v>72</v>
      </c>
      <c r="C1928" s="1306">
        <f t="shared" si="641"/>
        <v>0.45569620253164556</v>
      </c>
      <c r="D1928" s="1305">
        <v>6.4016999999999999</v>
      </c>
      <c r="E1928" s="1306">
        <f t="shared" si="638"/>
        <v>460.92239999999998</v>
      </c>
      <c r="F1928" s="1307">
        <v>1</v>
      </c>
      <c r="G1928" s="1308">
        <f t="shared" si="642"/>
        <v>460.92</v>
      </c>
      <c r="H1928" s="1306">
        <f t="shared" si="639"/>
        <v>111.04</v>
      </c>
      <c r="I1928" s="1309">
        <f t="shared" si="640"/>
        <v>571.96</v>
      </c>
    </row>
    <row r="1929" spans="1:9" ht="25.5" x14ac:dyDescent="0.2">
      <c r="A1929" s="1290" t="s">
        <v>1404</v>
      </c>
      <c r="B1929" s="1325">
        <v>183</v>
      </c>
      <c r="C1929" s="1306">
        <f t="shared" si="641"/>
        <v>1.1582278481012658</v>
      </c>
      <c r="D1929" s="1305">
        <v>6.4016999999999999</v>
      </c>
      <c r="E1929" s="1306">
        <f t="shared" si="638"/>
        <v>1171.5110999999999</v>
      </c>
      <c r="F1929" s="1307">
        <v>1</v>
      </c>
      <c r="G1929" s="1308">
        <f t="shared" si="642"/>
        <v>1171.51</v>
      </c>
      <c r="H1929" s="1306">
        <f t="shared" si="639"/>
        <v>282.22000000000003</v>
      </c>
      <c r="I1929" s="1309">
        <f t="shared" si="640"/>
        <v>1453.73</v>
      </c>
    </row>
    <row r="1930" spans="1:9" x14ac:dyDescent="0.2">
      <c r="A1930" s="1290" t="s">
        <v>612</v>
      </c>
      <c r="B1930" s="1325">
        <v>135</v>
      </c>
      <c r="C1930" s="1306">
        <f t="shared" si="641"/>
        <v>0.85443037974683544</v>
      </c>
      <c r="D1930" s="1305">
        <v>6.4016999999999999</v>
      </c>
      <c r="E1930" s="1306">
        <f t="shared" si="638"/>
        <v>864.22950000000003</v>
      </c>
      <c r="F1930" s="1307">
        <v>1</v>
      </c>
      <c r="G1930" s="1308">
        <f t="shared" si="642"/>
        <v>864.23</v>
      </c>
      <c r="H1930" s="1306">
        <f t="shared" si="639"/>
        <v>208.19</v>
      </c>
      <c r="I1930" s="1309">
        <f t="shared" si="640"/>
        <v>1072.42</v>
      </c>
    </row>
    <row r="1931" spans="1:9" ht="25.5" x14ac:dyDescent="0.2">
      <c r="A1931" s="1290" t="s">
        <v>1404</v>
      </c>
      <c r="B1931" s="1325">
        <v>216</v>
      </c>
      <c r="C1931" s="1306">
        <f t="shared" si="641"/>
        <v>1.3670886075949367</v>
      </c>
      <c r="D1931" s="1305">
        <v>6.4016999999999999</v>
      </c>
      <c r="E1931" s="1306">
        <f t="shared" si="638"/>
        <v>1382.7672</v>
      </c>
      <c r="F1931" s="1307">
        <v>1</v>
      </c>
      <c r="G1931" s="1308">
        <f t="shared" si="642"/>
        <v>1382.77</v>
      </c>
      <c r="H1931" s="1306">
        <f t="shared" si="639"/>
        <v>333.11</v>
      </c>
      <c r="I1931" s="1309">
        <f t="shared" si="640"/>
        <v>1715.88</v>
      </c>
    </row>
    <row r="1932" spans="1:9" x14ac:dyDescent="0.2">
      <c r="A1932" s="1290" t="s">
        <v>612</v>
      </c>
      <c r="B1932" s="1325">
        <v>177</v>
      </c>
      <c r="C1932" s="1306">
        <f t="shared" si="641"/>
        <v>1.120253164556962</v>
      </c>
      <c r="D1932" s="1305">
        <v>6.4016999999999999</v>
      </c>
      <c r="E1932" s="1306">
        <f t="shared" si="638"/>
        <v>1133.1008999999999</v>
      </c>
      <c r="F1932" s="1307">
        <v>1</v>
      </c>
      <c r="G1932" s="1308">
        <f t="shared" si="642"/>
        <v>1133.0999999999999</v>
      </c>
      <c r="H1932" s="1306">
        <f t="shared" si="639"/>
        <v>272.95999999999998</v>
      </c>
      <c r="I1932" s="1309">
        <f t="shared" si="640"/>
        <v>1406.06</v>
      </c>
    </row>
    <row r="1933" spans="1:9" ht="25.5" x14ac:dyDescent="0.2">
      <c r="A1933" s="1290" t="s">
        <v>1404</v>
      </c>
      <c r="B1933" s="1325">
        <v>24</v>
      </c>
      <c r="C1933" s="1306">
        <f t="shared" si="641"/>
        <v>0.15189873417721519</v>
      </c>
      <c r="D1933" s="1305">
        <v>6.4016999999999999</v>
      </c>
      <c r="E1933" s="1306">
        <f t="shared" si="638"/>
        <v>153.64080000000001</v>
      </c>
      <c r="F1933" s="1307">
        <v>1</v>
      </c>
      <c r="G1933" s="1308">
        <f t="shared" si="642"/>
        <v>153.63999999999999</v>
      </c>
      <c r="H1933" s="1306">
        <f t="shared" si="639"/>
        <v>37.01</v>
      </c>
      <c r="I1933" s="1309">
        <f t="shared" si="640"/>
        <v>190.64999999999998</v>
      </c>
    </row>
    <row r="1934" spans="1:9" x14ac:dyDescent="0.2">
      <c r="A1934" s="1290" t="s">
        <v>612</v>
      </c>
      <c r="B1934" s="1325">
        <v>207</v>
      </c>
      <c r="C1934" s="1306">
        <f t="shared" si="641"/>
        <v>1.3101265822784811</v>
      </c>
      <c r="D1934" s="1305">
        <v>6.4016999999999999</v>
      </c>
      <c r="E1934" s="1306">
        <f t="shared" si="638"/>
        <v>1325.1519000000001</v>
      </c>
      <c r="F1934" s="1307">
        <v>1</v>
      </c>
      <c r="G1934" s="1308">
        <f t="shared" si="642"/>
        <v>1325.15</v>
      </c>
      <c r="H1934" s="1306">
        <f t="shared" si="639"/>
        <v>319.23</v>
      </c>
      <c r="I1934" s="1309">
        <f t="shared" si="640"/>
        <v>1644.38</v>
      </c>
    </row>
    <row r="1935" spans="1:9" x14ac:dyDescent="0.2">
      <c r="A1935" s="1290" t="s">
        <v>612</v>
      </c>
      <c r="B1935" s="1325">
        <v>201</v>
      </c>
      <c r="C1935" s="1306">
        <f t="shared" si="641"/>
        <v>1.2721518987341771</v>
      </c>
      <c r="D1935" s="1305">
        <v>6.4016999999999999</v>
      </c>
      <c r="E1935" s="1306">
        <f t="shared" si="638"/>
        <v>1286.7417</v>
      </c>
      <c r="F1935" s="1307">
        <v>1</v>
      </c>
      <c r="G1935" s="1308">
        <f t="shared" si="642"/>
        <v>1286.74</v>
      </c>
      <c r="H1935" s="1306">
        <f t="shared" si="639"/>
        <v>309.98</v>
      </c>
      <c r="I1935" s="1309">
        <f t="shared" si="640"/>
        <v>1596.72</v>
      </c>
    </row>
    <row r="1936" spans="1:9" x14ac:dyDescent="0.2">
      <c r="A1936" s="1290" t="s">
        <v>612</v>
      </c>
      <c r="B1936" s="1325">
        <v>84</v>
      </c>
      <c r="C1936" s="1306">
        <f t="shared" si="641"/>
        <v>0.53164556962025311</v>
      </c>
      <c r="D1936" s="1305">
        <v>6.4016999999999999</v>
      </c>
      <c r="E1936" s="1306">
        <f t="shared" si="638"/>
        <v>537.74279999999999</v>
      </c>
      <c r="F1936" s="1307">
        <v>1</v>
      </c>
      <c r="G1936" s="1308">
        <f t="shared" si="642"/>
        <v>537.74</v>
      </c>
      <c r="H1936" s="1306">
        <f t="shared" si="639"/>
        <v>129.54</v>
      </c>
      <c r="I1936" s="1309">
        <f t="shared" si="640"/>
        <v>667.28</v>
      </c>
    </row>
    <row r="1937" spans="1:9" x14ac:dyDescent="0.2">
      <c r="A1937" s="1290" t="s">
        <v>612</v>
      </c>
      <c r="B1937" s="1325">
        <v>216</v>
      </c>
      <c r="C1937" s="1306">
        <f t="shared" si="641"/>
        <v>1.3670886075949367</v>
      </c>
      <c r="D1937" s="1305">
        <v>6.4016999999999999</v>
      </c>
      <c r="E1937" s="1306">
        <f t="shared" si="638"/>
        <v>1382.7672</v>
      </c>
      <c r="F1937" s="1307">
        <v>1</v>
      </c>
      <c r="G1937" s="1308">
        <f t="shared" si="642"/>
        <v>1382.77</v>
      </c>
      <c r="H1937" s="1306">
        <f t="shared" si="639"/>
        <v>333.11</v>
      </c>
      <c r="I1937" s="1309">
        <f t="shared" si="640"/>
        <v>1715.88</v>
      </c>
    </row>
    <row r="1938" spans="1:9" ht="25.5" x14ac:dyDescent="0.2">
      <c r="A1938" s="1290" t="s">
        <v>1404</v>
      </c>
      <c r="B1938" s="1325">
        <v>225</v>
      </c>
      <c r="C1938" s="1306">
        <f t="shared" si="641"/>
        <v>1.4240506329113924</v>
      </c>
      <c r="D1938" s="1305">
        <v>6.4016999999999999</v>
      </c>
      <c r="E1938" s="1306">
        <f t="shared" si="638"/>
        <v>1440.3824999999999</v>
      </c>
      <c r="F1938" s="1307">
        <v>1</v>
      </c>
      <c r="G1938" s="1308">
        <f t="shared" si="642"/>
        <v>1440.38</v>
      </c>
      <c r="H1938" s="1306">
        <f t="shared" si="639"/>
        <v>346.99</v>
      </c>
      <c r="I1938" s="1309">
        <f t="shared" si="640"/>
        <v>1787.3700000000001</v>
      </c>
    </row>
    <row r="1939" spans="1:9" x14ac:dyDescent="0.2">
      <c r="A1939" s="1290" t="s">
        <v>612</v>
      </c>
      <c r="B1939" s="1325">
        <v>108</v>
      </c>
      <c r="C1939" s="1306">
        <f t="shared" si="641"/>
        <v>0.68354430379746833</v>
      </c>
      <c r="D1939" s="1305">
        <v>6.4016999999999999</v>
      </c>
      <c r="E1939" s="1306">
        <f t="shared" si="638"/>
        <v>691.3836</v>
      </c>
      <c r="F1939" s="1307">
        <v>1</v>
      </c>
      <c r="G1939" s="1308">
        <f t="shared" si="642"/>
        <v>691.38</v>
      </c>
      <c r="H1939" s="1306">
        <f t="shared" si="639"/>
        <v>166.55</v>
      </c>
      <c r="I1939" s="1309">
        <f t="shared" si="640"/>
        <v>857.93000000000006</v>
      </c>
    </row>
    <row r="1940" spans="1:9" x14ac:dyDescent="0.2">
      <c r="A1940" s="1290" t="s">
        <v>612</v>
      </c>
      <c r="B1940" s="1325">
        <v>192</v>
      </c>
      <c r="C1940" s="1306">
        <f t="shared" si="641"/>
        <v>1.2151898734177216</v>
      </c>
      <c r="D1940" s="1305">
        <v>6.4016999999999999</v>
      </c>
      <c r="E1940" s="1306">
        <f t="shared" si="638"/>
        <v>1229.1264000000001</v>
      </c>
      <c r="F1940" s="1307">
        <v>1</v>
      </c>
      <c r="G1940" s="1308">
        <f t="shared" si="642"/>
        <v>1229.1300000000001</v>
      </c>
      <c r="H1940" s="1306">
        <f t="shared" si="639"/>
        <v>296.10000000000002</v>
      </c>
      <c r="I1940" s="1309">
        <f t="shared" si="640"/>
        <v>1525.23</v>
      </c>
    </row>
    <row r="1941" spans="1:9" ht="25.5" x14ac:dyDescent="0.2">
      <c r="A1941" s="1290" t="s">
        <v>1404</v>
      </c>
      <c r="B1941" s="1325">
        <v>129</v>
      </c>
      <c r="C1941" s="1306">
        <f t="shared" si="641"/>
        <v>0.81645569620253167</v>
      </c>
      <c r="D1941" s="1305">
        <v>6.4016999999999999</v>
      </c>
      <c r="E1941" s="1306">
        <f t="shared" si="638"/>
        <v>825.8193</v>
      </c>
      <c r="F1941" s="1307">
        <v>1</v>
      </c>
      <c r="G1941" s="1308">
        <f t="shared" si="642"/>
        <v>825.82</v>
      </c>
      <c r="H1941" s="1306">
        <f t="shared" si="639"/>
        <v>198.94</v>
      </c>
      <c r="I1941" s="1309">
        <f t="shared" si="640"/>
        <v>1024.76</v>
      </c>
    </row>
    <row r="1942" spans="1:9" x14ac:dyDescent="0.2">
      <c r="A1942" s="1290" t="s">
        <v>612</v>
      </c>
      <c r="B1942" s="1325">
        <v>168</v>
      </c>
      <c r="C1942" s="1306">
        <f t="shared" si="641"/>
        <v>1.0632911392405062</v>
      </c>
      <c r="D1942" s="1305">
        <v>6.4016999999999999</v>
      </c>
      <c r="E1942" s="1306">
        <f t="shared" si="638"/>
        <v>1075.4856</v>
      </c>
      <c r="F1942" s="1307">
        <v>1</v>
      </c>
      <c r="G1942" s="1308">
        <f t="shared" si="642"/>
        <v>1075.49</v>
      </c>
      <c r="H1942" s="1306">
        <f t="shared" si="639"/>
        <v>259.08999999999997</v>
      </c>
      <c r="I1942" s="1309">
        <f t="shared" si="640"/>
        <v>1334.58</v>
      </c>
    </row>
    <row r="1943" spans="1:9" x14ac:dyDescent="0.2">
      <c r="A1943" s="1290" t="s">
        <v>612</v>
      </c>
      <c r="B1943" s="1325">
        <v>192</v>
      </c>
      <c r="C1943" s="1306">
        <f t="shared" si="641"/>
        <v>1.2151898734177216</v>
      </c>
      <c r="D1943" s="1305">
        <v>6.4016999999999999</v>
      </c>
      <c r="E1943" s="1306">
        <f t="shared" si="638"/>
        <v>1229.1264000000001</v>
      </c>
      <c r="F1943" s="1307">
        <v>1</v>
      </c>
      <c r="G1943" s="1308">
        <f t="shared" si="642"/>
        <v>1229.1300000000001</v>
      </c>
      <c r="H1943" s="1306">
        <f t="shared" si="639"/>
        <v>296.10000000000002</v>
      </c>
      <c r="I1943" s="1309">
        <f t="shared" si="640"/>
        <v>1525.23</v>
      </c>
    </row>
    <row r="1944" spans="1:9" ht="15.75" customHeight="1" x14ac:dyDescent="0.2">
      <c r="A1944" s="1290" t="s">
        <v>1741</v>
      </c>
      <c r="B1944" s="1325">
        <v>192</v>
      </c>
      <c r="C1944" s="1306">
        <f t="shared" si="641"/>
        <v>1.2151898734177216</v>
      </c>
      <c r="D1944" s="1305">
        <v>6.5815999999999999</v>
      </c>
      <c r="E1944" s="1306">
        <f t="shared" si="638"/>
        <v>1263.6671999999999</v>
      </c>
      <c r="F1944" s="1307">
        <v>1</v>
      </c>
      <c r="G1944" s="1308">
        <f t="shared" si="642"/>
        <v>1263.67</v>
      </c>
      <c r="H1944" s="1306">
        <f t="shared" si="639"/>
        <v>304.42</v>
      </c>
      <c r="I1944" s="1309">
        <f t="shared" si="640"/>
        <v>1568.0900000000001</v>
      </c>
    </row>
    <row r="1945" spans="1:9" ht="15.75" customHeight="1" x14ac:dyDescent="0.2">
      <c r="A1945" s="1290" t="s">
        <v>1741</v>
      </c>
      <c r="B1945" s="1325">
        <v>192</v>
      </c>
      <c r="C1945" s="1306">
        <f t="shared" si="641"/>
        <v>1.2151898734177216</v>
      </c>
      <c r="D1945" s="1305">
        <v>6.5815999999999999</v>
      </c>
      <c r="E1945" s="1306">
        <f t="shared" si="638"/>
        <v>1263.6671999999999</v>
      </c>
      <c r="F1945" s="1307">
        <v>1</v>
      </c>
      <c r="G1945" s="1308">
        <f t="shared" si="642"/>
        <v>1263.67</v>
      </c>
      <c r="H1945" s="1306">
        <f t="shared" si="639"/>
        <v>304.42</v>
      </c>
      <c r="I1945" s="1309">
        <f t="shared" si="640"/>
        <v>1568.0900000000001</v>
      </c>
    </row>
    <row r="1946" spans="1:9" ht="15.75" customHeight="1" x14ac:dyDescent="0.2">
      <c r="A1946" s="1290" t="s">
        <v>1741</v>
      </c>
      <c r="B1946" s="1325">
        <v>111</v>
      </c>
      <c r="C1946" s="1306">
        <f t="shared" si="641"/>
        <v>0.70253164556962022</v>
      </c>
      <c r="D1946" s="1305">
        <v>6.5815999999999999</v>
      </c>
      <c r="E1946" s="1306">
        <f t="shared" si="638"/>
        <v>730.55759999999998</v>
      </c>
      <c r="F1946" s="1307">
        <v>1</v>
      </c>
      <c r="G1946" s="1308">
        <f t="shared" si="642"/>
        <v>730.56</v>
      </c>
      <c r="H1946" s="1306">
        <f t="shared" si="639"/>
        <v>175.99</v>
      </c>
      <c r="I1946" s="1309">
        <f t="shared" si="640"/>
        <v>906.55</v>
      </c>
    </row>
    <row r="1947" spans="1:9" ht="15.75" customHeight="1" x14ac:dyDescent="0.2">
      <c r="A1947" s="1290" t="s">
        <v>1741</v>
      </c>
      <c r="B1947" s="1325">
        <v>120</v>
      </c>
      <c r="C1947" s="1306">
        <f t="shared" si="641"/>
        <v>0.759493670886076</v>
      </c>
      <c r="D1947" s="1305">
        <v>6.5815999999999999</v>
      </c>
      <c r="E1947" s="1306">
        <f t="shared" si="638"/>
        <v>789.79200000000003</v>
      </c>
      <c r="F1947" s="1307">
        <v>1</v>
      </c>
      <c r="G1947" s="1308">
        <f t="shared" si="642"/>
        <v>789.79</v>
      </c>
      <c r="H1947" s="1306">
        <f t="shared" si="639"/>
        <v>190.26</v>
      </c>
      <c r="I1947" s="1309">
        <f t="shared" si="640"/>
        <v>980.05</v>
      </c>
    </row>
    <row r="1948" spans="1:9" ht="15.75" customHeight="1" x14ac:dyDescent="0.2">
      <c r="A1948" s="1290" t="s">
        <v>1741</v>
      </c>
      <c r="B1948" s="1325">
        <v>72</v>
      </c>
      <c r="C1948" s="1306">
        <f t="shared" si="641"/>
        <v>0.45569620253164556</v>
      </c>
      <c r="D1948" s="1305">
        <v>6.5815999999999999</v>
      </c>
      <c r="E1948" s="1306">
        <f t="shared" si="638"/>
        <v>473.87520000000001</v>
      </c>
      <c r="F1948" s="1307">
        <v>1</v>
      </c>
      <c r="G1948" s="1308">
        <f t="shared" si="642"/>
        <v>473.88</v>
      </c>
      <c r="H1948" s="1306">
        <f t="shared" si="639"/>
        <v>114.16</v>
      </c>
      <c r="I1948" s="1309">
        <f t="shared" si="640"/>
        <v>588.04</v>
      </c>
    </row>
    <row r="1949" spans="1:9" ht="15.75" customHeight="1" x14ac:dyDescent="0.2">
      <c r="A1949" s="1290" t="s">
        <v>1741</v>
      </c>
      <c r="B1949" s="1325">
        <v>87</v>
      </c>
      <c r="C1949" s="1306">
        <f t="shared" si="641"/>
        <v>0.55063291139240511</v>
      </c>
      <c r="D1949" s="1305">
        <v>6.5815999999999999</v>
      </c>
      <c r="E1949" s="1306">
        <f t="shared" si="638"/>
        <v>572.5992</v>
      </c>
      <c r="F1949" s="1307">
        <v>1</v>
      </c>
      <c r="G1949" s="1308">
        <f t="shared" si="642"/>
        <v>572.6</v>
      </c>
      <c r="H1949" s="1306">
        <f t="shared" si="639"/>
        <v>137.94</v>
      </c>
      <c r="I1949" s="1309">
        <f t="shared" si="640"/>
        <v>710.54</v>
      </c>
    </row>
    <row r="1950" spans="1:9" ht="15.75" customHeight="1" x14ac:dyDescent="0.2">
      <c r="A1950" s="1290" t="s">
        <v>1741</v>
      </c>
      <c r="B1950" s="1325">
        <v>216</v>
      </c>
      <c r="C1950" s="1306">
        <f t="shared" si="641"/>
        <v>1.3670886075949367</v>
      </c>
      <c r="D1950" s="1305">
        <v>6.5815999999999999</v>
      </c>
      <c r="E1950" s="1306">
        <f t="shared" si="638"/>
        <v>1421.6256000000001</v>
      </c>
      <c r="F1950" s="1307">
        <v>1</v>
      </c>
      <c r="G1950" s="1308">
        <f t="shared" si="642"/>
        <v>1421.63</v>
      </c>
      <c r="H1950" s="1306">
        <f t="shared" si="639"/>
        <v>342.47</v>
      </c>
      <c r="I1950" s="1309">
        <f t="shared" si="640"/>
        <v>1764.1000000000001</v>
      </c>
    </row>
    <row r="1951" spans="1:9" ht="15.75" customHeight="1" x14ac:dyDescent="0.2">
      <c r="A1951" s="1290" t="s">
        <v>1741</v>
      </c>
      <c r="B1951" s="1325">
        <v>183</v>
      </c>
      <c r="C1951" s="1306">
        <f t="shared" si="641"/>
        <v>1.1582278481012658</v>
      </c>
      <c r="D1951" s="1305">
        <v>6.5815999999999999</v>
      </c>
      <c r="E1951" s="1306">
        <f t="shared" si="638"/>
        <v>1204.4328</v>
      </c>
      <c r="F1951" s="1307">
        <v>1</v>
      </c>
      <c r="G1951" s="1308">
        <f t="shared" si="642"/>
        <v>1204.43</v>
      </c>
      <c r="H1951" s="1306">
        <f t="shared" si="639"/>
        <v>290.14999999999998</v>
      </c>
      <c r="I1951" s="1309">
        <f t="shared" si="640"/>
        <v>1494.58</v>
      </c>
    </row>
    <row r="1952" spans="1:9" ht="15.75" customHeight="1" x14ac:dyDescent="0.2">
      <c r="A1952" s="1290" t="s">
        <v>1741</v>
      </c>
      <c r="B1952" s="1325">
        <v>87</v>
      </c>
      <c r="C1952" s="1306">
        <f t="shared" si="641"/>
        <v>0.55063291139240511</v>
      </c>
      <c r="D1952" s="1305">
        <v>6.5815999999999999</v>
      </c>
      <c r="E1952" s="1306">
        <f t="shared" si="638"/>
        <v>572.5992</v>
      </c>
      <c r="F1952" s="1307">
        <v>1</v>
      </c>
      <c r="G1952" s="1308">
        <f t="shared" si="642"/>
        <v>572.6</v>
      </c>
      <c r="H1952" s="1306">
        <f t="shared" si="639"/>
        <v>137.94</v>
      </c>
      <c r="I1952" s="1309">
        <f t="shared" si="640"/>
        <v>710.54</v>
      </c>
    </row>
    <row r="1953" spans="1:9" ht="15.75" customHeight="1" x14ac:dyDescent="0.2">
      <c r="A1953" s="1290" t="s">
        <v>1741</v>
      </c>
      <c r="B1953" s="1325">
        <v>192</v>
      </c>
      <c r="C1953" s="1306">
        <f t="shared" si="641"/>
        <v>1.2151898734177216</v>
      </c>
      <c r="D1953" s="1305">
        <v>6.5815999999999999</v>
      </c>
      <c r="E1953" s="1306">
        <f t="shared" si="638"/>
        <v>1263.6671999999999</v>
      </c>
      <c r="F1953" s="1307">
        <v>1</v>
      </c>
      <c r="G1953" s="1308">
        <f t="shared" si="642"/>
        <v>1263.67</v>
      </c>
      <c r="H1953" s="1306">
        <f t="shared" si="639"/>
        <v>304.42</v>
      </c>
      <c r="I1953" s="1309">
        <f t="shared" si="640"/>
        <v>1568.0900000000001</v>
      </c>
    </row>
    <row r="1954" spans="1:9" ht="15.75" customHeight="1" x14ac:dyDescent="0.2">
      <c r="A1954" s="1290" t="s">
        <v>1741</v>
      </c>
      <c r="B1954" s="1325">
        <v>72</v>
      </c>
      <c r="C1954" s="1306">
        <f t="shared" si="641"/>
        <v>0.45569620253164556</v>
      </c>
      <c r="D1954" s="1305">
        <v>6.5815999999999999</v>
      </c>
      <c r="E1954" s="1306">
        <f t="shared" si="638"/>
        <v>473.87520000000001</v>
      </c>
      <c r="F1954" s="1307">
        <v>1</v>
      </c>
      <c r="G1954" s="1308">
        <f t="shared" si="642"/>
        <v>473.88</v>
      </c>
      <c r="H1954" s="1306">
        <f t="shared" si="639"/>
        <v>114.16</v>
      </c>
      <c r="I1954" s="1309">
        <f t="shared" si="640"/>
        <v>588.04</v>
      </c>
    </row>
    <row r="1955" spans="1:9" ht="15.75" customHeight="1" x14ac:dyDescent="0.2">
      <c r="A1955" s="1290" t="s">
        <v>1741</v>
      </c>
      <c r="B1955" s="1325">
        <v>168</v>
      </c>
      <c r="C1955" s="1306">
        <f t="shared" si="641"/>
        <v>1.0632911392405062</v>
      </c>
      <c r="D1955" s="1305">
        <v>6.5815999999999999</v>
      </c>
      <c r="E1955" s="1306">
        <f t="shared" si="638"/>
        <v>1105.7087999999999</v>
      </c>
      <c r="F1955" s="1307">
        <v>1</v>
      </c>
      <c r="G1955" s="1308">
        <f t="shared" si="642"/>
        <v>1105.71</v>
      </c>
      <c r="H1955" s="1306">
        <f t="shared" si="639"/>
        <v>266.37</v>
      </c>
      <c r="I1955" s="1309">
        <f t="shared" si="640"/>
        <v>1372.08</v>
      </c>
    </row>
    <row r="1956" spans="1:9" ht="15.75" customHeight="1" x14ac:dyDescent="0.2">
      <c r="A1956" s="1290" t="s">
        <v>1741</v>
      </c>
      <c r="B1956" s="1325">
        <v>120</v>
      </c>
      <c r="C1956" s="1306">
        <f t="shared" si="641"/>
        <v>0.759493670886076</v>
      </c>
      <c r="D1956" s="1305">
        <v>6.5815999999999999</v>
      </c>
      <c r="E1956" s="1306">
        <f t="shared" si="638"/>
        <v>789.79200000000003</v>
      </c>
      <c r="F1956" s="1307">
        <v>1</v>
      </c>
      <c r="G1956" s="1308">
        <f t="shared" si="642"/>
        <v>789.79</v>
      </c>
      <c r="H1956" s="1306">
        <f t="shared" si="639"/>
        <v>190.26</v>
      </c>
      <c r="I1956" s="1309">
        <f t="shared" si="640"/>
        <v>980.05</v>
      </c>
    </row>
    <row r="1957" spans="1:9" ht="15.75" customHeight="1" x14ac:dyDescent="0.2">
      <c r="A1957" s="1290" t="s">
        <v>1741</v>
      </c>
      <c r="B1957" s="1325">
        <v>96</v>
      </c>
      <c r="C1957" s="1306">
        <f t="shared" si="641"/>
        <v>0.60759493670886078</v>
      </c>
      <c r="D1957" s="1305">
        <v>6.5815999999999999</v>
      </c>
      <c r="E1957" s="1306">
        <f t="shared" si="638"/>
        <v>631.83359999999993</v>
      </c>
      <c r="F1957" s="1307">
        <v>1</v>
      </c>
      <c r="G1957" s="1308">
        <f t="shared" si="642"/>
        <v>631.83000000000004</v>
      </c>
      <c r="H1957" s="1306">
        <f t="shared" si="639"/>
        <v>152.21</v>
      </c>
      <c r="I1957" s="1309">
        <f t="shared" si="640"/>
        <v>784.04000000000008</v>
      </c>
    </row>
    <row r="1958" spans="1:9" ht="15.75" customHeight="1" x14ac:dyDescent="0.2">
      <c r="A1958" s="1290" t="s">
        <v>1741</v>
      </c>
      <c r="B1958" s="1325">
        <v>87</v>
      </c>
      <c r="C1958" s="1306">
        <f t="shared" si="641"/>
        <v>0.55063291139240511</v>
      </c>
      <c r="D1958" s="1305">
        <v>6.5815999999999999</v>
      </c>
      <c r="E1958" s="1306">
        <f t="shared" si="638"/>
        <v>572.5992</v>
      </c>
      <c r="F1958" s="1307">
        <v>1</v>
      </c>
      <c r="G1958" s="1308">
        <f t="shared" si="642"/>
        <v>572.6</v>
      </c>
      <c r="H1958" s="1306">
        <f t="shared" si="639"/>
        <v>137.94</v>
      </c>
      <c r="I1958" s="1309">
        <f t="shared" si="640"/>
        <v>710.54</v>
      </c>
    </row>
    <row r="1959" spans="1:9" ht="15.75" customHeight="1" x14ac:dyDescent="0.2">
      <c r="A1959" s="1290" t="s">
        <v>1741</v>
      </c>
      <c r="B1959" s="1325">
        <v>48</v>
      </c>
      <c r="C1959" s="1306">
        <f t="shared" si="641"/>
        <v>0.30379746835443039</v>
      </c>
      <c r="D1959" s="1305">
        <v>6.5815999999999999</v>
      </c>
      <c r="E1959" s="1306">
        <f t="shared" si="638"/>
        <v>315.91679999999997</v>
      </c>
      <c r="F1959" s="1307">
        <v>1</v>
      </c>
      <c r="G1959" s="1308">
        <f t="shared" si="642"/>
        <v>315.92</v>
      </c>
      <c r="H1959" s="1306">
        <f t="shared" si="639"/>
        <v>76.11</v>
      </c>
      <c r="I1959" s="1309">
        <f t="shared" si="640"/>
        <v>392.03000000000003</v>
      </c>
    </row>
    <row r="1960" spans="1:9" ht="15.75" customHeight="1" x14ac:dyDescent="0.2">
      <c r="A1960" s="1290" t="s">
        <v>1741</v>
      </c>
      <c r="B1960" s="1325">
        <v>72</v>
      </c>
      <c r="C1960" s="1306">
        <f t="shared" si="641"/>
        <v>0.45569620253164556</v>
      </c>
      <c r="D1960" s="1305">
        <v>6.5815999999999999</v>
      </c>
      <c r="E1960" s="1306">
        <f t="shared" si="638"/>
        <v>473.87520000000001</v>
      </c>
      <c r="F1960" s="1307">
        <v>1</v>
      </c>
      <c r="G1960" s="1308">
        <f t="shared" si="642"/>
        <v>473.88</v>
      </c>
      <c r="H1960" s="1306">
        <f t="shared" si="639"/>
        <v>114.16</v>
      </c>
      <c r="I1960" s="1309">
        <f t="shared" si="640"/>
        <v>588.04</v>
      </c>
    </row>
    <row r="1961" spans="1:9" ht="15.75" customHeight="1" x14ac:dyDescent="0.2">
      <c r="A1961" s="1290" t="s">
        <v>1741</v>
      </c>
      <c r="B1961" s="1325">
        <v>96</v>
      </c>
      <c r="C1961" s="1306">
        <f t="shared" si="641"/>
        <v>0.60759493670886078</v>
      </c>
      <c r="D1961" s="1305">
        <v>6.5815999999999999</v>
      </c>
      <c r="E1961" s="1306">
        <f t="shared" si="638"/>
        <v>631.83359999999993</v>
      </c>
      <c r="F1961" s="1307">
        <v>1</v>
      </c>
      <c r="G1961" s="1308">
        <f t="shared" si="642"/>
        <v>631.83000000000004</v>
      </c>
      <c r="H1961" s="1306">
        <f t="shared" si="639"/>
        <v>152.21</v>
      </c>
      <c r="I1961" s="1309">
        <f t="shared" si="640"/>
        <v>784.04000000000008</v>
      </c>
    </row>
    <row r="1962" spans="1:9" ht="15.75" customHeight="1" x14ac:dyDescent="0.2">
      <c r="A1962" s="1290" t="s">
        <v>1741</v>
      </c>
      <c r="B1962" s="1325">
        <v>192</v>
      </c>
      <c r="C1962" s="1306">
        <f t="shared" si="641"/>
        <v>1.2151898734177216</v>
      </c>
      <c r="D1962" s="1305">
        <v>6.5815999999999999</v>
      </c>
      <c r="E1962" s="1306">
        <f t="shared" ref="E1962:E1979" si="643">D1962*B1962</f>
        <v>1263.6671999999999</v>
      </c>
      <c r="F1962" s="1307">
        <v>1</v>
      </c>
      <c r="G1962" s="1308">
        <f t="shared" si="642"/>
        <v>1263.67</v>
      </c>
      <c r="H1962" s="1306">
        <f t="shared" ref="H1962:H1983" si="644">ROUND(G1962*24.09%,2)</f>
        <v>304.42</v>
      </c>
      <c r="I1962" s="1309">
        <f t="shared" ref="I1962:I1983" si="645">G1962+H1962</f>
        <v>1568.0900000000001</v>
      </c>
    </row>
    <row r="1963" spans="1:9" ht="15.75" customHeight="1" x14ac:dyDescent="0.2">
      <c r="A1963" s="1290" t="s">
        <v>1741</v>
      </c>
      <c r="B1963" s="1325">
        <v>72</v>
      </c>
      <c r="C1963" s="1306">
        <f t="shared" si="641"/>
        <v>0.45569620253164556</v>
      </c>
      <c r="D1963" s="1305">
        <v>6.5815999999999999</v>
      </c>
      <c r="E1963" s="1306">
        <f t="shared" si="643"/>
        <v>473.87520000000001</v>
      </c>
      <c r="F1963" s="1307">
        <v>1</v>
      </c>
      <c r="G1963" s="1308">
        <f t="shared" si="642"/>
        <v>473.88</v>
      </c>
      <c r="H1963" s="1306">
        <f t="shared" si="644"/>
        <v>114.16</v>
      </c>
      <c r="I1963" s="1309">
        <f t="shared" si="645"/>
        <v>588.04</v>
      </c>
    </row>
    <row r="1964" spans="1:9" ht="15.75" customHeight="1" x14ac:dyDescent="0.2">
      <c r="A1964" s="1290" t="s">
        <v>1741</v>
      </c>
      <c r="B1964" s="1325">
        <v>48</v>
      </c>
      <c r="C1964" s="1306">
        <f t="shared" si="641"/>
        <v>0.30379746835443039</v>
      </c>
      <c r="D1964" s="1305">
        <v>6.5815999999999999</v>
      </c>
      <c r="E1964" s="1306">
        <f t="shared" si="643"/>
        <v>315.91679999999997</v>
      </c>
      <c r="F1964" s="1307">
        <v>1</v>
      </c>
      <c r="G1964" s="1308">
        <f t="shared" si="642"/>
        <v>315.92</v>
      </c>
      <c r="H1964" s="1306">
        <f t="shared" si="644"/>
        <v>76.11</v>
      </c>
      <c r="I1964" s="1309">
        <f t="shared" si="645"/>
        <v>392.03000000000003</v>
      </c>
    </row>
    <row r="1965" spans="1:9" ht="15.75" customHeight="1" x14ac:dyDescent="0.2">
      <c r="A1965" s="1290" t="s">
        <v>1741</v>
      </c>
      <c r="B1965" s="1325">
        <v>177</v>
      </c>
      <c r="C1965" s="1306">
        <f t="shared" si="641"/>
        <v>1.120253164556962</v>
      </c>
      <c r="D1965" s="1305">
        <v>6.5815999999999999</v>
      </c>
      <c r="E1965" s="1306">
        <f t="shared" si="643"/>
        <v>1164.9431999999999</v>
      </c>
      <c r="F1965" s="1307">
        <v>1</v>
      </c>
      <c r="G1965" s="1308">
        <f t="shared" si="642"/>
        <v>1164.94</v>
      </c>
      <c r="H1965" s="1306">
        <f t="shared" si="644"/>
        <v>280.63</v>
      </c>
      <c r="I1965" s="1309">
        <f t="shared" si="645"/>
        <v>1445.5700000000002</v>
      </c>
    </row>
    <row r="1966" spans="1:9" ht="15.75" customHeight="1" x14ac:dyDescent="0.2">
      <c r="A1966" s="1290" t="s">
        <v>1741</v>
      </c>
      <c r="B1966" s="1325">
        <v>96</v>
      </c>
      <c r="C1966" s="1306">
        <f t="shared" si="641"/>
        <v>0.60759493670886078</v>
      </c>
      <c r="D1966" s="1305">
        <v>6.5815999999999999</v>
      </c>
      <c r="E1966" s="1306">
        <f t="shared" si="643"/>
        <v>631.83359999999993</v>
      </c>
      <c r="F1966" s="1307">
        <v>1</v>
      </c>
      <c r="G1966" s="1308">
        <f t="shared" si="642"/>
        <v>631.83000000000004</v>
      </c>
      <c r="H1966" s="1306">
        <f t="shared" si="644"/>
        <v>152.21</v>
      </c>
      <c r="I1966" s="1309">
        <f t="shared" si="645"/>
        <v>784.04000000000008</v>
      </c>
    </row>
    <row r="1967" spans="1:9" ht="15.75" customHeight="1" x14ac:dyDescent="0.2">
      <c r="A1967" s="1290" t="s">
        <v>1741</v>
      </c>
      <c r="B1967" s="1325">
        <v>183</v>
      </c>
      <c r="C1967" s="1306">
        <f t="shared" si="641"/>
        <v>1.1582278481012658</v>
      </c>
      <c r="D1967" s="1305">
        <v>6.5815999999999999</v>
      </c>
      <c r="E1967" s="1306">
        <f t="shared" si="643"/>
        <v>1204.4328</v>
      </c>
      <c r="F1967" s="1307">
        <v>1</v>
      </c>
      <c r="G1967" s="1308">
        <f t="shared" si="642"/>
        <v>1204.43</v>
      </c>
      <c r="H1967" s="1306">
        <f t="shared" si="644"/>
        <v>290.14999999999998</v>
      </c>
      <c r="I1967" s="1309">
        <f t="shared" si="645"/>
        <v>1494.58</v>
      </c>
    </row>
    <row r="1968" spans="1:9" ht="15.75" customHeight="1" x14ac:dyDescent="0.2">
      <c r="A1968" s="1290" t="s">
        <v>951</v>
      </c>
      <c r="B1968" s="1325">
        <v>192</v>
      </c>
      <c r="C1968" s="1306">
        <f t="shared" si="641"/>
        <v>1.2151898734177216</v>
      </c>
      <c r="D1968" s="1305">
        <v>6.5815999999999999</v>
      </c>
      <c r="E1968" s="1306">
        <f t="shared" si="643"/>
        <v>1263.6671999999999</v>
      </c>
      <c r="F1968" s="1307">
        <v>1</v>
      </c>
      <c r="G1968" s="1308">
        <f t="shared" si="642"/>
        <v>1263.67</v>
      </c>
      <c r="H1968" s="1306">
        <f t="shared" si="644"/>
        <v>304.42</v>
      </c>
      <c r="I1968" s="1309">
        <f t="shared" si="645"/>
        <v>1568.0900000000001</v>
      </c>
    </row>
    <row r="1969" spans="1:9" ht="15.75" customHeight="1" x14ac:dyDescent="0.2">
      <c r="A1969" s="1290" t="s">
        <v>1741</v>
      </c>
      <c r="B1969" s="1325">
        <v>105</v>
      </c>
      <c r="C1969" s="1306">
        <f t="shared" si="641"/>
        <v>0.66455696202531644</v>
      </c>
      <c r="D1969" s="1305">
        <v>6.5815999999999999</v>
      </c>
      <c r="E1969" s="1306">
        <f t="shared" si="643"/>
        <v>691.06799999999998</v>
      </c>
      <c r="F1969" s="1307">
        <v>1</v>
      </c>
      <c r="G1969" s="1308">
        <f t="shared" si="642"/>
        <v>691.07</v>
      </c>
      <c r="H1969" s="1306">
        <f t="shared" si="644"/>
        <v>166.48</v>
      </c>
      <c r="I1969" s="1309">
        <f t="shared" si="645"/>
        <v>857.55000000000007</v>
      </c>
    </row>
    <row r="1970" spans="1:9" ht="15.75" customHeight="1" x14ac:dyDescent="0.2">
      <c r="A1970" s="1290" t="s">
        <v>1741</v>
      </c>
      <c r="B1970" s="1325">
        <v>120</v>
      </c>
      <c r="C1970" s="1306">
        <f t="shared" si="641"/>
        <v>0.759493670886076</v>
      </c>
      <c r="D1970" s="1305">
        <v>6.5815999999999999</v>
      </c>
      <c r="E1970" s="1306">
        <f t="shared" si="643"/>
        <v>789.79200000000003</v>
      </c>
      <c r="F1970" s="1307">
        <v>1</v>
      </c>
      <c r="G1970" s="1308">
        <f t="shared" si="642"/>
        <v>789.79</v>
      </c>
      <c r="H1970" s="1306">
        <f t="shared" si="644"/>
        <v>190.26</v>
      </c>
      <c r="I1970" s="1309">
        <f t="shared" si="645"/>
        <v>980.05</v>
      </c>
    </row>
    <row r="1971" spans="1:9" ht="15.75" customHeight="1" x14ac:dyDescent="0.2">
      <c r="A1971" s="1290" t="s">
        <v>1741</v>
      </c>
      <c r="B1971" s="1325">
        <v>168</v>
      </c>
      <c r="C1971" s="1306">
        <f t="shared" si="641"/>
        <v>1.0632911392405062</v>
      </c>
      <c r="D1971" s="1305">
        <v>6.5815999999999999</v>
      </c>
      <c r="E1971" s="1306">
        <f t="shared" si="643"/>
        <v>1105.7087999999999</v>
      </c>
      <c r="F1971" s="1307">
        <v>1</v>
      </c>
      <c r="G1971" s="1308">
        <f t="shared" si="642"/>
        <v>1105.71</v>
      </c>
      <c r="H1971" s="1306">
        <f t="shared" si="644"/>
        <v>266.37</v>
      </c>
      <c r="I1971" s="1309">
        <f t="shared" si="645"/>
        <v>1372.08</v>
      </c>
    </row>
    <row r="1972" spans="1:9" ht="15.75" customHeight="1" x14ac:dyDescent="0.2">
      <c r="A1972" s="1290" t="s">
        <v>1741</v>
      </c>
      <c r="B1972" s="1325">
        <v>177</v>
      </c>
      <c r="C1972" s="1306">
        <f t="shared" si="641"/>
        <v>1.120253164556962</v>
      </c>
      <c r="D1972" s="1305">
        <v>6.5815999999999999</v>
      </c>
      <c r="E1972" s="1306">
        <f t="shared" si="643"/>
        <v>1164.9431999999999</v>
      </c>
      <c r="F1972" s="1307">
        <v>1</v>
      </c>
      <c r="G1972" s="1308">
        <f t="shared" si="642"/>
        <v>1164.94</v>
      </c>
      <c r="H1972" s="1306">
        <f t="shared" si="644"/>
        <v>280.63</v>
      </c>
      <c r="I1972" s="1309">
        <f t="shared" si="645"/>
        <v>1445.5700000000002</v>
      </c>
    </row>
    <row r="1973" spans="1:9" ht="15.75" customHeight="1" x14ac:dyDescent="0.2">
      <c r="A1973" s="1290" t="s">
        <v>1741</v>
      </c>
      <c r="B1973" s="1325">
        <v>153</v>
      </c>
      <c r="C1973" s="1306">
        <f t="shared" si="641"/>
        <v>0.96835443037974689</v>
      </c>
      <c r="D1973" s="1305">
        <v>6.5815999999999999</v>
      </c>
      <c r="E1973" s="1306">
        <f t="shared" si="643"/>
        <v>1006.9848</v>
      </c>
      <c r="F1973" s="1307">
        <v>1</v>
      </c>
      <c r="G1973" s="1308">
        <f t="shared" si="642"/>
        <v>1006.98</v>
      </c>
      <c r="H1973" s="1306">
        <f t="shared" si="644"/>
        <v>242.58</v>
      </c>
      <c r="I1973" s="1309">
        <f t="shared" si="645"/>
        <v>1249.56</v>
      </c>
    </row>
    <row r="1974" spans="1:9" ht="15.75" customHeight="1" x14ac:dyDescent="0.2">
      <c r="A1974" s="1290" t="s">
        <v>1741</v>
      </c>
      <c r="B1974" s="1325">
        <v>225</v>
      </c>
      <c r="C1974" s="1306">
        <f t="shared" si="641"/>
        <v>1.4240506329113924</v>
      </c>
      <c r="D1974" s="1305">
        <v>6.5815999999999999</v>
      </c>
      <c r="E1974" s="1306">
        <f t="shared" si="643"/>
        <v>1480.86</v>
      </c>
      <c r="F1974" s="1307">
        <v>1</v>
      </c>
      <c r="G1974" s="1308">
        <f t="shared" si="642"/>
        <v>1480.86</v>
      </c>
      <c r="H1974" s="1306">
        <f t="shared" si="644"/>
        <v>356.74</v>
      </c>
      <c r="I1974" s="1309">
        <f t="shared" si="645"/>
        <v>1837.6</v>
      </c>
    </row>
    <row r="1975" spans="1:9" x14ac:dyDescent="0.2">
      <c r="A1975" s="1290" t="s">
        <v>612</v>
      </c>
      <c r="B1975" s="1325">
        <v>159</v>
      </c>
      <c r="C1975" s="1306">
        <f t="shared" si="641"/>
        <v>1.0063291139240507</v>
      </c>
      <c r="D1975" s="1305">
        <v>6.8513000000000002</v>
      </c>
      <c r="E1975" s="1306">
        <f t="shared" si="643"/>
        <v>1089.3567</v>
      </c>
      <c r="F1975" s="1307">
        <v>1</v>
      </c>
      <c r="G1975" s="1308">
        <f t="shared" si="642"/>
        <v>1089.3599999999999</v>
      </c>
      <c r="H1975" s="1306">
        <f t="shared" si="644"/>
        <v>262.43</v>
      </c>
      <c r="I1975" s="1309">
        <f t="shared" si="645"/>
        <v>1351.79</v>
      </c>
    </row>
    <row r="1976" spans="1:9" ht="25.5" x14ac:dyDescent="0.2">
      <c r="A1976" s="1290" t="s">
        <v>1404</v>
      </c>
      <c r="B1976" s="1325">
        <v>96</v>
      </c>
      <c r="C1976" s="1306">
        <f t="shared" si="641"/>
        <v>0.60759493670886078</v>
      </c>
      <c r="D1976" s="1305">
        <v>6.8513000000000002</v>
      </c>
      <c r="E1976" s="1306">
        <f t="shared" si="643"/>
        <v>657.72479999999996</v>
      </c>
      <c r="F1976" s="1307">
        <v>1</v>
      </c>
      <c r="G1976" s="1308">
        <f t="shared" si="642"/>
        <v>657.72</v>
      </c>
      <c r="H1976" s="1306">
        <f t="shared" si="644"/>
        <v>158.44</v>
      </c>
      <c r="I1976" s="1309">
        <f t="shared" si="645"/>
        <v>816.16000000000008</v>
      </c>
    </row>
    <row r="1977" spans="1:9" x14ac:dyDescent="0.2">
      <c r="A1977" s="1290" t="s">
        <v>612</v>
      </c>
      <c r="B1977" s="1325">
        <v>96</v>
      </c>
      <c r="C1977" s="1306">
        <f t="shared" si="641"/>
        <v>0.60759493670886078</v>
      </c>
      <c r="D1977" s="1305">
        <v>6.8513000000000002</v>
      </c>
      <c r="E1977" s="1306">
        <f t="shared" si="643"/>
        <v>657.72479999999996</v>
      </c>
      <c r="F1977" s="1307">
        <v>1</v>
      </c>
      <c r="G1977" s="1308">
        <f t="shared" si="642"/>
        <v>657.72</v>
      </c>
      <c r="H1977" s="1306">
        <f t="shared" si="644"/>
        <v>158.44</v>
      </c>
      <c r="I1977" s="1309">
        <f t="shared" si="645"/>
        <v>816.16000000000008</v>
      </c>
    </row>
    <row r="1978" spans="1:9" ht="25.5" x14ac:dyDescent="0.2">
      <c r="A1978" s="1290" t="s">
        <v>1404</v>
      </c>
      <c r="B1978" s="1325">
        <v>48</v>
      </c>
      <c r="C1978" s="1306">
        <f t="shared" si="641"/>
        <v>0.30379746835443039</v>
      </c>
      <c r="D1978" s="1305">
        <v>6.8513000000000002</v>
      </c>
      <c r="E1978" s="1306">
        <f t="shared" si="643"/>
        <v>328.86239999999998</v>
      </c>
      <c r="F1978" s="1307">
        <v>1</v>
      </c>
      <c r="G1978" s="1308">
        <f t="shared" si="642"/>
        <v>328.86</v>
      </c>
      <c r="H1978" s="1306">
        <f t="shared" si="644"/>
        <v>79.22</v>
      </c>
      <c r="I1978" s="1309">
        <f t="shared" si="645"/>
        <v>408.08000000000004</v>
      </c>
    </row>
    <row r="1979" spans="1:9" ht="25.5" x14ac:dyDescent="0.2">
      <c r="A1979" s="1290" t="s">
        <v>1404</v>
      </c>
      <c r="B1979" s="1325">
        <v>24</v>
      </c>
      <c r="C1979" s="1306">
        <f t="shared" si="641"/>
        <v>0.15189873417721519</v>
      </c>
      <c r="D1979" s="1305">
        <v>6.8513000000000002</v>
      </c>
      <c r="E1979" s="1306">
        <f t="shared" si="643"/>
        <v>164.43119999999999</v>
      </c>
      <c r="F1979" s="1307">
        <v>1</v>
      </c>
      <c r="G1979" s="1308">
        <f t="shared" si="642"/>
        <v>164.43</v>
      </c>
      <c r="H1979" s="1306">
        <f t="shared" si="644"/>
        <v>39.61</v>
      </c>
      <c r="I1979" s="1309">
        <f t="shared" si="645"/>
        <v>204.04000000000002</v>
      </c>
    </row>
    <row r="1980" spans="1:9" x14ac:dyDescent="0.2">
      <c r="A1980" s="1290" t="s">
        <v>612</v>
      </c>
      <c r="B1980" s="1325">
        <v>158</v>
      </c>
      <c r="C1980" s="1306">
        <f t="shared" si="641"/>
        <v>1</v>
      </c>
      <c r="D1980" s="1305">
        <v>1034</v>
      </c>
      <c r="E1980" s="1306">
        <f>D1980*C1980</f>
        <v>1034</v>
      </c>
      <c r="F1980" s="1307">
        <v>1</v>
      </c>
      <c r="G1980" s="1308">
        <f t="shared" si="642"/>
        <v>1034</v>
      </c>
      <c r="H1980" s="1306">
        <f t="shared" si="644"/>
        <v>249.09</v>
      </c>
      <c r="I1980" s="1309">
        <f t="shared" si="645"/>
        <v>1283.0899999999999</v>
      </c>
    </row>
    <row r="1981" spans="1:9" x14ac:dyDescent="0.2">
      <c r="A1981" s="1290" t="s">
        <v>1756</v>
      </c>
      <c r="B1981" s="1325">
        <v>158</v>
      </c>
      <c r="C1981" s="1306">
        <f t="shared" si="641"/>
        <v>1</v>
      </c>
      <c r="D1981" s="1305">
        <v>1606</v>
      </c>
      <c r="E1981" s="1306">
        <f>D1981*C1981</f>
        <v>1606</v>
      </c>
      <c r="F1981" s="1307">
        <v>1</v>
      </c>
      <c r="G1981" s="1308">
        <f t="shared" si="642"/>
        <v>1606</v>
      </c>
      <c r="H1981" s="1306">
        <f t="shared" si="644"/>
        <v>386.89</v>
      </c>
      <c r="I1981" s="1309">
        <f t="shared" si="645"/>
        <v>1992.8899999999999</v>
      </c>
    </row>
    <row r="1982" spans="1:9" x14ac:dyDescent="0.2">
      <c r="A1982" s="1290" t="s">
        <v>510</v>
      </c>
      <c r="B1982" s="1325">
        <v>158</v>
      </c>
      <c r="C1982" s="1306">
        <f t="shared" si="641"/>
        <v>1</v>
      </c>
      <c r="D1982" s="1305">
        <v>1775</v>
      </c>
      <c r="E1982" s="1306">
        <f>D1982*C1982</f>
        <v>1775</v>
      </c>
      <c r="F1982" s="1307">
        <v>1</v>
      </c>
      <c r="G1982" s="1308">
        <f t="shared" si="642"/>
        <v>1775</v>
      </c>
      <c r="H1982" s="1306">
        <f t="shared" si="644"/>
        <v>427.6</v>
      </c>
      <c r="I1982" s="1309">
        <f t="shared" si="645"/>
        <v>2202.6</v>
      </c>
    </row>
    <row r="1983" spans="1:9" x14ac:dyDescent="0.2">
      <c r="A1983" s="1290" t="s">
        <v>1698</v>
      </c>
      <c r="B1983" s="1325">
        <v>158</v>
      </c>
      <c r="C1983" s="1306">
        <f t="shared" si="641"/>
        <v>1</v>
      </c>
      <c r="D1983" s="1305">
        <v>1953</v>
      </c>
      <c r="E1983" s="1306">
        <f>D1983*C1983</f>
        <v>1953</v>
      </c>
      <c r="F1983" s="1307">
        <v>1</v>
      </c>
      <c r="G1983" s="1308">
        <f t="shared" si="642"/>
        <v>1953</v>
      </c>
      <c r="H1983" s="1306">
        <f t="shared" si="644"/>
        <v>470.48</v>
      </c>
      <c r="I1983" s="1309">
        <f t="shared" si="645"/>
        <v>2423.48</v>
      </c>
    </row>
    <row r="1984" spans="1:9" ht="38.25" x14ac:dyDescent="0.2">
      <c r="A1984" s="1289" t="s">
        <v>9</v>
      </c>
      <c r="B1984" s="1324">
        <f>SUM(B1985:B1996)</f>
        <v>1616</v>
      </c>
      <c r="C1984" s="1302">
        <f>SUM(C1985:C1996)</f>
        <v>10.227848101265822</v>
      </c>
      <c r="D1984" s="1302"/>
      <c r="E1984" s="1302"/>
      <c r="F1984" s="1312"/>
      <c r="G1984" s="1302">
        <f>SUM(G1985:G1996)</f>
        <v>6722.4100000000008</v>
      </c>
      <c r="H1984" s="1302">
        <f>SUM(H1985:H1996)</f>
        <v>1619.44</v>
      </c>
      <c r="I1984" s="1304">
        <f>SUM(I1985:I1996)</f>
        <v>8341.85</v>
      </c>
    </row>
    <row r="1985" spans="1:9" x14ac:dyDescent="0.2">
      <c r="A1985" s="1290" t="s">
        <v>62</v>
      </c>
      <c r="B1985" s="1325">
        <v>112</v>
      </c>
      <c r="C1985" s="1306">
        <f t="shared" si="641"/>
        <v>0.70886075949367089</v>
      </c>
      <c r="D1985" s="1305">
        <v>4.1599000000000004</v>
      </c>
      <c r="E1985" s="1306">
        <f t="shared" ref="E1985:E1996" si="646">D1985*B1985</f>
        <v>465.90880000000004</v>
      </c>
      <c r="F1985" s="1307">
        <v>1</v>
      </c>
      <c r="G1985" s="1308">
        <f t="shared" si="642"/>
        <v>465.91</v>
      </c>
      <c r="H1985" s="1306">
        <f t="shared" ref="H1985:H1996" si="647">ROUND(G1985*24.09%,2)</f>
        <v>112.24</v>
      </c>
      <c r="I1985" s="1309">
        <f t="shared" ref="I1985:I1996" si="648">G1985+H1985</f>
        <v>578.15</v>
      </c>
    </row>
    <row r="1986" spans="1:9" x14ac:dyDescent="0.2">
      <c r="A1986" s="1290" t="s">
        <v>62</v>
      </c>
      <c r="B1986" s="1325">
        <v>48</v>
      </c>
      <c r="C1986" s="1306">
        <f t="shared" si="641"/>
        <v>0.30379746835443039</v>
      </c>
      <c r="D1986" s="1305">
        <v>4.1599000000000004</v>
      </c>
      <c r="E1986" s="1306">
        <f t="shared" si="646"/>
        <v>199.67520000000002</v>
      </c>
      <c r="F1986" s="1307">
        <v>1</v>
      </c>
      <c r="G1986" s="1308">
        <f t="shared" si="642"/>
        <v>199.68</v>
      </c>
      <c r="H1986" s="1306">
        <f t="shared" si="647"/>
        <v>48.1</v>
      </c>
      <c r="I1986" s="1309">
        <f t="shared" si="648"/>
        <v>247.78</v>
      </c>
    </row>
    <row r="1987" spans="1:9" x14ac:dyDescent="0.2">
      <c r="A1987" s="1290" t="s">
        <v>62</v>
      </c>
      <c r="B1987" s="1325">
        <v>144</v>
      </c>
      <c r="C1987" s="1306">
        <f t="shared" si="641"/>
        <v>0.91139240506329111</v>
      </c>
      <c r="D1987" s="1305">
        <v>4.1599000000000004</v>
      </c>
      <c r="E1987" s="1306">
        <f t="shared" si="646"/>
        <v>599.02560000000005</v>
      </c>
      <c r="F1987" s="1307">
        <v>1</v>
      </c>
      <c r="G1987" s="1308">
        <f t="shared" si="642"/>
        <v>599.03</v>
      </c>
      <c r="H1987" s="1306">
        <f t="shared" si="647"/>
        <v>144.31</v>
      </c>
      <c r="I1987" s="1309">
        <f t="shared" si="648"/>
        <v>743.33999999999992</v>
      </c>
    </row>
    <row r="1988" spans="1:9" x14ac:dyDescent="0.2">
      <c r="A1988" s="1290" t="s">
        <v>62</v>
      </c>
      <c r="B1988" s="1325">
        <v>40</v>
      </c>
      <c r="C1988" s="1306">
        <f t="shared" ref="C1988:C1996" si="649">B1988/158</f>
        <v>0.25316455696202533</v>
      </c>
      <c r="D1988" s="1305">
        <v>4.1599000000000004</v>
      </c>
      <c r="E1988" s="1306">
        <f t="shared" si="646"/>
        <v>166.39600000000002</v>
      </c>
      <c r="F1988" s="1307">
        <v>1</v>
      </c>
      <c r="G1988" s="1308">
        <f t="shared" ref="G1988:G2051" si="650">ROUND(E1988*F1988,2)</f>
        <v>166.4</v>
      </c>
      <c r="H1988" s="1306">
        <f t="shared" si="647"/>
        <v>40.090000000000003</v>
      </c>
      <c r="I1988" s="1309">
        <f t="shared" si="648"/>
        <v>206.49</v>
      </c>
    </row>
    <row r="1989" spans="1:9" x14ac:dyDescent="0.2">
      <c r="A1989" s="1290" t="s">
        <v>62</v>
      </c>
      <c r="B1989" s="1325">
        <v>232</v>
      </c>
      <c r="C1989" s="1306">
        <f t="shared" si="649"/>
        <v>1.4683544303797469</v>
      </c>
      <c r="D1989" s="1305">
        <v>4.1599000000000004</v>
      </c>
      <c r="E1989" s="1306">
        <f t="shared" si="646"/>
        <v>965.09680000000003</v>
      </c>
      <c r="F1989" s="1307">
        <v>1</v>
      </c>
      <c r="G1989" s="1308">
        <f t="shared" si="650"/>
        <v>965.1</v>
      </c>
      <c r="H1989" s="1306">
        <f t="shared" si="647"/>
        <v>232.49</v>
      </c>
      <c r="I1989" s="1309">
        <f t="shared" si="648"/>
        <v>1197.5900000000001</v>
      </c>
    </row>
    <row r="1990" spans="1:9" x14ac:dyDescent="0.2">
      <c r="A1990" s="1290" t="s">
        <v>62</v>
      </c>
      <c r="B1990" s="1325">
        <v>168</v>
      </c>
      <c r="C1990" s="1306">
        <f t="shared" si="649"/>
        <v>1.0632911392405062</v>
      </c>
      <c r="D1990" s="1305">
        <v>4.1599000000000004</v>
      </c>
      <c r="E1990" s="1306">
        <f t="shared" si="646"/>
        <v>698.86320000000001</v>
      </c>
      <c r="F1990" s="1307">
        <v>1</v>
      </c>
      <c r="G1990" s="1308">
        <f t="shared" si="650"/>
        <v>698.86</v>
      </c>
      <c r="H1990" s="1306">
        <f t="shared" si="647"/>
        <v>168.36</v>
      </c>
      <c r="I1990" s="1309">
        <f t="shared" si="648"/>
        <v>867.22</v>
      </c>
    </row>
    <row r="1991" spans="1:9" x14ac:dyDescent="0.2">
      <c r="A1991" s="1290" t="s">
        <v>62</v>
      </c>
      <c r="B1991" s="1325">
        <v>144</v>
      </c>
      <c r="C1991" s="1306">
        <f t="shared" si="649"/>
        <v>0.91139240506329111</v>
      </c>
      <c r="D1991" s="1305">
        <v>4.1599000000000004</v>
      </c>
      <c r="E1991" s="1306">
        <f t="shared" si="646"/>
        <v>599.02560000000005</v>
      </c>
      <c r="F1991" s="1307">
        <v>1</v>
      </c>
      <c r="G1991" s="1308">
        <f t="shared" si="650"/>
        <v>599.03</v>
      </c>
      <c r="H1991" s="1306">
        <f t="shared" si="647"/>
        <v>144.31</v>
      </c>
      <c r="I1991" s="1309">
        <f t="shared" si="648"/>
        <v>743.33999999999992</v>
      </c>
    </row>
    <row r="1992" spans="1:9" x14ac:dyDescent="0.2">
      <c r="A1992" s="1290" t="s">
        <v>62</v>
      </c>
      <c r="B1992" s="1325">
        <v>160</v>
      </c>
      <c r="C1992" s="1306">
        <f t="shared" si="649"/>
        <v>1.0126582278481013</v>
      </c>
      <c r="D1992" s="1305">
        <v>4.1599000000000004</v>
      </c>
      <c r="E1992" s="1306">
        <f t="shared" si="646"/>
        <v>665.58400000000006</v>
      </c>
      <c r="F1992" s="1307">
        <v>1</v>
      </c>
      <c r="G1992" s="1308">
        <f t="shared" si="650"/>
        <v>665.58</v>
      </c>
      <c r="H1992" s="1306">
        <f t="shared" si="647"/>
        <v>160.34</v>
      </c>
      <c r="I1992" s="1309">
        <f t="shared" si="648"/>
        <v>825.92000000000007</v>
      </c>
    </row>
    <row r="1993" spans="1:9" x14ac:dyDescent="0.2">
      <c r="A1993" s="1290" t="s">
        <v>62</v>
      </c>
      <c r="B1993" s="1325">
        <v>128</v>
      </c>
      <c r="C1993" s="1306">
        <f t="shared" si="649"/>
        <v>0.810126582278481</v>
      </c>
      <c r="D1993" s="1305">
        <v>4.1599000000000004</v>
      </c>
      <c r="E1993" s="1306">
        <f t="shared" si="646"/>
        <v>532.46720000000005</v>
      </c>
      <c r="F1993" s="1307">
        <v>1</v>
      </c>
      <c r="G1993" s="1308">
        <f t="shared" si="650"/>
        <v>532.47</v>
      </c>
      <c r="H1993" s="1306">
        <f t="shared" si="647"/>
        <v>128.27000000000001</v>
      </c>
      <c r="I1993" s="1309">
        <f t="shared" si="648"/>
        <v>660.74</v>
      </c>
    </row>
    <row r="1994" spans="1:9" x14ac:dyDescent="0.2">
      <c r="A1994" s="1290" t="s">
        <v>62</v>
      </c>
      <c r="B1994" s="1325">
        <v>176</v>
      </c>
      <c r="C1994" s="1306">
        <f t="shared" si="649"/>
        <v>1.1139240506329113</v>
      </c>
      <c r="D1994" s="1305">
        <v>4.1599000000000004</v>
      </c>
      <c r="E1994" s="1306">
        <f t="shared" si="646"/>
        <v>732.14240000000007</v>
      </c>
      <c r="F1994" s="1307">
        <v>1</v>
      </c>
      <c r="G1994" s="1308">
        <f t="shared" si="650"/>
        <v>732.14</v>
      </c>
      <c r="H1994" s="1306">
        <f t="shared" si="647"/>
        <v>176.37</v>
      </c>
      <c r="I1994" s="1309">
        <f t="shared" si="648"/>
        <v>908.51</v>
      </c>
    </row>
    <row r="1995" spans="1:9" x14ac:dyDescent="0.2">
      <c r="A1995" s="1290" t="s">
        <v>62</v>
      </c>
      <c r="B1995" s="1325">
        <v>96</v>
      </c>
      <c r="C1995" s="1306">
        <f t="shared" si="649"/>
        <v>0.60759493670886078</v>
      </c>
      <c r="D1995" s="1305">
        <v>4.1599000000000004</v>
      </c>
      <c r="E1995" s="1306">
        <f t="shared" si="646"/>
        <v>399.35040000000004</v>
      </c>
      <c r="F1995" s="1307">
        <v>1</v>
      </c>
      <c r="G1995" s="1308">
        <f t="shared" si="650"/>
        <v>399.35</v>
      </c>
      <c r="H1995" s="1306">
        <f t="shared" si="647"/>
        <v>96.2</v>
      </c>
      <c r="I1995" s="1309">
        <f t="shared" si="648"/>
        <v>495.55</v>
      </c>
    </row>
    <row r="1996" spans="1:9" x14ac:dyDescent="0.2">
      <c r="A1996" s="1290" t="s">
        <v>62</v>
      </c>
      <c r="B1996" s="1325">
        <v>168</v>
      </c>
      <c r="C1996" s="1306">
        <f t="shared" si="649"/>
        <v>1.0632911392405062</v>
      </c>
      <c r="D1996" s="1305">
        <v>4.1599000000000004</v>
      </c>
      <c r="E1996" s="1306">
        <f t="shared" si="646"/>
        <v>698.86320000000001</v>
      </c>
      <c r="F1996" s="1307">
        <v>1</v>
      </c>
      <c r="G1996" s="1308">
        <f t="shared" si="650"/>
        <v>698.86</v>
      </c>
      <c r="H1996" s="1306">
        <f t="shared" si="647"/>
        <v>168.36</v>
      </c>
      <c r="I1996" s="1309">
        <f t="shared" si="648"/>
        <v>867.22</v>
      </c>
    </row>
    <row r="1997" spans="1:9" ht="25.5" x14ac:dyDescent="0.2">
      <c r="A1997" s="1289" t="s">
        <v>7</v>
      </c>
      <c r="B1997" s="1324">
        <f>SUM(B1998:B2076)</f>
        <v>10464</v>
      </c>
      <c r="C1997" s="1302">
        <f>SUM(C1998:C2076)</f>
        <v>66.227848101265806</v>
      </c>
      <c r="D1997" s="1302"/>
      <c r="E1997" s="1302"/>
      <c r="F1997" s="1312"/>
      <c r="G1997" s="1302">
        <f>SUM(G1998:G2076)</f>
        <v>42230.82</v>
      </c>
      <c r="H1997" s="1302">
        <f>SUM(H1998:H2076)</f>
        <v>10173.48</v>
      </c>
      <c r="I1997" s="1304">
        <f>SUM(I1998:I2076)</f>
        <v>52404.300000000054</v>
      </c>
    </row>
    <row r="1998" spans="1:9" x14ac:dyDescent="0.2">
      <c r="A1998" s="1290" t="s">
        <v>1757</v>
      </c>
      <c r="B1998" s="1325">
        <v>72</v>
      </c>
      <c r="C1998" s="1306">
        <f t="shared" ref="C1998:C2061" si="651">B1998/158</f>
        <v>0.45569620253164556</v>
      </c>
      <c r="D1998" s="1305">
        <v>3.1829000000000001</v>
      </c>
      <c r="E1998" s="1306">
        <f t="shared" ref="E1998:E2021" si="652">D1998*B1998</f>
        <v>229.1688</v>
      </c>
      <c r="F1998" s="1307">
        <v>1</v>
      </c>
      <c r="G1998" s="1308">
        <f t="shared" si="650"/>
        <v>229.17</v>
      </c>
      <c r="H1998" s="1306">
        <f t="shared" ref="H1998:H2061" si="653">ROUND(G1998*24.09%,2)</f>
        <v>55.21</v>
      </c>
      <c r="I1998" s="1309">
        <f t="shared" ref="I1998:I2061" si="654">G1998+H1998</f>
        <v>284.38</v>
      </c>
    </row>
    <row r="1999" spans="1:9" x14ac:dyDescent="0.2">
      <c r="A1999" s="1290" t="s">
        <v>1757</v>
      </c>
      <c r="B1999" s="1325">
        <v>168</v>
      </c>
      <c r="C1999" s="1306">
        <f t="shared" si="651"/>
        <v>1.0632911392405062</v>
      </c>
      <c r="D1999" s="1305">
        <v>3.1829000000000001</v>
      </c>
      <c r="E1999" s="1306">
        <f t="shared" si="652"/>
        <v>534.72720000000004</v>
      </c>
      <c r="F1999" s="1307">
        <v>1</v>
      </c>
      <c r="G1999" s="1308">
        <f t="shared" si="650"/>
        <v>534.73</v>
      </c>
      <c r="H1999" s="1306">
        <f t="shared" si="653"/>
        <v>128.82</v>
      </c>
      <c r="I1999" s="1309">
        <f t="shared" si="654"/>
        <v>663.55</v>
      </c>
    </row>
    <row r="2000" spans="1:9" x14ac:dyDescent="0.2">
      <c r="A2000" s="1290" t="s">
        <v>1757</v>
      </c>
      <c r="B2000" s="1325">
        <v>184</v>
      </c>
      <c r="C2000" s="1306">
        <f t="shared" si="651"/>
        <v>1.1645569620253164</v>
      </c>
      <c r="D2000" s="1305">
        <v>3.1829000000000001</v>
      </c>
      <c r="E2000" s="1306">
        <f t="shared" si="652"/>
        <v>585.65359999999998</v>
      </c>
      <c r="F2000" s="1307">
        <v>1</v>
      </c>
      <c r="G2000" s="1308">
        <f t="shared" si="650"/>
        <v>585.65</v>
      </c>
      <c r="H2000" s="1306">
        <f t="shared" si="653"/>
        <v>141.08000000000001</v>
      </c>
      <c r="I2000" s="1309">
        <f t="shared" si="654"/>
        <v>726.73</v>
      </c>
    </row>
    <row r="2001" spans="1:9" x14ac:dyDescent="0.2">
      <c r="A2001" s="1290" t="s">
        <v>1757</v>
      </c>
      <c r="B2001" s="1325">
        <v>82</v>
      </c>
      <c r="C2001" s="1306">
        <f t="shared" si="651"/>
        <v>0.51898734177215189</v>
      </c>
      <c r="D2001" s="1305">
        <v>3.1829000000000001</v>
      </c>
      <c r="E2001" s="1306">
        <f t="shared" si="652"/>
        <v>260.99779999999998</v>
      </c>
      <c r="F2001" s="1307">
        <v>1</v>
      </c>
      <c r="G2001" s="1308">
        <f t="shared" si="650"/>
        <v>261</v>
      </c>
      <c r="H2001" s="1306">
        <f t="shared" si="653"/>
        <v>62.87</v>
      </c>
      <c r="I2001" s="1309">
        <f t="shared" si="654"/>
        <v>323.87</v>
      </c>
    </row>
    <row r="2002" spans="1:9" x14ac:dyDescent="0.2">
      <c r="A2002" s="1290" t="s">
        <v>1757</v>
      </c>
      <c r="B2002" s="1325">
        <v>183</v>
      </c>
      <c r="C2002" s="1306">
        <f t="shared" si="651"/>
        <v>1.1582278481012658</v>
      </c>
      <c r="D2002" s="1305">
        <v>3.1829000000000001</v>
      </c>
      <c r="E2002" s="1306">
        <f t="shared" si="652"/>
        <v>582.47069999999997</v>
      </c>
      <c r="F2002" s="1307">
        <v>1</v>
      </c>
      <c r="G2002" s="1308">
        <f t="shared" si="650"/>
        <v>582.47</v>
      </c>
      <c r="H2002" s="1306">
        <f t="shared" si="653"/>
        <v>140.32</v>
      </c>
      <c r="I2002" s="1309">
        <f t="shared" si="654"/>
        <v>722.79</v>
      </c>
    </row>
    <row r="2003" spans="1:9" ht="25.5" x14ac:dyDescent="0.2">
      <c r="A2003" s="1290" t="s">
        <v>956</v>
      </c>
      <c r="B2003" s="1325">
        <v>112</v>
      </c>
      <c r="C2003" s="1306">
        <f t="shared" si="651"/>
        <v>0.70886075949367089</v>
      </c>
      <c r="D2003" s="1305">
        <v>3.8542000000000001</v>
      </c>
      <c r="E2003" s="1306">
        <f t="shared" si="652"/>
        <v>431.67040000000003</v>
      </c>
      <c r="F2003" s="1307">
        <v>1</v>
      </c>
      <c r="G2003" s="1308">
        <f t="shared" si="650"/>
        <v>431.67</v>
      </c>
      <c r="H2003" s="1306">
        <f t="shared" si="653"/>
        <v>103.99</v>
      </c>
      <c r="I2003" s="1309">
        <f t="shared" si="654"/>
        <v>535.66</v>
      </c>
    </row>
    <row r="2004" spans="1:9" ht="25.5" x14ac:dyDescent="0.2">
      <c r="A2004" s="1290" t="s">
        <v>956</v>
      </c>
      <c r="B2004" s="1325">
        <v>168</v>
      </c>
      <c r="C2004" s="1306">
        <f t="shared" si="651"/>
        <v>1.0632911392405062</v>
      </c>
      <c r="D2004" s="1305">
        <v>3.8542000000000001</v>
      </c>
      <c r="E2004" s="1306">
        <f t="shared" si="652"/>
        <v>647.50559999999996</v>
      </c>
      <c r="F2004" s="1307">
        <v>1</v>
      </c>
      <c r="G2004" s="1308">
        <f t="shared" si="650"/>
        <v>647.51</v>
      </c>
      <c r="H2004" s="1306">
        <f t="shared" si="653"/>
        <v>155.99</v>
      </c>
      <c r="I2004" s="1309">
        <f t="shared" si="654"/>
        <v>803.5</v>
      </c>
    </row>
    <row r="2005" spans="1:9" ht="25.5" x14ac:dyDescent="0.2">
      <c r="A2005" s="1290" t="s">
        <v>956</v>
      </c>
      <c r="B2005" s="1325">
        <v>96</v>
      </c>
      <c r="C2005" s="1306">
        <f t="shared" si="651"/>
        <v>0.60759493670886078</v>
      </c>
      <c r="D2005" s="1305">
        <v>3.8542000000000001</v>
      </c>
      <c r="E2005" s="1306">
        <f t="shared" si="652"/>
        <v>370.00319999999999</v>
      </c>
      <c r="F2005" s="1307">
        <v>1</v>
      </c>
      <c r="G2005" s="1308">
        <f t="shared" si="650"/>
        <v>370</v>
      </c>
      <c r="H2005" s="1306">
        <f t="shared" si="653"/>
        <v>89.13</v>
      </c>
      <c r="I2005" s="1309">
        <f t="shared" si="654"/>
        <v>459.13</v>
      </c>
    </row>
    <row r="2006" spans="1:9" ht="25.5" x14ac:dyDescent="0.2">
      <c r="A2006" s="1290" t="s">
        <v>956</v>
      </c>
      <c r="B2006" s="1325">
        <v>48</v>
      </c>
      <c r="C2006" s="1306">
        <f t="shared" si="651"/>
        <v>0.30379746835443039</v>
      </c>
      <c r="D2006" s="1305">
        <v>3.8542000000000001</v>
      </c>
      <c r="E2006" s="1306">
        <f t="shared" si="652"/>
        <v>185.0016</v>
      </c>
      <c r="F2006" s="1307">
        <v>1</v>
      </c>
      <c r="G2006" s="1308">
        <f t="shared" si="650"/>
        <v>185</v>
      </c>
      <c r="H2006" s="1306">
        <f t="shared" si="653"/>
        <v>44.57</v>
      </c>
      <c r="I2006" s="1309">
        <f t="shared" si="654"/>
        <v>229.57</v>
      </c>
    </row>
    <row r="2007" spans="1:9" ht="25.5" x14ac:dyDescent="0.2">
      <c r="A2007" s="1290" t="s">
        <v>956</v>
      </c>
      <c r="B2007" s="1325">
        <v>168</v>
      </c>
      <c r="C2007" s="1306">
        <f t="shared" si="651"/>
        <v>1.0632911392405062</v>
      </c>
      <c r="D2007" s="1305">
        <v>3.8542000000000001</v>
      </c>
      <c r="E2007" s="1306">
        <f t="shared" si="652"/>
        <v>647.50559999999996</v>
      </c>
      <c r="F2007" s="1307">
        <v>1</v>
      </c>
      <c r="G2007" s="1308">
        <f t="shared" si="650"/>
        <v>647.51</v>
      </c>
      <c r="H2007" s="1306">
        <f t="shared" si="653"/>
        <v>155.99</v>
      </c>
      <c r="I2007" s="1309">
        <f t="shared" si="654"/>
        <v>803.5</v>
      </c>
    </row>
    <row r="2008" spans="1:9" ht="25.5" x14ac:dyDescent="0.2">
      <c r="A2008" s="1290" t="s">
        <v>956</v>
      </c>
      <c r="B2008" s="1325">
        <v>96</v>
      </c>
      <c r="C2008" s="1306">
        <f t="shared" si="651"/>
        <v>0.60759493670886078</v>
      </c>
      <c r="D2008" s="1305">
        <v>3.8542000000000001</v>
      </c>
      <c r="E2008" s="1306">
        <f t="shared" si="652"/>
        <v>370.00319999999999</v>
      </c>
      <c r="F2008" s="1307">
        <v>1</v>
      </c>
      <c r="G2008" s="1308">
        <f t="shared" si="650"/>
        <v>370</v>
      </c>
      <c r="H2008" s="1306">
        <f t="shared" si="653"/>
        <v>89.13</v>
      </c>
      <c r="I2008" s="1309">
        <f t="shared" si="654"/>
        <v>459.13</v>
      </c>
    </row>
    <row r="2009" spans="1:9" ht="25.5" x14ac:dyDescent="0.2">
      <c r="A2009" s="1290" t="s">
        <v>956</v>
      </c>
      <c r="B2009" s="1325">
        <v>96</v>
      </c>
      <c r="C2009" s="1306">
        <f t="shared" si="651"/>
        <v>0.60759493670886078</v>
      </c>
      <c r="D2009" s="1305">
        <v>3.8542000000000001</v>
      </c>
      <c r="E2009" s="1306">
        <f t="shared" si="652"/>
        <v>370.00319999999999</v>
      </c>
      <c r="F2009" s="1307">
        <v>1</v>
      </c>
      <c r="G2009" s="1308">
        <f t="shared" si="650"/>
        <v>370</v>
      </c>
      <c r="H2009" s="1306">
        <f t="shared" si="653"/>
        <v>89.13</v>
      </c>
      <c r="I2009" s="1309">
        <f t="shared" si="654"/>
        <v>459.13</v>
      </c>
    </row>
    <row r="2010" spans="1:9" ht="25.5" x14ac:dyDescent="0.2">
      <c r="A2010" s="1290" t="s">
        <v>956</v>
      </c>
      <c r="B2010" s="1325">
        <v>128</v>
      </c>
      <c r="C2010" s="1306">
        <f t="shared" si="651"/>
        <v>0.810126582278481</v>
      </c>
      <c r="D2010" s="1305">
        <v>3.8542000000000001</v>
      </c>
      <c r="E2010" s="1306">
        <f t="shared" si="652"/>
        <v>493.33760000000001</v>
      </c>
      <c r="F2010" s="1307">
        <v>1</v>
      </c>
      <c r="G2010" s="1308">
        <f t="shared" si="650"/>
        <v>493.34</v>
      </c>
      <c r="H2010" s="1306">
        <f t="shared" si="653"/>
        <v>118.85</v>
      </c>
      <c r="I2010" s="1309">
        <f t="shared" si="654"/>
        <v>612.18999999999994</v>
      </c>
    </row>
    <row r="2011" spans="1:9" ht="25.5" x14ac:dyDescent="0.2">
      <c r="A2011" s="1290" t="s">
        <v>956</v>
      </c>
      <c r="B2011" s="1325">
        <v>168</v>
      </c>
      <c r="C2011" s="1306">
        <f t="shared" si="651"/>
        <v>1.0632911392405062</v>
      </c>
      <c r="D2011" s="1305">
        <v>3.8542000000000001</v>
      </c>
      <c r="E2011" s="1306">
        <f t="shared" si="652"/>
        <v>647.50559999999996</v>
      </c>
      <c r="F2011" s="1307">
        <v>1</v>
      </c>
      <c r="G2011" s="1308">
        <f t="shared" si="650"/>
        <v>647.51</v>
      </c>
      <c r="H2011" s="1306">
        <f t="shared" si="653"/>
        <v>155.99</v>
      </c>
      <c r="I2011" s="1309">
        <f t="shared" si="654"/>
        <v>803.5</v>
      </c>
    </row>
    <row r="2012" spans="1:9" ht="25.5" x14ac:dyDescent="0.2">
      <c r="A2012" s="1290" t="s">
        <v>956</v>
      </c>
      <c r="B2012" s="1325">
        <v>168</v>
      </c>
      <c r="C2012" s="1306">
        <f t="shared" si="651"/>
        <v>1.0632911392405062</v>
      </c>
      <c r="D2012" s="1305">
        <v>3.8542000000000001</v>
      </c>
      <c r="E2012" s="1306">
        <f t="shared" si="652"/>
        <v>647.50559999999996</v>
      </c>
      <c r="F2012" s="1307">
        <v>1</v>
      </c>
      <c r="G2012" s="1308">
        <f t="shared" si="650"/>
        <v>647.51</v>
      </c>
      <c r="H2012" s="1306">
        <f t="shared" si="653"/>
        <v>155.99</v>
      </c>
      <c r="I2012" s="1309">
        <f t="shared" si="654"/>
        <v>803.5</v>
      </c>
    </row>
    <row r="2013" spans="1:9" ht="25.5" x14ac:dyDescent="0.2">
      <c r="A2013" s="1290" t="s">
        <v>956</v>
      </c>
      <c r="B2013" s="1325">
        <v>128</v>
      </c>
      <c r="C2013" s="1306">
        <f t="shared" si="651"/>
        <v>0.810126582278481</v>
      </c>
      <c r="D2013" s="1305">
        <v>3.8542000000000001</v>
      </c>
      <c r="E2013" s="1306">
        <f t="shared" si="652"/>
        <v>493.33760000000001</v>
      </c>
      <c r="F2013" s="1307">
        <v>1</v>
      </c>
      <c r="G2013" s="1308">
        <f t="shared" si="650"/>
        <v>493.34</v>
      </c>
      <c r="H2013" s="1306">
        <f t="shared" si="653"/>
        <v>118.85</v>
      </c>
      <c r="I2013" s="1309">
        <f t="shared" si="654"/>
        <v>612.18999999999994</v>
      </c>
    </row>
    <row r="2014" spans="1:9" ht="25.5" x14ac:dyDescent="0.2">
      <c r="A2014" s="1290" t="s">
        <v>956</v>
      </c>
      <c r="B2014" s="1325">
        <v>120</v>
      </c>
      <c r="C2014" s="1306">
        <f t="shared" si="651"/>
        <v>0.759493670886076</v>
      </c>
      <c r="D2014" s="1305">
        <v>3.8542000000000001</v>
      </c>
      <c r="E2014" s="1306">
        <f t="shared" si="652"/>
        <v>462.50400000000002</v>
      </c>
      <c r="F2014" s="1307">
        <v>1</v>
      </c>
      <c r="G2014" s="1308">
        <f t="shared" si="650"/>
        <v>462.5</v>
      </c>
      <c r="H2014" s="1306">
        <f t="shared" si="653"/>
        <v>111.42</v>
      </c>
      <c r="I2014" s="1309">
        <f t="shared" si="654"/>
        <v>573.91999999999996</v>
      </c>
    </row>
    <row r="2015" spans="1:9" ht="25.5" x14ac:dyDescent="0.2">
      <c r="A2015" s="1290" t="s">
        <v>956</v>
      </c>
      <c r="B2015" s="1325">
        <v>72</v>
      </c>
      <c r="C2015" s="1306">
        <f t="shared" si="651"/>
        <v>0.45569620253164556</v>
      </c>
      <c r="D2015" s="1305">
        <v>3.8542000000000001</v>
      </c>
      <c r="E2015" s="1306">
        <f t="shared" si="652"/>
        <v>277.50240000000002</v>
      </c>
      <c r="F2015" s="1307">
        <v>1</v>
      </c>
      <c r="G2015" s="1308">
        <f t="shared" si="650"/>
        <v>277.5</v>
      </c>
      <c r="H2015" s="1306">
        <f t="shared" si="653"/>
        <v>66.849999999999994</v>
      </c>
      <c r="I2015" s="1309">
        <f t="shared" si="654"/>
        <v>344.35</v>
      </c>
    </row>
    <row r="2016" spans="1:9" ht="25.5" x14ac:dyDescent="0.2">
      <c r="A2016" s="1290" t="s">
        <v>956</v>
      </c>
      <c r="B2016" s="1325">
        <v>160</v>
      </c>
      <c r="C2016" s="1306">
        <f t="shared" si="651"/>
        <v>1.0126582278481013</v>
      </c>
      <c r="D2016" s="1305">
        <v>3.8542000000000001</v>
      </c>
      <c r="E2016" s="1306">
        <f t="shared" si="652"/>
        <v>616.67200000000003</v>
      </c>
      <c r="F2016" s="1307">
        <v>1</v>
      </c>
      <c r="G2016" s="1308">
        <f t="shared" si="650"/>
        <v>616.66999999999996</v>
      </c>
      <c r="H2016" s="1306">
        <f t="shared" si="653"/>
        <v>148.56</v>
      </c>
      <c r="I2016" s="1309">
        <f t="shared" si="654"/>
        <v>765.23</v>
      </c>
    </row>
    <row r="2017" spans="1:9" ht="25.5" x14ac:dyDescent="0.2">
      <c r="A2017" s="1290" t="s">
        <v>956</v>
      </c>
      <c r="B2017" s="1325">
        <v>72</v>
      </c>
      <c r="C2017" s="1306">
        <f t="shared" si="651"/>
        <v>0.45569620253164556</v>
      </c>
      <c r="D2017" s="1305">
        <v>3.8542000000000001</v>
      </c>
      <c r="E2017" s="1306">
        <f t="shared" si="652"/>
        <v>277.50240000000002</v>
      </c>
      <c r="F2017" s="1307">
        <v>1</v>
      </c>
      <c r="G2017" s="1308">
        <f t="shared" si="650"/>
        <v>277.5</v>
      </c>
      <c r="H2017" s="1306">
        <f t="shared" si="653"/>
        <v>66.849999999999994</v>
      </c>
      <c r="I2017" s="1309">
        <f t="shared" si="654"/>
        <v>344.35</v>
      </c>
    </row>
    <row r="2018" spans="1:9" ht="25.5" x14ac:dyDescent="0.2">
      <c r="A2018" s="1290" t="s">
        <v>956</v>
      </c>
      <c r="B2018" s="1325">
        <v>48</v>
      </c>
      <c r="C2018" s="1306">
        <f t="shared" si="651"/>
        <v>0.30379746835443039</v>
      </c>
      <c r="D2018" s="1305">
        <v>3.8542000000000001</v>
      </c>
      <c r="E2018" s="1306">
        <f t="shared" si="652"/>
        <v>185.0016</v>
      </c>
      <c r="F2018" s="1307">
        <v>1</v>
      </c>
      <c r="G2018" s="1308">
        <f t="shared" si="650"/>
        <v>185</v>
      </c>
      <c r="H2018" s="1306">
        <f t="shared" si="653"/>
        <v>44.57</v>
      </c>
      <c r="I2018" s="1309">
        <f t="shared" si="654"/>
        <v>229.57</v>
      </c>
    </row>
    <row r="2019" spans="1:9" ht="25.5" x14ac:dyDescent="0.2">
      <c r="A2019" s="1290" t="s">
        <v>956</v>
      </c>
      <c r="B2019" s="1325">
        <v>176</v>
      </c>
      <c r="C2019" s="1306">
        <f t="shared" si="651"/>
        <v>1.1139240506329113</v>
      </c>
      <c r="D2019" s="1305">
        <v>3.8542000000000001</v>
      </c>
      <c r="E2019" s="1306">
        <f t="shared" si="652"/>
        <v>678.33920000000001</v>
      </c>
      <c r="F2019" s="1307">
        <v>1</v>
      </c>
      <c r="G2019" s="1308">
        <f t="shared" si="650"/>
        <v>678.34</v>
      </c>
      <c r="H2019" s="1306">
        <f t="shared" si="653"/>
        <v>163.41</v>
      </c>
      <c r="I2019" s="1309">
        <f t="shared" si="654"/>
        <v>841.75</v>
      </c>
    </row>
    <row r="2020" spans="1:9" ht="25.5" x14ac:dyDescent="0.2">
      <c r="A2020" s="1290" t="s">
        <v>956</v>
      </c>
      <c r="B2020" s="1325">
        <v>120</v>
      </c>
      <c r="C2020" s="1306">
        <f t="shared" si="651"/>
        <v>0.759493670886076</v>
      </c>
      <c r="D2020" s="1305">
        <v>3.8542000000000001</v>
      </c>
      <c r="E2020" s="1306">
        <f t="shared" si="652"/>
        <v>462.50400000000002</v>
      </c>
      <c r="F2020" s="1307">
        <v>1</v>
      </c>
      <c r="G2020" s="1308">
        <f t="shared" si="650"/>
        <v>462.5</v>
      </c>
      <c r="H2020" s="1306">
        <f t="shared" si="653"/>
        <v>111.42</v>
      </c>
      <c r="I2020" s="1309">
        <f t="shared" si="654"/>
        <v>573.91999999999996</v>
      </c>
    </row>
    <row r="2021" spans="1:9" ht="25.5" x14ac:dyDescent="0.2">
      <c r="A2021" s="1290" t="s">
        <v>956</v>
      </c>
      <c r="B2021" s="1325">
        <v>88</v>
      </c>
      <c r="C2021" s="1306">
        <f t="shared" si="651"/>
        <v>0.55696202531645567</v>
      </c>
      <c r="D2021" s="1305">
        <v>3.8542000000000001</v>
      </c>
      <c r="E2021" s="1306">
        <f t="shared" si="652"/>
        <v>339.1696</v>
      </c>
      <c r="F2021" s="1307">
        <v>1</v>
      </c>
      <c r="G2021" s="1308">
        <f t="shared" si="650"/>
        <v>339.17</v>
      </c>
      <c r="H2021" s="1306">
        <f t="shared" si="653"/>
        <v>81.709999999999994</v>
      </c>
      <c r="I2021" s="1309">
        <f t="shared" si="654"/>
        <v>420.88</v>
      </c>
    </row>
    <row r="2022" spans="1:9" x14ac:dyDescent="0.2">
      <c r="A2022" s="1290" t="s">
        <v>1757</v>
      </c>
      <c r="B2022" s="1325">
        <v>55</v>
      </c>
      <c r="C2022" s="1306">
        <f t="shared" si="651"/>
        <v>0.34810126582278483</v>
      </c>
      <c r="D2022" s="1305">
        <v>531</v>
      </c>
      <c r="E2022" s="1306">
        <f>D2022*C2022</f>
        <v>184.84177215189874</v>
      </c>
      <c r="F2022" s="1307">
        <v>1</v>
      </c>
      <c r="G2022" s="1308">
        <f t="shared" si="650"/>
        <v>184.84</v>
      </c>
      <c r="H2022" s="1306">
        <f t="shared" si="653"/>
        <v>44.53</v>
      </c>
      <c r="I2022" s="1309">
        <f t="shared" si="654"/>
        <v>229.37</v>
      </c>
    </row>
    <row r="2023" spans="1:9" x14ac:dyDescent="0.2">
      <c r="A2023" s="1290" t="s">
        <v>948</v>
      </c>
      <c r="B2023" s="1325">
        <v>135</v>
      </c>
      <c r="C2023" s="1306">
        <f t="shared" si="651"/>
        <v>0.85443037974683544</v>
      </c>
      <c r="D2023" s="1305">
        <v>693</v>
      </c>
      <c r="E2023" s="1306">
        <f>D2023*C2023</f>
        <v>592.12025316455697</v>
      </c>
      <c r="F2023" s="1307">
        <v>1</v>
      </c>
      <c r="G2023" s="1308">
        <f t="shared" si="650"/>
        <v>592.12</v>
      </c>
      <c r="H2023" s="1306">
        <f t="shared" si="653"/>
        <v>142.63999999999999</v>
      </c>
      <c r="I2023" s="1309">
        <f t="shared" si="654"/>
        <v>734.76</v>
      </c>
    </row>
    <row r="2024" spans="1:9" x14ac:dyDescent="0.2">
      <c r="A2024" s="1290" t="s">
        <v>948</v>
      </c>
      <c r="B2024" s="1325">
        <v>158</v>
      </c>
      <c r="C2024" s="1306">
        <f t="shared" si="651"/>
        <v>1</v>
      </c>
      <c r="D2024" s="1305">
        <v>693</v>
      </c>
      <c r="E2024" s="1306">
        <f>D2024*C2024</f>
        <v>693</v>
      </c>
      <c r="F2024" s="1307">
        <v>1</v>
      </c>
      <c r="G2024" s="1308">
        <f t="shared" si="650"/>
        <v>693</v>
      </c>
      <c r="H2024" s="1306">
        <f t="shared" si="653"/>
        <v>166.94</v>
      </c>
      <c r="I2024" s="1309">
        <f t="shared" si="654"/>
        <v>859.94</v>
      </c>
    </row>
    <row r="2025" spans="1:9" x14ac:dyDescent="0.2">
      <c r="A2025" s="1290" t="s">
        <v>1758</v>
      </c>
      <c r="B2025" s="1325">
        <v>158</v>
      </c>
      <c r="C2025" s="1306">
        <f t="shared" si="651"/>
        <v>1</v>
      </c>
      <c r="D2025" s="1305">
        <v>1250</v>
      </c>
      <c r="E2025" s="1306">
        <f>D2025*C2025</f>
        <v>1250</v>
      </c>
      <c r="F2025" s="1307">
        <v>1</v>
      </c>
      <c r="G2025" s="1308">
        <f t="shared" si="650"/>
        <v>1250</v>
      </c>
      <c r="H2025" s="1306">
        <f t="shared" si="653"/>
        <v>301.13</v>
      </c>
      <c r="I2025" s="1309">
        <f t="shared" si="654"/>
        <v>1551.13</v>
      </c>
    </row>
    <row r="2026" spans="1:9" x14ac:dyDescent="0.2">
      <c r="A2026" s="1290" t="s">
        <v>1653</v>
      </c>
      <c r="B2026" s="1325">
        <v>8</v>
      </c>
      <c r="C2026" s="1306">
        <f t="shared" si="651"/>
        <v>5.0632911392405063E-2</v>
      </c>
      <c r="D2026" s="1305">
        <v>3.8361999999999998</v>
      </c>
      <c r="E2026" s="1306">
        <f t="shared" ref="E2026:E2076" si="655">D2026*B2026</f>
        <v>30.689599999999999</v>
      </c>
      <c r="F2026" s="1307">
        <v>1</v>
      </c>
      <c r="G2026" s="1308">
        <f t="shared" si="650"/>
        <v>30.69</v>
      </c>
      <c r="H2026" s="1306">
        <f t="shared" si="653"/>
        <v>7.39</v>
      </c>
      <c r="I2026" s="1309">
        <f t="shared" si="654"/>
        <v>38.08</v>
      </c>
    </row>
    <row r="2027" spans="1:9" x14ac:dyDescent="0.2">
      <c r="A2027" s="1290" t="s">
        <v>1653</v>
      </c>
      <c r="B2027" s="1325">
        <v>120</v>
      </c>
      <c r="C2027" s="1306">
        <f t="shared" si="651"/>
        <v>0.759493670886076</v>
      </c>
      <c r="D2027" s="1305">
        <v>3.8361999999999998</v>
      </c>
      <c r="E2027" s="1306">
        <f t="shared" si="655"/>
        <v>460.34399999999999</v>
      </c>
      <c r="F2027" s="1307">
        <v>1</v>
      </c>
      <c r="G2027" s="1308">
        <f t="shared" si="650"/>
        <v>460.34</v>
      </c>
      <c r="H2027" s="1306">
        <f t="shared" si="653"/>
        <v>110.9</v>
      </c>
      <c r="I2027" s="1309">
        <f t="shared" si="654"/>
        <v>571.24</v>
      </c>
    </row>
    <row r="2028" spans="1:9" x14ac:dyDescent="0.2">
      <c r="A2028" s="1290" t="s">
        <v>1653</v>
      </c>
      <c r="B2028" s="1325">
        <v>224</v>
      </c>
      <c r="C2028" s="1306">
        <f t="shared" si="651"/>
        <v>1.4177215189873418</v>
      </c>
      <c r="D2028" s="1305">
        <v>3.8361999999999998</v>
      </c>
      <c r="E2028" s="1306">
        <f t="shared" si="655"/>
        <v>859.30880000000002</v>
      </c>
      <c r="F2028" s="1307">
        <v>1</v>
      </c>
      <c r="G2028" s="1308">
        <f t="shared" si="650"/>
        <v>859.31</v>
      </c>
      <c r="H2028" s="1306">
        <f t="shared" si="653"/>
        <v>207.01</v>
      </c>
      <c r="I2028" s="1309">
        <f t="shared" si="654"/>
        <v>1066.32</v>
      </c>
    </row>
    <row r="2029" spans="1:9" x14ac:dyDescent="0.2">
      <c r="A2029" s="1290" t="s">
        <v>1653</v>
      </c>
      <c r="B2029" s="1325">
        <v>168</v>
      </c>
      <c r="C2029" s="1306">
        <f t="shared" si="651"/>
        <v>1.0632911392405062</v>
      </c>
      <c r="D2029" s="1305">
        <v>3.8361999999999998</v>
      </c>
      <c r="E2029" s="1306">
        <f t="shared" si="655"/>
        <v>644.48159999999996</v>
      </c>
      <c r="F2029" s="1307">
        <v>1</v>
      </c>
      <c r="G2029" s="1308">
        <f t="shared" si="650"/>
        <v>644.48</v>
      </c>
      <c r="H2029" s="1306">
        <f t="shared" si="653"/>
        <v>155.26</v>
      </c>
      <c r="I2029" s="1309">
        <f t="shared" si="654"/>
        <v>799.74</v>
      </c>
    </row>
    <row r="2030" spans="1:9" x14ac:dyDescent="0.2">
      <c r="A2030" s="1290" t="s">
        <v>1653</v>
      </c>
      <c r="B2030" s="1325">
        <v>184</v>
      </c>
      <c r="C2030" s="1306">
        <f t="shared" si="651"/>
        <v>1.1645569620253164</v>
      </c>
      <c r="D2030" s="1305">
        <v>3.8361999999999998</v>
      </c>
      <c r="E2030" s="1306">
        <f t="shared" si="655"/>
        <v>705.86079999999993</v>
      </c>
      <c r="F2030" s="1307">
        <v>1</v>
      </c>
      <c r="G2030" s="1308">
        <f t="shared" si="650"/>
        <v>705.86</v>
      </c>
      <c r="H2030" s="1306">
        <f t="shared" si="653"/>
        <v>170.04</v>
      </c>
      <c r="I2030" s="1309">
        <f t="shared" si="654"/>
        <v>875.9</v>
      </c>
    </row>
    <row r="2031" spans="1:9" x14ac:dyDescent="0.2">
      <c r="A2031" s="1290" t="s">
        <v>1653</v>
      </c>
      <c r="B2031" s="1325">
        <v>168</v>
      </c>
      <c r="C2031" s="1306">
        <f t="shared" si="651"/>
        <v>1.0632911392405062</v>
      </c>
      <c r="D2031" s="1305">
        <v>3.8361999999999998</v>
      </c>
      <c r="E2031" s="1306">
        <f t="shared" si="655"/>
        <v>644.48159999999996</v>
      </c>
      <c r="F2031" s="1307">
        <v>1</v>
      </c>
      <c r="G2031" s="1308">
        <f t="shared" si="650"/>
        <v>644.48</v>
      </c>
      <c r="H2031" s="1306">
        <f t="shared" si="653"/>
        <v>155.26</v>
      </c>
      <c r="I2031" s="1309">
        <f t="shared" si="654"/>
        <v>799.74</v>
      </c>
    </row>
    <row r="2032" spans="1:9" x14ac:dyDescent="0.2">
      <c r="A2032" s="1290" t="s">
        <v>1653</v>
      </c>
      <c r="B2032" s="1325">
        <v>24</v>
      </c>
      <c r="C2032" s="1306">
        <f t="shared" si="651"/>
        <v>0.15189873417721519</v>
      </c>
      <c r="D2032" s="1305">
        <v>3.8361999999999998</v>
      </c>
      <c r="E2032" s="1306">
        <f t="shared" si="655"/>
        <v>92.068799999999996</v>
      </c>
      <c r="F2032" s="1307">
        <v>1</v>
      </c>
      <c r="G2032" s="1308">
        <f t="shared" si="650"/>
        <v>92.07</v>
      </c>
      <c r="H2032" s="1306">
        <f t="shared" si="653"/>
        <v>22.18</v>
      </c>
      <c r="I2032" s="1309">
        <f t="shared" si="654"/>
        <v>114.25</v>
      </c>
    </row>
    <row r="2033" spans="1:9" x14ac:dyDescent="0.2">
      <c r="A2033" s="1290" t="s">
        <v>1653</v>
      </c>
      <c r="B2033" s="1325">
        <v>144</v>
      </c>
      <c r="C2033" s="1306">
        <f t="shared" si="651"/>
        <v>0.91139240506329111</v>
      </c>
      <c r="D2033" s="1305">
        <v>3.8361999999999998</v>
      </c>
      <c r="E2033" s="1306">
        <f t="shared" si="655"/>
        <v>552.41279999999995</v>
      </c>
      <c r="F2033" s="1307">
        <v>1</v>
      </c>
      <c r="G2033" s="1308">
        <f t="shared" si="650"/>
        <v>552.41</v>
      </c>
      <c r="H2033" s="1306">
        <f t="shared" si="653"/>
        <v>133.08000000000001</v>
      </c>
      <c r="I2033" s="1309">
        <f t="shared" si="654"/>
        <v>685.49</v>
      </c>
    </row>
    <row r="2034" spans="1:9" x14ac:dyDescent="0.2">
      <c r="A2034" s="1290" t="s">
        <v>1653</v>
      </c>
      <c r="B2034" s="1325">
        <v>168</v>
      </c>
      <c r="C2034" s="1306">
        <f t="shared" si="651"/>
        <v>1.0632911392405062</v>
      </c>
      <c r="D2034" s="1305">
        <v>3.8361999999999998</v>
      </c>
      <c r="E2034" s="1306">
        <f t="shared" si="655"/>
        <v>644.48159999999996</v>
      </c>
      <c r="F2034" s="1307">
        <v>1</v>
      </c>
      <c r="G2034" s="1308">
        <f t="shared" si="650"/>
        <v>644.48</v>
      </c>
      <c r="H2034" s="1306">
        <f t="shared" si="653"/>
        <v>155.26</v>
      </c>
      <c r="I2034" s="1309">
        <f t="shared" si="654"/>
        <v>799.74</v>
      </c>
    </row>
    <row r="2035" spans="1:9" x14ac:dyDescent="0.2">
      <c r="A2035" s="1290" t="s">
        <v>1653</v>
      </c>
      <c r="B2035" s="1325">
        <v>144</v>
      </c>
      <c r="C2035" s="1306">
        <f t="shared" si="651"/>
        <v>0.91139240506329111</v>
      </c>
      <c r="D2035" s="1305">
        <v>3.8361999999999998</v>
      </c>
      <c r="E2035" s="1306">
        <f t="shared" si="655"/>
        <v>552.41279999999995</v>
      </c>
      <c r="F2035" s="1307">
        <v>1</v>
      </c>
      <c r="G2035" s="1308">
        <f t="shared" si="650"/>
        <v>552.41</v>
      </c>
      <c r="H2035" s="1306">
        <f t="shared" si="653"/>
        <v>133.08000000000001</v>
      </c>
      <c r="I2035" s="1309">
        <f t="shared" si="654"/>
        <v>685.49</v>
      </c>
    </row>
    <row r="2036" spans="1:9" x14ac:dyDescent="0.2">
      <c r="A2036" s="1290" t="s">
        <v>1653</v>
      </c>
      <c r="B2036" s="1325">
        <v>168</v>
      </c>
      <c r="C2036" s="1306">
        <f t="shared" si="651"/>
        <v>1.0632911392405062</v>
      </c>
      <c r="D2036" s="1305">
        <v>3.8361999999999998</v>
      </c>
      <c r="E2036" s="1306">
        <f t="shared" si="655"/>
        <v>644.48159999999996</v>
      </c>
      <c r="F2036" s="1307">
        <v>1</v>
      </c>
      <c r="G2036" s="1308">
        <f t="shared" si="650"/>
        <v>644.48</v>
      </c>
      <c r="H2036" s="1306">
        <f t="shared" si="653"/>
        <v>155.26</v>
      </c>
      <c r="I2036" s="1309">
        <f t="shared" si="654"/>
        <v>799.74</v>
      </c>
    </row>
    <row r="2037" spans="1:9" x14ac:dyDescent="0.2">
      <c r="A2037" s="1290" t="s">
        <v>1653</v>
      </c>
      <c r="B2037" s="1325">
        <v>216</v>
      </c>
      <c r="C2037" s="1306">
        <f t="shared" si="651"/>
        <v>1.3670886075949367</v>
      </c>
      <c r="D2037" s="1305">
        <v>3.8361999999999998</v>
      </c>
      <c r="E2037" s="1306">
        <f t="shared" si="655"/>
        <v>828.61919999999998</v>
      </c>
      <c r="F2037" s="1307">
        <v>1</v>
      </c>
      <c r="G2037" s="1308">
        <f t="shared" si="650"/>
        <v>828.62</v>
      </c>
      <c r="H2037" s="1306">
        <f t="shared" si="653"/>
        <v>199.61</v>
      </c>
      <c r="I2037" s="1309">
        <f t="shared" si="654"/>
        <v>1028.23</v>
      </c>
    </row>
    <row r="2038" spans="1:9" x14ac:dyDescent="0.2">
      <c r="A2038" s="1290" t="s">
        <v>1653</v>
      </c>
      <c r="B2038" s="1325">
        <v>120</v>
      </c>
      <c r="C2038" s="1306">
        <f t="shared" si="651"/>
        <v>0.759493670886076</v>
      </c>
      <c r="D2038" s="1305">
        <v>3.8361999999999998</v>
      </c>
      <c r="E2038" s="1306">
        <f t="shared" si="655"/>
        <v>460.34399999999999</v>
      </c>
      <c r="F2038" s="1307">
        <v>1</v>
      </c>
      <c r="G2038" s="1308">
        <f t="shared" si="650"/>
        <v>460.34</v>
      </c>
      <c r="H2038" s="1306">
        <f t="shared" si="653"/>
        <v>110.9</v>
      </c>
      <c r="I2038" s="1309">
        <f t="shared" si="654"/>
        <v>571.24</v>
      </c>
    </row>
    <row r="2039" spans="1:9" x14ac:dyDescent="0.2">
      <c r="A2039" s="1290" t="s">
        <v>1653</v>
      </c>
      <c r="B2039" s="1325">
        <v>120</v>
      </c>
      <c r="C2039" s="1306">
        <f t="shared" si="651"/>
        <v>0.759493670886076</v>
      </c>
      <c r="D2039" s="1305">
        <v>3.8361999999999998</v>
      </c>
      <c r="E2039" s="1306">
        <f t="shared" si="655"/>
        <v>460.34399999999999</v>
      </c>
      <c r="F2039" s="1307">
        <v>1</v>
      </c>
      <c r="G2039" s="1308">
        <f t="shared" si="650"/>
        <v>460.34</v>
      </c>
      <c r="H2039" s="1306">
        <f t="shared" si="653"/>
        <v>110.9</v>
      </c>
      <c r="I2039" s="1309">
        <f t="shared" si="654"/>
        <v>571.24</v>
      </c>
    </row>
    <row r="2040" spans="1:9" x14ac:dyDescent="0.2">
      <c r="A2040" s="1290" t="s">
        <v>1653</v>
      </c>
      <c r="B2040" s="1325">
        <v>144</v>
      </c>
      <c r="C2040" s="1306">
        <f t="shared" si="651"/>
        <v>0.91139240506329111</v>
      </c>
      <c r="D2040" s="1305">
        <v>3.8361999999999998</v>
      </c>
      <c r="E2040" s="1306">
        <f t="shared" si="655"/>
        <v>552.41279999999995</v>
      </c>
      <c r="F2040" s="1307">
        <v>1</v>
      </c>
      <c r="G2040" s="1308">
        <f t="shared" si="650"/>
        <v>552.41</v>
      </c>
      <c r="H2040" s="1306">
        <f t="shared" si="653"/>
        <v>133.08000000000001</v>
      </c>
      <c r="I2040" s="1309">
        <f t="shared" si="654"/>
        <v>685.49</v>
      </c>
    </row>
    <row r="2041" spans="1:9" x14ac:dyDescent="0.2">
      <c r="A2041" s="1290" t="s">
        <v>1653</v>
      </c>
      <c r="B2041" s="1325">
        <v>176</v>
      </c>
      <c r="C2041" s="1306">
        <f t="shared" si="651"/>
        <v>1.1139240506329113</v>
      </c>
      <c r="D2041" s="1305">
        <v>3.8361999999999998</v>
      </c>
      <c r="E2041" s="1306">
        <f t="shared" si="655"/>
        <v>675.1712</v>
      </c>
      <c r="F2041" s="1307">
        <v>1</v>
      </c>
      <c r="G2041" s="1308">
        <f t="shared" si="650"/>
        <v>675.17</v>
      </c>
      <c r="H2041" s="1306">
        <f t="shared" si="653"/>
        <v>162.65</v>
      </c>
      <c r="I2041" s="1309">
        <f t="shared" si="654"/>
        <v>837.81999999999994</v>
      </c>
    </row>
    <row r="2042" spans="1:9" x14ac:dyDescent="0.2">
      <c r="A2042" s="1290" t="s">
        <v>1653</v>
      </c>
      <c r="B2042" s="1325">
        <v>168</v>
      </c>
      <c r="C2042" s="1306">
        <f t="shared" si="651"/>
        <v>1.0632911392405062</v>
      </c>
      <c r="D2042" s="1305">
        <v>3.8361999999999998</v>
      </c>
      <c r="E2042" s="1306">
        <f t="shared" si="655"/>
        <v>644.48159999999996</v>
      </c>
      <c r="F2042" s="1307">
        <v>1</v>
      </c>
      <c r="G2042" s="1308">
        <f t="shared" si="650"/>
        <v>644.48</v>
      </c>
      <c r="H2042" s="1306">
        <f t="shared" si="653"/>
        <v>155.26</v>
      </c>
      <c r="I2042" s="1309">
        <f t="shared" si="654"/>
        <v>799.74</v>
      </c>
    </row>
    <row r="2043" spans="1:9" x14ac:dyDescent="0.2">
      <c r="A2043" s="1290" t="s">
        <v>1653</v>
      </c>
      <c r="B2043" s="1325">
        <v>168</v>
      </c>
      <c r="C2043" s="1306">
        <f t="shared" si="651"/>
        <v>1.0632911392405062</v>
      </c>
      <c r="D2043" s="1305">
        <v>3.8361999999999998</v>
      </c>
      <c r="E2043" s="1306">
        <f t="shared" si="655"/>
        <v>644.48159999999996</v>
      </c>
      <c r="F2043" s="1307">
        <v>1</v>
      </c>
      <c r="G2043" s="1308">
        <f t="shared" si="650"/>
        <v>644.48</v>
      </c>
      <c r="H2043" s="1306">
        <f t="shared" si="653"/>
        <v>155.26</v>
      </c>
      <c r="I2043" s="1309">
        <f t="shared" si="654"/>
        <v>799.74</v>
      </c>
    </row>
    <row r="2044" spans="1:9" x14ac:dyDescent="0.2">
      <c r="A2044" s="1290" t="s">
        <v>1653</v>
      </c>
      <c r="B2044" s="1325">
        <v>176</v>
      </c>
      <c r="C2044" s="1306">
        <f t="shared" si="651"/>
        <v>1.1139240506329113</v>
      </c>
      <c r="D2044" s="1305">
        <v>3.8361999999999998</v>
      </c>
      <c r="E2044" s="1306">
        <f t="shared" si="655"/>
        <v>675.1712</v>
      </c>
      <c r="F2044" s="1307">
        <v>1</v>
      </c>
      <c r="G2044" s="1308">
        <f t="shared" si="650"/>
        <v>675.17</v>
      </c>
      <c r="H2044" s="1306">
        <f t="shared" si="653"/>
        <v>162.65</v>
      </c>
      <c r="I2044" s="1309">
        <f t="shared" si="654"/>
        <v>837.81999999999994</v>
      </c>
    </row>
    <row r="2045" spans="1:9" x14ac:dyDescent="0.2">
      <c r="A2045" s="1290" t="s">
        <v>1653</v>
      </c>
      <c r="B2045" s="1325">
        <v>160</v>
      </c>
      <c r="C2045" s="1306">
        <f t="shared" si="651"/>
        <v>1.0126582278481013</v>
      </c>
      <c r="D2045" s="1305">
        <v>3.8361999999999998</v>
      </c>
      <c r="E2045" s="1306">
        <f t="shared" si="655"/>
        <v>613.79199999999992</v>
      </c>
      <c r="F2045" s="1307">
        <v>1</v>
      </c>
      <c r="G2045" s="1308">
        <f t="shared" si="650"/>
        <v>613.79</v>
      </c>
      <c r="H2045" s="1306">
        <f t="shared" si="653"/>
        <v>147.86000000000001</v>
      </c>
      <c r="I2045" s="1309">
        <f t="shared" si="654"/>
        <v>761.65</v>
      </c>
    </row>
    <row r="2046" spans="1:9" x14ac:dyDescent="0.2">
      <c r="A2046" s="1290" t="s">
        <v>1653</v>
      </c>
      <c r="B2046" s="1325">
        <v>208</v>
      </c>
      <c r="C2046" s="1306">
        <f t="shared" si="651"/>
        <v>1.3164556962025316</v>
      </c>
      <c r="D2046" s="1305">
        <v>3.8361999999999998</v>
      </c>
      <c r="E2046" s="1306">
        <f t="shared" si="655"/>
        <v>797.92959999999994</v>
      </c>
      <c r="F2046" s="1307">
        <v>1</v>
      </c>
      <c r="G2046" s="1308">
        <f t="shared" si="650"/>
        <v>797.93</v>
      </c>
      <c r="H2046" s="1306">
        <f t="shared" si="653"/>
        <v>192.22</v>
      </c>
      <c r="I2046" s="1309">
        <f t="shared" si="654"/>
        <v>990.15</v>
      </c>
    </row>
    <row r="2047" spans="1:9" x14ac:dyDescent="0.2">
      <c r="A2047" s="1290" t="s">
        <v>1653</v>
      </c>
      <c r="B2047" s="1325">
        <v>168</v>
      </c>
      <c r="C2047" s="1306">
        <f t="shared" si="651"/>
        <v>1.0632911392405062</v>
      </c>
      <c r="D2047" s="1305">
        <v>3.8361999999999998</v>
      </c>
      <c r="E2047" s="1306">
        <f t="shared" si="655"/>
        <v>644.48159999999996</v>
      </c>
      <c r="F2047" s="1307">
        <v>1</v>
      </c>
      <c r="G2047" s="1308">
        <f t="shared" si="650"/>
        <v>644.48</v>
      </c>
      <c r="H2047" s="1306">
        <f t="shared" si="653"/>
        <v>155.26</v>
      </c>
      <c r="I2047" s="1309">
        <f t="shared" si="654"/>
        <v>799.74</v>
      </c>
    </row>
    <row r="2048" spans="1:9" x14ac:dyDescent="0.2">
      <c r="A2048" s="1290" t="s">
        <v>1653</v>
      </c>
      <c r="B2048" s="1325">
        <v>72</v>
      </c>
      <c r="C2048" s="1306">
        <f t="shared" si="651"/>
        <v>0.45569620253164556</v>
      </c>
      <c r="D2048" s="1305">
        <v>3.8361999999999998</v>
      </c>
      <c r="E2048" s="1306">
        <f t="shared" si="655"/>
        <v>276.20639999999997</v>
      </c>
      <c r="F2048" s="1307">
        <v>1</v>
      </c>
      <c r="G2048" s="1308">
        <f t="shared" si="650"/>
        <v>276.20999999999998</v>
      </c>
      <c r="H2048" s="1306">
        <f t="shared" si="653"/>
        <v>66.540000000000006</v>
      </c>
      <c r="I2048" s="1309">
        <f t="shared" si="654"/>
        <v>342.75</v>
      </c>
    </row>
    <row r="2049" spans="1:9" x14ac:dyDescent="0.2">
      <c r="A2049" s="1290" t="s">
        <v>1653</v>
      </c>
      <c r="B2049" s="1325">
        <v>192</v>
      </c>
      <c r="C2049" s="1306">
        <f t="shared" si="651"/>
        <v>1.2151898734177216</v>
      </c>
      <c r="D2049" s="1305">
        <v>3.8361999999999998</v>
      </c>
      <c r="E2049" s="1306">
        <f t="shared" si="655"/>
        <v>736.55039999999997</v>
      </c>
      <c r="F2049" s="1307">
        <v>1</v>
      </c>
      <c r="G2049" s="1308">
        <f t="shared" si="650"/>
        <v>736.55</v>
      </c>
      <c r="H2049" s="1306">
        <f t="shared" si="653"/>
        <v>177.43</v>
      </c>
      <c r="I2049" s="1309">
        <f t="shared" si="654"/>
        <v>913.98</v>
      </c>
    </row>
    <row r="2050" spans="1:9" x14ac:dyDescent="0.2">
      <c r="A2050" s="1290" t="s">
        <v>1653</v>
      </c>
      <c r="B2050" s="1325">
        <v>96</v>
      </c>
      <c r="C2050" s="1306">
        <f t="shared" si="651"/>
        <v>0.60759493670886078</v>
      </c>
      <c r="D2050" s="1305">
        <v>3.8361999999999998</v>
      </c>
      <c r="E2050" s="1306">
        <f t="shared" si="655"/>
        <v>368.27519999999998</v>
      </c>
      <c r="F2050" s="1307">
        <v>1</v>
      </c>
      <c r="G2050" s="1308">
        <f t="shared" si="650"/>
        <v>368.28</v>
      </c>
      <c r="H2050" s="1306">
        <f t="shared" si="653"/>
        <v>88.72</v>
      </c>
      <c r="I2050" s="1309">
        <f t="shared" si="654"/>
        <v>457</v>
      </c>
    </row>
    <row r="2051" spans="1:9" x14ac:dyDescent="0.2">
      <c r="A2051" s="1290" t="s">
        <v>1653</v>
      </c>
      <c r="B2051" s="1325">
        <v>160</v>
      </c>
      <c r="C2051" s="1306">
        <f t="shared" si="651"/>
        <v>1.0126582278481013</v>
      </c>
      <c r="D2051" s="1305">
        <v>3.8361999999999998</v>
      </c>
      <c r="E2051" s="1306">
        <f t="shared" si="655"/>
        <v>613.79199999999992</v>
      </c>
      <c r="F2051" s="1307">
        <v>1</v>
      </c>
      <c r="G2051" s="1308">
        <f t="shared" si="650"/>
        <v>613.79</v>
      </c>
      <c r="H2051" s="1306">
        <f t="shared" si="653"/>
        <v>147.86000000000001</v>
      </c>
      <c r="I2051" s="1309">
        <f t="shared" si="654"/>
        <v>761.65</v>
      </c>
    </row>
    <row r="2052" spans="1:9" x14ac:dyDescent="0.2">
      <c r="A2052" s="1290" t="s">
        <v>1653</v>
      </c>
      <c r="B2052" s="1325">
        <v>72</v>
      </c>
      <c r="C2052" s="1306">
        <f t="shared" si="651"/>
        <v>0.45569620253164556</v>
      </c>
      <c r="D2052" s="1305">
        <v>3.8361999999999998</v>
      </c>
      <c r="E2052" s="1306">
        <f t="shared" si="655"/>
        <v>276.20639999999997</v>
      </c>
      <c r="F2052" s="1307">
        <v>1</v>
      </c>
      <c r="G2052" s="1308">
        <f t="shared" ref="G2052:G2076" si="656">ROUND(E2052*F2052,2)</f>
        <v>276.20999999999998</v>
      </c>
      <c r="H2052" s="1306">
        <f t="shared" si="653"/>
        <v>66.540000000000006</v>
      </c>
      <c r="I2052" s="1309">
        <f t="shared" si="654"/>
        <v>342.75</v>
      </c>
    </row>
    <row r="2053" spans="1:9" x14ac:dyDescent="0.2">
      <c r="A2053" s="1290" t="s">
        <v>1653</v>
      </c>
      <c r="B2053" s="1325">
        <v>104</v>
      </c>
      <c r="C2053" s="1306">
        <f t="shared" si="651"/>
        <v>0.65822784810126578</v>
      </c>
      <c r="D2053" s="1305">
        <v>3.8361999999999998</v>
      </c>
      <c r="E2053" s="1306">
        <f t="shared" si="655"/>
        <v>398.96479999999997</v>
      </c>
      <c r="F2053" s="1307">
        <v>1</v>
      </c>
      <c r="G2053" s="1308">
        <f t="shared" si="656"/>
        <v>398.96</v>
      </c>
      <c r="H2053" s="1306">
        <f t="shared" si="653"/>
        <v>96.11</v>
      </c>
      <c r="I2053" s="1309">
        <f t="shared" si="654"/>
        <v>495.07</v>
      </c>
    </row>
    <row r="2054" spans="1:9" x14ac:dyDescent="0.2">
      <c r="A2054" s="1290" t="s">
        <v>1653</v>
      </c>
      <c r="B2054" s="1325">
        <v>176</v>
      </c>
      <c r="C2054" s="1306">
        <f t="shared" si="651"/>
        <v>1.1139240506329113</v>
      </c>
      <c r="D2054" s="1305">
        <v>3.8361999999999998</v>
      </c>
      <c r="E2054" s="1306">
        <f t="shared" si="655"/>
        <v>675.1712</v>
      </c>
      <c r="F2054" s="1307">
        <v>1</v>
      </c>
      <c r="G2054" s="1308">
        <f t="shared" si="656"/>
        <v>675.17</v>
      </c>
      <c r="H2054" s="1306">
        <f t="shared" si="653"/>
        <v>162.65</v>
      </c>
      <c r="I2054" s="1309">
        <f t="shared" si="654"/>
        <v>837.81999999999994</v>
      </c>
    </row>
    <row r="2055" spans="1:9" x14ac:dyDescent="0.2">
      <c r="A2055" s="1290" t="s">
        <v>1653</v>
      </c>
      <c r="B2055" s="1325">
        <v>168</v>
      </c>
      <c r="C2055" s="1306">
        <f t="shared" si="651"/>
        <v>1.0632911392405062</v>
      </c>
      <c r="D2055" s="1305">
        <v>3.8361999999999998</v>
      </c>
      <c r="E2055" s="1306">
        <f t="shared" si="655"/>
        <v>644.48159999999996</v>
      </c>
      <c r="F2055" s="1307">
        <v>1</v>
      </c>
      <c r="G2055" s="1308">
        <f t="shared" si="656"/>
        <v>644.48</v>
      </c>
      <c r="H2055" s="1306">
        <f t="shared" si="653"/>
        <v>155.26</v>
      </c>
      <c r="I2055" s="1309">
        <f t="shared" si="654"/>
        <v>799.74</v>
      </c>
    </row>
    <row r="2056" spans="1:9" x14ac:dyDescent="0.2">
      <c r="A2056" s="1290" t="s">
        <v>1653</v>
      </c>
      <c r="B2056" s="1325">
        <v>200</v>
      </c>
      <c r="C2056" s="1306">
        <f t="shared" si="651"/>
        <v>1.2658227848101267</v>
      </c>
      <c r="D2056" s="1305">
        <v>3.8361999999999998</v>
      </c>
      <c r="E2056" s="1306">
        <f t="shared" si="655"/>
        <v>767.24</v>
      </c>
      <c r="F2056" s="1307">
        <v>1</v>
      </c>
      <c r="G2056" s="1308">
        <f t="shared" si="656"/>
        <v>767.24</v>
      </c>
      <c r="H2056" s="1306">
        <f t="shared" si="653"/>
        <v>184.83</v>
      </c>
      <c r="I2056" s="1309">
        <f t="shared" si="654"/>
        <v>952.07</v>
      </c>
    </row>
    <row r="2057" spans="1:9" x14ac:dyDescent="0.2">
      <c r="A2057" s="1290" t="s">
        <v>1653</v>
      </c>
      <c r="B2057" s="1325">
        <v>192</v>
      </c>
      <c r="C2057" s="1306">
        <f t="shared" si="651"/>
        <v>1.2151898734177216</v>
      </c>
      <c r="D2057" s="1305">
        <v>3.8361999999999998</v>
      </c>
      <c r="E2057" s="1306">
        <f t="shared" si="655"/>
        <v>736.55039999999997</v>
      </c>
      <c r="F2057" s="1307">
        <v>1</v>
      </c>
      <c r="G2057" s="1308">
        <f t="shared" si="656"/>
        <v>736.55</v>
      </c>
      <c r="H2057" s="1306">
        <f t="shared" si="653"/>
        <v>177.43</v>
      </c>
      <c r="I2057" s="1309">
        <f t="shared" si="654"/>
        <v>913.98</v>
      </c>
    </row>
    <row r="2058" spans="1:9" x14ac:dyDescent="0.2">
      <c r="A2058" s="1290" t="s">
        <v>1653</v>
      </c>
      <c r="B2058" s="1325">
        <v>72</v>
      </c>
      <c r="C2058" s="1306">
        <f t="shared" si="651"/>
        <v>0.45569620253164556</v>
      </c>
      <c r="D2058" s="1305">
        <v>3.8361999999999998</v>
      </c>
      <c r="E2058" s="1306">
        <f t="shared" si="655"/>
        <v>276.20639999999997</v>
      </c>
      <c r="F2058" s="1307">
        <v>1</v>
      </c>
      <c r="G2058" s="1308">
        <f t="shared" si="656"/>
        <v>276.20999999999998</v>
      </c>
      <c r="H2058" s="1306">
        <f t="shared" si="653"/>
        <v>66.540000000000006</v>
      </c>
      <c r="I2058" s="1309">
        <f t="shared" si="654"/>
        <v>342.75</v>
      </c>
    </row>
    <row r="2059" spans="1:9" x14ac:dyDescent="0.2">
      <c r="A2059" s="1290" t="s">
        <v>1653</v>
      </c>
      <c r="B2059" s="1325">
        <v>168</v>
      </c>
      <c r="C2059" s="1306">
        <f t="shared" si="651"/>
        <v>1.0632911392405062</v>
      </c>
      <c r="D2059" s="1305">
        <v>3.8361999999999998</v>
      </c>
      <c r="E2059" s="1306">
        <f t="shared" si="655"/>
        <v>644.48159999999996</v>
      </c>
      <c r="F2059" s="1307">
        <v>1</v>
      </c>
      <c r="G2059" s="1308">
        <f t="shared" si="656"/>
        <v>644.48</v>
      </c>
      <c r="H2059" s="1306">
        <f t="shared" si="653"/>
        <v>155.26</v>
      </c>
      <c r="I2059" s="1309">
        <f t="shared" si="654"/>
        <v>799.74</v>
      </c>
    </row>
    <row r="2060" spans="1:9" x14ac:dyDescent="0.2">
      <c r="A2060" s="1290" t="s">
        <v>1653</v>
      </c>
      <c r="B2060" s="1325">
        <v>176</v>
      </c>
      <c r="C2060" s="1306">
        <f t="shared" si="651"/>
        <v>1.1139240506329113</v>
      </c>
      <c r="D2060" s="1305">
        <v>3.8361999999999998</v>
      </c>
      <c r="E2060" s="1306">
        <f t="shared" si="655"/>
        <v>675.1712</v>
      </c>
      <c r="F2060" s="1307">
        <v>1</v>
      </c>
      <c r="G2060" s="1308">
        <f t="shared" si="656"/>
        <v>675.17</v>
      </c>
      <c r="H2060" s="1306">
        <f t="shared" si="653"/>
        <v>162.65</v>
      </c>
      <c r="I2060" s="1309">
        <f t="shared" si="654"/>
        <v>837.81999999999994</v>
      </c>
    </row>
    <row r="2061" spans="1:9" x14ac:dyDescent="0.2">
      <c r="A2061" s="1290" t="s">
        <v>1653</v>
      </c>
      <c r="B2061" s="1325">
        <v>8</v>
      </c>
      <c r="C2061" s="1306">
        <f t="shared" si="651"/>
        <v>5.0632911392405063E-2</v>
      </c>
      <c r="D2061" s="1305">
        <v>3.8361999999999998</v>
      </c>
      <c r="E2061" s="1306">
        <f t="shared" si="655"/>
        <v>30.689599999999999</v>
      </c>
      <c r="F2061" s="1307">
        <v>1</v>
      </c>
      <c r="G2061" s="1308">
        <f t="shared" si="656"/>
        <v>30.69</v>
      </c>
      <c r="H2061" s="1306">
        <f t="shared" si="653"/>
        <v>7.39</v>
      </c>
      <c r="I2061" s="1309">
        <f t="shared" si="654"/>
        <v>38.08</v>
      </c>
    </row>
    <row r="2062" spans="1:9" x14ac:dyDescent="0.2">
      <c r="A2062" s="1290" t="s">
        <v>1653</v>
      </c>
      <c r="B2062" s="1325">
        <v>96</v>
      </c>
      <c r="C2062" s="1306">
        <f t="shared" ref="C2062:C2076" si="657">B2062/158</f>
        <v>0.60759493670886078</v>
      </c>
      <c r="D2062" s="1305">
        <v>3.8361999999999998</v>
      </c>
      <c r="E2062" s="1306">
        <f t="shared" si="655"/>
        <v>368.27519999999998</v>
      </c>
      <c r="F2062" s="1307">
        <v>1</v>
      </c>
      <c r="G2062" s="1308">
        <f t="shared" si="656"/>
        <v>368.28</v>
      </c>
      <c r="H2062" s="1306">
        <f t="shared" ref="H2062:H2076" si="658">ROUND(G2062*24.09%,2)</f>
        <v>88.72</v>
      </c>
      <c r="I2062" s="1309">
        <f t="shared" ref="I2062:I2076" si="659">G2062+H2062</f>
        <v>457</v>
      </c>
    </row>
    <row r="2063" spans="1:9" x14ac:dyDescent="0.2">
      <c r="A2063" s="1290" t="s">
        <v>1672</v>
      </c>
      <c r="B2063" s="1325">
        <v>72</v>
      </c>
      <c r="C2063" s="1306">
        <f t="shared" si="657"/>
        <v>0.45569620253164556</v>
      </c>
      <c r="D2063" s="1305">
        <v>4.1599000000000004</v>
      </c>
      <c r="E2063" s="1306">
        <f t="shared" si="655"/>
        <v>299.51280000000003</v>
      </c>
      <c r="F2063" s="1307">
        <v>1</v>
      </c>
      <c r="G2063" s="1308">
        <f t="shared" si="656"/>
        <v>299.51</v>
      </c>
      <c r="H2063" s="1306">
        <f t="shared" si="658"/>
        <v>72.150000000000006</v>
      </c>
      <c r="I2063" s="1309">
        <f t="shared" si="659"/>
        <v>371.65999999999997</v>
      </c>
    </row>
    <row r="2064" spans="1:9" x14ac:dyDescent="0.2">
      <c r="A2064" s="1290" t="s">
        <v>1672</v>
      </c>
      <c r="B2064" s="1325">
        <v>120</v>
      </c>
      <c r="C2064" s="1306">
        <f t="shared" si="657"/>
        <v>0.759493670886076</v>
      </c>
      <c r="D2064" s="1305">
        <v>4.1599000000000004</v>
      </c>
      <c r="E2064" s="1306">
        <f t="shared" si="655"/>
        <v>499.18800000000005</v>
      </c>
      <c r="F2064" s="1307">
        <v>1</v>
      </c>
      <c r="G2064" s="1308">
        <f t="shared" si="656"/>
        <v>499.19</v>
      </c>
      <c r="H2064" s="1306">
        <f t="shared" si="658"/>
        <v>120.25</v>
      </c>
      <c r="I2064" s="1309">
        <f t="shared" si="659"/>
        <v>619.44000000000005</v>
      </c>
    </row>
    <row r="2065" spans="1:9" x14ac:dyDescent="0.2">
      <c r="A2065" s="1290" t="s">
        <v>1672</v>
      </c>
      <c r="B2065" s="1325">
        <v>96</v>
      </c>
      <c r="C2065" s="1306">
        <f t="shared" si="657"/>
        <v>0.60759493670886078</v>
      </c>
      <c r="D2065" s="1305">
        <v>4.1599000000000004</v>
      </c>
      <c r="E2065" s="1306">
        <f t="shared" si="655"/>
        <v>399.35040000000004</v>
      </c>
      <c r="F2065" s="1307">
        <v>1</v>
      </c>
      <c r="G2065" s="1308">
        <f t="shared" si="656"/>
        <v>399.35</v>
      </c>
      <c r="H2065" s="1306">
        <f t="shared" si="658"/>
        <v>96.2</v>
      </c>
      <c r="I2065" s="1309">
        <f t="shared" si="659"/>
        <v>495.55</v>
      </c>
    </row>
    <row r="2066" spans="1:9" x14ac:dyDescent="0.2">
      <c r="A2066" s="1290" t="s">
        <v>1672</v>
      </c>
      <c r="B2066" s="1325">
        <v>112</v>
      </c>
      <c r="C2066" s="1306">
        <f t="shared" si="657"/>
        <v>0.70886075949367089</v>
      </c>
      <c r="D2066" s="1305">
        <v>4.1599000000000004</v>
      </c>
      <c r="E2066" s="1306">
        <f t="shared" si="655"/>
        <v>465.90880000000004</v>
      </c>
      <c r="F2066" s="1307">
        <v>1</v>
      </c>
      <c r="G2066" s="1308">
        <f t="shared" si="656"/>
        <v>465.91</v>
      </c>
      <c r="H2066" s="1306">
        <f t="shared" si="658"/>
        <v>112.24</v>
      </c>
      <c r="I2066" s="1309">
        <f t="shared" si="659"/>
        <v>578.15</v>
      </c>
    </row>
    <row r="2067" spans="1:9" x14ac:dyDescent="0.2">
      <c r="A2067" s="1290" t="s">
        <v>1672</v>
      </c>
      <c r="B2067" s="1325">
        <v>120</v>
      </c>
      <c r="C2067" s="1306">
        <f t="shared" si="657"/>
        <v>0.759493670886076</v>
      </c>
      <c r="D2067" s="1305">
        <v>4.1599000000000004</v>
      </c>
      <c r="E2067" s="1306">
        <f t="shared" si="655"/>
        <v>499.18800000000005</v>
      </c>
      <c r="F2067" s="1307">
        <v>1</v>
      </c>
      <c r="G2067" s="1308">
        <f t="shared" si="656"/>
        <v>499.19</v>
      </c>
      <c r="H2067" s="1306">
        <f t="shared" si="658"/>
        <v>120.25</v>
      </c>
      <c r="I2067" s="1309">
        <f t="shared" si="659"/>
        <v>619.44000000000005</v>
      </c>
    </row>
    <row r="2068" spans="1:9" x14ac:dyDescent="0.2">
      <c r="A2068" s="1290" t="s">
        <v>1638</v>
      </c>
      <c r="B2068" s="1325">
        <v>120</v>
      </c>
      <c r="C2068" s="1306">
        <f t="shared" si="657"/>
        <v>0.759493670886076</v>
      </c>
      <c r="D2068" s="1305">
        <v>5.1070000000000002</v>
      </c>
      <c r="E2068" s="1306">
        <f t="shared" si="655"/>
        <v>612.84</v>
      </c>
      <c r="F2068" s="1307">
        <v>1</v>
      </c>
      <c r="G2068" s="1308">
        <f t="shared" si="656"/>
        <v>612.84</v>
      </c>
      <c r="H2068" s="1306">
        <f t="shared" si="658"/>
        <v>147.63</v>
      </c>
      <c r="I2068" s="1309">
        <f t="shared" si="659"/>
        <v>760.47</v>
      </c>
    </row>
    <row r="2069" spans="1:9" x14ac:dyDescent="0.2">
      <c r="A2069" s="1290" t="s">
        <v>1638</v>
      </c>
      <c r="B2069" s="1325">
        <v>159</v>
      </c>
      <c r="C2069" s="1306">
        <f t="shared" si="657"/>
        <v>1.0063291139240507</v>
      </c>
      <c r="D2069" s="1305">
        <v>5.1070000000000002</v>
      </c>
      <c r="E2069" s="1306">
        <f t="shared" si="655"/>
        <v>812.01300000000003</v>
      </c>
      <c r="F2069" s="1307">
        <v>1</v>
      </c>
      <c r="G2069" s="1308">
        <f t="shared" si="656"/>
        <v>812.01</v>
      </c>
      <c r="H2069" s="1306">
        <f t="shared" si="658"/>
        <v>195.61</v>
      </c>
      <c r="I2069" s="1309">
        <f t="shared" si="659"/>
        <v>1007.62</v>
      </c>
    </row>
    <row r="2070" spans="1:9" x14ac:dyDescent="0.2">
      <c r="A2070" s="1290" t="s">
        <v>1638</v>
      </c>
      <c r="B2070" s="1325">
        <v>72</v>
      </c>
      <c r="C2070" s="1306">
        <f t="shared" si="657"/>
        <v>0.45569620253164556</v>
      </c>
      <c r="D2070" s="1305">
        <v>5.1070000000000002</v>
      </c>
      <c r="E2070" s="1306">
        <f t="shared" si="655"/>
        <v>367.70400000000001</v>
      </c>
      <c r="F2070" s="1307">
        <v>1</v>
      </c>
      <c r="G2070" s="1308">
        <f t="shared" si="656"/>
        <v>367.7</v>
      </c>
      <c r="H2070" s="1306">
        <f t="shared" si="658"/>
        <v>88.58</v>
      </c>
      <c r="I2070" s="1309">
        <f t="shared" si="659"/>
        <v>456.28</v>
      </c>
    </row>
    <row r="2071" spans="1:9" x14ac:dyDescent="0.2">
      <c r="A2071" s="1290" t="s">
        <v>1638</v>
      </c>
      <c r="B2071" s="1325">
        <v>72</v>
      </c>
      <c r="C2071" s="1306">
        <f t="shared" si="657"/>
        <v>0.45569620253164556</v>
      </c>
      <c r="D2071" s="1305">
        <v>5.1070000000000002</v>
      </c>
      <c r="E2071" s="1306">
        <f t="shared" si="655"/>
        <v>367.70400000000001</v>
      </c>
      <c r="F2071" s="1307">
        <v>1</v>
      </c>
      <c r="G2071" s="1308">
        <f t="shared" si="656"/>
        <v>367.7</v>
      </c>
      <c r="H2071" s="1306">
        <f t="shared" si="658"/>
        <v>88.58</v>
      </c>
      <c r="I2071" s="1309">
        <f t="shared" si="659"/>
        <v>456.28</v>
      </c>
    </row>
    <row r="2072" spans="1:9" x14ac:dyDescent="0.2">
      <c r="A2072" s="1290" t="s">
        <v>1638</v>
      </c>
      <c r="B2072" s="1325">
        <v>159</v>
      </c>
      <c r="C2072" s="1306">
        <f t="shared" si="657"/>
        <v>1.0063291139240507</v>
      </c>
      <c r="D2072" s="1305">
        <v>5.1070000000000002</v>
      </c>
      <c r="E2072" s="1306">
        <f t="shared" si="655"/>
        <v>812.01300000000003</v>
      </c>
      <c r="F2072" s="1307">
        <v>1</v>
      </c>
      <c r="G2072" s="1308">
        <f t="shared" si="656"/>
        <v>812.01</v>
      </c>
      <c r="H2072" s="1306">
        <f t="shared" si="658"/>
        <v>195.61</v>
      </c>
      <c r="I2072" s="1309">
        <f t="shared" si="659"/>
        <v>1007.62</v>
      </c>
    </row>
    <row r="2073" spans="1:9" x14ac:dyDescent="0.2">
      <c r="A2073" s="1290" t="s">
        <v>1638</v>
      </c>
      <c r="B2073" s="1325">
        <v>120</v>
      </c>
      <c r="C2073" s="1306">
        <f t="shared" si="657"/>
        <v>0.759493670886076</v>
      </c>
      <c r="D2073" s="1305">
        <v>5.1070000000000002</v>
      </c>
      <c r="E2073" s="1306">
        <f t="shared" si="655"/>
        <v>612.84</v>
      </c>
      <c r="F2073" s="1307">
        <v>1</v>
      </c>
      <c r="G2073" s="1308">
        <f t="shared" si="656"/>
        <v>612.84</v>
      </c>
      <c r="H2073" s="1306">
        <f t="shared" si="658"/>
        <v>147.63</v>
      </c>
      <c r="I2073" s="1309">
        <f t="shared" si="659"/>
        <v>760.47</v>
      </c>
    </row>
    <row r="2074" spans="1:9" x14ac:dyDescent="0.2">
      <c r="A2074" s="1290" t="s">
        <v>1638</v>
      </c>
      <c r="B2074" s="1325">
        <v>192</v>
      </c>
      <c r="C2074" s="1306">
        <f t="shared" si="657"/>
        <v>1.2151898734177216</v>
      </c>
      <c r="D2074" s="1305">
        <v>5.1070000000000002</v>
      </c>
      <c r="E2074" s="1306">
        <f t="shared" si="655"/>
        <v>980.5440000000001</v>
      </c>
      <c r="F2074" s="1307">
        <v>1</v>
      </c>
      <c r="G2074" s="1308">
        <f t="shared" si="656"/>
        <v>980.54</v>
      </c>
      <c r="H2074" s="1306">
        <f t="shared" si="658"/>
        <v>236.21</v>
      </c>
      <c r="I2074" s="1309">
        <f t="shared" si="659"/>
        <v>1216.75</v>
      </c>
    </row>
    <row r="2075" spans="1:9" x14ac:dyDescent="0.2">
      <c r="A2075" s="1290" t="s">
        <v>1638</v>
      </c>
      <c r="B2075" s="1325">
        <v>168</v>
      </c>
      <c r="C2075" s="1306">
        <f t="shared" si="657"/>
        <v>1.0632911392405062</v>
      </c>
      <c r="D2075" s="1305">
        <v>5.1070000000000002</v>
      </c>
      <c r="E2075" s="1306">
        <f t="shared" si="655"/>
        <v>857.976</v>
      </c>
      <c r="F2075" s="1307">
        <v>1</v>
      </c>
      <c r="G2075" s="1308">
        <f t="shared" si="656"/>
        <v>857.98</v>
      </c>
      <c r="H2075" s="1306">
        <f t="shared" si="658"/>
        <v>206.69</v>
      </c>
      <c r="I2075" s="1309">
        <f t="shared" si="659"/>
        <v>1064.67</v>
      </c>
    </row>
    <row r="2076" spans="1:9" x14ac:dyDescent="0.2">
      <c r="A2076" s="1290" t="s">
        <v>1638</v>
      </c>
      <c r="B2076" s="1325">
        <v>159</v>
      </c>
      <c r="C2076" s="1306">
        <f t="shared" si="657"/>
        <v>1.0063291139240507</v>
      </c>
      <c r="D2076" s="1305">
        <v>5.1070000000000002</v>
      </c>
      <c r="E2076" s="1306">
        <f t="shared" si="655"/>
        <v>812.01300000000003</v>
      </c>
      <c r="F2076" s="1307">
        <v>1</v>
      </c>
      <c r="G2076" s="1308">
        <f t="shared" si="656"/>
        <v>812.01</v>
      </c>
      <c r="H2076" s="1306">
        <f t="shared" si="658"/>
        <v>195.61</v>
      </c>
      <c r="I2076" s="1309">
        <f t="shared" si="659"/>
        <v>1007.62</v>
      </c>
    </row>
    <row r="2077" spans="1:9" ht="25.5" x14ac:dyDescent="0.2">
      <c r="A2077" s="1288" t="s">
        <v>1759</v>
      </c>
      <c r="B2077" s="1323">
        <f>B2078+B2084+B2088</f>
        <v>1453.5</v>
      </c>
      <c r="C2077" s="1298">
        <f>C2078+C2084+C2088</f>
        <v>9.1993670886075947</v>
      </c>
      <c r="D2077" s="1298"/>
      <c r="E2077" s="1298"/>
      <c r="F2077" s="1299"/>
      <c r="G2077" s="1298">
        <f>G2078+G2084+G2088</f>
        <v>7544.05</v>
      </c>
      <c r="H2077" s="1298">
        <f>H2078+H2084+H2088</f>
        <v>1817.3600000000001</v>
      </c>
      <c r="I2077" s="1300">
        <f>I2078+I2084+I2088</f>
        <v>9361.41</v>
      </c>
    </row>
    <row r="2078" spans="1:9" ht="38.25" x14ac:dyDescent="0.2">
      <c r="A2078" s="1289" t="s">
        <v>8</v>
      </c>
      <c r="B2078" s="1324">
        <f>SUM(B2079:B2083)</f>
        <v>630.5</v>
      </c>
      <c r="C2078" s="1302">
        <f>SUM(C2079:C2083)</f>
        <v>3.990506329113924</v>
      </c>
      <c r="D2078" s="1302"/>
      <c r="E2078" s="1302"/>
      <c r="F2078" s="1312"/>
      <c r="G2078" s="1302">
        <f>SUM(G2079:G2083)</f>
        <v>4603.63</v>
      </c>
      <c r="H2078" s="1302">
        <f>SUM(H2079:H2083)</f>
        <v>1109.02</v>
      </c>
      <c r="I2078" s="1304">
        <f>SUM(I2079:I2083)</f>
        <v>5712.65</v>
      </c>
    </row>
    <row r="2079" spans="1:9" ht="25.5" x14ac:dyDescent="0.2">
      <c r="A2079" s="1290" t="s">
        <v>1741</v>
      </c>
      <c r="B2079" s="1325">
        <v>168</v>
      </c>
      <c r="C2079" s="1306">
        <f t="shared" ref="C2079:C2083" si="660">B2079/158</f>
        <v>1.0632911392405062</v>
      </c>
      <c r="D2079" s="1305">
        <v>5.6224999999999996</v>
      </c>
      <c r="E2079" s="1306">
        <f>D2079*B2079</f>
        <v>944.57999999999993</v>
      </c>
      <c r="F2079" s="1307">
        <v>1</v>
      </c>
      <c r="G2079" s="1308">
        <f t="shared" ref="G2079:G2083" si="661">ROUND(E2079*F2079,2)</f>
        <v>944.58</v>
      </c>
      <c r="H2079" s="1306">
        <f>ROUND(G2079*24.09%,2)</f>
        <v>227.55</v>
      </c>
      <c r="I2079" s="1309">
        <f>G2079+H2079</f>
        <v>1172.1300000000001</v>
      </c>
    </row>
    <row r="2080" spans="1:9" ht="25.5" x14ac:dyDescent="0.2">
      <c r="A2080" s="1290" t="s">
        <v>1741</v>
      </c>
      <c r="B2080" s="1325">
        <v>72</v>
      </c>
      <c r="C2080" s="1306">
        <f t="shared" si="660"/>
        <v>0.45569620253164556</v>
      </c>
      <c r="D2080" s="1305">
        <v>5.6224999999999996</v>
      </c>
      <c r="E2080" s="1306">
        <f>D2080*B2080</f>
        <v>404.82</v>
      </c>
      <c r="F2080" s="1307">
        <v>1</v>
      </c>
      <c r="G2080" s="1308">
        <f t="shared" si="661"/>
        <v>404.82</v>
      </c>
      <c r="H2080" s="1306">
        <f>ROUND(G2080*24.09%,2)</f>
        <v>97.52</v>
      </c>
      <c r="I2080" s="1309">
        <f>G2080+H2080</f>
        <v>502.34</v>
      </c>
    </row>
    <row r="2081" spans="1:9" ht="25.5" x14ac:dyDescent="0.2">
      <c r="A2081" s="1290" t="s">
        <v>1741</v>
      </c>
      <c r="B2081" s="1325">
        <v>112.5</v>
      </c>
      <c r="C2081" s="1306">
        <f t="shared" si="660"/>
        <v>0.71202531645569622</v>
      </c>
      <c r="D2081" s="1305">
        <v>5.6224999999999996</v>
      </c>
      <c r="E2081" s="1306">
        <f>D2081*B2081</f>
        <v>632.53125</v>
      </c>
      <c r="F2081" s="1307">
        <v>1</v>
      </c>
      <c r="G2081" s="1308">
        <f t="shared" si="661"/>
        <v>632.53</v>
      </c>
      <c r="H2081" s="1306">
        <f>ROUND(G2081*24.09%,2)</f>
        <v>152.38</v>
      </c>
      <c r="I2081" s="1309">
        <f>G2081+H2081</f>
        <v>784.91</v>
      </c>
    </row>
    <row r="2082" spans="1:9" ht="25.5" x14ac:dyDescent="0.2">
      <c r="A2082" s="1290" t="s">
        <v>1741</v>
      </c>
      <c r="B2082" s="1325">
        <v>120</v>
      </c>
      <c r="C2082" s="1306">
        <f t="shared" si="660"/>
        <v>0.759493670886076</v>
      </c>
      <c r="D2082" s="1305">
        <v>5.6224999999999996</v>
      </c>
      <c r="E2082" s="1306">
        <f>D2082*B2082</f>
        <v>674.69999999999993</v>
      </c>
      <c r="F2082" s="1307">
        <v>1</v>
      </c>
      <c r="G2082" s="1308">
        <f t="shared" si="661"/>
        <v>674.7</v>
      </c>
      <c r="H2082" s="1306">
        <f>ROUND(G2082*24.09%,2)</f>
        <v>162.54</v>
      </c>
      <c r="I2082" s="1309">
        <f>G2082+H2082</f>
        <v>837.24</v>
      </c>
    </row>
    <row r="2083" spans="1:9" ht="38.25" x14ac:dyDescent="0.2">
      <c r="A2083" s="1290" t="s">
        <v>1760</v>
      </c>
      <c r="B2083" s="1325">
        <v>158</v>
      </c>
      <c r="C2083" s="1306">
        <f t="shared" si="660"/>
        <v>1</v>
      </c>
      <c r="D2083" s="1305">
        <v>1947</v>
      </c>
      <c r="E2083" s="1306">
        <f>D2083*C2083</f>
        <v>1947</v>
      </c>
      <c r="F2083" s="1307">
        <v>1</v>
      </c>
      <c r="G2083" s="1308">
        <f t="shared" si="661"/>
        <v>1947</v>
      </c>
      <c r="H2083" s="1306">
        <f>ROUND(G2083*24.09%,2)</f>
        <v>469.03</v>
      </c>
      <c r="I2083" s="1309">
        <f>G2083+H2083</f>
        <v>2416.0299999999997</v>
      </c>
    </row>
    <row r="2084" spans="1:9" ht="38.25" x14ac:dyDescent="0.2">
      <c r="A2084" s="1289" t="s">
        <v>9</v>
      </c>
      <c r="B2084" s="1324">
        <f>SUM(B2085:B2087)</f>
        <v>463.5</v>
      </c>
      <c r="C2084" s="1302">
        <f>SUM(C2085:C2087)</f>
        <v>2.933544303797468</v>
      </c>
      <c r="D2084" s="1302"/>
      <c r="E2084" s="1302"/>
      <c r="F2084" s="1312"/>
      <c r="G2084" s="1302">
        <f>SUM(G2085:G2087)</f>
        <v>1705.87</v>
      </c>
      <c r="H2084" s="1302">
        <f>SUM(H2085:H2087)</f>
        <v>410.93999999999994</v>
      </c>
      <c r="I2084" s="1304">
        <f>SUM(I2085:I2087)</f>
        <v>2116.81</v>
      </c>
    </row>
    <row r="2085" spans="1:9" x14ac:dyDescent="0.2">
      <c r="A2085" s="1290" t="s">
        <v>62</v>
      </c>
      <c r="B2085" s="1325">
        <v>175.5</v>
      </c>
      <c r="C2085" s="1306">
        <f t="shared" ref="C2085:C2087" si="662">B2085/158</f>
        <v>1.110759493670886</v>
      </c>
      <c r="D2085" s="1305">
        <v>3.6804000000000001</v>
      </c>
      <c r="E2085" s="1306">
        <f>D2085*B2085</f>
        <v>645.91020000000003</v>
      </c>
      <c r="F2085" s="1307">
        <v>1</v>
      </c>
      <c r="G2085" s="1308">
        <f t="shared" ref="G2085:G2087" si="663">ROUND(E2085*F2085,2)</f>
        <v>645.91</v>
      </c>
      <c r="H2085" s="1306">
        <f>ROUND(G2085*24.09%,2)</f>
        <v>155.6</v>
      </c>
      <c r="I2085" s="1309">
        <f>G2085+H2085</f>
        <v>801.51</v>
      </c>
    </row>
    <row r="2086" spans="1:9" x14ac:dyDescent="0.2">
      <c r="A2086" s="1290" t="s">
        <v>62</v>
      </c>
      <c r="B2086" s="1325">
        <v>168</v>
      </c>
      <c r="C2086" s="1306">
        <f t="shared" si="662"/>
        <v>1.0632911392405062</v>
      </c>
      <c r="D2086" s="1305">
        <v>3.6804000000000001</v>
      </c>
      <c r="E2086" s="1306">
        <f>D2086*B2086</f>
        <v>618.30719999999997</v>
      </c>
      <c r="F2086" s="1307">
        <v>1</v>
      </c>
      <c r="G2086" s="1308">
        <f t="shared" si="663"/>
        <v>618.30999999999995</v>
      </c>
      <c r="H2086" s="1306">
        <f>ROUND(G2086*24.09%,2)</f>
        <v>148.94999999999999</v>
      </c>
      <c r="I2086" s="1309">
        <f>G2086+H2086</f>
        <v>767.26</v>
      </c>
    </row>
    <row r="2087" spans="1:9" x14ac:dyDescent="0.2">
      <c r="A2087" s="1290" t="s">
        <v>62</v>
      </c>
      <c r="B2087" s="1325">
        <v>120</v>
      </c>
      <c r="C2087" s="1306">
        <f t="shared" si="662"/>
        <v>0.759493670886076</v>
      </c>
      <c r="D2087" s="1305">
        <v>3.6804000000000001</v>
      </c>
      <c r="E2087" s="1306">
        <f>D2087*B2087</f>
        <v>441.64800000000002</v>
      </c>
      <c r="F2087" s="1307">
        <v>1</v>
      </c>
      <c r="G2087" s="1308">
        <f t="shared" si="663"/>
        <v>441.65</v>
      </c>
      <c r="H2087" s="1306">
        <f>ROUND(G2087*24.09%,2)</f>
        <v>106.39</v>
      </c>
      <c r="I2087" s="1309">
        <f>G2087+H2087</f>
        <v>548.04</v>
      </c>
    </row>
    <row r="2088" spans="1:9" ht="25.5" x14ac:dyDescent="0.2">
      <c r="A2088" s="1289" t="s">
        <v>7</v>
      </c>
      <c r="B2088" s="1324">
        <f>SUM(B2089:B2091)</f>
        <v>359.5</v>
      </c>
      <c r="C2088" s="1302">
        <f>SUM(C2089:C2091)</f>
        <v>2.2753164556962027</v>
      </c>
      <c r="D2088" s="1302"/>
      <c r="E2088" s="1302"/>
      <c r="F2088" s="1312"/>
      <c r="G2088" s="1302">
        <f>SUM(G2089:G2091)</f>
        <v>1234.55</v>
      </c>
      <c r="H2088" s="1302">
        <f>SUM(H2089:H2091)</f>
        <v>297.39999999999998</v>
      </c>
      <c r="I2088" s="1304">
        <f>SUM(I2089:I2091)</f>
        <v>1531.9499999999998</v>
      </c>
    </row>
    <row r="2089" spans="1:9" x14ac:dyDescent="0.2">
      <c r="A2089" s="1290" t="s">
        <v>948</v>
      </c>
      <c r="B2089" s="1325">
        <v>79</v>
      </c>
      <c r="C2089" s="1306">
        <f t="shared" ref="C2089:C2091" si="664">B2089/158</f>
        <v>0.5</v>
      </c>
      <c r="D2089" s="1305">
        <v>586</v>
      </c>
      <c r="E2089" s="1306">
        <f>D2089*C2089</f>
        <v>293</v>
      </c>
      <c r="F2089" s="1307">
        <v>1</v>
      </c>
      <c r="G2089" s="1308">
        <f t="shared" ref="G2089:G2091" si="665">ROUND(E2089*F2089,2)</f>
        <v>293</v>
      </c>
      <c r="H2089" s="1306">
        <f>ROUND(G2089*24.09%,2)</f>
        <v>70.58</v>
      </c>
      <c r="I2089" s="1309">
        <f>G2089+H2089</f>
        <v>363.58</v>
      </c>
    </row>
    <row r="2090" spans="1:9" x14ac:dyDescent="0.2">
      <c r="A2090" s="1290" t="s">
        <v>1653</v>
      </c>
      <c r="B2090" s="1325">
        <v>144</v>
      </c>
      <c r="C2090" s="1306">
        <f t="shared" si="664"/>
        <v>0.91139240506329111</v>
      </c>
      <c r="D2090" s="1305">
        <v>3.3567</v>
      </c>
      <c r="E2090" s="1306">
        <f>D2090*B2090</f>
        <v>483.3648</v>
      </c>
      <c r="F2090" s="1307">
        <v>1</v>
      </c>
      <c r="G2090" s="1308">
        <f t="shared" si="665"/>
        <v>483.36</v>
      </c>
      <c r="H2090" s="1306">
        <f>ROUND(G2090*24.09%,2)</f>
        <v>116.44</v>
      </c>
      <c r="I2090" s="1309">
        <f>G2090+H2090</f>
        <v>599.79999999999995</v>
      </c>
    </row>
    <row r="2091" spans="1:9" x14ac:dyDescent="0.2">
      <c r="A2091" s="1290" t="s">
        <v>1653</v>
      </c>
      <c r="B2091" s="1325">
        <v>136.5</v>
      </c>
      <c r="C2091" s="1306">
        <f t="shared" si="664"/>
        <v>0.86392405063291144</v>
      </c>
      <c r="D2091" s="1305">
        <v>3.3567</v>
      </c>
      <c r="E2091" s="1306">
        <f>D2091*B2091</f>
        <v>458.18955</v>
      </c>
      <c r="F2091" s="1307">
        <v>1</v>
      </c>
      <c r="G2091" s="1308">
        <f t="shared" si="665"/>
        <v>458.19</v>
      </c>
      <c r="H2091" s="1306">
        <f>ROUND(G2091*24.09%,2)</f>
        <v>110.38</v>
      </c>
      <c r="I2091" s="1309">
        <f>G2091+H2091</f>
        <v>568.56999999999994</v>
      </c>
    </row>
    <row r="2092" spans="1:9" ht="25.5" x14ac:dyDescent="0.2">
      <c r="A2092" s="1288" t="s">
        <v>1761</v>
      </c>
      <c r="B2092" s="1323">
        <f>B2093+B2095+B2097</f>
        <v>348</v>
      </c>
      <c r="C2092" s="1298">
        <f>C2093+C2095+C2097</f>
        <v>2.2025316455696204</v>
      </c>
      <c r="D2092" s="1298"/>
      <c r="E2092" s="1298"/>
      <c r="F2092" s="1299"/>
      <c r="G2092" s="1298">
        <f>G2093+G2095+G2097</f>
        <v>1731.63</v>
      </c>
      <c r="H2092" s="1298">
        <f>H2093+H2095+H2097</f>
        <v>417.15</v>
      </c>
      <c r="I2092" s="1300">
        <f>I2093+I2095+I2097</f>
        <v>2148.7799999999997</v>
      </c>
    </row>
    <row r="2093" spans="1:9" ht="38.25" x14ac:dyDescent="0.2">
      <c r="A2093" s="1289" t="s">
        <v>8</v>
      </c>
      <c r="B2093" s="1324">
        <f>B2094</f>
        <v>78</v>
      </c>
      <c r="C2093" s="1302">
        <f>C2094</f>
        <v>0.49367088607594939</v>
      </c>
      <c r="D2093" s="1302"/>
      <c r="E2093" s="1302"/>
      <c r="F2093" s="1312"/>
      <c r="G2093" s="1302">
        <f>G2094</f>
        <v>593.89</v>
      </c>
      <c r="H2093" s="1302">
        <f>H2094</f>
        <v>143.07</v>
      </c>
      <c r="I2093" s="1304">
        <f>I2094</f>
        <v>736.96</v>
      </c>
    </row>
    <row r="2094" spans="1:9" x14ac:dyDescent="0.2">
      <c r="A2094" s="1290" t="s">
        <v>612</v>
      </c>
      <c r="B2094" s="1325">
        <v>78</v>
      </c>
      <c r="C2094" s="1306">
        <f t="shared" ref="C2094" si="666">B2094/158</f>
        <v>0.49367088607594939</v>
      </c>
      <c r="D2094" s="1305">
        <v>1203</v>
      </c>
      <c r="E2094" s="1306">
        <f>D2094*C2094</f>
        <v>593.88607594936707</v>
      </c>
      <c r="F2094" s="1307">
        <v>1</v>
      </c>
      <c r="G2094" s="1308">
        <f t="shared" ref="G2094" si="667">ROUND(E2094*F2094,2)</f>
        <v>593.89</v>
      </c>
      <c r="H2094" s="1306">
        <f>ROUND(G2094*24.09%,2)</f>
        <v>143.07</v>
      </c>
      <c r="I2094" s="1309">
        <f>G2094+H2094</f>
        <v>736.96</v>
      </c>
    </row>
    <row r="2095" spans="1:9" ht="38.25" x14ac:dyDescent="0.2">
      <c r="A2095" s="1289" t="s">
        <v>9</v>
      </c>
      <c r="B2095" s="1324">
        <f>B2096</f>
        <v>135</v>
      </c>
      <c r="C2095" s="1302">
        <f>C2096</f>
        <v>0.85443037974683544</v>
      </c>
      <c r="D2095" s="1302"/>
      <c r="E2095" s="1302"/>
      <c r="F2095" s="1312"/>
      <c r="G2095" s="1302">
        <f>G2096</f>
        <v>590.72</v>
      </c>
      <c r="H2095" s="1302">
        <f>H2096</f>
        <v>142.30000000000001</v>
      </c>
      <c r="I2095" s="1304">
        <f>I2096</f>
        <v>733.02</v>
      </c>
    </row>
    <row r="2096" spans="1:9" x14ac:dyDescent="0.2">
      <c r="A2096" s="1290" t="s">
        <v>62</v>
      </c>
      <c r="B2096" s="1325">
        <v>135</v>
      </c>
      <c r="C2096" s="1306">
        <f t="shared" ref="C2096" si="668">B2096/158</f>
        <v>0.85443037974683544</v>
      </c>
      <c r="D2096" s="1305">
        <v>4.3757000000000001</v>
      </c>
      <c r="E2096" s="1306">
        <f>D2096*B2096</f>
        <v>590.71950000000004</v>
      </c>
      <c r="F2096" s="1307">
        <v>1</v>
      </c>
      <c r="G2096" s="1308">
        <f t="shared" ref="G2096" si="669">ROUND(E2096*F2096,2)</f>
        <v>590.72</v>
      </c>
      <c r="H2096" s="1306">
        <f>ROUND(G2096*24.09%,2)</f>
        <v>142.30000000000001</v>
      </c>
      <c r="I2096" s="1309">
        <f>G2096+H2096</f>
        <v>733.02</v>
      </c>
    </row>
    <row r="2097" spans="1:9" ht="25.5" x14ac:dyDescent="0.2">
      <c r="A2097" s="1289" t="s">
        <v>7</v>
      </c>
      <c r="B2097" s="1324">
        <f>B2098</f>
        <v>135</v>
      </c>
      <c r="C2097" s="1302">
        <f>C2098</f>
        <v>0.85443037974683544</v>
      </c>
      <c r="D2097" s="1302"/>
      <c r="E2097" s="1302"/>
      <c r="F2097" s="1312"/>
      <c r="G2097" s="1302">
        <f>G2098</f>
        <v>547.02</v>
      </c>
      <c r="H2097" s="1302">
        <f>H2098</f>
        <v>131.78</v>
      </c>
      <c r="I2097" s="1304">
        <f>I2098</f>
        <v>678.8</v>
      </c>
    </row>
    <row r="2098" spans="1:9" x14ac:dyDescent="0.2">
      <c r="A2098" s="1290" t="s">
        <v>1653</v>
      </c>
      <c r="B2098" s="1325">
        <v>135</v>
      </c>
      <c r="C2098" s="1306">
        <f t="shared" ref="C2098" si="670">B2098/158</f>
        <v>0.85443037974683544</v>
      </c>
      <c r="D2098" s="1305">
        <v>4.0519999999999996</v>
      </c>
      <c r="E2098" s="1306">
        <f>D2098*B2098</f>
        <v>547.02</v>
      </c>
      <c r="F2098" s="1307">
        <v>1</v>
      </c>
      <c r="G2098" s="1308">
        <f t="shared" ref="G2098" si="671">ROUND(E2098*F2098,2)</f>
        <v>547.02</v>
      </c>
      <c r="H2098" s="1306">
        <f>ROUND(G2098*24.09%,2)</f>
        <v>131.78</v>
      </c>
      <c r="I2098" s="1309">
        <f>G2098+H2098</f>
        <v>678.8</v>
      </c>
    </row>
    <row r="2099" spans="1:9" ht="25.5" x14ac:dyDescent="0.2">
      <c r="A2099" s="1288" t="s">
        <v>1762</v>
      </c>
      <c r="B2099" s="1323">
        <f>B2100+B2103</f>
        <v>566</v>
      </c>
      <c r="C2099" s="1298">
        <f>C2100+C2103</f>
        <v>3.5822784810126578</v>
      </c>
      <c r="D2099" s="1298"/>
      <c r="E2099" s="1298"/>
      <c r="F2099" s="1299"/>
      <c r="G2099" s="1298">
        <f>G2100+G2103</f>
        <v>2842.96</v>
      </c>
      <c r="H2099" s="1298">
        <f>H2100+H2103</f>
        <v>684.87</v>
      </c>
      <c r="I2099" s="1300">
        <f>I2100+I2103</f>
        <v>3527.83</v>
      </c>
    </row>
    <row r="2100" spans="1:9" ht="38.25" x14ac:dyDescent="0.2">
      <c r="A2100" s="1289" t="s">
        <v>8</v>
      </c>
      <c r="B2100" s="1324">
        <f>SUM(B2101:B2102)</f>
        <v>178</v>
      </c>
      <c r="C2100" s="1302">
        <f>SUM(C2101:C2102)</f>
        <v>1.1265822784810127</v>
      </c>
      <c r="D2100" s="1302"/>
      <c r="E2100" s="1302"/>
      <c r="F2100" s="1312"/>
      <c r="G2100" s="1302">
        <f>SUM(G2101:G2102)</f>
        <v>1270.78</v>
      </c>
      <c r="H2100" s="1302">
        <f>SUM(H2101:H2102)</f>
        <v>306.13</v>
      </c>
      <c r="I2100" s="1304">
        <f>SUM(I2101:I2102)</f>
        <v>1576.91</v>
      </c>
    </row>
    <row r="2101" spans="1:9" x14ac:dyDescent="0.2">
      <c r="A2101" s="1290" t="s">
        <v>612</v>
      </c>
      <c r="B2101" s="1325">
        <v>126</v>
      </c>
      <c r="C2101" s="1306">
        <f t="shared" ref="C2101:C2102" si="672">B2101/158</f>
        <v>0.79746835443037978</v>
      </c>
      <c r="D2101" s="1305">
        <v>1128</v>
      </c>
      <c r="E2101" s="1306">
        <f>D2101*C2101</f>
        <v>899.54430379746839</v>
      </c>
      <c r="F2101" s="1307">
        <v>1</v>
      </c>
      <c r="G2101" s="1308">
        <f t="shared" ref="G2101:G2102" si="673">ROUND(E2101*F2101,2)</f>
        <v>899.54</v>
      </c>
      <c r="H2101" s="1306">
        <f>ROUND(G2101*24.09%,2)</f>
        <v>216.7</v>
      </c>
      <c r="I2101" s="1309">
        <f>G2101+H2101</f>
        <v>1116.24</v>
      </c>
    </row>
    <row r="2102" spans="1:9" x14ac:dyDescent="0.2">
      <c r="A2102" s="1290" t="s">
        <v>612</v>
      </c>
      <c r="B2102" s="1325">
        <v>52</v>
      </c>
      <c r="C2102" s="1306">
        <f t="shared" si="672"/>
        <v>0.32911392405063289</v>
      </c>
      <c r="D2102" s="1305">
        <v>1128</v>
      </c>
      <c r="E2102" s="1306">
        <f>D2102*C2102</f>
        <v>371.24050632911388</v>
      </c>
      <c r="F2102" s="1307">
        <v>1</v>
      </c>
      <c r="G2102" s="1308">
        <f t="shared" si="673"/>
        <v>371.24</v>
      </c>
      <c r="H2102" s="1306">
        <f>ROUND(G2102*24.09%,2)</f>
        <v>89.43</v>
      </c>
      <c r="I2102" s="1309">
        <f>G2102+H2102</f>
        <v>460.67</v>
      </c>
    </row>
    <row r="2103" spans="1:9" ht="25.5" x14ac:dyDescent="0.2">
      <c r="A2103" s="1289" t="s">
        <v>7</v>
      </c>
      <c r="B2103" s="1324">
        <f>SUM(B2104:B2106)</f>
        <v>388</v>
      </c>
      <c r="C2103" s="1302">
        <f>SUM(C2104:C2106)</f>
        <v>2.4556962025316453</v>
      </c>
      <c r="D2103" s="1302"/>
      <c r="E2103" s="1302"/>
      <c r="F2103" s="1312"/>
      <c r="G2103" s="1302">
        <f>SUM(G2104:G2106)</f>
        <v>1572.18</v>
      </c>
      <c r="H2103" s="1302">
        <f>SUM(H2104:H2106)</f>
        <v>378.74</v>
      </c>
      <c r="I2103" s="1304">
        <f>SUM(I2104:I2106)</f>
        <v>1950.92</v>
      </c>
    </row>
    <row r="2104" spans="1:9" x14ac:dyDescent="0.2">
      <c r="A2104" s="1290" t="s">
        <v>1653</v>
      </c>
      <c r="B2104" s="1325">
        <v>158</v>
      </c>
      <c r="C2104" s="1306">
        <f t="shared" ref="C2104:C2106" si="674">B2104/158</f>
        <v>1</v>
      </c>
      <c r="D2104" s="1305">
        <v>4.0519999999999996</v>
      </c>
      <c r="E2104" s="1306">
        <f>D2104*B2104</f>
        <v>640.21599999999989</v>
      </c>
      <c r="F2104" s="1307">
        <v>1</v>
      </c>
      <c r="G2104" s="1308">
        <f t="shared" ref="G2104:G2106" si="675">ROUND(E2104*F2104,2)</f>
        <v>640.22</v>
      </c>
      <c r="H2104" s="1306">
        <f>ROUND(G2104*24.09%,2)</f>
        <v>154.22999999999999</v>
      </c>
      <c r="I2104" s="1309">
        <f>G2104+H2104</f>
        <v>794.45</v>
      </c>
    </row>
    <row r="2105" spans="1:9" x14ac:dyDescent="0.2">
      <c r="A2105" s="1290" t="s">
        <v>1653</v>
      </c>
      <c r="B2105" s="1325">
        <v>72</v>
      </c>
      <c r="C2105" s="1306">
        <f t="shared" si="674"/>
        <v>0.45569620253164556</v>
      </c>
      <c r="D2105" s="1305">
        <v>4.0519999999999996</v>
      </c>
      <c r="E2105" s="1306">
        <f>D2105*B2105</f>
        <v>291.74399999999997</v>
      </c>
      <c r="F2105" s="1307">
        <v>1</v>
      </c>
      <c r="G2105" s="1308">
        <f t="shared" si="675"/>
        <v>291.74</v>
      </c>
      <c r="H2105" s="1306">
        <f>ROUND(G2105*24.09%,2)</f>
        <v>70.28</v>
      </c>
      <c r="I2105" s="1309">
        <f>G2105+H2105</f>
        <v>362.02</v>
      </c>
    </row>
    <row r="2106" spans="1:9" x14ac:dyDescent="0.2">
      <c r="A2106" s="1290" t="s">
        <v>1653</v>
      </c>
      <c r="B2106" s="1325">
        <v>158</v>
      </c>
      <c r="C2106" s="1306">
        <f t="shared" si="674"/>
        <v>1</v>
      </c>
      <c r="D2106" s="1305">
        <v>4.0519999999999996</v>
      </c>
      <c r="E2106" s="1306">
        <f>D2106*B2106</f>
        <v>640.21599999999989</v>
      </c>
      <c r="F2106" s="1307">
        <v>1</v>
      </c>
      <c r="G2106" s="1308">
        <f t="shared" si="675"/>
        <v>640.22</v>
      </c>
      <c r="H2106" s="1306">
        <f>ROUND(G2106*24.09%,2)</f>
        <v>154.22999999999999</v>
      </c>
      <c r="I2106" s="1309">
        <f>G2106+H2106</f>
        <v>794.45</v>
      </c>
    </row>
    <row r="2107" spans="1:9" ht="25.5" x14ac:dyDescent="0.2">
      <c r="A2107" s="1288" t="s">
        <v>1763</v>
      </c>
      <c r="B2107" s="1323">
        <f>B2108+B2123+B2129+B2132</f>
        <v>2004</v>
      </c>
      <c r="C2107" s="1298">
        <f>C2108+C2123+C2129+C2132</f>
        <v>12.683544303797468</v>
      </c>
      <c r="D2107" s="1298"/>
      <c r="E2107" s="1298"/>
      <c r="F2107" s="1299"/>
      <c r="G2107" s="1298">
        <f>G2108+G2123+G2129+G2132</f>
        <v>13768.390000000001</v>
      </c>
      <c r="H2107" s="1298">
        <f>H2108+H2123+H2129+H2132</f>
        <v>3316.7999999999997</v>
      </c>
      <c r="I2107" s="1300">
        <f>I2108+I2123+I2129+I2132</f>
        <v>17085.189999999999</v>
      </c>
    </row>
    <row r="2108" spans="1:9" ht="25.5" x14ac:dyDescent="0.2">
      <c r="A2108" s="1289" t="s">
        <v>10</v>
      </c>
      <c r="B2108" s="1324">
        <f>SUM(B2109:B2122)</f>
        <v>1102</v>
      </c>
      <c r="C2108" s="1302">
        <f>SUM(C2109:C2122)</f>
        <v>6.9746835443037973</v>
      </c>
      <c r="D2108" s="1302"/>
      <c r="E2108" s="1302"/>
      <c r="F2108" s="1312"/>
      <c r="G2108" s="1302">
        <f>SUM(G2109:G2122)</f>
        <v>9027.7800000000007</v>
      </c>
      <c r="H2108" s="1302">
        <f>SUM(H2109:H2122)</f>
        <v>2174.7799999999997</v>
      </c>
      <c r="I2108" s="1304">
        <f>SUM(I2109:I2122)</f>
        <v>11202.56</v>
      </c>
    </row>
    <row r="2109" spans="1:9" x14ac:dyDescent="0.2">
      <c r="A2109" s="1290" t="s">
        <v>1735</v>
      </c>
      <c r="B2109" s="1325">
        <v>132</v>
      </c>
      <c r="C2109" s="1306">
        <f t="shared" ref="C2109:C2122" si="676">B2109/158</f>
        <v>0.83544303797468356</v>
      </c>
      <c r="D2109" s="1305">
        <v>7.6425000000000001</v>
      </c>
      <c r="E2109" s="1306">
        <f t="shared" ref="E2109:E2121" si="677">D2109*B2109</f>
        <v>1008.8100000000001</v>
      </c>
      <c r="F2109" s="1307">
        <v>1</v>
      </c>
      <c r="G2109" s="1308">
        <f t="shared" ref="G2109:G2128" si="678">ROUND(E2109*F2109,2)</f>
        <v>1008.81</v>
      </c>
      <c r="H2109" s="1306">
        <f t="shared" ref="H2109:H2122" si="679">ROUND(G2109*24.09%,2)</f>
        <v>243.02</v>
      </c>
      <c r="I2109" s="1309">
        <f t="shared" ref="I2109:I2122" si="680">G2109+H2109</f>
        <v>1251.83</v>
      </c>
    </row>
    <row r="2110" spans="1:9" x14ac:dyDescent="0.2">
      <c r="A2110" s="1290" t="s">
        <v>1735</v>
      </c>
      <c r="B2110" s="1325">
        <v>88</v>
      </c>
      <c r="C2110" s="1306">
        <f t="shared" si="676"/>
        <v>0.55696202531645567</v>
      </c>
      <c r="D2110" s="1305">
        <v>7.6425000000000001</v>
      </c>
      <c r="E2110" s="1306">
        <f t="shared" si="677"/>
        <v>672.54</v>
      </c>
      <c r="F2110" s="1307">
        <v>1</v>
      </c>
      <c r="G2110" s="1308">
        <f t="shared" si="678"/>
        <v>672.54</v>
      </c>
      <c r="H2110" s="1306">
        <f t="shared" si="679"/>
        <v>162.01</v>
      </c>
      <c r="I2110" s="1309">
        <f t="shared" si="680"/>
        <v>834.55</v>
      </c>
    </row>
    <row r="2111" spans="1:9" x14ac:dyDescent="0.2">
      <c r="A2111" s="1290" t="s">
        <v>1735</v>
      </c>
      <c r="B2111" s="1325">
        <v>48</v>
      </c>
      <c r="C2111" s="1306">
        <f t="shared" si="676"/>
        <v>0.30379746835443039</v>
      </c>
      <c r="D2111" s="1305">
        <v>7.6425000000000001</v>
      </c>
      <c r="E2111" s="1306">
        <f t="shared" si="677"/>
        <v>366.84000000000003</v>
      </c>
      <c r="F2111" s="1307">
        <v>1</v>
      </c>
      <c r="G2111" s="1308">
        <f t="shared" si="678"/>
        <v>366.84</v>
      </c>
      <c r="H2111" s="1306">
        <f t="shared" si="679"/>
        <v>88.37</v>
      </c>
      <c r="I2111" s="1309">
        <f t="shared" si="680"/>
        <v>455.21</v>
      </c>
    </row>
    <row r="2112" spans="1:9" x14ac:dyDescent="0.2">
      <c r="A2112" s="1290" t="s">
        <v>1735</v>
      </c>
      <c r="B2112" s="1325">
        <v>40</v>
      </c>
      <c r="C2112" s="1306">
        <f t="shared" si="676"/>
        <v>0.25316455696202533</v>
      </c>
      <c r="D2112" s="1305">
        <v>7.6425000000000001</v>
      </c>
      <c r="E2112" s="1306">
        <f t="shared" si="677"/>
        <v>305.7</v>
      </c>
      <c r="F2112" s="1307">
        <v>1</v>
      </c>
      <c r="G2112" s="1308">
        <f t="shared" si="678"/>
        <v>305.7</v>
      </c>
      <c r="H2112" s="1306">
        <f t="shared" si="679"/>
        <v>73.64</v>
      </c>
      <c r="I2112" s="1309">
        <f t="shared" si="680"/>
        <v>379.34</v>
      </c>
    </row>
    <row r="2113" spans="1:9" x14ac:dyDescent="0.2">
      <c r="A2113" s="1290" t="s">
        <v>1735</v>
      </c>
      <c r="B2113" s="1325">
        <v>121</v>
      </c>
      <c r="C2113" s="1306">
        <f t="shared" si="676"/>
        <v>0.76582278481012656</v>
      </c>
      <c r="D2113" s="1305">
        <v>7.6425000000000001</v>
      </c>
      <c r="E2113" s="1306">
        <f t="shared" si="677"/>
        <v>924.74250000000006</v>
      </c>
      <c r="F2113" s="1307">
        <v>1</v>
      </c>
      <c r="G2113" s="1308">
        <f t="shared" si="678"/>
        <v>924.74</v>
      </c>
      <c r="H2113" s="1306">
        <f t="shared" si="679"/>
        <v>222.77</v>
      </c>
      <c r="I2113" s="1309">
        <f t="shared" si="680"/>
        <v>1147.51</v>
      </c>
    </row>
    <row r="2114" spans="1:9" x14ac:dyDescent="0.2">
      <c r="A2114" s="1290" t="s">
        <v>1764</v>
      </c>
      <c r="B2114" s="1325">
        <v>104</v>
      </c>
      <c r="C2114" s="1306">
        <f t="shared" si="676"/>
        <v>0.65822784810126578</v>
      </c>
      <c r="D2114" s="1305">
        <v>8.4756999999999998</v>
      </c>
      <c r="E2114" s="1306">
        <f t="shared" si="677"/>
        <v>881.47280000000001</v>
      </c>
      <c r="F2114" s="1307">
        <v>1</v>
      </c>
      <c r="G2114" s="1308">
        <f t="shared" si="678"/>
        <v>881.47</v>
      </c>
      <c r="H2114" s="1306">
        <f t="shared" si="679"/>
        <v>212.35</v>
      </c>
      <c r="I2114" s="1309">
        <f t="shared" si="680"/>
        <v>1093.82</v>
      </c>
    </row>
    <row r="2115" spans="1:9" x14ac:dyDescent="0.2">
      <c r="A2115" s="1290" t="s">
        <v>1764</v>
      </c>
      <c r="B2115" s="1325">
        <v>100</v>
      </c>
      <c r="C2115" s="1306">
        <f t="shared" si="676"/>
        <v>0.63291139240506333</v>
      </c>
      <c r="D2115" s="1305">
        <v>8.4756999999999998</v>
      </c>
      <c r="E2115" s="1306">
        <f t="shared" si="677"/>
        <v>847.56999999999994</v>
      </c>
      <c r="F2115" s="1307">
        <v>1</v>
      </c>
      <c r="G2115" s="1308">
        <f t="shared" si="678"/>
        <v>847.57</v>
      </c>
      <c r="H2115" s="1306">
        <f t="shared" si="679"/>
        <v>204.18</v>
      </c>
      <c r="I2115" s="1309">
        <f t="shared" si="680"/>
        <v>1051.75</v>
      </c>
    </row>
    <row r="2116" spans="1:9" x14ac:dyDescent="0.2">
      <c r="A2116" s="1290" t="s">
        <v>1764</v>
      </c>
      <c r="B2116" s="1325">
        <v>24</v>
      </c>
      <c r="C2116" s="1306">
        <f t="shared" si="676"/>
        <v>0.15189873417721519</v>
      </c>
      <c r="D2116" s="1305">
        <v>8.4756999999999998</v>
      </c>
      <c r="E2116" s="1306">
        <f t="shared" si="677"/>
        <v>203.41679999999999</v>
      </c>
      <c r="F2116" s="1307">
        <v>1</v>
      </c>
      <c r="G2116" s="1308">
        <f t="shared" si="678"/>
        <v>203.42</v>
      </c>
      <c r="H2116" s="1306">
        <f t="shared" si="679"/>
        <v>49</v>
      </c>
      <c r="I2116" s="1309">
        <f t="shared" si="680"/>
        <v>252.42</v>
      </c>
    </row>
    <row r="2117" spans="1:9" x14ac:dyDescent="0.2">
      <c r="A2117" s="1290" t="s">
        <v>1764</v>
      </c>
      <c r="B2117" s="1325">
        <v>157</v>
      </c>
      <c r="C2117" s="1306">
        <f t="shared" si="676"/>
        <v>0.99367088607594933</v>
      </c>
      <c r="D2117" s="1305">
        <v>8.4756999999999998</v>
      </c>
      <c r="E2117" s="1306">
        <f t="shared" si="677"/>
        <v>1330.6849</v>
      </c>
      <c r="F2117" s="1307">
        <v>1</v>
      </c>
      <c r="G2117" s="1308">
        <f t="shared" si="678"/>
        <v>1330.68</v>
      </c>
      <c r="H2117" s="1306">
        <f t="shared" si="679"/>
        <v>320.56</v>
      </c>
      <c r="I2117" s="1309">
        <f t="shared" si="680"/>
        <v>1651.24</v>
      </c>
    </row>
    <row r="2118" spans="1:9" x14ac:dyDescent="0.2">
      <c r="A2118" s="1290" t="s">
        <v>1764</v>
      </c>
      <c r="B2118" s="1325">
        <v>36</v>
      </c>
      <c r="C2118" s="1306">
        <f t="shared" si="676"/>
        <v>0.22784810126582278</v>
      </c>
      <c r="D2118" s="1305">
        <v>8.4756999999999998</v>
      </c>
      <c r="E2118" s="1306">
        <f t="shared" si="677"/>
        <v>305.12520000000001</v>
      </c>
      <c r="F2118" s="1307">
        <v>1</v>
      </c>
      <c r="G2118" s="1308">
        <f t="shared" si="678"/>
        <v>305.13</v>
      </c>
      <c r="H2118" s="1306">
        <f t="shared" si="679"/>
        <v>73.510000000000005</v>
      </c>
      <c r="I2118" s="1309">
        <f t="shared" si="680"/>
        <v>378.64</v>
      </c>
    </row>
    <row r="2119" spans="1:9" x14ac:dyDescent="0.2">
      <c r="A2119" s="1290" t="s">
        <v>1764</v>
      </c>
      <c r="B2119" s="1325">
        <v>121</v>
      </c>
      <c r="C2119" s="1306">
        <f t="shared" si="676"/>
        <v>0.76582278481012656</v>
      </c>
      <c r="D2119" s="1305">
        <v>8.4756999999999998</v>
      </c>
      <c r="E2119" s="1306">
        <f t="shared" si="677"/>
        <v>1025.5597</v>
      </c>
      <c r="F2119" s="1307">
        <v>1</v>
      </c>
      <c r="G2119" s="1308">
        <f t="shared" si="678"/>
        <v>1025.56</v>
      </c>
      <c r="H2119" s="1306">
        <f t="shared" si="679"/>
        <v>247.06</v>
      </c>
      <c r="I2119" s="1309">
        <f t="shared" si="680"/>
        <v>1272.6199999999999</v>
      </c>
    </row>
    <row r="2120" spans="1:9" x14ac:dyDescent="0.2">
      <c r="A2120" s="1290" t="s">
        <v>1764</v>
      </c>
      <c r="B2120" s="1325">
        <v>12</v>
      </c>
      <c r="C2120" s="1306">
        <f t="shared" si="676"/>
        <v>7.5949367088607597E-2</v>
      </c>
      <c r="D2120" s="1305">
        <v>8.4756999999999998</v>
      </c>
      <c r="E2120" s="1306">
        <f t="shared" si="677"/>
        <v>101.7084</v>
      </c>
      <c r="F2120" s="1307">
        <v>1</v>
      </c>
      <c r="G2120" s="1308">
        <f t="shared" si="678"/>
        <v>101.71</v>
      </c>
      <c r="H2120" s="1306">
        <f t="shared" si="679"/>
        <v>24.5</v>
      </c>
      <c r="I2120" s="1309">
        <f t="shared" si="680"/>
        <v>126.21</v>
      </c>
    </row>
    <row r="2121" spans="1:9" x14ac:dyDescent="0.2">
      <c r="A2121" s="1290" t="s">
        <v>1764</v>
      </c>
      <c r="B2121" s="1325">
        <v>24</v>
      </c>
      <c r="C2121" s="1306">
        <f t="shared" si="676"/>
        <v>0.15189873417721519</v>
      </c>
      <c r="D2121" s="1305">
        <v>8.4756999999999998</v>
      </c>
      <c r="E2121" s="1306">
        <f t="shared" si="677"/>
        <v>203.41679999999999</v>
      </c>
      <c r="F2121" s="1307">
        <v>1</v>
      </c>
      <c r="G2121" s="1308">
        <f t="shared" si="678"/>
        <v>203.42</v>
      </c>
      <c r="H2121" s="1306">
        <f t="shared" si="679"/>
        <v>49</v>
      </c>
      <c r="I2121" s="1309">
        <f t="shared" si="680"/>
        <v>252.42</v>
      </c>
    </row>
    <row r="2122" spans="1:9" x14ac:dyDescent="0.2">
      <c r="A2122" s="1290" t="s">
        <v>1764</v>
      </c>
      <c r="B2122" s="1325">
        <v>95</v>
      </c>
      <c r="C2122" s="1306">
        <f t="shared" si="676"/>
        <v>0.60126582278481011</v>
      </c>
      <c r="D2122" s="1305">
        <v>1414</v>
      </c>
      <c r="E2122" s="1306">
        <f>D2122*C2122</f>
        <v>850.18987341772151</v>
      </c>
      <c r="F2122" s="1307">
        <v>1</v>
      </c>
      <c r="G2122" s="1308">
        <f t="shared" si="678"/>
        <v>850.19</v>
      </c>
      <c r="H2122" s="1306">
        <f t="shared" si="679"/>
        <v>204.81</v>
      </c>
      <c r="I2122" s="1309">
        <f t="shared" si="680"/>
        <v>1055</v>
      </c>
    </row>
    <row r="2123" spans="1:9" ht="38.25" x14ac:dyDescent="0.2">
      <c r="A2123" s="1289" t="s">
        <v>8</v>
      </c>
      <c r="B2123" s="1324">
        <f>SUM(B2124:B2128)</f>
        <v>372</v>
      </c>
      <c r="C2123" s="1302">
        <f>SUM(C2124:C2128)</f>
        <v>2.3544303797468356</v>
      </c>
      <c r="D2123" s="1302"/>
      <c r="E2123" s="1302"/>
      <c r="F2123" s="1312"/>
      <c r="G2123" s="1302">
        <f>SUM(G2124:G2128)</f>
        <v>2519.5500000000002</v>
      </c>
      <c r="H2123" s="1302">
        <f>SUM(H2124:H2128)</f>
        <v>606.96</v>
      </c>
      <c r="I2123" s="1304">
        <f>SUM(I2124:I2128)</f>
        <v>3126.51</v>
      </c>
    </row>
    <row r="2124" spans="1:9" x14ac:dyDescent="0.2">
      <c r="A2124" s="1290" t="s">
        <v>612</v>
      </c>
      <c r="B2124" s="1325">
        <v>12</v>
      </c>
      <c r="C2124" s="1306">
        <f t="shared" ref="C2124:C2128" si="681">B2124/158</f>
        <v>7.5949367088607597E-2</v>
      </c>
      <c r="D2124" s="1305">
        <v>6.4016999999999999</v>
      </c>
      <c r="E2124" s="1306">
        <f>D2124*B2124</f>
        <v>76.820400000000006</v>
      </c>
      <c r="F2124" s="1307">
        <v>1</v>
      </c>
      <c r="G2124" s="1308">
        <f t="shared" si="678"/>
        <v>76.819999999999993</v>
      </c>
      <c r="H2124" s="1306">
        <f>ROUND(G2124*24.09%,2)</f>
        <v>18.510000000000002</v>
      </c>
      <c r="I2124" s="1309">
        <f>G2124+H2124</f>
        <v>95.33</v>
      </c>
    </row>
    <row r="2125" spans="1:9" x14ac:dyDescent="0.2">
      <c r="A2125" s="1290" t="s">
        <v>612</v>
      </c>
      <c r="B2125" s="1325">
        <v>120</v>
      </c>
      <c r="C2125" s="1306">
        <f t="shared" si="681"/>
        <v>0.759493670886076</v>
      </c>
      <c r="D2125" s="1305">
        <v>6.7614000000000001</v>
      </c>
      <c r="E2125" s="1306">
        <f>D2125*B2125</f>
        <v>811.36800000000005</v>
      </c>
      <c r="F2125" s="1307">
        <v>1</v>
      </c>
      <c r="G2125" s="1308">
        <f t="shared" si="678"/>
        <v>811.37</v>
      </c>
      <c r="H2125" s="1306">
        <f>ROUND(G2125*24.09%,2)</f>
        <v>195.46</v>
      </c>
      <c r="I2125" s="1309">
        <f>G2125+H2125</f>
        <v>1006.83</v>
      </c>
    </row>
    <row r="2126" spans="1:9" x14ac:dyDescent="0.2">
      <c r="A2126" s="1290" t="s">
        <v>966</v>
      </c>
      <c r="B2126" s="1325">
        <v>60</v>
      </c>
      <c r="C2126" s="1306">
        <f t="shared" si="681"/>
        <v>0.379746835443038</v>
      </c>
      <c r="D2126" s="1305">
        <v>6.7614000000000001</v>
      </c>
      <c r="E2126" s="1306">
        <f>D2126*B2126</f>
        <v>405.68400000000003</v>
      </c>
      <c r="F2126" s="1307">
        <v>1</v>
      </c>
      <c r="G2126" s="1308">
        <f t="shared" si="678"/>
        <v>405.68</v>
      </c>
      <c r="H2126" s="1306">
        <f>ROUND(G2126*24.09%,2)</f>
        <v>97.73</v>
      </c>
      <c r="I2126" s="1309">
        <f>G2126+H2126</f>
        <v>503.41</v>
      </c>
    </row>
    <row r="2127" spans="1:9" x14ac:dyDescent="0.2">
      <c r="A2127" s="1290" t="s">
        <v>966</v>
      </c>
      <c r="B2127" s="1325">
        <v>84</v>
      </c>
      <c r="C2127" s="1306">
        <f t="shared" si="681"/>
        <v>0.53164556962025311</v>
      </c>
      <c r="D2127" s="1305">
        <v>6.7614000000000001</v>
      </c>
      <c r="E2127" s="1306">
        <f>D2127*B2127</f>
        <v>567.95759999999996</v>
      </c>
      <c r="F2127" s="1307">
        <v>1</v>
      </c>
      <c r="G2127" s="1308">
        <f t="shared" si="678"/>
        <v>567.96</v>
      </c>
      <c r="H2127" s="1306">
        <f>ROUND(G2127*24.09%,2)</f>
        <v>136.82</v>
      </c>
      <c r="I2127" s="1309">
        <f>G2127+H2127</f>
        <v>704.78</v>
      </c>
    </row>
    <row r="2128" spans="1:9" x14ac:dyDescent="0.2">
      <c r="A2128" s="1290" t="s">
        <v>612</v>
      </c>
      <c r="B2128" s="1325">
        <v>96</v>
      </c>
      <c r="C2128" s="1306">
        <f t="shared" si="681"/>
        <v>0.60759493670886078</v>
      </c>
      <c r="D2128" s="1305">
        <v>6.8513000000000002</v>
      </c>
      <c r="E2128" s="1306">
        <f>D2128*B2128</f>
        <v>657.72479999999996</v>
      </c>
      <c r="F2128" s="1307">
        <v>1</v>
      </c>
      <c r="G2128" s="1308">
        <f t="shared" si="678"/>
        <v>657.72</v>
      </c>
      <c r="H2128" s="1306">
        <f>ROUND(G2128*24.09%,2)</f>
        <v>158.44</v>
      </c>
      <c r="I2128" s="1309">
        <f>G2128+H2128</f>
        <v>816.16000000000008</v>
      </c>
    </row>
    <row r="2129" spans="1:9" ht="38.25" x14ac:dyDescent="0.2">
      <c r="A2129" s="1289" t="s">
        <v>9</v>
      </c>
      <c r="B2129" s="1324">
        <f>SUM(B2130:B2131)</f>
        <v>120</v>
      </c>
      <c r="C2129" s="1302">
        <f>SUM(C2130:C2131)</f>
        <v>0.759493670886076</v>
      </c>
      <c r="D2129" s="1302"/>
      <c r="E2129" s="1302"/>
      <c r="F2129" s="1312"/>
      <c r="G2129" s="1302">
        <f>SUM(G2130:G2131)</f>
        <v>525.08000000000004</v>
      </c>
      <c r="H2129" s="1302">
        <f>SUM(H2130:H2131)</f>
        <v>126.5</v>
      </c>
      <c r="I2129" s="1304">
        <f>SUM(I2130:I2131)</f>
        <v>651.58000000000004</v>
      </c>
    </row>
    <row r="2130" spans="1:9" x14ac:dyDescent="0.2">
      <c r="A2130" s="1290" t="s">
        <v>62</v>
      </c>
      <c r="B2130" s="1325">
        <v>48</v>
      </c>
      <c r="C2130" s="1306">
        <f t="shared" ref="C2130:C2131" si="682">B2130/158</f>
        <v>0.30379746835443039</v>
      </c>
      <c r="D2130" s="1305">
        <v>4.3757000000000001</v>
      </c>
      <c r="E2130" s="1306">
        <f>D2130*B2130</f>
        <v>210.03360000000001</v>
      </c>
      <c r="F2130" s="1307">
        <v>1</v>
      </c>
      <c r="G2130" s="1308">
        <f t="shared" ref="G2130:G2131" si="683">ROUND(E2130*F2130,2)</f>
        <v>210.03</v>
      </c>
      <c r="H2130" s="1306">
        <f>ROUND(G2130*24.09%,2)</f>
        <v>50.6</v>
      </c>
      <c r="I2130" s="1309">
        <f>G2130+H2130</f>
        <v>260.63</v>
      </c>
    </row>
    <row r="2131" spans="1:9" x14ac:dyDescent="0.2">
      <c r="A2131" s="1290" t="s">
        <v>62</v>
      </c>
      <c r="B2131" s="1325">
        <v>72</v>
      </c>
      <c r="C2131" s="1306">
        <f t="shared" si="682"/>
        <v>0.45569620253164556</v>
      </c>
      <c r="D2131" s="1305">
        <v>4.3757000000000001</v>
      </c>
      <c r="E2131" s="1306">
        <f>D2131*B2131</f>
        <v>315.05040000000002</v>
      </c>
      <c r="F2131" s="1307">
        <v>1</v>
      </c>
      <c r="G2131" s="1308">
        <f t="shared" si="683"/>
        <v>315.05</v>
      </c>
      <c r="H2131" s="1306">
        <f>ROUND(G2131*24.09%,2)</f>
        <v>75.900000000000006</v>
      </c>
      <c r="I2131" s="1309">
        <f>G2131+H2131</f>
        <v>390.95000000000005</v>
      </c>
    </row>
    <row r="2132" spans="1:9" ht="25.5" x14ac:dyDescent="0.2">
      <c r="A2132" s="1289" t="s">
        <v>7</v>
      </c>
      <c r="B2132" s="1324">
        <f>SUM(B2133:B2135)</f>
        <v>410</v>
      </c>
      <c r="C2132" s="1302">
        <f>SUM(C2133:C2135)</f>
        <v>2.5949367088607591</v>
      </c>
      <c r="D2132" s="1302"/>
      <c r="E2132" s="1302"/>
      <c r="F2132" s="1312"/>
      <c r="G2132" s="1302">
        <f>SUM(G2133:G2135)</f>
        <v>1695.98</v>
      </c>
      <c r="H2132" s="1302">
        <f>SUM(H2133:H2135)</f>
        <v>408.56</v>
      </c>
      <c r="I2132" s="1304">
        <f>SUM(I2133:I2135)</f>
        <v>2104.54</v>
      </c>
    </row>
    <row r="2133" spans="1:9" x14ac:dyDescent="0.2">
      <c r="A2133" s="1290" t="s">
        <v>948</v>
      </c>
      <c r="B2133" s="1325">
        <v>158</v>
      </c>
      <c r="C2133" s="1306">
        <f t="shared" ref="C2133:C2135" si="684">B2133/158</f>
        <v>1</v>
      </c>
      <c r="D2133" s="1305">
        <v>693</v>
      </c>
      <c r="E2133" s="1306">
        <f>D2133*C2133</f>
        <v>693</v>
      </c>
      <c r="F2133" s="1307">
        <v>1</v>
      </c>
      <c r="G2133" s="1308">
        <f t="shared" ref="G2133:G2135" si="685">ROUND(E2133*F2133,2)</f>
        <v>693</v>
      </c>
      <c r="H2133" s="1306">
        <f>ROUND(G2133*24.09%,2)</f>
        <v>166.94</v>
      </c>
      <c r="I2133" s="1309">
        <f>G2133+H2133</f>
        <v>859.94</v>
      </c>
    </row>
    <row r="2134" spans="1:9" x14ac:dyDescent="0.2">
      <c r="A2134" s="1290" t="s">
        <v>1653</v>
      </c>
      <c r="B2134" s="1325">
        <v>84</v>
      </c>
      <c r="C2134" s="1306">
        <f t="shared" si="684"/>
        <v>0.53164556962025311</v>
      </c>
      <c r="D2134" s="1305">
        <v>3.8361999999999998</v>
      </c>
      <c r="E2134" s="1306">
        <f>D2134*B2134</f>
        <v>322.24079999999998</v>
      </c>
      <c r="F2134" s="1307">
        <v>1</v>
      </c>
      <c r="G2134" s="1308">
        <f t="shared" si="685"/>
        <v>322.24</v>
      </c>
      <c r="H2134" s="1306">
        <f>ROUND(G2134*24.09%,2)</f>
        <v>77.63</v>
      </c>
      <c r="I2134" s="1309">
        <f>G2134+H2134</f>
        <v>399.87</v>
      </c>
    </row>
    <row r="2135" spans="1:9" x14ac:dyDescent="0.2">
      <c r="A2135" s="1290" t="s">
        <v>1653</v>
      </c>
      <c r="B2135" s="1325">
        <v>168</v>
      </c>
      <c r="C2135" s="1306">
        <f t="shared" si="684"/>
        <v>1.0632911392405062</v>
      </c>
      <c r="D2135" s="1305">
        <v>4.0519999999999996</v>
      </c>
      <c r="E2135" s="1306">
        <f>D2135*B2135</f>
        <v>680.73599999999988</v>
      </c>
      <c r="F2135" s="1307">
        <v>1</v>
      </c>
      <c r="G2135" s="1308">
        <f t="shared" si="685"/>
        <v>680.74</v>
      </c>
      <c r="H2135" s="1306">
        <f>ROUND(G2135*24.09%,2)</f>
        <v>163.99</v>
      </c>
      <c r="I2135" s="1309">
        <f>G2135+H2135</f>
        <v>844.73</v>
      </c>
    </row>
    <row r="2136" spans="1:9" x14ac:dyDescent="0.2">
      <c r="A2136" s="1288" t="s">
        <v>1765</v>
      </c>
      <c r="B2136" s="1323">
        <f>B2137</f>
        <v>86</v>
      </c>
      <c r="C2136" s="1298">
        <f>C2137</f>
        <v>0.54430379746835444</v>
      </c>
      <c r="D2136" s="1298"/>
      <c r="E2136" s="1298"/>
      <c r="F2136" s="1299"/>
      <c r="G2136" s="1298">
        <f t="shared" ref="G2136:I2137" si="686">G2137</f>
        <v>812.1</v>
      </c>
      <c r="H2136" s="1298">
        <f t="shared" si="686"/>
        <v>195.63</v>
      </c>
      <c r="I2136" s="1300">
        <f t="shared" si="686"/>
        <v>1007.73</v>
      </c>
    </row>
    <row r="2137" spans="1:9" ht="25.5" x14ac:dyDescent="0.2">
      <c r="A2137" s="1289" t="s">
        <v>10</v>
      </c>
      <c r="B2137" s="1324">
        <f>B2138</f>
        <v>86</v>
      </c>
      <c r="C2137" s="1302">
        <f>C2138</f>
        <v>0.54430379746835444</v>
      </c>
      <c r="D2137" s="1302"/>
      <c r="E2137" s="1302"/>
      <c r="F2137" s="1312"/>
      <c r="G2137" s="1302">
        <f t="shared" si="686"/>
        <v>812.1</v>
      </c>
      <c r="H2137" s="1302">
        <f t="shared" si="686"/>
        <v>195.63</v>
      </c>
      <c r="I2137" s="1304">
        <f t="shared" si="686"/>
        <v>1007.73</v>
      </c>
    </row>
    <row r="2138" spans="1:9" x14ac:dyDescent="0.2">
      <c r="A2138" s="1290" t="s">
        <v>1716</v>
      </c>
      <c r="B2138" s="1325">
        <v>86</v>
      </c>
      <c r="C2138" s="1306">
        <f t="shared" ref="C2138" si="687">B2138/158</f>
        <v>0.54430379746835444</v>
      </c>
      <c r="D2138" s="1305">
        <v>1492</v>
      </c>
      <c r="E2138" s="1306">
        <f>D2138*C2138</f>
        <v>812.10126582278485</v>
      </c>
      <c r="F2138" s="1307">
        <v>1</v>
      </c>
      <c r="G2138" s="1308">
        <f t="shared" ref="G2138" si="688">ROUND(E2138*F2138,2)</f>
        <v>812.1</v>
      </c>
      <c r="H2138" s="1306">
        <f>ROUND(G2138*24.09%,2)</f>
        <v>195.63</v>
      </c>
      <c r="I2138" s="1309">
        <f>G2138+H2138</f>
        <v>1007.73</v>
      </c>
    </row>
    <row r="2139" spans="1:9" x14ac:dyDescent="0.2">
      <c r="A2139" s="1288" t="s">
        <v>1766</v>
      </c>
      <c r="B2139" s="1323">
        <f>B2140+B2156+B2162</f>
        <v>2234.5</v>
      </c>
      <c r="C2139" s="1298">
        <f>C2140+C2156+C2162</f>
        <v>14.14240506329114</v>
      </c>
      <c r="D2139" s="1298"/>
      <c r="E2139" s="1298"/>
      <c r="F2139" s="1299"/>
      <c r="G2139" s="1298">
        <f>G2140+G2156+G2162</f>
        <v>13133.31</v>
      </c>
      <c r="H2139" s="1298">
        <f>H2140+H2156+H2162</f>
        <v>3163.8199999999997</v>
      </c>
      <c r="I2139" s="1300">
        <f>I2140+I2156+I2162</f>
        <v>16297.130000000001</v>
      </c>
    </row>
    <row r="2140" spans="1:9" ht="38.25" x14ac:dyDescent="0.2">
      <c r="A2140" s="1289" t="s">
        <v>8</v>
      </c>
      <c r="B2140" s="1324">
        <f>SUM(B2141:B2155)</f>
        <v>1522</v>
      </c>
      <c r="C2140" s="1302">
        <f>SUM(C2141:C2155)</f>
        <v>9.6329113924050631</v>
      </c>
      <c r="D2140" s="1302"/>
      <c r="E2140" s="1302"/>
      <c r="F2140" s="1312"/>
      <c r="G2140" s="1302">
        <f>SUM(G2141:G2155)</f>
        <v>9899.9699999999993</v>
      </c>
      <c r="H2140" s="1302">
        <f>SUM(H2141:H2155)</f>
        <v>2384.89</v>
      </c>
      <c r="I2140" s="1304">
        <f>SUM(I2141:I2155)</f>
        <v>12284.86</v>
      </c>
    </row>
    <row r="2141" spans="1:9" x14ac:dyDescent="0.2">
      <c r="A2141" s="1290" t="s">
        <v>1418</v>
      </c>
      <c r="B2141" s="1325">
        <v>24</v>
      </c>
      <c r="C2141" s="1306">
        <f t="shared" ref="C2141:C2155" si="689">B2141/158</f>
        <v>0.15189873417721519</v>
      </c>
      <c r="D2141" s="1305">
        <v>5.4427000000000003</v>
      </c>
      <c r="E2141" s="1306">
        <f t="shared" ref="E2141:E2152" si="690">D2141*B2141</f>
        <v>130.62479999999999</v>
      </c>
      <c r="F2141" s="1307">
        <v>1</v>
      </c>
      <c r="G2141" s="1308">
        <f t="shared" ref="G2141:G2155" si="691">ROUND(E2141*F2141,2)</f>
        <v>130.62</v>
      </c>
      <c r="H2141" s="1306">
        <f t="shared" ref="H2141:H2155" si="692">ROUND(G2141*24.09%,2)</f>
        <v>31.47</v>
      </c>
      <c r="I2141" s="1309">
        <f t="shared" ref="I2141:I2155" si="693">G2141+H2141</f>
        <v>162.09</v>
      </c>
    </row>
    <row r="2142" spans="1:9" x14ac:dyDescent="0.2">
      <c r="A2142" s="1290" t="s">
        <v>1418</v>
      </c>
      <c r="B2142" s="1325">
        <v>111.5</v>
      </c>
      <c r="C2142" s="1306">
        <f t="shared" si="689"/>
        <v>0.70569620253164556</v>
      </c>
      <c r="D2142" s="1305">
        <v>6.1139999999999999</v>
      </c>
      <c r="E2142" s="1306">
        <f t="shared" si="690"/>
        <v>681.71100000000001</v>
      </c>
      <c r="F2142" s="1307">
        <v>1</v>
      </c>
      <c r="G2142" s="1308">
        <f t="shared" si="691"/>
        <v>681.71</v>
      </c>
      <c r="H2142" s="1306">
        <f t="shared" si="692"/>
        <v>164.22</v>
      </c>
      <c r="I2142" s="1309">
        <f t="shared" si="693"/>
        <v>845.93000000000006</v>
      </c>
    </row>
    <row r="2143" spans="1:9" x14ac:dyDescent="0.2">
      <c r="A2143" s="1290" t="s">
        <v>1418</v>
      </c>
      <c r="B2143" s="1325">
        <v>142.5</v>
      </c>
      <c r="C2143" s="1306">
        <f t="shared" si="689"/>
        <v>0.90189873417721522</v>
      </c>
      <c r="D2143" s="1305">
        <v>6.1139999999999999</v>
      </c>
      <c r="E2143" s="1306">
        <f t="shared" si="690"/>
        <v>871.245</v>
      </c>
      <c r="F2143" s="1307">
        <v>1</v>
      </c>
      <c r="G2143" s="1308">
        <f t="shared" si="691"/>
        <v>871.25</v>
      </c>
      <c r="H2143" s="1306">
        <f t="shared" si="692"/>
        <v>209.88</v>
      </c>
      <c r="I2143" s="1309">
        <f t="shared" si="693"/>
        <v>1081.1300000000001</v>
      </c>
    </row>
    <row r="2144" spans="1:9" x14ac:dyDescent="0.2">
      <c r="A2144" s="1290" t="s">
        <v>1418</v>
      </c>
      <c r="B2144" s="1325">
        <v>32</v>
      </c>
      <c r="C2144" s="1306">
        <f t="shared" si="689"/>
        <v>0.20253164556962025</v>
      </c>
      <c r="D2144" s="1305">
        <v>6.1139999999999999</v>
      </c>
      <c r="E2144" s="1306">
        <f t="shared" si="690"/>
        <v>195.648</v>
      </c>
      <c r="F2144" s="1307">
        <v>1</v>
      </c>
      <c r="G2144" s="1308">
        <f t="shared" si="691"/>
        <v>195.65</v>
      </c>
      <c r="H2144" s="1306">
        <f t="shared" si="692"/>
        <v>47.13</v>
      </c>
      <c r="I2144" s="1309">
        <f t="shared" si="693"/>
        <v>242.78</v>
      </c>
    </row>
    <row r="2145" spans="1:9" x14ac:dyDescent="0.2">
      <c r="A2145" s="1290" t="s">
        <v>1418</v>
      </c>
      <c r="B2145" s="1325">
        <v>119</v>
      </c>
      <c r="C2145" s="1306">
        <f t="shared" si="689"/>
        <v>0.75316455696202533</v>
      </c>
      <c r="D2145" s="1305">
        <v>6.1139999999999999</v>
      </c>
      <c r="E2145" s="1306">
        <f t="shared" si="690"/>
        <v>727.56600000000003</v>
      </c>
      <c r="F2145" s="1307">
        <v>1</v>
      </c>
      <c r="G2145" s="1308">
        <f t="shared" si="691"/>
        <v>727.57</v>
      </c>
      <c r="H2145" s="1306">
        <f t="shared" si="692"/>
        <v>175.27</v>
      </c>
      <c r="I2145" s="1309">
        <f t="shared" si="693"/>
        <v>902.84</v>
      </c>
    </row>
    <row r="2146" spans="1:9" x14ac:dyDescent="0.2">
      <c r="A2146" s="1290" t="s">
        <v>612</v>
      </c>
      <c r="B2146" s="1325">
        <v>104</v>
      </c>
      <c r="C2146" s="1306">
        <f t="shared" si="689"/>
        <v>0.65822784810126578</v>
      </c>
      <c r="D2146" s="1305">
        <v>6.1139999999999999</v>
      </c>
      <c r="E2146" s="1306">
        <f t="shared" si="690"/>
        <v>635.85599999999999</v>
      </c>
      <c r="F2146" s="1307">
        <v>1</v>
      </c>
      <c r="G2146" s="1308">
        <f t="shared" si="691"/>
        <v>635.86</v>
      </c>
      <c r="H2146" s="1306">
        <f t="shared" si="692"/>
        <v>153.18</v>
      </c>
      <c r="I2146" s="1309">
        <f t="shared" si="693"/>
        <v>789.04</v>
      </c>
    </row>
    <row r="2147" spans="1:9" x14ac:dyDescent="0.2">
      <c r="A2147" s="1290" t="s">
        <v>612</v>
      </c>
      <c r="B2147" s="1325">
        <v>87.5</v>
      </c>
      <c r="C2147" s="1306">
        <f t="shared" si="689"/>
        <v>0.55379746835443033</v>
      </c>
      <c r="D2147" s="1305">
        <v>6.1139999999999999</v>
      </c>
      <c r="E2147" s="1306">
        <f t="shared" si="690"/>
        <v>534.97500000000002</v>
      </c>
      <c r="F2147" s="1307">
        <v>1</v>
      </c>
      <c r="G2147" s="1308">
        <f t="shared" si="691"/>
        <v>534.98</v>
      </c>
      <c r="H2147" s="1306">
        <f t="shared" si="692"/>
        <v>128.88</v>
      </c>
      <c r="I2147" s="1309">
        <f t="shared" si="693"/>
        <v>663.86</v>
      </c>
    </row>
    <row r="2148" spans="1:9" x14ac:dyDescent="0.2">
      <c r="A2148" s="1290" t="s">
        <v>1418</v>
      </c>
      <c r="B2148" s="1325">
        <v>134</v>
      </c>
      <c r="C2148" s="1306">
        <f t="shared" si="689"/>
        <v>0.84810126582278478</v>
      </c>
      <c r="D2148" s="1305">
        <v>6.1139999999999999</v>
      </c>
      <c r="E2148" s="1306">
        <f t="shared" si="690"/>
        <v>819.27599999999995</v>
      </c>
      <c r="F2148" s="1307">
        <v>1</v>
      </c>
      <c r="G2148" s="1308">
        <f t="shared" si="691"/>
        <v>819.28</v>
      </c>
      <c r="H2148" s="1306">
        <f t="shared" si="692"/>
        <v>197.36</v>
      </c>
      <c r="I2148" s="1309">
        <f t="shared" si="693"/>
        <v>1016.64</v>
      </c>
    </row>
    <row r="2149" spans="1:9" x14ac:dyDescent="0.2">
      <c r="A2149" s="1290" t="s">
        <v>1418</v>
      </c>
      <c r="B2149" s="1325">
        <v>166</v>
      </c>
      <c r="C2149" s="1306">
        <f t="shared" si="689"/>
        <v>1.0506329113924051</v>
      </c>
      <c r="D2149" s="1305">
        <v>6.1139999999999999</v>
      </c>
      <c r="E2149" s="1306">
        <f t="shared" si="690"/>
        <v>1014.924</v>
      </c>
      <c r="F2149" s="1307">
        <v>1</v>
      </c>
      <c r="G2149" s="1308">
        <f t="shared" si="691"/>
        <v>1014.92</v>
      </c>
      <c r="H2149" s="1306">
        <f t="shared" si="692"/>
        <v>244.49</v>
      </c>
      <c r="I2149" s="1309">
        <f t="shared" si="693"/>
        <v>1259.4099999999999</v>
      </c>
    </row>
    <row r="2150" spans="1:9" x14ac:dyDescent="0.2">
      <c r="A2150" s="1290" t="s">
        <v>612</v>
      </c>
      <c r="B2150" s="1325">
        <v>63</v>
      </c>
      <c r="C2150" s="1306">
        <f t="shared" si="689"/>
        <v>0.39873417721518989</v>
      </c>
      <c r="D2150" s="1305">
        <v>6.1139999999999999</v>
      </c>
      <c r="E2150" s="1306">
        <f t="shared" si="690"/>
        <v>385.18200000000002</v>
      </c>
      <c r="F2150" s="1307">
        <v>1</v>
      </c>
      <c r="G2150" s="1308">
        <f t="shared" si="691"/>
        <v>385.18</v>
      </c>
      <c r="H2150" s="1306">
        <f t="shared" si="692"/>
        <v>92.79</v>
      </c>
      <c r="I2150" s="1309">
        <f t="shared" si="693"/>
        <v>477.97</v>
      </c>
    </row>
    <row r="2151" spans="1:9" x14ac:dyDescent="0.2">
      <c r="A2151" s="1290" t="s">
        <v>1418</v>
      </c>
      <c r="B2151" s="1325">
        <v>182</v>
      </c>
      <c r="C2151" s="1306">
        <f t="shared" si="689"/>
        <v>1.1518987341772151</v>
      </c>
      <c r="D2151" s="1305">
        <v>6.1139999999999999</v>
      </c>
      <c r="E2151" s="1306">
        <f t="shared" si="690"/>
        <v>1112.748</v>
      </c>
      <c r="F2151" s="1307">
        <v>1</v>
      </c>
      <c r="G2151" s="1308">
        <f t="shared" si="691"/>
        <v>1112.75</v>
      </c>
      <c r="H2151" s="1306">
        <f t="shared" si="692"/>
        <v>268.06</v>
      </c>
      <c r="I2151" s="1309">
        <f t="shared" si="693"/>
        <v>1380.81</v>
      </c>
    </row>
    <row r="2152" spans="1:9" x14ac:dyDescent="0.2">
      <c r="A2152" s="1290" t="s">
        <v>1418</v>
      </c>
      <c r="B2152" s="1325">
        <v>87.5</v>
      </c>
      <c r="C2152" s="1306">
        <f t="shared" si="689"/>
        <v>0.55379746835443033</v>
      </c>
      <c r="D2152" s="1305">
        <v>6.1139999999999999</v>
      </c>
      <c r="E2152" s="1306">
        <f t="shared" si="690"/>
        <v>534.97500000000002</v>
      </c>
      <c r="F2152" s="1307">
        <v>1</v>
      </c>
      <c r="G2152" s="1308">
        <f t="shared" si="691"/>
        <v>534.98</v>
      </c>
      <c r="H2152" s="1306">
        <f t="shared" si="692"/>
        <v>128.88</v>
      </c>
      <c r="I2152" s="1309">
        <f t="shared" si="693"/>
        <v>663.86</v>
      </c>
    </row>
    <row r="2153" spans="1:9" x14ac:dyDescent="0.2">
      <c r="A2153" s="1290" t="s">
        <v>1418</v>
      </c>
      <c r="B2153" s="1325">
        <v>56</v>
      </c>
      <c r="C2153" s="1306">
        <f t="shared" si="689"/>
        <v>0.35443037974683544</v>
      </c>
      <c r="D2153" s="1305">
        <v>1230</v>
      </c>
      <c r="E2153" s="1306">
        <f>D2153*C2153</f>
        <v>435.94936708860757</v>
      </c>
      <c r="F2153" s="1307">
        <v>1</v>
      </c>
      <c r="G2153" s="1308">
        <f t="shared" si="691"/>
        <v>435.95</v>
      </c>
      <c r="H2153" s="1306">
        <f t="shared" si="692"/>
        <v>105.02</v>
      </c>
      <c r="I2153" s="1309">
        <f t="shared" si="693"/>
        <v>540.97</v>
      </c>
    </row>
    <row r="2154" spans="1:9" x14ac:dyDescent="0.2">
      <c r="A2154" s="1290" t="s">
        <v>1418</v>
      </c>
      <c r="B2154" s="1325">
        <v>55</v>
      </c>
      <c r="C2154" s="1306">
        <f t="shared" si="689"/>
        <v>0.34810126582278483</v>
      </c>
      <c r="D2154" s="1305">
        <v>1305</v>
      </c>
      <c r="E2154" s="1306">
        <f>D2154*C2154</f>
        <v>454.27215189873419</v>
      </c>
      <c r="F2154" s="1307">
        <v>1</v>
      </c>
      <c r="G2154" s="1308">
        <f t="shared" si="691"/>
        <v>454.27</v>
      </c>
      <c r="H2154" s="1306">
        <f t="shared" si="692"/>
        <v>109.43</v>
      </c>
      <c r="I2154" s="1309">
        <f t="shared" si="693"/>
        <v>563.70000000000005</v>
      </c>
    </row>
    <row r="2155" spans="1:9" x14ac:dyDescent="0.2">
      <c r="A2155" s="1290" t="s">
        <v>510</v>
      </c>
      <c r="B2155" s="1325">
        <v>158</v>
      </c>
      <c r="C2155" s="1306">
        <f t="shared" si="689"/>
        <v>1</v>
      </c>
      <c r="D2155" s="1305">
        <v>1365</v>
      </c>
      <c r="E2155" s="1306">
        <f>D2155*C2155</f>
        <v>1365</v>
      </c>
      <c r="F2155" s="1307">
        <v>1</v>
      </c>
      <c r="G2155" s="1308">
        <f t="shared" si="691"/>
        <v>1365</v>
      </c>
      <c r="H2155" s="1306">
        <f t="shared" si="692"/>
        <v>328.83</v>
      </c>
      <c r="I2155" s="1309">
        <f t="shared" si="693"/>
        <v>1693.83</v>
      </c>
    </row>
    <row r="2156" spans="1:9" ht="38.25" x14ac:dyDescent="0.2">
      <c r="A2156" s="1289" t="s">
        <v>9</v>
      </c>
      <c r="B2156" s="1324">
        <f>SUM(B2157:B2161)</f>
        <v>324.5</v>
      </c>
      <c r="C2156" s="1302">
        <f>SUM(C2157:C2161)</f>
        <v>2.0537974683544302</v>
      </c>
      <c r="D2156" s="1302"/>
      <c r="E2156" s="1302"/>
      <c r="F2156" s="1312"/>
      <c r="G2156" s="1302">
        <f>SUM(G2157:G2161)</f>
        <v>1509.62</v>
      </c>
      <c r="H2156" s="1302">
        <f>SUM(H2157:H2161)</f>
        <v>363.67</v>
      </c>
      <c r="I2156" s="1304">
        <f>SUM(I2157:I2161)</f>
        <v>1873.29</v>
      </c>
    </row>
    <row r="2157" spans="1:9" x14ac:dyDescent="0.2">
      <c r="A2157" s="1290" t="s">
        <v>62</v>
      </c>
      <c r="B2157" s="1325">
        <v>48</v>
      </c>
      <c r="C2157" s="1306">
        <f t="shared" ref="C2157:C2161" si="694">B2157/158</f>
        <v>0.30379746835443039</v>
      </c>
      <c r="D2157" s="1305">
        <v>4.0877999999999997</v>
      </c>
      <c r="E2157" s="1306">
        <f>D2157*B2157</f>
        <v>196.21439999999998</v>
      </c>
      <c r="F2157" s="1307">
        <v>1</v>
      </c>
      <c r="G2157" s="1308">
        <f t="shared" ref="G2157:G2161" si="695">ROUND(E2157*F2157,2)</f>
        <v>196.21</v>
      </c>
      <c r="H2157" s="1306">
        <f>ROUND(G2157*24.09%,2)</f>
        <v>47.27</v>
      </c>
      <c r="I2157" s="1309">
        <f>G2157+H2157</f>
        <v>243.48000000000002</v>
      </c>
    </row>
    <row r="2158" spans="1:9" x14ac:dyDescent="0.2">
      <c r="A2158" s="1290" t="s">
        <v>62</v>
      </c>
      <c r="B2158" s="1325">
        <v>55</v>
      </c>
      <c r="C2158" s="1306">
        <f t="shared" si="694"/>
        <v>0.34810126582278483</v>
      </c>
      <c r="D2158" s="1305">
        <v>4.0877999999999997</v>
      </c>
      <c r="E2158" s="1306">
        <f>D2158*B2158</f>
        <v>224.82899999999998</v>
      </c>
      <c r="F2158" s="1307">
        <v>1</v>
      </c>
      <c r="G2158" s="1308">
        <f t="shared" si="695"/>
        <v>224.83</v>
      </c>
      <c r="H2158" s="1306">
        <f>ROUND(G2158*24.09%,2)</f>
        <v>54.16</v>
      </c>
      <c r="I2158" s="1309">
        <f>G2158+H2158</f>
        <v>278.99</v>
      </c>
    </row>
    <row r="2159" spans="1:9" x14ac:dyDescent="0.2">
      <c r="A2159" s="1290" t="s">
        <v>62</v>
      </c>
      <c r="B2159" s="1325">
        <v>39.5</v>
      </c>
      <c r="C2159" s="1306">
        <f t="shared" si="694"/>
        <v>0.25</v>
      </c>
      <c r="D2159" s="1305">
        <v>4.0877999999999997</v>
      </c>
      <c r="E2159" s="1306">
        <f>D2159*B2159</f>
        <v>161.46809999999999</v>
      </c>
      <c r="F2159" s="1307">
        <v>1</v>
      </c>
      <c r="G2159" s="1308">
        <f t="shared" si="695"/>
        <v>161.47</v>
      </c>
      <c r="H2159" s="1306">
        <f>ROUND(G2159*24.09%,2)</f>
        <v>38.9</v>
      </c>
      <c r="I2159" s="1309">
        <f>G2159+H2159</f>
        <v>200.37</v>
      </c>
    </row>
    <row r="2160" spans="1:9" x14ac:dyDescent="0.2">
      <c r="A2160" s="1290" t="s">
        <v>62</v>
      </c>
      <c r="B2160" s="1325">
        <v>24</v>
      </c>
      <c r="C2160" s="1306">
        <f t="shared" si="694"/>
        <v>0.15189873417721519</v>
      </c>
      <c r="D2160" s="1305">
        <v>4.0877999999999997</v>
      </c>
      <c r="E2160" s="1306">
        <f>D2160*B2160</f>
        <v>98.107199999999992</v>
      </c>
      <c r="F2160" s="1307">
        <v>1</v>
      </c>
      <c r="G2160" s="1308">
        <f t="shared" si="695"/>
        <v>98.11</v>
      </c>
      <c r="H2160" s="1306">
        <f>ROUND(G2160*24.09%,2)</f>
        <v>23.63</v>
      </c>
      <c r="I2160" s="1309">
        <f>G2160+H2160</f>
        <v>121.74</v>
      </c>
    </row>
    <row r="2161" spans="1:9" x14ac:dyDescent="0.2">
      <c r="A2161" s="1290" t="s">
        <v>62</v>
      </c>
      <c r="B2161" s="1325">
        <v>158</v>
      </c>
      <c r="C2161" s="1306">
        <f t="shared" si="694"/>
        <v>1</v>
      </c>
      <c r="D2161" s="1305">
        <v>829</v>
      </c>
      <c r="E2161" s="1306">
        <f>D2161*C2161</f>
        <v>829</v>
      </c>
      <c r="F2161" s="1307">
        <v>1</v>
      </c>
      <c r="G2161" s="1308">
        <f t="shared" si="695"/>
        <v>829</v>
      </c>
      <c r="H2161" s="1306">
        <f>ROUND(G2161*24.09%,2)</f>
        <v>199.71</v>
      </c>
      <c r="I2161" s="1309">
        <f>G2161+H2161</f>
        <v>1028.71</v>
      </c>
    </row>
    <row r="2162" spans="1:9" ht="25.5" x14ac:dyDescent="0.2">
      <c r="A2162" s="1289" t="s">
        <v>7</v>
      </c>
      <c r="B2162" s="1324">
        <f>SUM(B2163:B2166)</f>
        <v>388</v>
      </c>
      <c r="C2162" s="1302">
        <f>SUM(C2163:C2166)</f>
        <v>2.4556962025316453</v>
      </c>
      <c r="D2162" s="1302"/>
      <c r="E2162" s="1302"/>
      <c r="F2162" s="1312"/>
      <c r="G2162" s="1302">
        <f>SUM(G2163:G2166)</f>
        <v>1723.72</v>
      </c>
      <c r="H2162" s="1302">
        <f>SUM(H2163:H2166)</f>
        <v>415.26</v>
      </c>
      <c r="I2162" s="1304">
        <f>SUM(I2163:I2166)</f>
        <v>2138.98</v>
      </c>
    </row>
    <row r="2163" spans="1:9" x14ac:dyDescent="0.2">
      <c r="A2163" s="1290" t="s">
        <v>948</v>
      </c>
      <c r="B2163" s="1325">
        <v>8</v>
      </c>
      <c r="C2163" s="1306">
        <f t="shared" ref="C2163:C2166" si="696">B2163/158</f>
        <v>5.0632911392405063E-2</v>
      </c>
      <c r="D2163" s="1305">
        <v>612</v>
      </c>
      <c r="E2163" s="1306">
        <f>D2163*C2163</f>
        <v>30.987341772151897</v>
      </c>
      <c r="F2163" s="1307">
        <v>1</v>
      </c>
      <c r="G2163" s="1308">
        <f t="shared" ref="G2163:G2166" si="697">ROUND(E2163*F2163,2)</f>
        <v>30.99</v>
      </c>
      <c r="H2163" s="1306">
        <f>ROUND(G2163*24.09%,2)</f>
        <v>7.47</v>
      </c>
      <c r="I2163" s="1309">
        <f>G2163+H2163</f>
        <v>38.46</v>
      </c>
    </row>
    <row r="2164" spans="1:9" x14ac:dyDescent="0.2">
      <c r="A2164" s="1290" t="s">
        <v>948</v>
      </c>
      <c r="B2164" s="1325">
        <v>104</v>
      </c>
      <c r="C2164" s="1306">
        <f t="shared" si="696"/>
        <v>0.65822784810126578</v>
      </c>
      <c r="D2164" s="1305">
        <v>637</v>
      </c>
      <c r="E2164" s="1306">
        <f>D2164*C2164</f>
        <v>419.29113924050631</v>
      </c>
      <c r="F2164" s="1307">
        <v>1</v>
      </c>
      <c r="G2164" s="1308">
        <f t="shared" si="697"/>
        <v>419.29</v>
      </c>
      <c r="H2164" s="1306">
        <f>ROUND(G2164*24.09%,2)</f>
        <v>101.01</v>
      </c>
      <c r="I2164" s="1309">
        <f>G2164+H2164</f>
        <v>520.30000000000007</v>
      </c>
    </row>
    <row r="2165" spans="1:9" x14ac:dyDescent="0.2">
      <c r="A2165" s="1290" t="s">
        <v>1653</v>
      </c>
      <c r="B2165" s="1325">
        <v>118</v>
      </c>
      <c r="C2165" s="1306">
        <f t="shared" si="696"/>
        <v>0.74683544303797467</v>
      </c>
      <c r="D2165" s="1305">
        <v>729</v>
      </c>
      <c r="E2165" s="1306">
        <f>D2165*C2165</f>
        <v>544.44303797468353</v>
      </c>
      <c r="F2165" s="1307">
        <v>1</v>
      </c>
      <c r="G2165" s="1308">
        <f t="shared" si="697"/>
        <v>544.44000000000005</v>
      </c>
      <c r="H2165" s="1306">
        <f>ROUND(G2165*24.09%,2)</f>
        <v>131.16</v>
      </c>
      <c r="I2165" s="1309">
        <f>G2165+H2165</f>
        <v>675.6</v>
      </c>
    </row>
    <row r="2166" spans="1:9" x14ac:dyDescent="0.2">
      <c r="A2166" s="1290" t="s">
        <v>1653</v>
      </c>
      <c r="B2166" s="1325">
        <v>158</v>
      </c>
      <c r="C2166" s="1306">
        <f t="shared" si="696"/>
        <v>1</v>
      </c>
      <c r="D2166" s="1305">
        <v>729</v>
      </c>
      <c r="E2166" s="1306">
        <f>D2166*C2166</f>
        <v>729</v>
      </c>
      <c r="F2166" s="1307">
        <v>1</v>
      </c>
      <c r="G2166" s="1308">
        <f t="shared" si="697"/>
        <v>729</v>
      </c>
      <c r="H2166" s="1306">
        <f>ROUND(G2166*24.09%,2)</f>
        <v>175.62</v>
      </c>
      <c r="I2166" s="1309">
        <f>G2166+H2166</f>
        <v>904.62</v>
      </c>
    </row>
    <row r="2167" spans="1:9" ht="25.5" x14ac:dyDescent="0.2">
      <c r="A2167" s="1288" t="s">
        <v>1767</v>
      </c>
      <c r="B2167" s="1323">
        <f>B2168+B2177+B2200+B2207</f>
        <v>2277.5</v>
      </c>
      <c r="C2167" s="1298">
        <f>C2168+C2177+C2200+C2207</f>
        <v>14.414556962025319</v>
      </c>
      <c r="D2167" s="1298"/>
      <c r="E2167" s="1298"/>
      <c r="F2167" s="1299"/>
      <c r="G2167" s="1298">
        <f>G2168+G2177+G2200+G2207</f>
        <v>12043.36</v>
      </c>
      <c r="H2167" s="1298">
        <f>H2168+H2177+H2200+H2207</f>
        <v>2901.2400000000002</v>
      </c>
      <c r="I2167" s="1300">
        <f>I2168+I2177+I2200+I2207</f>
        <v>14944.6</v>
      </c>
    </row>
    <row r="2168" spans="1:9" ht="25.5" x14ac:dyDescent="0.2">
      <c r="A2168" s="1289" t="s">
        <v>10</v>
      </c>
      <c r="B2168" s="1324">
        <f>SUM(B2169:B2176)</f>
        <v>314.5</v>
      </c>
      <c r="C2168" s="1302">
        <f>SUM(C2169:C2176)</f>
        <v>1.990506329113924</v>
      </c>
      <c r="D2168" s="1302"/>
      <c r="E2168" s="1302"/>
      <c r="F2168" s="1312"/>
      <c r="G2168" s="1302">
        <f>SUM(G2169:G2176)</f>
        <v>2366.13</v>
      </c>
      <c r="H2168" s="1302">
        <f>SUM(H2169:H2176)</f>
        <v>569.99</v>
      </c>
      <c r="I2168" s="1304">
        <f>SUM(I2169:I2176)</f>
        <v>2936.1200000000003</v>
      </c>
    </row>
    <row r="2169" spans="1:9" x14ac:dyDescent="0.2">
      <c r="A2169" s="1290" t="s">
        <v>1768</v>
      </c>
      <c r="B2169" s="1325">
        <v>102</v>
      </c>
      <c r="C2169" s="1306">
        <f t="shared" ref="C2169:C2176" si="698">B2169/158</f>
        <v>0.64556962025316456</v>
      </c>
      <c r="D2169" s="1305">
        <v>7.3007999999999997</v>
      </c>
      <c r="E2169" s="1306">
        <f>D2169*B2169</f>
        <v>744.6816</v>
      </c>
      <c r="F2169" s="1307">
        <v>1</v>
      </c>
      <c r="G2169" s="1308">
        <f t="shared" ref="G2169:G2176" si="699">ROUND(E2169*F2169,2)</f>
        <v>744.68</v>
      </c>
      <c r="H2169" s="1306">
        <f t="shared" ref="H2169:H2176" si="700">ROUND(G2169*24.09%,2)</f>
        <v>179.39</v>
      </c>
      <c r="I2169" s="1309">
        <f t="shared" ref="I2169:I2176" si="701">G2169+H2169</f>
        <v>924.06999999999994</v>
      </c>
    </row>
    <row r="2170" spans="1:9" x14ac:dyDescent="0.2">
      <c r="A2170" s="1290" t="s">
        <v>1768</v>
      </c>
      <c r="B2170" s="1325">
        <v>16</v>
      </c>
      <c r="C2170" s="1306">
        <f t="shared" si="698"/>
        <v>0.10126582278481013</v>
      </c>
      <c r="D2170" s="1305">
        <v>7.3007999999999997</v>
      </c>
      <c r="E2170" s="1306">
        <f>D2170*B2170</f>
        <v>116.8128</v>
      </c>
      <c r="F2170" s="1307">
        <v>1</v>
      </c>
      <c r="G2170" s="1308">
        <f t="shared" si="699"/>
        <v>116.81</v>
      </c>
      <c r="H2170" s="1306">
        <f t="shared" si="700"/>
        <v>28.14</v>
      </c>
      <c r="I2170" s="1309">
        <f t="shared" si="701"/>
        <v>144.94999999999999</v>
      </c>
    </row>
    <row r="2171" spans="1:9" x14ac:dyDescent="0.2">
      <c r="A2171" s="1290" t="s">
        <v>77</v>
      </c>
      <c r="B2171" s="1325">
        <v>65.5</v>
      </c>
      <c r="C2171" s="1306">
        <f t="shared" si="698"/>
        <v>0.41455696202531644</v>
      </c>
      <c r="D2171" s="1305">
        <v>7.6094999999999997</v>
      </c>
      <c r="E2171" s="1306">
        <f>D2171*B2171</f>
        <v>498.42224999999996</v>
      </c>
      <c r="F2171" s="1307">
        <v>1</v>
      </c>
      <c r="G2171" s="1308">
        <f t="shared" si="699"/>
        <v>498.42</v>
      </c>
      <c r="H2171" s="1306">
        <f t="shared" si="700"/>
        <v>120.07</v>
      </c>
      <c r="I2171" s="1309">
        <f t="shared" si="701"/>
        <v>618.49</v>
      </c>
    </row>
    <row r="2172" spans="1:9" x14ac:dyDescent="0.2">
      <c r="A2172" s="1290" t="s">
        <v>1768</v>
      </c>
      <c r="B2172" s="1325">
        <v>18.5</v>
      </c>
      <c r="C2172" s="1306">
        <f t="shared" si="698"/>
        <v>0.11708860759493671</v>
      </c>
      <c r="D2172" s="1305">
        <v>1187</v>
      </c>
      <c r="E2172" s="1306">
        <f>D2172*C2172</f>
        <v>138.98417721518987</v>
      </c>
      <c r="F2172" s="1307">
        <v>1</v>
      </c>
      <c r="G2172" s="1308">
        <f t="shared" si="699"/>
        <v>138.97999999999999</v>
      </c>
      <c r="H2172" s="1306">
        <f t="shared" si="700"/>
        <v>33.479999999999997</v>
      </c>
      <c r="I2172" s="1309">
        <f t="shared" si="701"/>
        <v>172.45999999999998</v>
      </c>
    </row>
    <row r="2173" spans="1:9" x14ac:dyDescent="0.2">
      <c r="A2173" s="1290" t="s">
        <v>1768</v>
      </c>
      <c r="B2173" s="1325">
        <v>16</v>
      </c>
      <c r="C2173" s="1306">
        <f t="shared" si="698"/>
        <v>0.10126582278481013</v>
      </c>
      <c r="D2173" s="1305">
        <v>1218</v>
      </c>
      <c r="E2173" s="1306">
        <f>D2173*C2173</f>
        <v>123.34177215189874</v>
      </c>
      <c r="F2173" s="1307">
        <v>1</v>
      </c>
      <c r="G2173" s="1308">
        <f t="shared" si="699"/>
        <v>123.34</v>
      </c>
      <c r="H2173" s="1306">
        <f t="shared" si="700"/>
        <v>29.71</v>
      </c>
      <c r="I2173" s="1309">
        <f t="shared" si="701"/>
        <v>153.05000000000001</v>
      </c>
    </row>
    <row r="2174" spans="1:9" x14ac:dyDescent="0.2">
      <c r="A2174" s="1290" t="s">
        <v>1768</v>
      </c>
      <c r="B2174" s="1325">
        <v>18.5</v>
      </c>
      <c r="C2174" s="1306">
        <f t="shared" si="698"/>
        <v>0.11708860759493671</v>
      </c>
      <c r="D2174" s="1305">
        <v>1218</v>
      </c>
      <c r="E2174" s="1306">
        <f>D2174*C2174</f>
        <v>142.6139240506329</v>
      </c>
      <c r="F2174" s="1307">
        <v>1</v>
      </c>
      <c r="G2174" s="1308">
        <f t="shared" si="699"/>
        <v>142.61000000000001</v>
      </c>
      <c r="H2174" s="1306">
        <f t="shared" si="700"/>
        <v>34.35</v>
      </c>
      <c r="I2174" s="1309">
        <f t="shared" si="701"/>
        <v>176.96</v>
      </c>
    </row>
    <row r="2175" spans="1:9" x14ac:dyDescent="0.2">
      <c r="A2175" s="1290" t="s">
        <v>1768</v>
      </c>
      <c r="B2175" s="1325">
        <v>62</v>
      </c>
      <c r="C2175" s="1306">
        <f t="shared" si="698"/>
        <v>0.39240506329113922</v>
      </c>
      <c r="D2175" s="1305">
        <v>1218</v>
      </c>
      <c r="E2175" s="1306">
        <f>D2175*C2175</f>
        <v>477.94936708860757</v>
      </c>
      <c r="F2175" s="1307">
        <v>1</v>
      </c>
      <c r="G2175" s="1308">
        <f t="shared" si="699"/>
        <v>477.95</v>
      </c>
      <c r="H2175" s="1306">
        <f t="shared" si="700"/>
        <v>115.14</v>
      </c>
      <c r="I2175" s="1309">
        <f t="shared" si="701"/>
        <v>593.09</v>
      </c>
    </row>
    <row r="2176" spans="1:9" x14ac:dyDescent="0.2">
      <c r="A2176" s="1290" t="s">
        <v>1768</v>
      </c>
      <c r="B2176" s="1325">
        <v>16</v>
      </c>
      <c r="C2176" s="1306">
        <f t="shared" si="698"/>
        <v>0.10126582278481013</v>
      </c>
      <c r="D2176" s="1305">
        <v>1218</v>
      </c>
      <c r="E2176" s="1306">
        <f>D2176*C2176</f>
        <v>123.34177215189874</v>
      </c>
      <c r="F2176" s="1307">
        <v>1</v>
      </c>
      <c r="G2176" s="1308">
        <f t="shared" si="699"/>
        <v>123.34</v>
      </c>
      <c r="H2176" s="1306">
        <f t="shared" si="700"/>
        <v>29.71</v>
      </c>
      <c r="I2176" s="1309">
        <f t="shared" si="701"/>
        <v>153.05000000000001</v>
      </c>
    </row>
    <row r="2177" spans="1:9" ht="38.25" x14ac:dyDescent="0.2">
      <c r="A2177" s="1289" t="s">
        <v>8</v>
      </c>
      <c r="B2177" s="1324">
        <f>SUM(B2178:B2199)</f>
        <v>1227.5</v>
      </c>
      <c r="C2177" s="1302">
        <f>SUM(C2178:C2199)</f>
        <v>7.768987341772152</v>
      </c>
      <c r="D2177" s="1302"/>
      <c r="E2177" s="1302"/>
      <c r="F2177" s="1312"/>
      <c r="G2177" s="1302">
        <f>SUM(G2178:G2199)</f>
        <v>6978.0800000000008</v>
      </c>
      <c r="H2177" s="1302">
        <f>SUM(H2178:H2199)</f>
        <v>1681.02</v>
      </c>
      <c r="I2177" s="1304">
        <f>SUM(I2178:I2199)</f>
        <v>8659.1</v>
      </c>
    </row>
    <row r="2178" spans="1:9" x14ac:dyDescent="0.2">
      <c r="A2178" s="1290" t="s">
        <v>612</v>
      </c>
      <c r="B2178" s="1325">
        <v>32</v>
      </c>
      <c r="C2178" s="1306">
        <f t="shared" ref="C2178:C2199" si="702">B2178/158</f>
        <v>0.20253164556962025</v>
      </c>
      <c r="D2178" s="1305">
        <v>5.0590000000000002</v>
      </c>
      <c r="E2178" s="1306">
        <f t="shared" ref="E2178:E2192" si="703">D2178*B2178</f>
        <v>161.88800000000001</v>
      </c>
      <c r="F2178" s="1307">
        <v>1</v>
      </c>
      <c r="G2178" s="1308">
        <f t="shared" ref="G2178:G2199" si="704">ROUND(E2178*F2178,2)</f>
        <v>161.88999999999999</v>
      </c>
      <c r="H2178" s="1306">
        <f t="shared" ref="H2178:H2199" si="705">ROUND(G2178*24.09%,2)</f>
        <v>39</v>
      </c>
      <c r="I2178" s="1309">
        <f t="shared" ref="I2178:I2199" si="706">G2178+H2178</f>
        <v>200.89</v>
      </c>
    </row>
    <row r="2179" spans="1:9" x14ac:dyDescent="0.2">
      <c r="A2179" s="1290" t="s">
        <v>612</v>
      </c>
      <c r="B2179" s="1325">
        <v>184</v>
      </c>
      <c r="C2179" s="1306">
        <f t="shared" si="702"/>
        <v>1.1645569620253164</v>
      </c>
      <c r="D2179" s="1305">
        <v>5.0590000000000002</v>
      </c>
      <c r="E2179" s="1306">
        <f t="shared" si="703"/>
        <v>930.85599999999999</v>
      </c>
      <c r="F2179" s="1307">
        <v>1</v>
      </c>
      <c r="G2179" s="1308">
        <f t="shared" si="704"/>
        <v>930.86</v>
      </c>
      <c r="H2179" s="1306">
        <f t="shared" si="705"/>
        <v>224.24</v>
      </c>
      <c r="I2179" s="1309">
        <f t="shared" si="706"/>
        <v>1155.0999999999999</v>
      </c>
    </row>
    <row r="2180" spans="1:9" x14ac:dyDescent="0.2">
      <c r="A2180" s="1290" t="s">
        <v>612</v>
      </c>
      <c r="B2180" s="1325">
        <v>104</v>
      </c>
      <c r="C2180" s="1306">
        <f t="shared" si="702"/>
        <v>0.65822784810126578</v>
      </c>
      <c r="D2180" s="1305">
        <v>5.0590000000000002</v>
      </c>
      <c r="E2180" s="1306">
        <f t="shared" si="703"/>
        <v>526.13599999999997</v>
      </c>
      <c r="F2180" s="1307">
        <v>1</v>
      </c>
      <c r="G2180" s="1308">
        <f t="shared" si="704"/>
        <v>526.14</v>
      </c>
      <c r="H2180" s="1306">
        <f t="shared" si="705"/>
        <v>126.75</v>
      </c>
      <c r="I2180" s="1309">
        <f t="shared" si="706"/>
        <v>652.89</v>
      </c>
    </row>
    <row r="2181" spans="1:9" x14ac:dyDescent="0.2">
      <c r="A2181" s="1290" t="s">
        <v>612</v>
      </c>
      <c r="B2181" s="1325">
        <v>24</v>
      </c>
      <c r="C2181" s="1306">
        <f t="shared" si="702"/>
        <v>0.15189873417721519</v>
      </c>
      <c r="D2181" s="1305">
        <v>5.6224999999999996</v>
      </c>
      <c r="E2181" s="1306">
        <f t="shared" si="703"/>
        <v>134.94</v>
      </c>
      <c r="F2181" s="1307">
        <v>1</v>
      </c>
      <c r="G2181" s="1308">
        <f t="shared" si="704"/>
        <v>134.94</v>
      </c>
      <c r="H2181" s="1306">
        <f t="shared" si="705"/>
        <v>32.51</v>
      </c>
      <c r="I2181" s="1309">
        <f t="shared" si="706"/>
        <v>167.45</v>
      </c>
    </row>
    <row r="2182" spans="1:9" x14ac:dyDescent="0.2">
      <c r="A2182" s="1290" t="s">
        <v>612</v>
      </c>
      <c r="B2182" s="1325">
        <v>84</v>
      </c>
      <c r="C2182" s="1306">
        <f t="shared" si="702"/>
        <v>0.53164556962025311</v>
      </c>
      <c r="D2182" s="1305">
        <v>5.6224999999999996</v>
      </c>
      <c r="E2182" s="1306">
        <f t="shared" si="703"/>
        <v>472.28999999999996</v>
      </c>
      <c r="F2182" s="1307">
        <v>1</v>
      </c>
      <c r="G2182" s="1308">
        <f t="shared" si="704"/>
        <v>472.29</v>
      </c>
      <c r="H2182" s="1306">
        <f t="shared" si="705"/>
        <v>113.77</v>
      </c>
      <c r="I2182" s="1309">
        <f t="shared" si="706"/>
        <v>586.06000000000006</v>
      </c>
    </row>
    <row r="2183" spans="1:9" x14ac:dyDescent="0.2">
      <c r="A2183" s="1290" t="s">
        <v>1418</v>
      </c>
      <c r="B2183" s="1325">
        <v>112</v>
      </c>
      <c r="C2183" s="1306">
        <f t="shared" si="702"/>
        <v>0.70886075949367089</v>
      </c>
      <c r="D2183" s="1305">
        <v>5.6224999999999996</v>
      </c>
      <c r="E2183" s="1306">
        <f t="shared" si="703"/>
        <v>629.71999999999991</v>
      </c>
      <c r="F2183" s="1307">
        <v>1</v>
      </c>
      <c r="G2183" s="1308">
        <f t="shared" si="704"/>
        <v>629.72</v>
      </c>
      <c r="H2183" s="1306">
        <f t="shared" si="705"/>
        <v>151.69999999999999</v>
      </c>
      <c r="I2183" s="1309">
        <f t="shared" si="706"/>
        <v>781.42000000000007</v>
      </c>
    </row>
    <row r="2184" spans="1:9" x14ac:dyDescent="0.2">
      <c r="A2184" s="1290" t="s">
        <v>612</v>
      </c>
      <c r="B2184" s="1325">
        <v>24</v>
      </c>
      <c r="C2184" s="1306">
        <f t="shared" si="702"/>
        <v>0.15189873417721519</v>
      </c>
      <c r="D2184" s="1305">
        <v>5.6224999999999996</v>
      </c>
      <c r="E2184" s="1306">
        <f t="shared" si="703"/>
        <v>134.94</v>
      </c>
      <c r="F2184" s="1307">
        <v>1</v>
      </c>
      <c r="G2184" s="1308">
        <f t="shared" si="704"/>
        <v>134.94</v>
      </c>
      <c r="H2184" s="1306">
        <f t="shared" si="705"/>
        <v>32.51</v>
      </c>
      <c r="I2184" s="1309">
        <f t="shared" si="706"/>
        <v>167.45</v>
      </c>
    </row>
    <row r="2185" spans="1:9" x14ac:dyDescent="0.2">
      <c r="A2185" s="1290" t="s">
        <v>1418</v>
      </c>
      <c r="B2185" s="1325">
        <v>24</v>
      </c>
      <c r="C2185" s="1306">
        <f t="shared" si="702"/>
        <v>0.15189873417721519</v>
      </c>
      <c r="D2185" s="1305">
        <v>5.6224999999999996</v>
      </c>
      <c r="E2185" s="1306">
        <f t="shared" si="703"/>
        <v>134.94</v>
      </c>
      <c r="F2185" s="1307">
        <v>1</v>
      </c>
      <c r="G2185" s="1308">
        <f t="shared" si="704"/>
        <v>134.94</v>
      </c>
      <c r="H2185" s="1306">
        <f t="shared" si="705"/>
        <v>32.51</v>
      </c>
      <c r="I2185" s="1309">
        <f t="shared" si="706"/>
        <v>167.45</v>
      </c>
    </row>
    <row r="2186" spans="1:9" x14ac:dyDescent="0.2">
      <c r="A2186" s="1290" t="s">
        <v>1418</v>
      </c>
      <c r="B2186" s="1325">
        <v>39.5</v>
      </c>
      <c r="C2186" s="1306">
        <f t="shared" si="702"/>
        <v>0.25</v>
      </c>
      <c r="D2186" s="1305">
        <v>5.6224999999999996</v>
      </c>
      <c r="E2186" s="1306">
        <f t="shared" si="703"/>
        <v>222.08874999999998</v>
      </c>
      <c r="F2186" s="1307">
        <v>1</v>
      </c>
      <c r="G2186" s="1308">
        <f t="shared" si="704"/>
        <v>222.09</v>
      </c>
      <c r="H2186" s="1306">
        <f t="shared" si="705"/>
        <v>53.5</v>
      </c>
      <c r="I2186" s="1309">
        <f t="shared" si="706"/>
        <v>275.59000000000003</v>
      </c>
    </row>
    <row r="2187" spans="1:9" x14ac:dyDescent="0.2">
      <c r="A2187" s="1290" t="s">
        <v>612</v>
      </c>
      <c r="B2187" s="1325">
        <v>148</v>
      </c>
      <c r="C2187" s="1306">
        <f t="shared" si="702"/>
        <v>0.93670886075949367</v>
      </c>
      <c r="D2187" s="1305">
        <v>5.6224999999999996</v>
      </c>
      <c r="E2187" s="1306">
        <f t="shared" si="703"/>
        <v>832.13</v>
      </c>
      <c r="F2187" s="1307">
        <v>1</v>
      </c>
      <c r="G2187" s="1308">
        <f t="shared" si="704"/>
        <v>832.13</v>
      </c>
      <c r="H2187" s="1306">
        <f t="shared" si="705"/>
        <v>200.46</v>
      </c>
      <c r="I2187" s="1309">
        <f t="shared" si="706"/>
        <v>1032.5899999999999</v>
      </c>
    </row>
    <row r="2188" spans="1:9" x14ac:dyDescent="0.2">
      <c r="A2188" s="1290" t="s">
        <v>612</v>
      </c>
      <c r="B2188" s="1325">
        <v>192</v>
      </c>
      <c r="C2188" s="1306">
        <f t="shared" si="702"/>
        <v>1.2151898734177216</v>
      </c>
      <c r="D2188" s="1305">
        <v>5.6224999999999996</v>
      </c>
      <c r="E2188" s="1306">
        <f t="shared" si="703"/>
        <v>1079.52</v>
      </c>
      <c r="F2188" s="1307">
        <v>1</v>
      </c>
      <c r="G2188" s="1308">
        <f t="shared" si="704"/>
        <v>1079.52</v>
      </c>
      <c r="H2188" s="1306">
        <f t="shared" si="705"/>
        <v>260.06</v>
      </c>
      <c r="I2188" s="1309">
        <f t="shared" si="706"/>
        <v>1339.58</v>
      </c>
    </row>
    <row r="2189" spans="1:9" x14ac:dyDescent="0.2">
      <c r="A2189" s="1290" t="s">
        <v>612</v>
      </c>
      <c r="B2189" s="1325">
        <v>24</v>
      </c>
      <c r="C2189" s="1306">
        <f t="shared" si="702"/>
        <v>0.15189873417721519</v>
      </c>
      <c r="D2189" s="1305">
        <v>5.6224999999999996</v>
      </c>
      <c r="E2189" s="1306">
        <f t="shared" si="703"/>
        <v>134.94</v>
      </c>
      <c r="F2189" s="1307">
        <v>1</v>
      </c>
      <c r="G2189" s="1308">
        <f t="shared" si="704"/>
        <v>134.94</v>
      </c>
      <c r="H2189" s="1306">
        <f t="shared" si="705"/>
        <v>32.51</v>
      </c>
      <c r="I2189" s="1309">
        <f t="shared" si="706"/>
        <v>167.45</v>
      </c>
    </row>
    <row r="2190" spans="1:9" x14ac:dyDescent="0.2">
      <c r="A2190" s="1290" t="s">
        <v>1418</v>
      </c>
      <c r="B2190" s="1325">
        <v>48</v>
      </c>
      <c r="C2190" s="1306">
        <f t="shared" si="702"/>
        <v>0.30379746835443039</v>
      </c>
      <c r="D2190" s="1305">
        <v>5.6224999999999996</v>
      </c>
      <c r="E2190" s="1306">
        <f t="shared" si="703"/>
        <v>269.88</v>
      </c>
      <c r="F2190" s="1307">
        <v>1</v>
      </c>
      <c r="G2190" s="1308">
        <f t="shared" si="704"/>
        <v>269.88</v>
      </c>
      <c r="H2190" s="1306">
        <f t="shared" si="705"/>
        <v>65.010000000000005</v>
      </c>
      <c r="I2190" s="1309">
        <f t="shared" si="706"/>
        <v>334.89</v>
      </c>
    </row>
    <row r="2191" spans="1:9" x14ac:dyDescent="0.2">
      <c r="A2191" s="1290" t="s">
        <v>612</v>
      </c>
      <c r="B2191" s="1325">
        <v>48</v>
      </c>
      <c r="C2191" s="1306">
        <f t="shared" si="702"/>
        <v>0.30379746835443039</v>
      </c>
      <c r="D2191" s="1305">
        <v>5.6224999999999996</v>
      </c>
      <c r="E2191" s="1306">
        <f t="shared" si="703"/>
        <v>269.88</v>
      </c>
      <c r="F2191" s="1307">
        <v>1</v>
      </c>
      <c r="G2191" s="1308">
        <f t="shared" si="704"/>
        <v>269.88</v>
      </c>
      <c r="H2191" s="1306">
        <f t="shared" si="705"/>
        <v>65.010000000000005</v>
      </c>
      <c r="I2191" s="1309">
        <f t="shared" si="706"/>
        <v>334.89</v>
      </c>
    </row>
    <row r="2192" spans="1:9" x14ac:dyDescent="0.2">
      <c r="A2192" s="1290" t="s">
        <v>1418</v>
      </c>
      <c r="B2192" s="1325">
        <v>24</v>
      </c>
      <c r="C2192" s="1306">
        <f t="shared" si="702"/>
        <v>0.15189873417721519</v>
      </c>
      <c r="D2192" s="1305">
        <v>6.0720000000000001</v>
      </c>
      <c r="E2192" s="1306">
        <f t="shared" si="703"/>
        <v>145.72800000000001</v>
      </c>
      <c r="F2192" s="1307">
        <v>1</v>
      </c>
      <c r="G2192" s="1308">
        <f t="shared" si="704"/>
        <v>145.72999999999999</v>
      </c>
      <c r="H2192" s="1306">
        <f t="shared" si="705"/>
        <v>35.11</v>
      </c>
      <c r="I2192" s="1309">
        <f t="shared" si="706"/>
        <v>180.83999999999997</v>
      </c>
    </row>
    <row r="2193" spans="1:9" x14ac:dyDescent="0.2">
      <c r="A2193" s="1290" t="s">
        <v>612</v>
      </c>
      <c r="B2193" s="1325">
        <v>23</v>
      </c>
      <c r="C2193" s="1306">
        <f t="shared" si="702"/>
        <v>0.14556962025316456</v>
      </c>
      <c r="D2193" s="1305">
        <v>1054</v>
      </c>
      <c r="E2193" s="1306">
        <f t="shared" ref="E2193:E2199" si="707">D2193*C2193</f>
        <v>153.43037974683543</v>
      </c>
      <c r="F2193" s="1307">
        <v>1</v>
      </c>
      <c r="G2193" s="1308">
        <f t="shared" si="704"/>
        <v>153.43</v>
      </c>
      <c r="H2193" s="1306">
        <f t="shared" si="705"/>
        <v>36.96</v>
      </c>
      <c r="I2193" s="1309">
        <f t="shared" si="706"/>
        <v>190.39000000000001</v>
      </c>
    </row>
    <row r="2194" spans="1:9" x14ac:dyDescent="0.2">
      <c r="A2194" s="1290" t="s">
        <v>1418</v>
      </c>
      <c r="B2194" s="1325">
        <v>8</v>
      </c>
      <c r="C2194" s="1306">
        <f t="shared" si="702"/>
        <v>5.0632911392405063E-2</v>
      </c>
      <c r="D2194" s="1305">
        <v>1148</v>
      </c>
      <c r="E2194" s="1306">
        <f t="shared" si="707"/>
        <v>58.12658227848101</v>
      </c>
      <c r="F2194" s="1307">
        <v>1</v>
      </c>
      <c r="G2194" s="1308">
        <f t="shared" si="704"/>
        <v>58.13</v>
      </c>
      <c r="H2194" s="1306">
        <f t="shared" si="705"/>
        <v>14</v>
      </c>
      <c r="I2194" s="1309">
        <f t="shared" si="706"/>
        <v>72.13</v>
      </c>
    </row>
    <row r="2195" spans="1:9" x14ac:dyDescent="0.2">
      <c r="A2195" s="1290" t="s">
        <v>1418</v>
      </c>
      <c r="B2195" s="1325">
        <v>23</v>
      </c>
      <c r="C2195" s="1306">
        <f t="shared" si="702"/>
        <v>0.14556962025316456</v>
      </c>
      <c r="D2195" s="1305">
        <v>1148</v>
      </c>
      <c r="E2195" s="1306">
        <f t="shared" si="707"/>
        <v>167.1139240506329</v>
      </c>
      <c r="F2195" s="1307">
        <v>1</v>
      </c>
      <c r="G2195" s="1308">
        <f t="shared" si="704"/>
        <v>167.11</v>
      </c>
      <c r="H2195" s="1306">
        <f t="shared" si="705"/>
        <v>40.26</v>
      </c>
      <c r="I2195" s="1309">
        <f t="shared" si="706"/>
        <v>207.37</v>
      </c>
    </row>
    <row r="2196" spans="1:9" x14ac:dyDescent="0.2">
      <c r="A2196" s="1290" t="s">
        <v>1418</v>
      </c>
      <c r="B2196" s="1325">
        <v>8</v>
      </c>
      <c r="C2196" s="1306">
        <f t="shared" si="702"/>
        <v>5.0632911392405063E-2</v>
      </c>
      <c r="D2196" s="1305">
        <v>1148</v>
      </c>
      <c r="E2196" s="1306">
        <f t="shared" si="707"/>
        <v>58.12658227848101</v>
      </c>
      <c r="F2196" s="1307">
        <v>1</v>
      </c>
      <c r="G2196" s="1308">
        <f t="shared" si="704"/>
        <v>58.13</v>
      </c>
      <c r="H2196" s="1306">
        <f t="shared" si="705"/>
        <v>14</v>
      </c>
      <c r="I2196" s="1309">
        <f t="shared" si="706"/>
        <v>72.13</v>
      </c>
    </row>
    <row r="2197" spans="1:9" x14ac:dyDescent="0.2">
      <c r="A2197" s="1290" t="s">
        <v>510</v>
      </c>
      <c r="B2197" s="1325">
        <v>8</v>
      </c>
      <c r="C2197" s="1306">
        <f t="shared" si="702"/>
        <v>5.0632911392405063E-2</v>
      </c>
      <c r="D2197" s="1305">
        <v>1350</v>
      </c>
      <c r="E2197" s="1306">
        <f t="shared" si="707"/>
        <v>68.35443037974683</v>
      </c>
      <c r="F2197" s="1307">
        <v>1</v>
      </c>
      <c r="G2197" s="1308">
        <f t="shared" si="704"/>
        <v>68.349999999999994</v>
      </c>
      <c r="H2197" s="1306">
        <f t="shared" si="705"/>
        <v>16.47</v>
      </c>
      <c r="I2197" s="1309">
        <f t="shared" si="706"/>
        <v>84.82</v>
      </c>
    </row>
    <row r="2198" spans="1:9" x14ac:dyDescent="0.2">
      <c r="A2198" s="1290" t="s">
        <v>510</v>
      </c>
      <c r="B2198" s="1325">
        <v>16</v>
      </c>
      <c r="C2198" s="1306">
        <f t="shared" si="702"/>
        <v>0.10126582278481013</v>
      </c>
      <c r="D2198" s="1305">
        <v>1350</v>
      </c>
      <c r="E2198" s="1306">
        <f t="shared" si="707"/>
        <v>136.70886075949366</v>
      </c>
      <c r="F2198" s="1307">
        <v>1</v>
      </c>
      <c r="G2198" s="1308">
        <f t="shared" si="704"/>
        <v>136.71</v>
      </c>
      <c r="H2198" s="1306">
        <f t="shared" si="705"/>
        <v>32.93</v>
      </c>
      <c r="I2198" s="1309">
        <f t="shared" si="706"/>
        <v>169.64000000000001</v>
      </c>
    </row>
    <row r="2199" spans="1:9" x14ac:dyDescent="0.2">
      <c r="A2199" s="1290" t="s">
        <v>510</v>
      </c>
      <c r="B2199" s="1325">
        <v>30</v>
      </c>
      <c r="C2199" s="1306">
        <f t="shared" si="702"/>
        <v>0.189873417721519</v>
      </c>
      <c r="D2199" s="1305">
        <v>1350</v>
      </c>
      <c r="E2199" s="1306">
        <f t="shared" si="707"/>
        <v>256.32911392405066</v>
      </c>
      <c r="F2199" s="1307">
        <v>1</v>
      </c>
      <c r="G2199" s="1308">
        <f t="shared" si="704"/>
        <v>256.33</v>
      </c>
      <c r="H2199" s="1306">
        <f t="shared" si="705"/>
        <v>61.75</v>
      </c>
      <c r="I2199" s="1309">
        <f t="shared" si="706"/>
        <v>318.08</v>
      </c>
    </row>
    <row r="2200" spans="1:9" ht="38.25" x14ac:dyDescent="0.2">
      <c r="A2200" s="1289" t="s">
        <v>9</v>
      </c>
      <c r="B2200" s="1324">
        <f>SUM(B2201:B2206)</f>
        <v>344</v>
      </c>
      <c r="C2200" s="1302">
        <f>SUM(C2201:C2206)</f>
        <v>2.1772151898734178</v>
      </c>
      <c r="D2200" s="1302"/>
      <c r="E2200" s="1302"/>
      <c r="F2200" s="1312"/>
      <c r="G2200" s="1302">
        <f>SUM(G2201:G2206)</f>
        <v>1306.0999999999999</v>
      </c>
      <c r="H2200" s="1302">
        <f>SUM(H2201:H2206)</f>
        <v>314.64</v>
      </c>
      <c r="I2200" s="1304">
        <f>SUM(I2201:I2206)</f>
        <v>1620.7399999999998</v>
      </c>
    </row>
    <row r="2201" spans="1:9" x14ac:dyDescent="0.2">
      <c r="A2201" s="1290" t="s">
        <v>62</v>
      </c>
      <c r="B2201" s="1325">
        <v>96</v>
      </c>
      <c r="C2201" s="1306">
        <f t="shared" ref="C2201:C2206" si="708">B2201/158</f>
        <v>0.60759493670886078</v>
      </c>
      <c r="D2201" s="1305">
        <v>3.7703000000000002</v>
      </c>
      <c r="E2201" s="1306">
        <f>D2201*B2201</f>
        <v>361.94880000000001</v>
      </c>
      <c r="F2201" s="1307">
        <v>1</v>
      </c>
      <c r="G2201" s="1308">
        <f t="shared" ref="G2201:G2206" si="709">ROUND(E2201*F2201,2)</f>
        <v>361.95</v>
      </c>
      <c r="H2201" s="1306">
        <f t="shared" ref="H2201:H2206" si="710">ROUND(G2201*24.09%,2)</f>
        <v>87.19</v>
      </c>
      <c r="I2201" s="1309">
        <f t="shared" ref="I2201:I2206" si="711">G2201+H2201</f>
        <v>449.14</v>
      </c>
    </row>
    <row r="2202" spans="1:9" x14ac:dyDescent="0.2">
      <c r="A2202" s="1290" t="s">
        <v>62</v>
      </c>
      <c r="B2202" s="1325">
        <v>48</v>
      </c>
      <c r="C2202" s="1306">
        <f t="shared" si="708"/>
        <v>0.30379746835443039</v>
      </c>
      <c r="D2202" s="1305">
        <v>3.7703000000000002</v>
      </c>
      <c r="E2202" s="1306">
        <f>D2202*B2202</f>
        <v>180.9744</v>
      </c>
      <c r="F2202" s="1307">
        <v>1</v>
      </c>
      <c r="G2202" s="1308">
        <f t="shared" si="709"/>
        <v>180.97</v>
      </c>
      <c r="H2202" s="1306">
        <f t="shared" si="710"/>
        <v>43.6</v>
      </c>
      <c r="I2202" s="1309">
        <f t="shared" si="711"/>
        <v>224.57</v>
      </c>
    </row>
    <row r="2203" spans="1:9" x14ac:dyDescent="0.2">
      <c r="A2203" s="1290" t="s">
        <v>62</v>
      </c>
      <c r="B2203" s="1325">
        <v>96</v>
      </c>
      <c r="C2203" s="1306">
        <f t="shared" si="708"/>
        <v>0.60759493670886078</v>
      </c>
      <c r="D2203" s="1305">
        <v>3.7703000000000002</v>
      </c>
      <c r="E2203" s="1306">
        <f>D2203*B2203</f>
        <v>361.94880000000001</v>
      </c>
      <c r="F2203" s="1307">
        <v>1</v>
      </c>
      <c r="G2203" s="1308">
        <f t="shared" si="709"/>
        <v>361.95</v>
      </c>
      <c r="H2203" s="1306">
        <f t="shared" si="710"/>
        <v>87.19</v>
      </c>
      <c r="I2203" s="1309">
        <f t="shared" si="711"/>
        <v>449.14</v>
      </c>
    </row>
    <row r="2204" spans="1:9" x14ac:dyDescent="0.2">
      <c r="A2204" s="1290" t="s">
        <v>62</v>
      </c>
      <c r="B2204" s="1325">
        <v>48</v>
      </c>
      <c r="C2204" s="1306">
        <f t="shared" si="708"/>
        <v>0.30379746835443039</v>
      </c>
      <c r="D2204" s="1305">
        <v>3.7703000000000002</v>
      </c>
      <c r="E2204" s="1306">
        <f>D2204*B2204</f>
        <v>180.9744</v>
      </c>
      <c r="F2204" s="1307">
        <v>1</v>
      </c>
      <c r="G2204" s="1308">
        <f t="shared" si="709"/>
        <v>180.97</v>
      </c>
      <c r="H2204" s="1306">
        <f t="shared" si="710"/>
        <v>43.6</v>
      </c>
      <c r="I2204" s="1309">
        <f t="shared" si="711"/>
        <v>224.57</v>
      </c>
    </row>
    <row r="2205" spans="1:9" x14ac:dyDescent="0.2">
      <c r="A2205" s="1290" t="s">
        <v>62</v>
      </c>
      <c r="B2205" s="1325">
        <v>48</v>
      </c>
      <c r="C2205" s="1306">
        <f t="shared" si="708"/>
        <v>0.30379746835443039</v>
      </c>
      <c r="D2205" s="1305">
        <v>3.7703000000000002</v>
      </c>
      <c r="E2205" s="1306">
        <f>D2205*B2205</f>
        <v>180.9744</v>
      </c>
      <c r="F2205" s="1307">
        <v>1</v>
      </c>
      <c r="G2205" s="1308">
        <f t="shared" si="709"/>
        <v>180.97</v>
      </c>
      <c r="H2205" s="1306">
        <f t="shared" si="710"/>
        <v>43.6</v>
      </c>
      <c r="I2205" s="1309">
        <f t="shared" si="711"/>
        <v>224.57</v>
      </c>
    </row>
    <row r="2206" spans="1:9" x14ac:dyDescent="0.2">
      <c r="A2206" s="1290" t="s">
        <v>62</v>
      </c>
      <c r="B2206" s="1325">
        <v>8</v>
      </c>
      <c r="C2206" s="1306">
        <f t="shared" si="708"/>
        <v>5.0632911392405063E-2</v>
      </c>
      <c r="D2206" s="1305">
        <v>776</v>
      </c>
      <c r="E2206" s="1306">
        <f>D2206*C2206</f>
        <v>39.291139240506325</v>
      </c>
      <c r="F2206" s="1307">
        <v>1</v>
      </c>
      <c r="G2206" s="1308">
        <f t="shared" si="709"/>
        <v>39.29</v>
      </c>
      <c r="H2206" s="1306">
        <f t="shared" si="710"/>
        <v>9.4600000000000009</v>
      </c>
      <c r="I2206" s="1309">
        <f t="shared" si="711"/>
        <v>48.75</v>
      </c>
    </row>
    <row r="2207" spans="1:9" ht="25.5" x14ac:dyDescent="0.2">
      <c r="A2207" s="1289" t="s">
        <v>7</v>
      </c>
      <c r="B2207" s="1324">
        <f>SUM(B2208:B2212)</f>
        <v>391.5</v>
      </c>
      <c r="C2207" s="1302">
        <f>SUM(C2208:C2212)</f>
        <v>2.4778481012658231</v>
      </c>
      <c r="D2207" s="1302"/>
      <c r="E2207" s="1302"/>
      <c r="F2207" s="1312"/>
      <c r="G2207" s="1302">
        <f>SUM(G2208:G2212)</f>
        <v>1393.05</v>
      </c>
      <c r="H2207" s="1302">
        <f>SUM(H2208:H2212)</f>
        <v>335.59000000000003</v>
      </c>
      <c r="I2207" s="1304">
        <f>SUM(I2208:I2212)</f>
        <v>1728.64</v>
      </c>
    </row>
    <row r="2208" spans="1:9" x14ac:dyDescent="0.2">
      <c r="A2208" s="1290" t="s">
        <v>1653</v>
      </c>
      <c r="B2208" s="1325">
        <v>24</v>
      </c>
      <c r="C2208" s="1306">
        <f t="shared" ref="C2208:C2212" si="712">B2208/158</f>
        <v>0.15189873417721519</v>
      </c>
      <c r="D2208" s="1305">
        <v>3.4466000000000001</v>
      </c>
      <c r="E2208" s="1306">
        <f>D2208*B2208</f>
        <v>82.718400000000003</v>
      </c>
      <c r="F2208" s="1307">
        <v>1</v>
      </c>
      <c r="G2208" s="1308">
        <f t="shared" ref="G2208:G2212" si="713">ROUND(E2208*F2208,2)</f>
        <v>82.72</v>
      </c>
      <c r="H2208" s="1306">
        <f>ROUND(G2208*24.09%,2)</f>
        <v>19.93</v>
      </c>
      <c r="I2208" s="1309">
        <f>G2208+H2208</f>
        <v>102.65</v>
      </c>
    </row>
    <row r="2209" spans="1:9" x14ac:dyDescent="0.2">
      <c r="A2209" s="1290" t="s">
        <v>1653</v>
      </c>
      <c r="B2209" s="1325">
        <v>159.5</v>
      </c>
      <c r="C2209" s="1306">
        <f t="shared" si="712"/>
        <v>1.009493670886076</v>
      </c>
      <c r="D2209" s="1305">
        <v>3.4466000000000001</v>
      </c>
      <c r="E2209" s="1306">
        <f>D2209*B2209</f>
        <v>549.73270000000002</v>
      </c>
      <c r="F2209" s="1307">
        <v>1</v>
      </c>
      <c r="G2209" s="1308">
        <f t="shared" si="713"/>
        <v>549.73</v>
      </c>
      <c r="H2209" s="1306">
        <f>ROUND(G2209*24.09%,2)</f>
        <v>132.43</v>
      </c>
      <c r="I2209" s="1309">
        <f>G2209+H2209</f>
        <v>682.16000000000008</v>
      </c>
    </row>
    <row r="2210" spans="1:9" x14ac:dyDescent="0.2">
      <c r="A2210" s="1290" t="s">
        <v>1653</v>
      </c>
      <c r="B2210" s="1325">
        <v>152</v>
      </c>
      <c r="C2210" s="1306">
        <f t="shared" si="712"/>
        <v>0.96202531645569622</v>
      </c>
      <c r="D2210" s="1305">
        <v>3.4466000000000001</v>
      </c>
      <c r="E2210" s="1306">
        <f>D2210*B2210</f>
        <v>523.88319999999999</v>
      </c>
      <c r="F2210" s="1307">
        <v>1</v>
      </c>
      <c r="G2210" s="1308">
        <f t="shared" si="713"/>
        <v>523.88</v>
      </c>
      <c r="H2210" s="1306">
        <f>ROUND(G2210*24.09%,2)</f>
        <v>126.2</v>
      </c>
      <c r="I2210" s="1309">
        <f>G2210+H2210</f>
        <v>650.08000000000004</v>
      </c>
    </row>
    <row r="2211" spans="1:9" x14ac:dyDescent="0.2">
      <c r="A2211" s="1290" t="s">
        <v>1672</v>
      </c>
      <c r="B2211" s="1325">
        <v>24</v>
      </c>
      <c r="C2211" s="1306">
        <f t="shared" si="712"/>
        <v>0.15189873417721519</v>
      </c>
      <c r="D2211" s="1305">
        <v>3.7703000000000002</v>
      </c>
      <c r="E2211" s="1306">
        <f>D2211*B2211</f>
        <v>90.487200000000001</v>
      </c>
      <c r="F2211" s="1307">
        <v>1</v>
      </c>
      <c r="G2211" s="1308">
        <f t="shared" si="713"/>
        <v>90.49</v>
      </c>
      <c r="H2211" s="1306">
        <f>ROUND(G2211*24.09%,2)</f>
        <v>21.8</v>
      </c>
      <c r="I2211" s="1309">
        <f>G2211+H2211</f>
        <v>112.28999999999999</v>
      </c>
    </row>
    <row r="2212" spans="1:9" x14ac:dyDescent="0.2">
      <c r="A2212" s="1290" t="s">
        <v>1653</v>
      </c>
      <c r="B2212" s="1325">
        <v>32</v>
      </c>
      <c r="C2212" s="1306">
        <f t="shared" si="712"/>
        <v>0.20253164556962025</v>
      </c>
      <c r="D2212" s="1305">
        <v>722</v>
      </c>
      <c r="E2212" s="1306">
        <f>D2212*C2212</f>
        <v>146.22784810126583</v>
      </c>
      <c r="F2212" s="1307">
        <v>1</v>
      </c>
      <c r="G2212" s="1308">
        <f t="shared" si="713"/>
        <v>146.22999999999999</v>
      </c>
      <c r="H2212" s="1306">
        <f>ROUND(G2212*24.09%,2)</f>
        <v>35.229999999999997</v>
      </c>
      <c r="I2212" s="1309">
        <f>G2212+H2212</f>
        <v>181.45999999999998</v>
      </c>
    </row>
    <row r="2213" spans="1:9" x14ac:dyDescent="0.2">
      <c r="A2213" s="1288" t="s">
        <v>1769</v>
      </c>
      <c r="B2213" s="1323">
        <f>B2214+B2216+B2221+B2224</f>
        <v>176</v>
      </c>
      <c r="C2213" s="1298">
        <f>C2214+C2216+C2221+C2224</f>
        <v>1.1139240506329113</v>
      </c>
      <c r="D2213" s="1298"/>
      <c r="E2213" s="1298"/>
      <c r="F2213" s="1299"/>
      <c r="G2213" s="1298">
        <f>G2214+G2216+G2221+G2224</f>
        <v>877.04</v>
      </c>
      <c r="H2213" s="1298">
        <f>H2214+H2216+H2221+H2224</f>
        <v>211.3</v>
      </c>
      <c r="I2213" s="1300">
        <f>I2214+I2216+I2221+I2224</f>
        <v>1088.3400000000001</v>
      </c>
    </row>
    <row r="2214" spans="1:9" ht="25.5" x14ac:dyDescent="0.2">
      <c r="A2214" s="1289" t="s">
        <v>10</v>
      </c>
      <c r="B2214" s="1324">
        <f>B2215</f>
        <v>16</v>
      </c>
      <c r="C2214" s="1302">
        <f>C2215</f>
        <v>0.10126582278481013</v>
      </c>
      <c r="D2214" s="1302"/>
      <c r="E2214" s="1302"/>
      <c r="F2214" s="1312"/>
      <c r="G2214" s="1302">
        <f>G2215</f>
        <v>127.8</v>
      </c>
      <c r="H2214" s="1302">
        <f>H2215</f>
        <v>30.79</v>
      </c>
      <c r="I2214" s="1304">
        <f>I2215</f>
        <v>158.59</v>
      </c>
    </row>
    <row r="2215" spans="1:9" x14ac:dyDescent="0.2">
      <c r="A2215" s="1290" t="s">
        <v>77</v>
      </c>
      <c r="B2215" s="1325">
        <v>16</v>
      </c>
      <c r="C2215" s="1306">
        <f t="shared" ref="C2215" si="714">B2215/158</f>
        <v>0.10126582278481013</v>
      </c>
      <c r="D2215" s="1305">
        <v>1262</v>
      </c>
      <c r="E2215" s="1306">
        <f>D2215*C2215</f>
        <v>127.79746835443038</v>
      </c>
      <c r="F2215" s="1307">
        <v>1</v>
      </c>
      <c r="G2215" s="1308">
        <f t="shared" ref="G2215" si="715">ROUND(E2215*F2215,2)</f>
        <v>127.8</v>
      </c>
      <c r="H2215" s="1306">
        <f>ROUND(G2215*24.09%,2)</f>
        <v>30.79</v>
      </c>
      <c r="I2215" s="1309">
        <f>G2215+H2215</f>
        <v>158.59</v>
      </c>
    </row>
    <row r="2216" spans="1:9" ht="38.25" x14ac:dyDescent="0.2">
      <c r="A2216" s="1289" t="s">
        <v>8</v>
      </c>
      <c r="B2216" s="1324">
        <f>SUM(B2217:B2220)</f>
        <v>88</v>
      </c>
      <c r="C2216" s="1302">
        <f>SUM(C2217:C2220)</f>
        <v>0.55696202531645578</v>
      </c>
      <c r="D2216" s="1302"/>
      <c r="E2216" s="1302"/>
      <c r="F2216" s="1312"/>
      <c r="G2216" s="1302">
        <f>SUM(G2217:G2220)</f>
        <v>492.02</v>
      </c>
      <c r="H2216" s="1302">
        <f>SUM(H2217:H2220)</f>
        <v>118.54</v>
      </c>
      <c r="I2216" s="1304">
        <f>SUM(I2217:I2220)</f>
        <v>610.56000000000006</v>
      </c>
    </row>
    <row r="2217" spans="1:9" x14ac:dyDescent="0.2">
      <c r="A2217" s="1290" t="s">
        <v>1418</v>
      </c>
      <c r="B2217" s="1325">
        <v>24</v>
      </c>
      <c r="C2217" s="1306">
        <f t="shared" ref="C2217:C2220" si="716">B2217/158</f>
        <v>0.15189873417721519</v>
      </c>
      <c r="D2217" s="1305">
        <v>5.4427000000000003</v>
      </c>
      <c r="E2217" s="1306">
        <f>D2217*B2217</f>
        <v>130.62479999999999</v>
      </c>
      <c r="F2217" s="1307">
        <v>1</v>
      </c>
      <c r="G2217" s="1308">
        <f t="shared" ref="G2217:G2220" si="717">ROUND(E2217*F2217,2)</f>
        <v>130.62</v>
      </c>
      <c r="H2217" s="1306">
        <f>ROUND(G2217*24.09%,2)</f>
        <v>31.47</v>
      </c>
      <c r="I2217" s="1309">
        <f>G2217+H2217</f>
        <v>162.09</v>
      </c>
    </row>
    <row r="2218" spans="1:9" x14ac:dyDescent="0.2">
      <c r="A2218" s="1290" t="s">
        <v>1418</v>
      </c>
      <c r="B2218" s="1325">
        <v>32</v>
      </c>
      <c r="C2218" s="1306">
        <f t="shared" si="716"/>
        <v>0.20253164556962025</v>
      </c>
      <c r="D2218" s="1305">
        <v>5.4427000000000003</v>
      </c>
      <c r="E2218" s="1306">
        <f>D2218*B2218</f>
        <v>174.16640000000001</v>
      </c>
      <c r="F2218" s="1307">
        <v>1</v>
      </c>
      <c r="G2218" s="1308">
        <f t="shared" si="717"/>
        <v>174.17</v>
      </c>
      <c r="H2218" s="1306">
        <f>ROUND(G2218*24.09%,2)</f>
        <v>41.96</v>
      </c>
      <c r="I2218" s="1309">
        <f>G2218+H2218</f>
        <v>216.13</v>
      </c>
    </row>
    <row r="2219" spans="1:9" x14ac:dyDescent="0.2">
      <c r="A2219" s="1290" t="s">
        <v>1418</v>
      </c>
      <c r="B2219" s="1325">
        <v>24</v>
      </c>
      <c r="C2219" s="1306">
        <f t="shared" si="716"/>
        <v>0.15189873417721519</v>
      </c>
      <c r="D2219" s="1305">
        <v>5.4427000000000003</v>
      </c>
      <c r="E2219" s="1306">
        <f>D2219*B2219</f>
        <v>130.62479999999999</v>
      </c>
      <c r="F2219" s="1307">
        <v>1</v>
      </c>
      <c r="G2219" s="1308">
        <f t="shared" si="717"/>
        <v>130.62</v>
      </c>
      <c r="H2219" s="1306">
        <f>ROUND(G2219*24.09%,2)</f>
        <v>31.47</v>
      </c>
      <c r="I2219" s="1309">
        <f>G2219+H2219</f>
        <v>162.09</v>
      </c>
    </row>
    <row r="2220" spans="1:9" x14ac:dyDescent="0.2">
      <c r="A2220" s="1290" t="s">
        <v>1418</v>
      </c>
      <c r="B2220" s="1325">
        <v>8</v>
      </c>
      <c r="C2220" s="1306">
        <f t="shared" si="716"/>
        <v>5.0632911392405063E-2</v>
      </c>
      <c r="D2220" s="1305">
        <v>1118</v>
      </c>
      <c r="E2220" s="1306">
        <f>D2220*C2220</f>
        <v>56.607594936708857</v>
      </c>
      <c r="F2220" s="1307">
        <v>1</v>
      </c>
      <c r="G2220" s="1308">
        <f t="shared" si="717"/>
        <v>56.61</v>
      </c>
      <c r="H2220" s="1306">
        <f>ROUND(G2220*24.09%,2)</f>
        <v>13.64</v>
      </c>
      <c r="I2220" s="1309">
        <f>G2220+H2220</f>
        <v>70.25</v>
      </c>
    </row>
    <row r="2221" spans="1:9" ht="38.25" x14ac:dyDescent="0.2">
      <c r="A2221" s="1289" t="s">
        <v>9</v>
      </c>
      <c r="B2221" s="1324">
        <f>SUM(B2222:B2223)</f>
        <v>48</v>
      </c>
      <c r="C2221" s="1302">
        <f>SUM(C2222:C2223)</f>
        <v>0.30379746835443039</v>
      </c>
      <c r="D2221" s="1302"/>
      <c r="E2221" s="1302"/>
      <c r="F2221" s="1312"/>
      <c r="G2221" s="1302">
        <f>SUM(G2222:G2223)</f>
        <v>176.66</v>
      </c>
      <c r="H2221" s="1302">
        <f>SUM(H2222:H2223)</f>
        <v>42.56</v>
      </c>
      <c r="I2221" s="1304">
        <f>SUM(I2222:I2223)</f>
        <v>219.22</v>
      </c>
    </row>
    <row r="2222" spans="1:9" x14ac:dyDescent="0.2">
      <c r="A2222" s="1290" t="s">
        <v>62</v>
      </c>
      <c r="B2222" s="1325">
        <v>24</v>
      </c>
      <c r="C2222" s="1306">
        <f t="shared" ref="C2222:C2223" si="718">B2222/158</f>
        <v>0.15189873417721519</v>
      </c>
      <c r="D2222" s="1305">
        <v>3.6804000000000001</v>
      </c>
      <c r="E2222" s="1306">
        <f>D2222*B2222</f>
        <v>88.329599999999999</v>
      </c>
      <c r="F2222" s="1307">
        <v>1</v>
      </c>
      <c r="G2222" s="1308">
        <f t="shared" ref="G2222:G2223" si="719">ROUND(E2222*F2222,2)</f>
        <v>88.33</v>
      </c>
      <c r="H2222" s="1306">
        <f>ROUND(G2222*24.09%,2)</f>
        <v>21.28</v>
      </c>
      <c r="I2222" s="1309">
        <f>G2222+H2222</f>
        <v>109.61</v>
      </c>
    </row>
    <row r="2223" spans="1:9" x14ac:dyDescent="0.2">
      <c r="A2223" s="1290" t="s">
        <v>62</v>
      </c>
      <c r="B2223" s="1325">
        <v>24</v>
      </c>
      <c r="C2223" s="1306">
        <f t="shared" si="718"/>
        <v>0.15189873417721519</v>
      </c>
      <c r="D2223" s="1305">
        <v>3.6804000000000001</v>
      </c>
      <c r="E2223" s="1306">
        <f>D2223*B2223</f>
        <v>88.329599999999999</v>
      </c>
      <c r="F2223" s="1307">
        <v>1</v>
      </c>
      <c r="G2223" s="1308">
        <f t="shared" si="719"/>
        <v>88.33</v>
      </c>
      <c r="H2223" s="1306">
        <f>ROUND(G2223*24.09%,2)</f>
        <v>21.28</v>
      </c>
      <c r="I2223" s="1309">
        <f>G2223+H2223</f>
        <v>109.61</v>
      </c>
    </row>
    <row r="2224" spans="1:9" ht="25.5" x14ac:dyDescent="0.2">
      <c r="A2224" s="1289" t="s">
        <v>7</v>
      </c>
      <c r="B2224" s="1324">
        <f>B2225</f>
        <v>24</v>
      </c>
      <c r="C2224" s="1302">
        <f>C2225</f>
        <v>0.15189873417721519</v>
      </c>
      <c r="D2224" s="1302"/>
      <c r="E2224" s="1302"/>
      <c r="F2224" s="1312"/>
      <c r="G2224" s="1302">
        <f>G2225</f>
        <v>80.56</v>
      </c>
      <c r="H2224" s="1302">
        <f>H2225</f>
        <v>19.41</v>
      </c>
      <c r="I2224" s="1304">
        <f>I2225</f>
        <v>99.97</v>
      </c>
    </row>
    <row r="2225" spans="1:9" x14ac:dyDescent="0.2">
      <c r="A2225" s="1290" t="s">
        <v>1653</v>
      </c>
      <c r="B2225" s="1325">
        <v>24</v>
      </c>
      <c r="C2225" s="1306">
        <f t="shared" ref="C2225" si="720">B2225/158</f>
        <v>0.15189873417721519</v>
      </c>
      <c r="D2225" s="1305">
        <v>3.3567</v>
      </c>
      <c r="E2225" s="1306">
        <f>D2225*B2225</f>
        <v>80.5608</v>
      </c>
      <c r="F2225" s="1307">
        <v>1</v>
      </c>
      <c r="G2225" s="1308">
        <f t="shared" ref="G2225" si="721">ROUND(E2225*F2225,2)</f>
        <v>80.56</v>
      </c>
      <c r="H2225" s="1306">
        <f>ROUND(G2225*24.09%,2)</f>
        <v>19.41</v>
      </c>
      <c r="I2225" s="1309">
        <f>G2225+H2225</f>
        <v>99.97</v>
      </c>
    </row>
    <row r="2226" spans="1:9" x14ac:dyDescent="0.2">
      <c r="A2226" s="1288" t="s">
        <v>1770</v>
      </c>
      <c r="B2226" s="1323">
        <f>B2227</f>
        <v>773.5</v>
      </c>
      <c r="C2226" s="1298">
        <f>C2227</f>
        <v>4.8955696202531644</v>
      </c>
      <c r="D2226" s="1298"/>
      <c r="E2226" s="1298"/>
      <c r="F2226" s="1299"/>
      <c r="G2226" s="1298">
        <f>G2227</f>
        <v>6262.6399999999994</v>
      </c>
      <c r="H2226" s="1298">
        <f>H2227</f>
        <v>1508.66</v>
      </c>
      <c r="I2226" s="1300">
        <f>I2227</f>
        <v>7771.3000000000011</v>
      </c>
    </row>
    <row r="2227" spans="1:9" ht="25.5" x14ac:dyDescent="0.2">
      <c r="A2227" s="1289" t="s">
        <v>10</v>
      </c>
      <c r="B2227" s="1324">
        <f>SUM(B2228:B2237)</f>
        <v>773.5</v>
      </c>
      <c r="C2227" s="1302">
        <f>SUM(C2228:C2237)</f>
        <v>4.8955696202531644</v>
      </c>
      <c r="D2227" s="1302"/>
      <c r="E2227" s="1302"/>
      <c r="F2227" s="1312"/>
      <c r="G2227" s="1302">
        <f>SUM(G2228:G2237)</f>
        <v>6262.6399999999994</v>
      </c>
      <c r="H2227" s="1302">
        <f>SUM(H2228:H2237)</f>
        <v>1508.66</v>
      </c>
      <c r="I2227" s="1304">
        <f>SUM(I2228:I2237)</f>
        <v>7771.3000000000011</v>
      </c>
    </row>
    <row r="2228" spans="1:9" x14ac:dyDescent="0.2">
      <c r="A2228" s="1290" t="s">
        <v>1771</v>
      </c>
      <c r="B2228" s="1325">
        <v>75</v>
      </c>
      <c r="C2228" s="1306">
        <f t="shared" ref="C2228:C2237" si="722">B2228/158</f>
        <v>0.47468354430379744</v>
      </c>
      <c r="D2228" s="1305">
        <v>7.0130999999999997</v>
      </c>
      <c r="E2228" s="1306">
        <f t="shared" ref="E2228:E2235" si="723">D2228*B2228</f>
        <v>525.98249999999996</v>
      </c>
      <c r="F2228" s="1307">
        <v>1</v>
      </c>
      <c r="G2228" s="1308">
        <f t="shared" ref="G2228:G2237" si="724">ROUND(E2228*F2228,2)</f>
        <v>525.98</v>
      </c>
      <c r="H2228" s="1306">
        <f t="shared" ref="H2228:H2237" si="725">ROUND(G2228*24.09%,2)</f>
        <v>126.71</v>
      </c>
      <c r="I2228" s="1309">
        <f t="shared" ref="I2228:I2237" si="726">G2228+H2228</f>
        <v>652.69000000000005</v>
      </c>
    </row>
    <row r="2229" spans="1:9" x14ac:dyDescent="0.2">
      <c r="A2229" s="1290" t="s">
        <v>1771</v>
      </c>
      <c r="B2229" s="1325">
        <v>245.5</v>
      </c>
      <c r="C2229" s="1306">
        <f t="shared" si="722"/>
        <v>1.5537974683544304</v>
      </c>
      <c r="D2229" s="1305">
        <v>7.0130999999999997</v>
      </c>
      <c r="E2229" s="1306">
        <f t="shared" si="723"/>
        <v>1721.71605</v>
      </c>
      <c r="F2229" s="1307">
        <v>1</v>
      </c>
      <c r="G2229" s="1308">
        <f t="shared" si="724"/>
        <v>1721.72</v>
      </c>
      <c r="H2229" s="1306">
        <f t="shared" si="725"/>
        <v>414.76</v>
      </c>
      <c r="I2229" s="1309">
        <f t="shared" si="726"/>
        <v>2136.48</v>
      </c>
    </row>
    <row r="2230" spans="1:9" x14ac:dyDescent="0.2">
      <c r="A2230" s="1290" t="s">
        <v>620</v>
      </c>
      <c r="B2230" s="1325">
        <v>48</v>
      </c>
      <c r="C2230" s="1306">
        <f t="shared" si="722"/>
        <v>0.30379746835443039</v>
      </c>
      <c r="D2230" s="1305">
        <v>8.7934000000000001</v>
      </c>
      <c r="E2230" s="1306">
        <f t="shared" si="723"/>
        <v>422.08320000000003</v>
      </c>
      <c r="F2230" s="1307">
        <v>1</v>
      </c>
      <c r="G2230" s="1308">
        <f t="shared" si="724"/>
        <v>422.08</v>
      </c>
      <c r="H2230" s="1306">
        <f t="shared" si="725"/>
        <v>101.68</v>
      </c>
      <c r="I2230" s="1309">
        <f t="shared" si="726"/>
        <v>523.76</v>
      </c>
    </row>
    <row r="2231" spans="1:9" x14ac:dyDescent="0.2">
      <c r="A2231" s="1290" t="s">
        <v>620</v>
      </c>
      <c r="B2231" s="1325">
        <v>39</v>
      </c>
      <c r="C2231" s="1306">
        <f t="shared" si="722"/>
        <v>0.24683544303797469</v>
      </c>
      <c r="D2231" s="1305">
        <v>8.7934000000000001</v>
      </c>
      <c r="E2231" s="1306">
        <f t="shared" si="723"/>
        <v>342.94260000000003</v>
      </c>
      <c r="F2231" s="1307">
        <v>1</v>
      </c>
      <c r="G2231" s="1308">
        <f t="shared" si="724"/>
        <v>342.94</v>
      </c>
      <c r="H2231" s="1306">
        <f t="shared" si="725"/>
        <v>82.61</v>
      </c>
      <c r="I2231" s="1309">
        <f t="shared" si="726"/>
        <v>425.55</v>
      </c>
    </row>
    <row r="2232" spans="1:9" x14ac:dyDescent="0.2">
      <c r="A2232" s="1290" t="s">
        <v>620</v>
      </c>
      <c r="B2232" s="1325">
        <v>137</v>
      </c>
      <c r="C2232" s="1306">
        <f t="shared" si="722"/>
        <v>0.86708860759493667</v>
      </c>
      <c r="D2232" s="1305">
        <v>8.7934000000000001</v>
      </c>
      <c r="E2232" s="1306">
        <f t="shared" si="723"/>
        <v>1204.6958</v>
      </c>
      <c r="F2232" s="1307">
        <v>1</v>
      </c>
      <c r="G2232" s="1308">
        <f t="shared" si="724"/>
        <v>1204.7</v>
      </c>
      <c r="H2232" s="1306">
        <f t="shared" si="725"/>
        <v>290.20999999999998</v>
      </c>
      <c r="I2232" s="1309">
        <f t="shared" si="726"/>
        <v>1494.91</v>
      </c>
    </row>
    <row r="2233" spans="1:9" x14ac:dyDescent="0.2">
      <c r="A2233" s="1290" t="s">
        <v>620</v>
      </c>
      <c r="B2233" s="1325">
        <v>63</v>
      </c>
      <c r="C2233" s="1306">
        <f t="shared" si="722"/>
        <v>0.39873417721518989</v>
      </c>
      <c r="D2233" s="1305">
        <v>8.7934000000000001</v>
      </c>
      <c r="E2233" s="1306">
        <f t="shared" si="723"/>
        <v>553.98419999999999</v>
      </c>
      <c r="F2233" s="1307">
        <v>1</v>
      </c>
      <c r="G2233" s="1308">
        <f t="shared" si="724"/>
        <v>553.98</v>
      </c>
      <c r="H2233" s="1306">
        <f t="shared" si="725"/>
        <v>133.44999999999999</v>
      </c>
      <c r="I2233" s="1309">
        <f t="shared" si="726"/>
        <v>687.43000000000006</v>
      </c>
    </row>
    <row r="2234" spans="1:9" x14ac:dyDescent="0.2">
      <c r="A2234" s="1290" t="s">
        <v>620</v>
      </c>
      <c r="B2234" s="1325">
        <v>96.5</v>
      </c>
      <c r="C2234" s="1306">
        <f t="shared" si="722"/>
        <v>0.61075949367088611</v>
      </c>
      <c r="D2234" s="1305">
        <v>8.7934000000000001</v>
      </c>
      <c r="E2234" s="1306">
        <f t="shared" si="723"/>
        <v>848.56309999999996</v>
      </c>
      <c r="F2234" s="1307">
        <v>1</v>
      </c>
      <c r="G2234" s="1308">
        <f t="shared" si="724"/>
        <v>848.56</v>
      </c>
      <c r="H2234" s="1306">
        <f t="shared" si="725"/>
        <v>204.42</v>
      </c>
      <c r="I2234" s="1309">
        <f t="shared" si="726"/>
        <v>1052.98</v>
      </c>
    </row>
    <row r="2235" spans="1:9" x14ac:dyDescent="0.2">
      <c r="A2235" s="1290" t="s">
        <v>620</v>
      </c>
      <c r="B2235" s="1325">
        <v>46.5</v>
      </c>
      <c r="C2235" s="1306">
        <f t="shared" si="722"/>
        <v>0.29430379746835444</v>
      </c>
      <c r="D2235" s="1305">
        <v>8.7934000000000001</v>
      </c>
      <c r="E2235" s="1306">
        <f t="shared" si="723"/>
        <v>408.8931</v>
      </c>
      <c r="F2235" s="1307">
        <v>1</v>
      </c>
      <c r="G2235" s="1308">
        <f t="shared" si="724"/>
        <v>408.89</v>
      </c>
      <c r="H2235" s="1306">
        <f t="shared" si="725"/>
        <v>98.5</v>
      </c>
      <c r="I2235" s="1309">
        <f t="shared" si="726"/>
        <v>507.39</v>
      </c>
    </row>
    <row r="2236" spans="1:9" x14ac:dyDescent="0.2">
      <c r="A2236" s="1290" t="s">
        <v>1636</v>
      </c>
      <c r="B2236" s="1325">
        <v>8</v>
      </c>
      <c r="C2236" s="1306">
        <f t="shared" si="722"/>
        <v>5.0632911392405063E-2</v>
      </c>
      <c r="D2236" s="1305">
        <v>1606</v>
      </c>
      <c r="E2236" s="1306">
        <f>D2236*C2236</f>
        <v>81.316455696202524</v>
      </c>
      <c r="F2236" s="1307">
        <v>1</v>
      </c>
      <c r="G2236" s="1308">
        <f t="shared" si="724"/>
        <v>81.319999999999993</v>
      </c>
      <c r="H2236" s="1306">
        <f t="shared" si="725"/>
        <v>19.59</v>
      </c>
      <c r="I2236" s="1309">
        <f t="shared" si="726"/>
        <v>100.91</v>
      </c>
    </row>
    <row r="2237" spans="1:9" x14ac:dyDescent="0.2">
      <c r="A2237" s="1290" t="s">
        <v>1636</v>
      </c>
      <c r="B2237" s="1325">
        <v>15</v>
      </c>
      <c r="C2237" s="1306">
        <f t="shared" si="722"/>
        <v>9.49367088607595E-2</v>
      </c>
      <c r="D2237" s="1305">
        <v>1606</v>
      </c>
      <c r="E2237" s="1306">
        <f>D2237*C2237</f>
        <v>152.46835443037975</v>
      </c>
      <c r="F2237" s="1307">
        <v>1</v>
      </c>
      <c r="G2237" s="1308">
        <f t="shared" si="724"/>
        <v>152.47</v>
      </c>
      <c r="H2237" s="1306">
        <f t="shared" si="725"/>
        <v>36.729999999999997</v>
      </c>
      <c r="I2237" s="1309">
        <f t="shared" si="726"/>
        <v>189.2</v>
      </c>
    </row>
    <row r="2238" spans="1:9" x14ac:dyDescent="0.2">
      <c r="A2238" s="1288" t="s">
        <v>1772</v>
      </c>
      <c r="B2238" s="1323">
        <f>B2239+B2244+B2251+B2255</f>
        <v>515.5</v>
      </c>
      <c r="C2238" s="1298">
        <f>C2239+C2244+C2251+C2255</f>
        <v>3.2626582278481013</v>
      </c>
      <c r="D2238" s="1298"/>
      <c r="E2238" s="1298"/>
      <c r="F2238" s="1299"/>
      <c r="G2238" s="1298">
        <f>G2239+G2244+G2251+G2255</f>
        <v>3625.8999999999996</v>
      </c>
      <c r="H2238" s="1298">
        <f>H2239+H2244+H2251+H2255</f>
        <v>873.44999999999993</v>
      </c>
      <c r="I2238" s="1300">
        <f>I2239+I2244+I2251+I2255</f>
        <v>4499.3499999999995</v>
      </c>
    </row>
    <row r="2239" spans="1:9" ht="25.5" x14ac:dyDescent="0.2">
      <c r="A2239" s="1289" t="s">
        <v>10</v>
      </c>
      <c r="B2239" s="1324">
        <f>SUM(B2240:B2243)</f>
        <v>192.5</v>
      </c>
      <c r="C2239" s="1302">
        <f>SUM(C2240:C2243)</f>
        <v>1.2183544303797469</v>
      </c>
      <c r="D2239" s="1302"/>
      <c r="E2239" s="1302"/>
      <c r="F2239" s="1312"/>
      <c r="G2239" s="1302">
        <f>SUM(G2240:G2243)</f>
        <v>1882.36</v>
      </c>
      <c r="H2239" s="1302">
        <f>SUM(H2240:H2243)</f>
        <v>453.46</v>
      </c>
      <c r="I2239" s="1304">
        <f>SUM(I2240:I2243)</f>
        <v>2335.8199999999997</v>
      </c>
    </row>
    <row r="2240" spans="1:9" x14ac:dyDescent="0.2">
      <c r="A2240" s="1290" t="s">
        <v>654</v>
      </c>
      <c r="B2240" s="1325">
        <v>80</v>
      </c>
      <c r="C2240" s="1306">
        <f t="shared" ref="C2240:C2243" si="727">B2240/158</f>
        <v>0.50632911392405067</v>
      </c>
      <c r="D2240" s="1305">
        <v>1545</v>
      </c>
      <c r="E2240" s="1306">
        <f>D2240*C2240</f>
        <v>782.27848101265829</v>
      </c>
      <c r="F2240" s="1307">
        <v>1</v>
      </c>
      <c r="G2240" s="1308">
        <f t="shared" ref="G2240:G2243" si="728">ROUND(E2240*F2240,2)</f>
        <v>782.28</v>
      </c>
      <c r="H2240" s="1306">
        <f>ROUND(G2240*24.09%,2)</f>
        <v>188.45</v>
      </c>
      <c r="I2240" s="1309">
        <f>G2240+H2240</f>
        <v>970.73</v>
      </c>
    </row>
    <row r="2241" spans="1:9" x14ac:dyDescent="0.2">
      <c r="A2241" s="1290" t="s">
        <v>703</v>
      </c>
      <c r="B2241" s="1325">
        <v>23</v>
      </c>
      <c r="C2241" s="1306">
        <f t="shared" si="727"/>
        <v>0.14556962025316456</v>
      </c>
      <c r="D2241" s="1305">
        <v>1545</v>
      </c>
      <c r="E2241" s="1306">
        <f>D2241*C2241</f>
        <v>224.90506329113924</v>
      </c>
      <c r="F2241" s="1307">
        <v>1</v>
      </c>
      <c r="G2241" s="1308">
        <f t="shared" si="728"/>
        <v>224.91</v>
      </c>
      <c r="H2241" s="1306">
        <f>ROUND(G2241*24.09%,2)</f>
        <v>54.18</v>
      </c>
      <c r="I2241" s="1309">
        <f>G2241+H2241</f>
        <v>279.08999999999997</v>
      </c>
    </row>
    <row r="2242" spans="1:9" x14ac:dyDescent="0.2">
      <c r="A2242" s="1290" t="s">
        <v>1773</v>
      </c>
      <c r="B2242" s="1325">
        <v>11.5</v>
      </c>
      <c r="C2242" s="1306">
        <f t="shared" si="727"/>
        <v>7.2784810126582278E-2</v>
      </c>
      <c r="D2242" s="1305">
        <v>1545</v>
      </c>
      <c r="E2242" s="1306">
        <f>D2242*C2242</f>
        <v>112.45253164556962</v>
      </c>
      <c r="F2242" s="1307">
        <v>1</v>
      </c>
      <c r="G2242" s="1308">
        <f t="shared" si="728"/>
        <v>112.45</v>
      </c>
      <c r="H2242" s="1306">
        <f>ROUND(G2242*24.09%,2)</f>
        <v>27.09</v>
      </c>
      <c r="I2242" s="1309">
        <f>G2242+H2242</f>
        <v>139.54</v>
      </c>
    </row>
    <row r="2243" spans="1:9" x14ac:dyDescent="0.2">
      <c r="A2243" s="1290" t="s">
        <v>654</v>
      </c>
      <c r="B2243" s="1325">
        <v>78</v>
      </c>
      <c r="C2243" s="1306">
        <f t="shared" si="727"/>
        <v>0.49367088607594939</v>
      </c>
      <c r="D2243" s="1305">
        <v>1545</v>
      </c>
      <c r="E2243" s="1306">
        <f>D2243*C2243</f>
        <v>762.72151898734182</v>
      </c>
      <c r="F2243" s="1307">
        <v>1</v>
      </c>
      <c r="G2243" s="1308">
        <f t="shared" si="728"/>
        <v>762.72</v>
      </c>
      <c r="H2243" s="1306">
        <f>ROUND(G2243*24.09%,2)</f>
        <v>183.74</v>
      </c>
      <c r="I2243" s="1309">
        <f>G2243+H2243</f>
        <v>946.46</v>
      </c>
    </row>
    <row r="2244" spans="1:9" ht="38.25" x14ac:dyDescent="0.2">
      <c r="A2244" s="1289" t="s">
        <v>8</v>
      </c>
      <c r="B2244" s="1324">
        <f>SUM(B2245:B2250)</f>
        <v>151</v>
      </c>
      <c r="C2244" s="1302">
        <f>SUM(C2245:C2250)</f>
        <v>0.95569620253164556</v>
      </c>
      <c r="D2244" s="1302"/>
      <c r="E2244" s="1302"/>
      <c r="F2244" s="1312"/>
      <c r="G2244" s="1302">
        <f>SUM(G2245:G2250)</f>
        <v>961.63999999999987</v>
      </c>
      <c r="H2244" s="1302">
        <f>SUM(H2245:H2250)</f>
        <v>231.64</v>
      </c>
      <c r="I2244" s="1304">
        <f>SUM(I2245:I2250)</f>
        <v>1193.28</v>
      </c>
    </row>
    <row r="2245" spans="1:9" x14ac:dyDescent="0.2">
      <c r="A2245" s="1290" t="s">
        <v>612</v>
      </c>
      <c r="B2245" s="1325">
        <v>32</v>
      </c>
      <c r="C2245" s="1306">
        <f t="shared" ref="C2245:C2250" si="729">B2245/158</f>
        <v>0.20253164556962025</v>
      </c>
      <c r="D2245" s="1305">
        <v>6.1139999999999999</v>
      </c>
      <c r="E2245" s="1306">
        <f>D2245*B2245</f>
        <v>195.648</v>
      </c>
      <c r="F2245" s="1307">
        <v>1</v>
      </c>
      <c r="G2245" s="1308">
        <f t="shared" ref="G2245:G2250" si="730">ROUND(E2245*F2245,2)</f>
        <v>195.65</v>
      </c>
      <c r="H2245" s="1306">
        <f t="shared" ref="H2245:H2250" si="731">ROUND(G2245*24.09%,2)</f>
        <v>47.13</v>
      </c>
      <c r="I2245" s="1309">
        <f t="shared" ref="I2245:I2250" si="732">G2245+H2245</f>
        <v>242.78</v>
      </c>
    </row>
    <row r="2246" spans="1:9" x14ac:dyDescent="0.2">
      <c r="A2246" s="1290" t="s">
        <v>612</v>
      </c>
      <c r="B2246" s="1325">
        <v>24</v>
      </c>
      <c r="C2246" s="1306">
        <f t="shared" si="729"/>
        <v>0.15189873417721519</v>
      </c>
      <c r="D2246" s="1305">
        <v>6.1139999999999999</v>
      </c>
      <c r="E2246" s="1306">
        <f>D2246*B2246</f>
        <v>146.73599999999999</v>
      </c>
      <c r="F2246" s="1307">
        <v>1</v>
      </c>
      <c r="G2246" s="1308">
        <f t="shared" si="730"/>
        <v>146.74</v>
      </c>
      <c r="H2246" s="1306">
        <f t="shared" si="731"/>
        <v>35.35</v>
      </c>
      <c r="I2246" s="1309">
        <f t="shared" si="732"/>
        <v>182.09</v>
      </c>
    </row>
    <row r="2247" spans="1:9" x14ac:dyDescent="0.2">
      <c r="A2247" s="1290" t="s">
        <v>612</v>
      </c>
      <c r="B2247" s="1325">
        <v>16</v>
      </c>
      <c r="C2247" s="1306">
        <f t="shared" si="729"/>
        <v>0.10126582278481013</v>
      </c>
      <c r="D2247" s="1305">
        <v>6.1139999999999999</v>
      </c>
      <c r="E2247" s="1306">
        <f>D2247*B2247</f>
        <v>97.823999999999998</v>
      </c>
      <c r="F2247" s="1307">
        <v>1</v>
      </c>
      <c r="G2247" s="1308">
        <f t="shared" si="730"/>
        <v>97.82</v>
      </c>
      <c r="H2247" s="1306">
        <f t="shared" si="731"/>
        <v>23.56</v>
      </c>
      <c r="I2247" s="1309">
        <f t="shared" si="732"/>
        <v>121.38</v>
      </c>
    </row>
    <row r="2248" spans="1:9" x14ac:dyDescent="0.2">
      <c r="A2248" s="1290" t="s">
        <v>612</v>
      </c>
      <c r="B2248" s="1325">
        <v>40</v>
      </c>
      <c r="C2248" s="1306">
        <f t="shared" si="729"/>
        <v>0.25316455696202533</v>
      </c>
      <c r="D2248" s="1305">
        <v>6.1139999999999999</v>
      </c>
      <c r="E2248" s="1306">
        <f>D2248*B2248</f>
        <v>244.56</v>
      </c>
      <c r="F2248" s="1307">
        <v>1</v>
      </c>
      <c r="G2248" s="1308">
        <f t="shared" si="730"/>
        <v>244.56</v>
      </c>
      <c r="H2248" s="1306">
        <f t="shared" si="731"/>
        <v>58.91</v>
      </c>
      <c r="I2248" s="1309">
        <f t="shared" si="732"/>
        <v>303.47000000000003</v>
      </c>
    </row>
    <row r="2249" spans="1:9" x14ac:dyDescent="0.2">
      <c r="A2249" s="1290" t="s">
        <v>612</v>
      </c>
      <c r="B2249" s="1325">
        <v>16</v>
      </c>
      <c r="C2249" s="1306">
        <f t="shared" si="729"/>
        <v>0.10126582278481013</v>
      </c>
      <c r="D2249" s="1305">
        <v>6.1139999999999999</v>
      </c>
      <c r="E2249" s="1306">
        <f>D2249*B2249</f>
        <v>97.823999999999998</v>
      </c>
      <c r="F2249" s="1307">
        <v>1</v>
      </c>
      <c r="G2249" s="1308">
        <f t="shared" si="730"/>
        <v>97.82</v>
      </c>
      <c r="H2249" s="1306">
        <f t="shared" si="731"/>
        <v>23.56</v>
      </c>
      <c r="I2249" s="1309">
        <f t="shared" si="732"/>
        <v>121.38</v>
      </c>
    </row>
    <row r="2250" spans="1:9" x14ac:dyDescent="0.2">
      <c r="A2250" s="1290" t="s">
        <v>966</v>
      </c>
      <c r="B2250" s="1325">
        <v>23</v>
      </c>
      <c r="C2250" s="1306">
        <f t="shared" si="729"/>
        <v>0.14556962025316456</v>
      </c>
      <c r="D2250" s="1305">
        <v>1230</v>
      </c>
      <c r="E2250" s="1306">
        <f>D2250*C2250</f>
        <v>179.0506329113924</v>
      </c>
      <c r="F2250" s="1307">
        <v>1</v>
      </c>
      <c r="G2250" s="1308">
        <f t="shared" si="730"/>
        <v>179.05</v>
      </c>
      <c r="H2250" s="1306">
        <f t="shared" si="731"/>
        <v>43.13</v>
      </c>
      <c r="I2250" s="1309">
        <f t="shared" si="732"/>
        <v>222.18</v>
      </c>
    </row>
    <row r="2251" spans="1:9" ht="38.25" x14ac:dyDescent="0.2">
      <c r="A2251" s="1289" t="s">
        <v>9</v>
      </c>
      <c r="B2251" s="1324">
        <f>SUM(B2252:B2254)</f>
        <v>63</v>
      </c>
      <c r="C2251" s="1302">
        <f>SUM(C2252:C2254)</f>
        <v>0.39873417721518989</v>
      </c>
      <c r="D2251" s="1302"/>
      <c r="E2251" s="1302"/>
      <c r="F2251" s="1312"/>
      <c r="G2251" s="1302">
        <f>SUM(G2252:G2254)</f>
        <v>277.68</v>
      </c>
      <c r="H2251" s="1302">
        <f>SUM(H2252:H2254)</f>
        <v>66.89</v>
      </c>
      <c r="I2251" s="1304">
        <f>SUM(I2252:I2254)</f>
        <v>344.57</v>
      </c>
    </row>
    <row r="2252" spans="1:9" x14ac:dyDescent="0.2">
      <c r="A2252" s="1290" t="s">
        <v>62</v>
      </c>
      <c r="B2252" s="1325">
        <v>16</v>
      </c>
      <c r="C2252" s="1306">
        <f t="shared" ref="C2252:C2254" si="733">B2252/158</f>
        <v>0.10126582278481013</v>
      </c>
      <c r="D2252" s="1305">
        <v>3.6804000000000001</v>
      </c>
      <c r="E2252" s="1306">
        <f>D2252*B2252</f>
        <v>58.886400000000002</v>
      </c>
      <c r="F2252" s="1307">
        <v>1</v>
      </c>
      <c r="G2252" s="1308">
        <f t="shared" ref="G2252:G2254" si="734">ROUND(E2252*F2252,2)</f>
        <v>58.89</v>
      </c>
      <c r="H2252" s="1306">
        <f>ROUND(G2252*24.09%,2)</f>
        <v>14.19</v>
      </c>
      <c r="I2252" s="1309">
        <f>G2252+H2252</f>
        <v>73.08</v>
      </c>
    </row>
    <row r="2253" spans="1:9" x14ac:dyDescent="0.2">
      <c r="A2253" s="1290" t="s">
        <v>62</v>
      </c>
      <c r="B2253" s="1325">
        <v>24</v>
      </c>
      <c r="C2253" s="1306">
        <f t="shared" si="733"/>
        <v>0.15189873417721519</v>
      </c>
      <c r="D2253" s="1305">
        <v>4.0880000000000001</v>
      </c>
      <c r="E2253" s="1306">
        <f>D2253*B2253</f>
        <v>98.111999999999995</v>
      </c>
      <c r="F2253" s="1307">
        <v>1</v>
      </c>
      <c r="G2253" s="1308">
        <f t="shared" si="734"/>
        <v>98.11</v>
      </c>
      <c r="H2253" s="1306">
        <f>ROUND(G2253*24.09%,2)</f>
        <v>23.63</v>
      </c>
      <c r="I2253" s="1309">
        <f>G2253+H2253</f>
        <v>121.74</v>
      </c>
    </row>
    <row r="2254" spans="1:9" x14ac:dyDescent="0.2">
      <c r="A2254" s="1290" t="s">
        <v>62</v>
      </c>
      <c r="B2254" s="1325">
        <v>23</v>
      </c>
      <c r="C2254" s="1306">
        <f t="shared" si="733"/>
        <v>0.14556962025316456</v>
      </c>
      <c r="D2254" s="1305">
        <v>829</v>
      </c>
      <c r="E2254" s="1306">
        <f>D2254*C2254</f>
        <v>120.67721518987342</v>
      </c>
      <c r="F2254" s="1307">
        <v>1</v>
      </c>
      <c r="G2254" s="1308">
        <f t="shared" si="734"/>
        <v>120.68</v>
      </c>
      <c r="H2254" s="1306">
        <f>ROUND(G2254*24.09%,2)</f>
        <v>29.07</v>
      </c>
      <c r="I2254" s="1309">
        <f>G2254+H2254</f>
        <v>149.75</v>
      </c>
    </row>
    <row r="2255" spans="1:9" ht="25.5" x14ac:dyDescent="0.2">
      <c r="A2255" s="1289" t="s">
        <v>7</v>
      </c>
      <c r="B2255" s="1324">
        <f>SUM(B2256:B2261)</f>
        <v>109</v>
      </c>
      <c r="C2255" s="1302">
        <f>SUM(C2256:C2261)</f>
        <v>0.68987341772151889</v>
      </c>
      <c r="D2255" s="1302"/>
      <c r="E2255" s="1302"/>
      <c r="F2255" s="1312"/>
      <c r="G2255" s="1302">
        <f>SUM(G2256:G2261)</f>
        <v>504.22</v>
      </c>
      <c r="H2255" s="1302">
        <f>SUM(H2256:H2261)</f>
        <v>121.46000000000001</v>
      </c>
      <c r="I2255" s="1304">
        <f>SUM(I2256:I2261)</f>
        <v>625.67999999999995</v>
      </c>
    </row>
    <row r="2256" spans="1:9" x14ac:dyDescent="0.2">
      <c r="A2256" s="1290" t="s">
        <v>1653</v>
      </c>
      <c r="B2256" s="1325">
        <v>16</v>
      </c>
      <c r="C2256" s="1306">
        <f t="shared" ref="C2256:C2261" si="735">B2256/158</f>
        <v>0.10126582278481013</v>
      </c>
      <c r="D2256" s="1305">
        <v>3.4885999999999999</v>
      </c>
      <c r="E2256" s="1306">
        <f>D2256*B2256</f>
        <v>55.817599999999999</v>
      </c>
      <c r="F2256" s="1307">
        <v>1</v>
      </c>
      <c r="G2256" s="1308">
        <f t="shared" ref="G2256:G2261" si="736">ROUND(E2256*F2256,2)</f>
        <v>55.82</v>
      </c>
      <c r="H2256" s="1306">
        <f t="shared" ref="H2256:H2261" si="737">ROUND(G2256*24.09%,2)</f>
        <v>13.45</v>
      </c>
      <c r="I2256" s="1309">
        <f t="shared" ref="I2256:I2261" si="738">G2256+H2256</f>
        <v>69.27</v>
      </c>
    </row>
    <row r="2257" spans="1:9" x14ac:dyDescent="0.2">
      <c r="A2257" s="1290" t="s">
        <v>1638</v>
      </c>
      <c r="B2257" s="1325">
        <v>24</v>
      </c>
      <c r="C2257" s="1306">
        <f t="shared" si="735"/>
        <v>0.15189873417721519</v>
      </c>
      <c r="D2257" s="1305">
        <v>5.1970000000000001</v>
      </c>
      <c r="E2257" s="1306">
        <f>D2257*B2257</f>
        <v>124.72800000000001</v>
      </c>
      <c r="F2257" s="1307">
        <v>1</v>
      </c>
      <c r="G2257" s="1308">
        <f t="shared" si="736"/>
        <v>124.73</v>
      </c>
      <c r="H2257" s="1306">
        <f t="shared" si="737"/>
        <v>30.05</v>
      </c>
      <c r="I2257" s="1309">
        <f t="shared" si="738"/>
        <v>154.78</v>
      </c>
    </row>
    <row r="2258" spans="1:9" x14ac:dyDescent="0.2">
      <c r="A2258" s="1290" t="s">
        <v>1653</v>
      </c>
      <c r="B2258" s="1325">
        <v>11.5</v>
      </c>
      <c r="C2258" s="1306">
        <f t="shared" si="735"/>
        <v>7.2784810126582278E-2</v>
      </c>
      <c r="D2258" s="1305">
        <v>729</v>
      </c>
      <c r="E2258" s="1306">
        <f>D2258*C2258</f>
        <v>53.060126582278478</v>
      </c>
      <c r="F2258" s="1307">
        <v>1</v>
      </c>
      <c r="G2258" s="1308">
        <f t="shared" si="736"/>
        <v>53.06</v>
      </c>
      <c r="H2258" s="1306">
        <f t="shared" si="737"/>
        <v>12.78</v>
      </c>
      <c r="I2258" s="1309">
        <f t="shared" si="738"/>
        <v>65.84</v>
      </c>
    </row>
    <row r="2259" spans="1:9" x14ac:dyDescent="0.2">
      <c r="A2259" s="1290" t="s">
        <v>1653</v>
      </c>
      <c r="B2259" s="1325">
        <v>23</v>
      </c>
      <c r="C2259" s="1306">
        <f t="shared" si="735"/>
        <v>0.14556962025316456</v>
      </c>
      <c r="D2259" s="1305">
        <v>729</v>
      </c>
      <c r="E2259" s="1306">
        <f>D2259*C2259</f>
        <v>106.12025316455696</v>
      </c>
      <c r="F2259" s="1307">
        <v>1</v>
      </c>
      <c r="G2259" s="1308">
        <f t="shared" si="736"/>
        <v>106.12</v>
      </c>
      <c r="H2259" s="1306">
        <f t="shared" si="737"/>
        <v>25.56</v>
      </c>
      <c r="I2259" s="1309">
        <f t="shared" si="738"/>
        <v>131.68</v>
      </c>
    </row>
    <row r="2260" spans="1:9" x14ac:dyDescent="0.2">
      <c r="A2260" s="1290" t="s">
        <v>1653</v>
      </c>
      <c r="B2260" s="1325">
        <v>23</v>
      </c>
      <c r="C2260" s="1306">
        <f t="shared" si="735"/>
        <v>0.14556962025316456</v>
      </c>
      <c r="D2260" s="1305">
        <v>729</v>
      </c>
      <c r="E2260" s="1306">
        <f>D2260*C2260</f>
        <v>106.12025316455696</v>
      </c>
      <c r="F2260" s="1307">
        <v>1</v>
      </c>
      <c r="G2260" s="1308">
        <f t="shared" si="736"/>
        <v>106.12</v>
      </c>
      <c r="H2260" s="1306">
        <f t="shared" si="737"/>
        <v>25.56</v>
      </c>
      <c r="I2260" s="1309">
        <f t="shared" si="738"/>
        <v>131.68</v>
      </c>
    </row>
    <row r="2261" spans="1:9" x14ac:dyDescent="0.2">
      <c r="A2261" s="1290" t="s">
        <v>1653</v>
      </c>
      <c r="B2261" s="1325">
        <v>11.5</v>
      </c>
      <c r="C2261" s="1306">
        <f t="shared" si="735"/>
        <v>7.2784810126582278E-2</v>
      </c>
      <c r="D2261" s="1305">
        <v>802</v>
      </c>
      <c r="E2261" s="1306">
        <f>D2261*C2261</f>
        <v>58.37341772151899</v>
      </c>
      <c r="F2261" s="1307">
        <v>1</v>
      </c>
      <c r="G2261" s="1308">
        <f t="shared" si="736"/>
        <v>58.37</v>
      </c>
      <c r="H2261" s="1306">
        <f t="shared" si="737"/>
        <v>14.06</v>
      </c>
      <c r="I2261" s="1309">
        <f t="shared" si="738"/>
        <v>72.429999999999993</v>
      </c>
    </row>
    <row r="2262" spans="1:9" x14ac:dyDescent="0.2">
      <c r="A2262" s="1288" t="s">
        <v>1774</v>
      </c>
      <c r="B2262" s="1323">
        <f>B2263</f>
        <v>64</v>
      </c>
      <c r="C2262" s="1298">
        <f>C2263</f>
        <v>0.40506329113924056</v>
      </c>
      <c r="D2262" s="1298"/>
      <c r="E2262" s="1298"/>
      <c r="F2262" s="1299"/>
      <c r="G2262" s="1298">
        <f>G2263</f>
        <v>354.65999999999997</v>
      </c>
      <c r="H2262" s="1298">
        <f>H2263</f>
        <v>85.419999999999987</v>
      </c>
      <c r="I2262" s="1300">
        <f>I2263</f>
        <v>440.08000000000004</v>
      </c>
    </row>
    <row r="2263" spans="1:9" ht="38.25" x14ac:dyDescent="0.2">
      <c r="A2263" s="1289" t="s">
        <v>8</v>
      </c>
      <c r="B2263" s="1324">
        <f>SUM(B2264:B2268)</f>
        <v>64</v>
      </c>
      <c r="C2263" s="1302">
        <f>SUM(C2264:C2268)</f>
        <v>0.40506329113924056</v>
      </c>
      <c r="D2263" s="1302"/>
      <c r="E2263" s="1302"/>
      <c r="F2263" s="1312"/>
      <c r="G2263" s="1302">
        <f>SUM(G2264:G2268)</f>
        <v>354.65999999999997</v>
      </c>
      <c r="H2263" s="1302">
        <f>SUM(H2264:H2268)</f>
        <v>85.419999999999987</v>
      </c>
      <c r="I2263" s="1304">
        <f>SUM(I2264:I2268)</f>
        <v>440.08000000000004</v>
      </c>
    </row>
    <row r="2264" spans="1:9" x14ac:dyDescent="0.2">
      <c r="A2264" s="1290" t="s">
        <v>612</v>
      </c>
      <c r="B2264" s="1325">
        <v>8</v>
      </c>
      <c r="C2264" s="1306">
        <f t="shared" ref="C2264:C2268" si="739">B2264/158</f>
        <v>5.0632911392405063E-2</v>
      </c>
      <c r="D2264" s="1305">
        <v>5.1189999999999998</v>
      </c>
      <c r="E2264" s="1306">
        <f>D2264*B2264</f>
        <v>40.951999999999998</v>
      </c>
      <c r="F2264" s="1307">
        <v>1</v>
      </c>
      <c r="G2264" s="1308">
        <f t="shared" ref="G2264:G2268" si="740">ROUND(E2264*F2264,2)</f>
        <v>40.950000000000003</v>
      </c>
      <c r="H2264" s="1306">
        <f>ROUND(G2264*24.09%,2)</f>
        <v>9.86</v>
      </c>
      <c r="I2264" s="1309">
        <f>G2264+H2264</f>
        <v>50.81</v>
      </c>
    </row>
    <row r="2265" spans="1:9" x14ac:dyDescent="0.2">
      <c r="A2265" s="1290" t="s">
        <v>612</v>
      </c>
      <c r="B2265" s="1325">
        <v>8</v>
      </c>
      <c r="C2265" s="1306">
        <f t="shared" si="739"/>
        <v>5.0632911392405063E-2</v>
      </c>
      <c r="D2265" s="1305">
        <v>5.1189999999999998</v>
      </c>
      <c r="E2265" s="1306">
        <f>D2265*B2265</f>
        <v>40.951999999999998</v>
      </c>
      <c r="F2265" s="1307">
        <v>1</v>
      </c>
      <c r="G2265" s="1308">
        <f t="shared" si="740"/>
        <v>40.950000000000003</v>
      </c>
      <c r="H2265" s="1306">
        <f>ROUND(G2265*24.09%,2)</f>
        <v>9.86</v>
      </c>
      <c r="I2265" s="1309">
        <f>G2265+H2265</f>
        <v>50.81</v>
      </c>
    </row>
    <row r="2266" spans="1:9" x14ac:dyDescent="0.2">
      <c r="A2266" s="1290" t="s">
        <v>612</v>
      </c>
      <c r="B2266" s="1325">
        <v>16</v>
      </c>
      <c r="C2266" s="1306">
        <f t="shared" si="739"/>
        <v>0.10126582278481013</v>
      </c>
      <c r="D2266" s="1305">
        <v>5.6824000000000003</v>
      </c>
      <c r="E2266" s="1306">
        <f>D2266*B2266</f>
        <v>90.918400000000005</v>
      </c>
      <c r="F2266" s="1307">
        <v>1</v>
      </c>
      <c r="G2266" s="1308">
        <f t="shared" si="740"/>
        <v>90.92</v>
      </c>
      <c r="H2266" s="1306">
        <f>ROUND(G2266*24.09%,2)</f>
        <v>21.9</v>
      </c>
      <c r="I2266" s="1309">
        <f>G2266+H2266</f>
        <v>112.82</v>
      </c>
    </row>
    <row r="2267" spans="1:9" x14ac:dyDescent="0.2">
      <c r="A2267" s="1290" t="s">
        <v>612</v>
      </c>
      <c r="B2267" s="1325">
        <v>8</v>
      </c>
      <c r="C2267" s="1306">
        <f t="shared" si="739"/>
        <v>5.0632911392405063E-2</v>
      </c>
      <c r="D2267" s="1305">
        <v>5.6824000000000003</v>
      </c>
      <c r="E2267" s="1306">
        <f>D2267*B2267</f>
        <v>45.459200000000003</v>
      </c>
      <c r="F2267" s="1307">
        <v>1</v>
      </c>
      <c r="G2267" s="1308">
        <f t="shared" si="740"/>
        <v>45.46</v>
      </c>
      <c r="H2267" s="1306">
        <f>ROUND(G2267*24.09%,2)</f>
        <v>10.95</v>
      </c>
      <c r="I2267" s="1309">
        <f>G2267+H2267</f>
        <v>56.41</v>
      </c>
    </row>
    <row r="2268" spans="1:9" x14ac:dyDescent="0.2">
      <c r="A2268" s="1290" t="s">
        <v>1418</v>
      </c>
      <c r="B2268" s="1325">
        <v>24</v>
      </c>
      <c r="C2268" s="1306">
        <f t="shared" si="739"/>
        <v>0.15189873417721519</v>
      </c>
      <c r="D2268" s="1305">
        <v>5.6824000000000003</v>
      </c>
      <c r="E2268" s="1306">
        <f>D2268*B2268</f>
        <v>136.3776</v>
      </c>
      <c r="F2268" s="1307">
        <v>1</v>
      </c>
      <c r="G2268" s="1308">
        <f t="shared" si="740"/>
        <v>136.38</v>
      </c>
      <c r="H2268" s="1306">
        <f>ROUND(G2268*24.09%,2)</f>
        <v>32.85</v>
      </c>
      <c r="I2268" s="1309">
        <f>G2268+H2268</f>
        <v>169.23</v>
      </c>
    </row>
    <row r="2269" spans="1:9" x14ac:dyDescent="0.2">
      <c r="A2269" s="1288" t="s">
        <v>1775</v>
      </c>
      <c r="B2269" s="1323">
        <f>B2270+B2286+B2290+B2292</f>
        <v>1016</v>
      </c>
      <c r="C2269" s="1298">
        <f>C2270+C2286+C2290+C2292</f>
        <v>6.449642267473858</v>
      </c>
      <c r="D2269" s="1298"/>
      <c r="E2269" s="1298"/>
      <c r="F2269" s="1299"/>
      <c r="G2269" s="1298">
        <f>G2270+G2286+G2290+G2292</f>
        <v>6742.02</v>
      </c>
      <c r="H2269" s="1298">
        <f>H2270+H2286+H2290+H2292</f>
        <v>1624.15</v>
      </c>
      <c r="I2269" s="1300">
        <f>I2270+I2286+I2290+I2292</f>
        <v>8366.17</v>
      </c>
    </row>
    <row r="2270" spans="1:9" ht="25.5" x14ac:dyDescent="0.2">
      <c r="A2270" s="1289" t="s">
        <v>10</v>
      </c>
      <c r="B2270" s="1324">
        <f>SUM(B2271:B2285)</f>
        <v>912</v>
      </c>
      <c r="C2270" s="1302">
        <f>SUM(C2271:C2285)</f>
        <v>5.7914144193725923</v>
      </c>
      <c r="D2270" s="1302"/>
      <c r="E2270" s="1302"/>
      <c r="F2270" s="1312"/>
      <c r="G2270" s="1302">
        <f>SUM(G2271:G2285)</f>
        <v>6265.92</v>
      </c>
      <c r="H2270" s="1302">
        <f>SUM(H2271:H2285)</f>
        <v>1509.45</v>
      </c>
      <c r="I2270" s="1304">
        <f>SUM(I2271:I2285)</f>
        <v>7775.3700000000008</v>
      </c>
    </row>
    <row r="2271" spans="1:9" x14ac:dyDescent="0.2">
      <c r="A2271" s="1290" t="s">
        <v>629</v>
      </c>
      <c r="B2271" s="1325">
        <v>25</v>
      </c>
      <c r="C2271" s="1306">
        <f t="shared" ref="C2271:C2285" si="741">B2271/158</f>
        <v>0.15822784810126583</v>
      </c>
      <c r="D2271" s="1305">
        <v>5.8022999999999998</v>
      </c>
      <c r="E2271" s="1306">
        <f>D2271*B2271</f>
        <v>145.0575</v>
      </c>
      <c r="F2271" s="1307">
        <v>1</v>
      </c>
      <c r="G2271" s="1308">
        <f t="shared" ref="G2271:G2285" si="742">ROUND(E2271*F2271,2)</f>
        <v>145.06</v>
      </c>
      <c r="H2271" s="1306">
        <f t="shared" ref="H2271:H2285" si="743">ROUND(G2271*24.09%,2)</f>
        <v>34.94</v>
      </c>
      <c r="I2271" s="1309">
        <f t="shared" ref="I2271:I2285" si="744">G2271+H2271</f>
        <v>180</v>
      </c>
    </row>
    <row r="2272" spans="1:9" x14ac:dyDescent="0.2">
      <c r="A2272" s="1290" t="s">
        <v>629</v>
      </c>
      <c r="B2272" s="1325">
        <v>12</v>
      </c>
      <c r="C2272" s="1306">
        <f t="shared" si="741"/>
        <v>7.5949367088607597E-2</v>
      </c>
      <c r="D2272" s="1305">
        <v>5.8022999999999998</v>
      </c>
      <c r="E2272" s="1306">
        <f>D2272*B2272</f>
        <v>69.627600000000001</v>
      </c>
      <c r="F2272" s="1307">
        <v>1</v>
      </c>
      <c r="G2272" s="1308">
        <f t="shared" si="742"/>
        <v>69.63</v>
      </c>
      <c r="H2272" s="1306">
        <f t="shared" si="743"/>
        <v>16.77</v>
      </c>
      <c r="I2272" s="1309">
        <f t="shared" si="744"/>
        <v>86.399999999999991</v>
      </c>
    </row>
    <row r="2273" spans="1:9" x14ac:dyDescent="0.2">
      <c r="A2273" s="1290" t="s">
        <v>1776</v>
      </c>
      <c r="B2273" s="1325">
        <v>21</v>
      </c>
      <c r="C2273" s="1306">
        <f t="shared" si="741"/>
        <v>0.13291139240506328</v>
      </c>
      <c r="D2273" s="1305">
        <v>6.3658000000000001</v>
      </c>
      <c r="E2273" s="1306">
        <f>D2273*B2273</f>
        <v>133.68180000000001</v>
      </c>
      <c r="F2273" s="1307">
        <v>1</v>
      </c>
      <c r="G2273" s="1308">
        <f t="shared" si="742"/>
        <v>133.68</v>
      </c>
      <c r="H2273" s="1306">
        <f t="shared" si="743"/>
        <v>32.200000000000003</v>
      </c>
      <c r="I2273" s="1309">
        <f t="shared" si="744"/>
        <v>165.88</v>
      </c>
    </row>
    <row r="2274" spans="1:9" x14ac:dyDescent="0.2">
      <c r="A2274" s="1290" t="s">
        <v>1489</v>
      </c>
      <c r="B2274" s="1325">
        <v>46</v>
      </c>
      <c r="C2274" s="1306">
        <f t="shared" si="741"/>
        <v>0.29113924050632911</v>
      </c>
      <c r="D2274" s="1305">
        <v>1062</v>
      </c>
      <c r="E2274" s="1306">
        <f t="shared" ref="E2274:E2285" si="745">D2274*C2274</f>
        <v>309.18987341772151</v>
      </c>
      <c r="F2274" s="1307">
        <v>1</v>
      </c>
      <c r="G2274" s="1308">
        <f t="shared" si="742"/>
        <v>309.19</v>
      </c>
      <c r="H2274" s="1306">
        <f t="shared" si="743"/>
        <v>74.48</v>
      </c>
      <c r="I2274" s="1309">
        <f t="shared" si="744"/>
        <v>383.67</v>
      </c>
    </row>
    <row r="2275" spans="1:9" x14ac:dyDescent="0.2">
      <c r="A2275" s="1290" t="s">
        <v>629</v>
      </c>
      <c r="B2275" s="1325">
        <v>15</v>
      </c>
      <c r="C2275" s="1306">
        <f t="shared" si="741"/>
        <v>9.49367088607595E-2</v>
      </c>
      <c r="D2275" s="1305">
        <v>1062</v>
      </c>
      <c r="E2275" s="1306">
        <f t="shared" si="745"/>
        <v>100.82278481012659</v>
      </c>
      <c r="F2275" s="1307">
        <v>1</v>
      </c>
      <c r="G2275" s="1308">
        <f t="shared" si="742"/>
        <v>100.82</v>
      </c>
      <c r="H2275" s="1306">
        <f t="shared" si="743"/>
        <v>24.29</v>
      </c>
      <c r="I2275" s="1309">
        <f t="shared" si="744"/>
        <v>125.10999999999999</v>
      </c>
    </row>
    <row r="2276" spans="1:9" x14ac:dyDescent="0.2">
      <c r="A2276" s="1290" t="s">
        <v>629</v>
      </c>
      <c r="B2276" s="1325">
        <v>64</v>
      </c>
      <c r="C2276" s="1306">
        <f t="shared" si="741"/>
        <v>0.4050632911392405</v>
      </c>
      <c r="D2276" s="1305">
        <v>1062</v>
      </c>
      <c r="E2276" s="1306">
        <f t="shared" si="745"/>
        <v>430.17721518987344</v>
      </c>
      <c r="F2276" s="1307">
        <v>1</v>
      </c>
      <c r="G2276" s="1308">
        <f t="shared" si="742"/>
        <v>430.18</v>
      </c>
      <c r="H2276" s="1306">
        <f t="shared" si="743"/>
        <v>103.63</v>
      </c>
      <c r="I2276" s="1309">
        <f t="shared" si="744"/>
        <v>533.80999999999995</v>
      </c>
    </row>
    <row r="2277" spans="1:9" x14ac:dyDescent="0.2">
      <c r="A2277" s="1290" t="s">
        <v>629</v>
      </c>
      <c r="B2277" s="1325">
        <v>40</v>
      </c>
      <c r="C2277" s="1306">
        <f t="shared" si="741"/>
        <v>0.25316455696202533</v>
      </c>
      <c r="D2277" s="1305">
        <v>1062</v>
      </c>
      <c r="E2277" s="1306">
        <f t="shared" si="745"/>
        <v>268.86075949367091</v>
      </c>
      <c r="F2277" s="1307">
        <v>1</v>
      </c>
      <c r="G2277" s="1308">
        <f t="shared" si="742"/>
        <v>268.86</v>
      </c>
      <c r="H2277" s="1306">
        <f t="shared" si="743"/>
        <v>64.77</v>
      </c>
      <c r="I2277" s="1309">
        <f t="shared" si="744"/>
        <v>333.63</v>
      </c>
    </row>
    <row r="2278" spans="1:9" x14ac:dyDescent="0.2">
      <c r="A2278" s="1290" t="s">
        <v>629</v>
      </c>
      <c r="B2278" s="1325">
        <v>86</v>
      </c>
      <c r="C2278" s="1306">
        <f t="shared" si="741"/>
        <v>0.54430379746835444</v>
      </c>
      <c r="D2278" s="1305">
        <v>1062</v>
      </c>
      <c r="E2278" s="1306">
        <f t="shared" si="745"/>
        <v>578.05063291139243</v>
      </c>
      <c r="F2278" s="1307">
        <v>1</v>
      </c>
      <c r="G2278" s="1308">
        <f t="shared" si="742"/>
        <v>578.04999999999995</v>
      </c>
      <c r="H2278" s="1306">
        <f t="shared" si="743"/>
        <v>139.25</v>
      </c>
      <c r="I2278" s="1309">
        <f t="shared" si="744"/>
        <v>717.3</v>
      </c>
    </row>
    <row r="2279" spans="1:9" x14ac:dyDescent="0.2">
      <c r="A2279" s="1290" t="s">
        <v>629</v>
      </c>
      <c r="B2279" s="1325">
        <v>46</v>
      </c>
      <c r="C2279" s="1306">
        <f t="shared" si="741"/>
        <v>0.29113924050632911</v>
      </c>
      <c r="D2279" s="1305">
        <v>1062</v>
      </c>
      <c r="E2279" s="1306">
        <f t="shared" si="745"/>
        <v>309.18987341772151</v>
      </c>
      <c r="F2279" s="1307">
        <v>1</v>
      </c>
      <c r="G2279" s="1308">
        <f t="shared" si="742"/>
        <v>309.19</v>
      </c>
      <c r="H2279" s="1306">
        <f t="shared" si="743"/>
        <v>74.48</v>
      </c>
      <c r="I2279" s="1309">
        <f t="shared" si="744"/>
        <v>383.67</v>
      </c>
    </row>
    <row r="2280" spans="1:9" x14ac:dyDescent="0.2">
      <c r="A2280" s="1290" t="s">
        <v>629</v>
      </c>
      <c r="B2280" s="1325">
        <v>104</v>
      </c>
      <c r="C2280" s="1306">
        <f t="shared" si="741"/>
        <v>0.65822784810126578</v>
      </c>
      <c r="D2280" s="1305">
        <v>1062</v>
      </c>
      <c r="E2280" s="1306">
        <f t="shared" si="745"/>
        <v>699.03797468354423</v>
      </c>
      <c r="F2280" s="1307">
        <v>1</v>
      </c>
      <c r="G2280" s="1308">
        <f t="shared" si="742"/>
        <v>699.04</v>
      </c>
      <c r="H2280" s="1306">
        <f t="shared" si="743"/>
        <v>168.4</v>
      </c>
      <c r="I2280" s="1309">
        <f t="shared" si="744"/>
        <v>867.43999999999994</v>
      </c>
    </row>
    <row r="2281" spans="1:9" x14ac:dyDescent="0.2">
      <c r="A2281" s="1290" t="s">
        <v>629</v>
      </c>
      <c r="B2281" s="1325">
        <v>158</v>
      </c>
      <c r="C2281" s="1306">
        <f t="shared" si="741"/>
        <v>1</v>
      </c>
      <c r="D2281" s="1305">
        <v>1062</v>
      </c>
      <c r="E2281" s="1306">
        <f t="shared" si="745"/>
        <v>1062</v>
      </c>
      <c r="F2281" s="1307">
        <v>1</v>
      </c>
      <c r="G2281" s="1308">
        <f t="shared" si="742"/>
        <v>1062</v>
      </c>
      <c r="H2281" s="1306">
        <f t="shared" si="743"/>
        <v>255.84</v>
      </c>
      <c r="I2281" s="1309">
        <f t="shared" si="744"/>
        <v>1317.84</v>
      </c>
    </row>
    <row r="2282" spans="1:9" x14ac:dyDescent="0.2">
      <c r="A2282" s="1290" t="s">
        <v>629</v>
      </c>
      <c r="B2282" s="1325">
        <v>21</v>
      </c>
      <c r="C2282" s="1306">
        <f>B2282/138</f>
        <v>0.15217391304347827</v>
      </c>
      <c r="D2282" s="1305">
        <v>1062</v>
      </c>
      <c r="E2282" s="1306">
        <f t="shared" si="745"/>
        <v>161.60869565217394</v>
      </c>
      <c r="F2282" s="1307">
        <v>1</v>
      </c>
      <c r="G2282" s="1308">
        <f t="shared" si="742"/>
        <v>161.61000000000001</v>
      </c>
      <c r="H2282" s="1306">
        <f t="shared" si="743"/>
        <v>38.93</v>
      </c>
      <c r="I2282" s="1309">
        <f t="shared" si="744"/>
        <v>200.54000000000002</v>
      </c>
    </row>
    <row r="2283" spans="1:9" x14ac:dyDescent="0.2">
      <c r="A2283" s="1290" t="s">
        <v>1489</v>
      </c>
      <c r="B2283" s="1325">
        <v>86</v>
      </c>
      <c r="C2283" s="1306">
        <f t="shared" si="741"/>
        <v>0.54430379746835444</v>
      </c>
      <c r="D2283" s="1305">
        <v>1062</v>
      </c>
      <c r="E2283" s="1306">
        <f t="shared" si="745"/>
        <v>578.05063291139243</v>
      </c>
      <c r="F2283" s="1307">
        <v>1</v>
      </c>
      <c r="G2283" s="1308">
        <f t="shared" si="742"/>
        <v>578.04999999999995</v>
      </c>
      <c r="H2283" s="1306">
        <f t="shared" si="743"/>
        <v>139.25</v>
      </c>
      <c r="I2283" s="1309">
        <f t="shared" si="744"/>
        <v>717.3</v>
      </c>
    </row>
    <row r="2284" spans="1:9" x14ac:dyDescent="0.2">
      <c r="A2284" s="1290" t="s">
        <v>1777</v>
      </c>
      <c r="B2284" s="1325">
        <v>38</v>
      </c>
      <c r="C2284" s="1306">
        <f t="shared" si="741"/>
        <v>0.24050632911392406</v>
      </c>
      <c r="D2284" s="1305">
        <v>1146</v>
      </c>
      <c r="E2284" s="1306">
        <f t="shared" si="745"/>
        <v>275.62025316455697</v>
      </c>
      <c r="F2284" s="1307">
        <v>1</v>
      </c>
      <c r="G2284" s="1308">
        <f t="shared" si="742"/>
        <v>275.62</v>
      </c>
      <c r="H2284" s="1306">
        <f t="shared" si="743"/>
        <v>66.400000000000006</v>
      </c>
      <c r="I2284" s="1309">
        <f t="shared" si="744"/>
        <v>342.02</v>
      </c>
    </row>
    <row r="2285" spans="1:9" x14ac:dyDescent="0.2">
      <c r="A2285" s="1290" t="s">
        <v>1778</v>
      </c>
      <c r="B2285" s="1325">
        <v>150</v>
      </c>
      <c r="C2285" s="1306">
        <f t="shared" si="741"/>
        <v>0.94936708860759489</v>
      </c>
      <c r="D2285" s="1305">
        <v>1206</v>
      </c>
      <c r="E2285" s="1306">
        <f t="shared" si="745"/>
        <v>1144.9367088607594</v>
      </c>
      <c r="F2285" s="1307">
        <v>1</v>
      </c>
      <c r="G2285" s="1308">
        <f t="shared" si="742"/>
        <v>1144.94</v>
      </c>
      <c r="H2285" s="1306">
        <f t="shared" si="743"/>
        <v>275.82</v>
      </c>
      <c r="I2285" s="1309">
        <f t="shared" si="744"/>
        <v>1420.76</v>
      </c>
    </row>
    <row r="2286" spans="1:9" ht="38.25" x14ac:dyDescent="0.2">
      <c r="A2286" s="1289" t="s">
        <v>8</v>
      </c>
      <c r="B2286" s="1324">
        <f>SUM(B2287:B2289)</f>
        <v>56</v>
      </c>
      <c r="C2286" s="1302">
        <f>SUM(C2287:C2289)</f>
        <v>0.35443037974683544</v>
      </c>
      <c r="D2286" s="1302"/>
      <c r="E2286" s="1302"/>
      <c r="F2286" s="1312"/>
      <c r="G2286" s="1302">
        <f>SUM(G2287:G2289)</f>
        <v>307.21000000000004</v>
      </c>
      <c r="H2286" s="1302">
        <f>SUM(H2287:H2289)</f>
        <v>74.009999999999991</v>
      </c>
      <c r="I2286" s="1304">
        <f>SUM(I2287:I2289)</f>
        <v>381.22</v>
      </c>
    </row>
    <row r="2287" spans="1:9" ht="12.6" customHeight="1" x14ac:dyDescent="0.2">
      <c r="A2287" s="1290" t="s">
        <v>1779</v>
      </c>
      <c r="B2287" s="1325">
        <v>8</v>
      </c>
      <c r="C2287" s="1306">
        <f t="shared" ref="C2287:C2289" si="746">B2287/158</f>
        <v>5.0632911392405063E-2</v>
      </c>
      <c r="D2287" s="1305">
        <v>908</v>
      </c>
      <c r="E2287" s="1306">
        <f>D2287*C2287</f>
        <v>45.974683544303794</v>
      </c>
      <c r="F2287" s="1307">
        <v>1</v>
      </c>
      <c r="G2287" s="1308">
        <f t="shared" ref="G2287:G2289" si="747">ROUND(E2287*F2287,2)</f>
        <v>45.97</v>
      </c>
      <c r="H2287" s="1306">
        <f>ROUND(G2287*24.09%,2)</f>
        <v>11.07</v>
      </c>
      <c r="I2287" s="1309">
        <f>G2287+H2287</f>
        <v>57.04</v>
      </c>
    </row>
    <row r="2288" spans="1:9" x14ac:dyDescent="0.2">
      <c r="A2288" s="1290" t="s">
        <v>966</v>
      </c>
      <c r="B2288" s="1325">
        <v>24</v>
      </c>
      <c r="C2288" s="1306">
        <f t="shared" si="746"/>
        <v>0.15189873417721519</v>
      </c>
      <c r="D2288" s="1305">
        <v>5.4427000000000003</v>
      </c>
      <c r="E2288" s="1306">
        <f>D2288*B2288</f>
        <v>130.62479999999999</v>
      </c>
      <c r="F2288" s="1307">
        <v>1</v>
      </c>
      <c r="G2288" s="1308">
        <f t="shared" si="747"/>
        <v>130.62</v>
      </c>
      <c r="H2288" s="1306">
        <f>ROUND(G2288*24.09%,2)</f>
        <v>31.47</v>
      </c>
      <c r="I2288" s="1309">
        <f>G2288+H2288</f>
        <v>162.09</v>
      </c>
    </row>
    <row r="2289" spans="1:9" x14ac:dyDescent="0.2">
      <c r="A2289" s="1290" t="s">
        <v>966</v>
      </c>
      <c r="B2289" s="1325">
        <v>24</v>
      </c>
      <c r="C2289" s="1306">
        <f t="shared" si="746"/>
        <v>0.15189873417721519</v>
      </c>
      <c r="D2289" s="1305">
        <v>5.4427000000000003</v>
      </c>
      <c r="E2289" s="1306">
        <f>D2289*B2289</f>
        <v>130.62479999999999</v>
      </c>
      <c r="F2289" s="1307">
        <v>1</v>
      </c>
      <c r="G2289" s="1308">
        <f t="shared" si="747"/>
        <v>130.62</v>
      </c>
      <c r="H2289" s="1306">
        <f>ROUND(G2289*24.09%,2)</f>
        <v>31.47</v>
      </c>
      <c r="I2289" s="1309">
        <f>G2289+H2289</f>
        <v>162.09</v>
      </c>
    </row>
    <row r="2290" spans="1:9" ht="38.25" x14ac:dyDescent="0.2">
      <c r="A2290" s="1289" t="s">
        <v>9</v>
      </c>
      <c r="B2290" s="1324">
        <f>B2291</f>
        <v>24</v>
      </c>
      <c r="C2290" s="1302">
        <f>C2291</f>
        <v>0.15189873417721519</v>
      </c>
      <c r="D2290" s="1302"/>
      <c r="E2290" s="1302"/>
      <c r="F2290" s="1312"/>
      <c r="G2290" s="1302">
        <f>G2291</f>
        <v>88.33</v>
      </c>
      <c r="H2290" s="1302">
        <f>H2291</f>
        <v>21.28</v>
      </c>
      <c r="I2290" s="1304">
        <f>I2291</f>
        <v>109.61</v>
      </c>
    </row>
    <row r="2291" spans="1:9" x14ac:dyDescent="0.2">
      <c r="A2291" s="1290" t="s">
        <v>62</v>
      </c>
      <c r="B2291" s="1325">
        <v>24</v>
      </c>
      <c r="C2291" s="1306">
        <f t="shared" ref="C2291" si="748">B2291/158</f>
        <v>0.15189873417721519</v>
      </c>
      <c r="D2291" s="1305">
        <v>3.6804000000000001</v>
      </c>
      <c r="E2291" s="1306">
        <f>D2291*B2291</f>
        <v>88.329599999999999</v>
      </c>
      <c r="F2291" s="1307">
        <v>1</v>
      </c>
      <c r="G2291" s="1308">
        <f t="shared" ref="G2291" si="749">ROUND(E2291*F2291,2)</f>
        <v>88.33</v>
      </c>
      <c r="H2291" s="1306">
        <f>ROUND(G2291*24.09%,2)</f>
        <v>21.28</v>
      </c>
      <c r="I2291" s="1309">
        <f>G2291+H2291</f>
        <v>109.61</v>
      </c>
    </row>
    <row r="2292" spans="1:9" ht="25.5" x14ac:dyDescent="0.2">
      <c r="A2292" s="1289" t="s">
        <v>7</v>
      </c>
      <c r="B2292" s="1324">
        <f>B2293</f>
        <v>24</v>
      </c>
      <c r="C2292" s="1302">
        <f>C2293</f>
        <v>0.15189873417721519</v>
      </c>
      <c r="D2292" s="1302"/>
      <c r="E2292" s="1302"/>
      <c r="F2292" s="1312"/>
      <c r="G2292" s="1302">
        <f>G2293</f>
        <v>80.56</v>
      </c>
      <c r="H2292" s="1302">
        <f>H2293</f>
        <v>19.41</v>
      </c>
      <c r="I2292" s="1304">
        <f>I2293</f>
        <v>99.97</v>
      </c>
    </row>
    <row r="2293" spans="1:9" x14ac:dyDescent="0.2">
      <c r="A2293" s="1290" t="s">
        <v>1653</v>
      </c>
      <c r="B2293" s="1325">
        <v>24</v>
      </c>
      <c r="C2293" s="1306">
        <f t="shared" ref="C2293" si="750">B2293/158</f>
        <v>0.15189873417721519</v>
      </c>
      <c r="D2293" s="1305">
        <v>3.3567</v>
      </c>
      <c r="E2293" s="1306">
        <f>D2293*B2293</f>
        <v>80.5608</v>
      </c>
      <c r="F2293" s="1307">
        <v>1</v>
      </c>
      <c r="G2293" s="1308">
        <f t="shared" ref="G2293" si="751">ROUND(E2293*F2293,2)</f>
        <v>80.56</v>
      </c>
      <c r="H2293" s="1306">
        <f>ROUND(G2293*24.09%,2)</f>
        <v>19.41</v>
      </c>
      <c r="I2293" s="1309">
        <f>G2293+H2293</f>
        <v>99.97</v>
      </c>
    </row>
    <row r="2294" spans="1:9" ht="25.5" x14ac:dyDescent="0.2">
      <c r="A2294" s="1288" t="s">
        <v>1780</v>
      </c>
      <c r="B2294" s="1323">
        <f>B2295+B2311+B2323+B2330</f>
        <v>1399.5</v>
      </c>
      <c r="C2294" s="1298">
        <f>C2295+C2311+C2323+C2330</f>
        <v>8.8575949367088622</v>
      </c>
      <c r="D2294" s="1298"/>
      <c r="E2294" s="1298"/>
      <c r="F2294" s="1299"/>
      <c r="G2294" s="1298">
        <f>G2295+G2311+G2323+G2330</f>
        <v>9968.99</v>
      </c>
      <c r="H2294" s="1298">
        <f>H2295+H2311+H2323+H2330</f>
        <v>2401.56</v>
      </c>
      <c r="I2294" s="1300">
        <f>I2295+I2311+I2323+I2330</f>
        <v>12370.550000000001</v>
      </c>
    </row>
    <row r="2295" spans="1:9" ht="25.5" x14ac:dyDescent="0.2">
      <c r="A2295" s="1289" t="s">
        <v>10</v>
      </c>
      <c r="B2295" s="1324">
        <f>SUM(B2296:B2310)</f>
        <v>652</v>
      </c>
      <c r="C2295" s="1302">
        <f>SUM(C2296:C2310)</f>
        <v>4.1265822784810124</v>
      </c>
      <c r="D2295" s="1302"/>
      <c r="E2295" s="1302"/>
      <c r="F2295" s="1312"/>
      <c r="G2295" s="1302">
        <f>SUM(G2296:G2310)</f>
        <v>6128.08</v>
      </c>
      <c r="H2295" s="1302">
        <f>SUM(H2296:H2310)</f>
        <v>1476.2599999999998</v>
      </c>
      <c r="I2295" s="1304">
        <f>SUM(I2296:I2310)</f>
        <v>7604.3400000000011</v>
      </c>
    </row>
    <row r="2296" spans="1:9" x14ac:dyDescent="0.2">
      <c r="A2296" s="1290" t="s">
        <v>1781</v>
      </c>
      <c r="B2296" s="1325">
        <v>43.5</v>
      </c>
      <c r="C2296" s="1306">
        <f t="shared" ref="C2296:C2310" si="752">B2296/158</f>
        <v>0.27531645569620256</v>
      </c>
      <c r="D2296" s="1305">
        <v>7.8223000000000003</v>
      </c>
      <c r="E2296" s="1306">
        <f t="shared" ref="E2296:E2310" si="753">D2296*B2296</f>
        <v>340.27005000000003</v>
      </c>
      <c r="F2296" s="1307">
        <v>1</v>
      </c>
      <c r="G2296" s="1308">
        <f t="shared" ref="G2296:G2310" si="754">ROUND(E2296*F2296,2)</f>
        <v>340.27</v>
      </c>
      <c r="H2296" s="1306">
        <f t="shared" ref="H2296:H2310" si="755">ROUND(G2296*24.09%,2)</f>
        <v>81.97</v>
      </c>
      <c r="I2296" s="1309">
        <f t="shared" ref="I2296:I2310" si="756">G2296+H2296</f>
        <v>422.24</v>
      </c>
    </row>
    <row r="2297" spans="1:9" x14ac:dyDescent="0.2">
      <c r="A2297" s="1290" t="s">
        <v>1781</v>
      </c>
      <c r="B2297" s="1325">
        <v>36</v>
      </c>
      <c r="C2297" s="1306">
        <f t="shared" si="752"/>
        <v>0.22784810126582278</v>
      </c>
      <c r="D2297" s="1305">
        <v>7.8223000000000003</v>
      </c>
      <c r="E2297" s="1306">
        <f t="shared" si="753"/>
        <v>281.6028</v>
      </c>
      <c r="F2297" s="1307">
        <v>1</v>
      </c>
      <c r="G2297" s="1308">
        <f t="shared" si="754"/>
        <v>281.60000000000002</v>
      </c>
      <c r="H2297" s="1306">
        <f t="shared" si="755"/>
        <v>67.84</v>
      </c>
      <c r="I2297" s="1309">
        <f t="shared" si="756"/>
        <v>349.44000000000005</v>
      </c>
    </row>
    <row r="2298" spans="1:9" x14ac:dyDescent="0.2">
      <c r="A2298" s="1290" t="s">
        <v>1782</v>
      </c>
      <c r="B2298" s="1325">
        <v>56.5</v>
      </c>
      <c r="C2298" s="1306">
        <f t="shared" si="752"/>
        <v>0.35759493670886078</v>
      </c>
      <c r="D2298" s="1305">
        <v>9.5127000000000006</v>
      </c>
      <c r="E2298" s="1306">
        <f t="shared" si="753"/>
        <v>537.46755000000007</v>
      </c>
      <c r="F2298" s="1307">
        <v>1</v>
      </c>
      <c r="G2298" s="1308">
        <f t="shared" si="754"/>
        <v>537.47</v>
      </c>
      <c r="H2298" s="1306">
        <f t="shared" si="755"/>
        <v>129.47999999999999</v>
      </c>
      <c r="I2298" s="1309">
        <f t="shared" si="756"/>
        <v>666.95</v>
      </c>
    </row>
    <row r="2299" spans="1:9" x14ac:dyDescent="0.2">
      <c r="A2299" s="1290" t="s">
        <v>1782</v>
      </c>
      <c r="B2299" s="1325">
        <v>24</v>
      </c>
      <c r="C2299" s="1306">
        <f t="shared" si="752"/>
        <v>0.15189873417721519</v>
      </c>
      <c r="D2299" s="1305">
        <v>9.5127000000000006</v>
      </c>
      <c r="E2299" s="1306">
        <f t="shared" si="753"/>
        <v>228.3048</v>
      </c>
      <c r="F2299" s="1307">
        <v>1</v>
      </c>
      <c r="G2299" s="1308">
        <f t="shared" si="754"/>
        <v>228.3</v>
      </c>
      <c r="H2299" s="1306">
        <f t="shared" si="755"/>
        <v>55</v>
      </c>
      <c r="I2299" s="1309">
        <f t="shared" si="756"/>
        <v>283.3</v>
      </c>
    </row>
    <row r="2300" spans="1:9" x14ac:dyDescent="0.2">
      <c r="A2300" s="1290" t="s">
        <v>1782</v>
      </c>
      <c r="B2300" s="1325">
        <v>48</v>
      </c>
      <c r="C2300" s="1306">
        <f t="shared" si="752"/>
        <v>0.30379746835443039</v>
      </c>
      <c r="D2300" s="1305">
        <v>9.5127000000000006</v>
      </c>
      <c r="E2300" s="1306">
        <f t="shared" si="753"/>
        <v>456.6096</v>
      </c>
      <c r="F2300" s="1307">
        <v>1</v>
      </c>
      <c r="G2300" s="1308">
        <f t="shared" si="754"/>
        <v>456.61</v>
      </c>
      <c r="H2300" s="1306">
        <f t="shared" si="755"/>
        <v>110</v>
      </c>
      <c r="I2300" s="1309">
        <f t="shared" si="756"/>
        <v>566.61</v>
      </c>
    </row>
    <row r="2301" spans="1:9" x14ac:dyDescent="0.2">
      <c r="A2301" s="1290" t="s">
        <v>1782</v>
      </c>
      <c r="B2301" s="1325">
        <v>72</v>
      </c>
      <c r="C2301" s="1306">
        <f t="shared" si="752"/>
        <v>0.45569620253164556</v>
      </c>
      <c r="D2301" s="1305">
        <v>9.5127000000000006</v>
      </c>
      <c r="E2301" s="1306">
        <f t="shared" si="753"/>
        <v>684.9144</v>
      </c>
      <c r="F2301" s="1307">
        <v>1</v>
      </c>
      <c r="G2301" s="1308">
        <f t="shared" si="754"/>
        <v>684.91</v>
      </c>
      <c r="H2301" s="1306">
        <f t="shared" si="755"/>
        <v>164.99</v>
      </c>
      <c r="I2301" s="1309">
        <f t="shared" si="756"/>
        <v>849.9</v>
      </c>
    </row>
    <row r="2302" spans="1:9" x14ac:dyDescent="0.2">
      <c r="A2302" s="1290" t="s">
        <v>1782</v>
      </c>
      <c r="B2302" s="1325">
        <v>36</v>
      </c>
      <c r="C2302" s="1306">
        <f t="shared" si="752"/>
        <v>0.22784810126582278</v>
      </c>
      <c r="D2302" s="1305">
        <v>9.5127000000000006</v>
      </c>
      <c r="E2302" s="1306">
        <f t="shared" si="753"/>
        <v>342.4572</v>
      </c>
      <c r="F2302" s="1307">
        <v>1</v>
      </c>
      <c r="G2302" s="1308">
        <f t="shared" si="754"/>
        <v>342.46</v>
      </c>
      <c r="H2302" s="1306">
        <f t="shared" si="755"/>
        <v>82.5</v>
      </c>
      <c r="I2302" s="1309">
        <f t="shared" si="756"/>
        <v>424.96</v>
      </c>
    </row>
    <row r="2303" spans="1:9" x14ac:dyDescent="0.2">
      <c r="A2303" s="1290" t="s">
        <v>1782</v>
      </c>
      <c r="B2303" s="1325">
        <v>12</v>
      </c>
      <c r="C2303" s="1306">
        <f t="shared" si="752"/>
        <v>7.5949367088607597E-2</v>
      </c>
      <c r="D2303" s="1305">
        <v>9.5127000000000006</v>
      </c>
      <c r="E2303" s="1306">
        <f t="shared" si="753"/>
        <v>114.1524</v>
      </c>
      <c r="F2303" s="1307">
        <v>1</v>
      </c>
      <c r="G2303" s="1308">
        <f t="shared" si="754"/>
        <v>114.15</v>
      </c>
      <c r="H2303" s="1306">
        <f t="shared" si="755"/>
        <v>27.5</v>
      </c>
      <c r="I2303" s="1309">
        <f t="shared" si="756"/>
        <v>141.65</v>
      </c>
    </row>
    <row r="2304" spans="1:9" x14ac:dyDescent="0.2">
      <c r="A2304" s="1290" t="s">
        <v>1782</v>
      </c>
      <c r="B2304" s="1325">
        <v>60</v>
      </c>
      <c r="C2304" s="1306">
        <f t="shared" si="752"/>
        <v>0.379746835443038</v>
      </c>
      <c r="D2304" s="1305">
        <v>9.6984999999999992</v>
      </c>
      <c r="E2304" s="1306">
        <f t="shared" si="753"/>
        <v>581.91</v>
      </c>
      <c r="F2304" s="1307">
        <v>1</v>
      </c>
      <c r="G2304" s="1308">
        <f t="shared" si="754"/>
        <v>581.91</v>
      </c>
      <c r="H2304" s="1306">
        <f t="shared" si="755"/>
        <v>140.18</v>
      </c>
      <c r="I2304" s="1309">
        <f t="shared" si="756"/>
        <v>722.08999999999992</v>
      </c>
    </row>
    <row r="2305" spans="1:9" x14ac:dyDescent="0.2">
      <c r="A2305" s="1290" t="s">
        <v>1782</v>
      </c>
      <c r="B2305" s="1325">
        <v>52</v>
      </c>
      <c r="C2305" s="1306">
        <f t="shared" si="752"/>
        <v>0.32911392405063289</v>
      </c>
      <c r="D2305" s="1305">
        <v>9.6984999999999992</v>
      </c>
      <c r="E2305" s="1306">
        <f t="shared" si="753"/>
        <v>504.32199999999995</v>
      </c>
      <c r="F2305" s="1307">
        <v>1</v>
      </c>
      <c r="G2305" s="1308">
        <f t="shared" si="754"/>
        <v>504.32</v>
      </c>
      <c r="H2305" s="1306">
        <f t="shared" si="755"/>
        <v>121.49</v>
      </c>
      <c r="I2305" s="1309">
        <f t="shared" si="756"/>
        <v>625.80999999999995</v>
      </c>
    </row>
    <row r="2306" spans="1:9" x14ac:dyDescent="0.2">
      <c r="A2306" s="1290" t="s">
        <v>1782</v>
      </c>
      <c r="B2306" s="1325">
        <v>24</v>
      </c>
      <c r="C2306" s="1306">
        <f t="shared" si="752"/>
        <v>0.15189873417721519</v>
      </c>
      <c r="D2306" s="1305">
        <v>9.6984999999999992</v>
      </c>
      <c r="E2306" s="1306">
        <f t="shared" si="753"/>
        <v>232.76399999999998</v>
      </c>
      <c r="F2306" s="1307">
        <v>1</v>
      </c>
      <c r="G2306" s="1308">
        <f t="shared" si="754"/>
        <v>232.76</v>
      </c>
      <c r="H2306" s="1306">
        <f t="shared" si="755"/>
        <v>56.07</v>
      </c>
      <c r="I2306" s="1309">
        <f t="shared" si="756"/>
        <v>288.83</v>
      </c>
    </row>
    <row r="2307" spans="1:9" x14ac:dyDescent="0.2">
      <c r="A2307" s="1290" t="s">
        <v>1782</v>
      </c>
      <c r="B2307" s="1325">
        <v>72</v>
      </c>
      <c r="C2307" s="1306">
        <f t="shared" si="752"/>
        <v>0.45569620253164556</v>
      </c>
      <c r="D2307" s="1305">
        <v>9.6984999999999992</v>
      </c>
      <c r="E2307" s="1306">
        <f t="shared" si="753"/>
        <v>698.29199999999992</v>
      </c>
      <c r="F2307" s="1307">
        <v>1</v>
      </c>
      <c r="G2307" s="1308">
        <f t="shared" si="754"/>
        <v>698.29</v>
      </c>
      <c r="H2307" s="1306">
        <f t="shared" si="755"/>
        <v>168.22</v>
      </c>
      <c r="I2307" s="1309">
        <f t="shared" si="756"/>
        <v>866.51</v>
      </c>
    </row>
    <row r="2308" spans="1:9" x14ac:dyDescent="0.2">
      <c r="A2308" s="1290" t="s">
        <v>1782</v>
      </c>
      <c r="B2308" s="1325">
        <v>56</v>
      </c>
      <c r="C2308" s="1306">
        <f t="shared" si="752"/>
        <v>0.35443037974683544</v>
      </c>
      <c r="D2308" s="1305">
        <v>9.6984999999999992</v>
      </c>
      <c r="E2308" s="1306">
        <f t="shared" si="753"/>
        <v>543.11599999999999</v>
      </c>
      <c r="F2308" s="1307">
        <v>1</v>
      </c>
      <c r="G2308" s="1308">
        <f t="shared" si="754"/>
        <v>543.12</v>
      </c>
      <c r="H2308" s="1306">
        <f t="shared" si="755"/>
        <v>130.84</v>
      </c>
      <c r="I2308" s="1309">
        <f t="shared" si="756"/>
        <v>673.96</v>
      </c>
    </row>
    <row r="2309" spans="1:9" x14ac:dyDescent="0.2">
      <c r="A2309" s="1290" t="s">
        <v>1782</v>
      </c>
      <c r="B2309" s="1325">
        <v>24</v>
      </c>
      <c r="C2309" s="1306">
        <f t="shared" si="752"/>
        <v>0.15189873417721519</v>
      </c>
      <c r="D2309" s="1305">
        <v>9.6984999999999992</v>
      </c>
      <c r="E2309" s="1306">
        <f t="shared" si="753"/>
        <v>232.76399999999998</v>
      </c>
      <c r="F2309" s="1307">
        <v>1</v>
      </c>
      <c r="G2309" s="1308">
        <f t="shared" si="754"/>
        <v>232.76</v>
      </c>
      <c r="H2309" s="1306">
        <f t="shared" si="755"/>
        <v>56.07</v>
      </c>
      <c r="I2309" s="1309">
        <f t="shared" si="756"/>
        <v>288.83</v>
      </c>
    </row>
    <row r="2310" spans="1:9" x14ac:dyDescent="0.2">
      <c r="A2310" s="1290" t="s">
        <v>1782</v>
      </c>
      <c r="B2310" s="1325">
        <v>36</v>
      </c>
      <c r="C2310" s="1306">
        <f t="shared" si="752"/>
        <v>0.22784810126582278</v>
      </c>
      <c r="D2310" s="1305">
        <v>9.6984999999999992</v>
      </c>
      <c r="E2310" s="1306">
        <f t="shared" si="753"/>
        <v>349.14599999999996</v>
      </c>
      <c r="F2310" s="1307">
        <v>1</v>
      </c>
      <c r="G2310" s="1308">
        <f t="shared" si="754"/>
        <v>349.15</v>
      </c>
      <c r="H2310" s="1306">
        <f t="shared" si="755"/>
        <v>84.11</v>
      </c>
      <c r="I2310" s="1309">
        <f t="shared" si="756"/>
        <v>433.26</v>
      </c>
    </row>
    <row r="2311" spans="1:9" ht="38.25" x14ac:dyDescent="0.2">
      <c r="A2311" s="1289" t="s">
        <v>8</v>
      </c>
      <c r="B2311" s="1324">
        <f>SUM(B2312:B2322)</f>
        <v>429.5</v>
      </c>
      <c r="C2311" s="1302">
        <f>SUM(C2312:C2322)</f>
        <v>2.7183544303797476</v>
      </c>
      <c r="D2311" s="1302"/>
      <c r="E2311" s="1302"/>
      <c r="F2311" s="1312"/>
      <c r="G2311" s="1302">
        <f>SUM(G2312:G2322)</f>
        <v>2539.9899999999998</v>
      </c>
      <c r="H2311" s="1302">
        <f>SUM(H2312:H2322)</f>
        <v>611.90000000000009</v>
      </c>
      <c r="I2311" s="1304">
        <f>SUM(I2312:I2322)</f>
        <v>3151.89</v>
      </c>
    </row>
    <row r="2312" spans="1:9" x14ac:dyDescent="0.2">
      <c r="A2312" s="1290" t="s">
        <v>612</v>
      </c>
      <c r="B2312" s="1325">
        <v>15.5</v>
      </c>
      <c r="C2312" s="1306">
        <f t="shared" ref="C2312:C2322" si="757">B2312/158</f>
        <v>9.8101265822784806E-2</v>
      </c>
      <c r="D2312" s="1305">
        <v>4.8792</v>
      </c>
      <c r="E2312" s="1306">
        <f t="shared" ref="E2312:E2318" si="758">D2312*B2312</f>
        <v>75.627600000000001</v>
      </c>
      <c r="F2312" s="1307">
        <v>1</v>
      </c>
      <c r="G2312" s="1308">
        <f t="shared" ref="G2312:G2322" si="759">ROUND(E2312*F2312,2)</f>
        <v>75.63</v>
      </c>
      <c r="H2312" s="1306">
        <f t="shared" ref="H2312:H2322" si="760">ROUND(G2312*24.09%,2)</f>
        <v>18.22</v>
      </c>
      <c r="I2312" s="1309">
        <f t="shared" ref="I2312:I2322" si="761">G2312+H2312</f>
        <v>93.85</v>
      </c>
    </row>
    <row r="2313" spans="1:9" x14ac:dyDescent="0.2">
      <c r="A2313" s="1290" t="s">
        <v>612</v>
      </c>
      <c r="B2313" s="1325">
        <v>64</v>
      </c>
      <c r="C2313" s="1306">
        <f t="shared" si="757"/>
        <v>0.4050632911392405</v>
      </c>
      <c r="D2313" s="1305">
        <v>4.8792</v>
      </c>
      <c r="E2313" s="1306">
        <f t="shared" si="758"/>
        <v>312.2688</v>
      </c>
      <c r="F2313" s="1307">
        <v>1</v>
      </c>
      <c r="G2313" s="1308">
        <f t="shared" si="759"/>
        <v>312.27</v>
      </c>
      <c r="H2313" s="1306">
        <f t="shared" si="760"/>
        <v>75.23</v>
      </c>
      <c r="I2313" s="1309">
        <f t="shared" si="761"/>
        <v>387.5</v>
      </c>
    </row>
    <row r="2314" spans="1:9" x14ac:dyDescent="0.2">
      <c r="A2314" s="1290" t="s">
        <v>612</v>
      </c>
      <c r="B2314" s="1325">
        <v>24</v>
      </c>
      <c r="C2314" s="1306">
        <f t="shared" si="757"/>
        <v>0.15189873417721519</v>
      </c>
      <c r="D2314" s="1305">
        <v>4.8792</v>
      </c>
      <c r="E2314" s="1306">
        <f t="shared" si="758"/>
        <v>117.10079999999999</v>
      </c>
      <c r="F2314" s="1307">
        <v>1</v>
      </c>
      <c r="G2314" s="1308">
        <f t="shared" si="759"/>
        <v>117.1</v>
      </c>
      <c r="H2314" s="1306">
        <f t="shared" si="760"/>
        <v>28.21</v>
      </c>
      <c r="I2314" s="1309">
        <f t="shared" si="761"/>
        <v>145.31</v>
      </c>
    </row>
    <row r="2315" spans="1:9" x14ac:dyDescent="0.2">
      <c r="A2315" s="1290" t="s">
        <v>612</v>
      </c>
      <c r="B2315" s="1325">
        <v>24</v>
      </c>
      <c r="C2315" s="1306">
        <f t="shared" si="757"/>
        <v>0.15189873417721519</v>
      </c>
      <c r="D2315" s="1305">
        <v>4.8792</v>
      </c>
      <c r="E2315" s="1306">
        <f t="shared" si="758"/>
        <v>117.10079999999999</v>
      </c>
      <c r="F2315" s="1307">
        <v>1</v>
      </c>
      <c r="G2315" s="1308">
        <f t="shared" si="759"/>
        <v>117.1</v>
      </c>
      <c r="H2315" s="1306">
        <f t="shared" si="760"/>
        <v>28.21</v>
      </c>
      <c r="I2315" s="1309">
        <f t="shared" si="761"/>
        <v>145.31</v>
      </c>
    </row>
    <row r="2316" spans="1:9" x14ac:dyDescent="0.2">
      <c r="A2316" s="1290" t="s">
        <v>964</v>
      </c>
      <c r="B2316" s="1325">
        <v>32</v>
      </c>
      <c r="C2316" s="1306">
        <f t="shared" si="757"/>
        <v>0.20253164556962025</v>
      </c>
      <c r="D2316" s="1305">
        <v>5.4427000000000003</v>
      </c>
      <c r="E2316" s="1306">
        <f t="shared" si="758"/>
        <v>174.16640000000001</v>
      </c>
      <c r="F2316" s="1307">
        <v>1</v>
      </c>
      <c r="G2316" s="1308">
        <f t="shared" si="759"/>
        <v>174.17</v>
      </c>
      <c r="H2316" s="1306">
        <f t="shared" si="760"/>
        <v>41.96</v>
      </c>
      <c r="I2316" s="1309">
        <f t="shared" si="761"/>
        <v>216.13</v>
      </c>
    </row>
    <row r="2317" spans="1:9" x14ac:dyDescent="0.2">
      <c r="A2317" s="1290" t="s">
        <v>612</v>
      </c>
      <c r="B2317" s="1325">
        <v>128</v>
      </c>
      <c r="C2317" s="1306">
        <f t="shared" si="757"/>
        <v>0.810126582278481</v>
      </c>
      <c r="D2317" s="1305">
        <v>5.4427000000000003</v>
      </c>
      <c r="E2317" s="1306">
        <f t="shared" si="758"/>
        <v>696.66560000000004</v>
      </c>
      <c r="F2317" s="1307">
        <v>1</v>
      </c>
      <c r="G2317" s="1308">
        <f t="shared" si="759"/>
        <v>696.67</v>
      </c>
      <c r="H2317" s="1306">
        <f t="shared" si="760"/>
        <v>167.83</v>
      </c>
      <c r="I2317" s="1309">
        <f t="shared" si="761"/>
        <v>864.5</v>
      </c>
    </row>
    <row r="2318" spans="1:9" x14ac:dyDescent="0.2">
      <c r="A2318" s="1290" t="s">
        <v>964</v>
      </c>
      <c r="B2318" s="1325">
        <v>8</v>
      </c>
      <c r="C2318" s="1306">
        <f t="shared" si="757"/>
        <v>5.0632911392405063E-2</v>
      </c>
      <c r="D2318" s="1305">
        <v>5.4427000000000003</v>
      </c>
      <c r="E2318" s="1306">
        <f t="shared" si="758"/>
        <v>43.541600000000003</v>
      </c>
      <c r="F2318" s="1307">
        <v>1</v>
      </c>
      <c r="G2318" s="1308">
        <f t="shared" si="759"/>
        <v>43.54</v>
      </c>
      <c r="H2318" s="1306">
        <f t="shared" si="760"/>
        <v>10.49</v>
      </c>
      <c r="I2318" s="1309">
        <f t="shared" si="761"/>
        <v>54.03</v>
      </c>
    </row>
    <row r="2319" spans="1:9" x14ac:dyDescent="0.2">
      <c r="A2319" s="1290" t="s">
        <v>964</v>
      </c>
      <c r="B2319" s="1325">
        <v>40</v>
      </c>
      <c r="C2319" s="1306">
        <f t="shared" si="757"/>
        <v>0.25316455696202533</v>
      </c>
      <c r="D2319" s="1305">
        <v>1118</v>
      </c>
      <c r="E2319" s="1306">
        <f>D2319*C2319</f>
        <v>283.03797468354435</v>
      </c>
      <c r="F2319" s="1307">
        <v>1</v>
      </c>
      <c r="G2319" s="1308">
        <f t="shared" si="759"/>
        <v>283.04000000000002</v>
      </c>
      <c r="H2319" s="1306">
        <f t="shared" si="760"/>
        <v>68.180000000000007</v>
      </c>
      <c r="I2319" s="1309">
        <f t="shared" si="761"/>
        <v>351.22</v>
      </c>
    </row>
    <row r="2320" spans="1:9" x14ac:dyDescent="0.2">
      <c r="A2320" s="1290" t="s">
        <v>1418</v>
      </c>
      <c r="B2320" s="1325">
        <v>32</v>
      </c>
      <c r="C2320" s="1306">
        <f t="shared" si="757"/>
        <v>0.20253164556962025</v>
      </c>
      <c r="D2320" s="1305">
        <v>1118</v>
      </c>
      <c r="E2320" s="1306">
        <f>D2320*C2320</f>
        <v>226.43037974683543</v>
      </c>
      <c r="F2320" s="1307">
        <v>1</v>
      </c>
      <c r="G2320" s="1308">
        <f t="shared" si="759"/>
        <v>226.43</v>
      </c>
      <c r="H2320" s="1306">
        <f t="shared" si="760"/>
        <v>54.55</v>
      </c>
      <c r="I2320" s="1309">
        <f t="shared" si="761"/>
        <v>280.98</v>
      </c>
    </row>
    <row r="2321" spans="1:9" x14ac:dyDescent="0.2">
      <c r="A2321" s="1290" t="s">
        <v>964</v>
      </c>
      <c r="B2321" s="1325">
        <v>31</v>
      </c>
      <c r="C2321" s="1306">
        <f t="shared" si="757"/>
        <v>0.19620253164556961</v>
      </c>
      <c r="D2321" s="1305">
        <v>1193</v>
      </c>
      <c r="E2321" s="1306">
        <f>D2321*C2321</f>
        <v>234.06962025316454</v>
      </c>
      <c r="F2321" s="1307">
        <v>1</v>
      </c>
      <c r="G2321" s="1308">
        <f t="shared" si="759"/>
        <v>234.07</v>
      </c>
      <c r="H2321" s="1306">
        <f t="shared" si="760"/>
        <v>56.39</v>
      </c>
      <c r="I2321" s="1309">
        <f t="shared" si="761"/>
        <v>290.45999999999998</v>
      </c>
    </row>
    <row r="2322" spans="1:9" x14ac:dyDescent="0.2">
      <c r="A2322" s="1290" t="s">
        <v>1783</v>
      </c>
      <c r="B2322" s="1325">
        <v>31</v>
      </c>
      <c r="C2322" s="1306">
        <f t="shared" si="757"/>
        <v>0.19620253164556961</v>
      </c>
      <c r="D2322" s="1305">
        <v>1325</v>
      </c>
      <c r="E2322" s="1306">
        <f>D2322*C2322</f>
        <v>259.96835443037975</v>
      </c>
      <c r="F2322" s="1307">
        <v>1</v>
      </c>
      <c r="G2322" s="1308">
        <f t="shared" si="759"/>
        <v>259.97000000000003</v>
      </c>
      <c r="H2322" s="1306">
        <f t="shared" si="760"/>
        <v>62.63</v>
      </c>
      <c r="I2322" s="1309">
        <f t="shared" si="761"/>
        <v>322.60000000000002</v>
      </c>
    </row>
    <row r="2323" spans="1:9" ht="38.25" x14ac:dyDescent="0.2">
      <c r="A2323" s="1289" t="s">
        <v>9</v>
      </c>
      <c r="B2323" s="1324">
        <f>SUM(B2324:B2329)</f>
        <v>246</v>
      </c>
      <c r="C2323" s="1302">
        <f>SUM(C2324:C2329)</f>
        <v>1.5569620253164558</v>
      </c>
      <c r="D2323" s="1302"/>
      <c r="E2323" s="1302"/>
      <c r="F2323" s="1312"/>
      <c r="G2323" s="1302">
        <f>SUM(G2324:G2329)</f>
        <v>1021.26</v>
      </c>
      <c r="H2323" s="1302">
        <f>SUM(H2324:H2329)</f>
        <v>246.03</v>
      </c>
      <c r="I2323" s="1304">
        <f>SUM(I2324:I2329)</f>
        <v>1267.29</v>
      </c>
    </row>
    <row r="2324" spans="1:9" x14ac:dyDescent="0.2">
      <c r="A2324" s="1290" t="s">
        <v>62</v>
      </c>
      <c r="B2324" s="1325">
        <v>24</v>
      </c>
      <c r="C2324" s="1306">
        <f t="shared" ref="C2324:C2329" si="762">B2324/158</f>
        <v>0.15189873417721519</v>
      </c>
      <c r="D2324" s="1305">
        <v>3.6804000000000001</v>
      </c>
      <c r="E2324" s="1306">
        <f>D2324*B2324</f>
        <v>88.329599999999999</v>
      </c>
      <c r="F2324" s="1307">
        <v>1</v>
      </c>
      <c r="G2324" s="1308">
        <f t="shared" ref="G2324:G2329" si="763">ROUND(E2324*F2324,2)</f>
        <v>88.33</v>
      </c>
      <c r="H2324" s="1306">
        <f t="shared" ref="H2324:H2329" si="764">ROUND(G2324*24.09%,2)</f>
        <v>21.28</v>
      </c>
      <c r="I2324" s="1309">
        <f t="shared" ref="I2324:I2329" si="765">G2324+H2324</f>
        <v>109.61</v>
      </c>
    </row>
    <row r="2325" spans="1:9" x14ac:dyDescent="0.2">
      <c r="A2325" s="1290" t="s">
        <v>62</v>
      </c>
      <c r="B2325" s="1325">
        <v>24</v>
      </c>
      <c r="C2325" s="1306">
        <f t="shared" si="762"/>
        <v>0.15189873417721519</v>
      </c>
      <c r="D2325" s="1305">
        <v>3.6804000000000001</v>
      </c>
      <c r="E2325" s="1306">
        <f>D2325*B2325</f>
        <v>88.329599999999999</v>
      </c>
      <c r="F2325" s="1307">
        <v>1</v>
      </c>
      <c r="G2325" s="1308">
        <f t="shared" si="763"/>
        <v>88.33</v>
      </c>
      <c r="H2325" s="1306">
        <f t="shared" si="764"/>
        <v>21.28</v>
      </c>
      <c r="I2325" s="1309">
        <f t="shared" si="765"/>
        <v>109.61</v>
      </c>
    </row>
    <row r="2326" spans="1:9" x14ac:dyDescent="0.2">
      <c r="A2326" s="1290" t="s">
        <v>62</v>
      </c>
      <c r="B2326" s="1325">
        <v>24</v>
      </c>
      <c r="C2326" s="1306">
        <f t="shared" si="762"/>
        <v>0.15189873417721519</v>
      </c>
      <c r="D2326" s="1305">
        <v>3.6804000000000001</v>
      </c>
      <c r="E2326" s="1306">
        <f>D2326*B2326</f>
        <v>88.329599999999999</v>
      </c>
      <c r="F2326" s="1307">
        <v>1</v>
      </c>
      <c r="G2326" s="1308">
        <f t="shared" si="763"/>
        <v>88.33</v>
      </c>
      <c r="H2326" s="1306">
        <f t="shared" si="764"/>
        <v>21.28</v>
      </c>
      <c r="I2326" s="1309">
        <f t="shared" si="765"/>
        <v>109.61</v>
      </c>
    </row>
    <row r="2327" spans="1:9" x14ac:dyDescent="0.2">
      <c r="A2327" s="1290" t="s">
        <v>62</v>
      </c>
      <c r="B2327" s="1325">
        <v>48</v>
      </c>
      <c r="C2327" s="1306">
        <f t="shared" si="762"/>
        <v>0.30379746835443039</v>
      </c>
      <c r="D2327" s="1305">
        <v>3.6804000000000001</v>
      </c>
      <c r="E2327" s="1306">
        <f>D2327*B2327</f>
        <v>176.6592</v>
      </c>
      <c r="F2327" s="1307">
        <v>1</v>
      </c>
      <c r="G2327" s="1308">
        <f t="shared" si="763"/>
        <v>176.66</v>
      </c>
      <c r="H2327" s="1306">
        <f t="shared" si="764"/>
        <v>42.56</v>
      </c>
      <c r="I2327" s="1309">
        <f t="shared" si="765"/>
        <v>219.22</v>
      </c>
    </row>
    <row r="2328" spans="1:9" x14ac:dyDescent="0.2">
      <c r="A2328" s="1290" t="s">
        <v>62</v>
      </c>
      <c r="B2328" s="1325">
        <v>24</v>
      </c>
      <c r="C2328" s="1306">
        <f t="shared" si="762"/>
        <v>0.15189873417721519</v>
      </c>
      <c r="D2328" s="1305">
        <v>3.6804000000000001</v>
      </c>
      <c r="E2328" s="1306">
        <f>D2328*B2328</f>
        <v>88.329599999999999</v>
      </c>
      <c r="F2328" s="1307">
        <v>1</v>
      </c>
      <c r="G2328" s="1308">
        <f t="shared" si="763"/>
        <v>88.33</v>
      </c>
      <c r="H2328" s="1306">
        <f t="shared" si="764"/>
        <v>21.28</v>
      </c>
      <c r="I2328" s="1309">
        <f t="shared" si="765"/>
        <v>109.61</v>
      </c>
    </row>
    <row r="2329" spans="1:9" x14ac:dyDescent="0.2">
      <c r="A2329" s="1290" t="s">
        <v>62</v>
      </c>
      <c r="B2329" s="1325">
        <v>102</v>
      </c>
      <c r="C2329" s="1306">
        <f t="shared" si="762"/>
        <v>0.64556962025316456</v>
      </c>
      <c r="D2329" s="1305">
        <v>761</v>
      </c>
      <c r="E2329" s="1306">
        <f>D2329*C2329</f>
        <v>491.27848101265823</v>
      </c>
      <c r="F2329" s="1307">
        <v>1</v>
      </c>
      <c r="G2329" s="1308">
        <f t="shared" si="763"/>
        <v>491.28</v>
      </c>
      <c r="H2329" s="1306">
        <f t="shared" si="764"/>
        <v>118.35</v>
      </c>
      <c r="I2329" s="1309">
        <f t="shared" si="765"/>
        <v>609.63</v>
      </c>
    </row>
    <row r="2330" spans="1:9" ht="25.5" x14ac:dyDescent="0.2">
      <c r="A2330" s="1289" t="s">
        <v>7</v>
      </c>
      <c r="B2330" s="1324">
        <f>SUM(B2331:B2333)</f>
        <v>72</v>
      </c>
      <c r="C2330" s="1302">
        <f>SUM(C2331:C2333)</f>
        <v>0.45569620253164556</v>
      </c>
      <c r="D2330" s="1302"/>
      <c r="E2330" s="1302"/>
      <c r="F2330" s="1312"/>
      <c r="G2330" s="1302">
        <f>SUM(G2331:G2333)</f>
        <v>279.66000000000003</v>
      </c>
      <c r="H2330" s="1302">
        <f>SUM(H2331:H2333)</f>
        <v>67.37</v>
      </c>
      <c r="I2330" s="1304">
        <f>SUM(I2331:I2333)</f>
        <v>347.03</v>
      </c>
    </row>
    <row r="2331" spans="1:9" x14ac:dyDescent="0.2">
      <c r="A2331" s="1290" t="s">
        <v>1653</v>
      </c>
      <c r="B2331" s="1325">
        <v>24</v>
      </c>
      <c r="C2331" s="1306">
        <f t="shared" ref="C2331:C2333" si="766">B2331/158</f>
        <v>0.15189873417721519</v>
      </c>
      <c r="D2331" s="1305">
        <v>3.3567</v>
      </c>
      <c r="E2331" s="1306">
        <f>D2331*B2331</f>
        <v>80.5608</v>
      </c>
      <c r="F2331" s="1307">
        <v>1</v>
      </c>
      <c r="G2331" s="1308">
        <f t="shared" ref="G2331:G2333" si="767">ROUND(E2331*F2331,2)</f>
        <v>80.56</v>
      </c>
      <c r="H2331" s="1306">
        <f>ROUND(G2331*24.09%,2)</f>
        <v>19.41</v>
      </c>
      <c r="I2331" s="1309">
        <f>G2331+H2331</f>
        <v>99.97</v>
      </c>
    </row>
    <row r="2332" spans="1:9" x14ac:dyDescent="0.2">
      <c r="A2332" s="1290" t="s">
        <v>1638</v>
      </c>
      <c r="B2332" s="1325">
        <v>24</v>
      </c>
      <c r="C2332" s="1306">
        <f t="shared" si="766"/>
        <v>0.15189873417721519</v>
      </c>
      <c r="D2332" s="1305">
        <v>4.1478999999999999</v>
      </c>
      <c r="E2332" s="1306">
        <f>D2332*B2332</f>
        <v>99.549599999999998</v>
      </c>
      <c r="F2332" s="1307">
        <v>1</v>
      </c>
      <c r="G2332" s="1308">
        <f t="shared" si="767"/>
        <v>99.55</v>
      </c>
      <c r="H2332" s="1306">
        <f>ROUND(G2332*24.09%,2)</f>
        <v>23.98</v>
      </c>
      <c r="I2332" s="1309">
        <f>G2332+H2332</f>
        <v>123.53</v>
      </c>
    </row>
    <row r="2333" spans="1:9" x14ac:dyDescent="0.2">
      <c r="A2333" s="1290" t="s">
        <v>1638</v>
      </c>
      <c r="B2333" s="1325">
        <v>24</v>
      </c>
      <c r="C2333" s="1306">
        <f t="shared" si="766"/>
        <v>0.15189873417721519</v>
      </c>
      <c r="D2333" s="1305">
        <v>4.1478999999999999</v>
      </c>
      <c r="E2333" s="1306">
        <f>D2333*B2333</f>
        <v>99.549599999999998</v>
      </c>
      <c r="F2333" s="1307">
        <v>1</v>
      </c>
      <c r="G2333" s="1308">
        <f t="shared" si="767"/>
        <v>99.55</v>
      </c>
      <c r="H2333" s="1306">
        <f>ROUND(G2333*24.09%,2)</f>
        <v>23.98</v>
      </c>
      <c r="I2333" s="1309">
        <f>G2333+H2333</f>
        <v>123.53</v>
      </c>
    </row>
    <row r="2334" spans="1:9" x14ac:dyDescent="0.2">
      <c r="A2334" s="1288" t="s">
        <v>1784</v>
      </c>
      <c r="B2334" s="1323">
        <f>B2335+B2339+B2352</f>
        <v>2574</v>
      </c>
      <c r="C2334" s="1298">
        <f>C2335+C2339+C2352</f>
        <v>16.291139240506329</v>
      </c>
      <c r="D2334" s="1298"/>
      <c r="E2334" s="1298"/>
      <c r="F2334" s="1299"/>
      <c r="G2334" s="1298">
        <f>G2335+G2339+G2352</f>
        <v>15652.57</v>
      </c>
      <c r="H2334" s="1298">
        <f>H2335+H2339+H2352</f>
        <v>3770.7000000000003</v>
      </c>
      <c r="I2334" s="1300">
        <f>I2335+I2339+I2352</f>
        <v>19423.27</v>
      </c>
    </row>
    <row r="2335" spans="1:9" ht="25.5" x14ac:dyDescent="0.2">
      <c r="A2335" s="1289" t="s">
        <v>10</v>
      </c>
      <c r="B2335" s="1324">
        <f>SUM(B2336:B2338)</f>
        <v>245</v>
      </c>
      <c r="C2335" s="1302">
        <f>SUM(C2336:C2338)</f>
        <v>1.5506329113924049</v>
      </c>
      <c r="D2335" s="1302"/>
      <c r="E2335" s="1302"/>
      <c r="F2335" s="1312"/>
      <c r="G2335" s="1302">
        <f>SUM(G2336:G2338)</f>
        <v>2389.14</v>
      </c>
      <c r="H2335" s="1302">
        <f>SUM(H2336:H2338)</f>
        <v>575.54</v>
      </c>
      <c r="I2335" s="1304">
        <f>SUM(I2336:I2338)</f>
        <v>2964.68</v>
      </c>
    </row>
    <row r="2336" spans="1:9" x14ac:dyDescent="0.2">
      <c r="A2336" s="1290" t="s">
        <v>77</v>
      </c>
      <c r="B2336" s="1325">
        <v>16</v>
      </c>
      <c r="C2336" s="1306">
        <f t="shared" ref="C2336:C2338" si="768">B2336/158</f>
        <v>0.10126582278481013</v>
      </c>
      <c r="D2336" s="1305">
        <v>1480</v>
      </c>
      <c r="E2336" s="1306">
        <f>D2336*C2336</f>
        <v>149.87341772151899</v>
      </c>
      <c r="F2336" s="1307">
        <v>1</v>
      </c>
      <c r="G2336" s="1308">
        <f t="shared" ref="G2336:G2338" si="769">ROUND(E2336*F2336,2)</f>
        <v>149.87</v>
      </c>
      <c r="H2336" s="1306">
        <f>ROUND(G2336*24.09%,2)</f>
        <v>36.1</v>
      </c>
      <c r="I2336" s="1309">
        <f>G2336+H2336</f>
        <v>185.97</v>
      </c>
    </row>
    <row r="2337" spans="1:9" x14ac:dyDescent="0.2">
      <c r="A2337" s="1290" t="s">
        <v>1669</v>
      </c>
      <c r="B2337" s="1325">
        <v>67</v>
      </c>
      <c r="C2337" s="1306">
        <f t="shared" si="768"/>
        <v>0.42405063291139239</v>
      </c>
      <c r="D2337" s="1305">
        <v>1545</v>
      </c>
      <c r="E2337" s="1306">
        <f>D2337*C2337</f>
        <v>655.15822784810121</v>
      </c>
      <c r="F2337" s="1307">
        <v>1</v>
      </c>
      <c r="G2337" s="1308">
        <f t="shared" si="769"/>
        <v>655.16</v>
      </c>
      <c r="H2337" s="1306">
        <f>ROUND(G2337*24.09%,2)</f>
        <v>157.83000000000001</v>
      </c>
      <c r="I2337" s="1309">
        <f>G2337+H2337</f>
        <v>812.99</v>
      </c>
    </row>
    <row r="2338" spans="1:9" x14ac:dyDescent="0.2">
      <c r="A2338" s="1290" t="s">
        <v>654</v>
      </c>
      <c r="B2338" s="1325">
        <v>162</v>
      </c>
      <c r="C2338" s="1306">
        <f t="shared" si="768"/>
        <v>1.0253164556962024</v>
      </c>
      <c r="D2338" s="1305">
        <v>1545</v>
      </c>
      <c r="E2338" s="1306">
        <f>D2338*C2338</f>
        <v>1584.1139240506327</v>
      </c>
      <c r="F2338" s="1307">
        <v>1</v>
      </c>
      <c r="G2338" s="1308">
        <f t="shared" si="769"/>
        <v>1584.11</v>
      </c>
      <c r="H2338" s="1306">
        <f>ROUND(G2338*24.09%,2)</f>
        <v>381.61</v>
      </c>
      <c r="I2338" s="1309">
        <f>G2338+H2338</f>
        <v>1965.7199999999998</v>
      </c>
    </row>
    <row r="2339" spans="1:9" ht="38.25" x14ac:dyDescent="0.2">
      <c r="A2339" s="1289" t="s">
        <v>8</v>
      </c>
      <c r="B2339" s="1324">
        <f>SUM(B2340:B2351)</f>
        <v>1446</v>
      </c>
      <c r="C2339" s="1302">
        <f>SUM(C2340:C2351)</f>
        <v>9.1518987341772142</v>
      </c>
      <c r="D2339" s="1302"/>
      <c r="E2339" s="1302"/>
      <c r="F2339" s="1312"/>
      <c r="G2339" s="1302">
        <f>SUM(G2340:G2351)</f>
        <v>9653.82</v>
      </c>
      <c r="H2339" s="1302">
        <f>SUM(H2340:H2351)</f>
        <v>2325.61</v>
      </c>
      <c r="I2339" s="1304">
        <f>SUM(I2340:I2351)</f>
        <v>11979.43</v>
      </c>
    </row>
    <row r="2340" spans="1:9" x14ac:dyDescent="0.2">
      <c r="A2340" s="1290" t="s">
        <v>966</v>
      </c>
      <c r="B2340" s="1325">
        <v>219.5</v>
      </c>
      <c r="C2340" s="1306">
        <f t="shared" ref="C2340:C2351" si="770">B2340/158</f>
        <v>1.389240506329114</v>
      </c>
      <c r="D2340" s="1305">
        <v>6.1139999999999999</v>
      </c>
      <c r="E2340" s="1306">
        <f t="shared" ref="E2340:E2349" si="771">D2340*B2340</f>
        <v>1342.0229999999999</v>
      </c>
      <c r="F2340" s="1307">
        <v>1</v>
      </c>
      <c r="G2340" s="1308">
        <f t="shared" ref="G2340:G2351" si="772">ROUND(E2340*F2340,2)</f>
        <v>1342.02</v>
      </c>
      <c r="H2340" s="1306">
        <f t="shared" ref="H2340:H2351" si="773">ROUND(G2340*24.09%,2)</f>
        <v>323.29000000000002</v>
      </c>
      <c r="I2340" s="1309">
        <f t="shared" ref="I2340:I2351" si="774">G2340+H2340</f>
        <v>1665.31</v>
      </c>
    </row>
    <row r="2341" spans="1:9" x14ac:dyDescent="0.2">
      <c r="A2341" s="1290" t="s">
        <v>612</v>
      </c>
      <c r="B2341" s="1325">
        <v>80</v>
      </c>
      <c r="C2341" s="1306">
        <f t="shared" si="770"/>
        <v>0.50632911392405067</v>
      </c>
      <c r="D2341" s="1305">
        <v>6.1139999999999999</v>
      </c>
      <c r="E2341" s="1306">
        <f t="shared" si="771"/>
        <v>489.12</v>
      </c>
      <c r="F2341" s="1307">
        <v>1</v>
      </c>
      <c r="G2341" s="1308">
        <f t="shared" si="772"/>
        <v>489.12</v>
      </c>
      <c r="H2341" s="1306">
        <f t="shared" si="773"/>
        <v>117.83</v>
      </c>
      <c r="I2341" s="1309">
        <f t="shared" si="774"/>
        <v>606.95000000000005</v>
      </c>
    </row>
    <row r="2342" spans="1:9" x14ac:dyDescent="0.2">
      <c r="A2342" s="1290" t="s">
        <v>966</v>
      </c>
      <c r="B2342" s="1325">
        <v>112</v>
      </c>
      <c r="C2342" s="1306">
        <f t="shared" si="770"/>
        <v>0.70886075949367089</v>
      </c>
      <c r="D2342" s="1305">
        <v>6.1139999999999999</v>
      </c>
      <c r="E2342" s="1306">
        <f t="shared" si="771"/>
        <v>684.76800000000003</v>
      </c>
      <c r="F2342" s="1307">
        <v>1</v>
      </c>
      <c r="G2342" s="1308">
        <f t="shared" si="772"/>
        <v>684.77</v>
      </c>
      <c r="H2342" s="1306">
        <f t="shared" si="773"/>
        <v>164.96</v>
      </c>
      <c r="I2342" s="1309">
        <f t="shared" si="774"/>
        <v>849.73</v>
      </c>
    </row>
    <row r="2343" spans="1:9" x14ac:dyDescent="0.2">
      <c r="A2343" s="1290" t="s">
        <v>966</v>
      </c>
      <c r="B2343" s="1325">
        <v>13.5</v>
      </c>
      <c r="C2343" s="1306">
        <f t="shared" si="770"/>
        <v>8.5443037974683542E-2</v>
      </c>
      <c r="D2343" s="1305">
        <v>6.1139999999999999</v>
      </c>
      <c r="E2343" s="1306">
        <f t="shared" si="771"/>
        <v>82.539000000000001</v>
      </c>
      <c r="F2343" s="1307">
        <v>1</v>
      </c>
      <c r="G2343" s="1308">
        <f t="shared" si="772"/>
        <v>82.54</v>
      </c>
      <c r="H2343" s="1306">
        <f t="shared" si="773"/>
        <v>19.88</v>
      </c>
      <c r="I2343" s="1309">
        <f t="shared" si="774"/>
        <v>102.42</v>
      </c>
    </row>
    <row r="2344" spans="1:9" x14ac:dyDescent="0.2">
      <c r="A2344" s="1290" t="s">
        <v>966</v>
      </c>
      <c r="B2344" s="1325">
        <v>164.5</v>
      </c>
      <c r="C2344" s="1306">
        <f t="shared" si="770"/>
        <v>1.0411392405063291</v>
      </c>
      <c r="D2344" s="1305">
        <v>6.1139999999999999</v>
      </c>
      <c r="E2344" s="1306">
        <f t="shared" si="771"/>
        <v>1005.7529999999999</v>
      </c>
      <c r="F2344" s="1307">
        <v>1</v>
      </c>
      <c r="G2344" s="1308">
        <f t="shared" si="772"/>
        <v>1005.75</v>
      </c>
      <c r="H2344" s="1306">
        <f t="shared" si="773"/>
        <v>242.29</v>
      </c>
      <c r="I2344" s="1309">
        <f t="shared" si="774"/>
        <v>1248.04</v>
      </c>
    </row>
    <row r="2345" spans="1:9" x14ac:dyDescent="0.2">
      <c r="A2345" s="1290" t="s">
        <v>612</v>
      </c>
      <c r="B2345" s="1325">
        <v>164.5</v>
      </c>
      <c r="C2345" s="1306">
        <f t="shared" si="770"/>
        <v>1.0411392405063291</v>
      </c>
      <c r="D2345" s="1305">
        <v>6.1139999999999999</v>
      </c>
      <c r="E2345" s="1306">
        <f t="shared" si="771"/>
        <v>1005.7529999999999</v>
      </c>
      <c r="F2345" s="1307">
        <v>1</v>
      </c>
      <c r="G2345" s="1308">
        <f t="shared" si="772"/>
        <v>1005.75</v>
      </c>
      <c r="H2345" s="1306">
        <f t="shared" si="773"/>
        <v>242.29</v>
      </c>
      <c r="I2345" s="1309">
        <f t="shared" si="774"/>
        <v>1248.04</v>
      </c>
    </row>
    <row r="2346" spans="1:9" x14ac:dyDescent="0.2">
      <c r="A2346" s="1290" t="s">
        <v>612</v>
      </c>
      <c r="B2346" s="1325">
        <v>203.5</v>
      </c>
      <c r="C2346" s="1306">
        <f t="shared" si="770"/>
        <v>1.2879746835443038</v>
      </c>
      <c r="D2346" s="1305">
        <v>6.1139999999999999</v>
      </c>
      <c r="E2346" s="1306">
        <f t="shared" si="771"/>
        <v>1244.1990000000001</v>
      </c>
      <c r="F2346" s="1307">
        <v>1</v>
      </c>
      <c r="G2346" s="1308">
        <f t="shared" si="772"/>
        <v>1244.2</v>
      </c>
      <c r="H2346" s="1306">
        <f t="shared" si="773"/>
        <v>299.73</v>
      </c>
      <c r="I2346" s="1309">
        <f t="shared" si="774"/>
        <v>1543.93</v>
      </c>
    </row>
    <row r="2347" spans="1:9" x14ac:dyDescent="0.2">
      <c r="A2347" s="1290" t="s">
        <v>966</v>
      </c>
      <c r="B2347" s="1325">
        <v>47</v>
      </c>
      <c r="C2347" s="1306">
        <f t="shared" si="770"/>
        <v>0.29746835443037972</v>
      </c>
      <c r="D2347" s="1305">
        <v>6.1139999999999999</v>
      </c>
      <c r="E2347" s="1306">
        <f t="shared" si="771"/>
        <v>287.358</v>
      </c>
      <c r="F2347" s="1307">
        <v>1</v>
      </c>
      <c r="G2347" s="1308">
        <f t="shared" si="772"/>
        <v>287.36</v>
      </c>
      <c r="H2347" s="1306">
        <f t="shared" si="773"/>
        <v>69.23</v>
      </c>
      <c r="I2347" s="1309">
        <f t="shared" si="774"/>
        <v>356.59000000000003</v>
      </c>
    </row>
    <row r="2348" spans="1:9" x14ac:dyDescent="0.2">
      <c r="A2348" s="1290" t="s">
        <v>966</v>
      </c>
      <c r="B2348" s="1325">
        <v>31.5</v>
      </c>
      <c r="C2348" s="1306">
        <f t="shared" si="770"/>
        <v>0.19936708860759494</v>
      </c>
      <c r="D2348" s="1305">
        <v>6.1139999999999999</v>
      </c>
      <c r="E2348" s="1306">
        <f t="shared" si="771"/>
        <v>192.59100000000001</v>
      </c>
      <c r="F2348" s="1307">
        <v>1</v>
      </c>
      <c r="G2348" s="1308">
        <f t="shared" si="772"/>
        <v>192.59</v>
      </c>
      <c r="H2348" s="1306">
        <f t="shared" si="773"/>
        <v>46.39</v>
      </c>
      <c r="I2348" s="1309">
        <f t="shared" si="774"/>
        <v>238.98000000000002</v>
      </c>
    </row>
    <row r="2349" spans="1:9" x14ac:dyDescent="0.2">
      <c r="A2349" s="1290" t="s">
        <v>966</v>
      </c>
      <c r="B2349" s="1325">
        <v>94</v>
      </c>
      <c r="C2349" s="1306">
        <f t="shared" si="770"/>
        <v>0.59493670886075944</v>
      </c>
      <c r="D2349" s="1305">
        <v>6.1139999999999999</v>
      </c>
      <c r="E2349" s="1306">
        <f t="shared" si="771"/>
        <v>574.71600000000001</v>
      </c>
      <c r="F2349" s="1307">
        <v>1</v>
      </c>
      <c r="G2349" s="1308">
        <f t="shared" si="772"/>
        <v>574.72</v>
      </c>
      <c r="H2349" s="1306">
        <f t="shared" si="773"/>
        <v>138.44999999999999</v>
      </c>
      <c r="I2349" s="1309">
        <f t="shared" si="774"/>
        <v>713.17000000000007</v>
      </c>
    </row>
    <row r="2350" spans="1:9" x14ac:dyDescent="0.2">
      <c r="A2350" s="1290" t="s">
        <v>612</v>
      </c>
      <c r="B2350" s="1325">
        <v>158</v>
      </c>
      <c r="C2350" s="1306">
        <f t="shared" si="770"/>
        <v>1</v>
      </c>
      <c r="D2350" s="1305">
        <v>1230</v>
      </c>
      <c r="E2350" s="1306">
        <f>D2350*C2350</f>
        <v>1230</v>
      </c>
      <c r="F2350" s="1307">
        <v>1</v>
      </c>
      <c r="G2350" s="1308">
        <f t="shared" si="772"/>
        <v>1230</v>
      </c>
      <c r="H2350" s="1306">
        <f t="shared" si="773"/>
        <v>296.31</v>
      </c>
      <c r="I2350" s="1309">
        <f t="shared" si="774"/>
        <v>1526.31</v>
      </c>
    </row>
    <row r="2351" spans="1:9" x14ac:dyDescent="0.2">
      <c r="A2351" s="1290" t="s">
        <v>510</v>
      </c>
      <c r="B2351" s="1325">
        <v>158</v>
      </c>
      <c r="C2351" s="1306">
        <f t="shared" si="770"/>
        <v>1</v>
      </c>
      <c r="D2351" s="1305">
        <v>1515</v>
      </c>
      <c r="E2351" s="1306">
        <f>D2351*C2351</f>
        <v>1515</v>
      </c>
      <c r="F2351" s="1307">
        <v>1</v>
      </c>
      <c r="G2351" s="1308">
        <f t="shared" si="772"/>
        <v>1515</v>
      </c>
      <c r="H2351" s="1306">
        <f t="shared" si="773"/>
        <v>364.96</v>
      </c>
      <c r="I2351" s="1309">
        <f t="shared" si="774"/>
        <v>1879.96</v>
      </c>
    </row>
    <row r="2352" spans="1:9" ht="38.25" x14ac:dyDescent="0.2">
      <c r="A2352" s="1289" t="s">
        <v>9</v>
      </c>
      <c r="B2352" s="1324">
        <f>SUM(B2353:B2358)</f>
        <v>883</v>
      </c>
      <c r="C2352" s="1302">
        <f>SUM(C2353:C2358)</f>
        <v>5.5886075949367093</v>
      </c>
      <c r="D2352" s="1302"/>
      <c r="E2352" s="1302"/>
      <c r="F2352" s="1312"/>
      <c r="G2352" s="1302">
        <f>SUM(G2353:G2358)</f>
        <v>3609.6099999999997</v>
      </c>
      <c r="H2352" s="1302">
        <f>SUM(H2353:H2358)</f>
        <v>869.55000000000007</v>
      </c>
      <c r="I2352" s="1304">
        <f>SUM(I2353:I2358)</f>
        <v>4479.16</v>
      </c>
    </row>
    <row r="2353" spans="1:9" x14ac:dyDescent="0.2">
      <c r="A2353" s="1290" t="s">
        <v>62</v>
      </c>
      <c r="B2353" s="1325">
        <v>205</v>
      </c>
      <c r="C2353" s="1306">
        <f t="shared" ref="C2353:C2358" si="775">B2353/158</f>
        <v>1.2974683544303798</v>
      </c>
      <c r="D2353" s="1305">
        <v>4.0879000000000003</v>
      </c>
      <c r="E2353" s="1306">
        <f t="shared" ref="E2353:E2358" si="776">D2353*B2353</f>
        <v>838.01950000000011</v>
      </c>
      <c r="F2353" s="1307">
        <v>1</v>
      </c>
      <c r="G2353" s="1308">
        <f t="shared" ref="G2353:G2358" si="777">ROUND(E2353*F2353,2)</f>
        <v>838.02</v>
      </c>
      <c r="H2353" s="1306">
        <f t="shared" ref="H2353:H2358" si="778">ROUND(G2353*24.09%,2)</f>
        <v>201.88</v>
      </c>
      <c r="I2353" s="1309">
        <f t="shared" ref="I2353:I2358" si="779">G2353+H2353</f>
        <v>1039.9000000000001</v>
      </c>
    </row>
    <row r="2354" spans="1:9" x14ac:dyDescent="0.2">
      <c r="A2354" s="1290" t="s">
        <v>62</v>
      </c>
      <c r="B2354" s="1325">
        <v>66.5</v>
      </c>
      <c r="C2354" s="1306">
        <f t="shared" si="775"/>
        <v>0.42088607594936711</v>
      </c>
      <c r="D2354" s="1305">
        <v>4.0879000000000003</v>
      </c>
      <c r="E2354" s="1306">
        <f t="shared" si="776"/>
        <v>271.84535</v>
      </c>
      <c r="F2354" s="1307">
        <v>1</v>
      </c>
      <c r="G2354" s="1308">
        <f t="shared" si="777"/>
        <v>271.85000000000002</v>
      </c>
      <c r="H2354" s="1306">
        <f t="shared" si="778"/>
        <v>65.489999999999995</v>
      </c>
      <c r="I2354" s="1309">
        <f t="shared" si="779"/>
        <v>337.34000000000003</v>
      </c>
    </row>
    <row r="2355" spans="1:9" x14ac:dyDescent="0.2">
      <c r="A2355" s="1290" t="s">
        <v>62</v>
      </c>
      <c r="B2355" s="1325">
        <v>94</v>
      </c>
      <c r="C2355" s="1306">
        <f t="shared" si="775"/>
        <v>0.59493670886075944</v>
      </c>
      <c r="D2355" s="1305">
        <v>4.0879000000000003</v>
      </c>
      <c r="E2355" s="1306">
        <f t="shared" si="776"/>
        <v>384.26260000000002</v>
      </c>
      <c r="F2355" s="1307">
        <v>1</v>
      </c>
      <c r="G2355" s="1308">
        <f t="shared" si="777"/>
        <v>384.26</v>
      </c>
      <c r="H2355" s="1306">
        <f t="shared" si="778"/>
        <v>92.57</v>
      </c>
      <c r="I2355" s="1309">
        <f t="shared" si="779"/>
        <v>476.83</v>
      </c>
    </row>
    <row r="2356" spans="1:9" x14ac:dyDescent="0.2">
      <c r="A2356" s="1290" t="s">
        <v>62</v>
      </c>
      <c r="B2356" s="1325">
        <v>195.5</v>
      </c>
      <c r="C2356" s="1306">
        <f t="shared" si="775"/>
        <v>1.2373417721518987</v>
      </c>
      <c r="D2356" s="1305">
        <v>4.0879000000000003</v>
      </c>
      <c r="E2356" s="1306">
        <f t="shared" si="776"/>
        <v>799.18445000000008</v>
      </c>
      <c r="F2356" s="1307">
        <v>1</v>
      </c>
      <c r="G2356" s="1308">
        <f t="shared" si="777"/>
        <v>799.18</v>
      </c>
      <c r="H2356" s="1306">
        <f t="shared" si="778"/>
        <v>192.52</v>
      </c>
      <c r="I2356" s="1309">
        <f t="shared" si="779"/>
        <v>991.69999999999993</v>
      </c>
    </row>
    <row r="2357" spans="1:9" x14ac:dyDescent="0.2">
      <c r="A2357" s="1290" t="s">
        <v>62</v>
      </c>
      <c r="B2357" s="1325">
        <v>99</v>
      </c>
      <c r="C2357" s="1306">
        <f t="shared" si="775"/>
        <v>0.62658227848101267</v>
      </c>
      <c r="D2357" s="1305">
        <v>4.0879000000000003</v>
      </c>
      <c r="E2357" s="1306">
        <f t="shared" si="776"/>
        <v>404.70210000000003</v>
      </c>
      <c r="F2357" s="1307">
        <v>1</v>
      </c>
      <c r="G2357" s="1308">
        <f t="shared" si="777"/>
        <v>404.7</v>
      </c>
      <c r="H2357" s="1306">
        <f t="shared" si="778"/>
        <v>97.49</v>
      </c>
      <c r="I2357" s="1309">
        <f t="shared" si="779"/>
        <v>502.19</v>
      </c>
    </row>
    <row r="2358" spans="1:9" x14ac:dyDescent="0.2">
      <c r="A2358" s="1290" t="s">
        <v>62</v>
      </c>
      <c r="B2358" s="1325">
        <v>223</v>
      </c>
      <c r="C2358" s="1306">
        <f t="shared" si="775"/>
        <v>1.4113924050632911</v>
      </c>
      <c r="D2358" s="1305">
        <v>4.0879000000000003</v>
      </c>
      <c r="E2358" s="1306">
        <f t="shared" si="776"/>
        <v>911.60170000000005</v>
      </c>
      <c r="F2358" s="1307">
        <v>1</v>
      </c>
      <c r="G2358" s="1308">
        <f t="shared" si="777"/>
        <v>911.6</v>
      </c>
      <c r="H2358" s="1306">
        <f t="shared" si="778"/>
        <v>219.6</v>
      </c>
      <c r="I2358" s="1309">
        <f t="shared" si="779"/>
        <v>1131.2</v>
      </c>
    </row>
    <row r="2359" spans="1:9" ht="25.5" x14ac:dyDescent="0.2">
      <c r="A2359" s="1288" t="s">
        <v>1785</v>
      </c>
      <c r="B2359" s="1323">
        <f>B2360+B2367+B2379+B2388</f>
        <v>3720</v>
      </c>
      <c r="C2359" s="1298">
        <f>C2360+C2367+C2379+C2388</f>
        <v>23.544303797468356</v>
      </c>
      <c r="D2359" s="1298"/>
      <c r="E2359" s="1298"/>
      <c r="F2359" s="1299"/>
      <c r="G2359" s="1298">
        <f>G2360+G2367+G2379+G2388</f>
        <v>22397.359999999997</v>
      </c>
      <c r="H2359" s="1298">
        <f>H2360+H2367+H2379+H2388</f>
        <v>5395.4900000000007</v>
      </c>
      <c r="I2359" s="1300">
        <f>I2360+I2367+I2379+I2388</f>
        <v>27792.850000000002</v>
      </c>
    </row>
    <row r="2360" spans="1:9" ht="25.5" x14ac:dyDescent="0.2">
      <c r="A2360" s="1289" t="s">
        <v>10</v>
      </c>
      <c r="B2360" s="1324">
        <f>SUM(B2361:B2366)</f>
        <v>744</v>
      </c>
      <c r="C2360" s="1302">
        <f>SUM(C2361:C2366)</f>
        <v>4.7088607594936711</v>
      </c>
      <c r="D2360" s="1302"/>
      <c r="E2360" s="1302"/>
      <c r="F2360" s="1312"/>
      <c r="G2360" s="1302">
        <f>SUM(G2361:G2366)</f>
        <v>6802.1200000000008</v>
      </c>
      <c r="H2360" s="1302">
        <f>SUM(H2361:H2366)</f>
        <v>1638.6299999999999</v>
      </c>
      <c r="I2360" s="1304">
        <f>SUM(I2361:I2366)</f>
        <v>8440.75</v>
      </c>
    </row>
    <row r="2361" spans="1:9" ht="25.5" x14ac:dyDescent="0.2">
      <c r="A2361" s="1290" t="s">
        <v>1786</v>
      </c>
      <c r="B2361" s="1325">
        <v>144</v>
      </c>
      <c r="C2361" s="1306">
        <f t="shared" ref="C2361:C2366" si="780">B2361/158</f>
        <v>0.91139240506329111</v>
      </c>
      <c r="D2361" s="1305">
        <v>8.1820000000000004</v>
      </c>
      <c r="E2361" s="1306">
        <f t="shared" ref="E2361:E2366" si="781">D2361*B2361</f>
        <v>1178.2080000000001</v>
      </c>
      <c r="F2361" s="1307">
        <v>1</v>
      </c>
      <c r="G2361" s="1308">
        <f t="shared" ref="G2361:G2366" si="782">ROUND(E2361*F2361,2)</f>
        <v>1178.21</v>
      </c>
      <c r="H2361" s="1306">
        <f t="shared" ref="H2361:H2366" si="783">ROUND(G2361*24.09%,2)</f>
        <v>283.83</v>
      </c>
      <c r="I2361" s="1309">
        <f t="shared" ref="I2361:I2366" si="784">G2361+H2361</f>
        <v>1462.04</v>
      </c>
    </row>
    <row r="2362" spans="1:9" ht="25.5" x14ac:dyDescent="0.2">
      <c r="A2362" s="1290" t="s">
        <v>1786</v>
      </c>
      <c r="B2362" s="1325">
        <v>96</v>
      </c>
      <c r="C2362" s="1306">
        <f t="shared" si="780"/>
        <v>0.60759493670886078</v>
      </c>
      <c r="D2362" s="1305">
        <v>8.1820000000000004</v>
      </c>
      <c r="E2362" s="1306">
        <f t="shared" si="781"/>
        <v>785.47199999999998</v>
      </c>
      <c r="F2362" s="1307">
        <v>1</v>
      </c>
      <c r="G2362" s="1308">
        <f t="shared" si="782"/>
        <v>785.47</v>
      </c>
      <c r="H2362" s="1306">
        <f t="shared" si="783"/>
        <v>189.22</v>
      </c>
      <c r="I2362" s="1309">
        <f t="shared" si="784"/>
        <v>974.69</v>
      </c>
    </row>
    <row r="2363" spans="1:9" ht="25.5" x14ac:dyDescent="0.2">
      <c r="A2363" s="1290" t="s">
        <v>1786</v>
      </c>
      <c r="B2363" s="1325">
        <v>152</v>
      </c>
      <c r="C2363" s="1306">
        <f t="shared" si="780"/>
        <v>0.96202531645569622</v>
      </c>
      <c r="D2363" s="1305">
        <v>8.1820000000000004</v>
      </c>
      <c r="E2363" s="1306">
        <f t="shared" si="781"/>
        <v>1243.664</v>
      </c>
      <c r="F2363" s="1307">
        <v>1</v>
      </c>
      <c r="G2363" s="1308">
        <f t="shared" si="782"/>
        <v>1243.6600000000001</v>
      </c>
      <c r="H2363" s="1306">
        <f t="shared" si="783"/>
        <v>299.60000000000002</v>
      </c>
      <c r="I2363" s="1309">
        <f t="shared" si="784"/>
        <v>1543.2600000000002</v>
      </c>
    </row>
    <row r="2364" spans="1:9" x14ac:dyDescent="0.2">
      <c r="A2364" s="1290" t="s">
        <v>1327</v>
      </c>
      <c r="B2364" s="1325">
        <v>18</v>
      </c>
      <c r="C2364" s="1306">
        <f t="shared" si="780"/>
        <v>0.11392405063291139</v>
      </c>
      <c r="D2364" s="1305">
        <v>9.8363999999999994</v>
      </c>
      <c r="E2364" s="1306">
        <f t="shared" si="781"/>
        <v>177.05519999999999</v>
      </c>
      <c r="F2364" s="1307">
        <v>1</v>
      </c>
      <c r="G2364" s="1308">
        <f t="shared" si="782"/>
        <v>177.06</v>
      </c>
      <c r="H2364" s="1306">
        <f t="shared" si="783"/>
        <v>42.65</v>
      </c>
      <c r="I2364" s="1309">
        <f t="shared" si="784"/>
        <v>219.71</v>
      </c>
    </row>
    <row r="2365" spans="1:9" x14ac:dyDescent="0.2">
      <c r="A2365" s="1290" t="s">
        <v>1327</v>
      </c>
      <c r="B2365" s="1325">
        <v>232</v>
      </c>
      <c r="C2365" s="1306">
        <f t="shared" si="780"/>
        <v>1.4683544303797469</v>
      </c>
      <c r="D2365" s="1305">
        <v>9.8363999999999994</v>
      </c>
      <c r="E2365" s="1306">
        <f t="shared" si="781"/>
        <v>2282.0447999999997</v>
      </c>
      <c r="F2365" s="1307">
        <v>1</v>
      </c>
      <c r="G2365" s="1308">
        <f t="shared" si="782"/>
        <v>2282.04</v>
      </c>
      <c r="H2365" s="1306">
        <f t="shared" si="783"/>
        <v>549.74</v>
      </c>
      <c r="I2365" s="1309">
        <f t="shared" si="784"/>
        <v>2831.7799999999997</v>
      </c>
    </row>
    <row r="2366" spans="1:9" x14ac:dyDescent="0.2">
      <c r="A2366" s="1290" t="s">
        <v>1787</v>
      </c>
      <c r="B2366" s="1325">
        <v>102</v>
      </c>
      <c r="C2366" s="1306">
        <f t="shared" si="780"/>
        <v>0.64556962025316456</v>
      </c>
      <c r="D2366" s="1305">
        <v>11.1341</v>
      </c>
      <c r="E2366" s="1306">
        <f t="shared" si="781"/>
        <v>1135.6782000000001</v>
      </c>
      <c r="F2366" s="1307">
        <v>1</v>
      </c>
      <c r="G2366" s="1308">
        <f t="shared" si="782"/>
        <v>1135.68</v>
      </c>
      <c r="H2366" s="1306">
        <f t="shared" si="783"/>
        <v>273.58999999999997</v>
      </c>
      <c r="I2366" s="1309">
        <f t="shared" si="784"/>
        <v>1409.27</v>
      </c>
    </row>
    <row r="2367" spans="1:9" ht="38.25" x14ac:dyDescent="0.2">
      <c r="A2367" s="1289" t="s">
        <v>8</v>
      </c>
      <c r="B2367" s="1324">
        <f>SUM(B2368:B2378)</f>
        <v>1488</v>
      </c>
      <c r="C2367" s="1302">
        <f>SUM(C2368:C2378)</f>
        <v>9.4177215189873422</v>
      </c>
      <c r="D2367" s="1302"/>
      <c r="E2367" s="1302"/>
      <c r="F2367" s="1312"/>
      <c r="G2367" s="1302">
        <f>SUM(G2368:G2378)</f>
        <v>9637.16</v>
      </c>
      <c r="H2367" s="1302">
        <f>SUM(H2368:H2378)</f>
        <v>2321.5700000000002</v>
      </c>
      <c r="I2367" s="1304">
        <f>SUM(I2368:I2378)</f>
        <v>11958.73</v>
      </c>
    </row>
    <row r="2368" spans="1:9" x14ac:dyDescent="0.2">
      <c r="A2368" s="1290" t="s">
        <v>612</v>
      </c>
      <c r="B2368" s="1325">
        <v>72</v>
      </c>
      <c r="C2368" s="1306">
        <f t="shared" ref="C2368:C2378" si="785">B2368/158</f>
        <v>0.45569620253164556</v>
      </c>
      <c r="D2368" s="1305">
        <v>5.5984999999999996</v>
      </c>
      <c r="E2368" s="1306">
        <f t="shared" ref="E2368:E2378" si="786">D2368*B2368</f>
        <v>403.09199999999998</v>
      </c>
      <c r="F2368" s="1307">
        <v>1</v>
      </c>
      <c r="G2368" s="1308">
        <f t="shared" ref="G2368:G2378" si="787">ROUND(E2368*F2368,2)</f>
        <v>403.09</v>
      </c>
      <c r="H2368" s="1306">
        <f t="shared" ref="H2368:H2378" si="788">ROUND(G2368*24.09%,2)</f>
        <v>97.1</v>
      </c>
      <c r="I2368" s="1309">
        <f t="shared" ref="I2368:I2378" si="789">G2368+H2368</f>
        <v>500.18999999999994</v>
      </c>
    </row>
    <row r="2369" spans="1:9" ht="25.5" x14ac:dyDescent="0.2">
      <c r="A2369" s="1290" t="s">
        <v>1404</v>
      </c>
      <c r="B2369" s="1325">
        <v>183.5</v>
      </c>
      <c r="C2369" s="1306">
        <f t="shared" si="785"/>
        <v>1.1613924050632911</v>
      </c>
      <c r="D2369" s="1305">
        <v>6.1619999999999999</v>
      </c>
      <c r="E2369" s="1306">
        <f t="shared" si="786"/>
        <v>1130.7270000000001</v>
      </c>
      <c r="F2369" s="1307">
        <v>1</v>
      </c>
      <c r="G2369" s="1308">
        <f t="shared" si="787"/>
        <v>1130.73</v>
      </c>
      <c r="H2369" s="1306">
        <f t="shared" si="788"/>
        <v>272.39</v>
      </c>
      <c r="I2369" s="1309">
        <f t="shared" si="789"/>
        <v>1403.12</v>
      </c>
    </row>
    <row r="2370" spans="1:9" x14ac:dyDescent="0.2">
      <c r="A2370" s="1290" t="s">
        <v>612</v>
      </c>
      <c r="B2370" s="1325">
        <v>121.5</v>
      </c>
      <c r="C2370" s="1306">
        <f t="shared" si="785"/>
        <v>0.76898734177215189</v>
      </c>
      <c r="D2370" s="1305">
        <v>6.1619999999999999</v>
      </c>
      <c r="E2370" s="1306">
        <f t="shared" si="786"/>
        <v>748.68299999999999</v>
      </c>
      <c r="F2370" s="1307">
        <v>1</v>
      </c>
      <c r="G2370" s="1308">
        <f t="shared" si="787"/>
        <v>748.68</v>
      </c>
      <c r="H2370" s="1306">
        <f t="shared" si="788"/>
        <v>180.36</v>
      </c>
      <c r="I2370" s="1309">
        <f t="shared" si="789"/>
        <v>929.04</v>
      </c>
    </row>
    <row r="2371" spans="1:9" ht="25.5" x14ac:dyDescent="0.2">
      <c r="A2371" s="1290" t="s">
        <v>1404</v>
      </c>
      <c r="B2371" s="1325">
        <v>182</v>
      </c>
      <c r="C2371" s="1306">
        <f t="shared" si="785"/>
        <v>1.1518987341772151</v>
      </c>
      <c r="D2371" s="1305">
        <v>6.1619999999999999</v>
      </c>
      <c r="E2371" s="1306">
        <f t="shared" si="786"/>
        <v>1121.4839999999999</v>
      </c>
      <c r="F2371" s="1307">
        <v>1</v>
      </c>
      <c r="G2371" s="1308">
        <f t="shared" si="787"/>
        <v>1121.48</v>
      </c>
      <c r="H2371" s="1306">
        <f t="shared" si="788"/>
        <v>270.16000000000003</v>
      </c>
      <c r="I2371" s="1309">
        <f t="shared" si="789"/>
        <v>1391.64</v>
      </c>
    </row>
    <row r="2372" spans="1:9" ht="25.5" x14ac:dyDescent="0.2">
      <c r="A2372" s="1290" t="s">
        <v>1404</v>
      </c>
      <c r="B2372" s="1325">
        <v>10</v>
      </c>
      <c r="C2372" s="1306">
        <f t="shared" si="785"/>
        <v>6.3291139240506333E-2</v>
      </c>
      <c r="D2372" s="1305">
        <v>6.1619999999999999</v>
      </c>
      <c r="E2372" s="1306">
        <f t="shared" si="786"/>
        <v>61.62</v>
      </c>
      <c r="F2372" s="1307">
        <v>1</v>
      </c>
      <c r="G2372" s="1308">
        <f t="shared" si="787"/>
        <v>61.62</v>
      </c>
      <c r="H2372" s="1306">
        <f t="shared" si="788"/>
        <v>14.84</v>
      </c>
      <c r="I2372" s="1309">
        <f t="shared" si="789"/>
        <v>76.459999999999994</v>
      </c>
    </row>
    <row r="2373" spans="1:9" ht="25.5" x14ac:dyDescent="0.2">
      <c r="A2373" s="1290" t="s">
        <v>1404</v>
      </c>
      <c r="B2373" s="1325">
        <v>104.5</v>
      </c>
      <c r="C2373" s="1306">
        <f t="shared" si="785"/>
        <v>0.66139240506329111</v>
      </c>
      <c r="D2373" s="1305">
        <v>6.1619999999999999</v>
      </c>
      <c r="E2373" s="1306">
        <f t="shared" si="786"/>
        <v>643.92899999999997</v>
      </c>
      <c r="F2373" s="1307">
        <v>1</v>
      </c>
      <c r="G2373" s="1308">
        <f t="shared" si="787"/>
        <v>643.92999999999995</v>
      </c>
      <c r="H2373" s="1306">
        <f t="shared" si="788"/>
        <v>155.12</v>
      </c>
      <c r="I2373" s="1309">
        <f t="shared" si="789"/>
        <v>799.05</v>
      </c>
    </row>
    <row r="2374" spans="1:9" ht="25.5" x14ac:dyDescent="0.2">
      <c r="A2374" s="1290" t="s">
        <v>1404</v>
      </c>
      <c r="B2374" s="1325">
        <v>168</v>
      </c>
      <c r="C2374" s="1306">
        <f t="shared" si="785"/>
        <v>1.0632911392405062</v>
      </c>
      <c r="D2374" s="1305">
        <v>6.1619999999999999</v>
      </c>
      <c r="E2374" s="1306">
        <f t="shared" si="786"/>
        <v>1035.2159999999999</v>
      </c>
      <c r="F2374" s="1307">
        <v>1</v>
      </c>
      <c r="G2374" s="1308">
        <f t="shared" si="787"/>
        <v>1035.22</v>
      </c>
      <c r="H2374" s="1306">
        <f t="shared" si="788"/>
        <v>249.38</v>
      </c>
      <c r="I2374" s="1309">
        <f t="shared" si="789"/>
        <v>1284.5999999999999</v>
      </c>
    </row>
    <row r="2375" spans="1:9" ht="25.5" x14ac:dyDescent="0.2">
      <c r="A2375" s="1290" t="s">
        <v>1404</v>
      </c>
      <c r="B2375" s="1325">
        <v>224.5</v>
      </c>
      <c r="C2375" s="1306">
        <f t="shared" si="785"/>
        <v>1.4208860759493671</v>
      </c>
      <c r="D2375" s="1305">
        <v>6.1619999999999999</v>
      </c>
      <c r="E2375" s="1306">
        <f t="shared" si="786"/>
        <v>1383.3689999999999</v>
      </c>
      <c r="F2375" s="1307">
        <v>1</v>
      </c>
      <c r="G2375" s="1308">
        <f t="shared" si="787"/>
        <v>1383.37</v>
      </c>
      <c r="H2375" s="1306">
        <f t="shared" si="788"/>
        <v>333.25</v>
      </c>
      <c r="I2375" s="1309">
        <f t="shared" si="789"/>
        <v>1716.62</v>
      </c>
    </row>
    <row r="2376" spans="1:9" x14ac:dyDescent="0.2">
      <c r="A2376" s="1290" t="s">
        <v>951</v>
      </c>
      <c r="B2376" s="1325">
        <v>168</v>
      </c>
      <c r="C2376" s="1306">
        <f t="shared" si="785"/>
        <v>1.0632911392405062</v>
      </c>
      <c r="D2376" s="1305">
        <v>6.3418000000000001</v>
      </c>
      <c r="E2376" s="1306">
        <f t="shared" si="786"/>
        <v>1065.4223999999999</v>
      </c>
      <c r="F2376" s="1307">
        <v>1</v>
      </c>
      <c r="G2376" s="1308">
        <f t="shared" si="787"/>
        <v>1065.42</v>
      </c>
      <c r="H2376" s="1306">
        <f t="shared" si="788"/>
        <v>256.66000000000003</v>
      </c>
      <c r="I2376" s="1309">
        <f t="shared" si="789"/>
        <v>1322.0800000000002</v>
      </c>
    </row>
    <row r="2377" spans="1:9" x14ac:dyDescent="0.2">
      <c r="A2377" s="1290" t="s">
        <v>951</v>
      </c>
      <c r="B2377" s="1325">
        <v>96</v>
      </c>
      <c r="C2377" s="1306">
        <f t="shared" si="785"/>
        <v>0.60759493670886078</v>
      </c>
      <c r="D2377" s="1305">
        <v>6.3418000000000001</v>
      </c>
      <c r="E2377" s="1306">
        <f t="shared" si="786"/>
        <v>608.81280000000004</v>
      </c>
      <c r="F2377" s="1307">
        <v>1</v>
      </c>
      <c r="G2377" s="1308">
        <f t="shared" si="787"/>
        <v>608.80999999999995</v>
      </c>
      <c r="H2377" s="1306">
        <f t="shared" si="788"/>
        <v>146.66</v>
      </c>
      <c r="I2377" s="1309">
        <f t="shared" si="789"/>
        <v>755.46999999999991</v>
      </c>
    </row>
    <row r="2378" spans="1:9" x14ac:dyDescent="0.2">
      <c r="A2378" s="1290" t="s">
        <v>510</v>
      </c>
      <c r="B2378" s="1325">
        <v>158</v>
      </c>
      <c r="C2378" s="1306">
        <f t="shared" si="785"/>
        <v>1</v>
      </c>
      <c r="D2378" s="1305">
        <v>9.0810999999999993</v>
      </c>
      <c r="E2378" s="1306">
        <f t="shared" si="786"/>
        <v>1434.8137999999999</v>
      </c>
      <c r="F2378" s="1307">
        <v>1</v>
      </c>
      <c r="G2378" s="1308">
        <f t="shared" si="787"/>
        <v>1434.81</v>
      </c>
      <c r="H2378" s="1306">
        <f t="shared" si="788"/>
        <v>345.65</v>
      </c>
      <c r="I2378" s="1309">
        <f t="shared" si="789"/>
        <v>1780.46</v>
      </c>
    </row>
    <row r="2379" spans="1:9" ht="38.25" x14ac:dyDescent="0.2">
      <c r="A2379" s="1289" t="s">
        <v>9</v>
      </c>
      <c r="B2379" s="1324">
        <f>SUM(B2380:B2387)</f>
        <v>1152</v>
      </c>
      <c r="C2379" s="1302">
        <f>SUM(C2380:C2387)</f>
        <v>7.2911392405063289</v>
      </c>
      <c r="D2379" s="1302"/>
      <c r="E2379" s="1302"/>
      <c r="F2379" s="1312"/>
      <c r="G2379" s="1302">
        <f>SUM(G2380:G2387)</f>
        <v>4709.37</v>
      </c>
      <c r="H2379" s="1302">
        <f>SUM(H2380:H2387)</f>
        <v>1134.48</v>
      </c>
      <c r="I2379" s="1304">
        <f>SUM(I2380:I2387)</f>
        <v>5843.85</v>
      </c>
    </row>
    <row r="2380" spans="1:9" x14ac:dyDescent="0.2">
      <c r="A2380" s="1290" t="s">
        <v>62</v>
      </c>
      <c r="B2380" s="1325">
        <v>192</v>
      </c>
      <c r="C2380" s="1306">
        <f t="shared" ref="C2380:C2387" si="790">B2380/158</f>
        <v>1.2151898734177216</v>
      </c>
      <c r="D2380" s="1305">
        <v>4.0880000000000001</v>
      </c>
      <c r="E2380" s="1306">
        <f t="shared" ref="E2380:E2387" si="791">D2380*B2380</f>
        <v>784.89599999999996</v>
      </c>
      <c r="F2380" s="1307">
        <v>1</v>
      </c>
      <c r="G2380" s="1308">
        <f t="shared" ref="G2380:G2387" si="792">ROUND(E2380*F2380,2)</f>
        <v>784.9</v>
      </c>
      <c r="H2380" s="1306">
        <f t="shared" ref="H2380:H2387" si="793">ROUND(G2380*24.09%,2)</f>
        <v>189.08</v>
      </c>
      <c r="I2380" s="1309">
        <f t="shared" ref="I2380:I2387" si="794">G2380+H2380</f>
        <v>973.98</v>
      </c>
    </row>
    <row r="2381" spans="1:9" x14ac:dyDescent="0.2">
      <c r="A2381" s="1290" t="s">
        <v>62</v>
      </c>
      <c r="B2381" s="1325">
        <v>96</v>
      </c>
      <c r="C2381" s="1306">
        <f t="shared" si="790"/>
        <v>0.60759493670886078</v>
      </c>
      <c r="D2381" s="1305">
        <v>4.0880000000000001</v>
      </c>
      <c r="E2381" s="1306">
        <f t="shared" si="791"/>
        <v>392.44799999999998</v>
      </c>
      <c r="F2381" s="1307">
        <v>1</v>
      </c>
      <c r="G2381" s="1308">
        <f t="shared" si="792"/>
        <v>392.45</v>
      </c>
      <c r="H2381" s="1306">
        <f t="shared" si="793"/>
        <v>94.54</v>
      </c>
      <c r="I2381" s="1309">
        <f t="shared" si="794"/>
        <v>486.99</v>
      </c>
    </row>
    <row r="2382" spans="1:9" x14ac:dyDescent="0.2">
      <c r="A2382" s="1290" t="s">
        <v>62</v>
      </c>
      <c r="B2382" s="1325">
        <v>200.5</v>
      </c>
      <c r="C2382" s="1306">
        <f t="shared" si="790"/>
        <v>1.268987341772152</v>
      </c>
      <c r="D2382" s="1305">
        <v>4.0880000000000001</v>
      </c>
      <c r="E2382" s="1306">
        <f t="shared" si="791"/>
        <v>819.64400000000001</v>
      </c>
      <c r="F2382" s="1307">
        <v>1</v>
      </c>
      <c r="G2382" s="1308">
        <f t="shared" si="792"/>
        <v>819.64</v>
      </c>
      <c r="H2382" s="1306">
        <f t="shared" si="793"/>
        <v>197.45</v>
      </c>
      <c r="I2382" s="1309">
        <f t="shared" si="794"/>
        <v>1017.0899999999999</v>
      </c>
    </row>
    <row r="2383" spans="1:9" x14ac:dyDescent="0.2">
      <c r="A2383" s="1290" t="s">
        <v>62</v>
      </c>
      <c r="B2383" s="1325">
        <v>111.5</v>
      </c>
      <c r="C2383" s="1306">
        <f t="shared" si="790"/>
        <v>0.70569620253164556</v>
      </c>
      <c r="D2383" s="1305">
        <v>4.0880000000000001</v>
      </c>
      <c r="E2383" s="1306">
        <f t="shared" si="791"/>
        <v>455.81200000000001</v>
      </c>
      <c r="F2383" s="1307">
        <v>1</v>
      </c>
      <c r="G2383" s="1308">
        <f t="shared" si="792"/>
        <v>455.81</v>
      </c>
      <c r="H2383" s="1306">
        <f t="shared" si="793"/>
        <v>109.8</v>
      </c>
      <c r="I2383" s="1309">
        <f t="shared" si="794"/>
        <v>565.61</v>
      </c>
    </row>
    <row r="2384" spans="1:9" x14ac:dyDescent="0.2">
      <c r="A2384" s="1290" t="s">
        <v>62</v>
      </c>
      <c r="B2384" s="1325">
        <v>168</v>
      </c>
      <c r="C2384" s="1306">
        <f t="shared" si="790"/>
        <v>1.0632911392405062</v>
      </c>
      <c r="D2384" s="1305">
        <v>4.0880000000000001</v>
      </c>
      <c r="E2384" s="1306">
        <f t="shared" si="791"/>
        <v>686.78399999999999</v>
      </c>
      <c r="F2384" s="1307">
        <v>1</v>
      </c>
      <c r="G2384" s="1308">
        <f t="shared" si="792"/>
        <v>686.78</v>
      </c>
      <c r="H2384" s="1306">
        <f t="shared" si="793"/>
        <v>165.45</v>
      </c>
      <c r="I2384" s="1309">
        <f t="shared" si="794"/>
        <v>852.23</v>
      </c>
    </row>
    <row r="2385" spans="1:9" x14ac:dyDescent="0.2">
      <c r="A2385" s="1290" t="s">
        <v>62</v>
      </c>
      <c r="B2385" s="1325">
        <v>192</v>
      </c>
      <c r="C2385" s="1306">
        <f t="shared" si="790"/>
        <v>1.2151898734177216</v>
      </c>
      <c r="D2385" s="1305">
        <v>4.0880000000000001</v>
      </c>
      <c r="E2385" s="1306">
        <f t="shared" si="791"/>
        <v>784.89599999999996</v>
      </c>
      <c r="F2385" s="1307">
        <v>1</v>
      </c>
      <c r="G2385" s="1308">
        <f t="shared" si="792"/>
        <v>784.9</v>
      </c>
      <c r="H2385" s="1306">
        <f t="shared" si="793"/>
        <v>189.08</v>
      </c>
      <c r="I2385" s="1309">
        <f t="shared" si="794"/>
        <v>973.98</v>
      </c>
    </row>
    <row r="2386" spans="1:9" x14ac:dyDescent="0.2">
      <c r="A2386" s="1290" t="s">
        <v>62</v>
      </c>
      <c r="B2386" s="1325">
        <v>48</v>
      </c>
      <c r="C2386" s="1306">
        <f t="shared" si="790"/>
        <v>0.30379746835443039</v>
      </c>
      <c r="D2386" s="1305">
        <v>4.0880000000000001</v>
      </c>
      <c r="E2386" s="1306">
        <f t="shared" si="791"/>
        <v>196.22399999999999</v>
      </c>
      <c r="F2386" s="1307">
        <v>1</v>
      </c>
      <c r="G2386" s="1308">
        <f t="shared" si="792"/>
        <v>196.22</v>
      </c>
      <c r="H2386" s="1306">
        <f t="shared" si="793"/>
        <v>47.27</v>
      </c>
      <c r="I2386" s="1309">
        <f t="shared" si="794"/>
        <v>243.49</v>
      </c>
    </row>
    <row r="2387" spans="1:9" x14ac:dyDescent="0.2">
      <c r="A2387" s="1290" t="s">
        <v>62</v>
      </c>
      <c r="B2387" s="1325">
        <v>144</v>
      </c>
      <c r="C2387" s="1306">
        <f t="shared" si="790"/>
        <v>0.91139240506329111</v>
      </c>
      <c r="D2387" s="1305">
        <v>4.0880000000000001</v>
      </c>
      <c r="E2387" s="1306">
        <f t="shared" si="791"/>
        <v>588.67200000000003</v>
      </c>
      <c r="F2387" s="1307">
        <v>1</v>
      </c>
      <c r="G2387" s="1308">
        <f t="shared" si="792"/>
        <v>588.66999999999996</v>
      </c>
      <c r="H2387" s="1306">
        <f t="shared" si="793"/>
        <v>141.81</v>
      </c>
      <c r="I2387" s="1309">
        <f t="shared" si="794"/>
        <v>730.48</v>
      </c>
    </row>
    <row r="2388" spans="1:9" ht="25.5" x14ac:dyDescent="0.2">
      <c r="A2388" s="1289" t="s">
        <v>7</v>
      </c>
      <c r="B2388" s="1324">
        <f>SUM(B2389:B2390)</f>
        <v>336</v>
      </c>
      <c r="C2388" s="1302">
        <f>SUM(C2389:C2390)</f>
        <v>2.1265822784810124</v>
      </c>
      <c r="D2388" s="1302"/>
      <c r="E2388" s="1302"/>
      <c r="F2388" s="1312"/>
      <c r="G2388" s="1302">
        <f>SUM(G2389:G2390)</f>
        <v>1248.71</v>
      </c>
      <c r="H2388" s="1302">
        <f>SUM(H2389:H2390)</f>
        <v>300.81</v>
      </c>
      <c r="I2388" s="1304">
        <f>SUM(I2389:I2390)</f>
        <v>1549.52</v>
      </c>
    </row>
    <row r="2389" spans="1:9" x14ac:dyDescent="0.2">
      <c r="A2389" s="1290" t="s">
        <v>1653</v>
      </c>
      <c r="B2389" s="1325">
        <v>216</v>
      </c>
      <c r="C2389" s="1306">
        <f t="shared" ref="C2389:C2390" si="795">B2389/158</f>
        <v>1.3670886075949367</v>
      </c>
      <c r="D2389" s="1305">
        <v>3.7164000000000001</v>
      </c>
      <c r="E2389" s="1306">
        <f>D2389*B2389</f>
        <v>802.74240000000009</v>
      </c>
      <c r="F2389" s="1307">
        <v>1</v>
      </c>
      <c r="G2389" s="1308">
        <f t="shared" ref="G2389:G2390" si="796">ROUND(E2389*F2389,2)</f>
        <v>802.74</v>
      </c>
      <c r="H2389" s="1306">
        <f>ROUND(G2389*24.09%,2)</f>
        <v>193.38</v>
      </c>
      <c r="I2389" s="1309">
        <f>G2389+H2389</f>
        <v>996.12</v>
      </c>
    </row>
    <row r="2390" spans="1:9" x14ac:dyDescent="0.2">
      <c r="A2390" s="1290" t="s">
        <v>1653</v>
      </c>
      <c r="B2390" s="1325">
        <v>120</v>
      </c>
      <c r="C2390" s="1306">
        <f t="shared" si="795"/>
        <v>0.759493670886076</v>
      </c>
      <c r="D2390" s="1305">
        <v>3.7164000000000001</v>
      </c>
      <c r="E2390" s="1306">
        <f>D2390*B2390</f>
        <v>445.96800000000002</v>
      </c>
      <c r="F2390" s="1307">
        <v>1</v>
      </c>
      <c r="G2390" s="1308">
        <f t="shared" si="796"/>
        <v>445.97</v>
      </c>
      <c r="H2390" s="1306">
        <f>ROUND(G2390*24.09%,2)</f>
        <v>107.43</v>
      </c>
      <c r="I2390" s="1309">
        <f>G2390+H2390</f>
        <v>553.40000000000009</v>
      </c>
    </row>
    <row r="2391" spans="1:9" x14ac:dyDescent="0.2">
      <c r="A2391" s="1288" t="s">
        <v>1788</v>
      </c>
      <c r="B2391" s="1323">
        <f>B2392+B2397+B2415+B2421</f>
        <v>5690.05</v>
      </c>
      <c r="C2391" s="1298">
        <f>C2392+C2397+C2415+C2421</f>
        <v>36.012974683544307</v>
      </c>
      <c r="D2391" s="1298"/>
      <c r="E2391" s="1298"/>
      <c r="F2391" s="1299"/>
      <c r="G2391" s="1298">
        <f>G2392+G2397+G2415+G2421</f>
        <v>31911.759999999998</v>
      </c>
      <c r="H2391" s="1298">
        <f>H2392+H2397+H2415+H2421</f>
        <v>7687.5500000000011</v>
      </c>
      <c r="I2391" s="1300">
        <f>I2392+I2397+I2415+I2421</f>
        <v>39599.31</v>
      </c>
    </row>
    <row r="2392" spans="1:9" ht="25.5" x14ac:dyDescent="0.2">
      <c r="A2392" s="1289" t="s">
        <v>10</v>
      </c>
      <c r="B2392" s="1324">
        <f>SUM(B2393:B2396)</f>
        <v>454.05</v>
      </c>
      <c r="C2392" s="1302">
        <f>SUM(C2393:C2396)</f>
        <v>2.8737341772151899</v>
      </c>
      <c r="D2392" s="1302"/>
      <c r="E2392" s="1302"/>
      <c r="F2392" s="1312"/>
      <c r="G2392" s="1302">
        <f>SUM(G2393:G2396)</f>
        <v>4600.67</v>
      </c>
      <c r="H2392" s="1302">
        <f>SUM(H2393:H2396)</f>
        <v>1108.31</v>
      </c>
      <c r="I2392" s="1304">
        <f>SUM(I2393:I2396)</f>
        <v>5708.98</v>
      </c>
    </row>
    <row r="2393" spans="1:9" x14ac:dyDescent="0.2">
      <c r="A2393" s="1290" t="s">
        <v>66</v>
      </c>
      <c r="B2393" s="1325">
        <v>18.05</v>
      </c>
      <c r="C2393" s="1306">
        <f t="shared" ref="C2393:C2396" si="797">B2393/158</f>
        <v>0.11424050632911392</v>
      </c>
      <c r="D2393" s="1305">
        <v>8.1519999999999992</v>
      </c>
      <c r="E2393" s="1306">
        <f>D2393*B2393</f>
        <v>147.14359999999999</v>
      </c>
      <c r="F2393" s="1307">
        <v>1</v>
      </c>
      <c r="G2393" s="1308">
        <f t="shared" ref="G2393" si="798">ROUND(E2393*F2393,2)</f>
        <v>147.13999999999999</v>
      </c>
      <c r="H2393" s="1306">
        <f>ROUND(G2393*24.09%,2)</f>
        <v>35.450000000000003</v>
      </c>
      <c r="I2393" s="1309">
        <f>G2393+H2393</f>
        <v>182.58999999999997</v>
      </c>
    </row>
    <row r="2394" spans="1:9" x14ac:dyDescent="0.2">
      <c r="A2394" s="1290" t="s">
        <v>1789</v>
      </c>
      <c r="B2394" s="1325">
        <v>143</v>
      </c>
      <c r="C2394" s="1306">
        <f t="shared" si="797"/>
        <v>0.90506329113924056</v>
      </c>
      <c r="D2394" s="1305">
        <v>1545</v>
      </c>
      <c r="E2394" s="1306">
        <f>D2394*C2394</f>
        <v>1398.3227848101267</v>
      </c>
      <c r="F2394" s="1307">
        <v>1</v>
      </c>
      <c r="G2394" s="1308">
        <v>1398.32</v>
      </c>
      <c r="H2394" s="1306">
        <f>ROUND(G2394*24.09%,2)</f>
        <v>336.86</v>
      </c>
      <c r="I2394" s="1309">
        <f>G2394+H2394</f>
        <v>1735.1799999999998</v>
      </c>
    </row>
    <row r="2395" spans="1:9" x14ac:dyDescent="0.2">
      <c r="A2395" s="1290" t="s">
        <v>1789</v>
      </c>
      <c r="B2395" s="1325">
        <v>158</v>
      </c>
      <c r="C2395" s="1306">
        <f t="shared" si="797"/>
        <v>1</v>
      </c>
      <c r="D2395" s="1305">
        <v>1545</v>
      </c>
      <c r="E2395" s="1306">
        <f>D2395*C2395</f>
        <v>1545</v>
      </c>
      <c r="F2395" s="1307">
        <v>1</v>
      </c>
      <c r="G2395" s="1308">
        <v>1545</v>
      </c>
      <c r="H2395" s="1306">
        <f>ROUND(G2395*24.09%,2)</f>
        <v>372.19</v>
      </c>
      <c r="I2395" s="1309">
        <f>G2395+H2395</f>
        <v>1917.19</v>
      </c>
    </row>
    <row r="2396" spans="1:9" x14ac:dyDescent="0.2">
      <c r="A2396" s="1290" t="s">
        <v>1790</v>
      </c>
      <c r="B2396" s="1325">
        <v>135</v>
      </c>
      <c r="C2396" s="1306">
        <f t="shared" si="797"/>
        <v>0.85443037974683544</v>
      </c>
      <c r="D2396" s="1305">
        <v>1767.5</v>
      </c>
      <c r="E2396" s="1306">
        <f>D2396*C2396</f>
        <v>1510.2056962025317</v>
      </c>
      <c r="F2396" s="1307">
        <v>1</v>
      </c>
      <c r="G2396" s="1308">
        <v>1510.21</v>
      </c>
      <c r="H2396" s="1306">
        <f>ROUND(G2396*24.09%,2)</f>
        <v>363.81</v>
      </c>
      <c r="I2396" s="1309">
        <f>G2396+H2396</f>
        <v>1874.02</v>
      </c>
    </row>
    <row r="2397" spans="1:9" ht="38.25" x14ac:dyDescent="0.2">
      <c r="A2397" s="1289" t="s">
        <v>8</v>
      </c>
      <c r="B2397" s="1324">
        <f>SUM(B2398:B2414)</f>
        <v>2634</v>
      </c>
      <c r="C2397" s="1302">
        <f>SUM(C2398:C2414)</f>
        <v>16.670886075949369</v>
      </c>
      <c r="D2397" s="1302"/>
      <c r="E2397" s="1302"/>
      <c r="F2397" s="1312"/>
      <c r="G2397" s="1302">
        <f>SUM(G2398:G2414)</f>
        <v>17511.25</v>
      </c>
      <c r="H2397" s="1302">
        <f>SUM(H2398:H2414)</f>
        <v>4218.46</v>
      </c>
      <c r="I2397" s="1304">
        <f>SUM(I2398:I2414)</f>
        <v>21729.710000000003</v>
      </c>
    </row>
    <row r="2398" spans="1:9" x14ac:dyDescent="0.2">
      <c r="A2398" s="1290" t="s">
        <v>966</v>
      </c>
      <c r="B2398" s="1325">
        <v>176</v>
      </c>
      <c r="C2398" s="1306">
        <f t="shared" ref="C2398:C2414" si="799">B2398/158</f>
        <v>1.1139240506329113</v>
      </c>
      <c r="D2398" s="1305">
        <v>6.1139999999999999</v>
      </c>
      <c r="E2398" s="1306">
        <f t="shared" ref="E2398:E2411" si="800">D2398*B2398</f>
        <v>1076.0640000000001</v>
      </c>
      <c r="F2398" s="1307">
        <v>1</v>
      </c>
      <c r="G2398" s="1308">
        <f t="shared" ref="G2398:G2414" si="801">ROUND(E2398*F2398,2)</f>
        <v>1076.06</v>
      </c>
      <c r="H2398" s="1306">
        <f t="shared" ref="H2398:H2414" si="802">ROUND(G2398*24.09%,2)</f>
        <v>259.22000000000003</v>
      </c>
      <c r="I2398" s="1309">
        <f t="shared" ref="I2398:I2414" si="803">G2398+H2398</f>
        <v>1335.28</v>
      </c>
    </row>
    <row r="2399" spans="1:9" x14ac:dyDescent="0.2">
      <c r="A2399" s="1290" t="s">
        <v>966</v>
      </c>
      <c r="B2399" s="1325">
        <v>240</v>
      </c>
      <c r="C2399" s="1306">
        <f t="shared" si="799"/>
        <v>1.518987341772152</v>
      </c>
      <c r="D2399" s="1305">
        <v>6.1139999999999999</v>
      </c>
      <c r="E2399" s="1306">
        <f t="shared" si="800"/>
        <v>1467.36</v>
      </c>
      <c r="F2399" s="1307">
        <v>1</v>
      </c>
      <c r="G2399" s="1308">
        <f t="shared" si="801"/>
        <v>1467.36</v>
      </c>
      <c r="H2399" s="1306">
        <f t="shared" si="802"/>
        <v>353.49</v>
      </c>
      <c r="I2399" s="1309">
        <f t="shared" si="803"/>
        <v>1820.85</v>
      </c>
    </row>
    <row r="2400" spans="1:9" x14ac:dyDescent="0.2">
      <c r="A2400" s="1290" t="s">
        <v>966</v>
      </c>
      <c r="B2400" s="1325">
        <v>96</v>
      </c>
      <c r="C2400" s="1306">
        <f t="shared" si="799"/>
        <v>0.60759493670886078</v>
      </c>
      <c r="D2400" s="1305">
        <v>6.1139999999999999</v>
      </c>
      <c r="E2400" s="1306">
        <f t="shared" si="800"/>
        <v>586.94399999999996</v>
      </c>
      <c r="F2400" s="1307">
        <v>1</v>
      </c>
      <c r="G2400" s="1308">
        <f t="shared" si="801"/>
        <v>586.94000000000005</v>
      </c>
      <c r="H2400" s="1306">
        <f t="shared" si="802"/>
        <v>141.38999999999999</v>
      </c>
      <c r="I2400" s="1309">
        <f t="shared" si="803"/>
        <v>728.33</v>
      </c>
    </row>
    <row r="2401" spans="1:9" x14ac:dyDescent="0.2">
      <c r="A2401" s="1290" t="s">
        <v>966</v>
      </c>
      <c r="B2401" s="1325">
        <v>72</v>
      </c>
      <c r="C2401" s="1306">
        <f t="shared" si="799"/>
        <v>0.45569620253164556</v>
      </c>
      <c r="D2401" s="1305">
        <v>6.1139999999999999</v>
      </c>
      <c r="E2401" s="1306">
        <f t="shared" si="800"/>
        <v>440.20799999999997</v>
      </c>
      <c r="F2401" s="1307">
        <v>1</v>
      </c>
      <c r="G2401" s="1308">
        <f t="shared" si="801"/>
        <v>440.21</v>
      </c>
      <c r="H2401" s="1306">
        <f t="shared" si="802"/>
        <v>106.05</v>
      </c>
      <c r="I2401" s="1309">
        <f t="shared" si="803"/>
        <v>546.26</v>
      </c>
    </row>
    <row r="2402" spans="1:9" x14ac:dyDescent="0.2">
      <c r="A2402" s="1290" t="s">
        <v>966</v>
      </c>
      <c r="B2402" s="1325">
        <v>144</v>
      </c>
      <c r="C2402" s="1306">
        <f t="shared" si="799"/>
        <v>0.91139240506329111</v>
      </c>
      <c r="D2402" s="1305">
        <v>6.1139999999999999</v>
      </c>
      <c r="E2402" s="1306">
        <f t="shared" si="800"/>
        <v>880.41599999999994</v>
      </c>
      <c r="F2402" s="1307">
        <v>1</v>
      </c>
      <c r="G2402" s="1308">
        <f t="shared" si="801"/>
        <v>880.42</v>
      </c>
      <c r="H2402" s="1306">
        <f t="shared" si="802"/>
        <v>212.09</v>
      </c>
      <c r="I2402" s="1309">
        <f t="shared" si="803"/>
        <v>1092.51</v>
      </c>
    </row>
    <row r="2403" spans="1:9" x14ac:dyDescent="0.2">
      <c r="A2403" s="1290" t="s">
        <v>966</v>
      </c>
      <c r="B2403" s="1325">
        <v>224</v>
      </c>
      <c r="C2403" s="1306">
        <f t="shared" si="799"/>
        <v>1.4177215189873418</v>
      </c>
      <c r="D2403" s="1305">
        <v>6.1139999999999999</v>
      </c>
      <c r="E2403" s="1306">
        <f t="shared" si="800"/>
        <v>1369.5360000000001</v>
      </c>
      <c r="F2403" s="1307">
        <v>1</v>
      </c>
      <c r="G2403" s="1308">
        <f t="shared" si="801"/>
        <v>1369.54</v>
      </c>
      <c r="H2403" s="1306">
        <f t="shared" si="802"/>
        <v>329.92</v>
      </c>
      <c r="I2403" s="1309">
        <f t="shared" si="803"/>
        <v>1699.46</v>
      </c>
    </row>
    <row r="2404" spans="1:9" x14ac:dyDescent="0.2">
      <c r="A2404" s="1290" t="s">
        <v>966</v>
      </c>
      <c r="B2404" s="1325">
        <v>184</v>
      </c>
      <c r="C2404" s="1306">
        <f t="shared" si="799"/>
        <v>1.1645569620253164</v>
      </c>
      <c r="D2404" s="1305">
        <v>6.1139999999999999</v>
      </c>
      <c r="E2404" s="1306">
        <f t="shared" si="800"/>
        <v>1124.9759999999999</v>
      </c>
      <c r="F2404" s="1307">
        <v>1</v>
      </c>
      <c r="G2404" s="1308">
        <f t="shared" si="801"/>
        <v>1124.98</v>
      </c>
      <c r="H2404" s="1306">
        <f t="shared" si="802"/>
        <v>271.01</v>
      </c>
      <c r="I2404" s="1309">
        <f t="shared" si="803"/>
        <v>1395.99</v>
      </c>
    </row>
    <row r="2405" spans="1:9" x14ac:dyDescent="0.2">
      <c r="A2405" s="1290" t="s">
        <v>612</v>
      </c>
      <c r="B2405" s="1325">
        <v>72</v>
      </c>
      <c r="C2405" s="1306">
        <f t="shared" si="799"/>
        <v>0.45569620253164556</v>
      </c>
      <c r="D2405" s="1305">
        <v>6.1139999999999999</v>
      </c>
      <c r="E2405" s="1306">
        <f t="shared" si="800"/>
        <v>440.20799999999997</v>
      </c>
      <c r="F2405" s="1307">
        <v>1</v>
      </c>
      <c r="G2405" s="1308">
        <f t="shared" si="801"/>
        <v>440.21</v>
      </c>
      <c r="H2405" s="1306">
        <f t="shared" si="802"/>
        <v>106.05</v>
      </c>
      <c r="I2405" s="1309">
        <f t="shared" si="803"/>
        <v>546.26</v>
      </c>
    </row>
    <row r="2406" spans="1:9" x14ac:dyDescent="0.2">
      <c r="A2406" s="1290" t="s">
        <v>966</v>
      </c>
      <c r="B2406" s="1325">
        <v>216</v>
      </c>
      <c r="C2406" s="1306">
        <f t="shared" si="799"/>
        <v>1.3670886075949367</v>
      </c>
      <c r="D2406" s="1305">
        <v>6.1139999999999999</v>
      </c>
      <c r="E2406" s="1306">
        <f t="shared" si="800"/>
        <v>1320.624</v>
      </c>
      <c r="F2406" s="1307">
        <v>1</v>
      </c>
      <c r="G2406" s="1308">
        <f t="shared" si="801"/>
        <v>1320.62</v>
      </c>
      <c r="H2406" s="1306">
        <f t="shared" si="802"/>
        <v>318.14</v>
      </c>
      <c r="I2406" s="1309">
        <f t="shared" si="803"/>
        <v>1638.7599999999998</v>
      </c>
    </row>
    <row r="2407" spans="1:9" x14ac:dyDescent="0.2">
      <c r="A2407" s="1290" t="s">
        <v>966</v>
      </c>
      <c r="B2407" s="1325">
        <v>208</v>
      </c>
      <c r="C2407" s="1306">
        <f t="shared" si="799"/>
        <v>1.3164556962025316</v>
      </c>
      <c r="D2407" s="1305">
        <v>6.1139999999999999</v>
      </c>
      <c r="E2407" s="1306">
        <f t="shared" si="800"/>
        <v>1271.712</v>
      </c>
      <c r="F2407" s="1307">
        <v>1</v>
      </c>
      <c r="G2407" s="1308">
        <f t="shared" si="801"/>
        <v>1271.71</v>
      </c>
      <c r="H2407" s="1306">
        <f t="shared" si="802"/>
        <v>306.35000000000002</v>
      </c>
      <c r="I2407" s="1309">
        <f t="shared" si="803"/>
        <v>1578.06</v>
      </c>
    </row>
    <row r="2408" spans="1:9" x14ac:dyDescent="0.2">
      <c r="A2408" s="1290" t="s">
        <v>966</v>
      </c>
      <c r="B2408" s="1325">
        <v>24</v>
      </c>
      <c r="C2408" s="1306">
        <f t="shared" si="799"/>
        <v>0.15189873417721519</v>
      </c>
      <c r="D2408" s="1305">
        <v>6.1139999999999999</v>
      </c>
      <c r="E2408" s="1306">
        <f t="shared" si="800"/>
        <v>146.73599999999999</v>
      </c>
      <c r="F2408" s="1307">
        <v>1</v>
      </c>
      <c r="G2408" s="1308">
        <f t="shared" si="801"/>
        <v>146.74</v>
      </c>
      <c r="H2408" s="1306">
        <f t="shared" si="802"/>
        <v>35.35</v>
      </c>
      <c r="I2408" s="1309">
        <f t="shared" si="803"/>
        <v>182.09</v>
      </c>
    </row>
    <row r="2409" spans="1:9" x14ac:dyDescent="0.2">
      <c r="A2409" s="1290" t="s">
        <v>612</v>
      </c>
      <c r="B2409" s="1325">
        <v>144</v>
      </c>
      <c r="C2409" s="1306">
        <f t="shared" si="799"/>
        <v>0.91139240506329111</v>
      </c>
      <c r="D2409" s="1305">
        <v>6.1139999999999999</v>
      </c>
      <c r="E2409" s="1306">
        <f t="shared" si="800"/>
        <v>880.41599999999994</v>
      </c>
      <c r="F2409" s="1307">
        <v>1</v>
      </c>
      <c r="G2409" s="1308">
        <f t="shared" si="801"/>
        <v>880.42</v>
      </c>
      <c r="H2409" s="1306">
        <f t="shared" si="802"/>
        <v>212.09</v>
      </c>
      <c r="I2409" s="1309">
        <f t="shared" si="803"/>
        <v>1092.51</v>
      </c>
    </row>
    <row r="2410" spans="1:9" x14ac:dyDescent="0.2">
      <c r="A2410" s="1290" t="s">
        <v>966</v>
      </c>
      <c r="B2410" s="1325">
        <v>216</v>
      </c>
      <c r="C2410" s="1306">
        <f t="shared" si="799"/>
        <v>1.3670886075949367</v>
      </c>
      <c r="D2410" s="1305">
        <v>6.1139999999999999</v>
      </c>
      <c r="E2410" s="1306">
        <f t="shared" si="800"/>
        <v>1320.624</v>
      </c>
      <c r="F2410" s="1307">
        <v>1</v>
      </c>
      <c r="G2410" s="1308">
        <f t="shared" si="801"/>
        <v>1320.62</v>
      </c>
      <c r="H2410" s="1306">
        <f t="shared" si="802"/>
        <v>318.14</v>
      </c>
      <c r="I2410" s="1309">
        <f t="shared" si="803"/>
        <v>1638.7599999999998</v>
      </c>
    </row>
    <row r="2411" spans="1:9" x14ac:dyDescent="0.2">
      <c r="A2411" s="1290" t="s">
        <v>612</v>
      </c>
      <c r="B2411" s="1325">
        <v>144</v>
      </c>
      <c r="C2411" s="1306">
        <f t="shared" si="799"/>
        <v>0.91139240506329111</v>
      </c>
      <c r="D2411" s="1305">
        <v>6.1139999999999999</v>
      </c>
      <c r="E2411" s="1306">
        <f t="shared" si="800"/>
        <v>880.41599999999994</v>
      </c>
      <c r="F2411" s="1307">
        <v>1</v>
      </c>
      <c r="G2411" s="1308">
        <f t="shared" si="801"/>
        <v>880.42</v>
      </c>
      <c r="H2411" s="1306">
        <f t="shared" si="802"/>
        <v>212.09</v>
      </c>
      <c r="I2411" s="1309">
        <f t="shared" si="803"/>
        <v>1092.51</v>
      </c>
    </row>
    <row r="2412" spans="1:9" x14ac:dyDescent="0.2">
      <c r="A2412" s="1290" t="s">
        <v>966</v>
      </c>
      <c r="B2412" s="1325">
        <v>158</v>
      </c>
      <c r="C2412" s="1306">
        <f t="shared" si="799"/>
        <v>1</v>
      </c>
      <c r="D2412" s="1305">
        <v>1230</v>
      </c>
      <c r="E2412" s="1306">
        <f>D2412*C2412</f>
        <v>1230</v>
      </c>
      <c r="F2412" s="1307">
        <v>1</v>
      </c>
      <c r="G2412" s="1308">
        <f t="shared" si="801"/>
        <v>1230</v>
      </c>
      <c r="H2412" s="1306">
        <f t="shared" si="802"/>
        <v>296.31</v>
      </c>
      <c r="I2412" s="1309">
        <f t="shared" si="803"/>
        <v>1526.31</v>
      </c>
    </row>
    <row r="2413" spans="1:9" x14ac:dyDescent="0.2">
      <c r="A2413" s="1290" t="s">
        <v>510</v>
      </c>
      <c r="B2413" s="1325">
        <v>158</v>
      </c>
      <c r="C2413" s="1306">
        <f t="shared" si="799"/>
        <v>1</v>
      </c>
      <c r="D2413" s="1305">
        <v>1365</v>
      </c>
      <c r="E2413" s="1306">
        <f>D2413*C2413</f>
        <v>1365</v>
      </c>
      <c r="F2413" s="1307">
        <v>1</v>
      </c>
      <c r="G2413" s="1308">
        <f t="shared" si="801"/>
        <v>1365</v>
      </c>
      <c r="H2413" s="1306">
        <f t="shared" si="802"/>
        <v>328.83</v>
      </c>
      <c r="I2413" s="1309">
        <f t="shared" si="803"/>
        <v>1693.83</v>
      </c>
    </row>
    <row r="2414" spans="1:9" x14ac:dyDescent="0.2">
      <c r="A2414" s="1290" t="s">
        <v>510</v>
      </c>
      <c r="B2414" s="1325">
        <v>158</v>
      </c>
      <c r="C2414" s="1306">
        <f t="shared" si="799"/>
        <v>1</v>
      </c>
      <c r="D2414" s="1305">
        <v>1710</v>
      </c>
      <c r="E2414" s="1306">
        <f>D2414*C2414</f>
        <v>1710</v>
      </c>
      <c r="F2414" s="1307">
        <v>1</v>
      </c>
      <c r="G2414" s="1308">
        <f t="shared" si="801"/>
        <v>1710</v>
      </c>
      <c r="H2414" s="1306">
        <f t="shared" si="802"/>
        <v>411.94</v>
      </c>
      <c r="I2414" s="1309">
        <f t="shared" si="803"/>
        <v>2121.94</v>
      </c>
    </row>
    <row r="2415" spans="1:9" ht="38.25" x14ac:dyDescent="0.2">
      <c r="A2415" s="1289" t="s">
        <v>9</v>
      </c>
      <c r="B2415" s="1324">
        <f>SUM(B2416:B2420)</f>
        <v>832</v>
      </c>
      <c r="C2415" s="1302">
        <f>SUM(C2416:C2420)</f>
        <v>5.2658227848101262</v>
      </c>
      <c r="D2415" s="1302"/>
      <c r="E2415" s="1302"/>
      <c r="F2415" s="1312"/>
      <c r="G2415" s="1302">
        <f>SUM(G2416:G2420)</f>
        <v>3401.22</v>
      </c>
      <c r="H2415" s="1302">
        <f>SUM(H2416:H2420)</f>
        <v>819.34999999999991</v>
      </c>
      <c r="I2415" s="1304">
        <f>SUM(I2416:I2420)</f>
        <v>4220.57</v>
      </c>
    </row>
    <row r="2416" spans="1:9" x14ac:dyDescent="0.2">
      <c r="A2416" s="1290" t="s">
        <v>62</v>
      </c>
      <c r="B2416" s="1325">
        <v>144</v>
      </c>
      <c r="C2416" s="1306">
        <f t="shared" ref="C2416:C2420" si="804">B2416/158</f>
        <v>0.91139240506329111</v>
      </c>
      <c r="D2416" s="1305">
        <v>4.0880000000000001</v>
      </c>
      <c r="E2416" s="1306">
        <f>D2416*B2416</f>
        <v>588.67200000000003</v>
      </c>
      <c r="F2416" s="1307">
        <v>1</v>
      </c>
      <c r="G2416" s="1308">
        <f t="shared" ref="G2416:G2420" si="805">ROUND(E2416*F2416,2)</f>
        <v>588.66999999999996</v>
      </c>
      <c r="H2416" s="1306">
        <f>ROUND(G2416*24.09%,2)</f>
        <v>141.81</v>
      </c>
      <c r="I2416" s="1309">
        <f>G2416+H2416</f>
        <v>730.48</v>
      </c>
    </row>
    <row r="2417" spans="1:9" x14ac:dyDescent="0.2">
      <c r="A2417" s="1290" t="s">
        <v>62</v>
      </c>
      <c r="B2417" s="1325">
        <v>232</v>
      </c>
      <c r="C2417" s="1306">
        <f t="shared" si="804"/>
        <v>1.4683544303797469</v>
      </c>
      <c r="D2417" s="1305">
        <v>4.0880000000000001</v>
      </c>
      <c r="E2417" s="1306">
        <f>D2417*B2417</f>
        <v>948.41600000000005</v>
      </c>
      <c r="F2417" s="1307">
        <v>1</v>
      </c>
      <c r="G2417" s="1308">
        <f t="shared" si="805"/>
        <v>948.42</v>
      </c>
      <c r="H2417" s="1306">
        <f>ROUND(G2417*24.09%,2)</f>
        <v>228.47</v>
      </c>
      <c r="I2417" s="1309">
        <f>G2417+H2417</f>
        <v>1176.8899999999999</v>
      </c>
    </row>
    <row r="2418" spans="1:9" x14ac:dyDescent="0.2">
      <c r="A2418" s="1290" t="s">
        <v>62</v>
      </c>
      <c r="B2418" s="1325">
        <v>120</v>
      </c>
      <c r="C2418" s="1306">
        <f t="shared" si="804"/>
        <v>0.759493670886076</v>
      </c>
      <c r="D2418" s="1305">
        <v>4.0880000000000001</v>
      </c>
      <c r="E2418" s="1306">
        <f>D2418*B2418</f>
        <v>490.56</v>
      </c>
      <c r="F2418" s="1307">
        <v>1</v>
      </c>
      <c r="G2418" s="1308">
        <f t="shared" si="805"/>
        <v>490.56</v>
      </c>
      <c r="H2418" s="1306">
        <f>ROUND(G2418*24.09%,2)</f>
        <v>118.18</v>
      </c>
      <c r="I2418" s="1309">
        <f>G2418+H2418</f>
        <v>608.74</v>
      </c>
    </row>
    <row r="2419" spans="1:9" x14ac:dyDescent="0.2">
      <c r="A2419" s="1290" t="s">
        <v>62</v>
      </c>
      <c r="B2419" s="1325">
        <v>192</v>
      </c>
      <c r="C2419" s="1306">
        <f t="shared" si="804"/>
        <v>1.2151898734177216</v>
      </c>
      <c r="D2419" s="1305">
        <v>4.0880000000000001</v>
      </c>
      <c r="E2419" s="1306">
        <f>D2419*B2419</f>
        <v>784.89599999999996</v>
      </c>
      <c r="F2419" s="1307">
        <v>1</v>
      </c>
      <c r="G2419" s="1308">
        <f t="shared" si="805"/>
        <v>784.9</v>
      </c>
      <c r="H2419" s="1306">
        <f>ROUND(G2419*24.09%,2)</f>
        <v>189.08</v>
      </c>
      <c r="I2419" s="1309">
        <f>G2419+H2419</f>
        <v>973.98</v>
      </c>
    </row>
    <row r="2420" spans="1:9" x14ac:dyDescent="0.2">
      <c r="A2420" s="1290" t="s">
        <v>62</v>
      </c>
      <c r="B2420" s="1325">
        <v>144</v>
      </c>
      <c r="C2420" s="1306">
        <f t="shared" si="804"/>
        <v>0.91139240506329111</v>
      </c>
      <c r="D2420" s="1305">
        <v>4.0880000000000001</v>
      </c>
      <c r="E2420" s="1306">
        <f>D2420*B2420</f>
        <v>588.67200000000003</v>
      </c>
      <c r="F2420" s="1307">
        <v>1</v>
      </c>
      <c r="G2420" s="1308">
        <f t="shared" si="805"/>
        <v>588.66999999999996</v>
      </c>
      <c r="H2420" s="1306">
        <f>ROUND(G2420*24.09%,2)</f>
        <v>141.81</v>
      </c>
      <c r="I2420" s="1309">
        <f>G2420+H2420</f>
        <v>730.48</v>
      </c>
    </row>
    <row r="2421" spans="1:9" ht="25.5" x14ac:dyDescent="0.2">
      <c r="A2421" s="1289" t="s">
        <v>7</v>
      </c>
      <c r="B2421" s="1324">
        <f>SUM(B2422:B2432)</f>
        <v>1770</v>
      </c>
      <c r="C2421" s="1302">
        <f>SUM(C2422:C2432)</f>
        <v>11.20253164556962</v>
      </c>
      <c r="D2421" s="1302"/>
      <c r="E2421" s="1302"/>
      <c r="F2421" s="1312"/>
      <c r="G2421" s="1302">
        <f>SUM(G2422:G2432)</f>
        <v>6398.619999999999</v>
      </c>
      <c r="H2421" s="1302">
        <f>SUM(H2422:H2432)</f>
        <v>1541.43</v>
      </c>
      <c r="I2421" s="1304">
        <f>SUM(I2422:I2432)</f>
        <v>7940.0499999999993</v>
      </c>
    </row>
    <row r="2422" spans="1:9" x14ac:dyDescent="0.2">
      <c r="A2422" s="1290" t="s">
        <v>1757</v>
      </c>
      <c r="B2422" s="1325">
        <v>86</v>
      </c>
      <c r="C2422" s="1306">
        <f t="shared" ref="C2422:C2432" si="806">B2422/158</f>
        <v>0.54430379746835444</v>
      </c>
      <c r="D2422" s="1305">
        <v>508</v>
      </c>
      <c r="E2422" s="1306">
        <f>D2422*C2422</f>
        <v>276.50632911392404</v>
      </c>
      <c r="F2422" s="1307">
        <v>1</v>
      </c>
      <c r="G2422" s="1308">
        <f t="shared" ref="G2422:G2432" si="807">ROUND(E2422*F2422,2)</f>
        <v>276.51</v>
      </c>
      <c r="H2422" s="1306">
        <f t="shared" ref="H2422:H2432" si="808">ROUND(G2422*24.09%,2)</f>
        <v>66.61</v>
      </c>
      <c r="I2422" s="1309">
        <f t="shared" ref="I2422:I2432" si="809">G2422+H2422</f>
        <v>343.12</v>
      </c>
    </row>
    <row r="2423" spans="1:9" x14ac:dyDescent="0.2">
      <c r="A2423" s="1290" t="s">
        <v>948</v>
      </c>
      <c r="B2423" s="1325">
        <v>158</v>
      </c>
      <c r="C2423" s="1306">
        <f t="shared" si="806"/>
        <v>1</v>
      </c>
      <c r="D2423" s="1305">
        <v>623</v>
      </c>
      <c r="E2423" s="1306">
        <f>D2423*C2423</f>
        <v>623</v>
      </c>
      <c r="F2423" s="1307">
        <v>1</v>
      </c>
      <c r="G2423" s="1308">
        <f t="shared" si="807"/>
        <v>623</v>
      </c>
      <c r="H2423" s="1306">
        <f t="shared" si="808"/>
        <v>150.08000000000001</v>
      </c>
      <c r="I2423" s="1309">
        <f t="shared" si="809"/>
        <v>773.08</v>
      </c>
    </row>
    <row r="2424" spans="1:9" x14ac:dyDescent="0.2">
      <c r="A2424" s="1290" t="s">
        <v>948</v>
      </c>
      <c r="B2424" s="1325">
        <v>158</v>
      </c>
      <c r="C2424" s="1306">
        <f t="shared" si="806"/>
        <v>1</v>
      </c>
      <c r="D2424" s="1305">
        <v>626</v>
      </c>
      <c r="E2424" s="1306">
        <f>D2424*C2424</f>
        <v>626</v>
      </c>
      <c r="F2424" s="1307">
        <v>1</v>
      </c>
      <c r="G2424" s="1308">
        <f t="shared" si="807"/>
        <v>626</v>
      </c>
      <c r="H2424" s="1306">
        <f t="shared" si="808"/>
        <v>150.80000000000001</v>
      </c>
      <c r="I2424" s="1309">
        <f t="shared" si="809"/>
        <v>776.8</v>
      </c>
    </row>
    <row r="2425" spans="1:9" x14ac:dyDescent="0.2">
      <c r="A2425" s="1290" t="s">
        <v>1653</v>
      </c>
      <c r="B2425" s="1325">
        <v>144</v>
      </c>
      <c r="C2425" s="1306">
        <f t="shared" si="806"/>
        <v>0.91139240506329111</v>
      </c>
      <c r="D2425" s="1305">
        <v>3.4885999999999999</v>
      </c>
      <c r="E2425" s="1306">
        <f t="shared" ref="E2425:E2432" si="810">D2425*B2425</f>
        <v>502.35839999999996</v>
      </c>
      <c r="F2425" s="1307">
        <v>1</v>
      </c>
      <c r="G2425" s="1308">
        <f t="shared" si="807"/>
        <v>502.36</v>
      </c>
      <c r="H2425" s="1306">
        <f t="shared" si="808"/>
        <v>121.02</v>
      </c>
      <c r="I2425" s="1309">
        <f t="shared" si="809"/>
        <v>623.38</v>
      </c>
    </row>
    <row r="2426" spans="1:9" x14ac:dyDescent="0.2">
      <c r="A2426" s="1290" t="s">
        <v>1653</v>
      </c>
      <c r="B2426" s="1325">
        <v>96</v>
      </c>
      <c r="C2426" s="1306">
        <f t="shared" si="806"/>
        <v>0.60759493670886078</v>
      </c>
      <c r="D2426" s="1305">
        <v>3.4885999999999999</v>
      </c>
      <c r="E2426" s="1306">
        <f t="shared" si="810"/>
        <v>334.90559999999999</v>
      </c>
      <c r="F2426" s="1307">
        <v>1</v>
      </c>
      <c r="G2426" s="1308">
        <f t="shared" si="807"/>
        <v>334.91</v>
      </c>
      <c r="H2426" s="1306">
        <f t="shared" si="808"/>
        <v>80.680000000000007</v>
      </c>
      <c r="I2426" s="1309">
        <f t="shared" si="809"/>
        <v>415.59000000000003</v>
      </c>
    </row>
    <row r="2427" spans="1:9" x14ac:dyDescent="0.2">
      <c r="A2427" s="1290" t="s">
        <v>1653</v>
      </c>
      <c r="B2427" s="1325">
        <v>224</v>
      </c>
      <c r="C2427" s="1306">
        <f t="shared" si="806"/>
        <v>1.4177215189873418</v>
      </c>
      <c r="D2427" s="1305">
        <v>3.4885999999999999</v>
      </c>
      <c r="E2427" s="1306">
        <f t="shared" si="810"/>
        <v>781.44640000000004</v>
      </c>
      <c r="F2427" s="1307">
        <v>1</v>
      </c>
      <c r="G2427" s="1308">
        <f t="shared" si="807"/>
        <v>781.45</v>
      </c>
      <c r="H2427" s="1306">
        <f t="shared" si="808"/>
        <v>188.25</v>
      </c>
      <c r="I2427" s="1309">
        <f t="shared" si="809"/>
        <v>969.7</v>
      </c>
    </row>
    <row r="2428" spans="1:9" x14ac:dyDescent="0.2">
      <c r="A2428" s="1290" t="s">
        <v>1653</v>
      </c>
      <c r="B2428" s="1325">
        <v>192</v>
      </c>
      <c r="C2428" s="1306">
        <f t="shared" si="806"/>
        <v>1.2151898734177216</v>
      </c>
      <c r="D2428" s="1305">
        <v>3.4885999999999999</v>
      </c>
      <c r="E2428" s="1306">
        <f t="shared" si="810"/>
        <v>669.81119999999999</v>
      </c>
      <c r="F2428" s="1307">
        <v>1</v>
      </c>
      <c r="G2428" s="1308">
        <f t="shared" si="807"/>
        <v>669.81</v>
      </c>
      <c r="H2428" s="1306">
        <f t="shared" si="808"/>
        <v>161.36000000000001</v>
      </c>
      <c r="I2428" s="1309">
        <f t="shared" si="809"/>
        <v>831.17</v>
      </c>
    </row>
    <row r="2429" spans="1:9" x14ac:dyDescent="0.2">
      <c r="A2429" s="1290" t="s">
        <v>1653</v>
      </c>
      <c r="B2429" s="1325">
        <v>216</v>
      </c>
      <c r="C2429" s="1306">
        <f t="shared" si="806"/>
        <v>1.3670886075949367</v>
      </c>
      <c r="D2429" s="1305">
        <v>3.4885999999999999</v>
      </c>
      <c r="E2429" s="1306">
        <f t="shared" si="810"/>
        <v>753.5376</v>
      </c>
      <c r="F2429" s="1307">
        <v>1</v>
      </c>
      <c r="G2429" s="1308">
        <f t="shared" si="807"/>
        <v>753.54</v>
      </c>
      <c r="H2429" s="1306">
        <f t="shared" si="808"/>
        <v>181.53</v>
      </c>
      <c r="I2429" s="1309">
        <f t="shared" si="809"/>
        <v>935.06999999999994</v>
      </c>
    </row>
    <row r="2430" spans="1:9" x14ac:dyDescent="0.2">
      <c r="A2430" s="1290" t="s">
        <v>1653</v>
      </c>
      <c r="B2430" s="1325">
        <v>144</v>
      </c>
      <c r="C2430" s="1306">
        <f t="shared" si="806"/>
        <v>0.91139240506329111</v>
      </c>
      <c r="D2430" s="1305">
        <v>3.4885999999999999</v>
      </c>
      <c r="E2430" s="1306">
        <f t="shared" si="810"/>
        <v>502.35839999999996</v>
      </c>
      <c r="F2430" s="1307">
        <v>1</v>
      </c>
      <c r="G2430" s="1308">
        <f t="shared" si="807"/>
        <v>502.36</v>
      </c>
      <c r="H2430" s="1306">
        <f t="shared" si="808"/>
        <v>121.02</v>
      </c>
      <c r="I2430" s="1309">
        <f t="shared" si="809"/>
        <v>623.38</v>
      </c>
    </row>
    <row r="2431" spans="1:9" x14ac:dyDescent="0.2">
      <c r="A2431" s="1290" t="s">
        <v>1653</v>
      </c>
      <c r="B2431" s="1325">
        <v>184</v>
      </c>
      <c r="C2431" s="1306">
        <f t="shared" si="806"/>
        <v>1.1645569620253164</v>
      </c>
      <c r="D2431" s="1305">
        <v>3.4885999999999999</v>
      </c>
      <c r="E2431" s="1306">
        <f t="shared" si="810"/>
        <v>641.90239999999994</v>
      </c>
      <c r="F2431" s="1307">
        <v>1</v>
      </c>
      <c r="G2431" s="1308">
        <f t="shared" si="807"/>
        <v>641.9</v>
      </c>
      <c r="H2431" s="1306">
        <f t="shared" si="808"/>
        <v>154.63</v>
      </c>
      <c r="I2431" s="1309">
        <f t="shared" si="809"/>
        <v>796.53</v>
      </c>
    </row>
    <row r="2432" spans="1:9" x14ac:dyDescent="0.2">
      <c r="A2432" s="1290" t="s">
        <v>1672</v>
      </c>
      <c r="B2432" s="1325">
        <v>168</v>
      </c>
      <c r="C2432" s="1306">
        <f t="shared" si="806"/>
        <v>1.0632911392405062</v>
      </c>
      <c r="D2432" s="1305">
        <v>4.0880000000000001</v>
      </c>
      <c r="E2432" s="1306">
        <f t="shared" si="810"/>
        <v>686.78399999999999</v>
      </c>
      <c r="F2432" s="1307">
        <v>1</v>
      </c>
      <c r="G2432" s="1308">
        <f t="shared" si="807"/>
        <v>686.78</v>
      </c>
      <c r="H2432" s="1306">
        <f t="shared" si="808"/>
        <v>165.45</v>
      </c>
      <c r="I2432" s="1309">
        <f t="shared" si="809"/>
        <v>852.23</v>
      </c>
    </row>
    <row r="2433" spans="1:9" x14ac:dyDescent="0.2">
      <c r="A2433" s="1288" t="s">
        <v>1791</v>
      </c>
      <c r="B2433" s="1323">
        <f>B2434+B2437+B2447+B2453</f>
        <v>2246.75</v>
      </c>
      <c r="C2433" s="1298">
        <f>C2434+C2437+C2447+C2453</f>
        <v>14.219936708860761</v>
      </c>
      <c r="D2433" s="1298"/>
      <c r="E2433" s="1298"/>
      <c r="F2433" s="1299"/>
      <c r="G2433" s="1298">
        <f>G2434+G2437+G2447+G2453</f>
        <v>12984.05</v>
      </c>
      <c r="H2433" s="1298">
        <f>H2434+H2437+H2447+H2453</f>
        <v>3127.8699999999994</v>
      </c>
      <c r="I2433" s="1300">
        <f>I2434+I2437+I2447+I2453</f>
        <v>16111.92</v>
      </c>
    </row>
    <row r="2434" spans="1:9" ht="25.5" x14ac:dyDescent="0.2">
      <c r="A2434" s="1289" t="s">
        <v>10</v>
      </c>
      <c r="B2434" s="1324">
        <f>SUM(B2435:B2436)</f>
        <v>171.75</v>
      </c>
      <c r="C2434" s="1302">
        <f>SUM(C2435:C2436)</f>
        <v>1.0870253164556962</v>
      </c>
      <c r="D2434" s="1302"/>
      <c r="E2434" s="1302"/>
      <c r="F2434" s="1312"/>
      <c r="G2434" s="1302">
        <f>SUM(G2435:G2436)</f>
        <v>1902.36</v>
      </c>
      <c r="H2434" s="1302">
        <f>SUM(H2435:H2436)</f>
        <v>458.28</v>
      </c>
      <c r="I2434" s="1304">
        <f>SUM(I2435:I2436)</f>
        <v>2360.64</v>
      </c>
    </row>
    <row r="2435" spans="1:9" x14ac:dyDescent="0.2">
      <c r="A2435" s="1290" t="s">
        <v>1789</v>
      </c>
      <c r="B2435" s="1325">
        <v>5.75</v>
      </c>
      <c r="C2435" s="1306">
        <f t="shared" ref="C2435:C2436" si="811">B2435/158</f>
        <v>3.6392405063291139E-2</v>
      </c>
      <c r="D2435" s="1305">
        <v>9.2608999999999995</v>
      </c>
      <c r="E2435" s="1306">
        <f>D2435*B2435</f>
        <v>53.250174999999999</v>
      </c>
      <c r="F2435" s="1307">
        <v>1</v>
      </c>
      <c r="G2435" s="1308">
        <f t="shared" ref="G2435:G2436" si="812">ROUND(E2435*F2435,2)</f>
        <v>53.25</v>
      </c>
      <c r="H2435" s="1306">
        <f>ROUND(G2435*24.09%,2)</f>
        <v>12.83</v>
      </c>
      <c r="I2435" s="1309">
        <f>G2435+H2435</f>
        <v>66.08</v>
      </c>
    </row>
    <row r="2436" spans="1:9" x14ac:dyDescent="0.2">
      <c r="A2436" s="1290" t="s">
        <v>1790</v>
      </c>
      <c r="B2436" s="1325">
        <v>166</v>
      </c>
      <c r="C2436" s="1306">
        <f t="shared" si="811"/>
        <v>1.0506329113924051</v>
      </c>
      <c r="D2436" s="1305">
        <v>1760</v>
      </c>
      <c r="E2436" s="1306">
        <f>D2436*C2436</f>
        <v>1849.1139240506329</v>
      </c>
      <c r="F2436" s="1307">
        <v>1</v>
      </c>
      <c r="G2436" s="1308">
        <f t="shared" si="812"/>
        <v>1849.11</v>
      </c>
      <c r="H2436" s="1306">
        <f>ROUND(G2436*24.09%,2)</f>
        <v>445.45</v>
      </c>
      <c r="I2436" s="1309">
        <f>G2436+H2436</f>
        <v>2294.56</v>
      </c>
    </row>
    <row r="2437" spans="1:9" ht="38.25" x14ac:dyDescent="0.2">
      <c r="A2437" s="1289" t="s">
        <v>8</v>
      </c>
      <c r="B2437" s="1324">
        <f>SUM(B2438:B2446)</f>
        <v>1052</v>
      </c>
      <c r="C2437" s="1302">
        <f>SUM(C2438:C2446)</f>
        <v>6.6582278481012667</v>
      </c>
      <c r="D2437" s="1302"/>
      <c r="E2437" s="1302"/>
      <c r="F2437" s="1312"/>
      <c r="G2437" s="1302">
        <f>SUM(G2438:G2446)</f>
        <v>7034.2899999999991</v>
      </c>
      <c r="H2437" s="1302">
        <f>SUM(H2438:H2446)</f>
        <v>1694.5699999999997</v>
      </c>
      <c r="I2437" s="1304">
        <f>SUM(I2438:I2446)</f>
        <v>8728.86</v>
      </c>
    </row>
    <row r="2438" spans="1:9" x14ac:dyDescent="0.2">
      <c r="A2438" s="1290" t="s">
        <v>966</v>
      </c>
      <c r="B2438" s="1325">
        <v>56</v>
      </c>
      <c r="C2438" s="1306">
        <f t="shared" ref="C2438:C2446" si="813">B2438/158</f>
        <v>0.35443037974683544</v>
      </c>
      <c r="D2438" s="1305">
        <v>6.1139999999999999</v>
      </c>
      <c r="E2438" s="1306">
        <f t="shared" ref="E2438:E2444" si="814">D2438*B2438</f>
        <v>342.38400000000001</v>
      </c>
      <c r="F2438" s="1307">
        <v>1</v>
      </c>
      <c r="G2438" s="1308">
        <f t="shared" ref="G2438:G2446" si="815">ROUND(E2438*F2438,2)</f>
        <v>342.38</v>
      </c>
      <c r="H2438" s="1306">
        <f t="shared" ref="H2438:H2446" si="816">ROUND(G2438*24.09%,2)</f>
        <v>82.48</v>
      </c>
      <c r="I2438" s="1309">
        <f t="shared" ref="I2438:I2446" si="817">G2438+H2438</f>
        <v>424.86</v>
      </c>
    </row>
    <row r="2439" spans="1:9" x14ac:dyDescent="0.2">
      <c r="A2439" s="1290" t="s">
        <v>966</v>
      </c>
      <c r="B2439" s="1325">
        <v>48</v>
      </c>
      <c r="C2439" s="1306">
        <f t="shared" si="813"/>
        <v>0.30379746835443039</v>
      </c>
      <c r="D2439" s="1305">
        <v>6.1139999999999999</v>
      </c>
      <c r="E2439" s="1306">
        <f t="shared" si="814"/>
        <v>293.47199999999998</v>
      </c>
      <c r="F2439" s="1307">
        <v>1</v>
      </c>
      <c r="G2439" s="1308">
        <f t="shared" si="815"/>
        <v>293.47000000000003</v>
      </c>
      <c r="H2439" s="1306">
        <f t="shared" si="816"/>
        <v>70.7</v>
      </c>
      <c r="I2439" s="1309">
        <f t="shared" si="817"/>
        <v>364.17</v>
      </c>
    </row>
    <row r="2440" spans="1:9" x14ac:dyDescent="0.2">
      <c r="A2440" s="1290" t="s">
        <v>966</v>
      </c>
      <c r="B2440" s="1325">
        <v>216</v>
      </c>
      <c r="C2440" s="1306">
        <f t="shared" si="813"/>
        <v>1.3670886075949367</v>
      </c>
      <c r="D2440" s="1305">
        <v>6.1139999999999999</v>
      </c>
      <c r="E2440" s="1306">
        <f t="shared" si="814"/>
        <v>1320.624</v>
      </c>
      <c r="F2440" s="1307">
        <v>1</v>
      </c>
      <c r="G2440" s="1308">
        <f t="shared" si="815"/>
        <v>1320.62</v>
      </c>
      <c r="H2440" s="1306">
        <f t="shared" si="816"/>
        <v>318.14</v>
      </c>
      <c r="I2440" s="1309">
        <f t="shared" si="817"/>
        <v>1638.7599999999998</v>
      </c>
    </row>
    <row r="2441" spans="1:9" x14ac:dyDescent="0.2">
      <c r="A2441" s="1290" t="s">
        <v>966</v>
      </c>
      <c r="B2441" s="1325">
        <v>120</v>
      </c>
      <c r="C2441" s="1306">
        <f t="shared" si="813"/>
        <v>0.759493670886076</v>
      </c>
      <c r="D2441" s="1305">
        <v>6.1139999999999999</v>
      </c>
      <c r="E2441" s="1306">
        <f t="shared" si="814"/>
        <v>733.68</v>
      </c>
      <c r="F2441" s="1307">
        <v>1</v>
      </c>
      <c r="G2441" s="1308">
        <f t="shared" si="815"/>
        <v>733.68</v>
      </c>
      <c r="H2441" s="1306">
        <f t="shared" si="816"/>
        <v>176.74</v>
      </c>
      <c r="I2441" s="1309">
        <f t="shared" si="817"/>
        <v>910.42</v>
      </c>
    </row>
    <row r="2442" spans="1:9" x14ac:dyDescent="0.2">
      <c r="A2442" s="1290" t="s">
        <v>612</v>
      </c>
      <c r="B2442" s="1325">
        <v>30</v>
      </c>
      <c r="C2442" s="1306">
        <f t="shared" si="813"/>
        <v>0.189873417721519</v>
      </c>
      <c r="D2442" s="1305">
        <v>6.1139999999999999</v>
      </c>
      <c r="E2442" s="1306">
        <f t="shared" si="814"/>
        <v>183.42</v>
      </c>
      <c r="F2442" s="1307">
        <v>1</v>
      </c>
      <c r="G2442" s="1308">
        <f t="shared" si="815"/>
        <v>183.42</v>
      </c>
      <c r="H2442" s="1306">
        <f t="shared" si="816"/>
        <v>44.19</v>
      </c>
      <c r="I2442" s="1309">
        <f t="shared" si="817"/>
        <v>227.60999999999999</v>
      </c>
    </row>
    <row r="2443" spans="1:9" x14ac:dyDescent="0.2">
      <c r="A2443" s="1290" t="s">
        <v>966</v>
      </c>
      <c r="B2443" s="1325">
        <v>72</v>
      </c>
      <c r="C2443" s="1306">
        <f t="shared" si="813"/>
        <v>0.45569620253164556</v>
      </c>
      <c r="D2443" s="1305">
        <v>6.1139999999999999</v>
      </c>
      <c r="E2443" s="1306">
        <f t="shared" si="814"/>
        <v>440.20799999999997</v>
      </c>
      <c r="F2443" s="1307">
        <v>1</v>
      </c>
      <c r="G2443" s="1308">
        <f t="shared" si="815"/>
        <v>440.21</v>
      </c>
      <c r="H2443" s="1306">
        <f t="shared" si="816"/>
        <v>106.05</v>
      </c>
      <c r="I2443" s="1309">
        <f t="shared" si="817"/>
        <v>546.26</v>
      </c>
    </row>
    <row r="2444" spans="1:9" x14ac:dyDescent="0.2">
      <c r="A2444" s="1290" t="s">
        <v>966</v>
      </c>
      <c r="B2444" s="1325">
        <v>218</v>
      </c>
      <c r="C2444" s="1306">
        <f t="shared" si="813"/>
        <v>1.379746835443038</v>
      </c>
      <c r="D2444" s="1305">
        <v>6.1139999999999999</v>
      </c>
      <c r="E2444" s="1306">
        <f t="shared" si="814"/>
        <v>1332.8519999999999</v>
      </c>
      <c r="F2444" s="1307">
        <v>1</v>
      </c>
      <c r="G2444" s="1308">
        <f t="shared" si="815"/>
        <v>1332.85</v>
      </c>
      <c r="H2444" s="1306">
        <f t="shared" si="816"/>
        <v>321.08</v>
      </c>
      <c r="I2444" s="1309">
        <f t="shared" si="817"/>
        <v>1653.9299999999998</v>
      </c>
    </row>
    <row r="2445" spans="1:9" x14ac:dyDescent="0.2">
      <c r="A2445" s="1290" t="s">
        <v>612</v>
      </c>
      <c r="B2445" s="1325">
        <v>158</v>
      </c>
      <c r="C2445" s="1306">
        <f t="shared" si="813"/>
        <v>1</v>
      </c>
      <c r="D2445" s="1305">
        <v>1230</v>
      </c>
      <c r="E2445" s="1306">
        <f>D2445*C2445</f>
        <v>1230</v>
      </c>
      <c r="F2445" s="1307">
        <v>1</v>
      </c>
      <c r="G2445" s="1308">
        <f t="shared" si="815"/>
        <v>1230</v>
      </c>
      <c r="H2445" s="1306">
        <f t="shared" si="816"/>
        <v>296.31</v>
      </c>
      <c r="I2445" s="1309">
        <f t="shared" si="817"/>
        <v>1526.31</v>
      </c>
    </row>
    <row r="2446" spans="1:9" x14ac:dyDescent="0.2">
      <c r="A2446" s="1290" t="s">
        <v>510</v>
      </c>
      <c r="B2446" s="1325">
        <v>134</v>
      </c>
      <c r="C2446" s="1306">
        <f t="shared" si="813"/>
        <v>0.84810126582278478</v>
      </c>
      <c r="D2446" s="1305">
        <v>1365</v>
      </c>
      <c r="E2446" s="1306">
        <f>D2446*C2446</f>
        <v>1157.6582278481012</v>
      </c>
      <c r="F2446" s="1307">
        <v>1</v>
      </c>
      <c r="G2446" s="1308">
        <f t="shared" si="815"/>
        <v>1157.6600000000001</v>
      </c>
      <c r="H2446" s="1306">
        <f t="shared" si="816"/>
        <v>278.88</v>
      </c>
      <c r="I2446" s="1309">
        <f t="shared" si="817"/>
        <v>1436.54</v>
      </c>
    </row>
    <row r="2447" spans="1:9" ht="38.25" x14ac:dyDescent="0.2">
      <c r="A2447" s="1289" t="s">
        <v>9</v>
      </c>
      <c r="B2447" s="1324">
        <f>SUM(B2448:B2452)</f>
        <v>760</v>
      </c>
      <c r="C2447" s="1302">
        <f>SUM(C2448:C2452)</f>
        <v>4.8101265822784809</v>
      </c>
      <c r="D2447" s="1302"/>
      <c r="E2447" s="1302"/>
      <c r="F2447" s="1312"/>
      <c r="G2447" s="1302">
        <f>SUM(G2448:G2452)</f>
        <v>3068.5200000000004</v>
      </c>
      <c r="H2447" s="1302">
        <f>SUM(H2448:H2452)</f>
        <v>739.21</v>
      </c>
      <c r="I2447" s="1304">
        <f>SUM(I2448:I2452)</f>
        <v>3807.7299999999996</v>
      </c>
    </row>
    <row r="2448" spans="1:9" x14ac:dyDescent="0.2">
      <c r="A2448" s="1290" t="s">
        <v>62</v>
      </c>
      <c r="B2448" s="1325">
        <v>64</v>
      </c>
      <c r="C2448" s="1306">
        <f t="shared" ref="C2448:C2452" si="818">B2448/158</f>
        <v>0.4050632911392405</v>
      </c>
      <c r="D2448" s="1305">
        <v>3.4885999999999999</v>
      </c>
      <c r="E2448" s="1306">
        <f>D2448*B2448</f>
        <v>223.2704</v>
      </c>
      <c r="F2448" s="1307">
        <v>1</v>
      </c>
      <c r="G2448" s="1308">
        <f t="shared" ref="G2448:G2452" si="819">ROUND(E2448*F2448,2)</f>
        <v>223.27</v>
      </c>
      <c r="H2448" s="1306">
        <f>ROUND(G2448*24.09%,2)</f>
        <v>53.79</v>
      </c>
      <c r="I2448" s="1309">
        <f>G2448+H2448</f>
        <v>277.06</v>
      </c>
    </row>
    <row r="2449" spans="1:9" x14ac:dyDescent="0.2">
      <c r="A2449" s="1290" t="s">
        <v>62</v>
      </c>
      <c r="B2449" s="1325">
        <v>72</v>
      </c>
      <c r="C2449" s="1306">
        <f t="shared" si="818"/>
        <v>0.45569620253164556</v>
      </c>
      <c r="D2449" s="1305">
        <v>4.0880000000000001</v>
      </c>
      <c r="E2449" s="1306">
        <f>D2449*B2449</f>
        <v>294.33600000000001</v>
      </c>
      <c r="F2449" s="1307">
        <v>1</v>
      </c>
      <c r="G2449" s="1308">
        <f t="shared" si="819"/>
        <v>294.33999999999997</v>
      </c>
      <c r="H2449" s="1306">
        <f>ROUND(G2449*24.09%,2)</f>
        <v>70.91</v>
      </c>
      <c r="I2449" s="1309">
        <f>G2449+H2449</f>
        <v>365.25</v>
      </c>
    </row>
    <row r="2450" spans="1:9" x14ac:dyDescent="0.2">
      <c r="A2450" s="1290" t="s">
        <v>62</v>
      </c>
      <c r="B2450" s="1325">
        <v>224</v>
      </c>
      <c r="C2450" s="1306">
        <f t="shared" si="818"/>
        <v>1.4177215189873418</v>
      </c>
      <c r="D2450" s="1305">
        <v>4.0880000000000001</v>
      </c>
      <c r="E2450" s="1306">
        <f>D2450*B2450</f>
        <v>915.71199999999999</v>
      </c>
      <c r="F2450" s="1307">
        <v>1</v>
      </c>
      <c r="G2450" s="1308">
        <f t="shared" si="819"/>
        <v>915.71</v>
      </c>
      <c r="H2450" s="1306">
        <f>ROUND(G2450*24.09%,2)</f>
        <v>220.59</v>
      </c>
      <c r="I2450" s="1309">
        <f>G2450+H2450</f>
        <v>1136.3</v>
      </c>
    </row>
    <row r="2451" spans="1:9" x14ac:dyDescent="0.2">
      <c r="A2451" s="1290" t="s">
        <v>62</v>
      </c>
      <c r="B2451" s="1325">
        <v>248</v>
      </c>
      <c r="C2451" s="1306">
        <f t="shared" si="818"/>
        <v>1.5696202531645569</v>
      </c>
      <c r="D2451" s="1305">
        <v>4.0880000000000001</v>
      </c>
      <c r="E2451" s="1306">
        <f>D2451*B2451</f>
        <v>1013.8240000000001</v>
      </c>
      <c r="F2451" s="1307">
        <v>1</v>
      </c>
      <c r="G2451" s="1308">
        <f t="shared" si="819"/>
        <v>1013.82</v>
      </c>
      <c r="H2451" s="1306">
        <f>ROUND(G2451*24.09%,2)</f>
        <v>244.23</v>
      </c>
      <c r="I2451" s="1309">
        <f>G2451+H2451</f>
        <v>1258.05</v>
      </c>
    </row>
    <row r="2452" spans="1:9" x14ac:dyDescent="0.2">
      <c r="A2452" s="1290" t="s">
        <v>62</v>
      </c>
      <c r="B2452" s="1325">
        <v>152</v>
      </c>
      <c r="C2452" s="1306">
        <f t="shared" si="818"/>
        <v>0.96202531645569622</v>
      </c>
      <c r="D2452" s="1305">
        <v>4.0880000000000001</v>
      </c>
      <c r="E2452" s="1306">
        <f>D2452*B2452</f>
        <v>621.37599999999998</v>
      </c>
      <c r="F2452" s="1307">
        <v>1</v>
      </c>
      <c r="G2452" s="1308">
        <f t="shared" si="819"/>
        <v>621.38</v>
      </c>
      <c r="H2452" s="1306">
        <f>ROUND(G2452*24.09%,2)</f>
        <v>149.69</v>
      </c>
      <c r="I2452" s="1309">
        <f>G2452+H2452</f>
        <v>771.06999999999994</v>
      </c>
    </row>
    <row r="2453" spans="1:9" ht="25.5" x14ac:dyDescent="0.2">
      <c r="A2453" s="1289" t="s">
        <v>7</v>
      </c>
      <c r="B2453" s="1324">
        <f>SUM(B2454:B2455)</f>
        <v>263</v>
      </c>
      <c r="C2453" s="1302">
        <f>SUM(C2454:C2455)</f>
        <v>1.6645569620253164</v>
      </c>
      <c r="D2453" s="1302"/>
      <c r="E2453" s="1302"/>
      <c r="F2453" s="1312"/>
      <c r="G2453" s="1302">
        <f>SUM(G2454:G2455)</f>
        <v>978.88000000000011</v>
      </c>
      <c r="H2453" s="1302">
        <f>SUM(H2454:H2455)</f>
        <v>235.81</v>
      </c>
      <c r="I2453" s="1304">
        <f>SUM(I2454:I2455)</f>
        <v>1214.69</v>
      </c>
    </row>
    <row r="2454" spans="1:9" x14ac:dyDescent="0.2">
      <c r="A2454" s="1290" t="s">
        <v>1757</v>
      </c>
      <c r="B2454" s="1325">
        <v>128</v>
      </c>
      <c r="C2454" s="1306">
        <f t="shared" ref="C2454:C2455" si="820">B2454/158</f>
        <v>0.810126582278481</v>
      </c>
      <c r="D2454" s="1305">
        <v>508</v>
      </c>
      <c r="E2454" s="1306">
        <f>D2454*C2454</f>
        <v>411.54430379746833</v>
      </c>
      <c r="F2454" s="1307">
        <v>1</v>
      </c>
      <c r="G2454" s="1308">
        <f t="shared" ref="G2454:G2455" si="821">ROUND(E2454*F2454,2)</f>
        <v>411.54</v>
      </c>
      <c r="H2454" s="1306">
        <f>ROUND(G2454*24.09%,2)</f>
        <v>99.14</v>
      </c>
      <c r="I2454" s="1309">
        <f>G2454+H2454</f>
        <v>510.68</v>
      </c>
    </row>
    <row r="2455" spans="1:9" x14ac:dyDescent="0.2">
      <c r="A2455" s="1290" t="s">
        <v>948</v>
      </c>
      <c r="B2455" s="1325">
        <v>135</v>
      </c>
      <c r="C2455" s="1306">
        <f t="shared" si="820"/>
        <v>0.85443037974683544</v>
      </c>
      <c r="D2455" s="1305">
        <v>664</v>
      </c>
      <c r="E2455" s="1306">
        <f>D2455*C2455</f>
        <v>567.34177215189868</v>
      </c>
      <c r="F2455" s="1307">
        <v>1</v>
      </c>
      <c r="G2455" s="1308">
        <f t="shared" si="821"/>
        <v>567.34</v>
      </c>
      <c r="H2455" s="1306">
        <f>ROUND(G2455*24.09%,2)</f>
        <v>136.66999999999999</v>
      </c>
      <c r="I2455" s="1309">
        <f>G2455+H2455</f>
        <v>704.01</v>
      </c>
    </row>
    <row r="2456" spans="1:9" ht="25.5" x14ac:dyDescent="0.2">
      <c r="A2456" s="1288" t="s">
        <v>1792</v>
      </c>
      <c r="B2456" s="1323">
        <f>B2457+B2461+B2477+B2491</f>
        <v>4950</v>
      </c>
      <c r="C2456" s="1298">
        <f>C2457+C2461+C2477+C2491</f>
        <v>31.329113924050635</v>
      </c>
      <c r="D2456" s="1298"/>
      <c r="E2456" s="1298"/>
      <c r="F2456" s="1299"/>
      <c r="G2456" s="1298">
        <f>G2457+G2461+G2477+G2491</f>
        <v>26695.82</v>
      </c>
      <c r="H2456" s="1298">
        <f>H2457+H2461+H2477+H2491</f>
        <v>6431.06</v>
      </c>
      <c r="I2456" s="1300">
        <f>I2457+I2461+I2477+I2491</f>
        <v>33126.879999999997</v>
      </c>
    </row>
    <row r="2457" spans="1:9" ht="25.5" x14ac:dyDescent="0.2">
      <c r="A2457" s="1289" t="s">
        <v>10</v>
      </c>
      <c r="B2457" s="1324">
        <f>SUM(B2458:B2460)</f>
        <v>198</v>
      </c>
      <c r="C2457" s="1302">
        <f>SUM(C2458:C2460)</f>
        <v>1.2531645569620253</v>
      </c>
      <c r="D2457" s="1302"/>
      <c r="E2457" s="1302"/>
      <c r="F2457" s="1312"/>
      <c r="G2457" s="1302">
        <f>SUM(G2458:G2460)</f>
        <v>2210.08</v>
      </c>
      <c r="H2457" s="1302">
        <f>SUM(H2458:H2460)</f>
        <v>532.41000000000008</v>
      </c>
      <c r="I2457" s="1304">
        <f>SUM(I2458:I2460)</f>
        <v>2742.49</v>
      </c>
    </row>
    <row r="2458" spans="1:9" x14ac:dyDescent="0.2">
      <c r="A2458" s="1290" t="s">
        <v>77</v>
      </c>
      <c r="B2458" s="1325">
        <v>103</v>
      </c>
      <c r="C2458" s="1306">
        <f t="shared" ref="C2458:C2460" si="822">B2458/158</f>
        <v>0.65189873417721522</v>
      </c>
      <c r="D2458" s="1305">
        <v>1760</v>
      </c>
      <c r="E2458" s="1306">
        <f>D2458*C2458</f>
        <v>1147.3417721518988</v>
      </c>
      <c r="F2458" s="1307">
        <v>1</v>
      </c>
      <c r="G2458" s="1308">
        <f t="shared" ref="G2458:G2460" si="823">ROUND(E2458*F2458,2)</f>
        <v>1147.3399999999999</v>
      </c>
      <c r="H2458" s="1306">
        <f>ROUND(G2458*24.09%,2)</f>
        <v>276.39</v>
      </c>
      <c r="I2458" s="1309">
        <f>G2458+H2458</f>
        <v>1423.73</v>
      </c>
    </row>
    <row r="2459" spans="1:9" x14ac:dyDescent="0.2">
      <c r="A2459" s="1290" t="s">
        <v>1790</v>
      </c>
      <c r="B2459" s="1325">
        <v>71</v>
      </c>
      <c r="C2459" s="1306">
        <f t="shared" si="822"/>
        <v>0.44936708860759494</v>
      </c>
      <c r="D2459" s="1305">
        <v>1767.5</v>
      </c>
      <c r="E2459" s="1306">
        <f>D2459*C2459</f>
        <v>794.25632911392404</v>
      </c>
      <c r="F2459" s="1307">
        <v>1</v>
      </c>
      <c r="G2459" s="1308">
        <f t="shared" si="823"/>
        <v>794.26</v>
      </c>
      <c r="H2459" s="1306">
        <f>ROUND(G2459*24.09%,2)</f>
        <v>191.34</v>
      </c>
      <c r="I2459" s="1309">
        <f>G2459+H2459</f>
        <v>985.6</v>
      </c>
    </row>
    <row r="2460" spans="1:9" x14ac:dyDescent="0.2">
      <c r="A2460" s="1290" t="s">
        <v>1790</v>
      </c>
      <c r="B2460" s="1325">
        <v>24</v>
      </c>
      <c r="C2460" s="1306">
        <f t="shared" si="822"/>
        <v>0.15189873417721519</v>
      </c>
      <c r="D2460" s="1305">
        <v>1767.5</v>
      </c>
      <c r="E2460" s="1306">
        <f>D2460*C2460</f>
        <v>268.48101265822788</v>
      </c>
      <c r="F2460" s="1307">
        <v>1</v>
      </c>
      <c r="G2460" s="1308">
        <f t="shared" si="823"/>
        <v>268.48</v>
      </c>
      <c r="H2460" s="1306">
        <f>ROUND(G2460*24.09%,2)</f>
        <v>64.680000000000007</v>
      </c>
      <c r="I2460" s="1309">
        <f>G2460+H2460</f>
        <v>333.16</v>
      </c>
    </row>
    <row r="2461" spans="1:9" ht="38.25" x14ac:dyDescent="0.2">
      <c r="A2461" s="1289" t="s">
        <v>8</v>
      </c>
      <c r="B2461" s="1324">
        <f>SUM(B2462:B2476)</f>
        <v>2277</v>
      </c>
      <c r="C2461" s="1302">
        <f>SUM(C2462:C2476)</f>
        <v>14.411392405063292</v>
      </c>
      <c r="D2461" s="1302"/>
      <c r="E2461" s="1302"/>
      <c r="F2461" s="1312"/>
      <c r="G2461" s="1302">
        <f>SUM(G2462:G2476)</f>
        <v>14459.46</v>
      </c>
      <c r="H2461" s="1302">
        <f>SUM(H2462:H2476)</f>
        <v>3483.3000000000006</v>
      </c>
      <c r="I2461" s="1304">
        <f>SUM(I2462:I2476)</f>
        <v>17942.760000000002</v>
      </c>
    </row>
    <row r="2462" spans="1:9" x14ac:dyDescent="0.2">
      <c r="A2462" s="1290" t="s">
        <v>966</v>
      </c>
      <c r="B2462" s="1325">
        <v>200</v>
      </c>
      <c r="C2462" s="1306">
        <f t="shared" ref="C2462:C2490" si="824">B2462/158</f>
        <v>1.2658227848101267</v>
      </c>
      <c r="D2462" s="1305">
        <v>6.1139999999999999</v>
      </c>
      <c r="E2462" s="1306">
        <f t="shared" ref="E2462:E2474" si="825">D2462*B2462</f>
        <v>1222.8</v>
      </c>
      <c r="F2462" s="1307">
        <v>1</v>
      </c>
      <c r="G2462" s="1308">
        <f t="shared" ref="G2462:G2476" si="826">ROUND(E2462*F2462,2)</f>
        <v>1222.8</v>
      </c>
      <c r="H2462" s="1306">
        <f t="shared" ref="H2462:H2476" si="827">ROUND(G2462*24.09%,2)</f>
        <v>294.57</v>
      </c>
      <c r="I2462" s="1309">
        <f t="shared" ref="I2462:I2476" si="828">G2462+H2462</f>
        <v>1517.37</v>
      </c>
    </row>
    <row r="2463" spans="1:9" x14ac:dyDescent="0.2">
      <c r="A2463" s="1290" t="s">
        <v>612</v>
      </c>
      <c r="B2463" s="1325">
        <v>120</v>
      </c>
      <c r="C2463" s="1306">
        <f t="shared" si="824"/>
        <v>0.759493670886076</v>
      </c>
      <c r="D2463" s="1305">
        <v>6.1139999999999999</v>
      </c>
      <c r="E2463" s="1306">
        <f t="shared" si="825"/>
        <v>733.68</v>
      </c>
      <c r="F2463" s="1307">
        <v>1</v>
      </c>
      <c r="G2463" s="1308">
        <f t="shared" si="826"/>
        <v>733.68</v>
      </c>
      <c r="H2463" s="1306">
        <f t="shared" si="827"/>
        <v>176.74</v>
      </c>
      <c r="I2463" s="1309">
        <f t="shared" si="828"/>
        <v>910.42</v>
      </c>
    </row>
    <row r="2464" spans="1:9" x14ac:dyDescent="0.2">
      <c r="A2464" s="1290" t="s">
        <v>966</v>
      </c>
      <c r="B2464" s="1325">
        <v>24</v>
      </c>
      <c r="C2464" s="1306">
        <f t="shared" si="824"/>
        <v>0.15189873417721519</v>
      </c>
      <c r="D2464" s="1305">
        <v>6.1139999999999999</v>
      </c>
      <c r="E2464" s="1306">
        <f t="shared" si="825"/>
        <v>146.73599999999999</v>
      </c>
      <c r="F2464" s="1307">
        <v>1</v>
      </c>
      <c r="G2464" s="1308">
        <f t="shared" si="826"/>
        <v>146.74</v>
      </c>
      <c r="H2464" s="1306">
        <f t="shared" si="827"/>
        <v>35.35</v>
      </c>
      <c r="I2464" s="1309">
        <f t="shared" si="828"/>
        <v>182.09</v>
      </c>
    </row>
    <row r="2465" spans="1:9" x14ac:dyDescent="0.2">
      <c r="A2465" s="1290" t="s">
        <v>966</v>
      </c>
      <c r="B2465" s="1325">
        <v>240</v>
      </c>
      <c r="C2465" s="1306">
        <f t="shared" si="824"/>
        <v>1.518987341772152</v>
      </c>
      <c r="D2465" s="1305">
        <v>6.1139999999999999</v>
      </c>
      <c r="E2465" s="1306">
        <f t="shared" si="825"/>
        <v>1467.36</v>
      </c>
      <c r="F2465" s="1307">
        <v>1</v>
      </c>
      <c r="G2465" s="1308">
        <f t="shared" si="826"/>
        <v>1467.36</v>
      </c>
      <c r="H2465" s="1306">
        <f t="shared" si="827"/>
        <v>353.49</v>
      </c>
      <c r="I2465" s="1309">
        <f t="shared" si="828"/>
        <v>1820.85</v>
      </c>
    </row>
    <row r="2466" spans="1:9" x14ac:dyDescent="0.2">
      <c r="A2466" s="1290" t="s">
        <v>966</v>
      </c>
      <c r="B2466" s="1325">
        <v>48</v>
      </c>
      <c r="C2466" s="1306">
        <f t="shared" si="824"/>
        <v>0.30379746835443039</v>
      </c>
      <c r="D2466" s="1305">
        <v>6.1139999999999999</v>
      </c>
      <c r="E2466" s="1306">
        <f t="shared" si="825"/>
        <v>293.47199999999998</v>
      </c>
      <c r="F2466" s="1307">
        <v>1</v>
      </c>
      <c r="G2466" s="1308">
        <f t="shared" si="826"/>
        <v>293.47000000000003</v>
      </c>
      <c r="H2466" s="1306">
        <f t="shared" si="827"/>
        <v>70.7</v>
      </c>
      <c r="I2466" s="1309">
        <f t="shared" si="828"/>
        <v>364.17</v>
      </c>
    </row>
    <row r="2467" spans="1:9" x14ac:dyDescent="0.2">
      <c r="A2467" s="1290" t="s">
        <v>966</v>
      </c>
      <c r="B2467" s="1325">
        <v>216</v>
      </c>
      <c r="C2467" s="1306">
        <f t="shared" si="824"/>
        <v>1.3670886075949367</v>
      </c>
      <c r="D2467" s="1305">
        <v>6.1139999999999999</v>
      </c>
      <c r="E2467" s="1306">
        <f t="shared" si="825"/>
        <v>1320.624</v>
      </c>
      <c r="F2467" s="1307">
        <v>1</v>
      </c>
      <c r="G2467" s="1308">
        <f t="shared" si="826"/>
        <v>1320.62</v>
      </c>
      <c r="H2467" s="1306">
        <f t="shared" si="827"/>
        <v>318.14</v>
      </c>
      <c r="I2467" s="1309">
        <f t="shared" si="828"/>
        <v>1638.7599999999998</v>
      </c>
    </row>
    <row r="2468" spans="1:9" x14ac:dyDescent="0.2">
      <c r="A2468" s="1290" t="s">
        <v>966</v>
      </c>
      <c r="B2468" s="1325">
        <v>240</v>
      </c>
      <c r="C2468" s="1306">
        <f t="shared" si="824"/>
        <v>1.518987341772152</v>
      </c>
      <c r="D2468" s="1305">
        <v>6.1139999999999999</v>
      </c>
      <c r="E2468" s="1306">
        <f t="shared" si="825"/>
        <v>1467.36</v>
      </c>
      <c r="F2468" s="1307">
        <v>1</v>
      </c>
      <c r="G2468" s="1308">
        <f t="shared" si="826"/>
        <v>1467.36</v>
      </c>
      <c r="H2468" s="1306">
        <f t="shared" si="827"/>
        <v>353.49</v>
      </c>
      <c r="I2468" s="1309">
        <f t="shared" si="828"/>
        <v>1820.85</v>
      </c>
    </row>
    <row r="2469" spans="1:9" x14ac:dyDescent="0.2">
      <c r="A2469" s="1290" t="s">
        <v>966</v>
      </c>
      <c r="B2469" s="1325">
        <v>96</v>
      </c>
      <c r="C2469" s="1306">
        <f t="shared" si="824"/>
        <v>0.60759493670886078</v>
      </c>
      <c r="D2469" s="1305">
        <v>6.1139999999999999</v>
      </c>
      <c r="E2469" s="1306">
        <f t="shared" si="825"/>
        <v>586.94399999999996</v>
      </c>
      <c r="F2469" s="1307">
        <v>1</v>
      </c>
      <c r="G2469" s="1308">
        <f t="shared" si="826"/>
        <v>586.94000000000005</v>
      </c>
      <c r="H2469" s="1306">
        <f t="shared" si="827"/>
        <v>141.38999999999999</v>
      </c>
      <c r="I2469" s="1309">
        <f t="shared" si="828"/>
        <v>728.33</v>
      </c>
    </row>
    <row r="2470" spans="1:9" x14ac:dyDescent="0.2">
      <c r="A2470" s="1290" t="s">
        <v>612</v>
      </c>
      <c r="B2470" s="1325">
        <v>192</v>
      </c>
      <c r="C2470" s="1306">
        <f t="shared" si="824"/>
        <v>1.2151898734177216</v>
      </c>
      <c r="D2470" s="1305">
        <v>6.1139999999999999</v>
      </c>
      <c r="E2470" s="1306">
        <f t="shared" si="825"/>
        <v>1173.8879999999999</v>
      </c>
      <c r="F2470" s="1307">
        <v>1</v>
      </c>
      <c r="G2470" s="1308">
        <f t="shared" si="826"/>
        <v>1173.8900000000001</v>
      </c>
      <c r="H2470" s="1306">
        <f t="shared" si="827"/>
        <v>282.79000000000002</v>
      </c>
      <c r="I2470" s="1309">
        <f t="shared" si="828"/>
        <v>1456.68</v>
      </c>
    </row>
    <row r="2471" spans="1:9" x14ac:dyDescent="0.2">
      <c r="A2471" s="1290" t="s">
        <v>966</v>
      </c>
      <c r="B2471" s="1325">
        <v>72</v>
      </c>
      <c r="C2471" s="1306">
        <f t="shared" si="824"/>
        <v>0.45569620253164556</v>
      </c>
      <c r="D2471" s="1305">
        <v>6.1139999999999999</v>
      </c>
      <c r="E2471" s="1306">
        <f t="shared" si="825"/>
        <v>440.20799999999997</v>
      </c>
      <c r="F2471" s="1307">
        <v>1</v>
      </c>
      <c r="G2471" s="1308">
        <f t="shared" si="826"/>
        <v>440.21</v>
      </c>
      <c r="H2471" s="1306">
        <f t="shared" si="827"/>
        <v>106.05</v>
      </c>
      <c r="I2471" s="1309">
        <f t="shared" si="828"/>
        <v>546.26</v>
      </c>
    </row>
    <row r="2472" spans="1:9" x14ac:dyDescent="0.2">
      <c r="A2472" s="1290" t="s">
        <v>612</v>
      </c>
      <c r="B2472" s="1325">
        <v>112</v>
      </c>
      <c r="C2472" s="1306">
        <f t="shared" si="824"/>
        <v>0.70886075949367089</v>
      </c>
      <c r="D2472" s="1305">
        <v>6.1139999999999999</v>
      </c>
      <c r="E2472" s="1306">
        <f t="shared" si="825"/>
        <v>684.76800000000003</v>
      </c>
      <c r="F2472" s="1307">
        <v>1</v>
      </c>
      <c r="G2472" s="1308">
        <f t="shared" si="826"/>
        <v>684.77</v>
      </c>
      <c r="H2472" s="1306">
        <f t="shared" si="827"/>
        <v>164.96</v>
      </c>
      <c r="I2472" s="1309">
        <f t="shared" si="828"/>
        <v>849.73</v>
      </c>
    </row>
    <row r="2473" spans="1:9" x14ac:dyDescent="0.2">
      <c r="A2473" s="1290" t="s">
        <v>612</v>
      </c>
      <c r="B2473" s="1325">
        <v>264</v>
      </c>
      <c r="C2473" s="1306">
        <f t="shared" si="824"/>
        <v>1.6708860759493671</v>
      </c>
      <c r="D2473" s="1305">
        <v>6.1139999999999999</v>
      </c>
      <c r="E2473" s="1306">
        <f t="shared" si="825"/>
        <v>1614.096</v>
      </c>
      <c r="F2473" s="1307">
        <v>1</v>
      </c>
      <c r="G2473" s="1308">
        <f t="shared" si="826"/>
        <v>1614.1</v>
      </c>
      <c r="H2473" s="1306">
        <f t="shared" si="827"/>
        <v>388.84</v>
      </c>
      <c r="I2473" s="1309">
        <f t="shared" si="828"/>
        <v>2002.9399999999998</v>
      </c>
    </row>
    <row r="2474" spans="1:9" x14ac:dyDescent="0.2">
      <c r="A2474" s="1290" t="s">
        <v>612</v>
      </c>
      <c r="B2474" s="1325">
        <v>240</v>
      </c>
      <c r="C2474" s="1306">
        <f t="shared" si="824"/>
        <v>1.518987341772152</v>
      </c>
      <c r="D2474" s="1305">
        <v>6.1139999999999999</v>
      </c>
      <c r="E2474" s="1306">
        <f t="shared" si="825"/>
        <v>1467.36</v>
      </c>
      <c r="F2474" s="1307">
        <v>1</v>
      </c>
      <c r="G2474" s="1308">
        <f t="shared" si="826"/>
        <v>1467.36</v>
      </c>
      <c r="H2474" s="1306">
        <f t="shared" si="827"/>
        <v>353.49</v>
      </c>
      <c r="I2474" s="1309">
        <f t="shared" si="828"/>
        <v>1820.85</v>
      </c>
    </row>
    <row r="2475" spans="1:9" x14ac:dyDescent="0.2">
      <c r="A2475" s="1290" t="s">
        <v>510</v>
      </c>
      <c r="B2475" s="1325">
        <v>158</v>
      </c>
      <c r="C2475" s="1306">
        <f t="shared" si="824"/>
        <v>1</v>
      </c>
      <c r="D2475" s="1305">
        <v>1365</v>
      </c>
      <c r="E2475" s="1306">
        <f>D2475*C2475</f>
        <v>1365</v>
      </c>
      <c r="F2475" s="1307">
        <v>1</v>
      </c>
      <c r="G2475" s="1308">
        <f t="shared" si="826"/>
        <v>1365</v>
      </c>
      <c r="H2475" s="1306">
        <f t="shared" si="827"/>
        <v>328.83</v>
      </c>
      <c r="I2475" s="1309">
        <f t="shared" si="828"/>
        <v>1693.83</v>
      </c>
    </row>
    <row r="2476" spans="1:9" x14ac:dyDescent="0.2">
      <c r="A2476" s="1290" t="s">
        <v>510</v>
      </c>
      <c r="B2476" s="1325">
        <v>55</v>
      </c>
      <c r="C2476" s="1306">
        <f t="shared" si="824"/>
        <v>0.34810126582278483</v>
      </c>
      <c r="D2476" s="1305">
        <v>1365</v>
      </c>
      <c r="E2476" s="1306">
        <f>D2476*C2476</f>
        <v>475.15822784810132</v>
      </c>
      <c r="F2476" s="1307">
        <v>1</v>
      </c>
      <c r="G2476" s="1308">
        <f t="shared" si="826"/>
        <v>475.16</v>
      </c>
      <c r="H2476" s="1306">
        <f t="shared" si="827"/>
        <v>114.47</v>
      </c>
      <c r="I2476" s="1309">
        <f t="shared" si="828"/>
        <v>589.63</v>
      </c>
    </row>
    <row r="2477" spans="1:9" ht="38.25" x14ac:dyDescent="0.2">
      <c r="A2477" s="1289" t="s">
        <v>9</v>
      </c>
      <c r="B2477" s="1324">
        <f>SUM(B2478:B2490)</f>
        <v>2208</v>
      </c>
      <c r="C2477" s="1302">
        <f>SUM(C2478:C2490)</f>
        <v>13.974683544303797</v>
      </c>
      <c r="D2477" s="1302"/>
      <c r="E2477" s="1302"/>
      <c r="F2477" s="1312"/>
      <c r="G2477" s="1302">
        <f>SUM(G2478:G2490)</f>
        <v>9026.31</v>
      </c>
      <c r="H2477" s="1302">
        <f>SUM(H2478:H2490)</f>
        <v>2174.4499999999998</v>
      </c>
      <c r="I2477" s="1304">
        <f>SUM(I2478:I2490)</f>
        <v>11200.759999999997</v>
      </c>
    </row>
    <row r="2478" spans="1:9" x14ac:dyDescent="0.2">
      <c r="A2478" s="1290" t="s">
        <v>62</v>
      </c>
      <c r="B2478" s="1325">
        <v>216</v>
      </c>
      <c r="C2478" s="1306">
        <f t="shared" si="824"/>
        <v>1.3670886075949367</v>
      </c>
      <c r="D2478" s="1305">
        <v>4.0880000000000001</v>
      </c>
      <c r="E2478" s="1306">
        <f t="shared" ref="E2478:E2490" si="829">D2478*B2478</f>
        <v>883.00800000000004</v>
      </c>
      <c r="F2478" s="1307">
        <v>1</v>
      </c>
      <c r="G2478" s="1308">
        <f t="shared" ref="G2478:G2490" si="830">ROUND(E2478*F2478,2)</f>
        <v>883.01</v>
      </c>
      <c r="H2478" s="1306">
        <f t="shared" ref="H2478:H2490" si="831">ROUND(G2478*24.09%,2)</f>
        <v>212.72</v>
      </c>
      <c r="I2478" s="1309">
        <f t="shared" ref="I2478:I2490" si="832">G2478+H2478</f>
        <v>1095.73</v>
      </c>
    </row>
    <row r="2479" spans="1:9" x14ac:dyDescent="0.2">
      <c r="A2479" s="1290" t="s">
        <v>62</v>
      </c>
      <c r="B2479" s="1325">
        <v>72</v>
      </c>
      <c r="C2479" s="1306">
        <f t="shared" si="824"/>
        <v>0.45569620253164556</v>
      </c>
      <c r="D2479" s="1305">
        <v>4.0880000000000001</v>
      </c>
      <c r="E2479" s="1306">
        <f t="shared" si="829"/>
        <v>294.33600000000001</v>
      </c>
      <c r="F2479" s="1307">
        <v>1</v>
      </c>
      <c r="G2479" s="1308">
        <f t="shared" si="830"/>
        <v>294.33999999999997</v>
      </c>
      <c r="H2479" s="1306">
        <f t="shared" si="831"/>
        <v>70.91</v>
      </c>
      <c r="I2479" s="1309">
        <f t="shared" si="832"/>
        <v>365.25</v>
      </c>
    </row>
    <row r="2480" spans="1:9" x14ac:dyDescent="0.2">
      <c r="A2480" s="1290" t="s">
        <v>62</v>
      </c>
      <c r="B2480" s="1325">
        <v>216</v>
      </c>
      <c r="C2480" s="1306">
        <f t="shared" si="824"/>
        <v>1.3670886075949367</v>
      </c>
      <c r="D2480" s="1305">
        <v>4.0880000000000001</v>
      </c>
      <c r="E2480" s="1306">
        <f t="shared" si="829"/>
        <v>883.00800000000004</v>
      </c>
      <c r="F2480" s="1307">
        <v>1</v>
      </c>
      <c r="G2480" s="1308">
        <f t="shared" si="830"/>
        <v>883.01</v>
      </c>
      <c r="H2480" s="1306">
        <f t="shared" si="831"/>
        <v>212.72</v>
      </c>
      <c r="I2480" s="1309">
        <f t="shared" si="832"/>
        <v>1095.73</v>
      </c>
    </row>
    <row r="2481" spans="1:9" x14ac:dyDescent="0.2">
      <c r="A2481" s="1290" t="s">
        <v>62</v>
      </c>
      <c r="B2481" s="1325">
        <v>184</v>
      </c>
      <c r="C2481" s="1306">
        <f t="shared" si="824"/>
        <v>1.1645569620253164</v>
      </c>
      <c r="D2481" s="1305">
        <v>4.0880000000000001</v>
      </c>
      <c r="E2481" s="1306">
        <f t="shared" si="829"/>
        <v>752.19200000000001</v>
      </c>
      <c r="F2481" s="1307">
        <v>1</v>
      </c>
      <c r="G2481" s="1308">
        <f t="shared" si="830"/>
        <v>752.19</v>
      </c>
      <c r="H2481" s="1306">
        <f t="shared" si="831"/>
        <v>181.2</v>
      </c>
      <c r="I2481" s="1309">
        <f t="shared" si="832"/>
        <v>933.3900000000001</v>
      </c>
    </row>
    <row r="2482" spans="1:9" x14ac:dyDescent="0.2">
      <c r="A2482" s="1290" t="s">
        <v>62</v>
      </c>
      <c r="B2482" s="1325">
        <v>216</v>
      </c>
      <c r="C2482" s="1306">
        <f t="shared" si="824"/>
        <v>1.3670886075949367</v>
      </c>
      <c r="D2482" s="1305">
        <v>4.0880000000000001</v>
      </c>
      <c r="E2482" s="1306">
        <f t="shared" si="829"/>
        <v>883.00800000000004</v>
      </c>
      <c r="F2482" s="1307">
        <v>1</v>
      </c>
      <c r="G2482" s="1308">
        <f t="shared" si="830"/>
        <v>883.01</v>
      </c>
      <c r="H2482" s="1306">
        <f t="shared" si="831"/>
        <v>212.72</v>
      </c>
      <c r="I2482" s="1309">
        <f t="shared" si="832"/>
        <v>1095.73</v>
      </c>
    </row>
    <row r="2483" spans="1:9" x14ac:dyDescent="0.2">
      <c r="A2483" s="1290" t="s">
        <v>62</v>
      </c>
      <c r="B2483" s="1325">
        <v>48</v>
      </c>
      <c r="C2483" s="1306">
        <f t="shared" si="824"/>
        <v>0.30379746835443039</v>
      </c>
      <c r="D2483" s="1305">
        <v>4.0880000000000001</v>
      </c>
      <c r="E2483" s="1306">
        <f t="shared" si="829"/>
        <v>196.22399999999999</v>
      </c>
      <c r="F2483" s="1307">
        <v>1</v>
      </c>
      <c r="G2483" s="1308">
        <f t="shared" si="830"/>
        <v>196.22</v>
      </c>
      <c r="H2483" s="1306">
        <f t="shared" si="831"/>
        <v>47.27</v>
      </c>
      <c r="I2483" s="1309">
        <f t="shared" si="832"/>
        <v>243.49</v>
      </c>
    </row>
    <row r="2484" spans="1:9" x14ac:dyDescent="0.2">
      <c r="A2484" s="1290" t="s">
        <v>62</v>
      </c>
      <c r="B2484" s="1325">
        <v>176</v>
      </c>
      <c r="C2484" s="1306">
        <f t="shared" si="824"/>
        <v>1.1139240506329113</v>
      </c>
      <c r="D2484" s="1305">
        <v>4.0880000000000001</v>
      </c>
      <c r="E2484" s="1306">
        <f t="shared" si="829"/>
        <v>719.48800000000006</v>
      </c>
      <c r="F2484" s="1307">
        <v>1</v>
      </c>
      <c r="G2484" s="1308">
        <f t="shared" si="830"/>
        <v>719.49</v>
      </c>
      <c r="H2484" s="1306">
        <f t="shared" si="831"/>
        <v>173.33</v>
      </c>
      <c r="I2484" s="1309">
        <f t="shared" si="832"/>
        <v>892.82</v>
      </c>
    </row>
    <row r="2485" spans="1:9" x14ac:dyDescent="0.2">
      <c r="A2485" s="1290" t="s">
        <v>62</v>
      </c>
      <c r="B2485" s="1325">
        <v>96</v>
      </c>
      <c r="C2485" s="1306">
        <f t="shared" si="824"/>
        <v>0.60759493670886078</v>
      </c>
      <c r="D2485" s="1305">
        <v>4.0880000000000001</v>
      </c>
      <c r="E2485" s="1306">
        <f t="shared" si="829"/>
        <v>392.44799999999998</v>
      </c>
      <c r="F2485" s="1307">
        <v>1</v>
      </c>
      <c r="G2485" s="1308">
        <f t="shared" si="830"/>
        <v>392.45</v>
      </c>
      <c r="H2485" s="1306">
        <f t="shared" si="831"/>
        <v>94.54</v>
      </c>
      <c r="I2485" s="1309">
        <f t="shared" si="832"/>
        <v>486.99</v>
      </c>
    </row>
    <row r="2486" spans="1:9" x14ac:dyDescent="0.2">
      <c r="A2486" s="1290" t="s">
        <v>62</v>
      </c>
      <c r="B2486" s="1325">
        <v>144</v>
      </c>
      <c r="C2486" s="1306">
        <f t="shared" si="824"/>
        <v>0.91139240506329111</v>
      </c>
      <c r="D2486" s="1305">
        <v>4.0880000000000001</v>
      </c>
      <c r="E2486" s="1306">
        <f t="shared" si="829"/>
        <v>588.67200000000003</v>
      </c>
      <c r="F2486" s="1307">
        <v>1</v>
      </c>
      <c r="G2486" s="1308">
        <f t="shared" si="830"/>
        <v>588.66999999999996</v>
      </c>
      <c r="H2486" s="1306">
        <f t="shared" si="831"/>
        <v>141.81</v>
      </c>
      <c r="I2486" s="1309">
        <f t="shared" si="832"/>
        <v>730.48</v>
      </c>
    </row>
    <row r="2487" spans="1:9" x14ac:dyDescent="0.2">
      <c r="A2487" s="1290" t="s">
        <v>62</v>
      </c>
      <c r="B2487" s="1325">
        <v>96</v>
      </c>
      <c r="C2487" s="1306">
        <f t="shared" si="824"/>
        <v>0.60759493670886078</v>
      </c>
      <c r="D2487" s="1305">
        <v>4.0880000000000001</v>
      </c>
      <c r="E2487" s="1306">
        <f t="shared" si="829"/>
        <v>392.44799999999998</v>
      </c>
      <c r="F2487" s="1307">
        <v>1</v>
      </c>
      <c r="G2487" s="1308">
        <f t="shared" si="830"/>
        <v>392.45</v>
      </c>
      <c r="H2487" s="1306">
        <f t="shared" si="831"/>
        <v>94.54</v>
      </c>
      <c r="I2487" s="1309">
        <f t="shared" si="832"/>
        <v>486.99</v>
      </c>
    </row>
    <row r="2488" spans="1:9" x14ac:dyDescent="0.2">
      <c r="A2488" s="1290" t="s">
        <v>62</v>
      </c>
      <c r="B2488" s="1325">
        <v>232</v>
      </c>
      <c r="C2488" s="1306">
        <f t="shared" si="824"/>
        <v>1.4683544303797469</v>
      </c>
      <c r="D2488" s="1305">
        <v>4.0880000000000001</v>
      </c>
      <c r="E2488" s="1306">
        <f t="shared" si="829"/>
        <v>948.41600000000005</v>
      </c>
      <c r="F2488" s="1307">
        <v>1</v>
      </c>
      <c r="G2488" s="1308">
        <f t="shared" si="830"/>
        <v>948.42</v>
      </c>
      <c r="H2488" s="1306">
        <f t="shared" si="831"/>
        <v>228.47</v>
      </c>
      <c r="I2488" s="1309">
        <f t="shared" si="832"/>
        <v>1176.8899999999999</v>
      </c>
    </row>
    <row r="2489" spans="1:9" x14ac:dyDescent="0.2">
      <c r="A2489" s="1290" t="s">
        <v>62</v>
      </c>
      <c r="B2489" s="1325">
        <v>264</v>
      </c>
      <c r="C2489" s="1306">
        <f t="shared" si="824"/>
        <v>1.6708860759493671</v>
      </c>
      <c r="D2489" s="1305">
        <v>4.0880000000000001</v>
      </c>
      <c r="E2489" s="1306">
        <f t="shared" si="829"/>
        <v>1079.232</v>
      </c>
      <c r="F2489" s="1307">
        <v>1</v>
      </c>
      <c r="G2489" s="1308">
        <f t="shared" si="830"/>
        <v>1079.23</v>
      </c>
      <c r="H2489" s="1306">
        <f t="shared" si="831"/>
        <v>259.99</v>
      </c>
      <c r="I2489" s="1309">
        <f t="shared" si="832"/>
        <v>1339.22</v>
      </c>
    </row>
    <row r="2490" spans="1:9" x14ac:dyDescent="0.2">
      <c r="A2490" s="1290" t="s">
        <v>62</v>
      </c>
      <c r="B2490" s="1325">
        <v>248</v>
      </c>
      <c r="C2490" s="1306">
        <f t="shared" si="824"/>
        <v>1.5696202531645569</v>
      </c>
      <c r="D2490" s="1305">
        <v>4.0880000000000001</v>
      </c>
      <c r="E2490" s="1306">
        <f t="shared" si="829"/>
        <v>1013.8240000000001</v>
      </c>
      <c r="F2490" s="1307">
        <v>1</v>
      </c>
      <c r="G2490" s="1308">
        <f t="shared" si="830"/>
        <v>1013.82</v>
      </c>
      <c r="H2490" s="1306">
        <f t="shared" si="831"/>
        <v>244.23</v>
      </c>
      <c r="I2490" s="1309">
        <f t="shared" si="832"/>
        <v>1258.05</v>
      </c>
    </row>
    <row r="2491" spans="1:9" ht="25.5" x14ac:dyDescent="0.2">
      <c r="A2491" s="1289" t="s">
        <v>7</v>
      </c>
      <c r="B2491" s="1324">
        <f>SUM(B2492:B2494)</f>
        <v>267</v>
      </c>
      <c r="C2491" s="1302">
        <f>SUM(C2492:C2494)</f>
        <v>1.6898734177215191</v>
      </c>
      <c r="D2491" s="1302"/>
      <c r="E2491" s="1302"/>
      <c r="F2491" s="1312"/>
      <c r="G2491" s="1302">
        <f>SUM(G2492:G2494)</f>
        <v>999.97</v>
      </c>
      <c r="H2491" s="1302">
        <f>SUM(H2492:H2494)</f>
        <v>240.9</v>
      </c>
      <c r="I2491" s="1304">
        <f>SUM(I2492:I2494)</f>
        <v>1240.8699999999999</v>
      </c>
    </row>
    <row r="2492" spans="1:9" x14ac:dyDescent="0.2">
      <c r="A2492" s="1290" t="s">
        <v>1757</v>
      </c>
      <c r="B2492" s="1325">
        <v>110</v>
      </c>
      <c r="C2492" s="1306">
        <f t="shared" ref="C2492:C2494" si="833">B2492/158</f>
        <v>0.69620253164556967</v>
      </c>
      <c r="D2492" s="1305">
        <v>508</v>
      </c>
      <c r="E2492" s="1306">
        <f>D2492*C2492</f>
        <v>353.6708860759494</v>
      </c>
      <c r="F2492" s="1307">
        <v>1</v>
      </c>
      <c r="G2492" s="1308">
        <f t="shared" ref="G2492:G2494" si="834">ROUND(E2492*F2492,2)</f>
        <v>353.67</v>
      </c>
      <c r="H2492" s="1306">
        <f>ROUND(G2492*24.09%,2)</f>
        <v>85.2</v>
      </c>
      <c r="I2492" s="1309">
        <f>G2492+H2492</f>
        <v>438.87</v>
      </c>
    </row>
    <row r="2493" spans="1:9" x14ac:dyDescent="0.2">
      <c r="A2493" s="1290" t="s">
        <v>948</v>
      </c>
      <c r="B2493" s="1325">
        <v>15</v>
      </c>
      <c r="C2493" s="1306">
        <f t="shared" si="833"/>
        <v>9.49367088607595E-2</v>
      </c>
      <c r="D2493" s="1305">
        <v>626</v>
      </c>
      <c r="E2493" s="1306">
        <f>D2493*C2493</f>
        <v>59.430379746835449</v>
      </c>
      <c r="F2493" s="1307">
        <v>1</v>
      </c>
      <c r="G2493" s="1308">
        <f t="shared" si="834"/>
        <v>59.43</v>
      </c>
      <c r="H2493" s="1306">
        <f>ROUND(G2493*24.09%,2)</f>
        <v>14.32</v>
      </c>
      <c r="I2493" s="1309">
        <f>G2493+H2493</f>
        <v>73.75</v>
      </c>
    </row>
    <row r="2494" spans="1:9" x14ac:dyDescent="0.2">
      <c r="A2494" s="1290" t="s">
        <v>948</v>
      </c>
      <c r="B2494" s="1325">
        <v>142</v>
      </c>
      <c r="C2494" s="1306">
        <f t="shared" si="833"/>
        <v>0.89873417721518989</v>
      </c>
      <c r="D2494" s="1305">
        <v>653</v>
      </c>
      <c r="E2494" s="1306">
        <f>D2494*C2494</f>
        <v>586.87341772151899</v>
      </c>
      <c r="F2494" s="1307">
        <v>1</v>
      </c>
      <c r="G2494" s="1308">
        <f t="shared" si="834"/>
        <v>586.87</v>
      </c>
      <c r="H2494" s="1306">
        <f>ROUND(G2494*24.09%,2)</f>
        <v>141.38</v>
      </c>
      <c r="I2494" s="1309">
        <f>G2494+H2494</f>
        <v>728.25</v>
      </c>
    </row>
    <row r="2495" spans="1:9" ht="25.5" x14ac:dyDescent="0.2">
      <c r="A2495" s="1288" t="s">
        <v>1793</v>
      </c>
      <c r="B2495" s="1323">
        <f>B2496+B2499+B2515+B2517</f>
        <v>3618</v>
      </c>
      <c r="C2495" s="1298">
        <f>C2496+C2499+C2515+C2517</f>
        <v>22.898734177215193</v>
      </c>
      <c r="D2495" s="1298"/>
      <c r="E2495" s="1298"/>
      <c r="F2495" s="1299"/>
      <c r="G2495" s="1298">
        <f>G2496+G2499+G2515+G2517</f>
        <v>21012.909999999996</v>
      </c>
      <c r="H2495" s="1298">
        <f>H2496+H2499+H2515+H2517</f>
        <v>5062.01</v>
      </c>
      <c r="I2495" s="1300">
        <f>I2496+I2499+I2515+I2517</f>
        <v>26074.920000000002</v>
      </c>
    </row>
    <row r="2496" spans="1:9" ht="25.5" x14ac:dyDescent="0.2">
      <c r="A2496" s="1289" t="s">
        <v>10</v>
      </c>
      <c r="B2496" s="1324">
        <f>SUM(B2497:B2498)</f>
        <v>236</v>
      </c>
      <c r="C2496" s="1302">
        <f>SUM(C2497:C2498)</f>
        <v>1.4936708860759493</v>
      </c>
      <c r="D2496" s="1302"/>
      <c r="E2496" s="1302"/>
      <c r="F2496" s="1312"/>
      <c r="G2496" s="1302">
        <f>SUM(G2497:G2498)</f>
        <v>2443.7600000000002</v>
      </c>
      <c r="H2496" s="1302">
        <f>SUM(H2497:H2498)</f>
        <v>588.70000000000005</v>
      </c>
      <c r="I2496" s="1304">
        <f>SUM(I2497:I2498)</f>
        <v>3032.46</v>
      </c>
    </row>
    <row r="2497" spans="1:9" x14ac:dyDescent="0.2">
      <c r="A2497" s="1290" t="s">
        <v>1790</v>
      </c>
      <c r="B2497" s="1325">
        <v>158</v>
      </c>
      <c r="C2497" s="1306">
        <f t="shared" ref="C2497:C2498" si="835">B2497/158</f>
        <v>1</v>
      </c>
      <c r="D2497" s="1305">
        <v>10.6395</v>
      </c>
      <c r="E2497" s="1306">
        <f>D2497*B2497</f>
        <v>1681.0409999999999</v>
      </c>
      <c r="F2497" s="1307">
        <v>1</v>
      </c>
      <c r="G2497" s="1308">
        <f t="shared" ref="G2497:G2498" si="836">ROUND(E2497*F2497,2)</f>
        <v>1681.04</v>
      </c>
      <c r="H2497" s="1306">
        <f>ROUND(G2497*24.09%,2)</f>
        <v>404.96</v>
      </c>
      <c r="I2497" s="1309">
        <f>G2497+H2497</f>
        <v>2086</v>
      </c>
    </row>
    <row r="2498" spans="1:9" x14ac:dyDescent="0.2">
      <c r="A2498" s="1290" t="s">
        <v>654</v>
      </c>
      <c r="B2498" s="1325">
        <v>78</v>
      </c>
      <c r="C2498" s="1306">
        <f t="shared" si="835"/>
        <v>0.49367088607594939</v>
      </c>
      <c r="D2498" s="1305">
        <v>1545</v>
      </c>
      <c r="E2498" s="1306">
        <f>D2498*C2498</f>
        <v>762.72151898734182</v>
      </c>
      <c r="F2498" s="1307">
        <v>1</v>
      </c>
      <c r="G2498" s="1308">
        <f t="shared" si="836"/>
        <v>762.72</v>
      </c>
      <c r="H2498" s="1306">
        <f>ROUND(G2498*24.09%,2)</f>
        <v>183.74</v>
      </c>
      <c r="I2498" s="1309">
        <f>G2498+H2498</f>
        <v>946.46</v>
      </c>
    </row>
    <row r="2499" spans="1:9" ht="38.25" x14ac:dyDescent="0.2">
      <c r="A2499" s="1289" t="s">
        <v>8</v>
      </c>
      <c r="B2499" s="1324">
        <f>SUM(B2500:B2514)</f>
        <v>2248</v>
      </c>
      <c r="C2499" s="1302">
        <f>SUM(C2500:C2514)</f>
        <v>14.227848101265824</v>
      </c>
      <c r="D2499" s="1302"/>
      <c r="E2499" s="1302"/>
      <c r="F2499" s="1312"/>
      <c r="G2499" s="1302">
        <f>SUM(G2500:G2514)</f>
        <v>14278.329999999998</v>
      </c>
      <c r="H2499" s="1302">
        <f>SUM(H2500:H2514)</f>
        <v>3439.65</v>
      </c>
      <c r="I2499" s="1304">
        <f>SUM(I2500:I2514)</f>
        <v>17717.980000000003</v>
      </c>
    </row>
    <row r="2500" spans="1:9" x14ac:dyDescent="0.2">
      <c r="A2500" s="1290" t="s">
        <v>966</v>
      </c>
      <c r="B2500" s="1325">
        <v>120</v>
      </c>
      <c r="C2500" s="1306">
        <f t="shared" ref="C2500:C2514" si="837">B2500/158</f>
        <v>0.759493670886076</v>
      </c>
      <c r="D2500" s="1305">
        <v>6.1139999999999999</v>
      </c>
      <c r="E2500" s="1306">
        <f t="shared" ref="E2500:E2513" si="838">D2500*B2500</f>
        <v>733.68</v>
      </c>
      <c r="F2500" s="1307">
        <v>1</v>
      </c>
      <c r="G2500" s="1308">
        <f t="shared" ref="G2500:G2514" si="839">ROUND(E2500*F2500,2)</f>
        <v>733.68</v>
      </c>
      <c r="H2500" s="1306">
        <f t="shared" ref="H2500:H2514" si="840">ROUND(G2500*24.09%,2)</f>
        <v>176.74</v>
      </c>
      <c r="I2500" s="1309">
        <f t="shared" ref="I2500:I2514" si="841">G2500+H2500</f>
        <v>910.42</v>
      </c>
    </row>
    <row r="2501" spans="1:9" x14ac:dyDescent="0.2">
      <c r="A2501" s="1290" t="s">
        <v>966</v>
      </c>
      <c r="B2501" s="1325">
        <v>192</v>
      </c>
      <c r="C2501" s="1306">
        <f t="shared" si="837"/>
        <v>1.2151898734177216</v>
      </c>
      <c r="D2501" s="1305">
        <v>6.1139999999999999</v>
      </c>
      <c r="E2501" s="1306">
        <f t="shared" si="838"/>
        <v>1173.8879999999999</v>
      </c>
      <c r="F2501" s="1307">
        <v>1</v>
      </c>
      <c r="G2501" s="1308">
        <f t="shared" si="839"/>
        <v>1173.8900000000001</v>
      </c>
      <c r="H2501" s="1306">
        <f t="shared" si="840"/>
        <v>282.79000000000002</v>
      </c>
      <c r="I2501" s="1309">
        <f t="shared" si="841"/>
        <v>1456.68</v>
      </c>
    </row>
    <row r="2502" spans="1:9" x14ac:dyDescent="0.2">
      <c r="A2502" s="1290" t="s">
        <v>966</v>
      </c>
      <c r="B2502" s="1325">
        <v>183.5</v>
      </c>
      <c r="C2502" s="1306">
        <f t="shared" si="837"/>
        <v>1.1613924050632911</v>
      </c>
      <c r="D2502" s="1305">
        <v>6.1139999999999999</v>
      </c>
      <c r="E2502" s="1306">
        <f t="shared" si="838"/>
        <v>1121.9189999999999</v>
      </c>
      <c r="F2502" s="1307">
        <v>1</v>
      </c>
      <c r="G2502" s="1308">
        <f t="shared" si="839"/>
        <v>1121.92</v>
      </c>
      <c r="H2502" s="1306">
        <f t="shared" si="840"/>
        <v>270.27</v>
      </c>
      <c r="I2502" s="1309">
        <f t="shared" si="841"/>
        <v>1392.19</v>
      </c>
    </row>
    <row r="2503" spans="1:9" x14ac:dyDescent="0.2">
      <c r="A2503" s="1290" t="s">
        <v>612</v>
      </c>
      <c r="B2503" s="1325">
        <v>72</v>
      </c>
      <c r="C2503" s="1306">
        <f t="shared" si="837"/>
        <v>0.45569620253164556</v>
      </c>
      <c r="D2503" s="1305">
        <v>6.1139999999999999</v>
      </c>
      <c r="E2503" s="1306">
        <f t="shared" si="838"/>
        <v>440.20799999999997</v>
      </c>
      <c r="F2503" s="1307">
        <v>1</v>
      </c>
      <c r="G2503" s="1308">
        <f t="shared" si="839"/>
        <v>440.21</v>
      </c>
      <c r="H2503" s="1306">
        <f t="shared" si="840"/>
        <v>106.05</v>
      </c>
      <c r="I2503" s="1309">
        <f t="shared" si="841"/>
        <v>546.26</v>
      </c>
    </row>
    <row r="2504" spans="1:9" x14ac:dyDescent="0.2">
      <c r="A2504" s="1290" t="s">
        <v>966</v>
      </c>
      <c r="B2504" s="1325">
        <v>200.5</v>
      </c>
      <c r="C2504" s="1306">
        <f t="shared" si="837"/>
        <v>1.268987341772152</v>
      </c>
      <c r="D2504" s="1305">
        <v>6.1139999999999999</v>
      </c>
      <c r="E2504" s="1306">
        <f t="shared" si="838"/>
        <v>1225.857</v>
      </c>
      <c r="F2504" s="1307">
        <v>1</v>
      </c>
      <c r="G2504" s="1308">
        <f t="shared" si="839"/>
        <v>1225.8599999999999</v>
      </c>
      <c r="H2504" s="1306">
        <f t="shared" si="840"/>
        <v>295.31</v>
      </c>
      <c r="I2504" s="1309">
        <f t="shared" si="841"/>
        <v>1521.1699999999998</v>
      </c>
    </row>
    <row r="2505" spans="1:9" x14ac:dyDescent="0.2">
      <c r="A2505" s="1290" t="s">
        <v>612</v>
      </c>
      <c r="B2505" s="1325">
        <v>248</v>
      </c>
      <c r="C2505" s="1306">
        <f t="shared" si="837"/>
        <v>1.5696202531645569</v>
      </c>
      <c r="D2505" s="1305">
        <v>6.1139999999999999</v>
      </c>
      <c r="E2505" s="1306">
        <f t="shared" si="838"/>
        <v>1516.2719999999999</v>
      </c>
      <c r="F2505" s="1307">
        <v>1</v>
      </c>
      <c r="G2505" s="1308">
        <f t="shared" si="839"/>
        <v>1516.27</v>
      </c>
      <c r="H2505" s="1306">
        <f t="shared" si="840"/>
        <v>365.27</v>
      </c>
      <c r="I2505" s="1309">
        <f t="shared" si="841"/>
        <v>1881.54</v>
      </c>
    </row>
    <row r="2506" spans="1:9" x14ac:dyDescent="0.2">
      <c r="A2506" s="1290" t="s">
        <v>966</v>
      </c>
      <c r="B2506" s="1325">
        <v>207.5</v>
      </c>
      <c r="C2506" s="1306">
        <f t="shared" si="837"/>
        <v>1.3132911392405062</v>
      </c>
      <c r="D2506" s="1305">
        <v>6.1139999999999999</v>
      </c>
      <c r="E2506" s="1306">
        <f t="shared" si="838"/>
        <v>1268.655</v>
      </c>
      <c r="F2506" s="1307">
        <v>1</v>
      </c>
      <c r="G2506" s="1308">
        <f t="shared" si="839"/>
        <v>1268.6600000000001</v>
      </c>
      <c r="H2506" s="1306">
        <f t="shared" si="840"/>
        <v>305.62</v>
      </c>
      <c r="I2506" s="1309">
        <f t="shared" si="841"/>
        <v>1574.2800000000002</v>
      </c>
    </row>
    <row r="2507" spans="1:9" x14ac:dyDescent="0.2">
      <c r="A2507" s="1290" t="s">
        <v>966</v>
      </c>
      <c r="B2507" s="1325">
        <v>212</v>
      </c>
      <c r="C2507" s="1306">
        <f t="shared" si="837"/>
        <v>1.3417721518987342</v>
      </c>
      <c r="D2507" s="1305">
        <v>6.1139999999999999</v>
      </c>
      <c r="E2507" s="1306">
        <f t="shared" si="838"/>
        <v>1296.1679999999999</v>
      </c>
      <c r="F2507" s="1307">
        <v>1</v>
      </c>
      <c r="G2507" s="1308">
        <f t="shared" si="839"/>
        <v>1296.17</v>
      </c>
      <c r="H2507" s="1306">
        <f t="shared" si="840"/>
        <v>312.25</v>
      </c>
      <c r="I2507" s="1309">
        <f t="shared" si="841"/>
        <v>1608.42</v>
      </c>
    </row>
    <row r="2508" spans="1:9" x14ac:dyDescent="0.2">
      <c r="A2508" s="1290" t="s">
        <v>612</v>
      </c>
      <c r="B2508" s="1325">
        <v>192</v>
      </c>
      <c r="C2508" s="1306">
        <f t="shared" si="837"/>
        <v>1.2151898734177216</v>
      </c>
      <c r="D2508" s="1305">
        <v>6.1139999999999999</v>
      </c>
      <c r="E2508" s="1306">
        <f t="shared" si="838"/>
        <v>1173.8879999999999</v>
      </c>
      <c r="F2508" s="1307">
        <v>1</v>
      </c>
      <c r="G2508" s="1308">
        <f t="shared" si="839"/>
        <v>1173.8900000000001</v>
      </c>
      <c r="H2508" s="1306">
        <f t="shared" si="840"/>
        <v>282.79000000000002</v>
      </c>
      <c r="I2508" s="1309">
        <f t="shared" si="841"/>
        <v>1456.68</v>
      </c>
    </row>
    <row r="2509" spans="1:9" x14ac:dyDescent="0.2">
      <c r="A2509" s="1290" t="s">
        <v>612</v>
      </c>
      <c r="B2509" s="1325">
        <v>60.5</v>
      </c>
      <c r="C2509" s="1306">
        <f t="shared" si="837"/>
        <v>0.38291139240506328</v>
      </c>
      <c r="D2509" s="1305">
        <v>6.1139999999999999</v>
      </c>
      <c r="E2509" s="1306">
        <f t="shared" si="838"/>
        <v>369.89699999999999</v>
      </c>
      <c r="F2509" s="1307">
        <v>1</v>
      </c>
      <c r="G2509" s="1308">
        <f t="shared" si="839"/>
        <v>369.9</v>
      </c>
      <c r="H2509" s="1306">
        <f t="shared" si="840"/>
        <v>89.11</v>
      </c>
      <c r="I2509" s="1309">
        <f t="shared" si="841"/>
        <v>459.01</v>
      </c>
    </row>
    <row r="2510" spans="1:9" x14ac:dyDescent="0.2">
      <c r="A2510" s="1290" t="s">
        <v>966</v>
      </c>
      <c r="B2510" s="1325">
        <v>212</v>
      </c>
      <c r="C2510" s="1306">
        <f t="shared" si="837"/>
        <v>1.3417721518987342</v>
      </c>
      <c r="D2510" s="1305">
        <v>6.1139999999999999</v>
      </c>
      <c r="E2510" s="1306">
        <f t="shared" si="838"/>
        <v>1296.1679999999999</v>
      </c>
      <c r="F2510" s="1307">
        <v>1</v>
      </c>
      <c r="G2510" s="1308">
        <f t="shared" si="839"/>
        <v>1296.17</v>
      </c>
      <c r="H2510" s="1306">
        <f t="shared" si="840"/>
        <v>312.25</v>
      </c>
      <c r="I2510" s="1309">
        <f t="shared" si="841"/>
        <v>1608.42</v>
      </c>
    </row>
    <row r="2511" spans="1:9" x14ac:dyDescent="0.2">
      <c r="A2511" s="1290" t="s">
        <v>966</v>
      </c>
      <c r="B2511" s="1325">
        <v>72</v>
      </c>
      <c r="C2511" s="1306">
        <f t="shared" si="837"/>
        <v>0.45569620253164556</v>
      </c>
      <c r="D2511" s="1305">
        <v>6.1139999999999999</v>
      </c>
      <c r="E2511" s="1306">
        <f t="shared" si="838"/>
        <v>440.20799999999997</v>
      </c>
      <c r="F2511" s="1307">
        <v>1</v>
      </c>
      <c r="G2511" s="1308">
        <f t="shared" si="839"/>
        <v>440.21</v>
      </c>
      <c r="H2511" s="1306">
        <f t="shared" si="840"/>
        <v>106.05</v>
      </c>
      <c r="I2511" s="1309">
        <f t="shared" si="841"/>
        <v>546.26</v>
      </c>
    </row>
    <row r="2512" spans="1:9" x14ac:dyDescent="0.2">
      <c r="A2512" s="1290" t="s">
        <v>612</v>
      </c>
      <c r="B2512" s="1325">
        <v>104.5</v>
      </c>
      <c r="C2512" s="1306">
        <f t="shared" si="837"/>
        <v>0.66139240506329111</v>
      </c>
      <c r="D2512" s="1305">
        <v>6.5636000000000001</v>
      </c>
      <c r="E2512" s="1306">
        <f t="shared" si="838"/>
        <v>685.89620000000002</v>
      </c>
      <c r="F2512" s="1307">
        <v>1</v>
      </c>
      <c r="G2512" s="1308">
        <f t="shared" si="839"/>
        <v>685.9</v>
      </c>
      <c r="H2512" s="1306">
        <f t="shared" si="840"/>
        <v>165.23</v>
      </c>
      <c r="I2512" s="1309">
        <f t="shared" si="841"/>
        <v>851.13</v>
      </c>
    </row>
    <row r="2513" spans="1:9" x14ac:dyDescent="0.2">
      <c r="A2513" s="1290" t="s">
        <v>966</v>
      </c>
      <c r="B2513" s="1325">
        <v>28.5</v>
      </c>
      <c r="C2513" s="1306">
        <f t="shared" si="837"/>
        <v>0.18037974683544303</v>
      </c>
      <c r="D2513" s="1305">
        <v>6.5636000000000001</v>
      </c>
      <c r="E2513" s="1306">
        <f t="shared" si="838"/>
        <v>187.0626</v>
      </c>
      <c r="F2513" s="1307">
        <v>1</v>
      </c>
      <c r="G2513" s="1308">
        <f t="shared" si="839"/>
        <v>187.06</v>
      </c>
      <c r="H2513" s="1306">
        <f t="shared" si="840"/>
        <v>45.06</v>
      </c>
      <c r="I2513" s="1309">
        <f t="shared" si="841"/>
        <v>232.12</v>
      </c>
    </row>
    <row r="2514" spans="1:9" x14ac:dyDescent="0.2">
      <c r="A2514" s="1290" t="s">
        <v>510</v>
      </c>
      <c r="B2514" s="1325">
        <v>143</v>
      </c>
      <c r="C2514" s="1306">
        <f t="shared" si="837"/>
        <v>0.90506329113924056</v>
      </c>
      <c r="D2514" s="1305">
        <v>1490</v>
      </c>
      <c r="E2514" s="1306">
        <f>D2514*C2514</f>
        <v>1348.5443037974685</v>
      </c>
      <c r="F2514" s="1307">
        <v>1</v>
      </c>
      <c r="G2514" s="1308">
        <f t="shared" si="839"/>
        <v>1348.54</v>
      </c>
      <c r="H2514" s="1306">
        <f t="shared" si="840"/>
        <v>324.86</v>
      </c>
      <c r="I2514" s="1309">
        <f t="shared" si="841"/>
        <v>1673.4</v>
      </c>
    </row>
    <row r="2515" spans="1:9" ht="38.25" x14ac:dyDescent="0.2">
      <c r="A2515" s="1289" t="s">
        <v>9</v>
      </c>
      <c r="B2515" s="1324">
        <f>SUM(B2516)</f>
        <v>144</v>
      </c>
      <c r="C2515" s="1302">
        <f>SUM(C2516)</f>
        <v>0.91139240506329111</v>
      </c>
      <c r="D2515" s="1302"/>
      <c r="E2515" s="1302"/>
      <c r="F2515" s="1312"/>
      <c r="G2515" s="1302">
        <f>SUM(G2516)</f>
        <v>588.66999999999996</v>
      </c>
      <c r="H2515" s="1302">
        <f>SUM(H2516)</f>
        <v>141.81</v>
      </c>
      <c r="I2515" s="1304">
        <f>SUM(I2516)</f>
        <v>730.48</v>
      </c>
    </row>
    <row r="2516" spans="1:9" x14ac:dyDescent="0.2">
      <c r="A2516" s="1290" t="s">
        <v>62</v>
      </c>
      <c r="B2516" s="1325">
        <v>144</v>
      </c>
      <c r="C2516" s="1306">
        <f t="shared" ref="C2516" si="842">B2516/158</f>
        <v>0.91139240506329111</v>
      </c>
      <c r="D2516" s="1305">
        <v>4.0880000000000001</v>
      </c>
      <c r="E2516" s="1306">
        <f>D2516*B2516</f>
        <v>588.67200000000003</v>
      </c>
      <c r="F2516" s="1307">
        <v>1</v>
      </c>
      <c r="G2516" s="1308">
        <f t="shared" ref="G2516" si="843">ROUND(E2516*F2516,2)</f>
        <v>588.66999999999996</v>
      </c>
      <c r="H2516" s="1306">
        <f>ROUND(G2516*24.09%,2)</f>
        <v>141.81</v>
      </c>
      <c r="I2516" s="1309">
        <f>G2516+H2516</f>
        <v>730.48</v>
      </c>
    </row>
    <row r="2517" spans="1:9" ht="25.5" x14ac:dyDescent="0.2">
      <c r="A2517" s="1289" t="s">
        <v>7</v>
      </c>
      <c r="B2517" s="1324">
        <f>SUM(B2518:B2525)</f>
        <v>990</v>
      </c>
      <c r="C2517" s="1302">
        <f>SUM(C2518:C2525)</f>
        <v>6.2658227848101262</v>
      </c>
      <c r="D2517" s="1302"/>
      <c r="E2517" s="1302"/>
      <c r="F2517" s="1312"/>
      <c r="G2517" s="1302">
        <f>SUM(G2518:G2525)</f>
        <v>3702.15</v>
      </c>
      <c r="H2517" s="1302">
        <f>SUM(H2518:H2525)</f>
        <v>891.84999999999991</v>
      </c>
      <c r="I2517" s="1304">
        <f>SUM(I2518:I2525)</f>
        <v>4593.9999999999991</v>
      </c>
    </row>
    <row r="2518" spans="1:9" x14ac:dyDescent="0.2">
      <c r="A2518" s="1290" t="s">
        <v>1653</v>
      </c>
      <c r="B2518" s="1325">
        <v>72</v>
      </c>
      <c r="C2518" s="1306">
        <f t="shared" ref="C2518:C2525" si="844">B2518/158</f>
        <v>0.45569620253164556</v>
      </c>
      <c r="D2518" s="1305">
        <v>3.4885999999999999</v>
      </c>
      <c r="E2518" s="1306">
        <f>D2518*B2518</f>
        <v>251.17919999999998</v>
      </c>
      <c r="F2518" s="1307">
        <v>1</v>
      </c>
      <c r="G2518" s="1308">
        <f t="shared" ref="G2518:G2525" si="845">ROUND(E2518*F2518,2)</f>
        <v>251.18</v>
      </c>
      <c r="H2518" s="1306">
        <f t="shared" ref="H2518:H2525" si="846">ROUND(G2518*24.09%,2)</f>
        <v>60.51</v>
      </c>
      <c r="I2518" s="1309">
        <f t="shared" ref="I2518:I2525" si="847">G2518+H2518</f>
        <v>311.69</v>
      </c>
    </row>
    <row r="2519" spans="1:9" x14ac:dyDescent="0.2">
      <c r="A2519" s="1290" t="s">
        <v>1757</v>
      </c>
      <c r="B2519" s="1325">
        <v>128</v>
      </c>
      <c r="C2519" s="1306">
        <f t="shared" si="844"/>
        <v>0.810126582278481</v>
      </c>
      <c r="D2519" s="1305">
        <v>508</v>
      </c>
      <c r="E2519" s="1306">
        <f>D2519*C2519</f>
        <v>411.54430379746833</v>
      </c>
      <c r="F2519" s="1307">
        <v>1</v>
      </c>
      <c r="G2519" s="1308">
        <f t="shared" si="845"/>
        <v>411.54</v>
      </c>
      <c r="H2519" s="1306">
        <f t="shared" si="846"/>
        <v>99.14</v>
      </c>
      <c r="I2519" s="1309">
        <f t="shared" si="847"/>
        <v>510.68</v>
      </c>
    </row>
    <row r="2520" spans="1:9" x14ac:dyDescent="0.2">
      <c r="A2520" s="1290" t="s">
        <v>948</v>
      </c>
      <c r="B2520" s="1325">
        <v>135</v>
      </c>
      <c r="C2520" s="1306">
        <f t="shared" si="844"/>
        <v>0.85443037974683544</v>
      </c>
      <c r="D2520" s="1305">
        <v>629</v>
      </c>
      <c r="E2520" s="1306">
        <f>D2520*C2520</f>
        <v>537.4367088607595</v>
      </c>
      <c r="F2520" s="1307">
        <v>1</v>
      </c>
      <c r="G2520" s="1308">
        <f t="shared" si="845"/>
        <v>537.44000000000005</v>
      </c>
      <c r="H2520" s="1306">
        <f t="shared" si="846"/>
        <v>129.47</v>
      </c>
      <c r="I2520" s="1309">
        <f t="shared" si="847"/>
        <v>666.91000000000008</v>
      </c>
    </row>
    <row r="2521" spans="1:9" x14ac:dyDescent="0.2">
      <c r="A2521" s="1290" t="s">
        <v>1653</v>
      </c>
      <c r="B2521" s="1325">
        <v>192</v>
      </c>
      <c r="C2521" s="1306">
        <f t="shared" si="844"/>
        <v>1.2151898734177216</v>
      </c>
      <c r="D2521" s="1305">
        <v>3.4885999999999999</v>
      </c>
      <c r="E2521" s="1306">
        <f>D2521*B2521</f>
        <v>669.81119999999999</v>
      </c>
      <c r="F2521" s="1307">
        <v>1</v>
      </c>
      <c r="G2521" s="1308">
        <f t="shared" si="845"/>
        <v>669.81</v>
      </c>
      <c r="H2521" s="1306">
        <f t="shared" si="846"/>
        <v>161.36000000000001</v>
      </c>
      <c r="I2521" s="1309">
        <f t="shared" si="847"/>
        <v>831.17</v>
      </c>
    </row>
    <row r="2522" spans="1:9" x14ac:dyDescent="0.2">
      <c r="A2522" s="1290" t="s">
        <v>1653</v>
      </c>
      <c r="B2522" s="1325">
        <v>152</v>
      </c>
      <c r="C2522" s="1306">
        <f t="shared" si="844"/>
        <v>0.96202531645569622</v>
      </c>
      <c r="D2522" s="1305">
        <v>3.4885999999999999</v>
      </c>
      <c r="E2522" s="1306">
        <f>D2522*B2522</f>
        <v>530.2672</v>
      </c>
      <c r="F2522" s="1307">
        <v>1</v>
      </c>
      <c r="G2522" s="1308">
        <f t="shared" si="845"/>
        <v>530.27</v>
      </c>
      <c r="H2522" s="1306">
        <f t="shared" si="846"/>
        <v>127.74</v>
      </c>
      <c r="I2522" s="1309">
        <f t="shared" si="847"/>
        <v>658.01</v>
      </c>
    </row>
    <row r="2523" spans="1:9" x14ac:dyDescent="0.2">
      <c r="A2523" s="1290" t="s">
        <v>1653</v>
      </c>
      <c r="B2523" s="1325">
        <v>184</v>
      </c>
      <c r="C2523" s="1306">
        <f t="shared" si="844"/>
        <v>1.1645569620253164</v>
      </c>
      <c r="D2523" s="1305">
        <v>3.4885999999999999</v>
      </c>
      <c r="E2523" s="1306">
        <f>D2523*B2523</f>
        <v>641.90239999999994</v>
      </c>
      <c r="F2523" s="1307">
        <v>1</v>
      </c>
      <c r="G2523" s="1308">
        <f t="shared" si="845"/>
        <v>641.9</v>
      </c>
      <c r="H2523" s="1306">
        <f t="shared" si="846"/>
        <v>154.63</v>
      </c>
      <c r="I2523" s="1309">
        <f t="shared" si="847"/>
        <v>796.53</v>
      </c>
    </row>
    <row r="2524" spans="1:9" x14ac:dyDescent="0.2">
      <c r="A2524" s="1290" t="s">
        <v>1638</v>
      </c>
      <c r="B2524" s="1325">
        <v>103</v>
      </c>
      <c r="C2524" s="1306">
        <f t="shared" si="844"/>
        <v>0.65189873417721522</v>
      </c>
      <c r="D2524" s="1305">
        <v>5.1969000000000003</v>
      </c>
      <c r="E2524" s="1306">
        <f>D2524*B2524</f>
        <v>535.28070000000002</v>
      </c>
      <c r="F2524" s="1307">
        <v>1</v>
      </c>
      <c r="G2524" s="1308">
        <f t="shared" si="845"/>
        <v>535.28</v>
      </c>
      <c r="H2524" s="1306">
        <f t="shared" si="846"/>
        <v>128.94999999999999</v>
      </c>
      <c r="I2524" s="1309">
        <f t="shared" si="847"/>
        <v>664.23</v>
      </c>
    </row>
    <row r="2525" spans="1:9" x14ac:dyDescent="0.2">
      <c r="A2525" s="1290" t="s">
        <v>1638</v>
      </c>
      <c r="B2525" s="1325">
        <v>24</v>
      </c>
      <c r="C2525" s="1306">
        <f t="shared" si="844"/>
        <v>0.15189873417721519</v>
      </c>
      <c r="D2525" s="1305">
        <v>5.1969000000000003</v>
      </c>
      <c r="E2525" s="1306">
        <f>D2525*B2525</f>
        <v>124.72560000000001</v>
      </c>
      <c r="F2525" s="1307">
        <v>1</v>
      </c>
      <c r="G2525" s="1308">
        <f t="shared" si="845"/>
        <v>124.73</v>
      </c>
      <c r="H2525" s="1306">
        <f t="shared" si="846"/>
        <v>30.05</v>
      </c>
      <c r="I2525" s="1309">
        <f t="shared" si="847"/>
        <v>154.78</v>
      </c>
    </row>
    <row r="2526" spans="1:9" x14ac:dyDescent="0.2">
      <c r="A2526" s="1288" t="s">
        <v>1794</v>
      </c>
      <c r="B2526" s="1323">
        <f>B2527+B2530+B2537</f>
        <v>1195.5</v>
      </c>
      <c r="C2526" s="1298">
        <f>C2527+C2530+C2537</f>
        <v>7.6737754540451295</v>
      </c>
      <c r="D2526" s="1298"/>
      <c r="E2526" s="1298"/>
      <c r="F2526" s="1299"/>
      <c r="G2526" s="1298">
        <f>G2527+G2530+G2537</f>
        <v>8165.94</v>
      </c>
      <c r="H2526" s="1298">
        <f>H2527+H2530+H2537</f>
        <v>1967.1800000000003</v>
      </c>
      <c r="I2526" s="1300">
        <f>I2527+I2530+I2537</f>
        <v>10133.120000000001</v>
      </c>
    </row>
    <row r="2527" spans="1:9" ht="25.5" x14ac:dyDescent="0.2">
      <c r="A2527" s="1289" t="s">
        <v>10</v>
      </c>
      <c r="B2527" s="1324">
        <f>SUM(B2528:B2529)</f>
        <v>282</v>
      </c>
      <c r="C2527" s="1302">
        <f>SUM(C2528:C2529)</f>
        <v>1.8921298844248762</v>
      </c>
      <c r="D2527" s="1302"/>
      <c r="E2527" s="1302"/>
      <c r="F2527" s="1312"/>
      <c r="G2527" s="1302">
        <f>SUM(G2528:G2529)</f>
        <v>2512.5700000000002</v>
      </c>
      <c r="H2527" s="1302">
        <f>SUM(H2528:H2529)</f>
        <v>605.28</v>
      </c>
      <c r="I2527" s="1304">
        <f>SUM(I2528:I2529)</f>
        <v>3117.8500000000004</v>
      </c>
    </row>
    <row r="2528" spans="1:9" x14ac:dyDescent="0.2">
      <c r="A2528" s="1290" t="s">
        <v>1795</v>
      </c>
      <c r="B2528" s="1325">
        <v>165</v>
      </c>
      <c r="C2528" s="1306">
        <f>B2528/158</f>
        <v>1.0443037974683544</v>
      </c>
      <c r="D2528" s="1305">
        <v>1353</v>
      </c>
      <c r="E2528" s="1306">
        <f>D2528*C2528</f>
        <v>1412.9430379746836</v>
      </c>
      <c r="F2528" s="1307">
        <v>1</v>
      </c>
      <c r="G2528" s="1308">
        <f t="shared" ref="G2528:G2529" si="848">ROUND(E2528*F2528,2)</f>
        <v>1412.94</v>
      </c>
      <c r="H2528" s="1306">
        <f>ROUND(G2528*24.09%,2)</f>
        <v>340.38</v>
      </c>
      <c r="I2528" s="1309">
        <f>G2528+H2528</f>
        <v>1753.3200000000002</v>
      </c>
    </row>
    <row r="2529" spans="1:9" x14ac:dyDescent="0.2">
      <c r="A2529" s="1290" t="s">
        <v>1483</v>
      </c>
      <c r="B2529" s="1325">
        <v>117</v>
      </c>
      <c r="C2529" s="1306">
        <f>B2529/138</f>
        <v>0.84782608695652173</v>
      </c>
      <c r="D2529" s="1305">
        <v>1297</v>
      </c>
      <c r="E2529" s="1306">
        <f>D2529*C2529</f>
        <v>1099.6304347826087</v>
      </c>
      <c r="F2529" s="1307">
        <v>1</v>
      </c>
      <c r="G2529" s="1308">
        <f t="shared" si="848"/>
        <v>1099.6300000000001</v>
      </c>
      <c r="H2529" s="1306">
        <f>ROUND(G2529*24.09%,2)</f>
        <v>264.89999999999998</v>
      </c>
      <c r="I2529" s="1309">
        <f>G2529+H2529</f>
        <v>1364.5300000000002</v>
      </c>
    </row>
    <row r="2530" spans="1:9" ht="38.25" x14ac:dyDescent="0.2">
      <c r="A2530" s="1289" t="s">
        <v>8</v>
      </c>
      <c r="B2530" s="1324">
        <f>SUM(B2531:B2536)</f>
        <v>764.5</v>
      </c>
      <c r="C2530" s="1302">
        <f>SUM(C2531:C2536)</f>
        <v>4.8386075949367093</v>
      </c>
      <c r="D2530" s="1302"/>
      <c r="E2530" s="1302"/>
      <c r="F2530" s="1312"/>
      <c r="G2530" s="1302">
        <f>SUM(G2531:G2536)</f>
        <v>5057.83</v>
      </c>
      <c r="H2530" s="1302">
        <f>SUM(H2531:H2536)</f>
        <v>1218.4400000000003</v>
      </c>
      <c r="I2530" s="1304">
        <f>SUM(I2531:I2536)</f>
        <v>6276.27</v>
      </c>
    </row>
    <row r="2531" spans="1:9" x14ac:dyDescent="0.2">
      <c r="A2531" s="1290" t="s">
        <v>612</v>
      </c>
      <c r="B2531" s="1325">
        <v>118.5</v>
      </c>
      <c r="C2531" s="1306">
        <f>B2531/158</f>
        <v>0.75</v>
      </c>
      <c r="D2531" s="1305">
        <v>874</v>
      </c>
      <c r="E2531" s="1306">
        <f>D2531*C2531</f>
        <v>655.5</v>
      </c>
      <c r="F2531" s="1307">
        <v>1</v>
      </c>
      <c r="G2531" s="1308">
        <f t="shared" ref="G2531:G2536" si="849">ROUND(E2531*F2531,2)</f>
        <v>655.5</v>
      </c>
      <c r="H2531" s="1306">
        <f t="shared" ref="H2531:H2536" si="850">ROUND(G2531*24.09%,2)</f>
        <v>157.91</v>
      </c>
      <c r="I2531" s="1309">
        <f t="shared" ref="I2531:I2536" si="851">G2531+H2531</f>
        <v>813.41</v>
      </c>
    </row>
    <row r="2532" spans="1:9" x14ac:dyDescent="0.2">
      <c r="A2532" s="1290" t="s">
        <v>510</v>
      </c>
      <c r="B2532" s="1325">
        <v>158</v>
      </c>
      <c r="C2532" s="1306">
        <f t="shared" ref="C2532:C2540" si="852">B2532/158</f>
        <v>1</v>
      </c>
      <c r="D2532" s="1305">
        <v>1200</v>
      </c>
      <c r="E2532" s="1306">
        <f>D2532*C2532</f>
        <v>1200</v>
      </c>
      <c r="F2532" s="1307">
        <v>1</v>
      </c>
      <c r="G2532" s="1308">
        <f t="shared" si="849"/>
        <v>1200</v>
      </c>
      <c r="H2532" s="1306">
        <f t="shared" si="850"/>
        <v>289.08</v>
      </c>
      <c r="I2532" s="1309">
        <f t="shared" si="851"/>
        <v>1489.08</v>
      </c>
    </row>
    <row r="2533" spans="1:9" x14ac:dyDescent="0.2">
      <c r="A2533" s="1290" t="s">
        <v>626</v>
      </c>
      <c r="B2533" s="1325">
        <v>216</v>
      </c>
      <c r="C2533" s="1306">
        <f t="shared" si="852"/>
        <v>1.3670886075949367</v>
      </c>
      <c r="D2533" s="1305">
        <v>6.6337999999999999</v>
      </c>
      <c r="E2533" s="1306">
        <f>D2533*B2533</f>
        <v>1432.9007999999999</v>
      </c>
      <c r="F2533" s="1307">
        <v>1</v>
      </c>
      <c r="G2533" s="1308">
        <f t="shared" si="849"/>
        <v>1432.9</v>
      </c>
      <c r="H2533" s="1306">
        <f t="shared" si="850"/>
        <v>345.19</v>
      </c>
      <c r="I2533" s="1309">
        <f t="shared" si="851"/>
        <v>1778.0900000000001</v>
      </c>
    </row>
    <row r="2534" spans="1:9" x14ac:dyDescent="0.2">
      <c r="A2534" s="1290" t="s">
        <v>508</v>
      </c>
      <c r="B2534" s="1325">
        <v>202.5</v>
      </c>
      <c r="C2534" s="1306">
        <f t="shared" si="852"/>
        <v>1.2816455696202531</v>
      </c>
      <c r="D2534" s="1305">
        <v>6.8394000000000004</v>
      </c>
      <c r="E2534" s="1306">
        <f>D2534*B2534</f>
        <v>1384.9785000000002</v>
      </c>
      <c r="F2534" s="1307">
        <v>1</v>
      </c>
      <c r="G2534" s="1308">
        <f t="shared" si="849"/>
        <v>1384.98</v>
      </c>
      <c r="H2534" s="1306">
        <f t="shared" si="850"/>
        <v>333.64</v>
      </c>
      <c r="I2534" s="1309">
        <f t="shared" si="851"/>
        <v>1718.62</v>
      </c>
    </row>
    <row r="2535" spans="1:9" x14ac:dyDescent="0.2">
      <c r="A2535" s="1290" t="s">
        <v>612</v>
      </c>
      <c r="B2535" s="1325">
        <v>30</v>
      </c>
      <c r="C2535" s="1306">
        <f t="shared" si="852"/>
        <v>0.189873417721519</v>
      </c>
      <c r="D2535" s="1305">
        <v>874</v>
      </c>
      <c r="E2535" s="1306">
        <f>D2535*C2535</f>
        <v>165.9493670886076</v>
      </c>
      <c r="F2535" s="1307">
        <v>1</v>
      </c>
      <c r="G2535" s="1308">
        <f t="shared" si="849"/>
        <v>165.95</v>
      </c>
      <c r="H2535" s="1306">
        <f t="shared" si="850"/>
        <v>39.979999999999997</v>
      </c>
      <c r="I2535" s="1309">
        <f t="shared" si="851"/>
        <v>205.92999999999998</v>
      </c>
    </row>
    <row r="2536" spans="1:9" x14ac:dyDescent="0.2">
      <c r="A2536" s="1290" t="s">
        <v>612</v>
      </c>
      <c r="B2536" s="1325">
        <v>39.5</v>
      </c>
      <c r="C2536" s="1306">
        <f t="shared" si="852"/>
        <v>0.25</v>
      </c>
      <c r="D2536" s="1305">
        <v>874</v>
      </c>
      <c r="E2536" s="1306">
        <f>D2536*C2536</f>
        <v>218.5</v>
      </c>
      <c r="F2536" s="1307">
        <v>1</v>
      </c>
      <c r="G2536" s="1308">
        <f t="shared" si="849"/>
        <v>218.5</v>
      </c>
      <c r="H2536" s="1306">
        <f t="shared" si="850"/>
        <v>52.64</v>
      </c>
      <c r="I2536" s="1309">
        <f t="shared" si="851"/>
        <v>271.14</v>
      </c>
    </row>
    <row r="2537" spans="1:9" ht="38.25" x14ac:dyDescent="0.2">
      <c r="A2537" s="1289" t="s">
        <v>9</v>
      </c>
      <c r="B2537" s="1324">
        <f>SUM(B2538:B2540)</f>
        <v>149</v>
      </c>
      <c r="C2537" s="1302">
        <f>SUM(C2538:C2540)</f>
        <v>0.94303797468354422</v>
      </c>
      <c r="D2537" s="1302"/>
      <c r="E2537" s="1302"/>
      <c r="F2537" s="1312"/>
      <c r="G2537" s="1302">
        <f>SUM(G2538:G2540)</f>
        <v>595.54</v>
      </c>
      <c r="H2537" s="1302">
        <f>SUM(H2538:H2540)</f>
        <v>143.46</v>
      </c>
      <c r="I2537" s="1304">
        <f>SUM(I2538:I2540)</f>
        <v>739</v>
      </c>
    </row>
    <row r="2538" spans="1:9" x14ac:dyDescent="0.2">
      <c r="A2538" s="1290" t="s">
        <v>62</v>
      </c>
      <c r="B2538" s="1325">
        <v>51</v>
      </c>
      <c r="C2538" s="1306">
        <f t="shared" si="852"/>
        <v>0.32278481012658228</v>
      </c>
      <c r="D2538" s="1305">
        <v>596</v>
      </c>
      <c r="E2538" s="1306">
        <f>D2538*C2538</f>
        <v>192.37974683544303</v>
      </c>
      <c r="F2538" s="1307">
        <v>1</v>
      </c>
      <c r="G2538" s="1308">
        <f t="shared" ref="G2538:G2540" si="853">ROUND(E2538*F2538,2)</f>
        <v>192.38</v>
      </c>
      <c r="H2538" s="1306">
        <f>ROUND(G2538*24.09%,2)</f>
        <v>46.34</v>
      </c>
      <c r="I2538" s="1309">
        <f>G2538+H2538</f>
        <v>238.72</v>
      </c>
    </row>
    <row r="2539" spans="1:9" x14ac:dyDescent="0.2">
      <c r="A2539" s="1290" t="s">
        <v>62</v>
      </c>
      <c r="B2539" s="1325">
        <v>28</v>
      </c>
      <c r="C2539" s="1306">
        <f t="shared" si="852"/>
        <v>0.17721518987341772</v>
      </c>
      <c r="D2539" s="1305">
        <v>650</v>
      </c>
      <c r="E2539" s="1306">
        <f>D2539*C2539</f>
        <v>115.18987341772151</v>
      </c>
      <c r="F2539" s="1307">
        <v>1</v>
      </c>
      <c r="G2539" s="1308">
        <f t="shared" si="853"/>
        <v>115.19</v>
      </c>
      <c r="H2539" s="1306">
        <f>ROUND(G2539*24.09%,2)</f>
        <v>27.75</v>
      </c>
      <c r="I2539" s="1309">
        <f>G2539+H2539</f>
        <v>142.94</v>
      </c>
    </row>
    <row r="2540" spans="1:9" x14ac:dyDescent="0.2">
      <c r="A2540" s="1290" t="s">
        <v>62</v>
      </c>
      <c r="B2540" s="1325">
        <v>70</v>
      </c>
      <c r="C2540" s="1306">
        <f t="shared" si="852"/>
        <v>0.44303797468354428</v>
      </c>
      <c r="D2540" s="1305">
        <v>650</v>
      </c>
      <c r="E2540" s="1306">
        <f>D2540*C2540</f>
        <v>287.97468354430379</v>
      </c>
      <c r="F2540" s="1307">
        <v>1</v>
      </c>
      <c r="G2540" s="1308">
        <f t="shared" si="853"/>
        <v>287.97000000000003</v>
      </c>
      <c r="H2540" s="1306">
        <f>ROUND(G2540*24.09%,2)</f>
        <v>69.37</v>
      </c>
      <c r="I2540" s="1309">
        <f>G2540+H2540</f>
        <v>357.34000000000003</v>
      </c>
    </row>
    <row r="2541" spans="1:9" x14ac:dyDescent="0.2">
      <c r="A2541" s="1288" t="s">
        <v>1796</v>
      </c>
      <c r="B2541" s="1323">
        <f>B2542</f>
        <v>126</v>
      </c>
      <c r="C2541" s="1298">
        <f>C2542</f>
        <v>0.79746835443037978</v>
      </c>
      <c r="D2541" s="1298"/>
      <c r="E2541" s="1298"/>
      <c r="F2541" s="1299"/>
      <c r="G2541" s="1298">
        <f t="shared" ref="G2541:I2542" si="854">G2542</f>
        <v>1584.57</v>
      </c>
      <c r="H2541" s="1298">
        <f t="shared" si="854"/>
        <v>381.72</v>
      </c>
      <c r="I2541" s="1300">
        <f t="shared" si="854"/>
        <v>1966.29</v>
      </c>
    </row>
    <row r="2542" spans="1:9" ht="25.5" x14ac:dyDescent="0.2">
      <c r="A2542" s="1289" t="s">
        <v>10</v>
      </c>
      <c r="B2542" s="1324">
        <f>B2543</f>
        <v>126</v>
      </c>
      <c r="C2542" s="1302">
        <f>C2543</f>
        <v>0.79746835443037978</v>
      </c>
      <c r="D2542" s="1302"/>
      <c r="E2542" s="1302"/>
      <c r="F2542" s="1312"/>
      <c r="G2542" s="1302">
        <f t="shared" si="854"/>
        <v>1584.57</v>
      </c>
      <c r="H2542" s="1302">
        <f t="shared" si="854"/>
        <v>381.72</v>
      </c>
      <c r="I2542" s="1304">
        <f t="shared" si="854"/>
        <v>1966.29</v>
      </c>
    </row>
    <row r="2543" spans="1:9" x14ac:dyDescent="0.2">
      <c r="A2543" s="1290" t="s">
        <v>1797</v>
      </c>
      <c r="B2543" s="1325">
        <v>126</v>
      </c>
      <c r="C2543" s="1306">
        <f t="shared" ref="C2543" si="855">B2543/158</f>
        <v>0.79746835443037978</v>
      </c>
      <c r="D2543" s="1305">
        <v>1987</v>
      </c>
      <c r="E2543" s="1306">
        <f>D2543*C2543</f>
        <v>1584.5696202531647</v>
      </c>
      <c r="F2543" s="1307">
        <v>1</v>
      </c>
      <c r="G2543" s="1308">
        <f t="shared" ref="G2543" si="856">ROUND(E2543*F2543,2)</f>
        <v>1584.57</v>
      </c>
      <c r="H2543" s="1306">
        <f>ROUND(G2543*24.09%,2)</f>
        <v>381.72</v>
      </c>
      <c r="I2543" s="1309">
        <f>G2543+H2543</f>
        <v>1966.29</v>
      </c>
    </row>
    <row r="2544" spans="1:9" x14ac:dyDescent="0.2">
      <c r="A2544" s="1288" t="s">
        <v>1798</v>
      </c>
      <c r="B2544" s="1323">
        <f>B2545</f>
        <v>586</v>
      </c>
      <c r="C2544" s="1298">
        <f>C2545</f>
        <v>3.708860759493672</v>
      </c>
      <c r="D2544" s="1298"/>
      <c r="E2544" s="1298"/>
      <c r="F2544" s="1299"/>
      <c r="G2544" s="1298">
        <f>G2545</f>
        <v>5426.89</v>
      </c>
      <c r="H2544" s="1298">
        <f>H2545</f>
        <v>1307.31</v>
      </c>
      <c r="I2544" s="1300">
        <f>I2545</f>
        <v>6734.2</v>
      </c>
    </row>
    <row r="2545" spans="1:9" ht="25.5" x14ac:dyDescent="0.2">
      <c r="A2545" s="1289" t="s">
        <v>10</v>
      </c>
      <c r="B2545" s="1324">
        <f>SUM(B2546:B2564)</f>
        <v>586</v>
      </c>
      <c r="C2545" s="1302">
        <f>SUM(C2546:C2564)</f>
        <v>3.708860759493672</v>
      </c>
      <c r="D2545" s="1302"/>
      <c r="E2545" s="1302"/>
      <c r="F2545" s="1312"/>
      <c r="G2545" s="1302">
        <f>SUM(G2546:G2564)</f>
        <v>5426.89</v>
      </c>
      <c r="H2545" s="1302">
        <f>SUM(H2546:H2564)</f>
        <v>1307.31</v>
      </c>
      <c r="I2545" s="1304">
        <f>SUM(I2546:I2564)</f>
        <v>6734.2</v>
      </c>
    </row>
    <row r="2546" spans="1:9" x14ac:dyDescent="0.2">
      <c r="A2546" s="1290" t="s">
        <v>1764</v>
      </c>
      <c r="B2546" s="1325">
        <v>56</v>
      </c>
      <c r="C2546" s="1306">
        <f t="shared" ref="C2546:C2564" si="857">B2546/158</f>
        <v>0.35443037974683544</v>
      </c>
      <c r="D2546" s="1305">
        <v>9.2608999999999995</v>
      </c>
      <c r="E2546" s="1306">
        <f t="shared" ref="E2546:E2564" si="858">D2546*B2546</f>
        <v>518.61040000000003</v>
      </c>
      <c r="F2546" s="1307">
        <v>1</v>
      </c>
      <c r="G2546" s="1308">
        <f t="shared" ref="G2546:G2564" si="859">ROUND(E2546*F2546,2)</f>
        <v>518.61</v>
      </c>
      <c r="H2546" s="1306">
        <f t="shared" ref="H2546:H2564" si="860">ROUND(G2546*24.09%,2)</f>
        <v>124.93</v>
      </c>
      <c r="I2546" s="1309">
        <f t="shared" ref="I2546:I2564" si="861">G2546+H2546</f>
        <v>643.54</v>
      </c>
    </row>
    <row r="2547" spans="1:9" x14ac:dyDescent="0.2">
      <c r="A2547" s="1290" t="s">
        <v>1764</v>
      </c>
      <c r="B2547" s="1325">
        <v>40</v>
      </c>
      <c r="C2547" s="1306">
        <f t="shared" si="857"/>
        <v>0.25316455696202533</v>
      </c>
      <c r="D2547" s="1305">
        <v>9.2608999999999995</v>
      </c>
      <c r="E2547" s="1306">
        <f t="shared" si="858"/>
        <v>370.43599999999998</v>
      </c>
      <c r="F2547" s="1307">
        <v>1</v>
      </c>
      <c r="G2547" s="1308">
        <f t="shared" si="859"/>
        <v>370.44</v>
      </c>
      <c r="H2547" s="1306">
        <f t="shared" si="860"/>
        <v>89.24</v>
      </c>
      <c r="I2547" s="1309">
        <f t="shared" si="861"/>
        <v>459.68</v>
      </c>
    </row>
    <row r="2548" spans="1:9" x14ac:dyDescent="0.2">
      <c r="A2548" s="1290" t="s">
        <v>1764</v>
      </c>
      <c r="B2548" s="1325">
        <v>56</v>
      </c>
      <c r="C2548" s="1306">
        <f t="shared" si="857"/>
        <v>0.35443037974683544</v>
      </c>
      <c r="D2548" s="1305">
        <v>9.2608999999999995</v>
      </c>
      <c r="E2548" s="1306">
        <f t="shared" si="858"/>
        <v>518.61040000000003</v>
      </c>
      <c r="F2548" s="1307">
        <v>1</v>
      </c>
      <c r="G2548" s="1308">
        <f t="shared" si="859"/>
        <v>518.61</v>
      </c>
      <c r="H2548" s="1306">
        <f t="shared" si="860"/>
        <v>124.93</v>
      </c>
      <c r="I2548" s="1309">
        <f t="shared" si="861"/>
        <v>643.54</v>
      </c>
    </row>
    <row r="2549" spans="1:9" x14ac:dyDescent="0.2">
      <c r="A2549" s="1290" t="s">
        <v>1764</v>
      </c>
      <c r="B2549" s="1325">
        <v>32</v>
      </c>
      <c r="C2549" s="1306">
        <f t="shared" si="857"/>
        <v>0.20253164556962025</v>
      </c>
      <c r="D2549" s="1305">
        <v>9.2608999999999995</v>
      </c>
      <c r="E2549" s="1306">
        <f t="shared" si="858"/>
        <v>296.34879999999998</v>
      </c>
      <c r="F2549" s="1307">
        <v>1</v>
      </c>
      <c r="G2549" s="1308">
        <f t="shared" si="859"/>
        <v>296.35000000000002</v>
      </c>
      <c r="H2549" s="1306">
        <f t="shared" si="860"/>
        <v>71.39</v>
      </c>
      <c r="I2549" s="1309">
        <f t="shared" si="861"/>
        <v>367.74</v>
      </c>
    </row>
    <row r="2550" spans="1:9" x14ac:dyDescent="0.2">
      <c r="A2550" s="1290" t="s">
        <v>1764</v>
      </c>
      <c r="B2550" s="1325">
        <v>16</v>
      </c>
      <c r="C2550" s="1306">
        <f t="shared" si="857"/>
        <v>0.10126582278481013</v>
      </c>
      <c r="D2550" s="1305">
        <v>9.2608999999999995</v>
      </c>
      <c r="E2550" s="1306">
        <f t="shared" si="858"/>
        <v>148.17439999999999</v>
      </c>
      <c r="F2550" s="1307">
        <v>1</v>
      </c>
      <c r="G2550" s="1308">
        <f t="shared" si="859"/>
        <v>148.16999999999999</v>
      </c>
      <c r="H2550" s="1306">
        <f t="shared" si="860"/>
        <v>35.69</v>
      </c>
      <c r="I2550" s="1309">
        <f t="shared" si="861"/>
        <v>183.85999999999999</v>
      </c>
    </row>
    <row r="2551" spans="1:9" x14ac:dyDescent="0.2">
      <c r="A2551" s="1290" t="s">
        <v>1764</v>
      </c>
      <c r="B2551" s="1325">
        <v>16</v>
      </c>
      <c r="C2551" s="1306">
        <f t="shared" si="857"/>
        <v>0.10126582278481013</v>
      </c>
      <c r="D2551" s="1305">
        <v>9.2608999999999995</v>
      </c>
      <c r="E2551" s="1306">
        <f t="shared" si="858"/>
        <v>148.17439999999999</v>
      </c>
      <c r="F2551" s="1307">
        <v>1</v>
      </c>
      <c r="G2551" s="1308">
        <f t="shared" si="859"/>
        <v>148.16999999999999</v>
      </c>
      <c r="H2551" s="1306">
        <f t="shared" si="860"/>
        <v>35.69</v>
      </c>
      <c r="I2551" s="1309">
        <f t="shared" si="861"/>
        <v>183.85999999999999</v>
      </c>
    </row>
    <row r="2552" spans="1:9" x14ac:dyDescent="0.2">
      <c r="A2552" s="1290" t="s">
        <v>1764</v>
      </c>
      <c r="B2552" s="1325">
        <v>40</v>
      </c>
      <c r="C2552" s="1306">
        <f t="shared" si="857"/>
        <v>0.25316455696202533</v>
      </c>
      <c r="D2552" s="1305">
        <v>9.2608999999999995</v>
      </c>
      <c r="E2552" s="1306">
        <f t="shared" si="858"/>
        <v>370.43599999999998</v>
      </c>
      <c r="F2552" s="1307">
        <v>1</v>
      </c>
      <c r="G2552" s="1308">
        <f t="shared" si="859"/>
        <v>370.44</v>
      </c>
      <c r="H2552" s="1306">
        <f t="shared" si="860"/>
        <v>89.24</v>
      </c>
      <c r="I2552" s="1309">
        <f t="shared" si="861"/>
        <v>459.68</v>
      </c>
    </row>
    <row r="2553" spans="1:9" x14ac:dyDescent="0.2">
      <c r="A2553" s="1290" t="s">
        <v>1764</v>
      </c>
      <c r="B2553" s="1325">
        <v>16</v>
      </c>
      <c r="C2553" s="1306">
        <f t="shared" si="857"/>
        <v>0.10126582278481013</v>
      </c>
      <c r="D2553" s="1305">
        <v>9.2608999999999995</v>
      </c>
      <c r="E2553" s="1306">
        <f t="shared" si="858"/>
        <v>148.17439999999999</v>
      </c>
      <c r="F2553" s="1307">
        <v>1</v>
      </c>
      <c r="G2553" s="1308">
        <f t="shared" si="859"/>
        <v>148.16999999999999</v>
      </c>
      <c r="H2553" s="1306">
        <f t="shared" si="860"/>
        <v>35.69</v>
      </c>
      <c r="I2553" s="1309">
        <f t="shared" si="861"/>
        <v>183.85999999999999</v>
      </c>
    </row>
    <row r="2554" spans="1:9" x14ac:dyDescent="0.2">
      <c r="A2554" s="1290" t="s">
        <v>1764</v>
      </c>
      <c r="B2554" s="1325">
        <v>56</v>
      </c>
      <c r="C2554" s="1306">
        <f t="shared" si="857"/>
        <v>0.35443037974683544</v>
      </c>
      <c r="D2554" s="1305">
        <v>9.2608999999999995</v>
      </c>
      <c r="E2554" s="1306">
        <f t="shared" si="858"/>
        <v>518.61040000000003</v>
      </c>
      <c r="F2554" s="1307">
        <v>1</v>
      </c>
      <c r="G2554" s="1308">
        <f t="shared" si="859"/>
        <v>518.61</v>
      </c>
      <c r="H2554" s="1306">
        <f t="shared" si="860"/>
        <v>124.93</v>
      </c>
      <c r="I2554" s="1309">
        <f t="shared" si="861"/>
        <v>643.54</v>
      </c>
    </row>
    <row r="2555" spans="1:9" x14ac:dyDescent="0.2">
      <c r="A2555" s="1290" t="s">
        <v>1764</v>
      </c>
      <c r="B2555" s="1325">
        <v>24</v>
      </c>
      <c r="C2555" s="1306">
        <f t="shared" si="857"/>
        <v>0.15189873417721519</v>
      </c>
      <c r="D2555" s="1305">
        <v>9.2608999999999995</v>
      </c>
      <c r="E2555" s="1306">
        <f t="shared" si="858"/>
        <v>222.26159999999999</v>
      </c>
      <c r="F2555" s="1307">
        <v>1</v>
      </c>
      <c r="G2555" s="1308">
        <f t="shared" si="859"/>
        <v>222.26</v>
      </c>
      <c r="H2555" s="1306">
        <f t="shared" si="860"/>
        <v>53.54</v>
      </c>
      <c r="I2555" s="1309">
        <f t="shared" si="861"/>
        <v>275.8</v>
      </c>
    </row>
    <row r="2556" spans="1:9" x14ac:dyDescent="0.2">
      <c r="A2556" s="1290" t="s">
        <v>1764</v>
      </c>
      <c r="B2556" s="1325">
        <v>16</v>
      </c>
      <c r="C2556" s="1306">
        <f t="shared" si="857"/>
        <v>0.10126582278481013</v>
      </c>
      <c r="D2556" s="1305">
        <v>9.2608999999999995</v>
      </c>
      <c r="E2556" s="1306">
        <f t="shared" si="858"/>
        <v>148.17439999999999</v>
      </c>
      <c r="F2556" s="1307">
        <v>1</v>
      </c>
      <c r="G2556" s="1308">
        <f t="shared" si="859"/>
        <v>148.16999999999999</v>
      </c>
      <c r="H2556" s="1306">
        <f t="shared" si="860"/>
        <v>35.69</v>
      </c>
      <c r="I2556" s="1309">
        <f t="shared" si="861"/>
        <v>183.85999999999999</v>
      </c>
    </row>
    <row r="2557" spans="1:9" x14ac:dyDescent="0.2">
      <c r="A2557" s="1290" t="s">
        <v>1764</v>
      </c>
      <c r="B2557" s="1325">
        <v>17</v>
      </c>
      <c r="C2557" s="1306">
        <f t="shared" si="857"/>
        <v>0.10759493670886076</v>
      </c>
      <c r="D2557" s="1305">
        <v>9.2608999999999995</v>
      </c>
      <c r="E2557" s="1306">
        <f t="shared" si="858"/>
        <v>157.43529999999998</v>
      </c>
      <c r="F2557" s="1307">
        <v>1</v>
      </c>
      <c r="G2557" s="1308">
        <f t="shared" si="859"/>
        <v>157.44</v>
      </c>
      <c r="H2557" s="1306">
        <f t="shared" si="860"/>
        <v>37.93</v>
      </c>
      <c r="I2557" s="1309">
        <f t="shared" si="861"/>
        <v>195.37</v>
      </c>
    </row>
    <row r="2558" spans="1:9" x14ac:dyDescent="0.2">
      <c r="A2558" s="1290" t="s">
        <v>1764</v>
      </c>
      <c r="B2558" s="1325">
        <v>24</v>
      </c>
      <c r="C2558" s="1306">
        <f t="shared" si="857"/>
        <v>0.15189873417721519</v>
      </c>
      <c r="D2558" s="1305">
        <v>9.2608999999999995</v>
      </c>
      <c r="E2558" s="1306">
        <f t="shared" si="858"/>
        <v>222.26159999999999</v>
      </c>
      <c r="F2558" s="1307">
        <v>1</v>
      </c>
      <c r="G2558" s="1308">
        <f t="shared" si="859"/>
        <v>222.26</v>
      </c>
      <c r="H2558" s="1306">
        <f t="shared" si="860"/>
        <v>53.54</v>
      </c>
      <c r="I2558" s="1309">
        <f t="shared" si="861"/>
        <v>275.8</v>
      </c>
    </row>
    <row r="2559" spans="1:9" x14ac:dyDescent="0.2">
      <c r="A2559" s="1290" t="s">
        <v>1764</v>
      </c>
      <c r="B2559" s="1325">
        <v>17</v>
      </c>
      <c r="C2559" s="1306">
        <f t="shared" si="857"/>
        <v>0.10759493670886076</v>
      </c>
      <c r="D2559" s="1305">
        <v>9.2608999999999995</v>
      </c>
      <c r="E2559" s="1306">
        <f t="shared" si="858"/>
        <v>157.43529999999998</v>
      </c>
      <c r="F2559" s="1307">
        <v>1</v>
      </c>
      <c r="G2559" s="1308">
        <f t="shared" si="859"/>
        <v>157.44</v>
      </c>
      <c r="H2559" s="1306">
        <f t="shared" si="860"/>
        <v>37.93</v>
      </c>
      <c r="I2559" s="1309">
        <f t="shared" si="861"/>
        <v>195.37</v>
      </c>
    </row>
    <row r="2560" spans="1:9" x14ac:dyDescent="0.2">
      <c r="A2560" s="1290" t="s">
        <v>1764</v>
      </c>
      <c r="B2560" s="1325">
        <v>32</v>
      </c>
      <c r="C2560" s="1306">
        <f t="shared" si="857"/>
        <v>0.20253164556962025</v>
      </c>
      <c r="D2560" s="1305">
        <v>9.2608999999999995</v>
      </c>
      <c r="E2560" s="1306">
        <f t="shared" si="858"/>
        <v>296.34879999999998</v>
      </c>
      <c r="F2560" s="1307">
        <v>1</v>
      </c>
      <c r="G2560" s="1308">
        <f t="shared" si="859"/>
        <v>296.35000000000002</v>
      </c>
      <c r="H2560" s="1306">
        <f t="shared" si="860"/>
        <v>71.39</v>
      </c>
      <c r="I2560" s="1309">
        <f t="shared" si="861"/>
        <v>367.74</v>
      </c>
    </row>
    <row r="2561" spans="1:9" x14ac:dyDescent="0.2">
      <c r="A2561" s="1290" t="s">
        <v>1764</v>
      </c>
      <c r="B2561" s="1325">
        <v>40</v>
      </c>
      <c r="C2561" s="1306">
        <f t="shared" si="857"/>
        <v>0.25316455696202533</v>
      </c>
      <c r="D2561" s="1305">
        <v>9.2608999999999995</v>
      </c>
      <c r="E2561" s="1306">
        <f t="shared" si="858"/>
        <v>370.43599999999998</v>
      </c>
      <c r="F2561" s="1307">
        <v>1</v>
      </c>
      <c r="G2561" s="1308">
        <f t="shared" si="859"/>
        <v>370.44</v>
      </c>
      <c r="H2561" s="1306">
        <f t="shared" si="860"/>
        <v>89.24</v>
      </c>
      <c r="I2561" s="1309">
        <f t="shared" si="861"/>
        <v>459.68</v>
      </c>
    </row>
    <row r="2562" spans="1:9" x14ac:dyDescent="0.2">
      <c r="A2562" s="1290" t="s">
        <v>1764</v>
      </c>
      <c r="B2562" s="1325">
        <v>24</v>
      </c>
      <c r="C2562" s="1306">
        <f t="shared" si="857"/>
        <v>0.15189873417721519</v>
      </c>
      <c r="D2562" s="1305">
        <v>9.2608999999999995</v>
      </c>
      <c r="E2562" s="1306">
        <f t="shared" si="858"/>
        <v>222.26159999999999</v>
      </c>
      <c r="F2562" s="1307">
        <v>1</v>
      </c>
      <c r="G2562" s="1308">
        <f t="shared" si="859"/>
        <v>222.26</v>
      </c>
      <c r="H2562" s="1306">
        <f t="shared" si="860"/>
        <v>53.54</v>
      </c>
      <c r="I2562" s="1309">
        <f t="shared" si="861"/>
        <v>275.8</v>
      </c>
    </row>
    <row r="2563" spans="1:9" x14ac:dyDescent="0.2">
      <c r="A2563" s="1290" t="s">
        <v>1764</v>
      </c>
      <c r="B2563" s="1325">
        <v>32</v>
      </c>
      <c r="C2563" s="1306">
        <f t="shared" si="857"/>
        <v>0.20253164556962025</v>
      </c>
      <c r="D2563" s="1305">
        <v>9.2608999999999995</v>
      </c>
      <c r="E2563" s="1306">
        <f t="shared" si="858"/>
        <v>296.34879999999998</v>
      </c>
      <c r="F2563" s="1307">
        <v>1</v>
      </c>
      <c r="G2563" s="1308">
        <f t="shared" si="859"/>
        <v>296.35000000000002</v>
      </c>
      <c r="H2563" s="1306">
        <f t="shared" si="860"/>
        <v>71.39</v>
      </c>
      <c r="I2563" s="1309">
        <f t="shared" si="861"/>
        <v>367.74</v>
      </c>
    </row>
    <row r="2564" spans="1:9" x14ac:dyDescent="0.2">
      <c r="A2564" s="1290" t="s">
        <v>1764</v>
      </c>
      <c r="B2564" s="1325">
        <v>32</v>
      </c>
      <c r="C2564" s="1306">
        <f t="shared" si="857"/>
        <v>0.20253164556962025</v>
      </c>
      <c r="D2564" s="1305">
        <v>9.2608999999999995</v>
      </c>
      <c r="E2564" s="1306">
        <f t="shared" si="858"/>
        <v>296.34879999999998</v>
      </c>
      <c r="F2564" s="1307">
        <v>1</v>
      </c>
      <c r="G2564" s="1308">
        <f t="shared" si="859"/>
        <v>296.35000000000002</v>
      </c>
      <c r="H2564" s="1306">
        <f t="shared" si="860"/>
        <v>71.39</v>
      </c>
      <c r="I2564" s="1309">
        <f t="shared" si="861"/>
        <v>367.74</v>
      </c>
    </row>
    <row r="2565" spans="1:9" ht="25.5" x14ac:dyDescent="0.2">
      <c r="A2565" s="1288" t="s">
        <v>1799</v>
      </c>
      <c r="B2565" s="1323">
        <f>B2566+B2571+B2585+B2588</f>
        <v>4088</v>
      </c>
      <c r="C2565" s="1298">
        <f>C2566+C2571+C2585+C2588</f>
        <v>25.873401265822785</v>
      </c>
      <c r="D2565" s="1298"/>
      <c r="E2565" s="1298"/>
      <c r="F2565" s="1299"/>
      <c r="G2565" s="1298">
        <f>G2566+G2571+G2585+G2588</f>
        <v>24553.52</v>
      </c>
      <c r="H2565" s="1298">
        <f>H2566+H2571+H2585+H2588</f>
        <v>5914.9500000000007</v>
      </c>
      <c r="I2565" s="1300">
        <f>I2566+I2571+I2585+I2588</f>
        <v>30468.469999999998</v>
      </c>
    </row>
    <row r="2566" spans="1:9" ht="25.5" x14ac:dyDescent="0.2">
      <c r="A2566" s="1289" t="s">
        <v>10</v>
      </c>
      <c r="B2566" s="1324">
        <f>SUM(B2567:B2570)</f>
        <v>548</v>
      </c>
      <c r="C2566" s="1302">
        <f>SUM(C2567:C2570)</f>
        <v>3.4683544303797467</v>
      </c>
      <c r="D2566" s="1302"/>
      <c r="E2566" s="1302"/>
      <c r="F2566" s="1312"/>
      <c r="G2566" s="1302">
        <f>SUM(G2567:G2570)</f>
        <v>5526.96</v>
      </c>
      <c r="H2566" s="1302">
        <f>SUM(H2567:H2570)</f>
        <v>1331.4499999999998</v>
      </c>
      <c r="I2566" s="1304">
        <f>SUM(I2567:I2570)</f>
        <v>6858.41</v>
      </c>
    </row>
    <row r="2567" spans="1:9" x14ac:dyDescent="0.2">
      <c r="A2567" s="1290" t="s">
        <v>1669</v>
      </c>
      <c r="B2567" s="1325">
        <v>158</v>
      </c>
      <c r="C2567" s="1306">
        <f t="shared" ref="C2567:C2570" si="862">B2567/158</f>
        <v>1</v>
      </c>
      <c r="D2567" s="1305">
        <v>1545</v>
      </c>
      <c r="E2567" s="1306">
        <f>D2567*C2567</f>
        <v>1545</v>
      </c>
      <c r="F2567" s="1307">
        <v>1</v>
      </c>
      <c r="G2567" s="1308">
        <f t="shared" ref="G2567:G2570" si="863">ROUND(E2567*F2567,2)</f>
        <v>1545</v>
      </c>
      <c r="H2567" s="1306">
        <f>ROUND(G2567*24.09%,2)</f>
        <v>372.19</v>
      </c>
      <c r="I2567" s="1309">
        <f>G2567+H2567</f>
        <v>1917.19</v>
      </c>
    </row>
    <row r="2568" spans="1:9" x14ac:dyDescent="0.2">
      <c r="A2568" s="1290" t="s">
        <v>1669</v>
      </c>
      <c r="B2568" s="1325">
        <v>112</v>
      </c>
      <c r="C2568" s="1306">
        <f t="shared" si="862"/>
        <v>0.70886075949367089</v>
      </c>
      <c r="D2568" s="1305">
        <v>1545</v>
      </c>
      <c r="E2568" s="1306">
        <f>D2568*C2568</f>
        <v>1095.1898734177216</v>
      </c>
      <c r="F2568" s="1307">
        <v>1</v>
      </c>
      <c r="G2568" s="1308">
        <f t="shared" si="863"/>
        <v>1095.19</v>
      </c>
      <c r="H2568" s="1306">
        <f>ROUND(G2568*24.09%,2)</f>
        <v>263.83</v>
      </c>
      <c r="I2568" s="1309">
        <f>G2568+H2568</f>
        <v>1359.02</v>
      </c>
    </row>
    <row r="2569" spans="1:9" x14ac:dyDescent="0.2">
      <c r="A2569" s="1290" t="s">
        <v>1669</v>
      </c>
      <c r="B2569" s="1325">
        <v>166</v>
      </c>
      <c r="C2569" s="1306">
        <f t="shared" si="862"/>
        <v>1.0506329113924051</v>
      </c>
      <c r="D2569" s="1305">
        <v>1545</v>
      </c>
      <c r="E2569" s="1306">
        <f>D2569*C2569</f>
        <v>1623.2278481012659</v>
      </c>
      <c r="F2569" s="1307">
        <v>1</v>
      </c>
      <c r="G2569" s="1308">
        <f t="shared" si="863"/>
        <v>1623.23</v>
      </c>
      <c r="H2569" s="1306">
        <f>ROUND(G2569*24.09%,2)</f>
        <v>391.04</v>
      </c>
      <c r="I2569" s="1309">
        <f>G2569+H2569</f>
        <v>2014.27</v>
      </c>
    </row>
    <row r="2570" spans="1:9" x14ac:dyDescent="0.2">
      <c r="A2570" s="1290" t="s">
        <v>77</v>
      </c>
      <c r="B2570" s="1325">
        <v>112</v>
      </c>
      <c r="C2570" s="1306">
        <f t="shared" si="862"/>
        <v>0.70886075949367089</v>
      </c>
      <c r="D2570" s="1305">
        <v>1782.5</v>
      </c>
      <c r="E2570" s="1306">
        <f>D2570*C2570</f>
        <v>1263.5443037974683</v>
      </c>
      <c r="F2570" s="1307">
        <v>1</v>
      </c>
      <c r="G2570" s="1308">
        <f t="shared" si="863"/>
        <v>1263.54</v>
      </c>
      <c r="H2570" s="1306">
        <f>ROUND(G2570*24.09%,2)</f>
        <v>304.39</v>
      </c>
      <c r="I2570" s="1309">
        <f>G2570+H2570</f>
        <v>1567.9299999999998</v>
      </c>
    </row>
    <row r="2571" spans="1:9" ht="38.25" x14ac:dyDescent="0.2">
      <c r="A2571" s="1289" t="s">
        <v>8</v>
      </c>
      <c r="B2571" s="1324">
        <f>SUM(B2572:B2584)</f>
        <v>2019</v>
      </c>
      <c r="C2571" s="1302">
        <f>SUM(C2572:C2584)</f>
        <v>12.778481012658229</v>
      </c>
      <c r="D2571" s="1302"/>
      <c r="E2571" s="1302"/>
      <c r="F2571" s="1312"/>
      <c r="G2571" s="1302">
        <f>SUM(G2572:G2584)</f>
        <v>13255.77</v>
      </c>
      <c r="H2571" s="1302">
        <f>SUM(H2572:H2584)</f>
        <v>3193.3300000000004</v>
      </c>
      <c r="I2571" s="1304">
        <f>SUM(I2572:I2584)</f>
        <v>16449.099999999999</v>
      </c>
    </row>
    <row r="2572" spans="1:9" x14ac:dyDescent="0.2">
      <c r="A2572" s="1290" t="s">
        <v>612</v>
      </c>
      <c r="B2572" s="1325">
        <v>109.5</v>
      </c>
      <c r="C2572" s="1306">
        <f t="shared" ref="C2572:C2584" si="864">B2572/158</f>
        <v>0.69303797468354433</v>
      </c>
      <c r="D2572" s="1305">
        <v>6.1139999999999999</v>
      </c>
      <c r="E2572" s="1306">
        <f t="shared" ref="E2572:E2581" si="865">D2572*B2572</f>
        <v>669.48299999999995</v>
      </c>
      <c r="F2572" s="1307">
        <v>1</v>
      </c>
      <c r="G2572" s="1308">
        <f t="shared" ref="G2572:G2584" si="866">ROUND(E2572*F2572,2)</f>
        <v>669.48</v>
      </c>
      <c r="H2572" s="1306">
        <f t="shared" ref="H2572:H2584" si="867">ROUND(G2572*24.09%,2)</f>
        <v>161.28</v>
      </c>
      <c r="I2572" s="1309">
        <f t="shared" ref="I2572:I2584" si="868">G2572+H2572</f>
        <v>830.76</v>
      </c>
    </row>
    <row r="2573" spans="1:9" x14ac:dyDescent="0.2">
      <c r="A2573" s="1290" t="s">
        <v>966</v>
      </c>
      <c r="B2573" s="1325">
        <v>94</v>
      </c>
      <c r="C2573" s="1306">
        <f t="shared" si="864"/>
        <v>0.59493670886075944</v>
      </c>
      <c r="D2573" s="1305">
        <v>6.1139999999999999</v>
      </c>
      <c r="E2573" s="1306">
        <f t="shared" si="865"/>
        <v>574.71600000000001</v>
      </c>
      <c r="F2573" s="1307">
        <v>1</v>
      </c>
      <c r="G2573" s="1308">
        <f t="shared" si="866"/>
        <v>574.72</v>
      </c>
      <c r="H2573" s="1306">
        <f t="shared" si="867"/>
        <v>138.44999999999999</v>
      </c>
      <c r="I2573" s="1309">
        <f t="shared" si="868"/>
        <v>713.17000000000007</v>
      </c>
    </row>
    <row r="2574" spans="1:9" x14ac:dyDescent="0.2">
      <c r="A2574" s="1290" t="s">
        <v>612</v>
      </c>
      <c r="B2574" s="1325">
        <v>290</v>
      </c>
      <c r="C2574" s="1306">
        <f t="shared" si="864"/>
        <v>1.8354430379746836</v>
      </c>
      <c r="D2574" s="1305">
        <v>6.1139999999999999</v>
      </c>
      <c r="E2574" s="1306">
        <f t="shared" si="865"/>
        <v>1773.06</v>
      </c>
      <c r="F2574" s="1307">
        <v>1</v>
      </c>
      <c r="G2574" s="1308">
        <f t="shared" si="866"/>
        <v>1773.06</v>
      </c>
      <c r="H2574" s="1306">
        <f t="shared" si="867"/>
        <v>427.13</v>
      </c>
      <c r="I2574" s="1309">
        <f t="shared" si="868"/>
        <v>2200.19</v>
      </c>
    </row>
    <row r="2575" spans="1:9" x14ac:dyDescent="0.2">
      <c r="A2575" s="1290" t="s">
        <v>966</v>
      </c>
      <c r="B2575" s="1325">
        <v>28</v>
      </c>
      <c r="C2575" s="1306">
        <f t="shared" si="864"/>
        <v>0.17721518987341772</v>
      </c>
      <c r="D2575" s="1305">
        <v>6.1139999999999999</v>
      </c>
      <c r="E2575" s="1306">
        <f t="shared" si="865"/>
        <v>171.19200000000001</v>
      </c>
      <c r="F2575" s="1307">
        <v>1</v>
      </c>
      <c r="G2575" s="1308">
        <f t="shared" si="866"/>
        <v>171.19</v>
      </c>
      <c r="H2575" s="1306">
        <f t="shared" si="867"/>
        <v>41.24</v>
      </c>
      <c r="I2575" s="1309">
        <f t="shared" si="868"/>
        <v>212.43</v>
      </c>
    </row>
    <row r="2576" spans="1:9" x14ac:dyDescent="0.2">
      <c r="A2576" s="1290" t="s">
        <v>966</v>
      </c>
      <c r="B2576" s="1325">
        <v>98.5</v>
      </c>
      <c r="C2576" s="1306">
        <f t="shared" si="864"/>
        <v>0.62341772151898733</v>
      </c>
      <c r="D2576" s="1305">
        <v>6.1139999999999999</v>
      </c>
      <c r="E2576" s="1306">
        <f t="shared" si="865"/>
        <v>602.22900000000004</v>
      </c>
      <c r="F2576" s="1307">
        <v>1</v>
      </c>
      <c r="G2576" s="1308">
        <f t="shared" si="866"/>
        <v>602.23</v>
      </c>
      <c r="H2576" s="1306">
        <f t="shared" si="867"/>
        <v>145.08000000000001</v>
      </c>
      <c r="I2576" s="1309">
        <f t="shared" si="868"/>
        <v>747.31000000000006</v>
      </c>
    </row>
    <row r="2577" spans="1:9" x14ac:dyDescent="0.2">
      <c r="A2577" s="1290" t="s">
        <v>966</v>
      </c>
      <c r="B2577" s="1325">
        <v>203.5</v>
      </c>
      <c r="C2577" s="1306">
        <f t="shared" si="864"/>
        <v>1.2879746835443038</v>
      </c>
      <c r="D2577" s="1305">
        <v>6.1139999999999999</v>
      </c>
      <c r="E2577" s="1306">
        <f t="shared" si="865"/>
        <v>1244.1990000000001</v>
      </c>
      <c r="F2577" s="1307">
        <v>1</v>
      </c>
      <c r="G2577" s="1308">
        <f t="shared" si="866"/>
        <v>1244.2</v>
      </c>
      <c r="H2577" s="1306">
        <f t="shared" si="867"/>
        <v>299.73</v>
      </c>
      <c r="I2577" s="1309">
        <f t="shared" si="868"/>
        <v>1543.93</v>
      </c>
    </row>
    <row r="2578" spans="1:9" x14ac:dyDescent="0.2">
      <c r="A2578" s="1290" t="s">
        <v>966</v>
      </c>
      <c r="B2578" s="1325">
        <v>196</v>
      </c>
      <c r="C2578" s="1306">
        <f t="shared" si="864"/>
        <v>1.240506329113924</v>
      </c>
      <c r="D2578" s="1305">
        <v>6.1139999999999999</v>
      </c>
      <c r="E2578" s="1306">
        <f t="shared" si="865"/>
        <v>1198.3440000000001</v>
      </c>
      <c r="F2578" s="1307">
        <v>1</v>
      </c>
      <c r="G2578" s="1308">
        <f t="shared" si="866"/>
        <v>1198.3399999999999</v>
      </c>
      <c r="H2578" s="1306">
        <f t="shared" si="867"/>
        <v>288.68</v>
      </c>
      <c r="I2578" s="1309">
        <f t="shared" si="868"/>
        <v>1487.02</v>
      </c>
    </row>
    <row r="2579" spans="1:9" x14ac:dyDescent="0.2">
      <c r="A2579" s="1290" t="s">
        <v>966</v>
      </c>
      <c r="B2579" s="1325">
        <v>211.5</v>
      </c>
      <c r="C2579" s="1306">
        <f t="shared" si="864"/>
        <v>1.3386075949367089</v>
      </c>
      <c r="D2579" s="1305">
        <v>6.1139999999999999</v>
      </c>
      <c r="E2579" s="1306">
        <f t="shared" si="865"/>
        <v>1293.1109999999999</v>
      </c>
      <c r="F2579" s="1307">
        <v>1</v>
      </c>
      <c r="G2579" s="1308">
        <f t="shared" si="866"/>
        <v>1293.1099999999999</v>
      </c>
      <c r="H2579" s="1306">
        <f t="shared" si="867"/>
        <v>311.51</v>
      </c>
      <c r="I2579" s="1309">
        <f t="shared" si="868"/>
        <v>1604.62</v>
      </c>
    </row>
    <row r="2580" spans="1:9" x14ac:dyDescent="0.2">
      <c r="A2580" s="1290" t="s">
        <v>612</v>
      </c>
      <c r="B2580" s="1325">
        <v>164.5</v>
      </c>
      <c r="C2580" s="1306">
        <f t="shared" si="864"/>
        <v>1.0411392405063291</v>
      </c>
      <c r="D2580" s="1305">
        <v>6.1139999999999999</v>
      </c>
      <c r="E2580" s="1306">
        <f t="shared" si="865"/>
        <v>1005.7529999999999</v>
      </c>
      <c r="F2580" s="1307">
        <v>1</v>
      </c>
      <c r="G2580" s="1308">
        <f t="shared" si="866"/>
        <v>1005.75</v>
      </c>
      <c r="H2580" s="1306">
        <f t="shared" si="867"/>
        <v>242.29</v>
      </c>
      <c r="I2580" s="1309">
        <f t="shared" si="868"/>
        <v>1248.04</v>
      </c>
    </row>
    <row r="2581" spans="1:9" x14ac:dyDescent="0.2">
      <c r="A2581" s="1290" t="s">
        <v>966</v>
      </c>
      <c r="B2581" s="1325">
        <v>172.5</v>
      </c>
      <c r="C2581" s="1306">
        <f t="shared" si="864"/>
        <v>1.0917721518987342</v>
      </c>
      <c r="D2581" s="1305">
        <v>6.1139999999999999</v>
      </c>
      <c r="E2581" s="1306">
        <f t="shared" si="865"/>
        <v>1054.665</v>
      </c>
      <c r="F2581" s="1307">
        <v>1</v>
      </c>
      <c r="G2581" s="1308">
        <f t="shared" si="866"/>
        <v>1054.67</v>
      </c>
      <c r="H2581" s="1306">
        <f t="shared" si="867"/>
        <v>254.07</v>
      </c>
      <c r="I2581" s="1309">
        <f t="shared" si="868"/>
        <v>1308.74</v>
      </c>
    </row>
    <row r="2582" spans="1:9" x14ac:dyDescent="0.2">
      <c r="A2582" s="1290" t="s">
        <v>966</v>
      </c>
      <c r="B2582" s="1325">
        <v>158</v>
      </c>
      <c r="C2582" s="1306">
        <f t="shared" si="864"/>
        <v>1</v>
      </c>
      <c r="D2582" s="1305">
        <v>1230</v>
      </c>
      <c r="E2582" s="1306">
        <f>D2582*C2582</f>
        <v>1230</v>
      </c>
      <c r="F2582" s="1307">
        <v>1</v>
      </c>
      <c r="G2582" s="1308">
        <f t="shared" si="866"/>
        <v>1230</v>
      </c>
      <c r="H2582" s="1306">
        <f t="shared" si="867"/>
        <v>296.31</v>
      </c>
      <c r="I2582" s="1309">
        <f t="shared" si="868"/>
        <v>1526.31</v>
      </c>
    </row>
    <row r="2583" spans="1:9" x14ac:dyDescent="0.2">
      <c r="A2583" s="1290" t="s">
        <v>966</v>
      </c>
      <c r="B2583" s="1325">
        <v>158</v>
      </c>
      <c r="C2583" s="1306">
        <f t="shared" si="864"/>
        <v>1</v>
      </c>
      <c r="D2583" s="1305">
        <v>1230</v>
      </c>
      <c r="E2583" s="1306">
        <f>D2583*C2583</f>
        <v>1230</v>
      </c>
      <c r="F2583" s="1307">
        <v>1</v>
      </c>
      <c r="G2583" s="1308">
        <f t="shared" si="866"/>
        <v>1230</v>
      </c>
      <c r="H2583" s="1306">
        <f t="shared" si="867"/>
        <v>296.31</v>
      </c>
      <c r="I2583" s="1309">
        <f t="shared" si="868"/>
        <v>1526.31</v>
      </c>
    </row>
    <row r="2584" spans="1:9" x14ac:dyDescent="0.2">
      <c r="A2584" s="1290" t="s">
        <v>510</v>
      </c>
      <c r="B2584" s="1325">
        <v>135</v>
      </c>
      <c r="C2584" s="1306">
        <f t="shared" si="864"/>
        <v>0.85443037974683544</v>
      </c>
      <c r="D2584" s="1305">
        <v>1415</v>
      </c>
      <c r="E2584" s="1306">
        <f>D2584*C2584</f>
        <v>1209.0189873417721</v>
      </c>
      <c r="F2584" s="1307">
        <v>1</v>
      </c>
      <c r="G2584" s="1308">
        <f t="shared" si="866"/>
        <v>1209.02</v>
      </c>
      <c r="H2584" s="1306">
        <f t="shared" si="867"/>
        <v>291.25</v>
      </c>
      <c r="I2584" s="1309">
        <f t="shared" si="868"/>
        <v>1500.27</v>
      </c>
    </row>
    <row r="2585" spans="1:9" ht="38.25" x14ac:dyDescent="0.2">
      <c r="A2585" s="1289" t="s">
        <v>9</v>
      </c>
      <c r="B2585" s="1324">
        <f>SUM(B2586:B2587)</f>
        <v>98</v>
      </c>
      <c r="C2585" s="1302">
        <f>SUM(C2586:C2587)</f>
        <v>0.62023670886075943</v>
      </c>
      <c r="D2585" s="1302"/>
      <c r="E2585" s="1302"/>
      <c r="F2585" s="1312"/>
      <c r="G2585" s="1302">
        <f>SUM(G2586:G2587)</f>
        <v>400.61</v>
      </c>
      <c r="H2585" s="1302">
        <f>SUM(H2586:H2587)</f>
        <v>96.509999999999991</v>
      </c>
      <c r="I2585" s="1304">
        <f>SUM(I2586:I2587)</f>
        <v>497.12</v>
      </c>
    </row>
    <row r="2586" spans="1:9" x14ac:dyDescent="0.2">
      <c r="A2586" s="1290" t="s">
        <v>62</v>
      </c>
      <c r="B2586" s="1325">
        <v>94</v>
      </c>
      <c r="C2586" s="1306">
        <f t="shared" ref="C2586" si="869">B2586/158</f>
        <v>0.59493670886075944</v>
      </c>
      <c r="D2586" s="1305">
        <v>4.0879000000000003</v>
      </c>
      <c r="E2586" s="1306">
        <f>D2586*B2586</f>
        <v>384.26260000000002</v>
      </c>
      <c r="F2586" s="1307">
        <v>1</v>
      </c>
      <c r="G2586" s="1308">
        <f t="shared" ref="G2586:G2587" si="870">ROUND(E2586*F2586,2)</f>
        <v>384.26</v>
      </c>
      <c r="H2586" s="1306">
        <f>ROUND(G2586*24.09%,2)</f>
        <v>92.57</v>
      </c>
      <c r="I2586" s="1309">
        <f>G2586+H2586</f>
        <v>476.83</v>
      </c>
    </row>
    <row r="2587" spans="1:9" x14ac:dyDescent="0.2">
      <c r="A2587" s="1290" t="s">
        <v>62</v>
      </c>
      <c r="B2587" s="1325">
        <v>4</v>
      </c>
      <c r="C2587" s="1306">
        <f>ROUND(B2587/158,4)</f>
        <v>2.53E-2</v>
      </c>
      <c r="D2587" s="1305">
        <v>4.0879000000000003</v>
      </c>
      <c r="E2587" s="1306">
        <f>D2587*B2587</f>
        <v>16.351600000000001</v>
      </c>
      <c r="F2587" s="1307">
        <v>1</v>
      </c>
      <c r="G2587" s="1308">
        <f t="shared" si="870"/>
        <v>16.350000000000001</v>
      </c>
      <c r="H2587" s="1306">
        <f>ROUND(G2587*24.09%,2)</f>
        <v>3.94</v>
      </c>
      <c r="I2587" s="1309">
        <f>G2587+H2587</f>
        <v>20.290000000000003</v>
      </c>
    </row>
    <row r="2588" spans="1:9" ht="25.5" x14ac:dyDescent="0.2">
      <c r="A2588" s="1289" t="s">
        <v>7</v>
      </c>
      <c r="B2588" s="1324">
        <f>SUM(B2589:B2597)</f>
        <v>1423</v>
      </c>
      <c r="C2588" s="1302">
        <f>SUM(C2589:C2597)</f>
        <v>9.0063291139240498</v>
      </c>
      <c r="D2588" s="1302"/>
      <c r="E2588" s="1302"/>
      <c r="F2588" s="1312"/>
      <c r="G2588" s="1302">
        <f>SUM(G2589:G2597)</f>
        <v>5370.18</v>
      </c>
      <c r="H2588" s="1302">
        <f>SUM(H2589:H2597)</f>
        <v>1293.6600000000001</v>
      </c>
      <c r="I2588" s="1304">
        <f>SUM(I2589:I2597)</f>
        <v>6663.8400000000011</v>
      </c>
    </row>
    <row r="2589" spans="1:9" x14ac:dyDescent="0.2">
      <c r="A2589" s="1290" t="s">
        <v>948</v>
      </c>
      <c r="B2589" s="1325">
        <v>111</v>
      </c>
      <c r="C2589" s="1306">
        <f t="shared" ref="C2589:C2597" si="871">B2589/158</f>
        <v>0.70253164556962022</v>
      </c>
      <c r="D2589" s="1305">
        <v>640</v>
      </c>
      <c r="E2589" s="1306">
        <f>D2589*C2589</f>
        <v>449.62025316455697</v>
      </c>
      <c r="F2589" s="1307">
        <v>1</v>
      </c>
      <c r="G2589" s="1308">
        <f t="shared" ref="G2589:G2597" si="872">ROUND(E2589*F2589,2)</f>
        <v>449.62</v>
      </c>
      <c r="H2589" s="1306">
        <f t="shared" ref="H2589:H2597" si="873">ROUND(G2589*24.09%,2)</f>
        <v>108.31</v>
      </c>
      <c r="I2589" s="1309">
        <f t="shared" ref="I2589:I2597" si="874">G2589+H2589</f>
        <v>557.93000000000006</v>
      </c>
    </row>
    <row r="2590" spans="1:9" x14ac:dyDescent="0.2">
      <c r="A2590" s="1290" t="s">
        <v>1653</v>
      </c>
      <c r="B2590" s="1325">
        <v>164.5</v>
      </c>
      <c r="C2590" s="1306">
        <f t="shared" si="871"/>
        <v>1.0411392405063291</v>
      </c>
      <c r="D2590" s="1305">
        <v>3.4885000000000002</v>
      </c>
      <c r="E2590" s="1306">
        <f>D2590*B2590</f>
        <v>573.85825</v>
      </c>
      <c r="F2590" s="1307">
        <v>1</v>
      </c>
      <c r="G2590" s="1308">
        <f t="shared" si="872"/>
        <v>573.86</v>
      </c>
      <c r="H2590" s="1306">
        <f t="shared" si="873"/>
        <v>138.24</v>
      </c>
      <c r="I2590" s="1309">
        <f t="shared" si="874"/>
        <v>712.1</v>
      </c>
    </row>
    <row r="2591" spans="1:9" x14ac:dyDescent="0.2">
      <c r="A2591" s="1290" t="s">
        <v>1653</v>
      </c>
      <c r="B2591" s="1325">
        <v>215</v>
      </c>
      <c r="C2591" s="1306">
        <f t="shared" si="871"/>
        <v>1.360759493670886</v>
      </c>
      <c r="D2591" s="1305">
        <v>3.4885000000000002</v>
      </c>
      <c r="E2591" s="1306">
        <f>D2591*B2591</f>
        <v>750.02750000000003</v>
      </c>
      <c r="F2591" s="1307">
        <v>1</v>
      </c>
      <c r="G2591" s="1308">
        <f t="shared" si="872"/>
        <v>750.03</v>
      </c>
      <c r="H2591" s="1306">
        <f t="shared" si="873"/>
        <v>180.68</v>
      </c>
      <c r="I2591" s="1309">
        <f t="shared" si="874"/>
        <v>930.71</v>
      </c>
    </row>
    <row r="2592" spans="1:9" x14ac:dyDescent="0.2">
      <c r="A2592" s="1290" t="s">
        <v>1653</v>
      </c>
      <c r="B2592" s="1325">
        <v>219.5</v>
      </c>
      <c r="C2592" s="1306">
        <f t="shared" si="871"/>
        <v>1.389240506329114</v>
      </c>
      <c r="D2592" s="1305">
        <v>3.4885000000000002</v>
      </c>
      <c r="E2592" s="1306">
        <f>D2592*B2592</f>
        <v>765.72575000000006</v>
      </c>
      <c r="F2592" s="1307">
        <v>1</v>
      </c>
      <c r="G2592" s="1308">
        <f t="shared" si="872"/>
        <v>765.73</v>
      </c>
      <c r="H2592" s="1306">
        <f t="shared" si="873"/>
        <v>184.46</v>
      </c>
      <c r="I2592" s="1309">
        <f t="shared" si="874"/>
        <v>950.19</v>
      </c>
    </row>
    <row r="2593" spans="1:9" x14ac:dyDescent="0.2">
      <c r="A2593" s="1290" t="s">
        <v>1653</v>
      </c>
      <c r="B2593" s="1325">
        <v>94</v>
      </c>
      <c r="C2593" s="1306">
        <f t="shared" si="871"/>
        <v>0.59493670886075944</v>
      </c>
      <c r="D2593" s="1305">
        <v>3.4885000000000002</v>
      </c>
      <c r="E2593" s="1306">
        <f>D2593*B2593</f>
        <v>327.91900000000004</v>
      </c>
      <c r="F2593" s="1307">
        <v>1</v>
      </c>
      <c r="G2593" s="1308">
        <f t="shared" si="872"/>
        <v>327.92</v>
      </c>
      <c r="H2593" s="1306">
        <f t="shared" si="873"/>
        <v>79</v>
      </c>
      <c r="I2593" s="1309">
        <f t="shared" si="874"/>
        <v>406.92</v>
      </c>
    </row>
    <row r="2594" spans="1:9" x14ac:dyDescent="0.2">
      <c r="A2594" s="1290" t="s">
        <v>1672</v>
      </c>
      <c r="B2594" s="1325">
        <v>172</v>
      </c>
      <c r="C2594" s="1306">
        <f t="shared" si="871"/>
        <v>1.0886075949367089</v>
      </c>
      <c r="D2594" s="1305">
        <v>4.0879000000000003</v>
      </c>
      <c r="E2594" s="1306">
        <f>D2594*B2594</f>
        <v>703.11880000000008</v>
      </c>
      <c r="F2594" s="1307">
        <v>1</v>
      </c>
      <c r="G2594" s="1308">
        <f t="shared" si="872"/>
        <v>703.12</v>
      </c>
      <c r="H2594" s="1306">
        <f t="shared" si="873"/>
        <v>169.38</v>
      </c>
      <c r="I2594" s="1309">
        <f t="shared" si="874"/>
        <v>872.5</v>
      </c>
    </row>
    <row r="2595" spans="1:9" x14ac:dyDescent="0.2">
      <c r="A2595" s="1290" t="s">
        <v>1653</v>
      </c>
      <c r="B2595" s="1325">
        <v>135</v>
      </c>
      <c r="C2595" s="1306">
        <f t="shared" si="871"/>
        <v>0.85443037974683544</v>
      </c>
      <c r="D2595" s="1305">
        <v>729</v>
      </c>
      <c r="E2595" s="1306">
        <f>D2595*C2595</f>
        <v>622.87974683544303</v>
      </c>
      <c r="F2595" s="1307">
        <v>1</v>
      </c>
      <c r="G2595" s="1308">
        <f t="shared" si="872"/>
        <v>622.88</v>
      </c>
      <c r="H2595" s="1306">
        <f t="shared" si="873"/>
        <v>150.05000000000001</v>
      </c>
      <c r="I2595" s="1309">
        <f t="shared" si="874"/>
        <v>772.93000000000006</v>
      </c>
    </row>
    <row r="2596" spans="1:9" x14ac:dyDescent="0.2">
      <c r="A2596" s="1290" t="s">
        <v>1653</v>
      </c>
      <c r="B2596" s="1325">
        <v>142</v>
      </c>
      <c r="C2596" s="1306">
        <f t="shared" si="871"/>
        <v>0.89873417721518989</v>
      </c>
      <c r="D2596" s="1305">
        <v>729</v>
      </c>
      <c r="E2596" s="1306">
        <f>D2596*C2596</f>
        <v>655.17721518987344</v>
      </c>
      <c r="F2596" s="1307">
        <v>1</v>
      </c>
      <c r="G2596" s="1308">
        <f t="shared" si="872"/>
        <v>655.17999999999995</v>
      </c>
      <c r="H2596" s="1306">
        <f t="shared" si="873"/>
        <v>157.83000000000001</v>
      </c>
      <c r="I2596" s="1309">
        <f t="shared" si="874"/>
        <v>813.01</v>
      </c>
    </row>
    <row r="2597" spans="1:9" x14ac:dyDescent="0.2">
      <c r="A2597" s="1290" t="s">
        <v>1800</v>
      </c>
      <c r="B2597" s="1325">
        <v>170</v>
      </c>
      <c r="C2597" s="1306">
        <f t="shared" si="871"/>
        <v>1.0759493670886076</v>
      </c>
      <c r="D2597" s="1305">
        <v>485</v>
      </c>
      <c r="E2597" s="1306">
        <f>D2597*C2597</f>
        <v>521.83544303797464</v>
      </c>
      <c r="F2597" s="1307">
        <v>1</v>
      </c>
      <c r="G2597" s="1308">
        <f t="shared" si="872"/>
        <v>521.84</v>
      </c>
      <c r="H2597" s="1306">
        <f t="shared" si="873"/>
        <v>125.71</v>
      </c>
      <c r="I2597" s="1309">
        <f t="shared" si="874"/>
        <v>647.55000000000007</v>
      </c>
    </row>
    <row r="2598" spans="1:9" x14ac:dyDescent="0.2">
      <c r="A2598" s="1288" t="s">
        <v>1801</v>
      </c>
      <c r="B2598" s="1323">
        <f>B2599+B2603+B2615+B2622</f>
        <v>3702</v>
      </c>
      <c r="C2598" s="1298">
        <f>C2599+C2603+C2615+C2622</f>
        <v>23.430379746835442</v>
      </c>
      <c r="D2598" s="1298"/>
      <c r="E2598" s="1298"/>
      <c r="F2598" s="1299"/>
      <c r="G2598" s="1298">
        <f>G2599+G2603+G2615+G2622</f>
        <v>21360.680000000004</v>
      </c>
      <c r="H2598" s="1298">
        <f>H2599+H2603+H2615+H2622</f>
        <v>5145.78</v>
      </c>
      <c r="I2598" s="1300">
        <f>I2599+I2603+I2615+I2622</f>
        <v>26506.46</v>
      </c>
    </row>
    <row r="2599" spans="1:9" ht="25.5" x14ac:dyDescent="0.2">
      <c r="A2599" s="1289" t="s">
        <v>10</v>
      </c>
      <c r="B2599" s="1324">
        <f>SUM(B2600:B2602)</f>
        <v>334</v>
      </c>
      <c r="C2599" s="1302">
        <f>SUM(C2600:C2602)</f>
        <v>2.1139240506329111</v>
      </c>
      <c r="D2599" s="1302"/>
      <c r="E2599" s="1302"/>
      <c r="F2599" s="1312"/>
      <c r="G2599" s="1302">
        <f>SUM(G2600:G2602)</f>
        <v>3395.25</v>
      </c>
      <c r="H2599" s="1302">
        <f>SUM(H2600:H2602)</f>
        <v>817.92000000000007</v>
      </c>
      <c r="I2599" s="1304">
        <f>SUM(I2600:I2602)</f>
        <v>4213.17</v>
      </c>
    </row>
    <row r="2600" spans="1:9" x14ac:dyDescent="0.2">
      <c r="A2600" s="1290" t="s">
        <v>1735</v>
      </c>
      <c r="B2600" s="1325">
        <v>96</v>
      </c>
      <c r="C2600" s="1306">
        <f t="shared" ref="C2600:C2602" si="875">B2600/158</f>
        <v>0.60759493670886078</v>
      </c>
      <c r="D2600" s="1305">
        <v>1360</v>
      </c>
      <c r="E2600" s="1306">
        <f>D2600*C2600</f>
        <v>826.3291139240506</v>
      </c>
      <c r="F2600" s="1307">
        <v>1</v>
      </c>
      <c r="G2600" s="1308">
        <f t="shared" ref="G2600:G2602" si="876">ROUND(E2600*F2600,2)</f>
        <v>826.33</v>
      </c>
      <c r="H2600" s="1306">
        <f>ROUND(G2600*24.09%,2)</f>
        <v>199.06</v>
      </c>
      <c r="I2600" s="1309">
        <f>G2600+H2600</f>
        <v>1025.3900000000001</v>
      </c>
    </row>
    <row r="2601" spans="1:9" x14ac:dyDescent="0.2">
      <c r="A2601" s="1290" t="s">
        <v>1669</v>
      </c>
      <c r="B2601" s="1325">
        <v>72</v>
      </c>
      <c r="C2601" s="1306">
        <f t="shared" si="875"/>
        <v>0.45569620253164556</v>
      </c>
      <c r="D2601" s="1305">
        <v>1545</v>
      </c>
      <c r="E2601" s="1306">
        <f>D2601*C2601</f>
        <v>704.05063291139243</v>
      </c>
      <c r="F2601" s="1307">
        <v>1</v>
      </c>
      <c r="G2601" s="1308">
        <f t="shared" si="876"/>
        <v>704.05</v>
      </c>
      <c r="H2601" s="1306">
        <f>ROUND(G2601*24.09%,2)</f>
        <v>169.61</v>
      </c>
      <c r="I2601" s="1309">
        <f>G2601+H2601</f>
        <v>873.66</v>
      </c>
    </row>
    <row r="2602" spans="1:9" x14ac:dyDescent="0.2">
      <c r="A2602" s="1290" t="s">
        <v>77</v>
      </c>
      <c r="B2602" s="1325">
        <v>166</v>
      </c>
      <c r="C2602" s="1306">
        <f t="shared" si="875"/>
        <v>1.0506329113924051</v>
      </c>
      <c r="D2602" s="1305">
        <v>1775</v>
      </c>
      <c r="E2602" s="1306">
        <f>D2602*C2602</f>
        <v>1864.873417721519</v>
      </c>
      <c r="F2602" s="1307">
        <v>1</v>
      </c>
      <c r="G2602" s="1308">
        <f t="shared" si="876"/>
        <v>1864.87</v>
      </c>
      <c r="H2602" s="1306">
        <f>ROUND(G2602*24.09%,2)</f>
        <v>449.25</v>
      </c>
      <c r="I2602" s="1309">
        <f>G2602+H2602</f>
        <v>2314.12</v>
      </c>
    </row>
    <row r="2603" spans="1:9" ht="38.25" x14ac:dyDescent="0.2">
      <c r="A2603" s="1289" t="s">
        <v>8</v>
      </c>
      <c r="B2603" s="1324">
        <f>SUM(B2604:B2614)</f>
        <v>1733</v>
      </c>
      <c r="C2603" s="1302">
        <f>SUM(C2604:C2614)</f>
        <v>10.968354430379746</v>
      </c>
      <c r="D2603" s="1302"/>
      <c r="E2603" s="1302"/>
      <c r="F2603" s="1312"/>
      <c r="G2603" s="1302">
        <f>SUM(G2604:G2614)</f>
        <v>11082.160000000002</v>
      </c>
      <c r="H2603" s="1302">
        <f>SUM(H2604:H2614)</f>
        <v>2669.68</v>
      </c>
      <c r="I2603" s="1304">
        <f>SUM(I2604:I2614)</f>
        <v>13751.84</v>
      </c>
    </row>
    <row r="2604" spans="1:9" x14ac:dyDescent="0.2">
      <c r="A2604" s="1290" t="s">
        <v>966</v>
      </c>
      <c r="B2604" s="1325">
        <v>188</v>
      </c>
      <c r="C2604" s="1306">
        <f t="shared" ref="C2604:C2614" si="877">B2604/158</f>
        <v>1.1898734177215189</v>
      </c>
      <c r="D2604" s="1305">
        <v>6.1139999999999999</v>
      </c>
      <c r="E2604" s="1306">
        <f t="shared" ref="E2604:E2612" si="878">D2604*B2604</f>
        <v>1149.432</v>
      </c>
      <c r="F2604" s="1307">
        <v>1</v>
      </c>
      <c r="G2604" s="1308">
        <f t="shared" ref="G2604:G2614" si="879">ROUND(E2604*F2604,2)</f>
        <v>1149.43</v>
      </c>
      <c r="H2604" s="1306">
        <f t="shared" ref="H2604:H2614" si="880">ROUND(G2604*24.09%,2)</f>
        <v>276.89999999999998</v>
      </c>
      <c r="I2604" s="1309">
        <f t="shared" ref="I2604:I2614" si="881">G2604+H2604</f>
        <v>1426.33</v>
      </c>
    </row>
    <row r="2605" spans="1:9" x14ac:dyDescent="0.2">
      <c r="A2605" s="1290" t="s">
        <v>966</v>
      </c>
      <c r="B2605" s="1325">
        <v>172.5</v>
      </c>
      <c r="C2605" s="1306">
        <f t="shared" si="877"/>
        <v>1.0917721518987342</v>
      </c>
      <c r="D2605" s="1305">
        <v>6.1139999999999999</v>
      </c>
      <c r="E2605" s="1306">
        <f t="shared" si="878"/>
        <v>1054.665</v>
      </c>
      <c r="F2605" s="1307">
        <v>1</v>
      </c>
      <c r="G2605" s="1308">
        <f t="shared" si="879"/>
        <v>1054.67</v>
      </c>
      <c r="H2605" s="1306">
        <f t="shared" si="880"/>
        <v>254.07</v>
      </c>
      <c r="I2605" s="1309">
        <f t="shared" si="881"/>
        <v>1308.74</v>
      </c>
    </row>
    <row r="2606" spans="1:9" x14ac:dyDescent="0.2">
      <c r="A2606" s="1290" t="s">
        <v>612</v>
      </c>
      <c r="B2606" s="1325">
        <v>94</v>
      </c>
      <c r="C2606" s="1306">
        <f t="shared" si="877"/>
        <v>0.59493670886075944</v>
      </c>
      <c r="D2606" s="1305">
        <v>6.1139999999999999</v>
      </c>
      <c r="E2606" s="1306">
        <f t="shared" si="878"/>
        <v>574.71600000000001</v>
      </c>
      <c r="F2606" s="1307">
        <v>1</v>
      </c>
      <c r="G2606" s="1308">
        <f t="shared" si="879"/>
        <v>574.72</v>
      </c>
      <c r="H2606" s="1306">
        <f t="shared" si="880"/>
        <v>138.44999999999999</v>
      </c>
      <c r="I2606" s="1309">
        <f t="shared" si="881"/>
        <v>713.17000000000007</v>
      </c>
    </row>
    <row r="2607" spans="1:9" x14ac:dyDescent="0.2">
      <c r="A2607" s="1290" t="s">
        <v>966</v>
      </c>
      <c r="B2607" s="1325">
        <v>173</v>
      </c>
      <c r="C2607" s="1306">
        <f t="shared" si="877"/>
        <v>1.0949367088607596</v>
      </c>
      <c r="D2607" s="1305">
        <v>6.1139999999999999</v>
      </c>
      <c r="E2607" s="1306">
        <f t="shared" si="878"/>
        <v>1057.722</v>
      </c>
      <c r="F2607" s="1307">
        <v>1</v>
      </c>
      <c r="G2607" s="1308">
        <f t="shared" si="879"/>
        <v>1057.72</v>
      </c>
      <c r="H2607" s="1306">
        <f t="shared" si="880"/>
        <v>254.8</v>
      </c>
      <c r="I2607" s="1309">
        <f t="shared" si="881"/>
        <v>1312.52</v>
      </c>
    </row>
    <row r="2608" spans="1:9" x14ac:dyDescent="0.2">
      <c r="A2608" s="1290" t="s">
        <v>612</v>
      </c>
      <c r="B2608" s="1325">
        <v>188</v>
      </c>
      <c r="C2608" s="1306">
        <f t="shared" si="877"/>
        <v>1.1898734177215189</v>
      </c>
      <c r="D2608" s="1305">
        <v>6.1139999999999999</v>
      </c>
      <c r="E2608" s="1306">
        <f t="shared" si="878"/>
        <v>1149.432</v>
      </c>
      <c r="F2608" s="1307">
        <v>1</v>
      </c>
      <c r="G2608" s="1308">
        <f t="shared" si="879"/>
        <v>1149.43</v>
      </c>
      <c r="H2608" s="1306">
        <f t="shared" si="880"/>
        <v>276.89999999999998</v>
      </c>
      <c r="I2608" s="1309">
        <f t="shared" si="881"/>
        <v>1426.33</v>
      </c>
    </row>
    <row r="2609" spans="1:9" x14ac:dyDescent="0.2">
      <c r="A2609" s="1290" t="s">
        <v>966</v>
      </c>
      <c r="B2609" s="1325">
        <v>156.5</v>
      </c>
      <c r="C2609" s="1306">
        <f t="shared" si="877"/>
        <v>0.990506329113924</v>
      </c>
      <c r="D2609" s="1305">
        <v>6.1139999999999999</v>
      </c>
      <c r="E2609" s="1306">
        <f t="shared" si="878"/>
        <v>956.84100000000001</v>
      </c>
      <c r="F2609" s="1307">
        <v>1</v>
      </c>
      <c r="G2609" s="1308">
        <f t="shared" si="879"/>
        <v>956.84</v>
      </c>
      <c r="H2609" s="1306">
        <f t="shared" si="880"/>
        <v>230.5</v>
      </c>
      <c r="I2609" s="1309">
        <f t="shared" si="881"/>
        <v>1187.3400000000001</v>
      </c>
    </row>
    <row r="2610" spans="1:9" x14ac:dyDescent="0.2">
      <c r="A2610" s="1290" t="s">
        <v>612</v>
      </c>
      <c r="B2610" s="1325">
        <v>172.5</v>
      </c>
      <c r="C2610" s="1306">
        <f t="shared" si="877"/>
        <v>1.0917721518987342</v>
      </c>
      <c r="D2610" s="1305">
        <v>6.1139999999999999</v>
      </c>
      <c r="E2610" s="1306">
        <f t="shared" si="878"/>
        <v>1054.665</v>
      </c>
      <c r="F2610" s="1307">
        <v>1</v>
      </c>
      <c r="G2610" s="1308">
        <f t="shared" si="879"/>
        <v>1054.67</v>
      </c>
      <c r="H2610" s="1306">
        <f t="shared" si="880"/>
        <v>254.07</v>
      </c>
      <c r="I2610" s="1309">
        <f t="shared" si="881"/>
        <v>1308.74</v>
      </c>
    </row>
    <row r="2611" spans="1:9" x14ac:dyDescent="0.2">
      <c r="A2611" s="1290" t="s">
        <v>966</v>
      </c>
      <c r="B2611" s="1325">
        <v>188</v>
      </c>
      <c r="C2611" s="1306">
        <f t="shared" si="877"/>
        <v>1.1898734177215189</v>
      </c>
      <c r="D2611" s="1305">
        <v>6.1139999999999999</v>
      </c>
      <c r="E2611" s="1306">
        <f t="shared" si="878"/>
        <v>1149.432</v>
      </c>
      <c r="F2611" s="1307">
        <v>1</v>
      </c>
      <c r="G2611" s="1308">
        <f t="shared" si="879"/>
        <v>1149.43</v>
      </c>
      <c r="H2611" s="1306">
        <f t="shared" si="880"/>
        <v>276.89999999999998</v>
      </c>
      <c r="I2611" s="1309">
        <f t="shared" si="881"/>
        <v>1426.33</v>
      </c>
    </row>
    <row r="2612" spans="1:9" x14ac:dyDescent="0.2">
      <c r="A2612" s="1290" t="s">
        <v>612</v>
      </c>
      <c r="B2612" s="1325">
        <v>156.5</v>
      </c>
      <c r="C2612" s="1306">
        <f t="shared" si="877"/>
        <v>0.990506329113924</v>
      </c>
      <c r="D2612" s="1305">
        <v>6.1139999999999999</v>
      </c>
      <c r="E2612" s="1306">
        <f t="shared" si="878"/>
        <v>956.84100000000001</v>
      </c>
      <c r="F2612" s="1307">
        <v>1</v>
      </c>
      <c r="G2612" s="1308">
        <f t="shared" si="879"/>
        <v>956.84</v>
      </c>
      <c r="H2612" s="1306">
        <f t="shared" si="880"/>
        <v>230.5</v>
      </c>
      <c r="I2612" s="1309">
        <f t="shared" si="881"/>
        <v>1187.3400000000001</v>
      </c>
    </row>
    <row r="2613" spans="1:9" x14ac:dyDescent="0.2">
      <c r="A2613" s="1290" t="s">
        <v>966</v>
      </c>
      <c r="B2613" s="1325">
        <v>110</v>
      </c>
      <c r="C2613" s="1306">
        <f t="shared" si="877"/>
        <v>0.69620253164556967</v>
      </c>
      <c r="D2613" s="1305">
        <v>1118</v>
      </c>
      <c r="E2613" s="1306">
        <f>D2613*C2613</f>
        <v>778.35443037974687</v>
      </c>
      <c r="F2613" s="1307">
        <v>1</v>
      </c>
      <c r="G2613" s="1308">
        <f t="shared" si="879"/>
        <v>778.35</v>
      </c>
      <c r="H2613" s="1306">
        <f t="shared" si="880"/>
        <v>187.5</v>
      </c>
      <c r="I2613" s="1309">
        <f t="shared" si="881"/>
        <v>965.85</v>
      </c>
    </row>
    <row r="2614" spans="1:9" x14ac:dyDescent="0.2">
      <c r="A2614" s="1290" t="s">
        <v>510</v>
      </c>
      <c r="B2614" s="1325">
        <v>134</v>
      </c>
      <c r="C2614" s="1306">
        <f t="shared" si="877"/>
        <v>0.84810126582278478</v>
      </c>
      <c r="D2614" s="1305">
        <v>1415</v>
      </c>
      <c r="E2614" s="1306">
        <f>D2614*C2614</f>
        <v>1200.0632911392404</v>
      </c>
      <c r="F2614" s="1307">
        <v>1</v>
      </c>
      <c r="G2614" s="1308">
        <f t="shared" si="879"/>
        <v>1200.06</v>
      </c>
      <c r="H2614" s="1306">
        <f t="shared" si="880"/>
        <v>289.08999999999997</v>
      </c>
      <c r="I2614" s="1309">
        <f t="shared" si="881"/>
        <v>1489.1499999999999</v>
      </c>
    </row>
    <row r="2615" spans="1:9" ht="38.25" x14ac:dyDescent="0.2">
      <c r="A2615" s="1289" t="s">
        <v>9</v>
      </c>
      <c r="B2615" s="1324">
        <f>SUM(B2616:B2621)</f>
        <v>1074.5</v>
      </c>
      <c r="C2615" s="1302">
        <f>SUM(C2616:C2621)</f>
        <v>6.8006329113924053</v>
      </c>
      <c r="D2615" s="1302"/>
      <c r="E2615" s="1302"/>
      <c r="F2615" s="1312"/>
      <c r="G2615" s="1302">
        <f>SUM(G2616:G2621)</f>
        <v>4640.46</v>
      </c>
      <c r="H2615" s="1302">
        <f>SUM(H2616:H2621)</f>
        <v>1117.8900000000001</v>
      </c>
      <c r="I2615" s="1304">
        <f>SUM(I2616:I2621)</f>
        <v>5758.35</v>
      </c>
    </row>
    <row r="2616" spans="1:9" x14ac:dyDescent="0.2">
      <c r="A2616" s="1290" t="s">
        <v>62</v>
      </c>
      <c r="B2616" s="1325">
        <v>224</v>
      </c>
      <c r="C2616" s="1306">
        <f t="shared" ref="C2616:C2621" si="882">B2616/158</f>
        <v>1.4177215189873418</v>
      </c>
      <c r="D2616" s="1305">
        <v>4.0879000000000003</v>
      </c>
      <c r="E2616" s="1306">
        <f>D2616*B2616</f>
        <v>915.68960000000004</v>
      </c>
      <c r="F2616" s="1307">
        <v>1</v>
      </c>
      <c r="G2616" s="1308">
        <f t="shared" ref="G2616:G2621" si="883">ROUND(E2616*F2616,2)</f>
        <v>915.69</v>
      </c>
      <c r="H2616" s="1306">
        <f t="shared" ref="H2616:H2621" si="884">ROUND(G2616*24.09%,2)</f>
        <v>220.59</v>
      </c>
      <c r="I2616" s="1309">
        <f t="shared" ref="I2616:I2621" si="885">G2616+H2616</f>
        <v>1136.28</v>
      </c>
    </row>
    <row r="2617" spans="1:9" x14ac:dyDescent="0.2">
      <c r="A2617" s="1290" t="s">
        <v>62</v>
      </c>
      <c r="B2617" s="1325">
        <v>231.5</v>
      </c>
      <c r="C2617" s="1306">
        <f t="shared" si="882"/>
        <v>1.4651898734177216</v>
      </c>
      <c r="D2617" s="1305">
        <v>4.0879000000000003</v>
      </c>
      <c r="E2617" s="1306">
        <f>D2617*B2617</f>
        <v>946.34885000000008</v>
      </c>
      <c r="F2617" s="1307">
        <v>1</v>
      </c>
      <c r="G2617" s="1308">
        <f t="shared" si="883"/>
        <v>946.35</v>
      </c>
      <c r="H2617" s="1306">
        <f t="shared" si="884"/>
        <v>227.98</v>
      </c>
      <c r="I2617" s="1309">
        <f t="shared" si="885"/>
        <v>1174.33</v>
      </c>
    </row>
    <row r="2618" spans="1:9" x14ac:dyDescent="0.2">
      <c r="A2618" s="1290" t="s">
        <v>62</v>
      </c>
      <c r="B2618" s="1325">
        <v>224.5</v>
      </c>
      <c r="C2618" s="1306">
        <f t="shared" si="882"/>
        <v>1.4208860759493671</v>
      </c>
      <c r="D2618" s="1305">
        <v>4.0879000000000003</v>
      </c>
      <c r="E2618" s="1306">
        <f>D2618*B2618</f>
        <v>917.73355000000004</v>
      </c>
      <c r="F2618" s="1307">
        <v>1</v>
      </c>
      <c r="G2618" s="1308">
        <f t="shared" si="883"/>
        <v>917.73</v>
      </c>
      <c r="H2618" s="1306">
        <f t="shared" si="884"/>
        <v>221.08</v>
      </c>
      <c r="I2618" s="1309">
        <f t="shared" si="885"/>
        <v>1138.81</v>
      </c>
    </row>
    <row r="2619" spans="1:9" x14ac:dyDescent="0.2">
      <c r="A2619" s="1290" t="s">
        <v>62</v>
      </c>
      <c r="B2619" s="1325">
        <v>180.5</v>
      </c>
      <c r="C2619" s="1306">
        <f t="shared" si="882"/>
        <v>1.1424050632911393</v>
      </c>
      <c r="D2619" s="1305">
        <v>4.0879000000000003</v>
      </c>
      <c r="E2619" s="1306">
        <f>D2619*B2619</f>
        <v>737.86595000000011</v>
      </c>
      <c r="F2619" s="1307">
        <v>1</v>
      </c>
      <c r="G2619" s="1308">
        <f t="shared" si="883"/>
        <v>737.87</v>
      </c>
      <c r="H2619" s="1306">
        <f t="shared" si="884"/>
        <v>177.75</v>
      </c>
      <c r="I2619" s="1309">
        <f t="shared" si="885"/>
        <v>915.62</v>
      </c>
    </row>
    <row r="2620" spans="1:9" x14ac:dyDescent="0.2">
      <c r="A2620" s="1290" t="s">
        <v>62</v>
      </c>
      <c r="B2620" s="1325">
        <v>86</v>
      </c>
      <c r="C2620" s="1306">
        <f t="shared" si="882"/>
        <v>0.54430379746835444</v>
      </c>
      <c r="D2620" s="1305">
        <v>829</v>
      </c>
      <c r="E2620" s="1306">
        <f>D2620*C2620</f>
        <v>451.22784810126581</v>
      </c>
      <c r="F2620" s="1307">
        <v>1</v>
      </c>
      <c r="G2620" s="1308">
        <f t="shared" si="883"/>
        <v>451.23</v>
      </c>
      <c r="H2620" s="1306">
        <f t="shared" si="884"/>
        <v>108.7</v>
      </c>
      <c r="I2620" s="1309">
        <f t="shared" si="885"/>
        <v>559.93000000000006</v>
      </c>
    </row>
    <row r="2621" spans="1:9" x14ac:dyDescent="0.2">
      <c r="A2621" s="1290" t="s">
        <v>62</v>
      </c>
      <c r="B2621" s="1325">
        <v>128</v>
      </c>
      <c r="C2621" s="1306">
        <f t="shared" si="882"/>
        <v>0.810126582278481</v>
      </c>
      <c r="D2621" s="1305">
        <v>829</v>
      </c>
      <c r="E2621" s="1306">
        <f>D2621*C2621</f>
        <v>671.5949367088607</v>
      </c>
      <c r="F2621" s="1307">
        <v>1</v>
      </c>
      <c r="G2621" s="1308">
        <f t="shared" si="883"/>
        <v>671.59</v>
      </c>
      <c r="H2621" s="1306">
        <f t="shared" si="884"/>
        <v>161.79</v>
      </c>
      <c r="I2621" s="1309">
        <f t="shared" si="885"/>
        <v>833.38</v>
      </c>
    </row>
    <row r="2622" spans="1:9" ht="25.5" x14ac:dyDescent="0.2">
      <c r="A2622" s="1289" t="s">
        <v>7</v>
      </c>
      <c r="B2622" s="1324">
        <f>SUM(B2623:B2626)</f>
        <v>560.5</v>
      </c>
      <c r="C2622" s="1302">
        <f>SUM(C2623:C2626)</f>
        <v>3.5474683544303796</v>
      </c>
      <c r="D2622" s="1302"/>
      <c r="E2622" s="1302"/>
      <c r="F2622" s="1312"/>
      <c r="G2622" s="1302">
        <f>SUM(G2623:G2626)</f>
        <v>2242.81</v>
      </c>
      <c r="H2622" s="1302">
        <f>SUM(H2623:H2626)</f>
        <v>540.29000000000008</v>
      </c>
      <c r="I2622" s="1304">
        <f>SUM(I2623:I2626)</f>
        <v>2783.1000000000004</v>
      </c>
    </row>
    <row r="2623" spans="1:9" x14ac:dyDescent="0.2">
      <c r="A2623" s="1290" t="s">
        <v>1800</v>
      </c>
      <c r="B2623" s="1325">
        <v>126</v>
      </c>
      <c r="C2623" s="1306">
        <f t="shared" ref="C2623:C2626" si="886">B2623/158</f>
        <v>0.79746835443037978</v>
      </c>
      <c r="D2623" s="1305">
        <v>485</v>
      </c>
      <c r="E2623" s="1306">
        <f>D2623*C2623</f>
        <v>386.77215189873419</v>
      </c>
      <c r="F2623" s="1307">
        <v>1</v>
      </c>
      <c r="G2623" s="1308">
        <f t="shared" ref="G2623:G2626" si="887">ROUND(E2623*F2623,2)</f>
        <v>386.77</v>
      </c>
      <c r="H2623" s="1306">
        <f>ROUND(G2623*24.09%,2)</f>
        <v>93.17</v>
      </c>
      <c r="I2623" s="1309">
        <f>G2623+H2623</f>
        <v>479.94</v>
      </c>
    </row>
    <row r="2624" spans="1:9" x14ac:dyDescent="0.2">
      <c r="A2624" s="1290" t="s">
        <v>1672</v>
      </c>
      <c r="B2624" s="1325">
        <v>185</v>
      </c>
      <c r="C2624" s="1306">
        <f t="shared" si="886"/>
        <v>1.1708860759493671</v>
      </c>
      <c r="D2624" s="1305">
        <v>4.0879000000000003</v>
      </c>
      <c r="E2624" s="1306">
        <f>D2624*B2624</f>
        <v>756.26150000000007</v>
      </c>
      <c r="F2624" s="1307">
        <v>1</v>
      </c>
      <c r="G2624" s="1308">
        <f t="shared" si="887"/>
        <v>756.26</v>
      </c>
      <c r="H2624" s="1306">
        <f>ROUND(G2624*24.09%,2)</f>
        <v>182.18</v>
      </c>
      <c r="I2624" s="1309">
        <f>G2624+H2624</f>
        <v>938.44</v>
      </c>
    </row>
    <row r="2625" spans="1:9" x14ac:dyDescent="0.2">
      <c r="A2625" s="1290" t="s">
        <v>1672</v>
      </c>
      <c r="B2625" s="1325">
        <v>177.5</v>
      </c>
      <c r="C2625" s="1306">
        <f t="shared" si="886"/>
        <v>1.1234177215189873</v>
      </c>
      <c r="D2625" s="1305">
        <v>4.0879000000000003</v>
      </c>
      <c r="E2625" s="1306">
        <f>D2625*B2625</f>
        <v>725.60225000000003</v>
      </c>
      <c r="F2625" s="1307">
        <v>1</v>
      </c>
      <c r="G2625" s="1308">
        <f t="shared" si="887"/>
        <v>725.6</v>
      </c>
      <c r="H2625" s="1306">
        <f>ROUND(G2625*24.09%,2)</f>
        <v>174.8</v>
      </c>
      <c r="I2625" s="1309">
        <f>G2625+H2625</f>
        <v>900.40000000000009</v>
      </c>
    </row>
    <row r="2626" spans="1:9" x14ac:dyDescent="0.2">
      <c r="A2626" s="1290" t="s">
        <v>1638</v>
      </c>
      <c r="B2626" s="1325">
        <v>72</v>
      </c>
      <c r="C2626" s="1306">
        <f t="shared" si="886"/>
        <v>0.45569620253164556</v>
      </c>
      <c r="D2626" s="1305">
        <v>5.1969000000000003</v>
      </c>
      <c r="E2626" s="1306">
        <f>D2626*B2626</f>
        <v>374.17680000000001</v>
      </c>
      <c r="F2626" s="1307">
        <v>1</v>
      </c>
      <c r="G2626" s="1308">
        <f t="shared" si="887"/>
        <v>374.18</v>
      </c>
      <c r="H2626" s="1306">
        <f>ROUND(G2626*24.09%,2)</f>
        <v>90.14</v>
      </c>
      <c r="I2626" s="1309">
        <f>G2626+H2626</f>
        <v>464.32</v>
      </c>
    </row>
    <row r="2627" spans="1:9" x14ac:dyDescent="0.2">
      <c r="A2627" s="1288" t="s">
        <v>1802</v>
      </c>
      <c r="B2627" s="1323">
        <f>B2628+B2632+B2644+B2648</f>
        <v>3511</v>
      </c>
      <c r="C2627" s="1298">
        <f>C2628+C2632+C2644+C2648</f>
        <v>22.221483544303798</v>
      </c>
      <c r="D2627" s="1298"/>
      <c r="E2627" s="1298"/>
      <c r="F2627" s="1299"/>
      <c r="G2627" s="1298">
        <f>G2628+G2632+G2644+G2648</f>
        <v>20571.2</v>
      </c>
      <c r="H2627" s="1298">
        <f>H2628+H2632+H2644+H2648</f>
        <v>4955.58</v>
      </c>
      <c r="I2627" s="1300">
        <f>I2628+I2632+I2644+I2648</f>
        <v>25526.78</v>
      </c>
    </row>
    <row r="2628" spans="1:9" ht="25.5" x14ac:dyDescent="0.2">
      <c r="A2628" s="1289" t="s">
        <v>10</v>
      </c>
      <c r="B2628" s="1324">
        <f>SUM(B2629:B2631)</f>
        <v>383</v>
      </c>
      <c r="C2628" s="1302">
        <f>SUM(C2629:C2631)</f>
        <v>2.4240506329113924</v>
      </c>
      <c r="D2628" s="1302"/>
      <c r="E2628" s="1302"/>
      <c r="F2628" s="1312"/>
      <c r="G2628" s="1302">
        <f>SUM(G2629:G2631)</f>
        <v>3839.51</v>
      </c>
      <c r="H2628" s="1302">
        <f>SUM(H2629:H2631)</f>
        <v>924.94</v>
      </c>
      <c r="I2628" s="1304">
        <f>SUM(I2629:I2631)</f>
        <v>4764.45</v>
      </c>
    </row>
    <row r="2629" spans="1:9" x14ac:dyDescent="0.2">
      <c r="A2629" s="1290" t="s">
        <v>1669</v>
      </c>
      <c r="B2629" s="1325">
        <v>158</v>
      </c>
      <c r="C2629" s="1306">
        <f t="shared" ref="C2629:C2631" si="888">B2629/158</f>
        <v>1</v>
      </c>
      <c r="D2629" s="1305">
        <v>1545</v>
      </c>
      <c r="E2629" s="1306">
        <f>D2629*C2629</f>
        <v>1545</v>
      </c>
      <c r="F2629" s="1307">
        <v>1</v>
      </c>
      <c r="G2629" s="1308">
        <f t="shared" ref="G2629:G2631" si="889">ROUND(E2629*F2629,2)</f>
        <v>1545</v>
      </c>
      <c r="H2629" s="1306">
        <f>ROUND(G2629*24.09%,2)</f>
        <v>372.19</v>
      </c>
      <c r="I2629" s="1309">
        <f>G2629+H2629</f>
        <v>1917.19</v>
      </c>
    </row>
    <row r="2630" spans="1:9" x14ac:dyDescent="0.2">
      <c r="A2630" s="1290" t="s">
        <v>1669</v>
      </c>
      <c r="B2630" s="1325">
        <v>158</v>
      </c>
      <c r="C2630" s="1306">
        <f t="shared" si="888"/>
        <v>1</v>
      </c>
      <c r="D2630" s="1305">
        <v>1545</v>
      </c>
      <c r="E2630" s="1306">
        <f>D2630*C2630</f>
        <v>1545</v>
      </c>
      <c r="F2630" s="1307">
        <v>1</v>
      </c>
      <c r="G2630" s="1308">
        <f t="shared" si="889"/>
        <v>1545</v>
      </c>
      <c r="H2630" s="1306">
        <f>ROUND(G2630*24.09%,2)</f>
        <v>372.19</v>
      </c>
      <c r="I2630" s="1309">
        <f>G2630+H2630</f>
        <v>1917.19</v>
      </c>
    </row>
    <row r="2631" spans="1:9" x14ac:dyDescent="0.2">
      <c r="A2631" s="1290" t="s">
        <v>77</v>
      </c>
      <c r="B2631" s="1325">
        <v>67</v>
      </c>
      <c r="C2631" s="1306">
        <f t="shared" si="888"/>
        <v>0.42405063291139239</v>
      </c>
      <c r="D2631" s="1305">
        <v>1767.5</v>
      </c>
      <c r="E2631" s="1306">
        <f>D2631*C2631</f>
        <v>749.50949367088606</v>
      </c>
      <c r="F2631" s="1307">
        <v>1</v>
      </c>
      <c r="G2631" s="1308">
        <f t="shared" si="889"/>
        <v>749.51</v>
      </c>
      <c r="H2631" s="1306">
        <f>ROUND(G2631*24.09%,2)</f>
        <v>180.56</v>
      </c>
      <c r="I2631" s="1309">
        <f>G2631+H2631</f>
        <v>930.06999999999994</v>
      </c>
    </row>
    <row r="2632" spans="1:9" ht="38.25" x14ac:dyDescent="0.2">
      <c r="A2632" s="1289" t="s">
        <v>8</v>
      </c>
      <c r="B2632" s="1324">
        <f>SUM(B2633:B2643)</f>
        <v>1775.5</v>
      </c>
      <c r="C2632" s="1302">
        <f>SUM(C2633:C2643)</f>
        <v>11.237341772151899</v>
      </c>
      <c r="D2632" s="1302"/>
      <c r="E2632" s="1302"/>
      <c r="F2632" s="1312"/>
      <c r="G2632" s="1302">
        <f>SUM(G2633:G2643)</f>
        <v>11477.600000000002</v>
      </c>
      <c r="H2632" s="1302">
        <f>SUM(H2633:H2643)</f>
        <v>2764.93</v>
      </c>
      <c r="I2632" s="1304">
        <f>SUM(I2633:I2643)</f>
        <v>14242.53</v>
      </c>
    </row>
    <row r="2633" spans="1:9" x14ac:dyDescent="0.2">
      <c r="A2633" s="1290" t="s">
        <v>612</v>
      </c>
      <c r="B2633" s="1325">
        <v>118.5</v>
      </c>
      <c r="C2633" s="1306">
        <f t="shared" ref="C2633:C2643" si="890">B2633/158</f>
        <v>0.75</v>
      </c>
      <c r="D2633" s="1305">
        <v>6.1139999999999999</v>
      </c>
      <c r="E2633" s="1306">
        <f t="shared" ref="E2633:E2641" si="891">D2633*B2633</f>
        <v>724.50900000000001</v>
      </c>
      <c r="F2633" s="1307">
        <v>1</v>
      </c>
      <c r="G2633" s="1308">
        <f t="shared" ref="G2633:G2643" si="892">ROUND(E2633*F2633,2)</f>
        <v>724.51</v>
      </c>
      <c r="H2633" s="1306">
        <f t="shared" ref="H2633:H2643" si="893">ROUND(G2633*24.09%,2)</f>
        <v>174.53</v>
      </c>
      <c r="I2633" s="1309">
        <f t="shared" ref="I2633:I2643" si="894">G2633+H2633</f>
        <v>899.04</v>
      </c>
    </row>
    <row r="2634" spans="1:9" x14ac:dyDescent="0.2">
      <c r="A2634" s="1290" t="s">
        <v>612</v>
      </c>
      <c r="B2634" s="1325">
        <v>235</v>
      </c>
      <c r="C2634" s="1306">
        <f t="shared" si="890"/>
        <v>1.4873417721518987</v>
      </c>
      <c r="D2634" s="1305">
        <v>6.1139999999999999</v>
      </c>
      <c r="E2634" s="1306">
        <f t="shared" si="891"/>
        <v>1436.79</v>
      </c>
      <c r="F2634" s="1307">
        <v>1</v>
      </c>
      <c r="G2634" s="1308">
        <f t="shared" si="892"/>
        <v>1436.79</v>
      </c>
      <c r="H2634" s="1306">
        <f t="shared" si="893"/>
        <v>346.12</v>
      </c>
      <c r="I2634" s="1309">
        <f t="shared" si="894"/>
        <v>1782.9099999999999</v>
      </c>
    </row>
    <row r="2635" spans="1:9" x14ac:dyDescent="0.2">
      <c r="A2635" s="1290" t="s">
        <v>966</v>
      </c>
      <c r="B2635" s="1325">
        <v>102</v>
      </c>
      <c r="C2635" s="1306">
        <f t="shared" si="890"/>
        <v>0.64556962025316456</v>
      </c>
      <c r="D2635" s="1305">
        <v>6.1139999999999999</v>
      </c>
      <c r="E2635" s="1306">
        <f t="shared" si="891"/>
        <v>623.62800000000004</v>
      </c>
      <c r="F2635" s="1307">
        <v>1</v>
      </c>
      <c r="G2635" s="1308">
        <f t="shared" si="892"/>
        <v>623.63</v>
      </c>
      <c r="H2635" s="1306">
        <f t="shared" si="893"/>
        <v>150.22999999999999</v>
      </c>
      <c r="I2635" s="1309">
        <f t="shared" si="894"/>
        <v>773.86</v>
      </c>
    </row>
    <row r="2636" spans="1:9" x14ac:dyDescent="0.2">
      <c r="A2636" s="1290" t="s">
        <v>612</v>
      </c>
      <c r="B2636" s="1325">
        <v>173</v>
      </c>
      <c r="C2636" s="1306">
        <f t="shared" si="890"/>
        <v>1.0949367088607596</v>
      </c>
      <c r="D2636" s="1305">
        <v>6.1139999999999999</v>
      </c>
      <c r="E2636" s="1306">
        <f t="shared" si="891"/>
        <v>1057.722</v>
      </c>
      <c r="F2636" s="1307">
        <v>1</v>
      </c>
      <c r="G2636" s="1308">
        <f t="shared" si="892"/>
        <v>1057.72</v>
      </c>
      <c r="H2636" s="1306">
        <f t="shared" si="893"/>
        <v>254.8</v>
      </c>
      <c r="I2636" s="1309">
        <f t="shared" si="894"/>
        <v>1312.52</v>
      </c>
    </row>
    <row r="2637" spans="1:9" x14ac:dyDescent="0.2">
      <c r="A2637" s="1290" t="s">
        <v>966</v>
      </c>
      <c r="B2637" s="1325">
        <v>274.5</v>
      </c>
      <c r="C2637" s="1306">
        <f t="shared" si="890"/>
        <v>1.7373417721518987</v>
      </c>
      <c r="D2637" s="1305">
        <v>6.1139999999999999</v>
      </c>
      <c r="E2637" s="1306">
        <f t="shared" si="891"/>
        <v>1678.2929999999999</v>
      </c>
      <c r="F2637" s="1307">
        <v>1</v>
      </c>
      <c r="G2637" s="1308">
        <f t="shared" si="892"/>
        <v>1678.29</v>
      </c>
      <c r="H2637" s="1306">
        <f t="shared" si="893"/>
        <v>404.3</v>
      </c>
      <c r="I2637" s="1309">
        <f t="shared" si="894"/>
        <v>2082.59</v>
      </c>
    </row>
    <row r="2638" spans="1:9" x14ac:dyDescent="0.2">
      <c r="A2638" s="1290" t="s">
        <v>966</v>
      </c>
      <c r="B2638" s="1325">
        <v>211.5</v>
      </c>
      <c r="C2638" s="1306">
        <f t="shared" si="890"/>
        <v>1.3386075949367089</v>
      </c>
      <c r="D2638" s="1305">
        <v>6.1139999999999999</v>
      </c>
      <c r="E2638" s="1306">
        <f t="shared" si="891"/>
        <v>1293.1109999999999</v>
      </c>
      <c r="F2638" s="1307">
        <v>1</v>
      </c>
      <c r="G2638" s="1308">
        <f t="shared" si="892"/>
        <v>1293.1099999999999</v>
      </c>
      <c r="H2638" s="1306">
        <f t="shared" si="893"/>
        <v>311.51</v>
      </c>
      <c r="I2638" s="1309">
        <f t="shared" si="894"/>
        <v>1604.62</v>
      </c>
    </row>
    <row r="2639" spans="1:9" x14ac:dyDescent="0.2">
      <c r="A2639" s="1290" t="s">
        <v>966</v>
      </c>
      <c r="B2639" s="1325">
        <v>204</v>
      </c>
      <c r="C2639" s="1306">
        <f t="shared" si="890"/>
        <v>1.2911392405063291</v>
      </c>
      <c r="D2639" s="1305">
        <v>6.1139999999999999</v>
      </c>
      <c r="E2639" s="1306">
        <f t="shared" si="891"/>
        <v>1247.2560000000001</v>
      </c>
      <c r="F2639" s="1307">
        <v>1</v>
      </c>
      <c r="G2639" s="1308">
        <f t="shared" si="892"/>
        <v>1247.26</v>
      </c>
      <c r="H2639" s="1306">
        <f t="shared" si="893"/>
        <v>300.45999999999998</v>
      </c>
      <c r="I2639" s="1309">
        <f t="shared" si="894"/>
        <v>1547.72</v>
      </c>
    </row>
    <row r="2640" spans="1:9" x14ac:dyDescent="0.2">
      <c r="A2640" s="1290" t="s">
        <v>966</v>
      </c>
      <c r="B2640" s="1325">
        <v>141</v>
      </c>
      <c r="C2640" s="1306">
        <f t="shared" si="890"/>
        <v>0.89240506329113922</v>
      </c>
      <c r="D2640" s="1305">
        <v>6.1139999999999999</v>
      </c>
      <c r="E2640" s="1306">
        <f t="shared" si="891"/>
        <v>862.07399999999996</v>
      </c>
      <c r="F2640" s="1307">
        <v>1</v>
      </c>
      <c r="G2640" s="1308">
        <f t="shared" si="892"/>
        <v>862.07</v>
      </c>
      <c r="H2640" s="1306">
        <f t="shared" si="893"/>
        <v>207.67</v>
      </c>
      <c r="I2640" s="1309">
        <f t="shared" si="894"/>
        <v>1069.74</v>
      </c>
    </row>
    <row r="2641" spans="1:9" x14ac:dyDescent="0.2">
      <c r="A2641" s="1290" t="s">
        <v>612</v>
      </c>
      <c r="B2641" s="1325">
        <v>47</v>
      </c>
      <c r="C2641" s="1306">
        <f t="shared" si="890"/>
        <v>0.29746835443037972</v>
      </c>
      <c r="D2641" s="1305">
        <v>6.9172000000000002</v>
      </c>
      <c r="E2641" s="1306">
        <f t="shared" si="891"/>
        <v>325.10840000000002</v>
      </c>
      <c r="F2641" s="1307">
        <v>1</v>
      </c>
      <c r="G2641" s="1308">
        <f t="shared" si="892"/>
        <v>325.11</v>
      </c>
      <c r="H2641" s="1306">
        <f t="shared" si="893"/>
        <v>78.319999999999993</v>
      </c>
      <c r="I2641" s="1309">
        <f t="shared" si="894"/>
        <v>403.43</v>
      </c>
    </row>
    <row r="2642" spans="1:9" x14ac:dyDescent="0.2">
      <c r="A2642" s="1290" t="s">
        <v>966</v>
      </c>
      <c r="B2642" s="1325">
        <v>111</v>
      </c>
      <c r="C2642" s="1306">
        <f t="shared" si="890"/>
        <v>0.70253164556962022</v>
      </c>
      <c r="D2642" s="1305">
        <v>1230</v>
      </c>
      <c r="E2642" s="1306">
        <f>D2642*C2642</f>
        <v>864.11392405063282</v>
      </c>
      <c r="F2642" s="1307">
        <v>1</v>
      </c>
      <c r="G2642" s="1308">
        <f t="shared" si="892"/>
        <v>864.11</v>
      </c>
      <c r="H2642" s="1306">
        <f t="shared" si="893"/>
        <v>208.16</v>
      </c>
      <c r="I2642" s="1309">
        <f t="shared" si="894"/>
        <v>1072.27</v>
      </c>
    </row>
    <row r="2643" spans="1:9" x14ac:dyDescent="0.2">
      <c r="A2643" s="1290" t="s">
        <v>510</v>
      </c>
      <c r="B2643" s="1325">
        <v>158</v>
      </c>
      <c r="C2643" s="1306">
        <f t="shared" si="890"/>
        <v>1</v>
      </c>
      <c r="D2643" s="1305">
        <v>1365</v>
      </c>
      <c r="E2643" s="1306">
        <f>D2643*C2643</f>
        <v>1365</v>
      </c>
      <c r="F2643" s="1307">
        <v>1</v>
      </c>
      <c r="G2643" s="1308">
        <f t="shared" si="892"/>
        <v>1365</v>
      </c>
      <c r="H2643" s="1306">
        <f t="shared" si="893"/>
        <v>328.83</v>
      </c>
      <c r="I2643" s="1309">
        <f t="shared" si="894"/>
        <v>1693.83</v>
      </c>
    </row>
    <row r="2644" spans="1:9" ht="38.25" x14ac:dyDescent="0.2">
      <c r="A2644" s="1289" t="s">
        <v>9</v>
      </c>
      <c r="B2644" s="1324">
        <f>SUM(B2645:B2647)</f>
        <v>560</v>
      </c>
      <c r="C2644" s="1302">
        <f>SUM(C2645:C2647)</f>
        <v>3.5442683544303795</v>
      </c>
      <c r="D2644" s="1302"/>
      <c r="E2644" s="1302"/>
      <c r="F2644" s="1312"/>
      <c r="G2644" s="1302">
        <f>SUM(G2645:G2647)</f>
        <v>2289.2200000000003</v>
      </c>
      <c r="H2644" s="1302">
        <f>SUM(H2645:H2647)</f>
        <v>551.48</v>
      </c>
      <c r="I2644" s="1304">
        <f>SUM(I2645:I2647)</f>
        <v>2840.7000000000003</v>
      </c>
    </row>
    <row r="2645" spans="1:9" x14ac:dyDescent="0.2">
      <c r="A2645" s="1290" t="s">
        <v>62</v>
      </c>
      <c r="B2645" s="1325">
        <v>181.5</v>
      </c>
      <c r="C2645" s="1306">
        <f t="shared" ref="C2645:C2646" si="895">B2645/158</f>
        <v>1.1487341772151898</v>
      </c>
      <c r="D2645" s="1305">
        <v>4.0879000000000003</v>
      </c>
      <c r="E2645" s="1306">
        <f>D2645*B2645</f>
        <v>741.9538500000001</v>
      </c>
      <c r="F2645" s="1307">
        <v>1</v>
      </c>
      <c r="G2645" s="1308">
        <f t="shared" ref="G2645:G2647" si="896">ROUND(E2645*F2645,2)</f>
        <v>741.95</v>
      </c>
      <c r="H2645" s="1306">
        <f>ROUND(G2645*24.09%,2)</f>
        <v>178.74</v>
      </c>
      <c r="I2645" s="1309">
        <f>G2645+H2645</f>
        <v>920.69</v>
      </c>
    </row>
    <row r="2646" spans="1:9" x14ac:dyDescent="0.2">
      <c r="A2646" s="1290" t="s">
        <v>62</v>
      </c>
      <c r="B2646" s="1325">
        <v>181.5</v>
      </c>
      <c r="C2646" s="1306">
        <f t="shared" si="895"/>
        <v>1.1487341772151898</v>
      </c>
      <c r="D2646" s="1305">
        <v>4.0879000000000003</v>
      </c>
      <c r="E2646" s="1306">
        <f>D2646*B2646</f>
        <v>741.9538500000001</v>
      </c>
      <c r="F2646" s="1307">
        <v>1</v>
      </c>
      <c r="G2646" s="1308">
        <f t="shared" si="896"/>
        <v>741.95</v>
      </c>
      <c r="H2646" s="1306">
        <f>ROUND(G2646*24.09%,2)</f>
        <v>178.74</v>
      </c>
      <c r="I2646" s="1309">
        <f>G2646+H2646</f>
        <v>920.69</v>
      </c>
    </row>
    <row r="2647" spans="1:9" x14ac:dyDescent="0.2">
      <c r="A2647" s="1290" t="s">
        <v>62</v>
      </c>
      <c r="B2647" s="1325">
        <v>197</v>
      </c>
      <c r="C2647" s="1306">
        <f>ROUND(B2647/158,4)</f>
        <v>1.2467999999999999</v>
      </c>
      <c r="D2647" s="1305">
        <v>4.0879000000000003</v>
      </c>
      <c r="E2647" s="1306">
        <f>D2647*B2647</f>
        <v>805.31630000000007</v>
      </c>
      <c r="F2647" s="1307">
        <v>1</v>
      </c>
      <c r="G2647" s="1308">
        <f t="shared" si="896"/>
        <v>805.32</v>
      </c>
      <c r="H2647" s="1306">
        <f>ROUND(G2647*24.09%,2)</f>
        <v>194</v>
      </c>
      <c r="I2647" s="1309">
        <f>G2647+H2647</f>
        <v>999.32</v>
      </c>
    </row>
    <row r="2648" spans="1:9" ht="25.5" x14ac:dyDescent="0.2">
      <c r="A2648" s="1289" t="s">
        <v>7</v>
      </c>
      <c r="B2648" s="1324">
        <f>SUM(B2649:B2655)</f>
        <v>792.5</v>
      </c>
      <c r="C2648" s="1302">
        <f>SUM(C2649:C2655)</f>
        <v>5.0158227848101271</v>
      </c>
      <c r="D2648" s="1302"/>
      <c r="E2648" s="1302"/>
      <c r="F2648" s="1312"/>
      <c r="G2648" s="1302">
        <f>SUM(G2649:G2655)</f>
        <v>2964.8700000000003</v>
      </c>
      <c r="H2648" s="1302">
        <f>SUM(H2649:H2655)</f>
        <v>714.2299999999999</v>
      </c>
      <c r="I2648" s="1304">
        <f>SUM(I2649:I2655)</f>
        <v>3679.1</v>
      </c>
    </row>
    <row r="2649" spans="1:9" x14ac:dyDescent="0.2">
      <c r="A2649" s="1290" t="s">
        <v>948</v>
      </c>
      <c r="B2649" s="1325">
        <v>158</v>
      </c>
      <c r="C2649" s="1306">
        <f t="shared" ref="C2649:C2655" si="897">B2649/158</f>
        <v>1</v>
      </c>
      <c r="D2649" s="1305">
        <v>669</v>
      </c>
      <c r="E2649" s="1306">
        <f>D2649*C2649</f>
        <v>669</v>
      </c>
      <c r="F2649" s="1307">
        <v>1</v>
      </c>
      <c r="G2649" s="1308">
        <f t="shared" ref="G2649:G2655" si="898">ROUND(E2649*F2649,2)</f>
        <v>669</v>
      </c>
      <c r="H2649" s="1306">
        <f t="shared" ref="H2649:H2655" si="899">ROUND(G2649*24.09%,2)</f>
        <v>161.16</v>
      </c>
      <c r="I2649" s="1309">
        <f t="shared" ref="I2649:I2655" si="900">G2649+H2649</f>
        <v>830.16</v>
      </c>
    </row>
    <row r="2650" spans="1:9" x14ac:dyDescent="0.2">
      <c r="A2650" s="1290" t="s">
        <v>1653</v>
      </c>
      <c r="B2650" s="1325">
        <v>203</v>
      </c>
      <c r="C2650" s="1306">
        <f t="shared" si="897"/>
        <v>1.2848101265822784</v>
      </c>
      <c r="D2650" s="1305">
        <v>3.4885000000000002</v>
      </c>
      <c r="E2650" s="1306">
        <f t="shared" ref="E2650:E2655" si="901">D2650*B2650</f>
        <v>708.16550000000007</v>
      </c>
      <c r="F2650" s="1307">
        <v>1</v>
      </c>
      <c r="G2650" s="1308">
        <f t="shared" si="898"/>
        <v>708.17</v>
      </c>
      <c r="H2650" s="1306">
        <f t="shared" si="899"/>
        <v>170.6</v>
      </c>
      <c r="I2650" s="1309">
        <f t="shared" si="900"/>
        <v>878.77</v>
      </c>
    </row>
    <row r="2651" spans="1:9" x14ac:dyDescent="0.2">
      <c r="A2651" s="1290" t="s">
        <v>1653</v>
      </c>
      <c r="B2651" s="1325">
        <v>117.5</v>
      </c>
      <c r="C2651" s="1306">
        <f t="shared" si="897"/>
        <v>0.74367088607594933</v>
      </c>
      <c r="D2651" s="1305">
        <v>3.4885000000000002</v>
      </c>
      <c r="E2651" s="1306">
        <f t="shared" si="901"/>
        <v>409.89875000000001</v>
      </c>
      <c r="F2651" s="1307">
        <v>1</v>
      </c>
      <c r="G2651" s="1308">
        <f t="shared" si="898"/>
        <v>409.9</v>
      </c>
      <c r="H2651" s="1306">
        <f t="shared" si="899"/>
        <v>98.74</v>
      </c>
      <c r="I2651" s="1309">
        <f t="shared" si="900"/>
        <v>508.64</v>
      </c>
    </row>
    <row r="2652" spans="1:9" x14ac:dyDescent="0.2">
      <c r="A2652" s="1290" t="s">
        <v>1704</v>
      </c>
      <c r="B2652" s="1325">
        <v>102.5</v>
      </c>
      <c r="C2652" s="1306">
        <f t="shared" si="897"/>
        <v>0.64873417721518989</v>
      </c>
      <c r="D2652" s="1305">
        <v>3.4885000000000002</v>
      </c>
      <c r="E2652" s="1306">
        <f t="shared" si="901"/>
        <v>357.57125000000002</v>
      </c>
      <c r="F2652" s="1307">
        <v>1</v>
      </c>
      <c r="G2652" s="1308">
        <f t="shared" si="898"/>
        <v>357.57</v>
      </c>
      <c r="H2652" s="1306">
        <f t="shared" si="899"/>
        <v>86.14</v>
      </c>
      <c r="I2652" s="1309">
        <f t="shared" si="900"/>
        <v>443.71</v>
      </c>
    </row>
    <row r="2653" spans="1:9" x14ac:dyDescent="0.2">
      <c r="A2653" s="1290" t="s">
        <v>1704</v>
      </c>
      <c r="B2653" s="1325">
        <v>117.5</v>
      </c>
      <c r="C2653" s="1306">
        <f t="shared" si="897"/>
        <v>0.74367088607594933</v>
      </c>
      <c r="D2653" s="1305">
        <v>3.4885000000000002</v>
      </c>
      <c r="E2653" s="1306">
        <f t="shared" si="901"/>
        <v>409.89875000000001</v>
      </c>
      <c r="F2653" s="1307">
        <v>1</v>
      </c>
      <c r="G2653" s="1308">
        <f t="shared" si="898"/>
        <v>409.9</v>
      </c>
      <c r="H2653" s="1306">
        <f t="shared" si="899"/>
        <v>98.74</v>
      </c>
      <c r="I2653" s="1309">
        <f t="shared" si="900"/>
        <v>508.64</v>
      </c>
    </row>
    <row r="2654" spans="1:9" x14ac:dyDescent="0.2">
      <c r="A2654" s="1290" t="s">
        <v>62</v>
      </c>
      <c r="B2654" s="1325">
        <v>70.5</v>
      </c>
      <c r="C2654" s="1306">
        <f t="shared" si="897"/>
        <v>0.44620253164556961</v>
      </c>
      <c r="D2654" s="1305">
        <v>4.0879000000000003</v>
      </c>
      <c r="E2654" s="1306">
        <f t="shared" si="901"/>
        <v>288.19695000000002</v>
      </c>
      <c r="F2654" s="1307">
        <v>1</v>
      </c>
      <c r="G2654" s="1308">
        <f t="shared" si="898"/>
        <v>288.2</v>
      </c>
      <c r="H2654" s="1306">
        <f t="shared" si="899"/>
        <v>69.430000000000007</v>
      </c>
      <c r="I2654" s="1309">
        <f t="shared" si="900"/>
        <v>357.63</v>
      </c>
    </row>
    <row r="2655" spans="1:9" x14ac:dyDescent="0.2">
      <c r="A2655" s="1290" t="s">
        <v>1638</v>
      </c>
      <c r="B2655" s="1325">
        <v>23.5</v>
      </c>
      <c r="C2655" s="1306">
        <f t="shared" si="897"/>
        <v>0.14873417721518986</v>
      </c>
      <c r="D2655" s="1305">
        <v>5.1969000000000003</v>
      </c>
      <c r="E2655" s="1306">
        <f t="shared" si="901"/>
        <v>122.12715</v>
      </c>
      <c r="F2655" s="1307">
        <v>1</v>
      </c>
      <c r="G2655" s="1308">
        <f t="shared" si="898"/>
        <v>122.13</v>
      </c>
      <c r="H2655" s="1306">
        <f t="shared" si="899"/>
        <v>29.42</v>
      </c>
      <c r="I2655" s="1309">
        <f t="shared" si="900"/>
        <v>151.55000000000001</v>
      </c>
    </row>
    <row r="2656" spans="1:9" x14ac:dyDescent="0.2">
      <c r="A2656" s="1288" t="s">
        <v>1803</v>
      </c>
      <c r="B2656" s="1323">
        <f>B2657+B2659</f>
        <v>281</v>
      </c>
      <c r="C2656" s="1298">
        <f>C2657+C2659</f>
        <v>2.0362318840579707</v>
      </c>
      <c r="D2656" s="1298"/>
      <c r="E2656" s="1298"/>
      <c r="F2656" s="1299"/>
      <c r="G2656" s="1298">
        <f>G2657+G2659</f>
        <v>2071.5899999999997</v>
      </c>
      <c r="H2656" s="1298">
        <f>H2657+H2659</f>
        <v>499.04</v>
      </c>
      <c r="I2656" s="1300">
        <f>I2657+I2659</f>
        <v>2570.63</v>
      </c>
    </row>
    <row r="2657" spans="1:9" ht="25.5" x14ac:dyDescent="0.2">
      <c r="A2657" s="1289" t="s">
        <v>10</v>
      </c>
      <c r="B2657" s="1324">
        <f>B2658</f>
        <v>8</v>
      </c>
      <c r="C2657" s="1302">
        <f>C2658</f>
        <v>5.7971014492753624E-2</v>
      </c>
      <c r="D2657" s="1302"/>
      <c r="E2657" s="1302"/>
      <c r="F2657" s="1312"/>
      <c r="G2657" s="1302">
        <f>G2658</f>
        <v>76.430000000000007</v>
      </c>
      <c r="H2657" s="1302">
        <f>H2658</f>
        <v>18.41</v>
      </c>
      <c r="I2657" s="1304">
        <f>I2658</f>
        <v>94.84</v>
      </c>
    </row>
    <row r="2658" spans="1:9" x14ac:dyDescent="0.2">
      <c r="A2658" s="1290" t="s">
        <v>77</v>
      </c>
      <c r="B2658" s="1325">
        <v>8</v>
      </c>
      <c r="C2658" s="1306">
        <f>B2658/138</f>
        <v>5.7971014492753624E-2</v>
      </c>
      <c r="D2658" s="1305">
        <v>1318.5</v>
      </c>
      <c r="E2658" s="1306">
        <f>D2658*C2658</f>
        <v>76.434782608695656</v>
      </c>
      <c r="F2658" s="1307">
        <v>1</v>
      </c>
      <c r="G2658" s="1308">
        <f t="shared" ref="G2658" si="902">ROUND(E2658*F2658,2)</f>
        <v>76.430000000000007</v>
      </c>
      <c r="H2658" s="1306">
        <f>ROUND(G2658*24.09%,2)</f>
        <v>18.41</v>
      </c>
      <c r="I2658" s="1309">
        <f>G2658+H2658</f>
        <v>94.84</v>
      </c>
    </row>
    <row r="2659" spans="1:9" ht="38.25" x14ac:dyDescent="0.2">
      <c r="A2659" s="1289" t="s">
        <v>8</v>
      </c>
      <c r="B2659" s="1324">
        <f>SUM(B2660:B2663)</f>
        <v>273</v>
      </c>
      <c r="C2659" s="1302">
        <f>SUM(C2660:C2663)</f>
        <v>1.9782608695652173</v>
      </c>
      <c r="D2659" s="1302"/>
      <c r="E2659" s="1302"/>
      <c r="F2659" s="1312"/>
      <c r="G2659" s="1302">
        <f>SUM(G2660:G2663)</f>
        <v>1995.1599999999999</v>
      </c>
      <c r="H2659" s="1302">
        <f>SUM(H2660:H2663)</f>
        <v>480.63</v>
      </c>
      <c r="I2659" s="1304">
        <f>SUM(I2660:I2663)</f>
        <v>2475.79</v>
      </c>
    </row>
    <row r="2660" spans="1:9" x14ac:dyDescent="0.2">
      <c r="A2660" s="1290" t="s">
        <v>626</v>
      </c>
      <c r="B2660" s="1325">
        <v>76</v>
      </c>
      <c r="C2660" s="1306">
        <f>B2660/138</f>
        <v>0.55072463768115942</v>
      </c>
      <c r="D2660" s="1305">
        <v>908</v>
      </c>
      <c r="E2660" s="1306">
        <f>D2660*C2660</f>
        <v>500.05797101449275</v>
      </c>
      <c r="F2660" s="1307">
        <v>1</v>
      </c>
      <c r="G2660" s="1308">
        <f t="shared" ref="G2660:G2663" si="903">ROUND(E2660*F2660,2)</f>
        <v>500.06</v>
      </c>
      <c r="H2660" s="1306">
        <f>ROUND(G2660*24.09%,2)</f>
        <v>120.46</v>
      </c>
      <c r="I2660" s="1309">
        <f>G2660+H2660</f>
        <v>620.52</v>
      </c>
    </row>
    <row r="2661" spans="1:9" x14ac:dyDescent="0.2">
      <c r="A2661" s="1290" t="s">
        <v>626</v>
      </c>
      <c r="B2661" s="1325">
        <v>48</v>
      </c>
      <c r="C2661" s="1306">
        <f t="shared" ref="C2661:C2663" si="904">B2661/138</f>
        <v>0.34782608695652173</v>
      </c>
      <c r="D2661" s="1305">
        <v>908</v>
      </c>
      <c r="E2661" s="1306">
        <f>D2661*C2661</f>
        <v>315.82608695652175</v>
      </c>
      <c r="F2661" s="1307">
        <v>1</v>
      </c>
      <c r="G2661" s="1308">
        <f t="shared" si="903"/>
        <v>315.83</v>
      </c>
      <c r="H2661" s="1306">
        <f>ROUND(G2661*24.09%,2)</f>
        <v>76.08</v>
      </c>
      <c r="I2661" s="1309">
        <f>G2661+H2661</f>
        <v>391.90999999999997</v>
      </c>
    </row>
    <row r="2662" spans="1:9" x14ac:dyDescent="0.2">
      <c r="A2662" s="1290" t="s">
        <v>626</v>
      </c>
      <c r="B2662" s="1325">
        <v>55</v>
      </c>
      <c r="C2662" s="1306">
        <f t="shared" si="904"/>
        <v>0.39855072463768115</v>
      </c>
      <c r="D2662" s="1305">
        <v>908</v>
      </c>
      <c r="E2662" s="1306">
        <f>D2662*C2662</f>
        <v>361.8840579710145</v>
      </c>
      <c r="F2662" s="1307">
        <v>1</v>
      </c>
      <c r="G2662" s="1308">
        <f t="shared" si="903"/>
        <v>361.88</v>
      </c>
      <c r="H2662" s="1306">
        <f>ROUND(G2662*24.09%,2)</f>
        <v>87.18</v>
      </c>
      <c r="I2662" s="1309">
        <f>G2662+H2662</f>
        <v>449.06</v>
      </c>
    </row>
    <row r="2663" spans="1:9" x14ac:dyDescent="0.2">
      <c r="A2663" s="1290" t="s">
        <v>1804</v>
      </c>
      <c r="B2663" s="1325">
        <v>94</v>
      </c>
      <c r="C2663" s="1306">
        <f t="shared" si="904"/>
        <v>0.6811594202898551</v>
      </c>
      <c r="D2663" s="1305">
        <v>1200</v>
      </c>
      <c r="E2663" s="1306">
        <f>D2663*C2663</f>
        <v>817.39130434782612</v>
      </c>
      <c r="F2663" s="1307">
        <v>1</v>
      </c>
      <c r="G2663" s="1308">
        <f t="shared" si="903"/>
        <v>817.39</v>
      </c>
      <c r="H2663" s="1306">
        <f>ROUND(G2663*24.09%,2)</f>
        <v>196.91</v>
      </c>
      <c r="I2663" s="1309">
        <f>G2663+H2663</f>
        <v>1014.3</v>
      </c>
    </row>
    <row r="2664" spans="1:9" x14ac:dyDescent="0.2">
      <c r="A2664" s="1288" t="s">
        <v>1805</v>
      </c>
      <c r="B2664" s="1323">
        <f>B2665</f>
        <v>8</v>
      </c>
      <c r="C2664" s="1298">
        <f>C2665</f>
        <v>5.0632911392405063E-2</v>
      </c>
      <c r="D2664" s="1298"/>
      <c r="E2664" s="1298"/>
      <c r="F2664" s="1299"/>
      <c r="G2664" s="1298">
        <f t="shared" ref="G2664:I2665" si="905">G2665</f>
        <v>65.67</v>
      </c>
      <c r="H2664" s="1298">
        <f t="shared" si="905"/>
        <v>15.82</v>
      </c>
      <c r="I2664" s="1300">
        <f t="shared" si="905"/>
        <v>81.490000000000009</v>
      </c>
    </row>
    <row r="2665" spans="1:9" ht="25.5" x14ac:dyDescent="0.2">
      <c r="A2665" s="1289" t="s">
        <v>10</v>
      </c>
      <c r="B2665" s="1324">
        <f>B2666</f>
        <v>8</v>
      </c>
      <c r="C2665" s="1302">
        <f>C2666</f>
        <v>5.0632911392405063E-2</v>
      </c>
      <c r="D2665" s="1302"/>
      <c r="E2665" s="1302"/>
      <c r="F2665" s="1312"/>
      <c r="G2665" s="1302">
        <f t="shared" si="905"/>
        <v>65.67</v>
      </c>
      <c r="H2665" s="1302">
        <f t="shared" si="905"/>
        <v>15.82</v>
      </c>
      <c r="I2665" s="1304">
        <f t="shared" si="905"/>
        <v>81.490000000000009</v>
      </c>
    </row>
    <row r="2666" spans="1:9" x14ac:dyDescent="0.2">
      <c r="A2666" s="1290" t="s">
        <v>1358</v>
      </c>
      <c r="B2666" s="1325">
        <v>8</v>
      </c>
      <c r="C2666" s="1306">
        <f>B2666/158</f>
        <v>5.0632911392405063E-2</v>
      </c>
      <c r="D2666" s="1305">
        <v>1297</v>
      </c>
      <c r="E2666" s="1306">
        <f>D2666*C2666</f>
        <v>65.670886075949369</v>
      </c>
      <c r="F2666" s="1307">
        <v>1</v>
      </c>
      <c r="G2666" s="1308">
        <f t="shared" ref="G2666" si="906">ROUND(E2666*F2666,2)</f>
        <v>65.67</v>
      </c>
      <c r="H2666" s="1306">
        <f>ROUND(G2666*24.09%,2)</f>
        <v>15.82</v>
      </c>
      <c r="I2666" s="1309">
        <f>G2666+H2666</f>
        <v>81.490000000000009</v>
      </c>
    </row>
    <row r="2667" spans="1:9" x14ac:dyDescent="0.2">
      <c r="A2667" s="1288" t="s">
        <v>1806</v>
      </c>
      <c r="B2667" s="1323">
        <f>B2668+B2672</f>
        <v>144</v>
      </c>
      <c r="C2667" s="1298">
        <f>C2668+C2672</f>
        <v>1.0434782608695652</v>
      </c>
      <c r="D2667" s="1298"/>
      <c r="E2667" s="1298"/>
      <c r="F2667" s="1299"/>
      <c r="G2667" s="1298">
        <f>G2668+G2672</f>
        <v>988.43999999999983</v>
      </c>
      <c r="H2667" s="1298">
        <f>H2668+H2672</f>
        <v>238.11</v>
      </c>
      <c r="I2667" s="1300">
        <f>I2668+I2672</f>
        <v>1226.55</v>
      </c>
    </row>
    <row r="2668" spans="1:9" ht="25.5" x14ac:dyDescent="0.2">
      <c r="A2668" s="1289" t="s">
        <v>10</v>
      </c>
      <c r="B2668" s="1324">
        <f>SUM(B2669:B2671)</f>
        <v>55</v>
      </c>
      <c r="C2668" s="1302">
        <f>SUM(C2669:C2671)</f>
        <v>0.39855072463768115</v>
      </c>
      <c r="D2668" s="1302"/>
      <c r="E2668" s="1302"/>
      <c r="F2668" s="1312"/>
      <c r="G2668" s="1302">
        <f>SUM(G2669:G2671)</f>
        <v>614.37999999999988</v>
      </c>
      <c r="H2668" s="1302">
        <f>SUM(H2669:H2671)</f>
        <v>148</v>
      </c>
      <c r="I2668" s="1304">
        <f>SUM(I2669:I2671)</f>
        <v>762.37999999999988</v>
      </c>
    </row>
    <row r="2669" spans="1:9" x14ac:dyDescent="0.2">
      <c r="A2669" s="1290" t="s">
        <v>1807</v>
      </c>
      <c r="B2669" s="1325">
        <v>14</v>
      </c>
      <c r="C2669" s="1306">
        <f t="shared" ref="C2669:C2671" si="907">B2669/138</f>
        <v>0.10144927536231885</v>
      </c>
      <c r="D2669" s="1305">
        <v>1413</v>
      </c>
      <c r="E2669" s="1306">
        <f>D2669*C2669</f>
        <v>143.34782608695653</v>
      </c>
      <c r="F2669" s="1307">
        <v>1</v>
      </c>
      <c r="G2669" s="1308">
        <f t="shared" ref="G2669:G2671" si="908">ROUND(E2669*F2669,2)</f>
        <v>143.35</v>
      </c>
      <c r="H2669" s="1306">
        <f>ROUND(G2669*24.09%,2)</f>
        <v>34.53</v>
      </c>
      <c r="I2669" s="1309">
        <f>G2669+H2669</f>
        <v>177.88</v>
      </c>
    </row>
    <row r="2670" spans="1:9" x14ac:dyDescent="0.2">
      <c r="A2670" s="1290" t="s">
        <v>1807</v>
      </c>
      <c r="B2670" s="1325">
        <v>14</v>
      </c>
      <c r="C2670" s="1306">
        <f t="shared" si="907"/>
        <v>0.10144927536231885</v>
      </c>
      <c r="D2670" s="1305">
        <v>1563</v>
      </c>
      <c r="E2670" s="1306">
        <f>D2670*C2670</f>
        <v>158.56521739130434</v>
      </c>
      <c r="F2670" s="1307">
        <v>1</v>
      </c>
      <c r="G2670" s="1308">
        <f t="shared" si="908"/>
        <v>158.57</v>
      </c>
      <c r="H2670" s="1306">
        <f>ROUND(G2670*24.09%,2)</f>
        <v>38.200000000000003</v>
      </c>
      <c r="I2670" s="1309">
        <f>G2670+H2670</f>
        <v>196.76999999999998</v>
      </c>
    </row>
    <row r="2671" spans="1:9" x14ac:dyDescent="0.2">
      <c r="A2671" s="1290" t="s">
        <v>77</v>
      </c>
      <c r="B2671" s="1325">
        <v>27</v>
      </c>
      <c r="C2671" s="1306">
        <f t="shared" si="907"/>
        <v>0.19565217391304349</v>
      </c>
      <c r="D2671" s="1305">
        <v>1597</v>
      </c>
      <c r="E2671" s="1306">
        <f>D2671*C2671</f>
        <v>312.45652173913044</v>
      </c>
      <c r="F2671" s="1307">
        <v>1</v>
      </c>
      <c r="G2671" s="1308">
        <f t="shared" si="908"/>
        <v>312.45999999999998</v>
      </c>
      <c r="H2671" s="1306">
        <f>ROUND(G2671*24.09%,2)</f>
        <v>75.27</v>
      </c>
      <c r="I2671" s="1309">
        <f>G2671+H2671</f>
        <v>387.72999999999996</v>
      </c>
    </row>
    <row r="2672" spans="1:9" ht="25.5" x14ac:dyDescent="0.2">
      <c r="A2672" s="1289" t="s">
        <v>7</v>
      </c>
      <c r="B2672" s="1324">
        <f>B2673</f>
        <v>89</v>
      </c>
      <c r="C2672" s="1302">
        <f>C2673</f>
        <v>0.64492753623188404</v>
      </c>
      <c r="D2672" s="1302"/>
      <c r="E2672" s="1302"/>
      <c r="F2672" s="1312"/>
      <c r="G2672" s="1302">
        <f>G2673</f>
        <v>374.06</v>
      </c>
      <c r="H2672" s="1302">
        <f>H2673</f>
        <v>90.11</v>
      </c>
      <c r="I2672" s="1304">
        <f>I2673</f>
        <v>464.17</v>
      </c>
    </row>
    <row r="2673" spans="1:9" x14ac:dyDescent="0.2">
      <c r="A2673" s="1290" t="s">
        <v>63</v>
      </c>
      <c r="B2673" s="1325">
        <v>89</v>
      </c>
      <c r="C2673" s="1306">
        <f t="shared" ref="C2673" si="909">B2673/138</f>
        <v>0.64492753623188404</v>
      </c>
      <c r="D2673" s="1305">
        <v>580</v>
      </c>
      <c r="E2673" s="1306">
        <f>D2673*C2673</f>
        <v>374.05797101449275</v>
      </c>
      <c r="F2673" s="1307">
        <v>1</v>
      </c>
      <c r="G2673" s="1308">
        <f t="shared" ref="G2673" si="910">ROUND(E2673*F2673,2)</f>
        <v>374.06</v>
      </c>
      <c r="H2673" s="1306">
        <f>ROUND(G2673*24.09%,2)</f>
        <v>90.11</v>
      </c>
      <c r="I2673" s="1309">
        <f>G2673+H2673</f>
        <v>464.17</v>
      </c>
    </row>
    <row r="2674" spans="1:9" x14ac:dyDescent="0.2">
      <c r="A2674" s="1288" t="s">
        <v>1808</v>
      </c>
      <c r="B2674" s="1323">
        <f>B2675</f>
        <v>7822</v>
      </c>
      <c r="C2674" s="1298">
        <f>C2675</f>
        <v>49.506329113924103</v>
      </c>
      <c r="D2674" s="1298"/>
      <c r="E2674" s="1298"/>
      <c r="F2674" s="1299"/>
      <c r="G2674" s="1298">
        <f>G2675</f>
        <v>56092.499999999993</v>
      </c>
      <c r="H2674" s="1298">
        <f>H2675</f>
        <v>13512.709999999988</v>
      </c>
      <c r="I2674" s="1300">
        <f>I2675</f>
        <v>69605.210000000006</v>
      </c>
    </row>
    <row r="2675" spans="1:9" ht="25.5" x14ac:dyDescent="0.2">
      <c r="A2675" s="1289" t="s">
        <v>10</v>
      </c>
      <c r="B2675" s="1324">
        <f>SUM(B2676:B2809)</f>
        <v>7822</v>
      </c>
      <c r="C2675" s="1302">
        <f>SUM(C2676:C2809)</f>
        <v>49.506329113924103</v>
      </c>
      <c r="D2675" s="1302"/>
      <c r="E2675" s="1302"/>
      <c r="F2675" s="1312"/>
      <c r="G2675" s="1302">
        <f>SUM(G2676:G2809)</f>
        <v>56092.499999999993</v>
      </c>
      <c r="H2675" s="1302">
        <f>SUM(H2676:H2809)</f>
        <v>13512.709999999988</v>
      </c>
      <c r="I2675" s="1304">
        <f>SUM(I2676:I2809)</f>
        <v>69605.210000000006</v>
      </c>
    </row>
    <row r="2676" spans="1:9" ht="25.5" x14ac:dyDescent="0.2">
      <c r="A2676" s="1290" t="s">
        <v>1809</v>
      </c>
      <c r="B2676" s="1325">
        <v>11</v>
      </c>
      <c r="C2676" s="1306">
        <f>B2676/158</f>
        <v>6.9620253164556958E-2</v>
      </c>
      <c r="D2676" s="1305">
        <v>6.8333000000000004</v>
      </c>
      <c r="E2676" s="1306">
        <f t="shared" ref="E2676:E2739" si="911">D2676*B2676</f>
        <v>75.166300000000007</v>
      </c>
      <c r="F2676" s="1307">
        <v>1</v>
      </c>
      <c r="G2676" s="1308">
        <f t="shared" ref="G2676:G2739" si="912">ROUND(E2676*F2676,2)</f>
        <v>75.17</v>
      </c>
      <c r="H2676" s="1306">
        <f t="shared" ref="H2676:H2739" si="913">ROUND(G2676*24.09%,2)</f>
        <v>18.11</v>
      </c>
      <c r="I2676" s="1309">
        <f t="shared" ref="I2676:I2739" si="914">G2676+H2676</f>
        <v>93.28</v>
      </c>
    </row>
    <row r="2677" spans="1:9" ht="25.5" x14ac:dyDescent="0.2">
      <c r="A2677" s="1290" t="s">
        <v>1810</v>
      </c>
      <c r="B2677" s="1325">
        <v>12</v>
      </c>
      <c r="C2677" s="1306">
        <f t="shared" ref="C2677:C2740" si="915">B2677/158</f>
        <v>7.5949367088607597E-2</v>
      </c>
      <c r="D2677" s="1305">
        <v>6.8333000000000004</v>
      </c>
      <c r="E2677" s="1306">
        <f t="shared" si="911"/>
        <v>81.999600000000001</v>
      </c>
      <c r="F2677" s="1307">
        <v>1</v>
      </c>
      <c r="G2677" s="1308">
        <f t="shared" si="912"/>
        <v>82</v>
      </c>
      <c r="H2677" s="1306">
        <f t="shared" si="913"/>
        <v>19.75</v>
      </c>
      <c r="I2677" s="1309">
        <f t="shared" si="914"/>
        <v>101.75</v>
      </c>
    </row>
    <row r="2678" spans="1:9" x14ac:dyDescent="0.2">
      <c r="A2678" s="1290" t="s">
        <v>1811</v>
      </c>
      <c r="B2678" s="1325">
        <v>37</v>
      </c>
      <c r="C2678" s="1306">
        <f t="shared" si="915"/>
        <v>0.23417721518987342</v>
      </c>
      <c r="D2678" s="1305">
        <v>6.8333000000000004</v>
      </c>
      <c r="E2678" s="1306">
        <f t="shared" si="911"/>
        <v>252.83210000000003</v>
      </c>
      <c r="F2678" s="1307">
        <v>1</v>
      </c>
      <c r="G2678" s="1308">
        <f t="shared" si="912"/>
        <v>252.83</v>
      </c>
      <c r="H2678" s="1306">
        <f t="shared" si="913"/>
        <v>60.91</v>
      </c>
      <c r="I2678" s="1309">
        <f t="shared" si="914"/>
        <v>313.74</v>
      </c>
    </row>
    <row r="2679" spans="1:9" ht="25.5" x14ac:dyDescent="0.2">
      <c r="A2679" s="1290" t="s">
        <v>1809</v>
      </c>
      <c r="B2679" s="1325">
        <v>11</v>
      </c>
      <c r="C2679" s="1306">
        <f t="shared" si="915"/>
        <v>6.9620253164556958E-2</v>
      </c>
      <c r="D2679" s="1305">
        <v>6.8333000000000004</v>
      </c>
      <c r="E2679" s="1306">
        <f t="shared" si="911"/>
        <v>75.166300000000007</v>
      </c>
      <c r="F2679" s="1307">
        <v>1</v>
      </c>
      <c r="G2679" s="1308">
        <f t="shared" si="912"/>
        <v>75.17</v>
      </c>
      <c r="H2679" s="1306">
        <f t="shared" si="913"/>
        <v>18.11</v>
      </c>
      <c r="I2679" s="1309">
        <f t="shared" si="914"/>
        <v>93.28</v>
      </c>
    </row>
    <row r="2680" spans="1:9" x14ac:dyDescent="0.2">
      <c r="A2680" s="1290" t="s">
        <v>1812</v>
      </c>
      <c r="B2680" s="1325">
        <v>47</v>
      </c>
      <c r="C2680" s="1306">
        <f t="shared" si="915"/>
        <v>0.29746835443037972</v>
      </c>
      <c r="D2680" s="1305">
        <v>6.8333000000000004</v>
      </c>
      <c r="E2680" s="1306">
        <f t="shared" si="911"/>
        <v>321.1651</v>
      </c>
      <c r="F2680" s="1307">
        <v>1</v>
      </c>
      <c r="G2680" s="1308">
        <f t="shared" si="912"/>
        <v>321.17</v>
      </c>
      <c r="H2680" s="1306">
        <f t="shared" si="913"/>
        <v>77.37</v>
      </c>
      <c r="I2680" s="1309">
        <f t="shared" si="914"/>
        <v>398.54</v>
      </c>
    </row>
    <row r="2681" spans="1:9" x14ac:dyDescent="0.2">
      <c r="A2681" s="1290" t="s">
        <v>1813</v>
      </c>
      <c r="B2681" s="1325">
        <v>47</v>
      </c>
      <c r="C2681" s="1306">
        <f t="shared" si="915"/>
        <v>0.29746835443037972</v>
      </c>
      <c r="D2681" s="1305">
        <v>6.8333000000000004</v>
      </c>
      <c r="E2681" s="1306">
        <f t="shared" si="911"/>
        <v>321.1651</v>
      </c>
      <c r="F2681" s="1307">
        <v>1</v>
      </c>
      <c r="G2681" s="1308">
        <f t="shared" si="912"/>
        <v>321.17</v>
      </c>
      <c r="H2681" s="1306">
        <f t="shared" si="913"/>
        <v>77.37</v>
      </c>
      <c r="I2681" s="1309">
        <f t="shared" si="914"/>
        <v>398.54</v>
      </c>
    </row>
    <row r="2682" spans="1:9" x14ac:dyDescent="0.2">
      <c r="A2682" s="1290" t="s">
        <v>1814</v>
      </c>
      <c r="B2682" s="1325">
        <v>40</v>
      </c>
      <c r="C2682" s="1306">
        <f t="shared" si="915"/>
        <v>0.25316455696202533</v>
      </c>
      <c r="D2682" s="1305">
        <v>6.8333000000000004</v>
      </c>
      <c r="E2682" s="1306">
        <f t="shared" si="911"/>
        <v>273.33199999999999</v>
      </c>
      <c r="F2682" s="1307">
        <v>1</v>
      </c>
      <c r="G2682" s="1308">
        <f t="shared" si="912"/>
        <v>273.33</v>
      </c>
      <c r="H2682" s="1306">
        <f t="shared" si="913"/>
        <v>65.849999999999994</v>
      </c>
      <c r="I2682" s="1309">
        <f t="shared" si="914"/>
        <v>339.17999999999995</v>
      </c>
    </row>
    <row r="2683" spans="1:9" x14ac:dyDescent="0.2">
      <c r="A2683" s="1290" t="s">
        <v>1815</v>
      </c>
      <c r="B2683" s="1325">
        <v>28</v>
      </c>
      <c r="C2683" s="1306">
        <f t="shared" si="915"/>
        <v>0.17721518987341772</v>
      </c>
      <c r="D2683" s="1305">
        <v>6.8333000000000004</v>
      </c>
      <c r="E2683" s="1306">
        <f t="shared" si="911"/>
        <v>191.33240000000001</v>
      </c>
      <c r="F2683" s="1307">
        <v>1</v>
      </c>
      <c r="G2683" s="1308">
        <f t="shared" si="912"/>
        <v>191.33</v>
      </c>
      <c r="H2683" s="1306">
        <f t="shared" si="913"/>
        <v>46.09</v>
      </c>
      <c r="I2683" s="1309">
        <f t="shared" si="914"/>
        <v>237.42000000000002</v>
      </c>
    </row>
    <row r="2684" spans="1:9" x14ac:dyDescent="0.2">
      <c r="A2684" s="1290" t="s">
        <v>1816</v>
      </c>
      <c r="B2684" s="1325">
        <v>88</v>
      </c>
      <c r="C2684" s="1306">
        <f t="shared" si="915"/>
        <v>0.55696202531645567</v>
      </c>
      <c r="D2684" s="1305">
        <v>6.8333000000000004</v>
      </c>
      <c r="E2684" s="1306">
        <f t="shared" si="911"/>
        <v>601.33040000000005</v>
      </c>
      <c r="F2684" s="1307">
        <v>1</v>
      </c>
      <c r="G2684" s="1308">
        <f t="shared" si="912"/>
        <v>601.33000000000004</v>
      </c>
      <c r="H2684" s="1306">
        <f t="shared" si="913"/>
        <v>144.86000000000001</v>
      </c>
      <c r="I2684" s="1309">
        <f t="shared" si="914"/>
        <v>746.19</v>
      </c>
    </row>
    <row r="2685" spans="1:9" x14ac:dyDescent="0.2">
      <c r="A2685" s="1290" t="s">
        <v>1817</v>
      </c>
      <c r="B2685" s="1325">
        <v>15</v>
      </c>
      <c r="C2685" s="1306">
        <f t="shared" si="915"/>
        <v>9.49367088607595E-2</v>
      </c>
      <c r="D2685" s="1305">
        <v>6.8333000000000004</v>
      </c>
      <c r="E2685" s="1306">
        <f t="shared" si="911"/>
        <v>102.49950000000001</v>
      </c>
      <c r="F2685" s="1307">
        <v>1</v>
      </c>
      <c r="G2685" s="1308">
        <f t="shared" si="912"/>
        <v>102.5</v>
      </c>
      <c r="H2685" s="1306">
        <f t="shared" si="913"/>
        <v>24.69</v>
      </c>
      <c r="I2685" s="1309">
        <f t="shared" si="914"/>
        <v>127.19</v>
      </c>
    </row>
    <row r="2686" spans="1:9" x14ac:dyDescent="0.2">
      <c r="A2686" s="1290" t="s">
        <v>1813</v>
      </c>
      <c r="B2686" s="1325">
        <v>32</v>
      </c>
      <c r="C2686" s="1306">
        <f t="shared" si="915"/>
        <v>0.20253164556962025</v>
      </c>
      <c r="D2686" s="1305">
        <v>6.8333000000000004</v>
      </c>
      <c r="E2686" s="1306">
        <f t="shared" si="911"/>
        <v>218.66560000000001</v>
      </c>
      <c r="F2686" s="1307">
        <v>1</v>
      </c>
      <c r="G2686" s="1308">
        <f t="shared" si="912"/>
        <v>218.67</v>
      </c>
      <c r="H2686" s="1306">
        <f t="shared" si="913"/>
        <v>52.68</v>
      </c>
      <c r="I2686" s="1309">
        <f t="shared" si="914"/>
        <v>271.34999999999997</v>
      </c>
    </row>
    <row r="2687" spans="1:9" x14ac:dyDescent="0.2">
      <c r="A2687" s="1290" t="s">
        <v>1811</v>
      </c>
      <c r="B2687" s="1325">
        <v>74.5</v>
      </c>
      <c r="C2687" s="1306">
        <f t="shared" si="915"/>
        <v>0.47151898734177217</v>
      </c>
      <c r="D2687" s="1305">
        <v>6.8333000000000004</v>
      </c>
      <c r="E2687" s="1306">
        <f t="shared" si="911"/>
        <v>509.08085000000005</v>
      </c>
      <c r="F2687" s="1307">
        <v>1</v>
      </c>
      <c r="G2687" s="1308">
        <f t="shared" si="912"/>
        <v>509.08</v>
      </c>
      <c r="H2687" s="1306">
        <f t="shared" si="913"/>
        <v>122.64</v>
      </c>
      <c r="I2687" s="1309">
        <f t="shared" si="914"/>
        <v>631.72</v>
      </c>
    </row>
    <row r="2688" spans="1:9" x14ac:dyDescent="0.2">
      <c r="A2688" s="1290" t="s">
        <v>1817</v>
      </c>
      <c r="B2688" s="1325">
        <v>8</v>
      </c>
      <c r="C2688" s="1306">
        <f t="shared" si="915"/>
        <v>5.0632911392405063E-2</v>
      </c>
      <c r="D2688" s="1305">
        <v>6.8333000000000004</v>
      </c>
      <c r="E2688" s="1306">
        <f t="shared" si="911"/>
        <v>54.666400000000003</v>
      </c>
      <c r="F2688" s="1307">
        <v>1</v>
      </c>
      <c r="G2688" s="1308">
        <f t="shared" si="912"/>
        <v>54.67</v>
      </c>
      <c r="H2688" s="1306">
        <f t="shared" si="913"/>
        <v>13.17</v>
      </c>
      <c r="I2688" s="1309">
        <f t="shared" si="914"/>
        <v>67.84</v>
      </c>
    </row>
    <row r="2689" spans="1:9" x14ac:dyDescent="0.2">
      <c r="A2689" s="1290" t="s">
        <v>1812</v>
      </c>
      <c r="B2689" s="1325">
        <v>19</v>
      </c>
      <c r="C2689" s="1306">
        <f t="shared" si="915"/>
        <v>0.12025316455696203</v>
      </c>
      <c r="D2689" s="1305">
        <v>6.8333000000000004</v>
      </c>
      <c r="E2689" s="1306">
        <f t="shared" si="911"/>
        <v>129.83270000000002</v>
      </c>
      <c r="F2689" s="1307">
        <v>1</v>
      </c>
      <c r="G2689" s="1308">
        <f t="shared" si="912"/>
        <v>129.83000000000001</v>
      </c>
      <c r="H2689" s="1306">
        <f t="shared" si="913"/>
        <v>31.28</v>
      </c>
      <c r="I2689" s="1309">
        <f t="shared" si="914"/>
        <v>161.11000000000001</v>
      </c>
    </row>
    <row r="2690" spans="1:9" x14ac:dyDescent="0.2">
      <c r="A2690" s="1290" t="s">
        <v>1813</v>
      </c>
      <c r="B2690" s="1325">
        <v>206.5</v>
      </c>
      <c r="C2690" s="1306">
        <f t="shared" si="915"/>
        <v>1.3069620253164558</v>
      </c>
      <c r="D2690" s="1305">
        <v>6.8333000000000004</v>
      </c>
      <c r="E2690" s="1306">
        <f t="shared" si="911"/>
        <v>1411.07645</v>
      </c>
      <c r="F2690" s="1307">
        <v>1</v>
      </c>
      <c r="G2690" s="1308">
        <f t="shared" si="912"/>
        <v>1411.08</v>
      </c>
      <c r="H2690" s="1306">
        <f t="shared" si="913"/>
        <v>339.93</v>
      </c>
      <c r="I2690" s="1309">
        <f t="shared" si="914"/>
        <v>1751.01</v>
      </c>
    </row>
    <row r="2691" spans="1:9" x14ac:dyDescent="0.2">
      <c r="A2691" s="1290" t="s">
        <v>1818</v>
      </c>
      <c r="B2691" s="1325">
        <v>23</v>
      </c>
      <c r="C2691" s="1306">
        <f t="shared" si="915"/>
        <v>0.14556962025316456</v>
      </c>
      <c r="D2691" s="1305">
        <v>6.8333000000000004</v>
      </c>
      <c r="E2691" s="1306">
        <f t="shared" si="911"/>
        <v>157.16590000000002</v>
      </c>
      <c r="F2691" s="1307">
        <v>1</v>
      </c>
      <c r="G2691" s="1308">
        <f t="shared" si="912"/>
        <v>157.16999999999999</v>
      </c>
      <c r="H2691" s="1306">
        <f t="shared" si="913"/>
        <v>37.86</v>
      </c>
      <c r="I2691" s="1309">
        <f t="shared" si="914"/>
        <v>195.02999999999997</v>
      </c>
    </row>
    <row r="2692" spans="1:9" x14ac:dyDescent="0.2">
      <c r="A2692" s="1290" t="s">
        <v>1813</v>
      </c>
      <c r="B2692" s="1325">
        <v>24</v>
      </c>
      <c r="C2692" s="1306">
        <f t="shared" si="915"/>
        <v>0.15189873417721519</v>
      </c>
      <c r="D2692" s="1305">
        <v>6.8333000000000004</v>
      </c>
      <c r="E2692" s="1306">
        <f t="shared" si="911"/>
        <v>163.9992</v>
      </c>
      <c r="F2692" s="1307">
        <v>1</v>
      </c>
      <c r="G2692" s="1308">
        <f t="shared" si="912"/>
        <v>164</v>
      </c>
      <c r="H2692" s="1306">
        <f t="shared" si="913"/>
        <v>39.51</v>
      </c>
      <c r="I2692" s="1309">
        <f t="shared" si="914"/>
        <v>203.51</v>
      </c>
    </row>
    <row r="2693" spans="1:9" x14ac:dyDescent="0.2">
      <c r="A2693" s="1290" t="s">
        <v>1813</v>
      </c>
      <c r="B2693" s="1325">
        <v>70.5</v>
      </c>
      <c r="C2693" s="1306">
        <f t="shared" si="915"/>
        <v>0.44620253164556961</v>
      </c>
      <c r="D2693" s="1305">
        <v>6.8333000000000004</v>
      </c>
      <c r="E2693" s="1306">
        <f t="shared" si="911"/>
        <v>481.74765000000002</v>
      </c>
      <c r="F2693" s="1307">
        <v>1</v>
      </c>
      <c r="G2693" s="1308">
        <f t="shared" si="912"/>
        <v>481.75</v>
      </c>
      <c r="H2693" s="1306">
        <f t="shared" si="913"/>
        <v>116.05</v>
      </c>
      <c r="I2693" s="1309">
        <f t="shared" si="914"/>
        <v>597.79999999999995</v>
      </c>
    </row>
    <row r="2694" spans="1:9" x14ac:dyDescent="0.2">
      <c r="A2694" s="1290" t="s">
        <v>1813</v>
      </c>
      <c r="B2694" s="1325">
        <v>166.5</v>
      </c>
      <c r="C2694" s="1306">
        <f t="shared" si="915"/>
        <v>1.0537974683544304</v>
      </c>
      <c r="D2694" s="1305">
        <v>6.8333000000000004</v>
      </c>
      <c r="E2694" s="1306">
        <f t="shared" si="911"/>
        <v>1137.7444500000001</v>
      </c>
      <c r="F2694" s="1307">
        <v>1</v>
      </c>
      <c r="G2694" s="1308">
        <f t="shared" si="912"/>
        <v>1137.74</v>
      </c>
      <c r="H2694" s="1306">
        <f t="shared" si="913"/>
        <v>274.08</v>
      </c>
      <c r="I2694" s="1309">
        <f t="shared" si="914"/>
        <v>1411.82</v>
      </c>
    </row>
    <row r="2695" spans="1:9" x14ac:dyDescent="0.2">
      <c r="A2695" s="1290" t="s">
        <v>1819</v>
      </c>
      <c r="B2695" s="1325">
        <v>91.5</v>
      </c>
      <c r="C2695" s="1306">
        <f t="shared" si="915"/>
        <v>0.57911392405063289</v>
      </c>
      <c r="D2695" s="1305">
        <v>6.8333000000000004</v>
      </c>
      <c r="E2695" s="1306">
        <f t="shared" si="911"/>
        <v>625.24695000000008</v>
      </c>
      <c r="F2695" s="1307">
        <v>1</v>
      </c>
      <c r="G2695" s="1308">
        <f t="shared" si="912"/>
        <v>625.25</v>
      </c>
      <c r="H2695" s="1306">
        <f t="shared" si="913"/>
        <v>150.62</v>
      </c>
      <c r="I2695" s="1309">
        <f t="shared" si="914"/>
        <v>775.87</v>
      </c>
    </row>
    <row r="2696" spans="1:9" ht="25.5" x14ac:dyDescent="0.2">
      <c r="A2696" s="1290" t="s">
        <v>1809</v>
      </c>
      <c r="B2696" s="1325">
        <v>23</v>
      </c>
      <c r="C2696" s="1306">
        <f t="shared" si="915"/>
        <v>0.14556962025316456</v>
      </c>
      <c r="D2696" s="1305">
        <v>6.8333000000000004</v>
      </c>
      <c r="E2696" s="1306">
        <f t="shared" si="911"/>
        <v>157.16590000000002</v>
      </c>
      <c r="F2696" s="1307">
        <v>1</v>
      </c>
      <c r="G2696" s="1308">
        <f t="shared" si="912"/>
        <v>157.16999999999999</v>
      </c>
      <c r="H2696" s="1306">
        <f t="shared" si="913"/>
        <v>37.86</v>
      </c>
      <c r="I2696" s="1309">
        <f t="shared" si="914"/>
        <v>195.02999999999997</v>
      </c>
    </row>
    <row r="2697" spans="1:9" x14ac:dyDescent="0.2">
      <c r="A2697" s="1290" t="s">
        <v>1816</v>
      </c>
      <c r="B2697" s="1325">
        <v>39</v>
      </c>
      <c r="C2697" s="1306">
        <f t="shared" si="915"/>
        <v>0.24683544303797469</v>
      </c>
      <c r="D2697" s="1305">
        <v>6.8333000000000004</v>
      </c>
      <c r="E2697" s="1306">
        <f t="shared" si="911"/>
        <v>266.49870000000004</v>
      </c>
      <c r="F2697" s="1307">
        <v>1</v>
      </c>
      <c r="G2697" s="1308">
        <f t="shared" si="912"/>
        <v>266.5</v>
      </c>
      <c r="H2697" s="1306">
        <f t="shared" si="913"/>
        <v>64.2</v>
      </c>
      <c r="I2697" s="1309">
        <f t="shared" si="914"/>
        <v>330.7</v>
      </c>
    </row>
    <row r="2698" spans="1:9" x14ac:dyDescent="0.2">
      <c r="A2698" s="1290" t="s">
        <v>1813</v>
      </c>
      <c r="B2698" s="1325">
        <v>163</v>
      </c>
      <c r="C2698" s="1306">
        <f t="shared" si="915"/>
        <v>1.0316455696202531</v>
      </c>
      <c r="D2698" s="1305">
        <v>6.8333000000000004</v>
      </c>
      <c r="E2698" s="1306">
        <f t="shared" si="911"/>
        <v>1113.8279</v>
      </c>
      <c r="F2698" s="1307">
        <v>1</v>
      </c>
      <c r="G2698" s="1308">
        <f t="shared" si="912"/>
        <v>1113.83</v>
      </c>
      <c r="H2698" s="1306">
        <f t="shared" si="913"/>
        <v>268.32</v>
      </c>
      <c r="I2698" s="1309">
        <f t="shared" si="914"/>
        <v>1382.1499999999999</v>
      </c>
    </row>
    <row r="2699" spans="1:9" ht="25.5" x14ac:dyDescent="0.2">
      <c r="A2699" s="1290" t="s">
        <v>1820</v>
      </c>
      <c r="B2699" s="1325">
        <v>96</v>
      </c>
      <c r="C2699" s="1306">
        <f t="shared" si="915"/>
        <v>0.60759493670886078</v>
      </c>
      <c r="D2699" s="1305">
        <v>6.8333000000000004</v>
      </c>
      <c r="E2699" s="1306">
        <f t="shared" si="911"/>
        <v>655.99680000000001</v>
      </c>
      <c r="F2699" s="1307">
        <v>1</v>
      </c>
      <c r="G2699" s="1308">
        <f t="shared" si="912"/>
        <v>656</v>
      </c>
      <c r="H2699" s="1306">
        <f t="shared" si="913"/>
        <v>158.03</v>
      </c>
      <c r="I2699" s="1309">
        <f t="shared" si="914"/>
        <v>814.03</v>
      </c>
    </row>
    <row r="2700" spans="1:9" x14ac:dyDescent="0.2">
      <c r="A2700" s="1290" t="s">
        <v>1816</v>
      </c>
      <c r="B2700" s="1325">
        <v>64</v>
      </c>
      <c r="C2700" s="1306">
        <f t="shared" si="915"/>
        <v>0.4050632911392405</v>
      </c>
      <c r="D2700" s="1305">
        <v>6.8333000000000004</v>
      </c>
      <c r="E2700" s="1306">
        <f t="shared" si="911"/>
        <v>437.33120000000002</v>
      </c>
      <c r="F2700" s="1307">
        <v>1</v>
      </c>
      <c r="G2700" s="1308">
        <f t="shared" si="912"/>
        <v>437.33</v>
      </c>
      <c r="H2700" s="1306">
        <f t="shared" si="913"/>
        <v>105.35</v>
      </c>
      <c r="I2700" s="1309">
        <f t="shared" si="914"/>
        <v>542.67999999999995</v>
      </c>
    </row>
    <row r="2701" spans="1:9" ht="25.5" x14ac:dyDescent="0.2">
      <c r="A2701" s="1290" t="s">
        <v>1809</v>
      </c>
      <c r="B2701" s="1325">
        <v>11</v>
      </c>
      <c r="C2701" s="1306">
        <f t="shared" si="915"/>
        <v>6.9620253164556958E-2</v>
      </c>
      <c r="D2701" s="1305">
        <v>6.8333000000000004</v>
      </c>
      <c r="E2701" s="1306">
        <f t="shared" si="911"/>
        <v>75.166300000000007</v>
      </c>
      <c r="F2701" s="1307">
        <v>1</v>
      </c>
      <c r="G2701" s="1308">
        <f t="shared" si="912"/>
        <v>75.17</v>
      </c>
      <c r="H2701" s="1306">
        <f t="shared" si="913"/>
        <v>18.11</v>
      </c>
      <c r="I2701" s="1309">
        <f t="shared" si="914"/>
        <v>93.28</v>
      </c>
    </row>
    <row r="2702" spans="1:9" x14ac:dyDescent="0.2">
      <c r="A2702" s="1290" t="s">
        <v>1813</v>
      </c>
      <c r="B2702" s="1325">
        <v>161.5</v>
      </c>
      <c r="C2702" s="1306">
        <f t="shared" si="915"/>
        <v>1.0221518987341771</v>
      </c>
      <c r="D2702" s="1305">
        <v>6.8333000000000004</v>
      </c>
      <c r="E2702" s="1306">
        <f t="shared" si="911"/>
        <v>1103.5779500000001</v>
      </c>
      <c r="F2702" s="1307">
        <v>1</v>
      </c>
      <c r="G2702" s="1308">
        <f t="shared" si="912"/>
        <v>1103.58</v>
      </c>
      <c r="H2702" s="1306">
        <f t="shared" si="913"/>
        <v>265.85000000000002</v>
      </c>
      <c r="I2702" s="1309">
        <f t="shared" si="914"/>
        <v>1369.4299999999998</v>
      </c>
    </row>
    <row r="2703" spans="1:9" x14ac:dyDescent="0.2">
      <c r="A2703" s="1290" t="s">
        <v>1812</v>
      </c>
      <c r="B2703" s="1325">
        <v>46</v>
      </c>
      <c r="C2703" s="1306">
        <f t="shared" si="915"/>
        <v>0.29113924050632911</v>
      </c>
      <c r="D2703" s="1305">
        <v>6.8333000000000004</v>
      </c>
      <c r="E2703" s="1306">
        <f t="shared" si="911"/>
        <v>314.33180000000004</v>
      </c>
      <c r="F2703" s="1307">
        <v>1</v>
      </c>
      <c r="G2703" s="1308">
        <f t="shared" si="912"/>
        <v>314.33</v>
      </c>
      <c r="H2703" s="1306">
        <f t="shared" si="913"/>
        <v>75.72</v>
      </c>
      <c r="I2703" s="1309">
        <f t="shared" si="914"/>
        <v>390.04999999999995</v>
      </c>
    </row>
    <row r="2704" spans="1:9" x14ac:dyDescent="0.2">
      <c r="A2704" s="1290" t="s">
        <v>1821</v>
      </c>
      <c r="B2704" s="1325">
        <v>16</v>
      </c>
      <c r="C2704" s="1306">
        <f t="shared" si="915"/>
        <v>0.10126582278481013</v>
      </c>
      <c r="D2704" s="1305">
        <v>6.8333000000000004</v>
      </c>
      <c r="E2704" s="1306">
        <f t="shared" si="911"/>
        <v>109.33280000000001</v>
      </c>
      <c r="F2704" s="1307">
        <v>1</v>
      </c>
      <c r="G2704" s="1308">
        <f t="shared" si="912"/>
        <v>109.33</v>
      </c>
      <c r="H2704" s="1306">
        <f t="shared" si="913"/>
        <v>26.34</v>
      </c>
      <c r="I2704" s="1309">
        <f t="shared" si="914"/>
        <v>135.66999999999999</v>
      </c>
    </row>
    <row r="2705" spans="1:9" ht="25.5" x14ac:dyDescent="0.2">
      <c r="A2705" s="1290" t="s">
        <v>1809</v>
      </c>
      <c r="B2705" s="1325">
        <v>23</v>
      </c>
      <c r="C2705" s="1306">
        <f t="shared" si="915"/>
        <v>0.14556962025316456</v>
      </c>
      <c r="D2705" s="1305">
        <v>6.8333000000000004</v>
      </c>
      <c r="E2705" s="1306">
        <f t="shared" si="911"/>
        <v>157.16590000000002</v>
      </c>
      <c r="F2705" s="1307">
        <v>1</v>
      </c>
      <c r="G2705" s="1308">
        <f t="shared" si="912"/>
        <v>157.16999999999999</v>
      </c>
      <c r="H2705" s="1306">
        <f t="shared" si="913"/>
        <v>37.86</v>
      </c>
      <c r="I2705" s="1309">
        <f t="shared" si="914"/>
        <v>195.02999999999997</v>
      </c>
    </row>
    <row r="2706" spans="1:9" x14ac:dyDescent="0.2">
      <c r="A2706" s="1290" t="s">
        <v>1821</v>
      </c>
      <c r="B2706" s="1325">
        <v>189</v>
      </c>
      <c r="C2706" s="1306">
        <f t="shared" si="915"/>
        <v>1.1962025316455696</v>
      </c>
      <c r="D2706" s="1305">
        <v>6.8333000000000004</v>
      </c>
      <c r="E2706" s="1306">
        <f t="shared" si="911"/>
        <v>1291.4937</v>
      </c>
      <c r="F2706" s="1307">
        <v>1</v>
      </c>
      <c r="G2706" s="1308">
        <f t="shared" si="912"/>
        <v>1291.49</v>
      </c>
      <c r="H2706" s="1306">
        <f t="shared" si="913"/>
        <v>311.12</v>
      </c>
      <c r="I2706" s="1309">
        <f t="shared" si="914"/>
        <v>1602.6100000000001</v>
      </c>
    </row>
    <row r="2707" spans="1:9" x14ac:dyDescent="0.2">
      <c r="A2707" s="1290" t="s">
        <v>1812</v>
      </c>
      <c r="B2707" s="1325">
        <v>19</v>
      </c>
      <c r="C2707" s="1306">
        <f t="shared" si="915"/>
        <v>0.12025316455696203</v>
      </c>
      <c r="D2707" s="1305">
        <v>6.8333000000000004</v>
      </c>
      <c r="E2707" s="1306">
        <f t="shared" si="911"/>
        <v>129.83270000000002</v>
      </c>
      <c r="F2707" s="1307">
        <v>1</v>
      </c>
      <c r="G2707" s="1308">
        <f t="shared" si="912"/>
        <v>129.83000000000001</v>
      </c>
      <c r="H2707" s="1306">
        <f t="shared" si="913"/>
        <v>31.28</v>
      </c>
      <c r="I2707" s="1309">
        <f t="shared" si="914"/>
        <v>161.11000000000001</v>
      </c>
    </row>
    <row r="2708" spans="1:9" ht="25.5" x14ac:dyDescent="0.2">
      <c r="A2708" s="1290" t="s">
        <v>1809</v>
      </c>
      <c r="B2708" s="1325">
        <v>11</v>
      </c>
      <c r="C2708" s="1306">
        <f t="shared" si="915"/>
        <v>6.9620253164556958E-2</v>
      </c>
      <c r="D2708" s="1305">
        <v>6.8333000000000004</v>
      </c>
      <c r="E2708" s="1306">
        <f t="shared" si="911"/>
        <v>75.166300000000007</v>
      </c>
      <c r="F2708" s="1307">
        <v>1</v>
      </c>
      <c r="G2708" s="1308">
        <f t="shared" si="912"/>
        <v>75.17</v>
      </c>
      <c r="H2708" s="1306">
        <f t="shared" si="913"/>
        <v>18.11</v>
      </c>
      <c r="I2708" s="1309">
        <f t="shared" si="914"/>
        <v>93.28</v>
      </c>
    </row>
    <row r="2709" spans="1:9" x14ac:dyDescent="0.2">
      <c r="A2709" s="1290" t="s">
        <v>1817</v>
      </c>
      <c r="B2709" s="1325">
        <v>90</v>
      </c>
      <c r="C2709" s="1306">
        <f t="shared" si="915"/>
        <v>0.569620253164557</v>
      </c>
      <c r="D2709" s="1305">
        <v>6.8333000000000004</v>
      </c>
      <c r="E2709" s="1306">
        <f t="shared" si="911"/>
        <v>614.99700000000007</v>
      </c>
      <c r="F2709" s="1307">
        <v>1</v>
      </c>
      <c r="G2709" s="1308">
        <f t="shared" si="912"/>
        <v>615</v>
      </c>
      <c r="H2709" s="1306">
        <f t="shared" si="913"/>
        <v>148.15</v>
      </c>
      <c r="I2709" s="1309">
        <f t="shared" si="914"/>
        <v>763.15</v>
      </c>
    </row>
    <row r="2710" spans="1:9" x14ac:dyDescent="0.2">
      <c r="A2710" s="1290" t="s">
        <v>1813</v>
      </c>
      <c r="B2710" s="1325">
        <v>67.5</v>
      </c>
      <c r="C2710" s="1306">
        <f t="shared" si="915"/>
        <v>0.42721518987341772</v>
      </c>
      <c r="D2710" s="1305">
        <v>6.8333000000000004</v>
      </c>
      <c r="E2710" s="1306">
        <f t="shared" si="911"/>
        <v>461.24775000000005</v>
      </c>
      <c r="F2710" s="1307">
        <v>1</v>
      </c>
      <c r="G2710" s="1308">
        <f t="shared" si="912"/>
        <v>461.25</v>
      </c>
      <c r="H2710" s="1306">
        <f t="shared" si="913"/>
        <v>111.12</v>
      </c>
      <c r="I2710" s="1309">
        <f t="shared" si="914"/>
        <v>572.37</v>
      </c>
    </row>
    <row r="2711" spans="1:9" x14ac:dyDescent="0.2">
      <c r="A2711" s="1290" t="s">
        <v>1819</v>
      </c>
      <c r="B2711" s="1325">
        <v>43</v>
      </c>
      <c r="C2711" s="1306">
        <f t="shared" si="915"/>
        <v>0.27215189873417722</v>
      </c>
      <c r="D2711" s="1305">
        <v>6.8333000000000004</v>
      </c>
      <c r="E2711" s="1306">
        <f t="shared" si="911"/>
        <v>293.83190000000002</v>
      </c>
      <c r="F2711" s="1307">
        <v>1</v>
      </c>
      <c r="G2711" s="1308">
        <f t="shared" si="912"/>
        <v>293.83</v>
      </c>
      <c r="H2711" s="1306">
        <f t="shared" si="913"/>
        <v>70.78</v>
      </c>
      <c r="I2711" s="1309">
        <f t="shared" si="914"/>
        <v>364.61</v>
      </c>
    </row>
    <row r="2712" spans="1:9" x14ac:dyDescent="0.2">
      <c r="A2712" s="1290" t="s">
        <v>1816</v>
      </c>
      <c r="B2712" s="1325">
        <v>96</v>
      </c>
      <c r="C2712" s="1306">
        <f t="shared" si="915"/>
        <v>0.60759493670886078</v>
      </c>
      <c r="D2712" s="1305">
        <v>6.8333000000000004</v>
      </c>
      <c r="E2712" s="1306">
        <f t="shared" si="911"/>
        <v>655.99680000000001</v>
      </c>
      <c r="F2712" s="1307">
        <v>1</v>
      </c>
      <c r="G2712" s="1308">
        <f t="shared" si="912"/>
        <v>656</v>
      </c>
      <c r="H2712" s="1306">
        <f t="shared" si="913"/>
        <v>158.03</v>
      </c>
      <c r="I2712" s="1309">
        <f t="shared" si="914"/>
        <v>814.03</v>
      </c>
    </row>
    <row r="2713" spans="1:9" x14ac:dyDescent="0.2">
      <c r="A2713" s="1290" t="s">
        <v>1822</v>
      </c>
      <c r="B2713" s="1325">
        <v>214</v>
      </c>
      <c r="C2713" s="1306">
        <f t="shared" si="915"/>
        <v>1.3544303797468353</v>
      </c>
      <c r="D2713" s="1305">
        <v>6.8333000000000004</v>
      </c>
      <c r="E2713" s="1306">
        <f t="shared" si="911"/>
        <v>1462.3262</v>
      </c>
      <c r="F2713" s="1307">
        <v>1</v>
      </c>
      <c r="G2713" s="1308">
        <f t="shared" si="912"/>
        <v>1462.33</v>
      </c>
      <c r="H2713" s="1306">
        <f t="shared" si="913"/>
        <v>352.28</v>
      </c>
      <c r="I2713" s="1309">
        <f t="shared" si="914"/>
        <v>1814.61</v>
      </c>
    </row>
    <row r="2714" spans="1:9" ht="25.5" x14ac:dyDescent="0.2">
      <c r="A2714" s="1290" t="s">
        <v>1809</v>
      </c>
      <c r="B2714" s="1325">
        <v>11</v>
      </c>
      <c r="C2714" s="1306">
        <f t="shared" si="915"/>
        <v>6.9620253164556958E-2</v>
      </c>
      <c r="D2714" s="1305">
        <v>6.8333000000000004</v>
      </c>
      <c r="E2714" s="1306">
        <f t="shared" si="911"/>
        <v>75.166300000000007</v>
      </c>
      <c r="F2714" s="1307">
        <v>1</v>
      </c>
      <c r="G2714" s="1308">
        <f t="shared" si="912"/>
        <v>75.17</v>
      </c>
      <c r="H2714" s="1306">
        <f t="shared" si="913"/>
        <v>18.11</v>
      </c>
      <c r="I2714" s="1309">
        <f t="shared" si="914"/>
        <v>93.28</v>
      </c>
    </row>
    <row r="2715" spans="1:9" ht="25.5" x14ac:dyDescent="0.2">
      <c r="A2715" s="1290" t="s">
        <v>1820</v>
      </c>
      <c r="B2715" s="1325">
        <v>16</v>
      </c>
      <c r="C2715" s="1306">
        <f t="shared" si="915"/>
        <v>0.10126582278481013</v>
      </c>
      <c r="D2715" s="1305">
        <v>6.8333000000000004</v>
      </c>
      <c r="E2715" s="1306">
        <f t="shared" si="911"/>
        <v>109.33280000000001</v>
      </c>
      <c r="F2715" s="1307">
        <v>1</v>
      </c>
      <c r="G2715" s="1308">
        <f t="shared" si="912"/>
        <v>109.33</v>
      </c>
      <c r="H2715" s="1306">
        <f t="shared" si="913"/>
        <v>26.34</v>
      </c>
      <c r="I2715" s="1309">
        <f t="shared" si="914"/>
        <v>135.66999999999999</v>
      </c>
    </row>
    <row r="2716" spans="1:9" ht="25.5" x14ac:dyDescent="0.2">
      <c r="A2716" s="1290" t="s">
        <v>1809</v>
      </c>
      <c r="B2716" s="1325">
        <v>11</v>
      </c>
      <c r="C2716" s="1306">
        <f t="shared" si="915"/>
        <v>6.9620253164556958E-2</v>
      </c>
      <c r="D2716" s="1305">
        <v>6.8333000000000004</v>
      </c>
      <c r="E2716" s="1306">
        <f t="shared" si="911"/>
        <v>75.166300000000007</v>
      </c>
      <c r="F2716" s="1307">
        <v>1</v>
      </c>
      <c r="G2716" s="1308">
        <f t="shared" si="912"/>
        <v>75.17</v>
      </c>
      <c r="H2716" s="1306">
        <f t="shared" si="913"/>
        <v>18.11</v>
      </c>
      <c r="I2716" s="1309">
        <f t="shared" si="914"/>
        <v>93.28</v>
      </c>
    </row>
    <row r="2717" spans="1:9" x14ac:dyDescent="0.2">
      <c r="A2717" s="1290" t="s">
        <v>1815</v>
      </c>
      <c r="B2717" s="1325">
        <v>28</v>
      </c>
      <c r="C2717" s="1306">
        <f t="shared" si="915"/>
        <v>0.17721518987341772</v>
      </c>
      <c r="D2717" s="1305">
        <v>6.8333000000000004</v>
      </c>
      <c r="E2717" s="1306">
        <f t="shared" si="911"/>
        <v>191.33240000000001</v>
      </c>
      <c r="F2717" s="1307">
        <v>1</v>
      </c>
      <c r="G2717" s="1308">
        <f t="shared" si="912"/>
        <v>191.33</v>
      </c>
      <c r="H2717" s="1306">
        <f t="shared" si="913"/>
        <v>46.09</v>
      </c>
      <c r="I2717" s="1309">
        <f t="shared" si="914"/>
        <v>237.42000000000002</v>
      </c>
    </row>
    <row r="2718" spans="1:9" ht="25.5" x14ac:dyDescent="0.2">
      <c r="A2718" s="1290" t="s">
        <v>1823</v>
      </c>
      <c r="B2718" s="1325">
        <v>24</v>
      </c>
      <c r="C2718" s="1306">
        <f t="shared" si="915"/>
        <v>0.15189873417721519</v>
      </c>
      <c r="D2718" s="1305">
        <v>6.8333000000000004</v>
      </c>
      <c r="E2718" s="1306">
        <f t="shared" si="911"/>
        <v>163.9992</v>
      </c>
      <c r="F2718" s="1307">
        <v>1</v>
      </c>
      <c r="G2718" s="1308">
        <f t="shared" si="912"/>
        <v>164</v>
      </c>
      <c r="H2718" s="1306">
        <f t="shared" si="913"/>
        <v>39.51</v>
      </c>
      <c r="I2718" s="1309">
        <f t="shared" si="914"/>
        <v>203.51</v>
      </c>
    </row>
    <row r="2719" spans="1:9" x14ac:dyDescent="0.2">
      <c r="A2719" s="1290" t="s">
        <v>1824</v>
      </c>
      <c r="B2719" s="1325">
        <v>46</v>
      </c>
      <c r="C2719" s="1306">
        <f t="shared" si="915"/>
        <v>0.29113924050632911</v>
      </c>
      <c r="D2719" s="1305">
        <v>6.8333000000000004</v>
      </c>
      <c r="E2719" s="1306">
        <f t="shared" si="911"/>
        <v>314.33180000000004</v>
      </c>
      <c r="F2719" s="1307">
        <v>1</v>
      </c>
      <c r="G2719" s="1308">
        <f t="shared" si="912"/>
        <v>314.33</v>
      </c>
      <c r="H2719" s="1306">
        <f t="shared" si="913"/>
        <v>75.72</v>
      </c>
      <c r="I2719" s="1309">
        <f t="shared" si="914"/>
        <v>390.04999999999995</v>
      </c>
    </row>
    <row r="2720" spans="1:9" ht="25.5" x14ac:dyDescent="0.2">
      <c r="A2720" s="1290" t="s">
        <v>1810</v>
      </c>
      <c r="B2720" s="1325">
        <v>36</v>
      </c>
      <c r="C2720" s="1306">
        <f t="shared" si="915"/>
        <v>0.22784810126582278</v>
      </c>
      <c r="D2720" s="1305">
        <v>6.8333000000000004</v>
      </c>
      <c r="E2720" s="1306">
        <f t="shared" si="911"/>
        <v>245.99880000000002</v>
      </c>
      <c r="F2720" s="1307">
        <v>1</v>
      </c>
      <c r="G2720" s="1308">
        <f t="shared" si="912"/>
        <v>246</v>
      </c>
      <c r="H2720" s="1306">
        <f t="shared" si="913"/>
        <v>59.26</v>
      </c>
      <c r="I2720" s="1309">
        <f t="shared" si="914"/>
        <v>305.26</v>
      </c>
    </row>
    <row r="2721" spans="1:9" x14ac:dyDescent="0.2">
      <c r="A2721" s="1290" t="s">
        <v>1815</v>
      </c>
      <c r="B2721" s="1325">
        <v>38</v>
      </c>
      <c r="C2721" s="1306">
        <f t="shared" si="915"/>
        <v>0.24050632911392406</v>
      </c>
      <c r="D2721" s="1305">
        <v>6.8333000000000004</v>
      </c>
      <c r="E2721" s="1306">
        <f t="shared" si="911"/>
        <v>259.66540000000003</v>
      </c>
      <c r="F2721" s="1307">
        <v>1</v>
      </c>
      <c r="G2721" s="1308">
        <f t="shared" si="912"/>
        <v>259.67</v>
      </c>
      <c r="H2721" s="1306">
        <f t="shared" si="913"/>
        <v>62.55</v>
      </c>
      <c r="I2721" s="1309">
        <f t="shared" si="914"/>
        <v>322.22000000000003</v>
      </c>
    </row>
    <row r="2722" spans="1:9" x14ac:dyDescent="0.2">
      <c r="A2722" s="1290" t="s">
        <v>1822</v>
      </c>
      <c r="B2722" s="1325">
        <v>19.5</v>
      </c>
      <c r="C2722" s="1306">
        <f t="shared" si="915"/>
        <v>0.12341772151898735</v>
      </c>
      <c r="D2722" s="1305">
        <v>6.8333000000000004</v>
      </c>
      <c r="E2722" s="1306">
        <f t="shared" si="911"/>
        <v>133.24935000000002</v>
      </c>
      <c r="F2722" s="1307">
        <v>1</v>
      </c>
      <c r="G2722" s="1308">
        <f t="shared" si="912"/>
        <v>133.25</v>
      </c>
      <c r="H2722" s="1306">
        <f t="shared" si="913"/>
        <v>32.1</v>
      </c>
      <c r="I2722" s="1309">
        <f t="shared" si="914"/>
        <v>165.35</v>
      </c>
    </row>
    <row r="2723" spans="1:9" x14ac:dyDescent="0.2">
      <c r="A2723" s="1290" t="s">
        <v>1813</v>
      </c>
      <c r="B2723" s="1325">
        <v>150.5</v>
      </c>
      <c r="C2723" s="1306">
        <f t="shared" si="915"/>
        <v>0.95253164556962022</v>
      </c>
      <c r="D2723" s="1305">
        <v>6.8333000000000004</v>
      </c>
      <c r="E2723" s="1306">
        <f t="shared" si="911"/>
        <v>1028.41165</v>
      </c>
      <c r="F2723" s="1307">
        <v>1</v>
      </c>
      <c r="G2723" s="1308">
        <f t="shared" si="912"/>
        <v>1028.4100000000001</v>
      </c>
      <c r="H2723" s="1306">
        <f t="shared" si="913"/>
        <v>247.74</v>
      </c>
      <c r="I2723" s="1309">
        <f t="shared" si="914"/>
        <v>1276.1500000000001</v>
      </c>
    </row>
    <row r="2724" spans="1:9" ht="25.5" x14ac:dyDescent="0.2">
      <c r="A2724" s="1290" t="s">
        <v>1820</v>
      </c>
      <c r="B2724" s="1325">
        <v>171</v>
      </c>
      <c r="C2724" s="1306">
        <f t="shared" si="915"/>
        <v>1.0822784810126582</v>
      </c>
      <c r="D2724" s="1305">
        <v>6.8333000000000004</v>
      </c>
      <c r="E2724" s="1306">
        <f t="shared" si="911"/>
        <v>1168.4943000000001</v>
      </c>
      <c r="F2724" s="1307">
        <v>1</v>
      </c>
      <c r="G2724" s="1308">
        <f t="shared" si="912"/>
        <v>1168.49</v>
      </c>
      <c r="H2724" s="1306">
        <f t="shared" si="913"/>
        <v>281.49</v>
      </c>
      <c r="I2724" s="1309">
        <f t="shared" si="914"/>
        <v>1449.98</v>
      </c>
    </row>
    <row r="2725" spans="1:9" x14ac:dyDescent="0.2">
      <c r="A2725" s="1290" t="s">
        <v>1821</v>
      </c>
      <c r="B2725" s="1325">
        <v>12</v>
      </c>
      <c r="C2725" s="1306">
        <f t="shared" si="915"/>
        <v>7.5949367088607597E-2</v>
      </c>
      <c r="D2725" s="1305">
        <v>6.8333000000000004</v>
      </c>
      <c r="E2725" s="1306">
        <f t="shared" si="911"/>
        <v>81.999600000000001</v>
      </c>
      <c r="F2725" s="1307">
        <v>1</v>
      </c>
      <c r="G2725" s="1308">
        <f t="shared" si="912"/>
        <v>82</v>
      </c>
      <c r="H2725" s="1306">
        <f t="shared" si="913"/>
        <v>19.75</v>
      </c>
      <c r="I2725" s="1309">
        <f t="shared" si="914"/>
        <v>101.75</v>
      </c>
    </row>
    <row r="2726" spans="1:9" x14ac:dyDescent="0.2">
      <c r="A2726" s="1290" t="s">
        <v>1816</v>
      </c>
      <c r="B2726" s="1325">
        <v>48</v>
      </c>
      <c r="C2726" s="1306">
        <f t="shared" si="915"/>
        <v>0.30379746835443039</v>
      </c>
      <c r="D2726" s="1305">
        <v>6.8333000000000004</v>
      </c>
      <c r="E2726" s="1306">
        <f t="shared" si="911"/>
        <v>327.9984</v>
      </c>
      <c r="F2726" s="1307">
        <v>1</v>
      </c>
      <c r="G2726" s="1308">
        <f t="shared" si="912"/>
        <v>328</v>
      </c>
      <c r="H2726" s="1306">
        <f t="shared" si="913"/>
        <v>79.02</v>
      </c>
      <c r="I2726" s="1309">
        <f t="shared" si="914"/>
        <v>407.02</v>
      </c>
    </row>
    <row r="2727" spans="1:9" ht="25.5" x14ac:dyDescent="0.2">
      <c r="A2727" s="1290" t="s">
        <v>1809</v>
      </c>
      <c r="B2727" s="1325">
        <v>11</v>
      </c>
      <c r="C2727" s="1306">
        <f t="shared" si="915"/>
        <v>6.9620253164556958E-2</v>
      </c>
      <c r="D2727" s="1305">
        <v>6.8333000000000004</v>
      </c>
      <c r="E2727" s="1306">
        <f t="shared" si="911"/>
        <v>75.166300000000007</v>
      </c>
      <c r="F2727" s="1307">
        <v>1</v>
      </c>
      <c r="G2727" s="1308">
        <f t="shared" si="912"/>
        <v>75.17</v>
      </c>
      <c r="H2727" s="1306">
        <f t="shared" si="913"/>
        <v>18.11</v>
      </c>
      <c r="I2727" s="1309">
        <f t="shared" si="914"/>
        <v>93.28</v>
      </c>
    </row>
    <row r="2728" spans="1:9" x14ac:dyDescent="0.2">
      <c r="A2728" s="1290" t="s">
        <v>1811</v>
      </c>
      <c r="B2728" s="1325">
        <v>12</v>
      </c>
      <c r="C2728" s="1306">
        <f t="shared" si="915"/>
        <v>7.5949367088607597E-2</v>
      </c>
      <c r="D2728" s="1305">
        <v>6.8333000000000004</v>
      </c>
      <c r="E2728" s="1306">
        <f t="shared" si="911"/>
        <v>81.999600000000001</v>
      </c>
      <c r="F2728" s="1307">
        <v>1</v>
      </c>
      <c r="G2728" s="1308">
        <f t="shared" si="912"/>
        <v>82</v>
      </c>
      <c r="H2728" s="1306">
        <f t="shared" si="913"/>
        <v>19.75</v>
      </c>
      <c r="I2728" s="1309">
        <f t="shared" si="914"/>
        <v>101.75</v>
      </c>
    </row>
    <row r="2729" spans="1:9" x14ac:dyDescent="0.2">
      <c r="A2729" s="1290" t="s">
        <v>1812</v>
      </c>
      <c r="B2729" s="1325">
        <v>9.5</v>
      </c>
      <c r="C2729" s="1306">
        <f t="shared" si="915"/>
        <v>6.0126582278481014E-2</v>
      </c>
      <c r="D2729" s="1305">
        <v>6.8333000000000004</v>
      </c>
      <c r="E2729" s="1306">
        <f t="shared" si="911"/>
        <v>64.916350000000008</v>
      </c>
      <c r="F2729" s="1307">
        <v>1</v>
      </c>
      <c r="G2729" s="1308">
        <f t="shared" si="912"/>
        <v>64.92</v>
      </c>
      <c r="H2729" s="1306">
        <f t="shared" si="913"/>
        <v>15.64</v>
      </c>
      <c r="I2729" s="1309">
        <f t="shared" si="914"/>
        <v>80.56</v>
      </c>
    </row>
    <row r="2730" spans="1:9" ht="25.5" x14ac:dyDescent="0.2">
      <c r="A2730" s="1290" t="s">
        <v>1809</v>
      </c>
      <c r="B2730" s="1325">
        <v>24</v>
      </c>
      <c r="C2730" s="1306">
        <f t="shared" si="915"/>
        <v>0.15189873417721519</v>
      </c>
      <c r="D2730" s="1305">
        <v>6.8333000000000004</v>
      </c>
      <c r="E2730" s="1306">
        <f t="shared" si="911"/>
        <v>163.9992</v>
      </c>
      <c r="F2730" s="1307">
        <v>1</v>
      </c>
      <c r="G2730" s="1308">
        <f t="shared" si="912"/>
        <v>164</v>
      </c>
      <c r="H2730" s="1306">
        <f t="shared" si="913"/>
        <v>39.51</v>
      </c>
      <c r="I2730" s="1309">
        <f t="shared" si="914"/>
        <v>203.51</v>
      </c>
    </row>
    <row r="2731" spans="1:9" x14ac:dyDescent="0.2">
      <c r="A2731" s="1290" t="s">
        <v>1813</v>
      </c>
      <c r="B2731" s="1325">
        <v>24</v>
      </c>
      <c r="C2731" s="1306">
        <f t="shared" si="915"/>
        <v>0.15189873417721519</v>
      </c>
      <c r="D2731" s="1305">
        <v>6.8333000000000004</v>
      </c>
      <c r="E2731" s="1306">
        <f t="shared" si="911"/>
        <v>163.9992</v>
      </c>
      <c r="F2731" s="1307">
        <v>1</v>
      </c>
      <c r="G2731" s="1308">
        <f t="shared" si="912"/>
        <v>164</v>
      </c>
      <c r="H2731" s="1306">
        <f t="shared" si="913"/>
        <v>39.51</v>
      </c>
      <c r="I2731" s="1309">
        <f t="shared" si="914"/>
        <v>203.51</v>
      </c>
    </row>
    <row r="2732" spans="1:9" x14ac:dyDescent="0.2">
      <c r="A2732" s="1290" t="s">
        <v>1812</v>
      </c>
      <c r="B2732" s="1325">
        <v>37.5</v>
      </c>
      <c r="C2732" s="1306">
        <f t="shared" si="915"/>
        <v>0.23734177215189872</v>
      </c>
      <c r="D2732" s="1305">
        <v>6.8333000000000004</v>
      </c>
      <c r="E2732" s="1306">
        <f t="shared" si="911"/>
        <v>256.24875000000003</v>
      </c>
      <c r="F2732" s="1307">
        <v>1</v>
      </c>
      <c r="G2732" s="1308">
        <f t="shared" si="912"/>
        <v>256.25</v>
      </c>
      <c r="H2732" s="1306">
        <f t="shared" si="913"/>
        <v>61.73</v>
      </c>
      <c r="I2732" s="1309">
        <f t="shared" si="914"/>
        <v>317.98</v>
      </c>
    </row>
    <row r="2733" spans="1:9" x14ac:dyDescent="0.2">
      <c r="A2733" s="1290" t="s">
        <v>1813</v>
      </c>
      <c r="B2733" s="1325">
        <v>142.5</v>
      </c>
      <c r="C2733" s="1306">
        <f t="shared" si="915"/>
        <v>0.90189873417721522</v>
      </c>
      <c r="D2733" s="1305">
        <v>6.8333000000000004</v>
      </c>
      <c r="E2733" s="1306">
        <f t="shared" si="911"/>
        <v>973.74525000000006</v>
      </c>
      <c r="F2733" s="1307">
        <v>1</v>
      </c>
      <c r="G2733" s="1308">
        <f t="shared" si="912"/>
        <v>973.75</v>
      </c>
      <c r="H2733" s="1306">
        <f t="shared" si="913"/>
        <v>234.58</v>
      </c>
      <c r="I2733" s="1309">
        <f t="shared" si="914"/>
        <v>1208.33</v>
      </c>
    </row>
    <row r="2734" spans="1:9" x14ac:dyDescent="0.2">
      <c r="A2734" s="1290" t="s">
        <v>1821</v>
      </c>
      <c r="B2734" s="1325">
        <v>36</v>
      </c>
      <c r="C2734" s="1306">
        <f t="shared" si="915"/>
        <v>0.22784810126582278</v>
      </c>
      <c r="D2734" s="1305">
        <v>6.8333000000000004</v>
      </c>
      <c r="E2734" s="1306">
        <f t="shared" si="911"/>
        <v>245.99880000000002</v>
      </c>
      <c r="F2734" s="1307">
        <v>1</v>
      </c>
      <c r="G2734" s="1308">
        <f t="shared" si="912"/>
        <v>246</v>
      </c>
      <c r="H2734" s="1306">
        <f t="shared" si="913"/>
        <v>59.26</v>
      </c>
      <c r="I2734" s="1309">
        <f t="shared" si="914"/>
        <v>305.26</v>
      </c>
    </row>
    <row r="2735" spans="1:9" ht="25.5" x14ac:dyDescent="0.2">
      <c r="A2735" s="1290" t="s">
        <v>1810</v>
      </c>
      <c r="B2735" s="1325">
        <v>12</v>
      </c>
      <c r="C2735" s="1306">
        <f t="shared" si="915"/>
        <v>7.5949367088607597E-2</v>
      </c>
      <c r="D2735" s="1305">
        <v>6.8333000000000004</v>
      </c>
      <c r="E2735" s="1306">
        <f t="shared" si="911"/>
        <v>81.999600000000001</v>
      </c>
      <c r="F2735" s="1307">
        <v>1</v>
      </c>
      <c r="G2735" s="1308">
        <f t="shared" si="912"/>
        <v>82</v>
      </c>
      <c r="H2735" s="1306">
        <f t="shared" si="913"/>
        <v>19.75</v>
      </c>
      <c r="I2735" s="1309">
        <f t="shared" si="914"/>
        <v>101.75</v>
      </c>
    </row>
    <row r="2736" spans="1:9" x14ac:dyDescent="0.2">
      <c r="A2736" s="1290" t="s">
        <v>1822</v>
      </c>
      <c r="B2736" s="1325">
        <v>58.5</v>
      </c>
      <c r="C2736" s="1306">
        <f t="shared" si="915"/>
        <v>0.370253164556962</v>
      </c>
      <c r="D2736" s="1305">
        <v>6.8333000000000004</v>
      </c>
      <c r="E2736" s="1306">
        <f t="shared" si="911"/>
        <v>399.74805000000003</v>
      </c>
      <c r="F2736" s="1307">
        <v>1</v>
      </c>
      <c r="G2736" s="1308">
        <f t="shared" si="912"/>
        <v>399.75</v>
      </c>
      <c r="H2736" s="1306">
        <f t="shared" si="913"/>
        <v>96.3</v>
      </c>
      <c r="I2736" s="1309">
        <f t="shared" si="914"/>
        <v>496.05</v>
      </c>
    </row>
    <row r="2737" spans="1:9" x14ac:dyDescent="0.2">
      <c r="A2737" s="1290" t="s">
        <v>1812</v>
      </c>
      <c r="B2737" s="1325">
        <v>29.5</v>
      </c>
      <c r="C2737" s="1306">
        <f t="shared" si="915"/>
        <v>0.18670886075949367</v>
      </c>
      <c r="D2737" s="1305">
        <v>6.8333000000000004</v>
      </c>
      <c r="E2737" s="1306">
        <f t="shared" si="911"/>
        <v>201.58235000000002</v>
      </c>
      <c r="F2737" s="1307">
        <v>1</v>
      </c>
      <c r="G2737" s="1308">
        <f t="shared" si="912"/>
        <v>201.58</v>
      </c>
      <c r="H2737" s="1306">
        <f t="shared" si="913"/>
        <v>48.56</v>
      </c>
      <c r="I2737" s="1309">
        <f t="shared" si="914"/>
        <v>250.14000000000001</v>
      </c>
    </row>
    <row r="2738" spans="1:9" x14ac:dyDescent="0.2">
      <c r="A2738" s="1290" t="s">
        <v>1813</v>
      </c>
      <c r="B2738" s="1325">
        <v>170</v>
      </c>
      <c r="C2738" s="1306">
        <f t="shared" si="915"/>
        <v>1.0759493670886076</v>
      </c>
      <c r="D2738" s="1305">
        <v>6.8333000000000004</v>
      </c>
      <c r="E2738" s="1306">
        <f t="shared" si="911"/>
        <v>1161.6610000000001</v>
      </c>
      <c r="F2738" s="1307">
        <v>1</v>
      </c>
      <c r="G2738" s="1308">
        <f t="shared" si="912"/>
        <v>1161.6600000000001</v>
      </c>
      <c r="H2738" s="1306">
        <f t="shared" si="913"/>
        <v>279.83999999999997</v>
      </c>
      <c r="I2738" s="1309">
        <f t="shared" si="914"/>
        <v>1441.5</v>
      </c>
    </row>
    <row r="2739" spans="1:9" x14ac:dyDescent="0.2">
      <c r="A2739" s="1290" t="s">
        <v>1813</v>
      </c>
      <c r="B2739" s="1325">
        <v>11.5</v>
      </c>
      <c r="C2739" s="1306">
        <f t="shared" si="915"/>
        <v>7.2784810126582278E-2</v>
      </c>
      <c r="D2739" s="1305">
        <v>6.8333000000000004</v>
      </c>
      <c r="E2739" s="1306">
        <f t="shared" si="911"/>
        <v>78.582950000000011</v>
      </c>
      <c r="F2739" s="1307">
        <v>1</v>
      </c>
      <c r="G2739" s="1308">
        <f t="shared" si="912"/>
        <v>78.58</v>
      </c>
      <c r="H2739" s="1306">
        <f t="shared" si="913"/>
        <v>18.93</v>
      </c>
      <c r="I2739" s="1309">
        <f t="shared" si="914"/>
        <v>97.509999999999991</v>
      </c>
    </row>
    <row r="2740" spans="1:9" x14ac:dyDescent="0.2">
      <c r="A2740" s="1290" t="s">
        <v>1812</v>
      </c>
      <c r="B2740" s="1325">
        <v>35</v>
      </c>
      <c r="C2740" s="1306">
        <f t="shared" si="915"/>
        <v>0.22151898734177214</v>
      </c>
      <c r="D2740" s="1305">
        <v>6.8333000000000004</v>
      </c>
      <c r="E2740" s="1306">
        <f t="shared" ref="E2740:E2803" si="916">D2740*B2740</f>
        <v>239.16550000000001</v>
      </c>
      <c r="F2740" s="1307">
        <v>1</v>
      </c>
      <c r="G2740" s="1308">
        <f t="shared" ref="G2740:G2803" si="917">ROUND(E2740*F2740,2)</f>
        <v>239.17</v>
      </c>
      <c r="H2740" s="1306">
        <f t="shared" ref="H2740:H2803" si="918">ROUND(G2740*24.09%,2)</f>
        <v>57.62</v>
      </c>
      <c r="I2740" s="1309">
        <f t="shared" ref="I2740:I2803" si="919">G2740+H2740</f>
        <v>296.78999999999996</v>
      </c>
    </row>
    <row r="2741" spans="1:9" x14ac:dyDescent="0.2">
      <c r="A2741" s="1290" t="s">
        <v>1813</v>
      </c>
      <c r="B2741" s="1325">
        <v>92</v>
      </c>
      <c r="C2741" s="1306">
        <f t="shared" ref="C2741:C2804" si="920">B2741/158</f>
        <v>0.58227848101265822</v>
      </c>
      <c r="D2741" s="1305">
        <v>6.8333000000000004</v>
      </c>
      <c r="E2741" s="1306">
        <f t="shared" si="916"/>
        <v>628.66360000000009</v>
      </c>
      <c r="F2741" s="1307">
        <v>1</v>
      </c>
      <c r="G2741" s="1308">
        <f t="shared" si="917"/>
        <v>628.66</v>
      </c>
      <c r="H2741" s="1306">
        <f t="shared" si="918"/>
        <v>151.44</v>
      </c>
      <c r="I2741" s="1309">
        <f t="shared" si="919"/>
        <v>780.09999999999991</v>
      </c>
    </row>
    <row r="2742" spans="1:9" x14ac:dyDescent="0.2">
      <c r="A2742" s="1290" t="s">
        <v>1813</v>
      </c>
      <c r="B2742" s="1325">
        <v>56</v>
      </c>
      <c r="C2742" s="1306">
        <f t="shared" si="920"/>
        <v>0.35443037974683544</v>
      </c>
      <c r="D2742" s="1305">
        <v>6.8333000000000004</v>
      </c>
      <c r="E2742" s="1306">
        <f t="shared" si="916"/>
        <v>382.66480000000001</v>
      </c>
      <c r="F2742" s="1307">
        <v>1</v>
      </c>
      <c r="G2742" s="1308">
        <f t="shared" si="917"/>
        <v>382.66</v>
      </c>
      <c r="H2742" s="1306">
        <f t="shared" si="918"/>
        <v>92.18</v>
      </c>
      <c r="I2742" s="1309">
        <f t="shared" si="919"/>
        <v>474.84000000000003</v>
      </c>
    </row>
    <row r="2743" spans="1:9" x14ac:dyDescent="0.2">
      <c r="A2743" s="1290" t="s">
        <v>1813</v>
      </c>
      <c r="B2743" s="1325">
        <v>159.5</v>
      </c>
      <c r="C2743" s="1306">
        <f t="shared" si="920"/>
        <v>1.009493670886076</v>
      </c>
      <c r="D2743" s="1305">
        <v>6.8333000000000004</v>
      </c>
      <c r="E2743" s="1306">
        <f t="shared" si="916"/>
        <v>1089.9113500000001</v>
      </c>
      <c r="F2743" s="1307">
        <v>1</v>
      </c>
      <c r="G2743" s="1308">
        <f t="shared" si="917"/>
        <v>1089.9100000000001</v>
      </c>
      <c r="H2743" s="1306">
        <f t="shared" si="918"/>
        <v>262.56</v>
      </c>
      <c r="I2743" s="1309">
        <f t="shared" si="919"/>
        <v>1352.47</v>
      </c>
    </row>
    <row r="2744" spans="1:9" ht="25.5" x14ac:dyDescent="0.2">
      <c r="A2744" s="1290" t="s">
        <v>1820</v>
      </c>
      <c r="B2744" s="1325">
        <v>24</v>
      </c>
      <c r="C2744" s="1306">
        <f t="shared" si="920"/>
        <v>0.15189873417721519</v>
      </c>
      <c r="D2744" s="1305">
        <v>7.5166000000000004</v>
      </c>
      <c r="E2744" s="1306">
        <f t="shared" si="916"/>
        <v>180.39840000000001</v>
      </c>
      <c r="F2744" s="1307">
        <v>1</v>
      </c>
      <c r="G2744" s="1308">
        <f t="shared" si="917"/>
        <v>180.4</v>
      </c>
      <c r="H2744" s="1306">
        <f t="shared" si="918"/>
        <v>43.46</v>
      </c>
      <c r="I2744" s="1309">
        <f t="shared" si="919"/>
        <v>223.86</v>
      </c>
    </row>
    <row r="2745" spans="1:9" x14ac:dyDescent="0.2">
      <c r="A2745" s="1290" t="s">
        <v>1815</v>
      </c>
      <c r="B2745" s="1325">
        <v>19</v>
      </c>
      <c r="C2745" s="1306">
        <f t="shared" si="920"/>
        <v>0.12025316455696203</v>
      </c>
      <c r="D2745" s="1305">
        <v>7.5166000000000004</v>
      </c>
      <c r="E2745" s="1306">
        <f t="shared" si="916"/>
        <v>142.81540000000001</v>
      </c>
      <c r="F2745" s="1307">
        <v>1</v>
      </c>
      <c r="G2745" s="1308">
        <f t="shared" si="917"/>
        <v>142.82</v>
      </c>
      <c r="H2745" s="1306">
        <f t="shared" si="918"/>
        <v>34.409999999999997</v>
      </c>
      <c r="I2745" s="1309">
        <f t="shared" si="919"/>
        <v>177.23</v>
      </c>
    </row>
    <row r="2746" spans="1:9" ht="25.5" x14ac:dyDescent="0.2">
      <c r="A2746" s="1290" t="s">
        <v>1825</v>
      </c>
      <c r="B2746" s="1325">
        <v>24</v>
      </c>
      <c r="C2746" s="1306">
        <f t="shared" si="920"/>
        <v>0.15189873417721519</v>
      </c>
      <c r="D2746" s="1305">
        <v>7.5166000000000004</v>
      </c>
      <c r="E2746" s="1306">
        <f t="shared" si="916"/>
        <v>180.39840000000001</v>
      </c>
      <c r="F2746" s="1307">
        <v>1</v>
      </c>
      <c r="G2746" s="1308">
        <f t="shared" si="917"/>
        <v>180.4</v>
      </c>
      <c r="H2746" s="1306">
        <f t="shared" si="918"/>
        <v>43.46</v>
      </c>
      <c r="I2746" s="1309">
        <f t="shared" si="919"/>
        <v>223.86</v>
      </c>
    </row>
    <row r="2747" spans="1:9" x14ac:dyDescent="0.2">
      <c r="A2747" s="1290" t="s">
        <v>1826</v>
      </c>
      <c r="B2747" s="1325">
        <v>62.5</v>
      </c>
      <c r="C2747" s="1306">
        <f t="shared" si="920"/>
        <v>0.39556962025316456</v>
      </c>
      <c r="D2747" s="1305">
        <v>7.5166000000000004</v>
      </c>
      <c r="E2747" s="1306">
        <f t="shared" si="916"/>
        <v>469.78750000000002</v>
      </c>
      <c r="F2747" s="1307">
        <v>1</v>
      </c>
      <c r="G2747" s="1308">
        <f t="shared" si="917"/>
        <v>469.79</v>
      </c>
      <c r="H2747" s="1306">
        <f t="shared" si="918"/>
        <v>113.17</v>
      </c>
      <c r="I2747" s="1309">
        <f t="shared" si="919"/>
        <v>582.96</v>
      </c>
    </row>
    <row r="2748" spans="1:9" ht="25.5" x14ac:dyDescent="0.2">
      <c r="A2748" s="1290" t="s">
        <v>1825</v>
      </c>
      <c r="B2748" s="1325">
        <v>48</v>
      </c>
      <c r="C2748" s="1306">
        <f t="shared" si="920"/>
        <v>0.30379746835443039</v>
      </c>
      <c r="D2748" s="1305">
        <v>7.5166000000000004</v>
      </c>
      <c r="E2748" s="1306">
        <f t="shared" si="916"/>
        <v>360.79680000000002</v>
      </c>
      <c r="F2748" s="1307">
        <v>1</v>
      </c>
      <c r="G2748" s="1308">
        <f t="shared" si="917"/>
        <v>360.8</v>
      </c>
      <c r="H2748" s="1306">
        <f t="shared" si="918"/>
        <v>86.92</v>
      </c>
      <c r="I2748" s="1309">
        <f t="shared" si="919"/>
        <v>447.72</v>
      </c>
    </row>
    <row r="2749" spans="1:9" ht="25.5" x14ac:dyDescent="0.2">
      <c r="A2749" s="1290" t="s">
        <v>1810</v>
      </c>
      <c r="B2749" s="1325">
        <v>12</v>
      </c>
      <c r="C2749" s="1306">
        <f t="shared" si="920"/>
        <v>7.5949367088607597E-2</v>
      </c>
      <c r="D2749" s="1305">
        <v>7.5166000000000004</v>
      </c>
      <c r="E2749" s="1306">
        <f t="shared" si="916"/>
        <v>90.199200000000005</v>
      </c>
      <c r="F2749" s="1307">
        <v>1</v>
      </c>
      <c r="G2749" s="1308">
        <f t="shared" si="917"/>
        <v>90.2</v>
      </c>
      <c r="H2749" s="1306">
        <f t="shared" si="918"/>
        <v>21.73</v>
      </c>
      <c r="I2749" s="1309">
        <f t="shared" si="919"/>
        <v>111.93</v>
      </c>
    </row>
    <row r="2750" spans="1:9" ht="25.5" x14ac:dyDescent="0.2">
      <c r="A2750" s="1290" t="s">
        <v>1809</v>
      </c>
      <c r="B2750" s="1325">
        <v>23</v>
      </c>
      <c r="C2750" s="1306">
        <f t="shared" si="920"/>
        <v>0.14556962025316456</v>
      </c>
      <c r="D2750" s="1305">
        <v>7.5166000000000004</v>
      </c>
      <c r="E2750" s="1306">
        <f t="shared" si="916"/>
        <v>172.8818</v>
      </c>
      <c r="F2750" s="1307">
        <v>1</v>
      </c>
      <c r="G2750" s="1308">
        <f t="shared" si="917"/>
        <v>172.88</v>
      </c>
      <c r="H2750" s="1306">
        <f t="shared" si="918"/>
        <v>41.65</v>
      </c>
      <c r="I2750" s="1309">
        <f t="shared" si="919"/>
        <v>214.53</v>
      </c>
    </row>
    <row r="2751" spans="1:9" x14ac:dyDescent="0.2">
      <c r="A2751" s="1290" t="s">
        <v>1827</v>
      </c>
      <c r="B2751" s="1325">
        <v>15</v>
      </c>
      <c r="C2751" s="1306">
        <f t="shared" si="920"/>
        <v>9.49367088607595E-2</v>
      </c>
      <c r="D2751" s="1305">
        <v>7.5166000000000004</v>
      </c>
      <c r="E2751" s="1306">
        <f t="shared" si="916"/>
        <v>112.74900000000001</v>
      </c>
      <c r="F2751" s="1307">
        <v>1</v>
      </c>
      <c r="G2751" s="1308">
        <f t="shared" si="917"/>
        <v>112.75</v>
      </c>
      <c r="H2751" s="1306">
        <f t="shared" si="918"/>
        <v>27.16</v>
      </c>
      <c r="I2751" s="1309">
        <f t="shared" si="919"/>
        <v>139.91</v>
      </c>
    </row>
    <row r="2752" spans="1:9" ht="25.5" x14ac:dyDescent="0.2">
      <c r="A2752" s="1290" t="s">
        <v>1825</v>
      </c>
      <c r="B2752" s="1325">
        <v>130</v>
      </c>
      <c r="C2752" s="1306">
        <f t="shared" si="920"/>
        <v>0.82278481012658233</v>
      </c>
      <c r="D2752" s="1305">
        <v>7.5166000000000004</v>
      </c>
      <c r="E2752" s="1306">
        <f t="shared" si="916"/>
        <v>977.15800000000002</v>
      </c>
      <c r="F2752" s="1307">
        <v>1</v>
      </c>
      <c r="G2752" s="1308">
        <f t="shared" si="917"/>
        <v>977.16</v>
      </c>
      <c r="H2752" s="1306">
        <f t="shared" si="918"/>
        <v>235.4</v>
      </c>
      <c r="I2752" s="1309">
        <f t="shared" si="919"/>
        <v>1212.56</v>
      </c>
    </row>
    <row r="2753" spans="1:9" x14ac:dyDescent="0.2">
      <c r="A2753" s="1290" t="s">
        <v>1816</v>
      </c>
      <c r="B2753" s="1325">
        <v>167</v>
      </c>
      <c r="C2753" s="1306">
        <f t="shared" si="920"/>
        <v>1.0569620253164558</v>
      </c>
      <c r="D2753" s="1305">
        <v>7.5166000000000004</v>
      </c>
      <c r="E2753" s="1306">
        <f t="shared" si="916"/>
        <v>1255.2722000000001</v>
      </c>
      <c r="F2753" s="1307">
        <v>1</v>
      </c>
      <c r="G2753" s="1308">
        <f t="shared" si="917"/>
        <v>1255.27</v>
      </c>
      <c r="H2753" s="1306">
        <f t="shared" si="918"/>
        <v>302.39</v>
      </c>
      <c r="I2753" s="1309">
        <f t="shared" si="919"/>
        <v>1557.6599999999999</v>
      </c>
    </row>
    <row r="2754" spans="1:9" ht="25.5" x14ac:dyDescent="0.2">
      <c r="A2754" s="1290" t="s">
        <v>1825</v>
      </c>
      <c r="B2754" s="1325">
        <v>24</v>
      </c>
      <c r="C2754" s="1306">
        <f t="shared" si="920"/>
        <v>0.15189873417721519</v>
      </c>
      <c r="D2754" s="1305">
        <v>7.5166000000000004</v>
      </c>
      <c r="E2754" s="1306">
        <f t="shared" si="916"/>
        <v>180.39840000000001</v>
      </c>
      <c r="F2754" s="1307">
        <v>1</v>
      </c>
      <c r="G2754" s="1308">
        <f t="shared" si="917"/>
        <v>180.4</v>
      </c>
      <c r="H2754" s="1306">
        <f t="shared" si="918"/>
        <v>43.46</v>
      </c>
      <c r="I2754" s="1309">
        <f t="shared" si="919"/>
        <v>223.86</v>
      </c>
    </row>
    <row r="2755" spans="1:9" x14ac:dyDescent="0.2">
      <c r="A2755" s="1290" t="s">
        <v>1816</v>
      </c>
      <c r="B2755" s="1325">
        <v>24</v>
      </c>
      <c r="C2755" s="1306">
        <f t="shared" si="920"/>
        <v>0.15189873417721519</v>
      </c>
      <c r="D2755" s="1305">
        <v>7.5166000000000004</v>
      </c>
      <c r="E2755" s="1306">
        <f t="shared" si="916"/>
        <v>180.39840000000001</v>
      </c>
      <c r="F2755" s="1307">
        <v>1</v>
      </c>
      <c r="G2755" s="1308">
        <f t="shared" si="917"/>
        <v>180.4</v>
      </c>
      <c r="H2755" s="1306">
        <f t="shared" si="918"/>
        <v>43.46</v>
      </c>
      <c r="I2755" s="1309">
        <f t="shared" si="919"/>
        <v>223.86</v>
      </c>
    </row>
    <row r="2756" spans="1:9" ht="25.5" x14ac:dyDescent="0.2">
      <c r="A2756" s="1290" t="s">
        <v>1825</v>
      </c>
      <c r="B2756" s="1325">
        <v>111</v>
      </c>
      <c r="C2756" s="1306">
        <f t="shared" si="920"/>
        <v>0.70253164556962022</v>
      </c>
      <c r="D2756" s="1305">
        <v>7.5166000000000004</v>
      </c>
      <c r="E2756" s="1306">
        <f t="shared" si="916"/>
        <v>834.34260000000006</v>
      </c>
      <c r="F2756" s="1307">
        <v>1</v>
      </c>
      <c r="G2756" s="1308">
        <f t="shared" si="917"/>
        <v>834.34</v>
      </c>
      <c r="H2756" s="1306">
        <f t="shared" si="918"/>
        <v>200.99</v>
      </c>
      <c r="I2756" s="1309">
        <f t="shared" si="919"/>
        <v>1035.33</v>
      </c>
    </row>
    <row r="2757" spans="1:9" x14ac:dyDescent="0.2">
      <c r="A2757" s="1290" t="s">
        <v>1816</v>
      </c>
      <c r="B2757" s="1325">
        <v>40</v>
      </c>
      <c r="C2757" s="1306">
        <f t="shared" si="920"/>
        <v>0.25316455696202533</v>
      </c>
      <c r="D2757" s="1305">
        <v>7.5166000000000004</v>
      </c>
      <c r="E2757" s="1306">
        <f t="shared" si="916"/>
        <v>300.66399999999999</v>
      </c>
      <c r="F2757" s="1307">
        <v>1</v>
      </c>
      <c r="G2757" s="1308">
        <f t="shared" si="917"/>
        <v>300.66000000000003</v>
      </c>
      <c r="H2757" s="1306">
        <f t="shared" si="918"/>
        <v>72.430000000000007</v>
      </c>
      <c r="I2757" s="1309">
        <f t="shared" si="919"/>
        <v>373.09000000000003</v>
      </c>
    </row>
    <row r="2758" spans="1:9" x14ac:dyDescent="0.2">
      <c r="A2758" s="1290" t="s">
        <v>1816</v>
      </c>
      <c r="B2758" s="1325">
        <v>94</v>
      </c>
      <c r="C2758" s="1306">
        <f t="shared" si="920"/>
        <v>0.59493670886075944</v>
      </c>
      <c r="D2758" s="1305">
        <v>7.5166000000000004</v>
      </c>
      <c r="E2758" s="1306">
        <f t="shared" si="916"/>
        <v>706.56040000000007</v>
      </c>
      <c r="F2758" s="1307">
        <v>1</v>
      </c>
      <c r="G2758" s="1308">
        <f t="shared" si="917"/>
        <v>706.56</v>
      </c>
      <c r="H2758" s="1306">
        <f t="shared" si="918"/>
        <v>170.21</v>
      </c>
      <c r="I2758" s="1309">
        <f t="shared" si="919"/>
        <v>876.77</v>
      </c>
    </row>
    <row r="2759" spans="1:9" x14ac:dyDescent="0.2">
      <c r="A2759" s="1290" t="s">
        <v>1816</v>
      </c>
      <c r="B2759" s="1325">
        <v>24</v>
      </c>
      <c r="C2759" s="1306">
        <f t="shared" si="920"/>
        <v>0.15189873417721519</v>
      </c>
      <c r="D2759" s="1305">
        <v>7.5166000000000004</v>
      </c>
      <c r="E2759" s="1306">
        <f t="shared" si="916"/>
        <v>180.39840000000001</v>
      </c>
      <c r="F2759" s="1307">
        <v>1</v>
      </c>
      <c r="G2759" s="1308">
        <f t="shared" si="917"/>
        <v>180.4</v>
      </c>
      <c r="H2759" s="1306">
        <f t="shared" si="918"/>
        <v>43.46</v>
      </c>
      <c r="I2759" s="1309">
        <f t="shared" si="919"/>
        <v>223.86</v>
      </c>
    </row>
    <row r="2760" spans="1:9" ht="25.5" x14ac:dyDescent="0.2">
      <c r="A2760" s="1290" t="s">
        <v>1809</v>
      </c>
      <c r="B2760" s="1325">
        <v>30</v>
      </c>
      <c r="C2760" s="1306">
        <f t="shared" si="920"/>
        <v>0.189873417721519</v>
      </c>
      <c r="D2760" s="1305">
        <v>7.5166000000000004</v>
      </c>
      <c r="E2760" s="1306">
        <f t="shared" si="916"/>
        <v>225.49800000000002</v>
      </c>
      <c r="F2760" s="1307">
        <v>1</v>
      </c>
      <c r="G2760" s="1308">
        <f t="shared" si="917"/>
        <v>225.5</v>
      </c>
      <c r="H2760" s="1306">
        <f t="shared" si="918"/>
        <v>54.32</v>
      </c>
      <c r="I2760" s="1309">
        <f t="shared" si="919"/>
        <v>279.82</v>
      </c>
    </row>
    <row r="2761" spans="1:9" x14ac:dyDescent="0.2">
      <c r="A2761" s="1290" t="s">
        <v>1819</v>
      </c>
      <c r="B2761" s="1325">
        <v>31.5</v>
      </c>
      <c r="C2761" s="1306">
        <f t="shared" si="920"/>
        <v>0.19936708860759494</v>
      </c>
      <c r="D2761" s="1305">
        <v>7.5166000000000004</v>
      </c>
      <c r="E2761" s="1306">
        <f t="shared" si="916"/>
        <v>236.77290000000002</v>
      </c>
      <c r="F2761" s="1307">
        <v>1</v>
      </c>
      <c r="G2761" s="1308">
        <f t="shared" si="917"/>
        <v>236.77</v>
      </c>
      <c r="H2761" s="1306">
        <f t="shared" si="918"/>
        <v>57.04</v>
      </c>
      <c r="I2761" s="1309">
        <f t="shared" si="919"/>
        <v>293.81</v>
      </c>
    </row>
    <row r="2762" spans="1:9" ht="25.5" x14ac:dyDescent="0.2">
      <c r="A2762" s="1290" t="s">
        <v>1825</v>
      </c>
      <c r="B2762" s="1325">
        <v>32</v>
      </c>
      <c r="C2762" s="1306">
        <f t="shared" si="920"/>
        <v>0.20253164556962025</v>
      </c>
      <c r="D2762" s="1305">
        <v>7.5166000000000004</v>
      </c>
      <c r="E2762" s="1306">
        <f t="shared" si="916"/>
        <v>240.53120000000001</v>
      </c>
      <c r="F2762" s="1307">
        <v>1</v>
      </c>
      <c r="G2762" s="1308">
        <f t="shared" si="917"/>
        <v>240.53</v>
      </c>
      <c r="H2762" s="1306">
        <f t="shared" si="918"/>
        <v>57.94</v>
      </c>
      <c r="I2762" s="1309">
        <f t="shared" si="919"/>
        <v>298.47000000000003</v>
      </c>
    </row>
    <row r="2763" spans="1:9" x14ac:dyDescent="0.2">
      <c r="A2763" s="1290" t="s">
        <v>1828</v>
      </c>
      <c r="B2763" s="1325">
        <v>123</v>
      </c>
      <c r="C2763" s="1306">
        <f t="shared" si="920"/>
        <v>0.77848101265822789</v>
      </c>
      <c r="D2763" s="1305">
        <v>7.5166000000000004</v>
      </c>
      <c r="E2763" s="1306">
        <f t="shared" si="916"/>
        <v>924.54180000000008</v>
      </c>
      <c r="F2763" s="1307">
        <v>1</v>
      </c>
      <c r="G2763" s="1308">
        <f t="shared" si="917"/>
        <v>924.54</v>
      </c>
      <c r="H2763" s="1306">
        <f t="shared" si="918"/>
        <v>222.72</v>
      </c>
      <c r="I2763" s="1309">
        <f t="shared" si="919"/>
        <v>1147.26</v>
      </c>
    </row>
    <row r="2764" spans="1:9" x14ac:dyDescent="0.2">
      <c r="A2764" s="1290" t="s">
        <v>1827</v>
      </c>
      <c r="B2764" s="1325">
        <v>19</v>
      </c>
      <c r="C2764" s="1306">
        <f t="shared" si="920"/>
        <v>0.12025316455696203</v>
      </c>
      <c r="D2764" s="1305">
        <v>7.5166000000000004</v>
      </c>
      <c r="E2764" s="1306">
        <f t="shared" si="916"/>
        <v>142.81540000000001</v>
      </c>
      <c r="F2764" s="1307">
        <v>1</v>
      </c>
      <c r="G2764" s="1308">
        <f t="shared" si="917"/>
        <v>142.82</v>
      </c>
      <c r="H2764" s="1306">
        <f t="shared" si="918"/>
        <v>34.409999999999997</v>
      </c>
      <c r="I2764" s="1309">
        <f t="shared" si="919"/>
        <v>177.23</v>
      </c>
    </row>
    <row r="2765" spans="1:9" x14ac:dyDescent="0.2">
      <c r="A2765" s="1290" t="s">
        <v>1828</v>
      </c>
      <c r="B2765" s="1325">
        <v>171</v>
      </c>
      <c r="C2765" s="1306">
        <f t="shared" si="920"/>
        <v>1.0822784810126582</v>
      </c>
      <c r="D2765" s="1305">
        <v>7.5166000000000004</v>
      </c>
      <c r="E2765" s="1306">
        <f t="shared" si="916"/>
        <v>1285.3386</v>
      </c>
      <c r="F2765" s="1307">
        <v>1</v>
      </c>
      <c r="G2765" s="1308">
        <f t="shared" si="917"/>
        <v>1285.3399999999999</v>
      </c>
      <c r="H2765" s="1306">
        <f t="shared" si="918"/>
        <v>309.64</v>
      </c>
      <c r="I2765" s="1309">
        <f t="shared" si="919"/>
        <v>1594.98</v>
      </c>
    </row>
    <row r="2766" spans="1:9" x14ac:dyDescent="0.2">
      <c r="A2766" s="1290" t="s">
        <v>1813</v>
      </c>
      <c r="B2766" s="1325">
        <v>148</v>
      </c>
      <c r="C2766" s="1306">
        <f t="shared" si="920"/>
        <v>0.93670886075949367</v>
      </c>
      <c r="D2766" s="1305">
        <v>7.5166000000000004</v>
      </c>
      <c r="E2766" s="1306">
        <f t="shared" si="916"/>
        <v>1112.4568000000002</v>
      </c>
      <c r="F2766" s="1307">
        <v>1</v>
      </c>
      <c r="G2766" s="1308">
        <f t="shared" si="917"/>
        <v>1112.46</v>
      </c>
      <c r="H2766" s="1306">
        <f t="shared" si="918"/>
        <v>267.99</v>
      </c>
      <c r="I2766" s="1309">
        <f t="shared" si="919"/>
        <v>1380.45</v>
      </c>
    </row>
    <row r="2767" spans="1:9" x14ac:dyDescent="0.2">
      <c r="A2767" s="1290" t="s">
        <v>1819</v>
      </c>
      <c r="B2767" s="1325">
        <v>24</v>
      </c>
      <c r="C2767" s="1306">
        <f t="shared" si="920"/>
        <v>0.15189873417721519</v>
      </c>
      <c r="D2767" s="1305">
        <v>7.5166000000000004</v>
      </c>
      <c r="E2767" s="1306">
        <f t="shared" si="916"/>
        <v>180.39840000000001</v>
      </c>
      <c r="F2767" s="1307">
        <v>1</v>
      </c>
      <c r="G2767" s="1308">
        <f t="shared" si="917"/>
        <v>180.4</v>
      </c>
      <c r="H2767" s="1306">
        <f t="shared" si="918"/>
        <v>43.46</v>
      </c>
      <c r="I2767" s="1309">
        <f t="shared" si="919"/>
        <v>223.86</v>
      </c>
    </row>
    <row r="2768" spans="1:9" ht="25.5" x14ac:dyDescent="0.2">
      <c r="A2768" s="1290" t="s">
        <v>1809</v>
      </c>
      <c r="B2768" s="1325">
        <v>23</v>
      </c>
      <c r="C2768" s="1306">
        <f t="shared" si="920"/>
        <v>0.14556962025316456</v>
      </c>
      <c r="D2768" s="1305">
        <v>7.5166000000000004</v>
      </c>
      <c r="E2768" s="1306">
        <f t="shared" si="916"/>
        <v>172.8818</v>
      </c>
      <c r="F2768" s="1307">
        <v>1</v>
      </c>
      <c r="G2768" s="1308">
        <f t="shared" si="917"/>
        <v>172.88</v>
      </c>
      <c r="H2768" s="1306">
        <f t="shared" si="918"/>
        <v>41.65</v>
      </c>
      <c r="I2768" s="1309">
        <f t="shared" si="919"/>
        <v>214.53</v>
      </c>
    </row>
    <row r="2769" spans="1:9" x14ac:dyDescent="0.2">
      <c r="A2769" s="1290" t="s">
        <v>1826</v>
      </c>
      <c r="B2769" s="1325">
        <v>150</v>
      </c>
      <c r="C2769" s="1306">
        <f t="shared" si="920"/>
        <v>0.94936708860759489</v>
      </c>
      <c r="D2769" s="1305">
        <v>7.5166000000000004</v>
      </c>
      <c r="E2769" s="1306">
        <f t="shared" si="916"/>
        <v>1127.49</v>
      </c>
      <c r="F2769" s="1307">
        <v>1</v>
      </c>
      <c r="G2769" s="1308">
        <f t="shared" si="917"/>
        <v>1127.49</v>
      </c>
      <c r="H2769" s="1306">
        <f t="shared" si="918"/>
        <v>271.61</v>
      </c>
      <c r="I2769" s="1309">
        <f t="shared" si="919"/>
        <v>1399.1</v>
      </c>
    </row>
    <row r="2770" spans="1:9" ht="25.5" x14ac:dyDescent="0.2">
      <c r="A2770" s="1290" t="s">
        <v>1809</v>
      </c>
      <c r="B2770" s="1325">
        <v>24</v>
      </c>
      <c r="C2770" s="1306">
        <f t="shared" si="920"/>
        <v>0.15189873417721519</v>
      </c>
      <c r="D2770" s="1305">
        <v>7.5166000000000004</v>
      </c>
      <c r="E2770" s="1306">
        <f t="shared" si="916"/>
        <v>180.39840000000001</v>
      </c>
      <c r="F2770" s="1307">
        <v>1</v>
      </c>
      <c r="G2770" s="1308">
        <f t="shared" si="917"/>
        <v>180.4</v>
      </c>
      <c r="H2770" s="1306">
        <f t="shared" si="918"/>
        <v>43.46</v>
      </c>
      <c r="I2770" s="1309">
        <f t="shared" si="919"/>
        <v>223.86</v>
      </c>
    </row>
    <row r="2771" spans="1:9" x14ac:dyDescent="0.2">
      <c r="A2771" s="1290" t="s">
        <v>1816</v>
      </c>
      <c r="B2771" s="1325">
        <v>94</v>
      </c>
      <c r="C2771" s="1306">
        <f t="shared" si="920"/>
        <v>0.59493670886075944</v>
      </c>
      <c r="D2771" s="1305">
        <v>7.5166000000000004</v>
      </c>
      <c r="E2771" s="1306">
        <f t="shared" si="916"/>
        <v>706.56040000000007</v>
      </c>
      <c r="F2771" s="1307">
        <v>1</v>
      </c>
      <c r="G2771" s="1308">
        <f t="shared" si="917"/>
        <v>706.56</v>
      </c>
      <c r="H2771" s="1306">
        <f t="shared" si="918"/>
        <v>170.21</v>
      </c>
      <c r="I2771" s="1309">
        <f t="shared" si="919"/>
        <v>876.77</v>
      </c>
    </row>
    <row r="2772" spans="1:9" ht="25.5" x14ac:dyDescent="0.2">
      <c r="A2772" s="1290" t="s">
        <v>1823</v>
      </c>
      <c r="B2772" s="1325">
        <v>174</v>
      </c>
      <c r="C2772" s="1306">
        <f t="shared" si="920"/>
        <v>1.1012658227848102</v>
      </c>
      <c r="D2772" s="1305">
        <v>7.5166000000000004</v>
      </c>
      <c r="E2772" s="1306">
        <f t="shared" si="916"/>
        <v>1307.8884</v>
      </c>
      <c r="F2772" s="1307">
        <v>1</v>
      </c>
      <c r="G2772" s="1308">
        <f t="shared" si="917"/>
        <v>1307.8900000000001</v>
      </c>
      <c r="H2772" s="1306">
        <f t="shared" si="918"/>
        <v>315.07</v>
      </c>
      <c r="I2772" s="1309">
        <f t="shared" si="919"/>
        <v>1622.96</v>
      </c>
    </row>
    <row r="2773" spans="1:9" x14ac:dyDescent="0.2">
      <c r="A2773" s="1290" t="s">
        <v>1816</v>
      </c>
      <c r="B2773" s="1325">
        <v>151</v>
      </c>
      <c r="C2773" s="1306">
        <f t="shared" si="920"/>
        <v>0.95569620253164556</v>
      </c>
      <c r="D2773" s="1305">
        <v>7.5166000000000004</v>
      </c>
      <c r="E2773" s="1306">
        <f t="shared" si="916"/>
        <v>1135.0066000000002</v>
      </c>
      <c r="F2773" s="1307">
        <v>1</v>
      </c>
      <c r="G2773" s="1308">
        <f t="shared" si="917"/>
        <v>1135.01</v>
      </c>
      <c r="H2773" s="1306">
        <f t="shared" si="918"/>
        <v>273.42</v>
      </c>
      <c r="I2773" s="1309">
        <f t="shared" si="919"/>
        <v>1408.43</v>
      </c>
    </row>
    <row r="2774" spans="1:9" x14ac:dyDescent="0.2">
      <c r="A2774" s="1290" t="s">
        <v>1816</v>
      </c>
      <c r="B2774" s="1325">
        <v>150</v>
      </c>
      <c r="C2774" s="1306">
        <f t="shared" si="920"/>
        <v>0.94936708860759489</v>
      </c>
      <c r="D2774" s="1305">
        <v>7.5166000000000004</v>
      </c>
      <c r="E2774" s="1306">
        <f t="shared" si="916"/>
        <v>1127.49</v>
      </c>
      <c r="F2774" s="1307">
        <v>1</v>
      </c>
      <c r="G2774" s="1308">
        <f t="shared" si="917"/>
        <v>1127.49</v>
      </c>
      <c r="H2774" s="1306">
        <f t="shared" si="918"/>
        <v>271.61</v>
      </c>
      <c r="I2774" s="1309">
        <f t="shared" si="919"/>
        <v>1399.1</v>
      </c>
    </row>
    <row r="2775" spans="1:9" x14ac:dyDescent="0.2">
      <c r="A2775" s="1290" t="s">
        <v>1816</v>
      </c>
      <c r="B2775" s="1325">
        <v>80</v>
      </c>
      <c r="C2775" s="1306">
        <f t="shared" si="920"/>
        <v>0.50632911392405067</v>
      </c>
      <c r="D2775" s="1305">
        <v>7.5166000000000004</v>
      </c>
      <c r="E2775" s="1306">
        <f t="shared" si="916"/>
        <v>601.32799999999997</v>
      </c>
      <c r="F2775" s="1307">
        <v>1</v>
      </c>
      <c r="G2775" s="1308">
        <f t="shared" si="917"/>
        <v>601.33000000000004</v>
      </c>
      <c r="H2775" s="1306">
        <f t="shared" si="918"/>
        <v>144.86000000000001</v>
      </c>
      <c r="I2775" s="1309">
        <f t="shared" si="919"/>
        <v>746.19</v>
      </c>
    </row>
    <row r="2776" spans="1:9" x14ac:dyDescent="0.2">
      <c r="A2776" s="1290" t="s">
        <v>1812</v>
      </c>
      <c r="B2776" s="1325">
        <v>43</v>
      </c>
      <c r="C2776" s="1306">
        <f t="shared" si="920"/>
        <v>0.27215189873417722</v>
      </c>
      <c r="D2776" s="1305">
        <v>7.5166000000000004</v>
      </c>
      <c r="E2776" s="1306">
        <f t="shared" si="916"/>
        <v>323.21379999999999</v>
      </c>
      <c r="F2776" s="1307">
        <v>1</v>
      </c>
      <c r="G2776" s="1308">
        <f t="shared" si="917"/>
        <v>323.20999999999998</v>
      </c>
      <c r="H2776" s="1306">
        <f t="shared" si="918"/>
        <v>77.86</v>
      </c>
      <c r="I2776" s="1309">
        <f t="shared" si="919"/>
        <v>401.07</v>
      </c>
    </row>
    <row r="2777" spans="1:9" x14ac:dyDescent="0.2">
      <c r="A2777" s="1290" t="s">
        <v>1816</v>
      </c>
      <c r="B2777" s="1325">
        <v>48</v>
      </c>
      <c r="C2777" s="1306">
        <f t="shared" si="920"/>
        <v>0.30379746835443039</v>
      </c>
      <c r="D2777" s="1305">
        <v>7.5166000000000004</v>
      </c>
      <c r="E2777" s="1306">
        <f t="shared" si="916"/>
        <v>360.79680000000002</v>
      </c>
      <c r="F2777" s="1307">
        <v>1</v>
      </c>
      <c r="G2777" s="1308">
        <f t="shared" si="917"/>
        <v>360.8</v>
      </c>
      <c r="H2777" s="1306">
        <f t="shared" si="918"/>
        <v>86.92</v>
      </c>
      <c r="I2777" s="1309">
        <f t="shared" si="919"/>
        <v>447.72</v>
      </c>
    </row>
    <row r="2778" spans="1:9" x14ac:dyDescent="0.2">
      <c r="A2778" s="1290" t="s">
        <v>1822</v>
      </c>
      <c r="B2778" s="1325">
        <v>24</v>
      </c>
      <c r="C2778" s="1306">
        <f t="shared" si="920"/>
        <v>0.15189873417721519</v>
      </c>
      <c r="D2778" s="1305">
        <v>7.5166000000000004</v>
      </c>
      <c r="E2778" s="1306">
        <f t="shared" si="916"/>
        <v>180.39840000000001</v>
      </c>
      <c r="F2778" s="1307">
        <v>1</v>
      </c>
      <c r="G2778" s="1308">
        <f t="shared" si="917"/>
        <v>180.4</v>
      </c>
      <c r="H2778" s="1306">
        <f t="shared" si="918"/>
        <v>43.46</v>
      </c>
      <c r="I2778" s="1309">
        <f t="shared" si="919"/>
        <v>223.86</v>
      </c>
    </row>
    <row r="2779" spans="1:9" x14ac:dyDescent="0.2">
      <c r="A2779" s="1290" t="s">
        <v>1813</v>
      </c>
      <c r="B2779" s="1325">
        <v>71</v>
      </c>
      <c r="C2779" s="1306">
        <f t="shared" si="920"/>
        <v>0.44936708860759494</v>
      </c>
      <c r="D2779" s="1305">
        <v>7.5166000000000004</v>
      </c>
      <c r="E2779" s="1306">
        <f t="shared" si="916"/>
        <v>533.67860000000007</v>
      </c>
      <c r="F2779" s="1307">
        <v>1</v>
      </c>
      <c r="G2779" s="1308">
        <f t="shared" si="917"/>
        <v>533.67999999999995</v>
      </c>
      <c r="H2779" s="1306">
        <f t="shared" si="918"/>
        <v>128.56</v>
      </c>
      <c r="I2779" s="1309">
        <f t="shared" si="919"/>
        <v>662.24</v>
      </c>
    </row>
    <row r="2780" spans="1:9" ht="25.5" x14ac:dyDescent="0.2">
      <c r="A2780" s="1290" t="s">
        <v>1825</v>
      </c>
      <c r="B2780" s="1325">
        <v>64</v>
      </c>
      <c r="C2780" s="1306">
        <f t="shared" si="920"/>
        <v>0.4050632911392405</v>
      </c>
      <c r="D2780" s="1305">
        <v>7.5166000000000004</v>
      </c>
      <c r="E2780" s="1306">
        <f t="shared" si="916"/>
        <v>481.06240000000003</v>
      </c>
      <c r="F2780" s="1307">
        <v>1</v>
      </c>
      <c r="G2780" s="1308">
        <f t="shared" si="917"/>
        <v>481.06</v>
      </c>
      <c r="H2780" s="1306">
        <f t="shared" si="918"/>
        <v>115.89</v>
      </c>
      <c r="I2780" s="1309">
        <f t="shared" si="919"/>
        <v>596.95000000000005</v>
      </c>
    </row>
    <row r="2781" spans="1:9" ht="25.5" x14ac:dyDescent="0.2">
      <c r="A2781" s="1290" t="s">
        <v>1820</v>
      </c>
      <c r="B2781" s="1325">
        <v>24</v>
      </c>
      <c r="C2781" s="1306">
        <f t="shared" si="920"/>
        <v>0.15189873417721519</v>
      </c>
      <c r="D2781" s="1305">
        <v>7.5166000000000004</v>
      </c>
      <c r="E2781" s="1306">
        <f t="shared" si="916"/>
        <v>180.39840000000001</v>
      </c>
      <c r="F2781" s="1307">
        <v>1</v>
      </c>
      <c r="G2781" s="1308">
        <f t="shared" si="917"/>
        <v>180.4</v>
      </c>
      <c r="H2781" s="1306">
        <f t="shared" si="918"/>
        <v>43.46</v>
      </c>
      <c r="I2781" s="1309">
        <f t="shared" si="919"/>
        <v>223.86</v>
      </c>
    </row>
    <row r="2782" spans="1:9" x14ac:dyDescent="0.2">
      <c r="A2782" s="1290" t="s">
        <v>1816</v>
      </c>
      <c r="B2782" s="1325">
        <v>48</v>
      </c>
      <c r="C2782" s="1306">
        <f t="shared" si="920"/>
        <v>0.30379746835443039</v>
      </c>
      <c r="D2782" s="1305">
        <v>7.5166000000000004</v>
      </c>
      <c r="E2782" s="1306">
        <f t="shared" si="916"/>
        <v>360.79680000000002</v>
      </c>
      <c r="F2782" s="1307">
        <v>1</v>
      </c>
      <c r="G2782" s="1308">
        <f t="shared" si="917"/>
        <v>360.8</v>
      </c>
      <c r="H2782" s="1306">
        <f t="shared" si="918"/>
        <v>86.92</v>
      </c>
      <c r="I2782" s="1309">
        <f t="shared" si="919"/>
        <v>447.72</v>
      </c>
    </row>
    <row r="2783" spans="1:9" x14ac:dyDescent="0.2">
      <c r="A2783" s="1290" t="s">
        <v>1822</v>
      </c>
      <c r="B2783" s="1325">
        <v>43.5</v>
      </c>
      <c r="C2783" s="1306">
        <f t="shared" si="920"/>
        <v>0.27531645569620256</v>
      </c>
      <c r="D2783" s="1305">
        <v>7.5166000000000004</v>
      </c>
      <c r="E2783" s="1306">
        <f t="shared" si="916"/>
        <v>326.97210000000001</v>
      </c>
      <c r="F2783" s="1307">
        <v>1</v>
      </c>
      <c r="G2783" s="1308">
        <f t="shared" si="917"/>
        <v>326.97000000000003</v>
      </c>
      <c r="H2783" s="1306">
        <f t="shared" si="918"/>
        <v>78.77</v>
      </c>
      <c r="I2783" s="1309">
        <f t="shared" si="919"/>
        <v>405.74</v>
      </c>
    </row>
    <row r="2784" spans="1:9" x14ac:dyDescent="0.2">
      <c r="A2784" s="1290" t="s">
        <v>1816</v>
      </c>
      <c r="B2784" s="1325">
        <v>24</v>
      </c>
      <c r="C2784" s="1306">
        <f t="shared" si="920"/>
        <v>0.15189873417721519</v>
      </c>
      <c r="D2784" s="1305">
        <v>7.5166000000000004</v>
      </c>
      <c r="E2784" s="1306">
        <f t="shared" si="916"/>
        <v>180.39840000000001</v>
      </c>
      <c r="F2784" s="1307">
        <v>1</v>
      </c>
      <c r="G2784" s="1308">
        <f t="shared" si="917"/>
        <v>180.4</v>
      </c>
      <c r="H2784" s="1306">
        <f t="shared" si="918"/>
        <v>43.46</v>
      </c>
      <c r="I2784" s="1309">
        <f t="shared" si="919"/>
        <v>223.86</v>
      </c>
    </row>
    <row r="2785" spans="1:9" ht="25.5" x14ac:dyDescent="0.2">
      <c r="A2785" s="1290" t="s">
        <v>1820</v>
      </c>
      <c r="B2785" s="1325">
        <v>24</v>
      </c>
      <c r="C2785" s="1306">
        <f t="shared" si="920"/>
        <v>0.15189873417721519</v>
      </c>
      <c r="D2785" s="1305">
        <v>7.5166000000000004</v>
      </c>
      <c r="E2785" s="1306">
        <f t="shared" si="916"/>
        <v>180.39840000000001</v>
      </c>
      <c r="F2785" s="1307">
        <v>1</v>
      </c>
      <c r="G2785" s="1308">
        <f t="shared" si="917"/>
        <v>180.4</v>
      </c>
      <c r="H2785" s="1306">
        <f t="shared" si="918"/>
        <v>43.46</v>
      </c>
      <c r="I2785" s="1309">
        <f t="shared" si="919"/>
        <v>223.86</v>
      </c>
    </row>
    <row r="2786" spans="1:9" ht="25.5" x14ac:dyDescent="0.2">
      <c r="A2786" s="1290" t="s">
        <v>1825</v>
      </c>
      <c r="B2786" s="1325">
        <v>57</v>
      </c>
      <c r="C2786" s="1306">
        <f t="shared" si="920"/>
        <v>0.36075949367088606</v>
      </c>
      <c r="D2786" s="1305">
        <v>7.5166000000000004</v>
      </c>
      <c r="E2786" s="1306">
        <f t="shared" si="916"/>
        <v>428.44620000000003</v>
      </c>
      <c r="F2786" s="1307">
        <v>1</v>
      </c>
      <c r="G2786" s="1308">
        <f t="shared" si="917"/>
        <v>428.45</v>
      </c>
      <c r="H2786" s="1306">
        <f t="shared" si="918"/>
        <v>103.21</v>
      </c>
      <c r="I2786" s="1309">
        <f t="shared" si="919"/>
        <v>531.66</v>
      </c>
    </row>
    <row r="2787" spans="1:9" x14ac:dyDescent="0.2">
      <c r="A2787" s="1290" t="s">
        <v>1816</v>
      </c>
      <c r="B2787" s="1325">
        <v>64</v>
      </c>
      <c r="C2787" s="1306">
        <f t="shared" si="920"/>
        <v>0.4050632911392405</v>
      </c>
      <c r="D2787" s="1305">
        <v>7.5166000000000004</v>
      </c>
      <c r="E2787" s="1306">
        <f t="shared" si="916"/>
        <v>481.06240000000003</v>
      </c>
      <c r="F2787" s="1307">
        <v>1</v>
      </c>
      <c r="G2787" s="1308">
        <f t="shared" si="917"/>
        <v>481.06</v>
      </c>
      <c r="H2787" s="1306">
        <f t="shared" si="918"/>
        <v>115.89</v>
      </c>
      <c r="I2787" s="1309">
        <f t="shared" si="919"/>
        <v>596.95000000000005</v>
      </c>
    </row>
    <row r="2788" spans="1:9" x14ac:dyDescent="0.2">
      <c r="A2788" s="1290" t="s">
        <v>1819</v>
      </c>
      <c r="B2788" s="1325">
        <v>24</v>
      </c>
      <c r="C2788" s="1306">
        <f t="shared" si="920"/>
        <v>0.15189873417721519</v>
      </c>
      <c r="D2788" s="1305">
        <v>7.5166000000000004</v>
      </c>
      <c r="E2788" s="1306">
        <f t="shared" si="916"/>
        <v>180.39840000000001</v>
      </c>
      <c r="F2788" s="1307">
        <v>1</v>
      </c>
      <c r="G2788" s="1308">
        <f t="shared" si="917"/>
        <v>180.4</v>
      </c>
      <c r="H2788" s="1306">
        <f t="shared" si="918"/>
        <v>43.46</v>
      </c>
      <c r="I2788" s="1309">
        <f t="shared" si="919"/>
        <v>223.86</v>
      </c>
    </row>
    <row r="2789" spans="1:9" x14ac:dyDescent="0.2">
      <c r="A2789" s="1290" t="s">
        <v>1817</v>
      </c>
      <c r="B2789" s="1325">
        <v>11</v>
      </c>
      <c r="C2789" s="1306">
        <f t="shared" si="920"/>
        <v>6.9620253164556958E-2</v>
      </c>
      <c r="D2789" s="1305">
        <v>7.5166000000000004</v>
      </c>
      <c r="E2789" s="1306">
        <f t="shared" si="916"/>
        <v>82.682600000000008</v>
      </c>
      <c r="F2789" s="1307">
        <v>1</v>
      </c>
      <c r="G2789" s="1308">
        <f t="shared" si="917"/>
        <v>82.68</v>
      </c>
      <c r="H2789" s="1306">
        <f t="shared" si="918"/>
        <v>19.920000000000002</v>
      </c>
      <c r="I2789" s="1309">
        <f t="shared" si="919"/>
        <v>102.60000000000001</v>
      </c>
    </row>
    <row r="2790" spans="1:9" x14ac:dyDescent="0.2">
      <c r="A2790" s="1290" t="s">
        <v>1813</v>
      </c>
      <c r="B2790" s="1325">
        <v>163</v>
      </c>
      <c r="C2790" s="1306">
        <f t="shared" si="920"/>
        <v>1.0316455696202531</v>
      </c>
      <c r="D2790" s="1305">
        <v>7.5166000000000004</v>
      </c>
      <c r="E2790" s="1306">
        <f t="shared" si="916"/>
        <v>1225.2058</v>
      </c>
      <c r="F2790" s="1307">
        <v>1</v>
      </c>
      <c r="G2790" s="1308">
        <f t="shared" si="917"/>
        <v>1225.21</v>
      </c>
      <c r="H2790" s="1306">
        <f t="shared" si="918"/>
        <v>295.14999999999998</v>
      </c>
      <c r="I2790" s="1309">
        <f t="shared" si="919"/>
        <v>1520.3600000000001</v>
      </c>
    </row>
    <row r="2791" spans="1:9" x14ac:dyDescent="0.2">
      <c r="A2791" s="1290" t="s">
        <v>1816</v>
      </c>
      <c r="B2791" s="1325">
        <v>142</v>
      </c>
      <c r="C2791" s="1306">
        <f t="shared" si="920"/>
        <v>0.89873417721518989</v>
      </c>
      <c r="D2791" s="1305">
        <v>7.5166000000000004</v>
      </c>
      <c r="E2791" s="1306">
        <f t="shared" si="916"/>
        <v>1067.3572000000001</v>
      </c>
      <c r="F2791" s="1307">
        <v>1</v>
      </c>
      <c r="G2791" s="1308">
        <f t="shared" si="917"/>
        <v>1067.3599999999999</v>
      </c>
      <c r="H2791" s="1306">
        <f t="shared" si="918"/>
        <v>257.13</v>
      </c>
      <c r="I2791" s="1309">
        <f t="shared" si="919"/>
        <v>1324.4899999999998</v>
      </c>
    </row>
    <row r="2792" spans="1:9" x14ac:dyDescent="0.2">
      <c r="A2792" s="1290" t="s">
        <v>1812</v>
      </c>
      <c r="B2792" s="1325">
        <v>23.5</v>
      </c>
      <c r="C2792" s="1306">
        <f t="shared" si="920"/>
        <v>0.14873417721518986</v>
      </c>
      <c r="D2792" s="1305">
        <v>7.5166000000000004</v>
      </c>
      <c r="E2792" s="1306">
        <f t="shared" si="916"/>
        <v>176.64010000000002</v>
      </c>
      <c r="F2792" s="1307">
        <v>1</v>
      </c>
      <c r="G2792" s="1308">
        <f t="shared" si="917"/>
        <v>176.64</v>
      </c>
      <c r="H2792" s="1306">
        <f t="shared" si="918"/>
        <v>42.55</v>
      </c>
      <c r="I2792" s="1309">
        <f t="shared" si="919"/>
        <v>219.19</v>
      </c>
    </row>
    <row r="2793" spans="1:9" x14ac:dyDescent="0.2">
      <c r="A2793" s="1290" t="s">
        <v>1811</v>
      </c>
      <c r="B2793" s="1325">
        <v>39.5</v>
      </c>
      <c r="C2793" s="1306">
        <f t="shared" si="920"/>
        <v>0.25</v>
      </c>
      <c r="D2793" s="1305">
        <v>7.5166000000000004</v>
      </c>
      <c r="E2793" s="1306">
        <f t="shared" si="916"/>
        <v>296.90570000000002</v>
      </c>
      <c r="F2793" s="1307">
        <v>1</v>
      </c>
      <c r="G2793" s="1308">
        <f t="shared" si="917"/>
        <v>296.91000000000003</v>
      </c>
      <c r="H2793" s="1306">
        <f t="shared" si="918"/>
        <v>71.53</v>
      </c>
      <c r="I2793" s="1309">
        <f t="shared" si="919"/>
        <v>368.44000000000005</v>
      </c>
    </row>
    <row r="2794" spans="1:9" x14ac:dyDescent="0.2">
      <c r="A2794" s="1290" t="s">
        <v>1813</v>
      </c>
      <c r="B2794" s="1325">
        <v>40</v>
      </c>
      <c r="C2794" s="1306">
        <f t="shared" si="920"/>
        <v>0.25316455696202533</v>
      </c>
      <c r="D2794" s="1305">
        <v>7.5166000000000004</v>
      </c>
      <c r="E2794" s="1306">
        <f t="shared" si="916"/>
        <v>300.66399999999999</v>
      </c>
      <c r="F2794" s="1307">
        <v>1</v>
      </c>
      <c r="G2794" s="1308">
        <f t="shared" si="917"/>
        <v>300.66000000000003</v>
      </c>
      <c r="H2794" s="1306">
        <f t="shared" si="918"/>
        <v>72.430000000000007</v>
      </c>
      <c r="I2794" s="1309">
        <f t="shared" si="919"/>
        <v>373.09000000000003</v>
      </c>
    </row>
    <row r="2795" spans="1:9" ht="25.5" x14ac:dyDescent="0.2">
      <c r="A2795" s="1290" t="s">
        <v>1823</v>
      </c>
      <c r="B2795" s="1325">
        <v>56</v>
      </c>
      <c r="C2795" s="1306">
        <f t="shared" si="920"/>
        <v>0.35443037974683544</v>
      </c>
      <c r="D2795" s="1305">
        <v>7.5166000000000004</v>
      </c>
      <c r="E2795" s="1306">
        <f t="shared" si="916"/>
        <v>420.92960000000005</v>
      </c>
      <c r="F2795" s="1307">
        <v>1</v>
      </c>
      <c r="G2795" s="1308">
        <f t="shared" si="917"/>
        <v>420.93</v>
      </c>
      <c r="H2795" s="1306">
        <f t="shared" si="918"/>
        <v>101.4</v>
      </c>
      <c r="I2795" s="1309">
        <f t="shared" si="919"/>
        <v>522.33000000000004</v>
      </c>
    </row>
    <row r="2796" spans="1:9" ht="25.5" x14ac:dyDescent="0.2">
      <c r="A2796" s="1290" t="s">
        <v>1810</v>
      </c>
      <c r="B2796" s="1325">
        <v>24</v>
      </c>
      <c r="C2796" s="1306">
        <f t="shared" si="920"/>
        <v>0.15189873417721519</v>
      </c>
      <c r="D2796" s="1305">
        <v>7.5166000000000004</v>
      </c>
      <c r="E2796" s="1306">
        <f t="shared" si="916"/>
        <v>180.39840000000001</v>
      </c>
      <c r="F2796" s="1307">
        <v>1</v>
      </c>
      <c r="G2796" s="1308">
        <f t="shared" si="917"/>
        <v>180.4</v>
      </c>
      <c r="H2796" s="1306">
        <f t="shared" si="918"/>
        <v>43.46</v>
      </c>
      <c r="I2796" s="1309">
        <f t="shared" si="919"/>
        <v>223.86</v>
      </c>
    </row>
    <row r="2797" spans="1:9" x14ac:dyDescent="0.2">
      <c r="A2797" s="1290" t="s">
        <v>1813</v>
      </c>
      <c r="B2797" s="1325">
        <v>19.5</v>
      </c>
      <c r="C2797" s="1306">
        <f t="shared" si="920"/>
        <v>0.12341772151898735</v>
      </c>
      <c r="D2797" s="1305">
        <v>7.5166000000000004</v>
      </c>
      <c r="E2797" s="1306">
        <f t="shared" si="916"/>
        <v>146.5737</v>
      </c>
      <c r="F2797" s="1307">
        <v>1</v>
      </c>
      <c r="G2797" s="1308">
        <f t="shared" si="917"/>
        <v>146.57</v>
      </c>
      <c r="H2797" s="1306">
        <f t="shared" si="918"/>
        <v>35.31</v>
      </c>
      <c r="I2797" s="1309">
        <f t="shared" si="919"/>
        <v>181.88</v>
      </c>
    </row>
    <row r="2798" spans="1:9" x14ac:dyDescent="0.2">
      <c r="A2798" s="1290" t="s">
        <v>1816</v>
      </c>
      <c r="B2798" s="1325">
        <v>56</v>
      </c>
      <c r="C2798" s="1306">
        <f t="shared" si="920"/>
        <v>0.35443037974683544</v>
      </c>
      <c r="D2798" s="1305">
        <v>7.5166000000000004</v>
      </c>
      <c r="E2798" s="1306">
        <f t="shared" si="916"/>
        <v>420.92960000000005</v>
      </c>
      <c r="F2798" s="1307">
        <v>1</v>
      </c>
      <c r="G2798" s="1308">
        <f t="shared" si="917"/>
        <v>420.93</v>
      </c>
      <c r="H2798" s="1306">
        <f t="shared" si="918"/>
        <v>101.4</v>
      </c>
      <c r="I2798" s="1309">
        <f t="shared" si="919"/>
        <v>522.33000000000004</v>
      </c>
    </row>
    <row r="2799" spans="1:9" x14ac:dyDescent="0.2">
      <c r="A2799" s="1290" t="s">
        <v>1817</v>
      </c>
      <c r="B2799" s="1325">
        <v>35.5</v>
      </c>
      <c r="C2799" s="1306">
        <f t="shared" si="920"/>
        <v>0.22468354430379747</v>
      </c>
      <c r="D2799" s="1305">
        <v>7.5166000000000004</v>
      </c>
      <c r="E2799" s="1306">
        <f t="shared" si="916"/>
        <v>266.83930000000004</v>
      </c>
      <c r="F2799" s="1307">
        <v>1</v>
      </c>
      <c r="G2799" s="1308">
        <f t="shared" si="917"/>
        <v>266.83999999999997</v>
      </c>
      <c r="H2799" s="1306">
        <f t="shared" si="918"/>
        <v>64.28</v>
      </c>
      <c r="I2799" s="1309">
        <f t="shared" si="919"/>
        <v>331.12</v>
      </c>
    </row>
    <row r="2800" spans="1:9" x14ac:dyDescent="0.2">
      <c r="A2800" s="1290" t="s">
        <v>1827</v>
      </c>
      <c r="B2800" s="1325">
        <v>27</v>
      </c>
      <c r="C2800" s="1306">
        <f t="shared" si="920"/>
        <v>0.17088607594936708</v>
      </c>
      <c r="D2800" s="1305">
        <v>7.5166000000000004</v>
      </c>
      <c r="E2800" s="1306">
        <f t="shared" si="916"/>
        <v>202.94820000000001</v>
      </c>
      <c r="F2800" s="1307">
        <v>1</v>
      </c>
      <c r="G2800" s="1308">
        <f t="shared" si="917"/>
        <v>202.95</v>
      </c>
      <c r="H2800" s="1306">
        <f t="shared" si="918"/>
        <v>48.89</v>
      </c>
      <c r="I2800" s="1309">
        <f t="shared" si="919"/>
        <v>251.83999999999997</v>
      </c>
    </row>
    <row r="2801" spans="1:9" ht="25.5" x14ac:dyDescent="0.2">
      <c r="A2801" s="1290" t="s">
        <v>1809</v>
      </c>
      <c r="B2801" s="1325">
        <v>23</v>
      </c>
      <c r="C2801" s="1306">
        <f t="shared" si="920"/>
        <v>0.14556962025316456</v>
      </c>
      <c r="D2801" s="1305">
        <v>7.5166000000000004</v>
      </c>
      <c r="E2801" s="1306">
        <f t="shared" si="916"/>
        <v>172.8818</v>
      </c>
      <c r="F2801" s="1307">
        <v>1</v>
      </c>
      <c r="G2801" s="1308">
        <f t="shared" si="917"/>
        <v>172.88</v>
      </c>
      <c r="H2801" s="1306">
        <f t="shared" si="918"/>
        <v>41.65</v>
      </c>
      <c r="I2801" s="1309">
        <f t="shared" si="919"/>
        <v>214.53</v>
      </c>
    </row>
    <row r="2802" spans="1:9" x14ac:dyDescent="0.2">
      <c r="A2802" s="1290" t="s">
        <v>1828</v>
      </c>
      <c r="B2802" s="1325">
        <v>169</v>
      </c>
      <c r="C2802" s="1306">
        <f t="shared" si="920"/>
        <v>1.0696202531645569</v>
      </c>
      <c r="D2802" s="1305">
        <v>7.5166000000000004</v>
      </c>
      <c r="E2802" s="1306">
        <f t="shared" si="916"/>
        <v>1270.3054</v>
      </c>
      <c r="F2802" s="1307">
        <v>1</v>
      </c>
      <c r="G2802" s="1308">
        <f t="shared" si="917"/>
        <v>1270.31</v>
      </c>
      <c r="H2802" s="1306">
        <f t="shared" si="918"/>
        <v>306.02</v>
      </c>
      <c r="I2802" s="1309">
        <f t="shared" si="919"/>
        <v>1576.33</v>
      </c>
    </row>
    <row r="2803" spans="1:9" ht="25.5" x14ac:dyDescent="0.2">
      <c r="A2803" s="1290" t="s">
        <v>1825</v>
      </c>
      <c r="B2803" s="1325">
        <v>72</v>
      </c>
      <c r="C2803" s="1306">
        <f t="shared" si="920"/>
        <v>0.45569620253164556</v>
      </c>
      <c r="D2803" s="1305">
        <v>7.5166000000000004</v>
      </c>
      <c r="E2803" s="1306">
        <f t="shared" si="916"/>
        <v>541.1952</v>
      </c>
      <c r="F2803" s="1307">
        <v>1</v>
      </c>
      <c r="G2803" s="1308">
        <f t="shared" si="917"/>
        <v>541.20000000000005</v>
      </c>
      <c r="H2803" s="1306">
        <f t="shared" si="918"/>
        <v>130.38</v>
      </c>
      <c r="I2803" s="1309">
        <f t="shared" si="919"/>
        <v>671.58</v>
      </c>
    </row>
    <row r="2804" spans="1:9" ht="25.5" x14ac:dyDescent="0.2">
      <c r="A2804" s="1290" t="s">
        <v>1809</v>
      </c>
      <c r="B2804" s="1325">
        <v>11</v>
      </c>
      <c r="C2804" s="1306">
        <f t="shared" si="920"/>
        <v>6.9620253164556958E-2</v>
      </c>
      <c r="D2804" s="1305">
        <v>7.5166000000000004</v>
      </c>
      <c r="E2804" s="1306">
        <f t="shared" ref="E2804:E2809" si="921">D2804*B2804</f>
        <v>82.682600000000008</v>
      </c>
      <c r="F2804" s="1307">
        <v>1</v>
      </c>
      <c r="G2804" s="1308">
        <f t="shared" ref="G2804:G2809" si="922">ROUND(E2804*F2804,2)</f>
        <v>82.68</v>
      </c>
      <c r="H2804" s="1306">
        <f t="shared" ref="H2804:H2809" si="923">ROUND(G2804*24.09%,2)</f>
        <v>19.920000000000002</v>
      </c>
      <c r="I2804" s="1309">
        <f t="shared" ref="I2804:I2809" si="924">G2804+H2804</f>
        <v>102.60000000000001</v>
      </c>
    </row>
    <row r="2805" spans="1:9" x14ac:dyDescent="0.2">
      <c r="A2805" s="1290" t="s">
        <v>1829</v>
      </c>
      <c r="B2805" s="1325">
        <v>15</v>
      </c>
      <c r="C2805" s="1306">
        <f t="shared" ref="C2805:C2809" si="925">B2805/158</f>
        <v>9.49367088607595E-2</v>
      </c>
      <c r="D2805" s="1305">
        <v>7.5166000000000004</v>
      </c>
      <c r="E2805" s="1306">
        <f t="shared" si="921"/>
        <v>112.74900000000001</v>
      </c>
      <c r="F2805" s="1307">
        <v>1</v>
      </c>
      <c r="G2805" s="1308">
        <f t="shared" si="922"/>
        <v>112.75</v>
      </c>
      <c r="H2805" s="1306">
        <f t="shared" si="923"/>
        <v>27.16</v>
      </c>
      <c r="I2805" s="1309">
        <f t="shared" si="924"/>
        <v>139.91</v>
      </c>
    </row>
    <row r="2806" spans="1:9" x14ac:dyDescent="0.2">
      <c r="A2806" s="1290" t="s">
        <v>1812</v>
      </c>
      <c r="B2806" s="1325">
        <v>16</v>
      </c>
      <c r="C2806" s="1306">
        <f t="shared" si="925"/>
        <v>0.10126582278481013</v>
      </c>
      <c r="D2806" s="1305">
        <v>7.5166000000000004</v>
      </c>
      <c r="E2806" s="1306">
        <f t="shared" si="921"/>
        <v>120.26560000000001</v>
      </c>
      <c r="F2806" s="1307">
        <v>1</v>
      </c>
      <c r="G2806" s="1308">
        <f t="shared" si="922"/>
        <v>120.27</v>
      </c>
      <c r="H2806" s="1306">
        <f t="shared" si="923"/>
        <v>28.97</v>
      </c>
      <c r="I2806" s="1309">
        <f t="shared" si="924"/>
        <v>149.24</v>
      </c>
    </row>
    <row r="2807" spans="1:9" ht="25.5" x14ac:dyDescent="0.2">
      <c r="A2807" s="1290" t="s">
        <v>1820</v>
      </c>
      <c r="B2807" s="1325">
        <v>24</v>
      </c>
      <c r="C2807" s="1306">
        <f t="shared" si="925"/>
        <v>0.15189873417721519</v>
      </c>
      <c r="D2807" s="1305">
        <v>7.5166000000000004</v>
      </c>
      <c r="E2807" s="1306">
        <f t="shared" si="921"/>
        <v>180.39840000000001</v>
      </c>
      <c r="F2807" s="1307">
        <v>1</v>
      </c>
      <c r="G2807" s="1308">
        <f t="shared" si="922"/>
        <v>180.4</v>
      </c>
      <c r="H2807" s="1306">
        <f t="shared" si="923"/>
        <v>43.46</v>
      </c>
      <c r="I2807" s="1309">
        <f t="shared" si="924"/>
        <v>223.86</v>
      </c>
    </row>
    <row r="2808" spans="1:9" x14ac:dyDescent="0.2">
      <c r="A2808" s="1290" t="s">
        <v>1822</v>
      </c>
      <c r="B2808" s="1325">
        <v>51.5</v>
      </c>
      <c r="C2808" s="1306">
        <f t="shared" si="925"/>
        <v>0.32594936708860761</v>
      </c>
      <c r="D2808" s="1305">
        <v>7.5166000000000004</v>
      </c>
      <c r="E2808" s="1306">
        <f t="shared" si="921"/>
        <v>387.10490000000004</v>
      </c>
      <c r="F2808" s="1307">
        <v>1</v>
      </c>
      <c r="G2808" s="1308">
        <f t="shared" si="922"/>
        <v>387.1</v>
      </c>
      <c r="H2808" s="1306">
        <f t="shared" si="923"/>
        <v>93.25</v>
      </c>
      <c r="I2808" s="1309">
        <f t="shared" si="924"/>
        <v>480.35</v>
      </c>
    </row>
    <row r="2809" spans="1:9" x14ac:dyDescent="0.2">
      <c r="A2809" s="1290" t="s">
        <v>1819</v>
      </c>
      <c r="B2809" s="1325">
        <v>24</v>
      </c>
      <c r="C2809" s="1306">
        <f t="shared" si="925"/>
        <v>0.15189873417721519</v>
      </c>
      <c r="D2809" s="1305">
        <v>7.5166000000000004</v>
      </c>
      <c r="E2809" s="1306">
        <f t="shared" si="921"/>
        <v>180.39840000000001</v>
      </c>
      <c r="F2809" s="1307">
        <v>1</v>
      </c>
      <c r="G2809" s="1308">
        <f t="shared" si="922"/>
        <v>180.4</v>
      </c>
      <c r="H2809" s="1306">
        <f t="shared" si="923"/>
        <v>43.46</v>
      </c>
      <c r="I2809" s="1309">
        <f t="shared" si="924"/>
        <v>223.86</v>
      </c>
    </row>
    <row r="2810" spans="1:9" x14ac:dyDescent="0.2">
      <c r="A2810" s="1288" t="s">
        <v>1830</v>
      </c>
      <c r="B2810" s="1323">
        <f>B2811</f>
        <v>553</v>
      </c>
      <c r="C2810" s="1298">
        <f>C2811</f>
        <v>3.5</v>
      </c>
      <c r="D2810" s="1298"/>
      <c r="E2810" s="1298"/>
      <c r="F2810" s="1299"/>
      <c r="G2810" s="1298">
        <f>G2811</f>
        <v>1353.08</v>
      </c>
      <c r="H2810" s="1298">
        <f>H2811</f>
        <v>325.95000000000005</v>
      </c>
      <c r="I2810" s="1300">
        <f>I2811</f>
        <v>1679.0299999999997</v>
      </c>
    </row>
    <row r="2811" spans="1:9" ht="25.5" x14ac:dyDescent="0.2">
      <c r="A2811" s="1289" t="s">
        <v>7</v>
      </c>
      <c r="B2811" s="1324">
        <f>SUM(B2812:B2819)</f>
        <v>553</v>
      </c>
      <c r="C2811" s="1302">
        <f>SUM(C2812:C2819)</f>
        <v>3.5</v>
      </c>
      <c r="D2811" s="1302"/>
      <c r="E2811" s="1302"/>
      <c r="F2811" s="1312"/>
      <c r="G2811" s="1302">
        <f>SUM(G2812:G2819)</f>
        <v>1353.08</v>
      </c>
      <c r="H2811" s="1302">
        <f>SUM(H2812:H2819)</f>
        <v>325.95000000000005</v>
      </c>
      <c r="I2811" s="1304">
        <f>SUM(I2812:I2819)</f>
        <v>1679.0299999999997</v>
      </c>
    </row>
    <row r="2812" spans="1:9" x14ac:dyDescent="0.2">
      <c r="A2812" s="1290" t="s">
        <v>1831</v>
      </c>
      <c r="B2812" s="1325">
        <v>24</v>
      </c>
      <c r="C2812" s="1306">
        <f t="shared" ref="C2812:C2819" si="926">B2812/158</f>
        <v>0.15189873417721519</v>
      </c>
      <c r="D2812" s="1305">
        <v>1260</v>
      </c>
      <c r="E2812" s="1306">
        <f t="shared" ref="E2812:E2819" si="927">D2812*C2812</f>
        <v>191.39240506329114</v>
      </c>
      <c r="F2812" s="1307">
        <v>0.3</v>
      </c>
      <c r="G2812" s="1308">
        <f t="shared" ref="G2812:G2819" si="928">ROUND(E2812*F2812,2)</f>
        <v>57.42</v>
      </c>
      <c r="H2812" s="1306">
        <f t="shared" ref="H2812:H2819" si="929">ROUND(G2812*24.09%,2)</f>
        <v>13.83</v>
      </c>
      <c r="I2812" s="1309">
        <f t="shared" ref="I2812:I2819" si="930">G2812+H2812</f>
        <v>71.25</v>
      </c>
    </row>
    <row r="2813" spans="1:9" x14ac:dyDescent="0.2">
      <c r="A2813" s="1290" t="s">
        <v>1831</v>
      </c>
      <c r="B2813" s="1325">
        <v>56</v>
      </c>
      <c r="C2813" s="1306">
        <f t="shared" si="926"/>
        <v>0.35443037974683544</v>
      </c>
      <c r="D2813" s="1305">
        <v>1260</v>
      </c>
      <c r="E2813" s="1306">
        <f t="shared" si="927"/>
        <v>446.58227848101268</v>
      </c>
      <c r="F2813" s="1307">
        <v>0.3</v>
      </c>
      <c r="G2813" s="1308">
        <f t="shared" si="928"/>
        <v>133.97</v>
      </c>
      <c r="H2813" s="1306">
        <f t="shared" si="929"/>
        <v>32.270000000000003</v>
      </c>
      <c r="I2813" s="1309">
        <f t="shared" si="930"/>
        <v>166.24</v>
      </c>
    </row>
    <row r="2814" spans="1:9" x14ac:dyDescent="0.2">
      <c r="A2814" s="1290" t="s">
        <v>1831</v>
      </c>
      <c r="B2814" s="1325">
        <v>79</v>
      </c>
      <c r="C2814" s="1306">
        <f t="shared" si="926"/>
        <v>0.5</v>
      </c>
      <c r="D2814" s="1305">
        <v>1260</v>
      </c>
      <c r="E2814" s="1306">
        <f t="shared" si="927"/>
        <v>630</v>
      </c>
      <c r="F2814" s="1307">
        <v>0.3</v>
      </c>
      <c r="G2814" s="1308">
        <f t="shared" si="928"/>
        <v>189</v>
      </c>
      <c r="H2814" s="1306">
        <f t="shared" si="929"/>
        <v>45.53</v>
      </c>
      <c r="I2814" s="1309">
        <f t="shared" si="930"/>
        <v>234.53</v>
      </c>
    </row>
    <row r="2815" spans="1:9" x14ac:dyDescent="0.2">
      <c r="A2815" s="1290" t="s">
        <v>1831</v>
      </c>
      <c r="B2815" s="1325">
        <v>23</v>
      </c>
      <c r="C2815" s="1306">
        <f t="shared" si="926"/>
        <v>0.14556962025316456</v>
      </c>
      <c r="D2815" s="1305">
        <v>1260</v>
      </c>
      <c r="E2815" s="1306">
        <f t="shared" si="927"/>
        <v>183.41772151898735</v>
      </c>
      <c r="F2815" s="1307">
        <v>0.3</v>
      </c>
      <c r="G2815" s="1308">
        <f t="shared" si="928"/>
        <v>55.03</v>
      </c>
      <c r="H2815" s="1306">
        <f t="shared" si="929"/>
        <v>13.26</v>
      </c>
      <c r="I2815" s="1309">
        <f t="shared" si="930"/>
        <v>68.290000000000006</v>
      </c>
    </row>
    <row r="2816" spans="1:9" x14ac:dyDescent="0.2">
      <c r="A2816" s="1290" t="s">
        <v>1831</v>
      </c>
      <c r="B2816" s="1325">
        <v>79</v>
      </c>
      <c r="C2816" s="1306">
        <f t="shared" si="926"/>
        <v>0.5</v>
      </c>
      <c r="D2816" s="1305">
        <v>1260</v>
      </c>
      <c r="E2816" s="1306">
        <f t="shared" si="927"/>
        <v>630</v>
      </c>
      <c r="F2816" s="1307">
        <v>0.3</v>
      </c>
      <c r="G2816" s="1308">
        <f t="shared" si="928"/>
        <v>189</v>
      </c>
      <c r="H2816" s="1306">
        <f t="shared" si="929"/>
        <v>45.53</v>
      </c>
      <c r="I2816" s="1309">
        <f t="shared" si="930"/>
        <v>234.53</v>
      </c>
    </row>
    <row r="2817" spans="1:9" x14ac:dyDescent="0.2">
      <c r="A2817" s="1290" t="s">
        <v>1831</v>
      </c>
      <c r="B2817" s="1325">
        <v>158</v>
      </c>
      <c r="C2817" s="1306">
        <f t="shared" si="926"/>
        <v>1</v>
      </c>
      <c r="D2817" s="1305">
        <v>1260</v>
      </c>
      <c r="E2817" s="1306">
        <f t="shared" si="927"/>
        <v>1260</v>
      </c>
      <c r="F2817" s="1307">
        <v>0.3</v>
      </c>
      <c r="G2817" s="1308">
        <f t="shared" si="928"/>
        <v>378</v>
      </c>
      <c r="H2817" s="1306">
        <f t="shared" si="929"/>
        <v>91.06</v>
      </c>
      <c r="I2817" s="1309">
        <f t="shared" si="930"/>
        <v>469.06</v>
      </c>
    </row>
    <row r="2818" spans="1:9" x14ac:dyDescent="0.2">
      <c r="A2818" s="1290" t="s">
        <v>1831</v>
      </c>
      <c r="B2818" s="1325">
        <v>62</v>
      </c>
      <c r="C2818" s="1306">
        <f t="shared" si="926"/>
        <v>0.39240506329113922</v>
      </c>
      <c r="D2818" s="1305">
        <v>1260</v>
      </c>
      <c r="E2818" s="1306">
        <f t="shared" si="927"/>
        <v>494.4303797468354</v>
      </c>
      <c r="F2818" s="1307">
        <v>0.3</v>
      </c>
      <c r="G2818" s="1308">
        <f t="shared" si="928"/>
        <v>148.33000000000001</v>
      </c>
      <c r="H2818" s="1306">
        <f t="shared" si="929"/>
        <v>35.729999999999997</v>
      </c>
      <c r="I2818" s="1309">
        <f t="shared" si="930"/>
        <v>184.06</v>
      </c>
    </row>
    <row r="2819" spans="1:9" x14ac:dyDescent="0.2">
      <c r="A2819" s="1290" t="s">
        <v>1554</v>
      </c>
      <c r="B2819" s="1325">
        <v>72</v>
      </c>
      <c r="C2819" s="1306">
        <f t="shared" si="926"/>
        <v>0.45569620253164556</v>
      </c>
      <c r="D2819" s="1305">
        <v>1480</v>
      </c>
      <c r="E2819" s="1306">
        <f t="shared" si="927"/>
        <v>674.43037974683546</v>
      </c>
      <c r="F2819" s="1307">
        <v>0.3</v>
      </c>
      <c r="G2819" s="1308">
        <f t="shared" si="928"/>
        <v>202.33</v>
      </c>
      <c r="H2819" s="1306">
        <f t="shared" si="929"/>
        <v>48.74</v>
      </c>
      <c r="I2819" s="1309">
        <f t="shared" si="930"/>
        <v>251.07000000000002</v>
      </c>
    </row>
    <row r="2820" spans="1:9" x14ac:dyDescent="0.2">
      <c r="A2820" s="1288" t="s">
        <v>1832</v>
      </c>
      <c r="B2820" s="1323">
        <f>B2821</f>
        <v>22</v>
      </c>
      <c r="C2820" s="1298">
        <f>C2821</f>
        <v>0.13924050632911394</v>
      </c>
      <c r="D2820" s="1298"/>
      <c r="E2820" s="1298"/>
      <c r="F2820" s="1299"/>
      <c r="G2820" s="1298">
        <f>G2821</f>
        <v>73.37</v>
      </c>
      <c r="H2820" s="1298">
        <f>H2821</f>
        <v>17.68</v>
      </c>
      <c r="I2820" s="1300">
        <f>I2821</f>
        <v>91.05</v>
      </c>
    </row>
    <row r="2821" spans="1:9" ht="25.5" x14ac:dyDescent="0.2">
      <c r="A2821" s="1289" t="s">
        <v>7</v>
      </c>
      <c r="B2821" s="1324">
        <f>SUM(B2822:B2823)</f>
        <v>22</v>
      </c>
      <c r="C2821" s="1302">
        <f>SUM(C2822:C2823)</f>
        <v>0.13924050632911394</v>
      </c>
      <c r="D2821" s="1302"/>
      <c r="E2821" s="1302"/>
      <c r="F2821" s="1312"/>
      <c r="G2821" s="1302">
        <f>SUM(G2822:G2823)</f>
        <v>73.37</v>
      </c>
      <c r="H2821" s="1302">
        <f>SUM(H2822:H2823)</f>
        <v>17.68</v>
      </c>
      <c r="I2821" s="1304">
        <f>SUM(I2822:I2823)</f>
        <v>91.05</v>
      </c>
    </row>
    <row r="2822" spans="1:9" x14ac:dyDescent="0.2">
      <c r="A2822" s="1290" t="s">
        <v>1833</v>
      </c>
      <c r="B2822" s="1325">
        <v>12</v>
      </c>
      <c r="C2822" s="1306">
        <f t="shared" ref="C2822:C2823" si="931">B2822/158</f>
        <v>7.5949367088607597E-2</v>
      </c>
      <c r="D2822" s="1305">
        <v>1645</v>
      </c>
      <c r="E2822" s="1306">
        <f>D2822*C2822</f>
        <v>124.9367088607595</v>
      </c>
      <c r="F2822" s="1307">
        <v>0.3</v>
      </c>
      <c r="G2822" s="1308">
        <f t="shared" ref="G2822:G2823" si="932">ROUND(E2822*F2822,2)</f>
        <v>37.479999999999997</v>
      </c>
      <c r="H2822" s="1306">
        <f>ROUND(G2822*24.09%,2)</f>
        <v>9.0299999999999994</v>
      </c>
      <c r="I2822" s="1309">
        <f>G2822+H2822</f>
        <v>46.51</v>
      </c>
    </row>
    <row r="2823" spans="1:9" x14ac:dyDescent="0.2">
      <c r="A2823" s="1290" t="s">
        <v>1834</v>
      </c>
      <c r="B2823" s="1325">
        <v>10</v>
      </c>
      <c r="C2823" s="1306">
        <f t="shared" si="931"/>
        <v>6.3291139240506333E-2</v>
      </c>
      <c r="D2823" s="1305">
        <v>1890</v>
      </c>
      <c r="E2823" s="1306">
        <f>D2823*C2823</f>
        <v>119.62025316455697</v>
      </c>
      <c r="F2823" s="1307">
        <v>0.3</v>
      </c>
      <c r="G2823" s="1308">
        <f t="shared" si="932"/>
        <v>35.89</v>
      </c>
      <c r="H2823" s="1306">
        <f>ROUND(G2823*24.09%,2)</f>
        <v>8.65</v>
      </c>
      <c r="I2823" s="1309">
        <f>G2823+H2823</f>
        <v>44.54</v>
      </c>
    </row>
    <row r="2824" spans="1:9" x14ac:dyDescent="0.2">
      <c r="A2824" s="1288" t="s">
        <v>1835</v>
      </c>
      <c r="B2824" s="1323">
        <f>B2825</f>
        <v>4225.5</v>
      </c>
      <c r="C2824" s="1298">
        <f>C2825</f>
        <v>26.743670886075947</v>
      </c>
      <c r="D2824" s="1298"/>
      <c r="E2824" s="1298"/>
      <c r="F2824" s="1299"/>
      <c r="G2824" s="1298">
        <f>G2825</f>
        <v>5164.3499999999985</v>
      </c>
      <c r="H2824" s="1298">
        <f>H2825</f>
        <v>1244.1199999999994</v>
      </c>
      <c r="I2824" s="1300">
        <f>I2825</f>
        <v>6408.4699999999975</v>
      </c>
    </row>
    <row r="2825" spans="1:9" ht="25.5" x14ac:dyDescent="0.2">
      <c r="A2825" s="1289" t="s">
        <v>7</v>
      </c>
      <c r="B2825" s="1324">
        <f>SUM(B2826:B2861)</f>
        <v>4225.5</v>
      </c>
      <c r="C2825" s="1302">
        <f>SUM(C2826:C2861)</f>
        <v>26.743670886075947</v>
      </c>
      <c r="D2825" s="1302"/>
      <c r="E2825" s="1302"/>
      <c r="F2825" s="1312"/>
      <c r="G2825" s="1302">
        <f>SUM(G2826:G2861)</f>
        <v>5164.3499999999985</v>
      </c>
      <c r="H2825" s="1302">
        <f>SUM(H2826:H2861)</f>
        <v>1244.1199999999994</v>
      </c>
      <c r="I2825" s="1304">
        <f>SUM(I2826:I2861)</f>
        <v>6408.4699999999975</v>
      </c>
    </row>
    <row r="2826" spans="1:9" ht="25.5" x14ac:dyDescent="0.2">
      <c r="A2826" s="1290" t="s">
        <v>1836</v>
      </c>
      <c r="B2826" s="1325">
        <v>158</v>
      </c>
      <c r="C2826" s="1306">
        <f t="shared" ref="C2826:C2861" si="933">B2826/158</f>
        <v>1</v>
      </c>
      <c r="D2826" s="1305">
        <v>3.1768999999999998</v>
      </c>
      <c r="E2826" s="1306">
        <f t="shared" ref="E2826:E2860" si="934">D2826*B2826</f>
        <v>501.9502</v>
      </c>
      <c r="F2826" s="1307">
        <v>0.3</v>
      </c>
      <c r="G2826" s="1308">
        <f t="shared" ref="G2826:G2861" si="935">ROUND(E2826*F2826,2)</f>
        <v>150.59</v>
      </c>
      <c r="H2826" s="1306">
        <f t="shared" ref="H2826:H2861" si="936">ROUND(G2826*24.09%,2)</f>
        <v>36.28</v>
      </c>
      <c r="I2826" s="1309">
        <f t="shared" ref="I2826:I2861" si="937">G2826+H2826</f>
        <v>186.87</v>
      </c>
    </row>
    <row r="2827" spans="1:9" ht="25.5" x14ac:dyDescent="0.2">
      <c r="A2827" s="1290" t="s">
        <v>1837</v>
      </c>
      <c r="B2827" s="1325">
        <v>126</v>
      </c>
      <c r="C2827" s="1306">
        <f t="shared" si="933"/>
        <v>0.79746835443037978</v>
      </c>
      <c r="D2827" s="1305">
        <v>3.6564000000000001</v>
      </c>
      <c r="E2827" s="1306">
        <f t="shared" si="934"/>
        <v>460.70640000000003</v>
      </c>
      <c r="F2827" s="1307">
        <v>0.3</v>
      </c>
      <c r="G2827" s="1308">
        <f t="shared" si="935"/>
        <v>138.21</v>
      </c>
      <c r="H2827" s="1306">
        <f t="shared" si="936"/>
        <v>33.29</v>
      </c>
      <c r="I2827" s="1309">
        <f t="shared" si="937"/>
        <v>171.5</v>
      </c>
    </row>
    <row r="2828" spans="1:9" x14ac:dyDescent="0.2">
      <c r="A2828" s="1290" t="s">
        <v>1516</v>
      </c>
      <c r="B2828" s="1325">
        <v>177</v>
      </c>
      <c r="C2828" s="1306">
        <f t="shared" si="933"/>
        <v>1.120253164556962</v>
      </c>
      <c r="D2828" s="1305">
        <v>3.6564000000000001</v>
      </c>
      <c r="E2828" s="1306">
        <f t="shared" si="934"/>
        <v>647.18280000000004</v>
      </c>
      <c r="F2828" s="1307">
        <v>0.3</v>
      </c>
      <c r="G2828" s="1308">
        <f t="shared" si="935"/>
        <v>194.15</v>
      </c>
      <c r="H2828" s="1306">
        <f t="shared" si="936"/>
        <v>46.77</v>
      </c>
      <c r="I2828" s="1309">
        <f t="shared" si="937"/>
        <v>240.92000000000002</v>
      </c>
    </row>
    <row r="2829" spans="1:9" ht="25.5" x14ac:dyDescent="0.2">
      <c r="A2829" s="1290" t="s">
        <v>1837</v>
      </c>
      <c r="B2829" s="1325">
        <v>127</v>
      </c>
      <c r="C2829" s="1306">
        <f t="shared" si="933"/>
        <v>0.80379746835443033</v>
      </c>
      <c r="D2829" s="1305">
        <v>3.6564000000000001</v>
      </c>
      <c r="E2829" s="1306">
        <f t="shared" si="934"/>
        <v>464.36279999999999</v>
      </c>
      <c r="F2829" s="1307">
        <v>0.3</v>
      </c>
      <c r="G2829" s="1308">
        <f t="shared" si="935"/>
        <v>139.31</v>
      </c>
      <c r="H2829" s="1306">
        <f t="shared" si="936"/>
        <v>33.56</v>
      </c>
      <c r="I2829" s="1309">
        <f t="shared" si="937"/>
        <v>172.87</v>
      </c>
    </row>
    <row r="2830" spans="1:9" ht="25.5" x14ac:dyDescent="0.2">
      <c r="A2830" s="1290" t="s">
        <v>1838</v>
      </c>
      <c r="B2830" s="1325">
        <v>158</v>
      </c>
      <c r="C2830" s="1306">
        <f t="shared" si="933"/>
        <v>1</v>
      </c>
      <c r="D2830" s="1305">
        <v>3.6564000000000001</v>
      </c>
      <c r="E2830" s="1306">
        <f t="shared" si="934"/>
        <v>577.71119999999996</v>
      </c>
      <c r="F2830" s="1307">
        <v>0.3</v>
      </c>
      <c r="G2830" s="1308">
        <f t="shared" si="935"/>
        <v>173.31</v>
      </c>
      <c r="H2830" s="1306">
        <f t="shared" si="936"/>
        <v>41.75</v>
      </c>
      <c r="I2830" s="1309">
        <f t="shared" si="937"/>
        <v>215.06</v>
      </c>
    </row>
    <row r="2831" spans="1:9" ht="25.5" x14ac:dyDescent="0.2">
      <c r="A2831" s="1290" t="s">
        <v>1838</v>
      </c>
      <c r="B2831" s="1325">
        <v>158</v>
      </c>
      <c r="C2831" s="1306">
        <f t="shared" si="933"/>
        <v>1</v>
      </c>
      <c r="D2831" s="1305">
        <v>3.6564000000000001</v>
      </c>
      <c r="E2831" s="1306">
        <f t="shared" si="934"/>
        <v>577.71119999999996</v>
      </c>
      <c r="F2831" s="1307">
        <v>0.3</v>
      </c>
      <c r="G2831" s="1308">
        <f t="shared" si="935"/>
        <v>173.31</v>
      </c>
      <c r="H2831" s="1306">
        <f t="shared" si="936"/>
        <v>41.75</v>
      </c>
      <c r="I2831" s="1309">
        <f t="shared" si="937"/>
        <v>215.06</v>
      </c>
    </row>
    <row r="2832" spans="1:9" x14ac:dyDescent="0.2">
      <c r="A2832" s="1290" t="s">
        <v>1516</v>
      </c>
      <c r="B2832" s="1325">
        <v>192</v>
      </c>
      <c r="C2832" s="1306">
        <f t="shared" si="933"/>
        <v>1.2151898734177216</v>
      </c>
      <c r="D2832" s="1305">
        <v>3.6564000000000001</v>
      </c>
      <c r="E2832" s="1306">
        <f t="shared" si="934"/>
        <v>702.02880000000005</v>
      </c>
      <c r="F2832" s="1307">
        <v>0.3</v>
      </c>
      <c r="G2832" s="1308">
        <f t="shared" si="935"/>
        <v>210.61</v>
      </c>
      <c r="H2832" s="1306">
        <f t="shared" si="936"/>
        <v>50.74</v>
      </c>
      <c r="I2832" s="1309">
        <f t="shared" si="937"/>
        <v>261.35000000000002</v>
      </c>
    </row>
    <row r="2833" spans="1:9" x14ac:dyDescent="0.2">
      <c r="A2833" s="1290" t="s">
        <v>1516</v>
      </c>
      <c r="B2833" s="1325">
        <v>120</v>
      </c>
      <c r="C2833" s="1306">
        <f t="shared" si="933"/>
        <v>0.759493670886076</v>
      </c>
      <c r="D2833" s="1305">
        <v>3.6564000000000001</v>
      </c>
      <c r="E2833" s="1306">
        <f t="shared" si="934"/>
        <v>438.76800000000003</v>
      </c>
      <c r="F2833" s="1307">
        <v>0.3</v>
      </c>
      <c r="G2833" s="1308">
        <f t="shared" si="935"/>
        <v>131.63</v>
      </c>
      <c r="H2833" s="1306">
        <f t="shared" si="936"/>
        <v>31.71</v>
      </c>
      <c r="I2833" s="1309">
        <f t="shared" si="937"/>
        <v>163.34</v>
      </c>
    </row>
    <row r="2834" spans="1:9" ht="25.5" x14ac:dyDescent="0.2">
      <c r="A2834" s="1290" t="s">
        <v>1837</v>
      </c>
      <c r="B2834" s="1325">
        <v>158</v>
      </c>
      <c r="C2834" s="1306">
        <f t="shared" si="933"/>
        <v>1</v>
      </c>
      <c r="D2834" s="1305">
        <v>3.6564000000000001</v>
      </c>
      <c r="E2834" s="1306">
        <f t="shared" si="934"/>
        <v>577.71119999999996</v>
      </c>
      <c r="F2834" s="1307">
        <v>0.3</v>
      </c>
      <c r="G2834" s="1308">
        <f t="shared" si="935"/>
        <v>173.31</v>
      </c>
      <c r="H2834" s="1306">
        <f t="shared" si="936"/>
        <v>41.75</v>
      </c>
      <c r="I2834" s="1309">
        <f t="shared" si="937"/>
        <v>215.06</v>
      </c>
    </row>
    <row r="2835" spans="1:9" x14ac:dyDescent="0.2">
      <c r="A2835" s="1290" t="s">
        <v>1516</v>
      </c>
      <c r="B2835" s="1325">
        <v>96</v>
      </c>
      <c r="C2835" s="1306">
        <f t="shared" si="933"/>
        <v>0.60759493670886078</v>
      </c>
      <c r="D2835" s="1305">
        <v>3.6564000000000001</v>
      </c>
      <c r="E2835" s="1306">
        <f t="shared" si="934"/>
        <v>351.01440000000002</v>
      </c>
      <c r="F2835" s="1307">
        <v>0.3</v>
      </c>
      <c r="G2835" s="1308">
        <f t="shared" si="935"/>
        <v>105.3</v>
      </c>
      <c r="H2835" s="1306">
        <f t="shared" si="936"/>
        <v>25.37</v>
      </c>
      <c r="I2835" s="1309">
        <f t="shared" si="937"/>
        <v>130.66999999999999</v>
      </c>
    </row>
    <row r="2836" spans="1:9" x14ac:dyDescent="0.2">
      <c r="A2836" s="1290" t="s">
        <v>1516</v>
      </c>
      <c r="B2836" s="1325">
        <v>192</v>
      </c>
      <c r="C2836" s="1306">
        <f t="shared" si="933"/>
        <v>1.2151898734177216</v>
      </c>
      <c r="D2836" s="1305">
        <v>3.6564000000000001</v>
      </c>
      <c r="E2836" s="1306">
        <f t="shared" si="934"/>
        <v>702.02880000000005</v>
      </c>
      <c r="F2836" s="1307">
        <v>0.3</v>
      </c>
      <c r="G2836" s="1308">
        <f t="shared" si="935"/>
        <v>210.61</v>
      </c>
      <c r="H2836" s="1306">
        <f t="shared" si="936"/>
        <v>50.74</v>
      </c>
      <c r="I2836" s="1309">
        <f t="shared" si="937"/>
        <v>261.35000000000002</v>
      </c>
    </row>
    <row r="2837" spans="1:9" x14ac:dyDescent="0.2">
      <c r="A2837" s="1290" t="s">
        <v>1839</v>
      </c>
      <c r="B2837" s="1325">
        <v>59</v>
      </c>
      <c r="C2837" s="1306">
        <f t="shared" si="933"/>
        <v>0.37341772151898733</v>
      </c>
      <c r="D2837" s="1305">
        <v>4.0759999999999996</v>
      </c>
      <c r="E2837" s="1306">
        <f t="shared" si="934"/>
        <v>240.48399999999998</v>
      </c>
      <c r="F2837" s="1307">
        <v>0.3</v>
      </c>
      <c r="G2837" s="1308">
        <f t="shared" si="935"/>
        <v>72.150000000000006</v>
      </c>
      <c r="H2837" s="1306">
        <f t="shared" si="936"/>
        <v>17.38</v>
      </c>
      <c r="I2837" s="1309">
        <f t="shared" si="937"/>
        <v>89.53</v>
      </c>
    </row>
    <row r="2838" spans="1:9" x14ac:dyDescent="0.2">
      <c r="A2838" s="1290" t="s">
        <v>1839</v>
      </c>
      <c r="B2838" s="1325">
        <v>40</v>
      </c>
      <c r="C2838" s="1306">
        <f t="shared" si="933"/>
        <v>0.25316455696202533</v>
      </c>
      <c r="D2838" s="1305">
        <v>4.0759999999999996</v>
      </c>
      <c r="E2838" s="1306">
        <f t="shared" si="934"/>
        <v>163.04</v>
      </c>
      <c r="F2838" s="1307">
        <v>0.3</v>
      </c>
      <c r="G2838" s="1308">
        <f t="shared" si="935"/>
        <v>48.91</v>
      </c>
      <c r="H2838" s="1306">
        <f t="shared" si="936"/>
        <v>11.78</v>
      </c>
      <c r="I2838" s="1309">
        <f t="shared" si="937"/>
        <v>60.69</v>
      </c>
    </row>
    <row r="2839" spans="1:9" x14ac:dyDescent="0.2">
      <c r="A2839" s="1290" t="s">
        <v>1839</v>
      </c>
      <c r="B2839" s="1325">
        <v>173.5</v>
      </c>
      <c r="C2839" s="1306">
        <f t="shared" si="933"/>
        <v>1.0981012658227849</v>
      </c>
      <c r="D2839" s="1305">
        <v>4.0759999999999996</v>
      </c>
      <c r="E2839" s="1306">
        <f t="shared" si="934"/>
        <v>707.18599999999992</v>
      </c>
      <c r="F2839" s="1307">
        <v>0.3</v>
      </c>
      <c r="G2839" s="1308">
        <f t="shared" si="935"/>
        <v>212.16</v>
      </c>
      <c r="H2839" s="1306">
        <f t="shared" si="936"/>
        <v>51.11</v>
      </c>
      <c r="I2839" s="1309">
        <f t="shared" si="937"/>
        <v>263.27</v>
      </c>
    </row>
    <row r="2840" spans="1:9" x14ac:dyDescent="0.2">
      <c r="A2840" s="1290" t="s">
        <v>1839</v>
      </c>
      <c r="B2840" s="1325">
        <v>138</v>
      </c>
      <c r="C2840" s="1306">
        <f t="shared" si="933"/>
        <v>0.87341772151898733</v>
      </c>
      <c r="D2840" s="1305">
        <v>4.0759999999999996</v>
      </c>
      <c r="E2840" s="1306">
        <f t="shared" si="934"/>
        <v>562.48799999999994</v>
      </c>
      <c r="F2840" s="1307">
        <v>0.3</v>
      </c>
      <c r="G2840" s="1308">
        <f t="shared" si="935"/>
        <v>168.75</v>
      </c>
      <c r="H2840" s="1306">
        <f t="shared" si="936"/>
        <v>40.65</v>
      </c>
      <c r="I2840" s="1309">
        <f t="shared" si="937"/>
        <v>209.4</v>
      </c>
    </row>
    <row r="2841" spans="1:9" x14ac:dyDescent="0.2">
      <c r="A2841" s="1290" t="s">
        <v>1839</v>
      </c>
      <c r="B2841" s="1325">
        <v>172</v>
      </c>
      <c r="C2841" s="1306">
        <f t="shared" si="933"/>
        <v>1.0886075949367089</v>
      </c>
      <c r="D2841" s="1305">
        <v>4.0759999999999996</v>
      </c>
      <c r="E2841" s="1306">
        <f t="shared" si="934"/>
        <v>701.07199999999989</v>
      </c>
      <c r="F2841" s="1307">
        <v>0.3</v>
      </c>
      <c r="G2841" s="1308">
        <f t="shared" si="935"/>
        <v>210.32</v>
      </c>
      <c r="H2841" s="1306">
        <f t="shared" si="936"/>
        <v>50.67</v>
      </c>
      <c r="I2841" s="1309">
        <f t="shared" si="937"/>
        <v>260.99</v>
      </c>
    </row>
    <row r="2842" spans="1:9" x14ac:dyDescent="0.2">
      <c r="A2842" s="1290" t="s">
        <v>1839</v>
      </c>
      <c r="B2842" s="1325">
        <v>24.5</v>
      </c>
      <c r="C2842" s="1306">
        <f t="shared" si="933"/>
        <v>0.1550632911392405</v>
      </c>
      <c r="D2842" s="1305">
        <v>4.0759999999999996</v>
      </c>
      <c r="E2842" s="1306">
        <f t="shared" si="934"/>
        <v>99.861999999999995</v>
      </c>
      <c r="F2842" s="1307">
        <v>0.3</v>
      </c>
      <c r="G2842" s="1308">
        <f t="shared" si="935"/>
        <v>29.96</v>
      </c>
      <c r="H2842" s="1306">
        <f t="shared" si="936"/>
        <v>7.22</v>
      </c>
      <c r="I2842" s="1309">
        <f t="shared" si="937"/>
        <v>37.18</v>
      </c>
    </row>
    <row r="2843" spans="1:9" x14ac:dyDescent="0.2">
      <c r="A2843" s="1290" t="s">
        <v>1839</v>
      </c>
      <c r="B2843" s="1325">
        <v>175</v>
      </c>
      <c r="C2843" s="1306">
        <f t="shared" si="933"/>
        <v>1.1075949367088607</v>
      </c>
      <c r="D2843" s="1305">
        <v>4.0759999999999996</v>
      </c>
      <c r="E2843" s="1306">
        <f t="shared" si="934"/>
        <v>713.3</v>
      </c>
      <c r="F2843" s="1307">
        <v>0.3</v>
      </c>
      <c r="G2843" s="1308">
        <f t="shared" si="935"/>
        <v>213.99</v>
      </c>
      <c r="H2843" s="1306">
        <f t="shared" si="936"/>
        <v>51.55</v>
      </c>
      <c r="I2843" s="1309">
        <f t="shared" si="937"/>
        <v>265.54000000000002</v>
      </c>
    </row>
    <row r="2844" spans="1:9" x14ac:dyDescent="0.2">
      <c r="A2844" s="1290" t="s">
        <v>1839</v>
      </c>
      <c r="B2844" s="1325">
        <v>167</v>
      </c>
      <c r="C2844" s="1306">
        <f t="shared" si="933"/>
        <v>1.0569620253164558</v>
      </c>
      <c r="D2844" s="1305">
        <v>4.0759999999999996</v>
      </c>
      <c r="E2844" s="1306">
        <f t="shared" si="934"/>
        <v>680.69199999999989</v>
      </c>
      <c r="F2844" s="1307">
        <v>0.3</v>
      </c>
      <c r="G2844" s="1308">
        <f t="shared" si="935"/>
        <v>204.21</v>
      </c>
      <c r="H2844" s="1306">
        <f t="shared" si="936"/>
        <v>49.19</v>
      </c>
      <c r="I2844" s="1309">
        <f t="shared" si="937"/>
        <v>253.4</v>
      </c>
    </row>
    <row r="2845" spans="1:9" x14ac:dyDescent="0.2">
      <c r="A2845" s="1290" t="s">
        <v>1839</v>
      </c>
      <c r="B2845" s="1325">
        <v>175</v>
      </c>
      <c r="C2845" s="1306">
        <f t="shared" si="933"/>
        <v>1.1075949367088607</v>
      </c>
      <c r="D2845" s="1305">
        <v>4.0759999999999996</v>
      </c>
      <c r="E2845" s="1306">
        <f t="shared" si="934"/>
        <v>713.3</v>
      </c>
      <c r="F2845" s="1307">
        <v>0.3</v>
      </c>
      <c r="G2845" s="1308">
        <f t="shared" si="935"/>
        <v>213.99</v>
      </c>
      <c r="H2845" s="1306">
        <f t="shared" si="936"/>
        <v>51.55</v>
      </c>
      <c r="I2845" s="1309">
        <f t="shared" si="937"/>
        <v>265.54000000000002</v>
      </c>
    </row>
    <row r="2846" spans="1:9" x14ac:dyDescent="0.2">
      <c r="A2846" s="1290" t="s">
        <v>1839</v>
      </c>
      <c r="B2846" s="1325">
        <v>63</v>
      </c>
      <c r="C2846" s="1306">
        <f t="shared" si="933"/>
        <v>0.39873417721518989</v>
      </c>
      <c r="D2846" s="1305">
        <v>4.0759999999999996</v>
      </c>
      <c r="E2846" s="1306">
        <f t="shared" si="934"/>
        <v>256.78799999999995</v>
      </c>
      <c r="F2846" s="1307">
        <v>0.3</v>
      </c>
      <c r="G2846" s="1308">
        <f t="shared" si="935"/>
        <v>77.040000000000006</v>
      </c>
      <c r="H2846" s="1306">
        <f t="shared" si="936"/>
        <v>18.559999999999999</v>
      </c>
      <c r="I2846" s="1309">
        <f t="shared" si="937"/>
        <v>95.600000000000009</v>
      </c>
    </row>
    <row r="2847" spans="1:9" x14ac:dyDescent="0.2">
      <c r="A2847" s="1290" t="s">
        <v>1839</v>
      </c>
      <c r="B2847" s="1325">
        <v>89</v>
      </c>
      <c r="C2847" s="1306">
        <f t="shared" si="933"/>
        <v>0.56329113924050633</v>
      </c>
      <c r="D2847" s="1305">
        <v>4.0759999999999996</v>
      </c>
      <c r="E2847" s="1306">
        <f t="shared" si="934"/>
        <v>362.76399999999995</v>
      </c>
      <c r="F2847" s="1307">
        <v>0.3</v>
      </c>
      <c r="G2847" s="1308">
        <f t="shared" si="935"/>
        <v>108.83</v>
      </c>
      <c r="H2847" s="1306">
        <f t="shared" si="936"/>
        <v>26.22</v>
      </c>
      <c r="I2847" s="1309">
        <f t="shared" si="937"/>
        <v>135.05000000000001</v>
      </c>
    </row>
    <row r="2848" spans="1:9" x14ac:dyDescent="0.2">
      <c r="A2848" s="1290" t="s">
        <v>1839</v>
      </c>
      <c r="B2848" s="1325">
        <v>172</v>
      </c>
      <c r="C2848" s="1306">
        <f t="shared" si="933"/>
        <v>1.0886075949367089</v>
      </c>
      <c r="D2848" s="1305">
        <v>4.0759999999999996</v>
      </c>
      <c r="E2848" s="1306">
        <f t="shared" si="934"/>
        <v>701.07199999999989</v>
      </c>
      <c r="F2848" s="1307">
        <v>0.3</v>
      </c>
      <c r="G2848" s="1308">
        <f t="shared" si="935"/>
        <v>210.32</v>
      </c>
      <c r="H2848" s="1306">
        <f t="shared" si="936"/>
        <v>50.67</v>
      </c>
      <c r="I2848" s="1309">
        <f t="shared" si="937"/>
        <v>260.99</v>
      </c>
    </row>
    <row r="2849" spans="1:9" x14ac:dyDescent="0.2">
      <c r="A2849" s="1290" t="s">
        <v>1839</v>
      </c>
      <c r="B2849" s="1325">
        <v>62.5</v>
      </c>
      <c r="C2849" s="1306">
        <f t="shared" si="933"/>
        <v>0.39556962025316456</v>
      </c>
      <c r="D2849" s="1305">
        <v>4.0759999999999996</v>
      </c>
      <c r="E2849" s="1306">
        <f t="shared" si="934"/>
        <v>254.74999999999997</v>
      </c>
      <c r="F2849" s="1307">
        <v>0.3</v>
      </c>
      <c r="G2849" s="1308">
        <f t="shared" si="935"/>
        <v>76.430000000000007</v>
      </c>
      <c r="H2849" s="1306">
        <f t="shared" si="936"/>
        <v>18.41</v>
      </c>
      <c r="I2849" s="1309">
        <f t="shared" si="937"/>
        <v>94.84</v>
      </c>
    </row>
    <row r="2850" spans="1:9" x14ac:dyDescent="0.2">
      <c r="A2850" s="1290" t="s">
        <v>1839</v>
      </c>
      <c r="B2850" s="1325">
        <v>98</v>
      </c>
      <c r="C2850" s="1306">
        <f t="shared" si="933"/>
        <v>0.620253164556962</v>
      </c>
      <c r="D2850" s="1305">
        <v>4.0759999999999996</v>
      </c>
      <c r="E2850" s="1306">
        <f t="shared" si="934"/>
        <v>399.44799999999998</v>
      </c>
      <c r="F2850" s="1307">
        <v>0.3</v>
      </c>
      <c r="G2850" s="1308">
        <f t="shared" si="935"/>
        <v>119.83</v>
      </c>
      <c r="H2850" s="1306">
        <f t="shared" si="936"/>
        <v>28.87</v>
      </c>
      <c r="I2850" s="1309">
        <f t="shared" si="937"/>
        <v>148.69999999999999</v>
      </c>
    </row>
    <row r="2851" spans="1:9" x14ac:dyDescent="0.2">
      <c r="A2851" s="1290" t="s">
        <v>1839</v>
      </c>
      <c r="B2851" s="1325">
        <v>167.5</v>
      </c>
      <c r="C2851" s="1306">
        <f t="shared" si="933"/>
        <v>1.0601265822784811</v>
      </c>
      <c r="D2851" s="1305">
        <v>4.0759999999999996</v>
      </c>
      <c r="E2851" s="1306">
        <f t="shared" si="934"/>
        <v>682.7299999999999</v>
      </c>
      <c r="F2851" s="1307">
        <v>0.3</v>
      </c>
      <c r="G2851" s="1308">
        <f t="shared" si="935"/>
        <v>204.82</v>
      </c>
      <c r="H2851" s="1306">
        <f t="shared" si="936"/>
        <v>49.34</v>
      </c>
      <c r="I2851" s="1309">
        <f t="shared" si="937"/>
        <v>254.16</v>
      </c>
    </row>
    <row r="2852" spans="1:9" x14ac:dyDescent="0.2">
      <c r="A2852" s="1290" t="s">
        <v>1839</v>
      </c>
      <c r="B2852" s="1325">
        <v>40</v>
      </c>
      <c r="C2852" s="1306">
        <f t="shared" si="933"/>
        <v>0.25316455696202533</v>
      </c>
      <c r="D2852" s="1305">
        <v>4.0759999999999996</v>
      </c>
      <c r="E2852" s="1306">
        <f t="shared" si="934"/>
        <v>163.04</v>
      </c>
      <c r="F2852" s="1307">
        <v>0.3</v>
      </c>
      <c r="G2852" s="1308">
        <f t="shared" si="935"/>
        <v>48.91</v>
      </c>
      <c r="H2852" s="1306">
        <f t="shared" si="936"/>
        <v>11.78</v>
      </c>
      <c r="I2852" s="1309">
        <f t="shared" si="937"/>
        <v>60.69</v>
      </c>
    </row>
    <row r="2853" spans="1:9" x14ac:dyDescent="0.2">
      <c r="A2853" s="1290" t="s">
        <v>1839</v>
      </c>
      <c r="B2853" s="1325">
        <v>161</v>
      </c>
      <c r="C2853" s="1306">
        <f t="shared" si="933"/>
        <v>1.018987341772152</v>
      </c>
      <c r="D2853" s="1305">
        <v>4.0759999999999996</v>
      </c>
      <c r="E2853" s="1306">
        <f t="shared" si="934"/>
        <v>656.23599999999999</v>
      </c>
      <c r="F2853" s="1307">
        <v>0.3</v>
      </c>
      <c r="G2853" s="1308">
        <f t="shared" si="935"/>
        <v>196.87</v>
      </c>
      <c r="H2853" s="1306">
        <f t="shared" si="936"/>
        <v>47.43</v>
      </c>
      <c r="I2853" s="1309">
        <f t="shared" si="937"/>
        <v>244.3</v>
      </c>
    </row>
    <row r="2854" spans="1:9" x14ac:dyDescent="0.2">
      <c r="A2854" s="1290" t="s">
        <v>1839</v>
      </c>
      <c r="B2854" s="1325">
        <v>169</v>
      </c>
      <c r="C2854" s="1306">
        <f t="shared" si="933"/>
        <v>1.0696202531645569</v>
      </c>
      <c r="D2854" s="1305">
        <v>4.0759999999999996</v>
      </c>
      <c r="E2854" s="1306">
        <f t="shared" si="934"/>
        <v>688.84399999999994</v>
      </c>
      <c r="F2854" s="1307">
        <v>0.3</v>
      </c>
      <c r="G2854" s="1308">
        <f t="shared" si="935"/>
        <v>206.65</v>
      </c>
      <c r="H2854" s="1306">
        <f t="shared" si="936"/>
        <v>49.78</v>
      </c>
      <c r="I2854" s="1309">
        <f t="shared" si="937"/>
        <v>256.43</v>
      </c>
    </row>
    <row r="2855" spans="1:9" x14ac:dyDescent="0.2">
      <c r="A2855" s="1290" t="s">
        <v>1839</v>
      </c>
      <c r="B2855" s="1325">
        <v>24.5</v>
      </c>
      <c r="C2855" s="1306">
        <f t="shared" si="933"/>
        <v>0.1550632911392405</v>
      </c>
      <c r="D2855" s="1305">
        <v>4.0759999999999996</v>
      </c>
      <c r="E2855" s="1306">
        <f t="shared" si="934"/>
        <v>99.861999999999995</v>
      </c>
      <c r="F2855" s="1307">
        <v>0.3</v>
      </c>
      <c r="G2855" s="1308">
        <f t="shared" si="935"/>
        <v>29.96</v>
      </c>
      <c r="H2855" s="1306">
        <f t="shared" si="936"/>
        <v>7.22</v>
      </c>
      <c r="I2855" s="1309">
        <f t="shared" si="937"/>
        <v>37.18</v>
      </c>
    </row>
    <row r="2856" spans="1:9" x14ac:dyDescent="0.2">
      <c r="A2856" s="1290" t="s">
        <v>1839</v>
      </c>
      <c r="B2856" s="1325">
        <v>141</v>
      </c>
      <c r="C2856" s="1306">
        <f t="shared" si="933"/>
        <v>0.89240506329113922</v>
      </c>
      <c r="D2856" s="1305">
        <v>4.0759999999999996</v>
      </c>
      <c r="E2856" s="1306">
        <f t="shared" si="934"/>
        <v>574.71599999999989</v>
      </c>
      <c r="F2856" s="1307">
        <v>0.3</v>
      </c>
      <c r="G2856" s="1308">
        <f t="shared" si="935"/>
        <v>172.41</v>
      </c>
      <c r="H2856" s="1306">
        <f t="shared" si="936"/>
        <v>41.53</v>
      </c>
      <c r="I2856" s="1309">
        <f t="shared" si="937"/>
        <v>213.94</v>
      </c>
    </row>
    <row r="2857" spans="1:9" x14ac:dyDescent="0.2">
      <c r="A2857" s="1290" t="s">
        <v>1839</v>
      </c>
      <c r="B2857" s="1325">
        <v>172</v>
      </c>
      <c r="C2857" s="1306">
        <f t="shared" si="933"/>
        <v>1.0886075949367089</v>
      </c>
      <c r="D2857" s="1305">
        <v>4.0759999999999996</v>
      </c>
      <c r="E2857" s="1306">
        <f t="shared" si="934"/>
        <v>701.07199999999989</v>
      </c>
      <c r="F2857" s="1307">
        <v>0.3</v>
      </c>
      <c r="G2857" s="1308">
        <f t="shared" si="935"/>
        <v>210.32</v>
      </c>
      <c r="H2857" s="1306">
        <f t="shared" si="936"/>
        <v>50.67</v>
      </c>
      <c r="I2857" s="1309">
        <f t="shared" si="937"/>
        <v>260.99</v>
      </c>
    </row>
    <row r="2858" spans="1:9" x14ac:dyDescent="0.2">
      <c r="A2858" s="1290" t="s">
        <v>1839</v>
      </c>
      <c r="B2858" s="1325">
        <v>8</v>
      </c>
      <c r="C2858" s="1306">
        <f t="shared" si="933"/>
        <v>5.0632911392405063E-2</v>
      </c>
      <c r="D2858" s="1305">
        <v>4.0902000000000003</v>
      </c>
      <c r="E2858" s="1306">
        <f t="shared" si="934"/>
        <v>32.721600000000002</v>
      </c>
      <c r="F2858" s="1307">
        <v>0.3</v>
      </c>
      <c r="G2858" s="1308">
        <f t="shared" si="935"/>
        <v>9.82</v>
      </c>
      <c r="H2858" s="1306">
        <f t="shared" si="936"/>
        <v>2.37</v>
      </c>
      <c r="I2858" s="1309">
        <f t="shared" si="937"/>
        <v>12.190000000000001</v>
      </c>
    </row>
    <row r="2859" spans="1:9" x14ac:dyDescent="0.2">
      <c r="A2859" s="1290" t="s">
        <v>1839</v>
      </c>
      <c r="B2859" s="1325">
        <v>8</v>
      </c>
      <c r="C2859" s="1306">
        <f t="shared" si="933"/>
        <v>5.0632911392405063E-2</v>
      </c>
      <c r="D2859" s="1305">
        <v>4.0902000000000003</v>
      </c>
      <c r="E2859" s="1306">
        <f t="shared" si="934"/>
        <v>32.721600000000002</v>
      </c>
      <c r="F2859" s="1307">
        <v>0.3</v>
      </c>
      <c r="G2859" s="1308">
        <f t="shared" si="935"/>
        <v>9.82</v>
      </c>
      <c r="H2859" s="1306">
        <f t="shared" si="936"/>
        <v>2.37</v>
      </c>
      <c r="I2859" s="1309">
        <f t="shared" si="937"/>
        <v>12.190000000000001</v>
      </c>
    </row>
    <row r="2860" spans="1:9" x14ac:dyDescent="0.2">
      <c r="A2860" s="1290" t="s">
        <v>1839</v>
      </c>
      <c r="B2860" s="1325">
        <v>8</v>
      </c>
      <c r="C2860" s="1306">
        <f t="shared" si="933"/>
        <v>5.0632911392405063E-2</v>
      </c>
      <c r="D2860" s="1305">
        <v>4.0902000000000003</v>
      </c>
      <c r="E2860" s="1306">
        <f t="shared" si="934"/>
        <v>32.721600000000002</v>
      </c>
      <c r="F2860" s="1307">
        <v>0.3</v>
      </c>
      <c r="G2860" s="1308">
        <f t="shared" si="935"/>
        <v>9.82</v>
      </c>
      <c r="H2860" s="1306">
        <f t="shared" si="936"/>
        <v>2.37</v>
      </c>
      <c r="I2860" s="1309">
        <f t="shared" si="937"/>
        <v>12.190000000000001</v>
      </c>
    </row>
    <row r="2861" spans="1:9" x14ac:dyDescent="0.2">
      <c r="A2861" s="1290" t="s">
        <v>1840</v>
      </c>
      <c r="B2861" s="1325">
        <v>56</v>
      </c>
      <c r="C2861" s="1306">
        <f t="shared" si="933"/>
        <v>0.35443037974683544</v>
      </c>
      <c r="D2861" s="1305">
        <v>2800</v>
      </c>
      <c r="E2861" s="1306">
        <f>D2861*C2861</f>
        <v>992.4050632911393</v>
      </c>
      <c r="F2861" s="1307">
        <v>0.3</v>
      </c>
      <c r="G2861" s="1308">
        <f t="shared" si="935"/>
        <v>297.72000000000003</v>
      </c>
      <c r="H2861" s="1306">
        <f t="shared" si="936"/>
        <v>71.72</v>
      </c>
      <c r="I2861" s="1309">
        <f t="shared" si="937"/>
        <v>369.44000000000005</v>
      </c>
    </row>
    <row r="2862" spans="1:9" x14ac:dyDescent="0.2">
      <c r="A2862" s="1288" t="s">
        <v>1841</v>
      </c>
      <c r="B2862" s="1323">
        <f>B2863</f>
        <v>466.8</v>
      </c>
      <c r="C2862" s="1298">
        <f>C2863</f>
        <v>2.9544303797468352</v>
      </c>
      <c r="D2862" s="1298"/>
      <c r="E2862" s="1298"/>
      <c r="F2862" s="1299"/>
      <c r="G2862" s="1298">
        <f>G2863</f>
        <v>2559.4499999999998</v>
      </c>
      <c r="H2862" s="1298">
        <f>H2863</f>
        <v>616.56999999999994</v>
      </c>
      <c r="I2862" s="1300">
        <f>I2863</f>
        <v>3176.0200000000004</v>
      </c>
    </row>
    <row r="2863" spans="1:9" ht="25.5" x14ac:dyDescent="0.2">
      <c r="A2863" s="1289" t="s">
        <v>7</v>
      </c>
      <c r="B2863" s="1324">
        <f>SUM(B2864:B2871)</f>
        <v>466.8</v>
      </c>
      <c r="C2863" s="1302">
        <f>SUM(C2864:C2871)</f>
        <v>2.9544303797468352</v>
      </c>
      <c r="D2863" s="1302"/>
      <c r="E2863" s="1302"/>
      <c r="F2863" s="1312"/>
      <c r="G2863" s="1302">
        <f>SUM(G2864:G2871)</f>
        <v>2559.4499999999998</v>
      </c>
      <c r="H2863" s="1302">
        <f>SUM(H2864:H2871)</f>
        <v>616.56999999999994</v>
      </c>
      <c r="I2863" s="1304">
        <f>SUM(I2864:I2871)</f>
        <v>3176.0200000000004</v>
      </c>
    </row>
    <row r="2864" spans="1:9" x14ac:dyDescent="0.2">
      <c r="A2864" s="1290" t="s">
        <v>1842</v>
      </c>
      <c r="B2864" s="1325">
        <v>67.5</v>
      </c>
      <c r="C2864" s="1306">
        <f t="shared" ref="C2864:C2871" si="938">B2864/158</f>
        <v>0.42721518987341772</v>
      </c>
      <c r="D2864" s="1305">
        <v>1700</v>
      </c>
      <c r="E2864" s="1306">
        <f t="shared" ref="E2864:E2871" si="939">D2864*C2864</f>
        <v>726.2658227848101</v>
      </c>
      <c r="F2864" s="1307">
        <v>0.3</v>
      </c>
      <c r="G2864" s="1308">
        <f t="shared" ref="G2864:G2871" si="940">ROUND(E2864*F2864,2)</f>
        <v>217.88</v>
      </c>
      <c r="H2864" s="1306">
        <f t="shared" ref="H2864:H2871" si="941">ROUND(G2864*24.09%,2)</f>
        <v>52.49</v>
      </c>
      <c r="I2864" s="1309">
        <f t="shared" ref="I2864:I2871" si="942">G2864+H2864</f>
        <v>270.37</v>
      </c>
    </row>
    <row r="2865" spans="1:9" x14ac:dyDescent="0.2">
      <c r="A2865" s="1290" t="s">
        <v>1843</v>
      </c>
      <c r="B2865" s="1325">
        <v>33.6</v>
      </c>
      <c r="C2865" s="1306">
        <f t="shared" si="938"/>
        <v>0.21265822784810126</v>
      </c>
      <c r="D2865" s="1305">
        <v>945</v>
      </c>
      <c r="E2865" s="1306">
        <f t="shared" si="939"/>
        <v>200.96202531645568</v>
      </c>
      <c r="F2865" s="1307">
        <v>0.3</v>
      </c>
      <c r="G2865" s="1308">
        <f t="shared" si="940"/>
        <v>60.29</v>
      </c>
      <c r="H2865" s="1306">
        <f t="shared" si="941"/>
        <v>14.52</v>
      </c>
      <c r="I2865" s="1309">
        <f t="shared" si="942"/>
        <v>74.81</v>
      </c>
    </row>
    <row r="2866" spans="1:9" x14ac:dyDescent="0.2">
      <c r="A2866" s="1290" t="s">
        <v>1844</v>
      </c>
      <c r="B2866" s="1325">
        <v>47.4</v>
      </c>
      <c r="C2866" s="1306">
        <f t="shared" si="938"/>
        <v>0.3</v>
      </c>
      <c r="D2866" s="1305">
        <v>2890</v>
      </c>
      <c r="E2866" s="1306">
        <f t="shared" si="939"/>
        <v>867</v>
      </c>
      <c r="F2866" s="1307">
        <v>0.3</v>
      </c>
      <c r="G2866" s="1308">
        <f t="shared" si="940"/>
        <v>260.10000000000002</v>
      </c>
      <c r="H2866" s="1306">
        <f t="shared" si="941"/>
        <v>62.66</v>
      </c>
      <c r="I2866" s="1309">
        <f t="shared" si="942"/>
        <v>322.76</v>
      </c>
    </row>
    <row r="2867" spans="1:9" x14ac:dyDescent="0.2">
      <c r="A2867" s="1290" t="s">
        <v>1845</v>
      </c>
      <c r="B2867" s="1325">
        <v>59.5</v>
      </c>
      <c r="C2867" s="1306">
        <f t="shared" si="938"/>
        <v>0.37658227848101267</v>
      </c>
      <c r="D2867" s="1305">
        <v>2945</v>
      </c>
      <c r="E2867" s="1306">
        <f>D2867*C2867</f>
        <v>1109.0348101265822</v>
      </c>
      <c r="F2867" s="1307">
        <v>0.3</v>
      </c>
      <c r="G2867" s="1308">
        <f t="shared" si="940"/>
        <v>332.71</v>
      </c>
      <c r="H2867" s="1306">
        <f t="shared" si="941"/>
        <v>80.150000000000006</v>
      </c>
      <c r="I2867" s="1309">
        <f t="shared" si="942"/>
        <v>412.86</v>
      </c>
    </row>
    <row r="2868" spans="1:9" x14ac:dyDescent="0.2">
      <c r="A2868" s="1290" t="s">
        <v>1846</v>
      </c>
      <c r="B2868" s="1325">
        <v>79</v>
      </c>
      <c r="C2868" s="1306">
        <f t="shared" si="938"/>
        <v>0.5</v>
      </c>
      <c r="D2868" s="1305">
        <v>3215</v>
      </c>
      <c r="E2868" s="1306">
        <f t="shared" si="939"/>
        <v>1607.5</v>
      </c>
      <c r="F2868" s="1307">
        <v>0.3</v>
      </c>
      <c r="G2868" s="1308">
        <f t="shared" si="940"/>
        <v>482.25</v>
      </c>
      <c r="H2868" s="1306">
        <f t="shared" si="941"/>
        <v>116.17</v>
      </c>
      <c r="I2868" s="1309">
        <f t="shared" si="942"/>
        <v>598.41999999999996</v>
      </c>
    </row>
    <row r="2869" spans="1:9" x14ac:dyDescent="0.2">
      <c r="A2869" s="1290" t="s">
        <v>1847</v>
      </c>
      <c r="B2869" s="1325">
        <v>33.6</v>
      </c>
      <c r="C2869" s="1306">
        <f t="shared" si="938"/>
        <v>0.21265822784810126</v>
      </c>
      <c r="D2869" s="1305">
        <v>3230</v>
      </c>
      <c r="E2869" s="1306">
        <f t="shared" si="939"/>
        <v>686.88607594936707</v>
      </c>
      <c r="F2869" s="1307">
        <v>0.3</v>
      </c>
      <c r="G2869" s="1308">
        <f t="shared" si="940"/>
        <v>206.07</v>
      </c>
      <c r="H2869" s="1306">
        <f t="shared" si="941"/>
        <v>49.64</v>
      </c>
      <c r="I2869" s="1309">
        <f t="shared" si="942"/>
        <v>255.70999999999998</v>
      </c>
    </row>
    <row r="2870" spans="1:9" x14ac:dyDescent="0.2">
      <c r="A2870" s="1290" t="s">
        <v>1848</v>
      </c>
      <c r="B2870" s="1325">
        <v>135</v>
      </c>
      <c r="C2870" s="1306">
        <f t="shared" si="938"/>
        <v>0.85443037974683544</v>
      </c>
      <c r="D2870" s="1305">
        <v>3570</v>
      </c>
      <c r="E2870" s="1306">
        <f t="shared" si="939"/>
        <v>3050.3164556962024</v>
      </c>
      <c r="F2870" s="1307">
        <v>0.3</v>
      </c>
      <c r="G2870" s="1308">
        <f t="shared" si="940"/>
        <v>915.09</v>
      </c>
      <c r="H2870" s="1306">
        <f t="shared" si="941"/>
        <v>220.45</v>
      </c>
      <c r="I2870" s="1309">
        <f t="shared" si="942"/>
        <v>1135.54</v>
      </c>
    </row>
    <row r="2871" spans="1:9" x14ac:dyDescent="0.2">
      <c r="A2871" s="1290" t="s">
        <v>1849</v>
      </c>
      <c r="B2871" s="1325">
        <v>11.2</v>
      </c>
      <c r="C2871" s="1306">
        <f t="shared" si="938"/>
        <v>7.0886075949367078E-2</v>
      </c>
      <c r="D2871" s="1305">
        <v>4000</v>
      </c>
      <c r="E2871" s="1306">
        <f t="shared" si="939"/>
        <v>283.54430379746833</v>
      </c>
      <c r="F2871" s="1307">
        <v>0.3</v>
      </c>
      <c r="G2871" s="1308">
        <f t="shared" si="940"/>
        <v>85.06</v>
      </c>
      <c r="H2871" s="1306">
        <f t="shared" si="941"/>
        <v>20.49</v>
      </c>
      <c r="I2871" s="1309">
        <f t="shared" si="942"/>
        <v>105.55</v>
      </c>
    </row>
    <row r="2872" spans="1:9" x14ac:dyDescent="0.2">
      <c r="A2872" s="1288" t="s">
        <v>1850</v>
      </c>
      <c r="B2872" s="1323">
        <f>B2873+B2879</f>
        <v>1406</v>
      </c>
      <c r="C2872" s="1298">
        <f>C2873+C2879</f>
        <v>8.8987341772151893</v>
      </c>
      <c r="D2872" s="1298"/>
      <c r="E2872" s="1298"/>
      <c r="F2872" s="1299"/>
      <c r="G2872" s="1298">
        <f>G2873+G2879</f>
        <v>5564</v>
      </c>
      <c r="H2872" s="1298">
        <f>H2873+H2879</f>
        <v>1340.38</v>
      </c>
      <c r="I2872" s="1300">
        <f>I2873+I2879</f>
        <v>6904.3799999999992</v>
      </c>
    </row>
    <row r="2873" spans="1:9" ht="25.5" x14ac:dyDescent="0.2">
      <c r="A2873" s="1289" t="s">
        <v>10</v>
      </c>
      <c r="B2873" s="1324">
        <f>SUM(B2874:B2878)</f>
        <v>656</v>
      </c>
      <c r="C2873" s="1302">
        <f>SUM(C2874:C2878)</f>
        <v>4.1518987341772151</v>
      </c>
      <c r="D2873" s="1302"/>
      <c r="E2873" s="1302"/>
      <c r="F2873" s="1312"/>
      <c r="G2873" s="1302">
        <f>SUM(G2874:G2878)</f>
        <v>3262.4</v>
      </c>
      <c r="H2873" s="1302">
        <f>SUM(H2874:H2878)</f>
        <v>785.92</v>
      </c>
      <c r="I2873" s="1304">
        <f>SUM(I2874:I2878)</f>
        <v>4048.3199999999997</v>
      </c>
    </row>
    <row r="2874" spans="1:9" ht="25.5" x14ac:dyDescent="0.2">
      <c r="A2874" s="1290" t="s">
        <v>1851</v>
      </c>
      <c r="B2874" s="1325">
        <v>112</v>
      </c>
      <c r="C2874" s="1306">
        <f t="shared" ref="C2874:C2884" si="943">B2874/158</f>
        <v>0.70886075949367089</v>
      </c>
      <c r="D2874" s="1305">
        <v>2491</v>
      </c>
      <c r="E2874" s="1306">
        <f>D2874*C2874</f>
        <v>1765.7721518987341</v>
      </c>
      <c r="F2874" s="1307">
        <v>0.3</v>
      </c>
      <c r="G2874" s="1308">
        <f t="shared" ref="G2874:G2884" si="944">ROUND(E2874*F2874,2)</f>
        <v>529.73</v>
      </c>
      <c r="H2874" s="1306">
        <f>ROUND(G2874*24.09%,2)</f>
        <v>127.61</v>
      </c>
      <c r="I2874" s="1309">
        <f>G2874+H2874</f>
        <v>657.34</v>
      </c>
    </row>
    <row r="2875" spans="1:9" x14ac:dyDescent="0.2">
      <c r="A2875" s="1290" t="s">
        <v>1852</v>
      </c>
      <c r="B2875" s="1325">
        <v>158</v>
      </c>
      <c r="C2875" s="1306">
        <f t="shared" si="943"/>
        <v>1</v>
      </c>
      <c r="D2875" s="1305">
        <v>2541</v>
      </c>
      <c r="E2875" s="1306">
        <f>D2875*C2875</f>
        <v>2541</v>
      </c>
      <c r="F2875" s="1307">
        <v>0.3</v>
      </c>
      <c r="G2875" s="1308">
        <f t="shared" si="944"/>
        <v>762.3</v>
      </c>
      <c r="H2875" s="1306">
        <f>ROUND(G2875*24.09%,2)</f>
        <v>183.64</v>
      </c>
      <c r="I2875" s="1309">
        <f>G2875+H2875</f>
        <v>945.93999999999994</v>
      </c>
    </row>
    <row r="2876" spans="1:9" ht="25.5" x14ac:dyDescent="0.2">
      <c r="A2876" s="1290" t="s">
        <v>1853</v>
      </c>
      <c r="B2876" s="1325">
        <v>70</v>
      </c>
      <c r="C2876" s="1306">
        <f t="shared" si="943"/>
        <v>0.44303797468354428</v>
      </c>
      <c r="D2876" s="1305">
        <v>2591</v>
      </c>
      <c r="E2876" s="1306">
        <f>D2876*C2876</f>
        <v>1147.9113924050632</v>
      </c>
      <c r="F2876" s="1307">
        <v>0.3</v>
      </c>
      <c r="G2876" s="1308">
        <f t="shared" si="944"/>
        <v>344.37</v>
      </c>
      <c r="H2876" s="1306">
        <f>ROUND(G2876*24.09%,2)</f>
        <v>82.96</v>
      </c>
      <c r="I2876" s="1309">
        <f>G2876+H2876</f>
        <v>427.33</v>
      </c>
    </row>
    <row r="2877" spans="1:9" ht="25.5" x14ac:dyDescent="0.2">
      <c r="A2877" s="1290" t="s">
        <v>1854</v>
      </c>
      <c r="B2877" s="1325">
        <v>158</v>
      </c>
      <c r="C2877" s="1306">
        <f t="shared" si="943"/>
        <v>1</v>
      </c>
      <c r="D2877" s="1305">
        <v>2668</v>
      </c>
      <c r="E2877" s="1306">
        <f>D2877*C2877</f>
        <v>2668</v>
      </c>
      <c r="F2877" s="1307">
        <v>0.3</v>
      </c>
      <c r="G2877" s="1308">
        <f t="shared" si="944"/>
        <v>800.4</v>
      </c>
      <c r="H2877" s="1306">
        <f>ROUND(G2877*24.09%,2)</f>
        <v>192.82</v>
      </c>
      <c r="I2877" s="1309">
        <f>G2877+H2877</f>
        <v>993.22</v>
      </c>
    </row>
    <row r="2878" spans="1:9" x14ac:dyDescent="0.2">
      <c r="A2878" s="1290" t="s">
        <v>1855</v>
      </c>
      <c r="B2878" s="1325">
        <v>158</v>
      </c>
      <c r="C2878" s="1306">
        <f t="shared" si="943"/>
        <v>1</v>
      </c>
      <c r="D2878" s="1305">
        <v>2752</v>
      </c>
      <c r="E2878" s="1306">
        <f>D2878*C2878</f>
        <v>2752</v>
      </c>
      <c r="F2878" s="1307">
        <v>0.3</v>
      </c>
      <c r="G2878" s="1308">
        <f t="shared" si="944"/>
        <v>825.6</v>
      </c>
      <c r="H2878" s="1306">
        <f>ROUND(G2878*24.09%,2)</f>
        <v>198.89</v>
      </c>
      <c r="I2878" s="1309">
        <f>G2878+H2878</f>
        <v>1024.49</v>
      </c>
    </row>
    <row r="2879" spans="1:9" ht="38.25" x14ac:dyDescent="0.2">
      <c r="A2879" s="1289" t="s">
        <v>8</v>
      </c>
      <c r="B2879" s="1324">
        <f>SUM(B2880:B2884)</f>
        <v>750</v>
      </c>
      <c r="C2879" s="1302">
        <f>SUM(C2880:C2884)</f>
        <v>4.7468354430379751</v>
      </c>
      <c r="D2879" s="1302"/>
      <c r="E2879" s="1302"/>
      <c r="F2879" s="1312"/>
      <c r="G2879" s="1302">
        <f>SUM(G2880:G2884)</f>
        <v>2301.6</v>
      </c>
      <c r="H2879" s="1302">
        <f>SUM(H2880:H2884)</f>
        <v>554.46</v>
      </c>
      <c r="I2879" s="1304">
        <f>SUM(I2880:I2884)</f>
        <v>2856.06</v>
      </c>
    </row>
    <row r="2880" spans="1:9" ht="25.5" x14ac:dyDescent="0.2">
      <c r="A2880" s="1290" t="s">
        <v>1856</v>
      </c>
      <c r="B2880" s="1325">
        <v>158</v>
      </c>
      <c r="C2880" s="1306">
        <f t="shared" si="943"/>
        <v>1</v>
      </c>
      <c r="D2880" s="1305">
        <v>1500</v>
      </c>
      <c r="E2880" s="1306">
        <f>D2880*C2880</f>
        <v>1500</v>
      </c>
      <c r="F2880" s="1307">
        <v>0.3</v>
      </c>
      <c r="G2880" s="1308">
        <f t="shared" si="944"/>
        <v>450</v>
      </c>
      <c r="H2880" s="1306">
        <f>ROUND(G2880*24.09%,2)</f>
        <v>108.41</v>
      </c>
      <c r="I2880" s="1309">
        <f>G2880+H2880</f>
        <v>558.41</v>
      </c>
    </row>
    <row r="2881" spans="1:9" ht="25.5" x14ac:dyDescent="0.2">
      <c r="A2881" s="1290" t="s">
        <v>1857</v>
      </c>
      <c r="B2881" s="1325">
        <v>158</v>
      </c>
      <c r="C2881" s="1306">
        <f t="shared" si="943"/>
        <v>1</v>
      </c>
      <c r="D2881" s="1305">
        <v>1550</v>
      </c>
      <c r="E2881" s="1306">
        <f>D2881*C2881</f>
        <v>1550</v>
      </c>
      <c r="F2881" s="1307">
        <v>0.3</v>
      </c>
      <c r="G2881" s="1308">
        <f t="shared" si="944"/>
        <v>465</v>
      </c>
      <c r="H2881" s="1306">
        <f>ROUND(G2881*24.09%,2)</f>
        <v>112.02</v>
      </c>
      <c r="I2881" s="1309">
        <f>G2881+H2881</f>
        <v>577.02</v>
      </c>
    </row>
    <row r="2882" spans="1:9" ht="25.5" x14ac:dyDescent="0.2">
      <c r="A2882" s="1290" t="s">
        <v>1858</v>
      </c>
      <c r="B2882" s="1325">
        <v>158</v>
      </c>
      <c r="C2882" s="1306">
        <f t="shared" si="943"/>
        <v>1</v>
      </c>
      <c r="D2882" s="1305">
        <v>1550</v>
      </c>
      <c r="E2882" s="1306">
        <f>D2882*C2882</f>
        <v>1550</v>
      </c>
      <c r="F2882" s="1307">
        <v>0.3</v>
      </c>
      <c r="G2882" s="1308">
        <f t="shared" si="944"/>
        <v>465</v>
      </c>
      <c r="H2882" s="1306">
        <f>ROUND(G2882*24.09%,2)</f>
        <v>112.02</v>
      </c>
      <c r="I2882" s="1309">
        <f>G2882+H2882</f>
        <v>577.02</v>
      </c>
    </row>
    <row r="2883" spans="1:9" ht="25.5" x14ac:dyDescent="0.2">
      <c r="A2883" s="1290" t="s">
        <v>1859</v>
      </c>
      <c r="B2883" s="1325">
        <v>158</v>
      </c>
      <c r="C2883" s="1306">
        <f t="shared" si="943"/>
        <v>1</v>
      </c>
      <c r="D2883" s="1305">
        <v>1600</v>
      </c>
      <c r="E2883" s="1306">
        <f>D2883*C2883</f>
        <v>1600</v>
      </c>
      <c r="F2883" s="1307">
        <v>0.3</v>
      </c>
      <c r="G2883" s="1308">
        <f t="shared" si="944"/>
        <v>480</v>
      </c>
      <c r="H2883" s="1306">
        <f>ROUND(G2883*24.09%,2)</f>
        <v>115.63</v>
      </c>
      <c r="I2883" s="1309">
        <f>G2883+H2883</f>
        <v>595.63</v>
      </c>
    </row>
    <row r="2884" spans="1:9" ht="25.5" x14ac:dyDescent="0.2">
      <c r="A2884" s="1290" t="s">
        <v>1860</v>
      </c>
      <c r="B2884" s="1325">
        <v>118</v>
      </c>
      <c r="C2884" s="1306">
        <f t="shared" si="943"/>
        <v>0.74683544303797467</v>
      </c>
      <c r="D2884" s="1305">
        <v>1971</v>
      </c>
      <c r="E2884" s="1306">
        <f>D2884*C2884</f>
        <v>1472.0126582278481</v>
      </c>
      <c r="F2884" s="1307">
        <v>0.3</v>
      </c>
      <c r="G2884" s="1308">
        <f t="shared" si="944"/>
        <v>441.6</v>
      </c>
      <c r="H2884" s="1306">
        <f>ROUND(G2884*24.09%,2)</f>
        <v>106.38</v>
      </c>
      <c r="I2884" s="1309">
        <f>G2884+H2884</f>
        <v>547.98</v>
      </c>
    </row>
    <row r="2885" spans="1:9" x14ac:dyDescent="0.2">
      <c r="A2885" s="1288" t="s">
        <v>1861</v>
      </c>
      <c r="B2885" s="1323">
        <f>B2886</f>
        <v>238</v>
      </c>
      <c r="C2885" s="1298">
        <f>C2886</f>
        <v>1.5063291139240507</v>
      </c>
      <c r="D2885" s="1298"/>
      <c r="E2885" s="1298"/>
      <c r="F2885" s="1299"/>
      <c r="G2885" s="1298">
        <f>G2886</f>
        <v>850.2</v>
      </c>
      <c r="H2885" s="1298">
        <f>H2886</f>
        <v>204.82</v>
      </c>
      <c r="I2885" s="1300">
        <f>I2886</f>
        <v>1055.02</v>
      </c>
    </row>
    <row r="2886" spans="1:9" ht="25.5" x14ac:dyDescent="0.2">
      <c r="A2886" s="1289" t="s">
        <v>10</v>
      </c>
      <c r="B2886" s="1324">
        <f>SUM(B2887:B2888)</f>
        <v>238</v>
      </c>
      <c r="C2886" s="1302">
        <f>SUM(C2887:C2888)</f>
        <v>1.5063291139240507</v>
      </c>
      <c r="D2886" s="1302"/>
      <c r="E2886" s="1302"/>
      <c r="F2886" s="1312"/>
      <c r="G2886" s="1302">
        <f>SUM(G2887:G2888)</f>
        <v>850.2</v>
      </c>
      <c r="H2886" s="1302">
        <f>SUM(H2887:H2888)</f>
        <v>204.82</v>
      </c>
      <c r="I2886" s="1304">
        <f>SUM(I2887:I2888)</f>
        <v>1055.02</v>
      </c>
    </row>
    <row r="2887" spans="1:9" ht="25.5" x14ac:dyDescent="0.2">
      <c r="A2887" s="1290" t="s">
        <v>1862</v>
      </c>
      <c r="B2887" s="1325">
        <v>80</v>
      </c>
      <c r="C2887" s="1306">
        <f t="shared" ref="C2887:C2888" si="945">B2887/158</f>
        <v>0.50632911392405067</v>
      </c>
      <c r="D2887" s="1305">
        <v>1815</v>
      </c>
      <c r="E2887" s="1306">
        <f>D2887*C2887</f>
        <v>918.98734177215192</v>
      </c>
      <c r="F2887" s="1307">
        <v>0.3</v>
      </c>
      <c r="G2887" s="1308">
        <f t="shared" ref="G2887:G2888" si="946">ROUND(E2887*F2887,2)</f>
        <v>275.7</v>
      </c>
      <c r="H2887" s="1306">
        <f>ROUND(G2887*24.09%,2)</f>
        <v>66.42</v>
      </c>
      <c r="I2887" s="1309">
        <f>G2887+H2887</f>
        <v>342.12</v>
      </c>
    </row>
    <row r="2888" spans="1:9" x14ac:dyDescent="0.2">
      <c r="A2888" s="1290" t="s">
        <v>1863</v>
      </c>
      <c r="B2888" s="1325">
        <v>158</v>
      </c>
      <c r="C2888" s="1306">
        <f t="shared" si="945"/>
        <v>1</v>
      </c>
      <c r="D2888" s="1305">
        <v>1915</v>
      </c>
      <c r="E2888" s="1306">
        <f>D2888*C2888</f>
        <v>1915</v>
      </c>
      <c r="F2888" s="1307">
        <v>0.3</v>
      </c>
      <c r="G2888" s="1308">
        <f t="shared" si="946"/>
        <v>574.5</v>
      </c>
      <c r="H2888" s="1306">
        <f>ROUND(G2888*24.09%,2)</f>
        <v>138.4</v>
      </c>
      <c r="I2888" s="1309">
        <f>G2888+H2888</f>
        <v>712.9</v>
      </c>
    </row>
    <row r="2889" spans="1:9" x14ac:dyDescent="0.2">
      <c r="A2889" s="1288" t="s">
        <v>1864</v>
      </c>
      <c r="B2889" s="1323">
        <f>B2890</f>
        <v>586</v>
      </c>
      <c r="C2889" s="1298">
        <f>C2890</f>
        <v>3.7088607594936711</v>
      </c>
      <c r="D2889" s="1298"/>
      <c r="E2889" s="1298"/>
      <c r="F2889" s="1299"/>
      <c r="G2889" s="1298">
        <f>G2890</f>
        <v>1600.03</v>
      </c>
      <c r="H2889" s="1298">
        <f>H2890</f>
        <v>385.44</v>
      </c>
      <c r="I2889" s="1300">
        <f>I2890</f>
        <v>1985.47</v>
      </c>
    </row>
    <row r="2890" spans="1:9" ht="25.5" x14ac:dyDescent="0.2">
      <c r="A2890" s="1289" t="s">
        <v>7</v>
      </c>
      <c r="B2890" s="1324">
        <f>SUM(B2891:B2894)</f>
        <v>586</v>
      </c>
      <c r="C2890" s="1302">
        <f>SUM(C2891:C2894)</f>
        <v>3.7088607594936711</v>
      </c>
      <c r="D2890" s="1302"/>
      <c r="E2890" s="1302"/>
      <c r="F2890" s="1312"/>
      <c r="G2890" s="1302">
        <f>SUM(G2891:G2894)</f>
        <v>1600.03</v>
      </c>
      <c r="H2890" s="1302">
        <f>SUM(H2891:H2894)</f>
        <v>385.44</v>
      </c>
      <c r="I2890" s="1304">
        <f>SUM(I2891:I2894)</f>
        <v>1985.47</v>
      </c>
    </row>
    <row r="2891" spans="1:9" x14ac:dyDescent="0.2">
      <c r="A2891" s="1290" t="s">
        <v>1865</v>
      </c>
      <c r="B2891" s="1325">
        <v>112</v>
      </c>
      <c r="C2891" s="1306">
        <f t="shared" ref="C2891:C2894" si="947">B2891/158</f>
        <v>0.70886075949367089</v>
      </c>
      <c r="D2891" s="1305">
        <v>1345</v>
      </c>
      <c r="E2891" s="1306">
        <f>D2891*C2891</f>
        <v>953.41772151898738</v>
      </c>
      <c r="F2891" s="1307">
        <v>0.3</v>
      </c>
      <c r="G2891" s="1308">
        <f t="shared" ref="G2891:G2894" si="948">ROUND(E2891*F2891,2)</f>
        <v>286.02999999999997</v>
      </c>
      <c r="H2891" s="1306">
        <f>ROUND(G2891*24.09%,2)</f>
        <v>68.900000000000006</v>
      </c>
      <c r="I2891" s="1309">
        <f>G2891+H2891</f>
        <v>354.92999999999995</v>
      </c>
    </row>
    <row r="2892" spans="1:9" x14ac:dyDescent="0.2">
      <c r="A2892" s="1290" t="s">
        <v>1866</v>
      </c>
      <c r="B2892" s="1325">
        <v>158</v>
      </c>
      <c r="C2892" s="1306">
        <f t="shared" si="947"/>
        <v>1</v>
      </c>
      <c r="D2892" s="1305">
        <v>1450</v>
      </c>
      <c r="E2892" s="1306">
        <f>D2892*C2892</f>
        <v>1450</v>
      </c>
      <c r="F2892" s="1307">
        <v>0.3</v>
      </c>
      <c r="G2892" s="1308">
        <f t="shared" si="948"/>
        <v>435</v>
      </c>
      <c r="H2892" s="1306">
        <f>ROUND(G2892*24.09%,2)</f>
        <v>104.79</v>
      </c>
      <c r="I2892" s="1309">
        <f>G2892+H2892</f>
        <v>539.79</v>
      </c>
    </row>
    <row r="2893" spans="1:9" x14ac:dyDescent="0.2">
      <c r="A2893" s="1290" t="s">
        <v>1867</v>
      </c>
      <c r="B2893" s="1325">
        <v>158</v>
      </c>
      <c r="C2893" s="1306">
        <f t="shared" si="947"/>
        <v>1</v>
      </c>
      <c r="D2893" s="1305">
        <v>1460</v>
      </c>
      <c r="E2893" s="1306">
        <f>D2893*C2893</f>
        <v>1460</v>
      </c>
      <c r="F2893" s="1307">
        <v>0.3</v>
      </c>
      <c r="G2893" s="1308">
        <f t="shared" si="948"/>
        <v>438</v>
      </c>
      <c r="H2893" s="1306">
        <f>ROUND(G2893*24.09%,2)</f>
        <v>105.51</v>
      </c>
      <c r="I2893" s="1309">
        <f>G2893+H2893</f>
        <v>543.51</v>
      </c>
    </row>
    <row r="2894" spans="1:9" x14ac:dyDescent="0.2">
      <c r="A2894" s="1290" t="s">
        <v>1868</v>
      </c>
      <c r="B2894" s="1325">
        <v>158</v>
      </c>
      <c r="C2894" s="1306">
        <f t="shared" si="947"/>
        <v>1</v>
      </c>
      <c r="D2894" s="1305">
        <v>1470</v>
      </c>
      <c r="E2894" s="1306">
        <f>D2894*C2894</f>
        <v>1470</v>
      </c>
      <c r="F2894" s="1307">
        <v>0.3</v>
      </c>
      <c r="G2894" s="1308">
        <f t="shared" si="948"/>
        <v>441</v>
      </c>
      <c r="H2894" s="1306">
        <f>ROUND(G2894*24.09%,2)</f>
        <v>106.24</v>
      </c>
      <c r="I2894" s="1309">
        <f>G2894+H2894</f>
        <v>547.24</v>
      </c>
    </row>
    <row r="2895" spans="1:9" x14ac:dyDescent="0.2">
      <c r="A2895" s="1288" t="s">
        <v>1869</v>
      </c>
      <c r="B2895" s="1323">
        <f>B2896</f>
        <v>400.5</v>
      </c>
      <c r="C2895" s="1298">
        <f>C2896</f>
        <v>2.5348101265822782</v>
      </c>
      <c r="D2895" s="1298"/>
      <c r="E2895" s="1298"/>
      <c r="F2895" s="1299"/>
      <c r="G2895" s="1298">
        <f>G2896</f>
        <v>671.06000000000006</v>
      </c>
      <c r="H2895" s="1298">
        <f>H2896</f>
        <v>161.65</v>
      </c>
      <c r="I2895" s="1300">
        <f>I2896</f>
        <v>832.71</v>
      </c>
    </row>
    <row r="2896" spans="1:9" ht="25.5" x14ac:dyDescent="0.2">
      <c r="A2896" s="1289" t="s">
        <v>7</v>
      </c>
      <c r="B2896" s="1324">
        <f>SUM(B2897:B2902)</f>
        <v>400.5</v>
      </c>
      <c r="C2896" s="1302">
        <f>SUM(C2897:C2902)</f>
        <v>2.5348101265822782</v>
      </c>
      <c r="D2896" s="1302"/>
      <c r="E2896" s="1302"/>
      <c r="F2896" s="1312"/>
      <c r="G2896" s="1302">
        <f>SUM(G2897:G2902)</f>
        <v>671.06000000000006</v>
      </c>
      <c r="H2896" s="1302">
        <f>SUM(H2897:H2902)</f>
        <v>161.65</v>
      </c>
      <c r="I2896" s="1304">
        <f>SUM(I2897:I2902)</f>
        <v>832.71</v>
      </c>
    </row>
    <row r="2897" spans="1:9" x14ac:dyDescent="0.2">
      <c r="A2897" s="1290" t="s">
        <v>1870</v>
      </c>
      <c r="B2897" s="1325">
        <v>60</v>
      </c>
      <c r="C2897" s="1306">
        <f t="shared" ref="C2897:C2902" si="949">B2897/158</f>
        <v>0.379746835443038</v>
      </c>
      <c r="D2897" s="1305">
        <v>760</v>
      </c>
      <c r="E2897" s="1306">
        <f t="shared" ref="E2897:E2902" si="950">D2897*C2897</f>
        <v>288.60759493670889</v>
      </c>
      <c r="F2897" s="1307">
        <v>0.3</v>
      </c>
      <c r="G2897" s="1308">
        <f t="shared" ref="G2897:G2902" si="951">ROUND(E2897*F2897,2)</f>
        <v>86.58</v>
      </c>
      <c r="H2897" s="1306">
        <f t="shared" ref="H2897:H2902" si="952">ROUND(G2897*24.09%,2)</f>
        <v>20.86</v>
      </c>
      <c r="I2897" s="1309">
        <f t="shared" ref="I2897:I2902" si="953">G2897+H2897</f>
        <v>107.44</v>
      </c>
    </row>
    <row r="2898" spans="1:9" ht="25.5" x14ac:dyDescent="0.2">
      <c r="A2898" s="1290" t="s">
        <v>1871</v>
      </c>
      <c r="B2898" s="1325">
        <v>118.5</v>
      </c>
      <c r="C2898" s="1306">
        <f t="shared" si="949"/>
        <v>0.75</v>
      </c>
      <c r="D2898" s="1305">
        <v>860</v>
      </c>
      <c r="E2898" s="1306">
        <f t="shared" si="950"/>
        <v>645</v>
      </c>
      <c r="F2898" s="1307">
        <v>0.3</v>
      </c>
      <c r="G2898" s="1308">
        <f t="shared" si="951"/>
        <v>193.5</v>
      </c>
      <c r="H2898" s="1306">
        <f t="shared" si="952"/>
        <v>46.61</v>
      </c>
      <c r="I2898" s="1309">
        <f t="shared" si="953"/>
        <v>240.11</v>
      </c>
    </row>
    <row r="2899" spans="1:9" ht="25.5" x14ac:dyDescent="0.2">
      <c r="A2899" s="1290" t="s">
        <v>1872</v>
      </c>
      <c r="B2899" s="1325">
        <v>60</v>
      </c>
      <c r="C2899" s="1306">
        <f t="shared" si="949"/>
        <v>0.379746835443038</v>
      </c>
      <c r="D2899" s="1305">
        <v>860</v>
      </c>
      <c r="E2899" s="1306">
        <f t="shared" si="950"/>
        <v>326.58227848101268</v>
      </c>
      <c r="F2899" s="1307">
        <v>0.3</v>
      </c>
      <c r="G2899" s="1308">
        <f t="shared" si="951"/>
        <v>97.97</v>
      </c>
      <c r="H2899" s="1306">
        <f t="shared" si="952"/>
        <v>23.6</v>
      </c>
      <c r="I2899" s="1309">
        <f t="shared" si="953"/>
        <v>121.57</v>
      </c>
    </row>
    <row r="2900" spans="1:9" x14ac:dyDescent="0.2">
      <c r="A2900" s="1290" t="s">
        <v>1873</v>
      </c>
      <c r="B2900" s="1325">
        <v>60</v>
      </c>
      <c r="C2900" s="1306">
        <f t="shared" si="949"/>
        <v>0.379746835443038</v>
      </c>
      <c r="D2900" s="1305">
        <v>860</v>
      </c>
      <c r="E2900" s="1306">
        <f t="shared" si="950"/>
        <v>326.58227848101268</v>
      </c>
      <c r="F2900" s="1307">
        <v>0.3</v>
      </c>
      <c r="G2900" s="1308">
        <f t="shared" si="951"/>
        <v>97.97</v>
      </c>
      <c r="H2900" s="1306">
        <f t="shared" si="952"/>
        <v>23.6</v>
      </c>
      <c r="I2900" s="1309">
        <f t="shared" si="953"/>
        <v>121.57</v>
      </c>
    </row>
    <row r="2901" spans="1:9" x14ac:dyDescent="0.2">
      <c r="A2901" s="1290" t="s">
        <v>1874</v>
      </c>
      <c r="B2901" s="1325">
        <v>42</v>
      </c>
      <c r="C2901" s="1306">
        <f t="shared" si="949"/>
        <v>0.26582278481012656</v>
      </c>
      <c r="D2901" s="1305">
        <v>860</v>
      </c>
      <c r="E2901" s="1306">
        <f t="shared" si="950"/>
        <v>228.60759493670884</v>
      </c>
      <c r="F2901" s="1307">
        <v>0.3</v>
      </c>
      <c r="G2901" s="1308">
        <f t="shared" si="951"/>
        <v>68.58</v>
      </c>
      <c r="H2901" s="1306">
        <f t="shared" si="952"/>
        <v>16.52</v>
      </c>
      <c r="I2901" s="1309">
        <f t="shared" si="953"/>
        <v>85.1</v>
      </c>
    </row>
    <row r="2902" spans="1:9" x14ac:dyDescent="0.2">
      <c r="A2902" s="1290" t="s">
        <v>1875</v>
      </c>
      <c r="B2902" s="1325">
        <v>60</v>
      </c>
      <c r="C2902" s="1306">
        <f t="shared" si="949"/>
        <v>0.379746835443038</v>
      </c>
      <c r="D2902" s="1305">
        <v>1110</v>
      </c>
      <c r="E2902" s="1306">
        <f t="shared" si="950"/>
        <v>421.51898734177217</v>
      </c>
      <c r="F2902" s="1307">
        <v>0.3</v>
      </c>
      <c r="G2902" s="1308">
        <f t="shared" si="951"/>
        <v>126.46</v>
      </c>
      <c r="H2902" s="1306">
        <f t="shared" si="952"/>
        <v>30.46</v>
      </c>
      <c r="I2902" s="1309">
        <f t="shared" si="953"/>
        <v>156.91999999999999</v>
      </c>
    </row>
    <row r="2903" spans="1:9" x14ac:dyDescent="0.2">
      <c r="A2903" s="1288" t="s">
        <v>1511</v>
      </c>
      <c r="B2903" s="1323">
        <f>B2904</f>
        <v>330</v>
      </c>
      <c r="C2903" s="1298">
        <f>C2904</f>
        <v>2.0886075949367089</v>
      </c>
      <c r="D2903" s="1298"/>
      <c r="E2903" s="1298"/>
      <c r="F2903" s="1299"/>
      <c r="G2903" s="1298">
        <f>G2904</f>
        <v>1085.79</v>
      </c>
      <c r="H2903" s="1298">
        <f>H2904</f>
        <v>261.57</v>
      </c>
      <c r="I2903" s="1300">
        <f>I2904</f>
        <v>1347.3600000000001</v>
      </c>
    </row>
    <row r="2904" spans="1:9" ht="25.5" x14ac:dyDescent="0.2">
      <c r="A2904" s="1289" t="s">
        <v>7</v>
      </c>
      <c r="B2904" s="1324">
        <f>SUM(B2905:B2910)</f>
        <v>330</v>
      </c>
      <c r="C2904" s="1302">
        <f>SUM(C2905:C2910)</f>
        <v>2.0886075949367089</v>
      </c>
      <c r="D2904" s="1302"/>
      <c r="E2904" s="1302"/>
      <c r="F2904" s="1312"/>
      <c r="G2904" s="1302">
        <f>SUM(G2905:G2910)</f>
        <v>1085.79</v>
      </c>
      <c r="H2904" s="1302">
        <f>SUM(H2905:H2910)</f>
        <v>261.57</v>
      </c>
      <c r="I2904" s="1304">
        <f>SUM(I2905:I2910)</f>
        <v>1347.3600000000001</v>
      </c>
    </row>
    <row r="2905" spans="1:9" ht="25.5" x14ac:dyDescent="0.2">
      <c r="A2905" s="1290" t="s">
        <v>1876</v>
      </c>
      <c r="B2905" s="1325">
        <v>40</v>
      </c>
      <c r="C2905" s="1306">
        <f t="shared" ref="C2905:C2910" si="954">B2905/158</f>
        <v>0.25316455696202533</v>
      </c>
      <c r="D2905" s="1305">
        <v>1400</v>
      </c>
      <c r="E2905" s="1306">
        <f t="shared" ref="E2905:E2910" si="955">D2905*C2905</f>
        <v>354.43037974683546</v>
      </c>
      <c r="F2905" s="1307">
        <v>0.3</v>
      </c>
      <c r="G2905" s="1308">
        <f t="shared" ref="G2905:G2910" si="956">ROUND(E2905*F2905,2)</f>
        <v>106.33</v>
      </c>
      <c r="H2905" s="1306">
        <f t="shared" ref="H2905:H2910" si="957">ROUND(G2905*24.09%,2)</f>
        <v>25.61</v>
      </c>
      <c r="I2905" s="1309">
        <f t="shared" ref="I2905:I2910" si="958">G2905+H2905</f>
        <v>131.94</v>
      </c>
    </row>
    <row r="2906" spans="1:9" x14ac:dyDescent="0.2">
      <c r="A2906" s="1290" t="s">
        <v>1267</v>
      </c>
      <c r="B2906" s="1325">
        <v>80</v>
      </c>
      <c r="C2906" s="1306">
        <f t="shared" si="954"/>
        <v>0.50632911392405067</v>
      </c>
      <c r="D2906" s="1305">
        <v>1565</v>
      </c>
      <c r="E2906" s="1306">
        <f t="shared" si="955"/>
        <v>792.4050632911393</v>
      </c>
      <c r="F2906" s="1307">
        <v>0.3</v>
      </c>
      <c r="G2906" s="1308">
        <f t="shared" si="956"/>
        <v>237.72</v>
      </c>
      <c r="H2906" s="1306">
        <f t="shared" si="957"/>
        <v>57.27</v>
      </c>
      <c r="I2906" s="1309">
        <f t="shared" si="958"/>
        <v>294.99</v>
      </c>
    </row>
    <row r="2907" spans="1:9" x14ac:dyDescent="0.2">
      <c r="A2907" s="1290" t="s">
        <v>1267</v>
      </c>
      <c r="B2907" s="1325">
        <v>80</v>
      </c>
      <c r="C2907" s="1306">
        <f t="shared" si="954"/>
        <v>0.50632911392405067</v>
      </c>
      <c r="D2907" s="1305">
        <v>1565</v>
      </c>
      <c r="E2907" s="1306">
        <f t="shared" si="955"/>
        <v>792.4050632911393</v>
      </c>
      <c r="F2907" s="1307">
        <v>0.3</v>
      </c>
      <c r="G2907" s="1308">
        <f t="shared" si="956"/>
        <v>237.72</v>
      </c>
      <c r="H2907" s="1306">
        <f t="shared" si="957"/>
        <v>57.27</v>
      </c>
      <c r="I2907" s="1309">
        <f t="shared" si="958"/>
        <v>294.99</v>
      </c>
    </row>
    <row r="2908" spans="1:9" x14ac:dyDescent="0.2">
      <c r="A2908" s="1290" t="s">
        <v>1267</v>
      </c>
      <c r="B2908" s="1325">
        <v>10</v>
      </c>
      <c r="C2908" s="1306">
        <f t="shared" si="954"/>
        <v>6.3291139240506333E-2</v>
      </c>
      <c r="D2908" s="1305">
        <v>1565</v>
      </c>
      <c r="E2908" s="1306">
        <f t="shared" si="955"/>
        <v>99.050632911392412</v>
      </c>
      <c r="F2908" s="1307">
        <v>0.3</v>
      </c>
      <c r="G2908" s="1308">
        <f t="shared" si="956"/>
        <v>29.72</v>
      </c>
      <c r="H2908" s="1306">
        <f t="shared" si="957"/>
        <v>7.16</v>
      </c>
      <c r="I2908" s="1309">
        <f t="shared" si="958"/>
        <v>36.879999999999995</v>
      </c>
    </row>
    <row r="2909" spans="1:9" x14ac:dyDescent="0.2">
      <c r="A2909" s="1290" t="s">
        <v>1267</v>
      </c>
      <c r="B2909" s="1325">
        <v>40</v>
      </c>
      <c r="C2909" s="1306">
        <f t="shared" si="954"/>
        <v>0.25316455696202533</v>
      </c>
      <c r="D2909" s="1305">
        <v>1565</v>
      </c>
      <c r="E2909" s="1306">
        <f t="shared" si="955"/>
        <v>396.20253164556965</v>
      </c>
      <c r="F2909" s="1307">
        <v>0.3</v>
      </c>
      <c r="G2909" s="1308">
        <f t="shared" si="956"/>
        <v>118.86</v>
      </c>
      <c r="H2909" s="1306">
        <f t="shared" si="957"/>
        <v>28.63</v>
      </c>
      <c r="I2909" s="1309">
        <f t="shared" si="958"/>
        <v>147.49</v>
      </c>
    </row>
    <row r="2910" spans="1:9" x14ac:dyDescent="0.2">
      <c r="A2910" s="1290" t="s">
        <v>1877</v>
      </c>
      <c r="B2910" s="1325">
        <v>80</v>
      </c>
      <c r="C2910" s="1306">
        <f t="shared" si="954"/>
        <v>0.50632911392405067</v>
      </c>
      <c r="D2910" s="1305">
        <v>2340</v>
      </c>
      <c r="E2910" s="1306">
        <f t="shared" si="955"/>
        <v>1184.8101265822786</v>
      </c>
      <c r="F2910" s="1307">
        <v>0.3</v>
      </c>
      <c r="G2910" s="1308">
        <f t="shared" si="956"/>
        <v>355.44</v>
      </c>
      <c r="H2910" s="1306">
        <f t="shared" si="957"/>
        <v>85.63</v>
      </c>
      <c r="I2910" s="1309">
        <f t="shared" si="958"/>
        <v>441.07</v>
      </c>
    </row>
    <row r="2911" spans="1:9" x14ac:dyDescent="0.2">
      <c r="A2911" s="1288" t="s">
        <v>1494</v>
      </c>
      <c r="B2911" s="1323">
        <f>B2912</f>
        <v>382</v>
      </c>
      <c r="C2911" s="1298">
        <f>C2912</f>
        <v>2.4177215189873418</v>
      </c>
      <c r="D2911" s="1298"/>
      <c r="E2911" s="1298"/>
      <c r="F2911" s="1299"/>
      <c r="G2911" s="1298">
        <f>G2912</f>
        <v>1201.1099999999999</v>
      </c>
      <c r="H2911" s="1298">
        <f>H2912</f>
        <v>289.33999999999997</v>
      </c>
      <c r="I2911" s="1300">
        <f>I2912</f>
        <v>1490.45</v>
      </c>
    </row>
    <row r="2912" spans="1:9" ht="25.5" x14ac:dyDescent="0.2">
      <c r="A2912" s="1289" t="s">
        <v>7</v>
      </c>
      <c r="B2912" s="1324">
        <f>SUM(B2913:B2917)</f>
        <v>382</v>
      </c>
      <c r="C2912" s="1302">
        <f>SUM(C2913:C2917)</f>
        <v>2.4177215189873418</v>
      </c>
      <c r="D2912" s="1302"/>
      <c r="E2912" s="1302"/>
      <c r="F2912" s="1312"/>
      <c r="G2912" s="1302">
        <f>SUM(G2913:G2917)</f>
        <v>1201.1099999999999</v>
      </c>
      <c r="H2912" s="1302">
        <f>SUM(H2913:H2917)</f>
        <v>289.33999999999997</v>
      </c>
      <c r="I2912" s="1304">
        <f>SUM(I2913:I2917)</f>
        <v>1490.45</v>
      </c>
    </row>
    <row r="2913" spans="1:9" x14ac:dyDescent="0.2">
      <c r="A2913" s="1290" t="s">
        <v>1878</v>
      </c>
      <c r="B2913" s="1325">
        <v>40</v>
      </c>
      <c r="C2913" s="1306">
        <f t="shared" ref="C2913:C2917" si="959">B2913/158</f>
        <v>0.25316455696202533</v>
      </c>
      <c r="D2913" s="1305">
        <v>1300</v>
      </c>
      <c r="E2913" s="1306">
        <f>D2913*C2913</f>
        <v>329.11392405063293</v>
      </c>
      <c r="F2913" s="1307">
        <v>0.3</v>
      </c>
      <c r="G2913" s="1308">
        <f t="shared" ref="G2913:G2917" si="960">ROUND(E2913*F2913,2)</f>
        <v>98.73</v>
      </c>
      <c r="H2913" s="1306">
        <f>ROUND(G2913*24.09%,2)</f>
        <v>23.78</v>
      </c>
      <c r="I2913" s="1309">
        <f>G2913+H2913</f>
        <v>122.51</v>
      </c>
    </row>
    <row r="2914" spans="1:9" x14ac:dyDescent="0.2">
      <c r="A2914" s="1290" t="s">
        <v>1267</v>
      </c>
      <c r="B2914" s="1325">
        <v>50</v>
      </c>
      <c r="C2914" s="1306">
        <f t="shared" si="959"/>
        <v>0.31645569620253167</v>
      </c>
      <c r="D2914" s="1305">
        <v>1645</v>
      </c>
      <c r="E2914" s="1306">
        <f>D2914*C2914</f>
        <v>520.56962025316454</v>
      </c>
      <c r="F2914" s="1307">
        <v>0.3</v>
      </c>
      <c r="G2914" s="1308">
        <f t="shared" si="960"/>
        <v>156.16999999999999</v>
      </c>
      <c r="H2914" s="1306">
        <f>ROUND(G2914*24.09%,2)</f>
        <v>37.619999999999997</v>
      </c>
      <c r="I2914" s="1309">
        <f>G2914+H2914</f>
        <v>193.79</v>
      </c>
    </row>
    <row r="2915" spans="1:9" x14ac:dyDescent="0.2">
      <c r="A2915" s="1290" t="s">
        <v>1267</v>
      </c>
      <c r="B2915" s="1325">
        <v>90</v>
      </c>
      <c r="C2915" s="1306">
        <f t="shared" si="959"/>
        <v>0.569620253164557</v>
      </c>
      <c r="D2915" s="1305">
        <v>1645</v>
      </c>
      <c r="E2915" s="1306">
        <f>D2915*C2915</f>
        <v>937.02531645569627</v>
      </c>
      <c r="F2915" s="1307">
        <v>0.3</v>
      </c>
      <c r="G2915" s="1308">
        <f t="shared" si="960"/>
        <v>281.11</v>
      </c>
      <c r="H2915" s="1306">
        <f>ROUND(G2915*24.09%,2)</f>
        <v>67.72</v>
      </c>
      <c r="I2915" s="1309">
        <f>G2915+H2915</f>
        <v>348.83000000000004</v>
      </c>
    </row>
    <row r="2916" spans="1:9" x14ac:dyDescent="0.2">
      <c r="A2916" s="1290" t="s">
        <v>1267</v>
      </c>
      <c r="B2916" s="1325">
        <v>112</v>
      </c>
      <c r="C2916" s="1306">
        <f t="shared" si="959"/>
        <v>0.70886075949367089</v>
      </c>
      <c r="D2916" s="1305">
        <v>1645</v>
      </c>
      <c r="E2916" s="1306">
        <f>D2916*C2916</f>
        <v>1166.0759493670887</v>
      </c>
      <c r="F2916" s="1307">
        <v>0.3</v>
      </c>
      <c r="G2916" s="1308">
        <f t="shared" si="960"/>
        <v>349.82</v>
      </c>
      <c r="H2916" s="1306">
        <f>ROUND(G2916*24.09%,2)</f>
        <v>84.27</v>
      </c>
      <c r="I2916" s="1309">
        <f>G2916+H2916</f>
        <v>434.09</v>
      </c>
    </row>
    <row r="2917" spans="1:9" x14ac:dyDescent="0.2">
      <c r="A2917" s="1290" t="s">
        <v>1879</v>
      </c>
      <c r="B2917" s="1325">
        <v>90</v>
      </c>
      <c r="C2917" s="1306">
        <f t="shared" si="959"/>
        <v>0.569620253164557</v>
      </c>
      <c r="D2917" s="1305">
        <v>1845</v>
      </c>
      <c r="E2917" s="1306">
        <f>D2917*C2917</f>
        <v>1050.9493670886077</v>
      </c>
      <c r="F2917" s="1307">
        <v>0.3</v>
      </c>
      <c r="G2917" s="1308">
        <f t="shared" si="960"/>
        <v>315.27999999999997</v>
      </c>
      <c r="H2917" s="1306">
        <f>ROUND(G2917*24.09%,2)</f>
        <v>75.95</v>
      </c>
      <c r="I2917" s="1309">
        <f>G2917+H2917</f>
        <v>391.22999999999996</v>
      </c>
    </row>
    <row r="2918" spans="1:9" x14ac:dyDescent="0.2">
      <c r="A2918" s="1288" t="s">
        <v>1880</v>
      </c>
      <c r="B2918" s="1323">
        <f>B2919</f>
        <v>136</v>
      </c>
      <c r="C2918" s="1298">
        <f>C2919</f>
        <v>0.86075949367088611</v>
      </c>
      <c r="D2918" s="1298"/>
      <c r="E2918" s="1298"/>
      <c r="F2918" s="1299"/>
      <c r="G2918" s="1298">
        <f>G2919</f>
        <v>276.31</v>
      </c>
      <c r="H2918" s="1298">
        <f>H2919</f>
        <v>66.569999999999993</v>
      </c>
      <c r="I2918" s="1300">
        <f>I2919</f>
        <v>342.88</v>
      </c>
    </row>
    <row r="2919" spans="1:9" ht="25.5" x14ac:dyDescent="0.2">
      <c r="A2919" s="1289" t="s">
        <v>7</v>
      </c>
      <c r="B2919" s="1324">
        <f>SUM(B2920:B2922)</f>
        <v>136</v>
      </c>
      <c r="C2919" s="1302">
        <f>SUM(C2920:C2922)</f>
        <v>0.86075949367088611</v>
      </c>
      <c r="D2919" s="1302"/>
      <c r="E2919" s="1302"/>
      <c r="F2919" s="1312"/>
      <c r="G2919" s="1302">
        <f>SUM(G2920:G2922)</f>
        <v>276.31</v>
      </c>
      <c r="H2919" s="1302">
        <f>SUM(H2920:H2922)</f>
        <v>66.569999999999993</v>
      </c>
      <c r="I2919" s="1304">
        <f>SUM(I2920:I2922)</f>
        <v>342.88</v>
      </c>
    </row>
    <row r="2920" spans="1:9" x14ac:dyDescent="0.2">
      <c r="A2920" s="1290" t="s">
        <v>1477</v>
      </c>
      <c r="B2920" s="1325">
        <v>56</v>
      </c>
      <c r="C2920" s="1306">
        <f t="shared" ref="C2920:C2922" si="961">B2920/158</f>
        <v>0.35443037974683544</v>
      </c>
      <c r="D2920" s="1305">
        <v>1070</v>
      </c>
      <c r="E2920" s="1306">
        <f>D2920*C2920</f>
        <v>379.24050632911394</v>
      </c>
      <c r="F2920" s="1307">
        <v>0.3</v>
      </c>
      <c r="G2920" s="1308">
        <f t="shared" ref="G2920:G2922" si="962">ROUND(E2920*F2920,2)</f>
        <v>113.77</v>
      </c>
      <c r="H2920" s="1306">
        <f>ROUND(G2920*24.09%,2)</f>
        <v>27.41</v>
      </c>
      <c r="I2920" s="1309">
        <f>G2920+H2920</f>
        <v>141.18</v>
      </c>
    </row>
    <row r="2921" spans="1:9" x14ac:dyDescent="0.2">
      <c r="A2921" s="1290" t="s">
        <v>1477</v>
      </c>
      <c r="B2921" s="1325">
        <v>40</v>
      </c>
      <c r="C2921" s="1306">
        <f t="shared" si="961"/>
        <v>0.25316455696202533</v>
      </c>
      <c r="D2921" s="1305">
        <v>1070</v>
      </c>
      <c r="E2921" s="1306">
        <f>D2921*C2921</f>
        <v>270.88607594936713</v>
      </c>
      <c r="F2921" s="1307">
        <v>0.3</v>
      </c>
      <c r="G2921" s="1308">
        <f t="shared" si="962"/>
        <v>81.27</v>
      </c>
      <c r="H2921" s="1306">
        <f>ROUND(G2921*24.09%,2)</f>
        <v>19.579999999999998</v>
      </c>
      <c r="I2921" s="1309">
        <f>G2921+H2921</f>
        <v>100.85</v>
      </c>
    </row>
    <row r="2922" spans="1:9" x14ac:dyDescent="0.2">
      <c r="A2922" s="1290" t="s">
        <v>1477</v>
      </c>
      <c r="B2922" s="1325">
        <v>40</v>
      </c>
      <c r="C2922" s="1306">
        <f t="shared" si="961"/>
        <v>0.25316455696202533</v>
      </c>
      <c r="D2922" s="1305">
        <v>1070</v>
      </c>
      <c r="E2922" s="1306">
        <f>D2922*C2922</f>
        <v>270.88607594936713</v>
      </c>
      <c r="F2922" s="1307">
        <v>0.3</v>
      </c>
      <c r="G2922" s="1308">
        <f t="shared" si="962"/>
        <v>81.27</v>
      </c>
      <c r="H2922" s="1306">
        <f>ROUND(G2922*24.09%,2)</f>
        <v>19.579999999999998</v>
      </c>
      <c r="I2922" s="1309">
        <f>G2922+H2922</f>
        <v>100.85</v>
      </c>
    </row>
    <row r="2923" spans="1:9" x14ac:dyDescent="0.2">
      <c r="A2923" s="1288" t="s">
        <v>1881</v>
      </c>
      <c r="B2923" s="1323">
        <f>B2924</f>
        <v>53</v>
      </c>
      <c r="C2923" s="1298">
        <f>C2924</f>
        <v>0.33544303797468356</v>
      </c>
      <c r="D2923" s="1298"/>
      <c r="E2923" s="1298"/>
      <c r="F2923" s="1299"/>
      <c r="G2923" s="1298">
        <f>G2924</f>
        <v>180</v>
      </c>
      <c r="H2923" s="1298">
        <f>H2924</f>
        <v>43.370000000000005</v>
      </c>
      <c r="I2923" s="1300">
        <f>I2924</f>
        <v>223.36999999999998</v>
      </c>
    </row>
    <row r="2924" spans="1:9" ht="25.5" x14ac:dyDescent="0.2">
      <c r="A2924" s="1289" t="s">
        <v>7</v>
      </c>
      <c r="B2924" s="1324">
        <f>SUM(B2925:B2928)</f>
        <v>53</v>
      </c>
      <c r="C2924" s="1302">
        <f>SUM(C2925:C2928)</f>
        <v>0.33544303797468356</v>
      </c>
      <c r="D2924" s="1302"/>
      <c r="E2924" s="1302"/>
      <c r="F2924" s="1312"/>
      <c r="G2924" s="1302">
        <f>SUM(G2925:G2928)</f>
        <v>180</v>
      </c>
      <c r="H2924" s="1302">
        <f>SUM(H2925:H2928)</f>
        <v>43.370000000000005</v>
      </c>
      <c r="I2924" s="1304">
        <f>SUM(I2925:I2928)</f>
        <v>223.36999999999998</v>
      </c>
    </row>
    <row r="2925" spans="1:9" x14ac:dyDescent="0.2">
      <c r="A2925" s="1290" t="s">
        <v>1882</v>
      </c>
      <c r="B2925" s="1325">
        <v>23</v>
      </c>
      <c r="C2925" s="1306">
        <f t="shared" ref="C2925:C2928" si="963">B2925/158</f>
        <v>0.14556962025316456</v>
      </c>
      <c r="D2925" s="1305">
        <v>1365</v>
      </c>
      <c r="E2925" s="1306">
        <f>D2925*C2925</f>
        <v>198.70253164556962</v>
      </c>
      <c r="F2925" s="1307">
        <v>0.3</v>
      </c>
      <c r="G2925" s="1308">
        <f t="shared" ref="G2925:G2928" si="964">ROUND(E2925*F2925,2)</f>
        <v>59.61</v>
      </c>
      <c r="H2925" s="1306">
        <f>ROUND(G2925*24.09%,2)</f>
        <v>14.36</v>
      </c>
      <c r="I2925" s="1309">
        <f>G2925+H2925</f>
        <v>73.97</v>
      </c>
    </row>
    <row r="2926" spans="1:9" x14ac:dyDescent="0.2">
      <c r="A2926" s="1290" t="s">
        <v>1883</v>
      </c>
      <c r="B2926" s="1325">
        <v>8</v>
      </c>
      <c r="C2926" s="1306">
        <f t="shared" si="963"/>
        <v>5.0632911392405063E-2</v>
      </c>
      <c r="D2926" s="1305">
        <v>1570</v>
      </c>
      <c r="E2926" s="1306">
        <f>D2926*C2926</f>
        <v>79.493670886075947</v>
      </c>
      <c r="F2926" s="1307">
        <v>0.3</v>
      </c>
      <c r="G2926" s="1308">
        <f t="shared" si="964"/>
        <v>23.85</v>
      </c>
      <c r="H2926" s="1306">
        <f>ROUND(G2926*24.09%,2)</f>
        <v>5.75</v>
      </c>
      <c r="I2926" s="1309">
        <f>G2926+H2926</f>
        <v>29.6</v>
      </c>
    </row>
    <row r="2927" spans="1:9" x14ac:dyDescent="0.2">
      <c r="A2927" s="1290" t="s">
        <v>1884</v>
      </c>
      <c r="B2927" s="1325">
        <v>8</v>
      </c>
      <c r="C2927" s="1306">
        <f t="shared" si="963"/>
        <v>5.0632911392405063E-2</v>
      </c>
      <c r="D2927" s="1305">
        <v>1980</v>
      </c>
      <c r="E2927" s="1306">
        <f>D2927*C2927</f>
        <v>100.25316455696202</v>
      </c>
      <c r="F2927" s="1307">
        <v>0.3</v>
      </c>
      <c r="G2927" s="1308">
        <f t="shared" si="964"/>
        <v>30.08</v>
      </c>
      <c r="H2927" s="1306">
        <f>ROUND(G2927*24.09%,2)</f>
        <v>7.25</v>
      </c>
      <c r="I2927" s="1309">
        <f>G2927+H2927</f>
        <v>37.33</v>
      </c>
    </row>
    <row r="2928" spans="1:9" x14ac:dyDescent="0.2">
      <c r="A2928" s="1290" t="s">
        <v>1885</v>
      </c>
      <c r="B2928" s="1325">
        <v>14</v>
      </c>
      <c r="C2928" s="1306">
        <f t="shared" si="963"/>
        <v>8.8607594936708861E-2</v>
      </c>
      <c r="D2928" s="1305">
        <v>2500</v>
      </c>
      <c r="E2928" s="1306">
        <f>D2928*C2928</f>
        <v>221.51898734177215</v>
      </c>
      <c r="F2928" s="1307">
        <v>0.3</v>
      </c>
      <c r="G2928" s="1308">
        <f t="shared" si="964"/>
        <v>66.459999999999994</v>
      </c>
      <c r="H2928" s="1306">
        <f>ROUND(G2928*24.09%,2)</f>
        <v>16.010000000000002</v>
      </c>
      <c r="I2928" s="1309">
        <f>G2928+H2928</f>
        <v>82.47</v>
      </c>
    </row>
    <row r="2929" spans="1:9" x14ac:dyDescent="0.2">
      <c r="A2929" s="1288" t="s">
        <v>1491</v>
      </c>
      <c r="B2929" s="1323">
        <f>B2930</f>
        <v>374</v>
      </c>
      <c r="C2929" s="1298">
        <f>C2930</f>
        <v>2.3670886075949364</v>
      </c>
      <c r="D2929" s="1298"/>
      <c r="E2929" s="1298"/>
      <c r="F2929" s="1299"/>
      <c r="G2929" s="1298">
        <f>G2930</f>
        <v>927.33999999999992</v>
      </c>
      <c r="H2929" s="1298">
        <f>H2930</f>
        <v>223.39000000000004</v>
      </c>
      <c r="I2929" s="1300">
        <f>I2930</f>
        <v>1150.73</v>
      </c>
    </row>
    <row r="2930" spans="1:9" ht="25.5" x14ac:dyDescent="0.2">
      <c r="A2930" s="1289" t="s">
        <v>7</v>
      </c>
      <c r="B2930" s="1324">
        <f>SUM(B2931:B2941)</f>
        <v>374</v>
      </c>
      <c r="C2930" s="1302">
        <f>SUM(C2931:C2941)</f>
        <v>2.3670886075949364</v>
      </c>
      <c r="D2930" s="1302"/>
      <c r="E2930" s="1302"/>
      <c r="F2930" s="1312"/>
      <c r="G2930" s="1302">
        <f>SUM(G2931:G2941)</f>
        <v>927.33999999999992</v>
      </c>
      <c r="H2930" s="1302">
        <f>SUM(H2931:H2941)</f>
        <v>223.39000000000004</v>
      </c>
      <c r="I2930" s="1304">
        <f>SUM(I2931:I2941)</f>
        <v>1150.73</v>
      </c>
    </row>
    <row r="2931" spans="1:9" x14ac:dyDescent="0.2">
      <c r="A2931" s="1290" t="s">
        <v>1886</v>
      </c>
      <c r="B2931" s="1325">
        <v>40</v>
      </c>
      <c r="C2931" s="1306">
        <f t="shared" ref="C2931:C2941" si="965">B2931/158</f>
        <v>0.25316455696202533</v>
      </c>
      <c r="D2931" s="1305">
        <v>1060</v>
      </c>
      <c r="E2931" s="1306">
        <f t="shared" ref="E2931:E2941" si="966">D2931*C2931</f>
        <v>268.35443037974687</v>
      </c>
      <c r="F2931" s="1307">
        <v>0.3</v>
      </c>
      <c r="G2931" s="1308">
        <f t="shared" ref="G2931:G2941" si="967">ROUND(E2931*F2931,2)</f>
        <v>80.510000000000005</v>
      </c>
      <c r="H2931" s="1306">
        <f t="shared" ref="H2931:H2941" si="968">ROUND(G2931*24.09%,2)</f>
        <v>19.39</v>
      </c>
      <c r="I2931" s="1309">
        <f t="shared" ref="I2931:I2941" si="969">G2931+H2931</f>
        <v>99.9</v>
      </c>
    </row>
    <row r="2932" spans="1:9" x14ac:dyDescent="0.2">
      <c r="A2932" s="1290" t="s">
        <v>1886</v>
      </c>
      <c r="B2932" s="1325">
        <v>37</v>
      </c>
      <c r="C2932" s="1306">
        <f t="shared" si="965"/>
        <v>0.23417721518987342</v>
      </c>
      <c r="D2932" s="1305">
        <v>1060</v>
      </c>
      <c r="E2932" s="1306">
        <f t="shared" si="966"/>
        <v>248.22784810126583</v>
      </c>
      <c r="F2932" s="1307">
        <v>0.3</v>
      </c>
      <c r="G2932" s="1308">
        <f t="shared" si="967"/>
        <v>74.47</v>
      </c>
      <c r="H2932" s="1306">
        <f t="shared" si="968"/>
        <v>17.940000000000001</v>
      </c>
      <c r="I2932" s="1309">
        <f t="shared" si="969"/>
        <v>92.41</v>
      </c>
    </row>
    <row r="2933" spans="1:9" x14ac:dyDescent="0.2">
      <c r="A2933" s="1290" t="s">
        <v>1886</v>
      </c>
      <c r="B2933" s="1325">
        <v>34</v>
      </c>
      <c r="C2933" s="1306">
        <f t="shared" si="965"/>
        <v>0.21518987341772153</v>
      </c>
      <c r="D2933" s="1305">
        <v>1060</v>
      </c>
      <c r="E2933" s="1306">
        <f t="shared" si="966"/>
        <v>228.10126582278482</v>
      </c>
      <c r="F2933" s="1307">
        <v>0.3</v>
      </c>
      <c r="G2933" s="1308">
        <f t="shared" si="967"/>
        <v>68.430000000000007</v>
      </c>
      <c r="H2933" s="1306">
        <f t="shared" si="968"/>
        <v>16.48</v>
      </c>
      <c r="I2933" s="1309">
        <f t="shared" si="969"/>
        <v>84.910000000000011</v>
      </c>
    </row>
    <row r="2934" spans="1:9" x14ac:dyDescent="0.2">
      <c r="A2934" s="1290" t="s">
        <v>1886</v>
      </c>
      <c r="B2934" s="1325">
        <v>40</v>
      </c>
      <c r="C2934" s="1306">
        <f t="shared" si="965"/>
        <v>0.25316455696202533</v>
      </c>
      <c r="D2934" s="1305">
        <v>1060</v>
      </c>
      <c r="E2934" s="1306">
        <f t="shared" si="966"/>
        <v>268.35443037974687</v>
      </c>
      <c r="F2934" s="1307">
        <v>0.3</v>
      </c>
      <c r="G2934" s="1308">
        <f t="shared" si="967"/>
        <v>80.510000000000005</v>
      </c>
      <c r="H2934" s="1306">
        <f t="shared" si="968"/>
        <v>19.39</v>
      </c>
      <c r="I2934" s="1309">
        <f t="shared" si="969"/>
        <v>99.9</v>
      </c>
    </row>
    <row r="2935" spans="1:9" x14ac:dyDescent="0.2">
      <c r="A2935" s="1290" t="s">
        <v>1887</v>
      </c>
      <c r="B2935" s="1325">
        <v>20</v>
      </c>
      <c r="C2935" s="1306">
        <f t="shared" si="965"/>
        <v>0.12658227848101267</v>
      </c>
      <c r="D2935" s="1305">
        <v>1060</v>
      </c>
      <c r="E2935" s="1306">
        <f t="shared" si="966"/>
        <v>134.17721518987344</v>
      </c>
      <c r="F2935" s="1307">
        <v>0.3</v>
      </c>
      <c r="G2935" s="1308">
        <f t="shared" si="967"/>
        <v>40.25</v>
      </c>
      <c r="H2935" s="1306">
        <f t="shared" si="968"/>
        <v>9.6999999999999993</v>
      </c>
      <c r="I2935" s="1309">
        <f t="shared" si="969"/>
        <v>49.95</v>
      </c>
    </row>
    <row r="2936" spans="1:9" x14ac:dyDescent="0.2">
      <c r="A2936" s="1290" t="s">
        <v>1887</v>
      </c>
      <c r="B2936" s="1325">
        <v>17</v>
      </c>
      <c r="C2936" s="1306">
        <f t="shared" si="965"/>
        <v>0.10759493670886076</v>
      </c>
      <c r="D2936" s="1305">
        <v>1060</v>
      </c>
      <c r="E2936" s="1306">
        <f t="shared" si="966"/>
        <v>114.05063291139241</v>
      </c>
      <c r="F2936" s="1307">
        <v>0.3</v>
      </c>
      <c r="G2936" s="1308">
        <f t="shared" si="967"/>
        <v>34.22</v>
      </c>
      <c r="H2936" s="1306">
        <f t="shared" si="968"/>
        <v>8.24</v>
      </c>
      <c r="I2936" s="1309">
        <f t="shared" si="969"/>
        <v>42.46</v>
      </c>
    </row>
    <row r="2937" spans="1:9" ht="25.5" x14ac:dyDescent="0.2">
      <c r="A2937" s="1290" t="s">
        <v>1888</v>
      </c>
      <c r="B2937" s="1325">
        <v>32</v>
      </c>
      <c r="C2937" s="1306">
        <f t="shared" si="965"/>
        <v>0.20253164556962025</v>
      </c>
      <c r="D2937" s="1305">
        <v>1115</v>
      </c>
      <c r="E2937" s="1306">
        <f t="shared" si="966"/>
        <v>225.82278481012659</v>
      </c>
      <c r="F2937" s="1307">
        <v>0.3</v>
      </c>
      <c r="G2937" s="1308">
        <f t="shared" si="967"/>
        <v>67.75</v>
      </c>
      <c r="H2937" s="1306">
        <f t="shared" si="968"/>
        <v>16.32</v>
      </c>
      <c r="I2937" s="1309">
        <f t="shared" si="969"/>
        <v>84.07</v>
      </c>
    </row>
    <row r="2938" spans="1:9" x14ac:dyDescent="0.2">
      <c r="A2938" s="1290" t="s">
        <v>1493</v>
      </c>
      <c r="B2938" s="1325">
        <v>50</v>
      </c>
      <c r="C2938" s="1306">
        <f t="shared" si="965"/>
        <v>0.31645569620253167</v>
      </c>
      <c r="D2938" s="1305">
        <v>1385</v>
      </c>
      <c r="E2938" s="1306">
        <f t="shared" si="966"/>
        <v>438.29113924050637</v>
      </c>
      <c r="F2938" s="1307">
        <v>0.3</v>
      </c>
      <c r="G2938" s="1308">
        <f t="shared" si="967"/>
        <v>131.49</v>
      </c>
      <c r="H2938" s="1306">
        <f t="shared" si="968"/>
        <v>31.68</v>
      </c>
      <c r="I2938" s="1309">
        <f t="shared" si="969"/>
        <v>163.17000000000002</v>
      </c>
    </row>
    <row r="2939" spans="1:9" x14ac:dyDescent="0.2">
      <c r="A2939" s="1290" t="s">
        <v>1493</v>
      </c>
      <c r="B2939" s="1325">
        <v>40</v>
      </c>
      <c r="C2939" s="1306">
        <f t="shared" si="965"/>
        <v>0.25316455696202533</v>
      </c>
      <c r="D2939" s="1305">
        <v>1385</v>
      </c>
      <c r="E2939" s="1306">
        <f t="shared" si="966"/>
        <v>350.63291139240511</v>
      </c>
      <c r="F2939" s="1307">
        <v>0.3</v>
      </c>
      <c r="G2939" s="1308">
        <f t="shared" si="967"/>
        <v>105.19</v>
      </c>
      <c r="H2939" s="1306">
        <f t="shared" si="968"/>
        <v>25.34</v>
      </c>
      <c r="I2939" s="1309">
        <f t="shared" si="969"/>
        <v>130.53</v>
      </c>
    </row>
    <row r="2940" spans="1:9" x14ac:dyDescent="0.2">
      <c r="A2940" s="1290" t="s">
        <v>1493</v>
      </c>
      <c r="B2940" s="1325">
        <v>28</v>
      </c>
      <c r="C2940" s="1306">
        <f t="shared" si="965"/>
        <v>0.17721518987341772</v>
      </c>
      <c r="D2940" s="1305">
        <v>1385</v>
      </c>
      <c r="E2940" s="1306">
        <f t="shared" si="966"/>
        <v>245.44303797468353</v>
      </c>
      <c r="F2940" s="1307">
        <v>0.3</v>
      </c>
      <c r="G2940" s="1308">
        <f t="shared" si="967"/>
        <v>73.63</v>
      </c>
      <c r="H2940" s="1306">
        <f t="shared" si="968"/>
        <v>17.739999999999998</v>
      </c>
      <c r="I2940" s="1309">
        <f t="shared" si="969"/>
        <v>91.36999999999999</v>
      </c>
    </row>
    <row r="2941" spans="1:9" x14ac:dyDescent="0.2">
      <c r="A2941" s="1290" t="s">
        <v>1889</v>
      </c>
      <c r="B2941" s="1325">
        <v>36</v>
      </c>
      <c r="C2941" s="1306">
        <f t="shared" si="965"/>
        <v>0.22784810126582278</v>
      </c>
      <c r="D2941" s="1305">
        <v>2500</v>
      </c>
      <c r="E2941" s="1306">
        <f t="shared" si="966"/>
        <v>569.62025316455697</v>
      </c>
      <c r="F2941" s="1307">
        <v>0.3</v>
      </c>
      <c r="G2941" s="1308">
        <f t="shared" si="967"/>
        <v>170.89</v>
      </c>
      <c r="H2941" s="1306">
        <f t="shared" si="968"/>
        <v>41.17</v>
      </c>
      <c r="I2941" s="1309">
        <f t="shared" si="969"/>
        <v>212.06</v>
      </c>
    </row>
    <row r="2942" spans="1:9" x14ac:dyDescent="0.2">
      <c r="A2942" s="1288" t="s">
        <v>1890</v>
      </c>
      <c r="B2942" s="1323">
        <f>B2943</f>
        <v>346</v>
      </c>
      <c r="C2942" s="1298">
        <f>C2943</f>
        <v>2.1898734177215191</v>
      </c>
      <c r="D2942" s="1298"/>
      <c r="E2942" s="1298"/>
      <c r="F2942" s="1299"/>
      <c r="G2942" s="1298">
        <f>G2943</f>
        <v>964.67000000000007</v>
      </c>
      <c r="H2942" s="1298">
        <f>H2943</f>
        <v>232.36999999999998</v>
      </c>
      <c r="I2942" s="1300">
        <f>I2943</f>
        <v>1197.04</v>
      </c>
    </row>
    <row r="2943" spans="1:9" ht="25.5" x14ac:dyDescent="0.2">
      <c r="A2943" s="1289" t="s">
        <v>7</v>
      </c>
      <c r="B2943" s="1324">
        <f>SUM(B2944:B2953)</f>
        <v>346</v>
      </c>
      <c r="C2943" s="1302">
        <f>SUM(C2944:C2953)</f>
        <v>2.1898734177215191</v>
      </c>
      <c r="D2943" s="1302"/>
      <c r="E2943" s="1302"/>
      <c r="F2943" s="1312"/>
      <c r="G2943" s="1302">
        <f>SUM(G2944:G2953)</f>
        <v>964.67000000000007</v>
      </c>
      <c r="H2943" s="1302">
        <f>SUM(H2944:H2953)</f>
        <v>232.36999999999998</v>
      </c>
      <c r="I2943" s="1304">
        <f>SUM(I2944:I2953)</f>
        <v>1197.04</v>
      </c>
    </row>
    <row r="2944" spans="1:9" x14ac:dyDescent="0.2">
      <c r="A2944" s="1290" t="s">
        <v>1891</v>
      </c>
      <c r="B2944" s="1325">
        <v>8</v>
      </c>
      <c r="C2944" s="1306">
        <f t="shared" ref="C2944:C2953" si="970">B2944/158</f>
        <v>5.0632911392405063E-2</v>
      </c>
      <c r="D2944" s="1305">
        <v>790</v>
      </c>
      <c r="E2944" s="1306">
        <f t="shared" ref="E2944:E2953" si="971">D2944*C2944</f>
        <v>40</v>
      </c>
      <c r="F2944" s="1307">
        <v>0.3</v>
      </c>
      <c r="G2944" s="1308">
        <f t="shared" ref="G2944:G2953" si="972">ROUND(E2944*F2944,2)</f>
        <v>12</v>
      </c>
      <c r="H2944" s="1306">
        <f t="shared" ref="H2944:H2953" si="973">ROUND(G2944*24.09%,2)</f>
        <v>2.89</v>
      </c>
      <c r="I2944" s="1309">
        <f t="shared" ref="I2944:I2953" si="974">G2944+H2944</f>
        <v>14.89</v>
      </c>
    </row>
    <row r="2945" spans="1:9" x14ac:dyDescent="0.2">
      <c r="A2945" s="1290" t="s">
        <v>1892</v>
      </c>
      <c r="B2945" s="1325">
        <v>30</v>
      </c>
      <c r="C2945" s="1306">
        <f t="shared" si="970"/>
        <v>0.189873417721519</v>
      </c>
      <c r="D2945" s="1305">
        <v>1000</v>
      </c>
      <c r="E2945" s="1306">
        <f t="shared" si="971"/>
        <v>189.87341772151899</v>
      </c>
      <c r="F2945" s="1307">
        <v>0.3</v>
      </c>
      <c r="G2945" s="1308">
        <f t="shared" si="972"/>
        <v>56.96</v>
      </c>
      <c r="H2945" s="1306">
        <f t="shared" si="973"/>
        <v>13.72</v>
      </c>
      <c r="I2945" s="1309">
        <f t="shared" si="974"/>
        <v>70.680000000000007</v>
      </c>
    </row>
    <row r="2946" spans="1:9" x14ac:dyDescent="0.2">
      <c r="A2946" s="1290" t="s">
        <v>1893</v>
      </c>
      <c r="B2946" s="1325">
        <v>8</v>
      </c>
      <c r="C2946" s="1306">
        <f t="shared" si="970"/>
        <v>5.0632911392405063E-2</v>
      </c>
      <c r="D2946" s="1305">
        <v>1000</v>
      </c>
      <c r="E2946" s="1306">
        <f t="shared" si="971"/>
        <v>50.632911392405063</v>
      </c>
      <c r="F2946" s="1307">
        <v>0.3</v>
      </c>
      <c r="G2946" s="1308">
        <f t="shared" si="972"/>
        <v>15.19</v>
      </c>
      <c r="H2946" s="1306">
        <f t="shared" si="973"/>
        <v>3.66</v>
      </c>
      <c r="I2946" s="1309">
        <f t="shared" si="974"/>
        <v>18.850000000000001</v>
      </c>
    </row>
    <row r="2947" spans="1:9" x14ac:dyDescent="0.2">
      <c r="A2947" s="1290" t="s">
        <v>1894</v>
      </c>
      <c r="B2947" s="1325">
        <v>41</v>
      </c>
      <c r="C2947" s="1306">
        <f t="shared" si="970"/>
        <v>0.25949367088607594</v>
      </c>
      <c r="D2947" s="1305">
        <v>1160</v>
      </c>
      <c r="E2947" s="1306">
        <f t="shared" si="971"/>
        <v>301.01265822784808</v>
      </c>
      <c r="F2947" s="1307">
        <v>0.3</v>
      </c>
      <c r="G2947" s="1308">
        <f t="shared" si="972"/>
        <v>90.3</v>
      </c>
      <c r="H2947" s="1306">
        <f t="shared" si="973"/>
        <v>21.75</v>
      </c>
      <c r="I2947" s="1309">
        <f t="shared" si="974"/>
        <v>112.05</v>
      </c>
    </row>
    <row r="2948" spans="1:9" ht="25.5" x14ac:dyDescent="0.2">
      <c r="A2948" s="1290" t="s">
        <v>1895</v>
      </c>
      <c r="B2948" s="1325">
        <v>68</v>
      </c>
      <c r="C2948" s="1306">
        <f t="shared" si="970"/>
        <v>0.43037974683544306</v>
      </c>
      <c r="D2948" s="1305">
        <v>1470</v>
      </c>
      <c r="E2948" s="1306">
        <f t="shared" si="971"/>
        <v>632.65822784810132</v>
      </c>
      <c r="F2948" s="1307">
        <v>0.3</v>
      </c>
      <c r="G2948" s="1308">
        <f t="shared" si="972"/>
        <v>189.8</v>
      </c>
      <c r="H2948" s="1306">
        <f t="shared" si="973"/>
        <v>45.72</v>
      </c>
      <c r="I2948" s="1309">
        <f t="shared" si="974"/>
        <v>235.52</v>
      </c>
    </row>
    <row r="2949" spans="1:9" x14ac:dyDescent="0.2">
      <c r="A2949" s="1290" t="s">
        <v>1896</v>
      </c>
      <c r="B2949" s="1325">
        <v>72</v>
      </c>
      <c r="C2949" s="1306">
        <f t="shared" si="970"/>
        <v>0.45569620253164556</v>
      </c>
      <c r="D2949" s="1305">
        <v>1580</v>
      </c>
      <c r="E2949" s="1306">
        <f t="shared" si="971"/>
        <v>720</v>
      </c>
      <c r="F2949" s="1307">
        <v>0.3</v>
      </c>
      <c r="G2949" s="1308">
        <f t="shared" si="972"/>
        <v>216</v>
      </c>
      <c r="H2949" s="1306">
        <f t="shared" si="973"/>
        <v>52.03</v>
      </c>
      <c r="I2949" s="1309">
        <f t="shared" si="974"/>
        <v>268.02999999999997</v>
      </c>
    </row>
    <row r="2950" spans="1:9" x14ac:dyDescent="0.2">
      <c r="A2950" s="1290" t="s">
        <v>1897</v>
      </c>
      <c r="B2950" s="1325">
        <v>35</v>
      </c>
      <c r="C2950" s="1306">
        <f t="shared" si="970"/>
        <v>0.22151898734177214</v>
      </c>
      <c r="D2950" s="1305">
        <v>1580</v>
      </c>
      <c r="E2950" s="1306">
        <f t="shared" si="971"/>
        <v>350</v>
      </c>
      <c r="F2950" s="1307">
        <v>0.3</v>
      </c>
      <c r="G2950" s="1308">
        <f t="shared" si="972"/>
        <v>105</v>
      </c>
      <c r="H2950" s="1306">
        <f t="shared" si="973"/>
        <v>25.29</v>
      </c>
      <c r="I2950" s="1309">
        <f t="shared" si="974"/>
        <v>130.29</v>
      </c>
    </row>
    <row r="2951" spans="1:9" x14ac:dyDescent="0.2">
      <c r="A2951" s="1290" t="s">
        <v>1898</v>
      </c>
      <c r="B2951" s="1325">
        <v>20</v>
      </c>
      <c r="C2951" s="1306">
        <f t="shared" si="970"/>
        <v>0.12658227848101267</v>
      </c>
      <c r="D2951" s="1305">
        <v>2500</v>
      </c>
      <c r="E2951" s="1306">
        <f t="shared" si="971"/>
        <v>316.45569620253167</v>
      </c>
      <c r="F2951" s="1307">
        <v>0.3</v>
      </c>
      <c r="G2951" s="1308">
        <f t="shared" si="972"/>
        <v>94.94</v>
      </c>
      <c r="H2951" s="1306">
        <f t="shared" si="973"/>
        <v>22.87</v>
      </c>
      <c r="I2951" s="1309">
        <f t="shared" si="974"/>
        <v>117.81</v>
      </c>
    </row>
    <row r="2952" spans="1:9" ht="25.5" x14ac:dyDescent="0.2">
      <c r="A2952" s="1290" t="s">
        <v>1899</v>
      </c>
      <c r="B2952" s="1325">
        <v>8</v>
      </c>
      <c r="C2952" s="1306">
        <f t="shared" si="970"/>
        <v>5.0632911392405063E-2</v>
      </c>
      <c r="D2952" s="1305">
        <v>1470</v>
      </c>
      <c r="E2952" s="1306">
        <f t="shared" si="971"/>
        <v>74.430379746835442</v>
      </c>
      <c r="F2952" s="1307">
        <v>0.3</v>
      </c>
      <c r="G2952" s="1308">
        <f t="shared" si="972"/>
        <v>22.33</v>
      </c>
      <c r="H2952" s="1306">
        <f t="shared" si="973"/>
        <v>5.38</v>
      </c>
      <c r="I2952" s="1309">
        <f t="shared" si="974"/>
        <v>27.709999999999997</v>
      </c>
    </row>
    <row r="2953" spans="1:9" x14ac:dyDescent="0.2">
      <c r="A2953" s="1290" t="s">
        <v>1900</v>
      </c>
      <c r="B2953" s="1325">
        <v>56</v>
      </c>
      <c r="C2953" s="1306">
        <f t="shared" si="970"/>
        <v>0.35443037974683544</v>
      </c>
      <c r="D2953" s="1305">
        <v>1525</v>
      </c>
      <c r="E2953" s="1306">
        <f t="shared" si="971"/>
        <v>540.50632911392404</v>
      </c>
      <c r="F2953" s="1307">
        <v>0.3</v>
      </c>
      <c r="G2953" s="1308">
        <f t="shared" si="972"/>
        <v>162.15</v>
      </c>
      <c r="H2953" s="1306">
        <f t="shared" si="973"/>
        <v>39.06</v>
      </c>
      <c r="I2953" s="1309">
        <f t="shared" si="974"/>
        <v>201.21</v>
      </c>
    </row>
    <row r="2954" spans="1:9" x14ac:dyDescent="0.2">
      <c r="A2954" s="1288" t="s">
        <v>1901</v>
      </c>
      <c r="B2954" s="1323">
        <f>B2955</f>
        <v>2167.5</v>
      </c>
      <c r="C2954" s="1298">
        <f>C2955</f>
        <v>13.718354430379746</v>
      </c>
      <c r="D2954" s="1298"/>
      <c r="E2954" s="1298"/>
      <c r="F2954" s="1299"/>
      <c r="G2954" s="1298">
        <f>G2955</f>
        <v>3364.0499999999997</v>
      </c>
      <c r="H2954" s="1298">
        <f>H2955</f>
        <v>810.43000000000018</v>
      </c>
      <c r="I2954" s="1300">
        <f>I2955</f>
        <v>4174.4799999999987</v>
      </c>
    </row>
    <row r="2955" spans="1:9" ht="25.5" x14ac:dyDescent="0.2">
      <c r="A2955" s="1289" t="s">
        <v>7</v>
      </c>
      <c r="B2955" s="1324">
        <f>SUM(B2956:B3002)</f>
        <v>2167.5</v>
      </c>
      <c r="C2955" s="1302">
        <f>SUM(C2956:C3002)</f>
        <v>13.718354430379746</v>
      </c>
      <c r="D2955" s="1302"/>
      <c r="E2955" s="1302"/>
      <c r="F2955" s="1312"/>
      <c r="G2955" s="1302">
        <f>SUM(G2956:G3002)</f>
        <v>3364.0499999999997</v>
      </c>
      <c r="H2955" s="1302">
        <f>SUM(H2956:H3002)</f>
        <v>810.43000000000018</v>
      </c>
      <c r="I2955" s="1304">
        <f>SUM(I2956:I3002)</f>
        <v>4174.4799999999987</v>
      </c>
    </row>
    <row r="2956" spans="1:9" ht="25.5" x14ac:dyDescent="0.2">
      <c r="A2956" s="1290" t="s">
        <v>1902</v>
      </c>
      <c r="B2956" s="1325">
        <v>48</v>
      </c>
      <c r="C2956" s="1306">
        <f t="shared" ref="C2956:C3002" si="975">B2956/158</f>
        <v>0.30379746835443039</v>
      </c>
      <c r="D2956" s="1305">
        <v>1525</v>
      </c>
      <c r="E2956" s="1306">
        <f>D2956*C2956</f>
        <v>463.29113924050637</v>
      </c>
      <c r="F2956" s="1307">
        <v>0.3</v>
      </c>
      <c r="G2956" s="1308">
        <f t="shared" ref="G2956:G3002" si="976">ROUND(E2956*F2956,2)</f>
        <v>138.99</v>
      </c>
      <c r="H2956" s="1306">
        <f t="shared" ref="H2956:H3002" si="977">ROUND(G2956*24.09%,2)</f>
        <v>33.479999999999997</v>
      </c>
      <c r="I2956" s="1309">
        <f t="shared" ref="I2956:I3002" si="978">G2956+H2956</f>
        <v>172.47</v>
      </c>
    </row>
    <row r="2957" spans="1:9" x14ac:dyDescent="0.2">
      <c r="A2957" s="1290" t="s">
        <v>1903</v>
      </c>
      <c r="B2957" s="1325">
        <v>16</v>
      </c>
      <c r="C2957" s="1306">
        <f t="shared" si="975"/>
        <v>0.10126582278481013</v>
      </c>
      <c r="D2957" s="1305">
        <v>1715</v>
      </c>
      <c r="E2957" s="1306">
        <f>D2957*C2957</f>
        <v>173.67088607594937</v>
      </c>
      <c r="F2957" s="1307">
        <v>0.3</v>
      </c>
      <c r="G2957" s="1308">
        <f t="shared" si="976"/>
        <v>52.1</v>
      </c>
      <c r="H2957" s="1306">
        <f t="shared" si="977"/>
        <v>12.55</v>
      </c>
      <c r="I2957" s="1309">
        <f t="shared" si="978"/>
        <v>64.650000000000006</v>
      </c>
    </row>
    <row r="2958" spans="1:9" x14ac:dyDescent="0.2">
      <c r="A2958" s="1290" t="s">
        <v>1904</v>
      </c>
      <c r="B2958" s="1325">
        <v>24</v>
      </c>
      <c r="C2958" s="1306">
        <f t="shared" si="975"/>
        <v>0.15189873417721519</v>
      </c>
      <c r="D2958" s="1305">
        <v>2300</v>
      </c>
      <c r="E2958" s="1306">
        <f>D2958*C2958</f>
        <v>349.36708860759495</v>
      </c>
      <c r="F2958" s="1307">
        <v>0.3</v>
      </c>
      <c r="G2958" s="1308">
        <f t="shared" si="976"/>
        <v>104.81</v>
      </c>
      <c r="H2958" s="1306">
        <f t="shared" si="977"/>
        <v>25.25</v>
      </c>
      <c r="I2958" s="1309">
        <f t="shared" si="978"/>
        <v>130.06</v>
      </c>
    </row>
    <row r="2959" spans="1:9" ht="25.5" x14ac:dyDescent="0.2">
      <c r="A2959" s="1290" t="s">
        <v>1905</v>
      </c>
      <c r="B2959" s="1325">
        <v>158</v>
      </c>
      <c r="C2959" s="1306">
        <f t="shared" si="975"/>
        <v>1</v>
      </c>
      <c r="D2959" s="1305">
        <v>2150</v>
      </c>
      <c r="E2959" s="1306">
        <f>D2959*C2959</f>
        <v>2150</v>
      </c>
      <c r="F2959" s="1307">
        <v>0.3</v>
      </c>
      <c r="G2959" s="1308">
        <f t="shared" si="976"/>
        <v>645</v>
      </c>
      <c r="H2959" s="1306">
        <f t="shared" si="977"/>
        <v>155.38</v>
      </c>
      <c r="I2959" s="1309">
        <f t="shared" si="978"/>
        <v>800.38</v>
      </c>
    </row>
    <row r="2960" spans="1:9" x14ac:dyDescent="0.2">
      <c r="A2960" s="1290" t="s">
        <v>1906</v>
      </c>
      <c r="B2960" s="1325">
        <v>38.5</v>
      </c>
      <c r="C2960" s="1306">
        <f t="shared" si="975"/>
        <v>0.24367088607594936</v>
      </c>
      <c r="D2960" s="1305">
        <v>3.7763</v>
      </c>
      <c r="E2960" s="1306">
        <f>D2960*B2960</f>
        <v>145.38755</v>
      </c>
      <c r="F2960" s="1307">
        <v>0.3</v>
      </c>
      <c r="G2960" s="1308">
        <f t="shared" si="976"/>
        <v>43.62</v>
      </c>
      <c r="H2960" s="1306">
        <f t="shared" si="977"/>
        <v>10.51</v>
      </c>
      <c r="I2960" s="1309">
        <f t="shared" si="978"/>
        <v>54.129999999999995</v>
      </c>
    </row>
    <row r="2961" spans="1:9" x14ac:dyDescent="0.2">
      <c r="A2961" s="1290" t="s">
        <v>1906</v>
      </c>
      <c r="B2961" s="1325">
        <v>42</v>
      </c>
      <c r="C2961" s="1306">
        <f t="shared" si="975"/>
        <v>0.26582278481012656</v>
      </c>
      <c r="D2961" s="1305">
        <v>3.7763</v>
      </c>
      <c r="E2961" s="1306">
        <f>D2961*B2961</f>
        <v>158.6046</v>
      </c>
      <c r="F2961" s="1307">
        <v>0.3</v>
      </c>
      <c r="G2961" s="1308">
        <f t="shared" si="976"/>
        <v>47.58</v>
      </c>
      <c r="H2961" s="1306">
        <f t="shared" si="977"/>
        <v>11.46</v>
      </c>
      <c r="I2961" s="1309">
        <f t="shared" si="978"/>
        <v>59.04</v>
      </c>
    </row>
    <row r="2962" spans="1:9" x14ac:dyDescent="0.2">
      <c r="A2962" s="1290" t="s">
        <v>1906</v>
      </c>
      <c r="B2962" s="1325">
        <v>34.5</v>
      </c>
      <c r="C2962" s="1306">
        <f t="shared" si="975"/>
        <v>0.21835443037974683</v>
      </c>
      <c r="D2962" s="1305">
        <v>3.7763</v>
      </c>
      <c r="E2962" s="1306">
        <f>D2962*B2962</f>
        <v>130.28235000000001</v>
      </c>
      <c r="F2962" s="1307">
        <v>0.3</v>
      </c>
      <c r="G2962" s="1308">
        <f t="shared" si="976"/>
        <v>39.08</v>
      </c>
      <c r="H2962" s="1306">
        <f t="shared" si="977"/>
        <v>9.41</v>
      </c>
      <c r="I2962" s="1309">
        <f t="shared" si="978"/>
        <v>48.489999999999995</v>
      </c>
    </row>
    <row r="2963" spans="1:9" x14ac:dyDescent="0.2">
      <c r="A2963" s="1290" t="s">
        <v>1907</v>
      </c>
      <c r="B2963" s="1325">
        <v>17.5</v>
      </c>
      <c r="C2963" s="1306">
        <f t="shared" si="975"/>
        <v>0.11075949367088607</v>
      </c>
      <c r="D2963" s="1305">
        <v>3.7763</v>
      </c>
      <c r="E2963" s="1306">
        <f>D2963*B2963</f>
        <v>66.085250000000002</v>
      </c>
      <c r="F2963" s="1307">
        <v>0.3</v>
      </c>
      <c r="G2963" s="1308">
        <f t="shared" si="976"/>
        <v>19.829999999999998</v>
      </c>
      <c r="H2963" s="1306">
        <f t="shared" si="977"/>
        <v>4.78</v>
      </c>
      <c r="I2963" s="1309">
        <f t="shared" si="978"/>
        <v>24.61</v>
      </c>
    </row>
    <row r="2964" spans="1:9" x14ac:dyDescent="0.2">
      <c r="A2964" s="1290" t="s">
        <v>1907</v>
      </c>
      <c r="B2964" s="1325">
        <v>17.5</v>
      </c>
      <c r="C2964" s="1306">
        <f t="shared" si="975"/>
        <v>0.11075949367088607</v>
      </c>
      <c r="D2964" s="1305">
        <v>3.7763</v>
      </c>
      <c r="E2964" s="1306">
        <f>D2964*B2964</f>
        <v>66.085250000000002</v>
      </c>
      <c r="F2964" s="1307">
        <v>0.3</v>
      </c>
      <c r="G2964" s="1308">
        <f t="shared" si="976"/>
        <v>19.829999999999998</v>
      </c>
      <c r="H2964" s="1306">
        <f t="shared" si="977"/>
        <v>4.78</v>
      </c>
      <c r="I2964" s="1309">
        <f t="shared" si="978"/>
        <v>24.61</v>
      </c>
    </row>
    <row r="2965" spans="1:9" x14ac:dyDescent="0.2">
      <c r="A2965" s="1290" t="s">
        <v>204</v>
      </c>
      <c r="B2965" s="1325">
        <v>8</v>
      </c>
      <c r="C2965" s="1306">
        <f t="shared" si="975"/>
        <v>5.0632911392405063E-2</v>
      </c>
      <c r="D2965" s="1305">
        <v>895</v>
      </c>
      <c r="E2965" s="1306">
        <f>D2965*C2965</f>
        <v>45.316455696202532</v>
      </c>
      <c r="F2965" s="1307">
        <v>0.3</v>
      </c>
      <c r="G2965" s="1308">
        <f t="shared" si="976"/>
        <v>13.59</v>
      </c>
      <c r="H2965" s="1306">
        <f t="shared" si="977"/>
        <v>3.27</v>
      </c>
      <c r="I2965" s="1309">
        <f t="shared" si="978"/>
        <v>16.86</v>
      </c>
    </row>
    <row r="2966" spans="1:9" x14ac:dyDescent="0.2">
      <c r="A2966" s="1290" t="s">
        <v>204</v>
      </c>
      <c r="B2966" s="1325">
        <v>8</v>
      </c>
      <c r="C2966" s="1306">
        <f t="shared" si="975"/>
        <v>5.0632911392405063E-2</v>
      </c>
      <c r="D2966" s="1305">
        <v>895</v>
      </c>
      <c r="E2966" s="1306">
        <f>D2966*C2966</f>
        <v>45.316455696202532</v>
      </c>
      <c r="F2966" s="1307">
        <v>0.3</v>
      </c>
      <c r="G2966" s="1308">
        <f t="shared" si="976"/>
        <v>13.59</v>
      </c>
      <c r="H2966" s="1306">
        <f t="shared" si="977"/>
        <v>3.27</v>
      </c>
      <c r="I2966" s="1309">
        <f t="shared" si="978"/>
        <v>16.86</v>
      </c>
    </row>
    <row r="2967" spans="1:9" x14ac:dyDescent="0.2">
      <c r="A2967" s="1290" t="s">
        <v>633</v>
      </c>
      <c r="B2967" s="1325">
        <v>16</v>
      </c>
      <c r="C2967" s="1306">
        <f t="shared" si="975"/>
        <v>0.10126582278481013</v>
      </c>
      <c r="D2967" s="1305">
        <v>895</v>
      </c>
      <c r="E2967" s="1306">
        <f>D2967*C2967</f>
        <v>90.632911392405063</v>
      </c>
      <c r="F2967" s="1307">
        <v>0.3</v>
      </c>
      <c r="G2967" s="1308">
        <f t="shared" si="976"/>
        <v>27.19</v>
      </c>
      <c r="H2967" s="1306">
        <f t="shared" si="977"/>
        <v>6.55</v>
      </c>
      <c r="I2967" s="1309">
        <f t="shared" si="978"/>
        <v>33.74</v>
      </c>
    </row>
    <row r="2968" spans="1:9" x14ac:dyDescent="0.2">
      <c r="A2968" s="1290" t="s">
        <v>633</v>
      </c>
      <c r="B2968" s="1325">
        <v>8</v>
      </c>
      <c r="C2968" s="1306">
        <f t="shared" si="975"/>
        <v>5.0632911392405063E-2</v>
      </c>
      <c r="D2968" s="1305">
        <v>895</v>
      </c>
      <c r="E2968" s="1306">
        <f>D2968*C2968</f>
        <v>45.316455696202532</v>
      </c>
      <c r="F2968" s="1307">
        <v>0.3</v>
      </c>
      <c r="G2968" s="1308">
        <f t="shared" si="976"/>
        <v>13.59</v>
      </c>
      <c r="H2968" s="1306">
        <f t="shared" si="977"/>
        <v>3.27</v>
      </c>
      <c r="I2968" s="1309">
        <f t="shared" si="978"/>
        <v>16.86</v>
      </c>
    </row>
    <row r="2969" spans="1:9" x14ac:dyDescent="0.2">
      <c r="A2969" s="1290" t="s">
        <v>1908</v>
      </c>
      <c r="B2969" s="1325">
        <v>8</v>
      </c>
      <c r="C2969" s="1306">
        <f t="shared" si="975"/>
        <v>5.0632911392405063E-2</v>
      </c>
      <c r="D2969" s="1305">
        <v>1105</v>
      </c>
      <c r="E2969" s="1306">
        <f>D2969*C2969</f>
        <v>55.949367088607595</v>
      </c>
      <c r="F2969" s="1307">
        <v>0.3</v>
      </c>
      <c r="G2969" s="1308">
        <f t="shared" si="976"/>
        <v>16.78</v>
      </c>
      <c r="H2969" s="1306">
        <f t="shared" si="977"/>
        <v>4.04</v>
      </c>
      <c r="I2969" s="1309">
        <f t="shared" si="978"/>
        <v>20.82</v>
      </c>
    </row>
    <row r="2970" spans="1:9" x14ac:dyDescent="0.2">
      <c r="A2970" s="1290" t="s">
        <v>1906</v>
      </c>
      <c r="B2970" s="1325">
        <v>47</v>
      </c>
      <c r="C2970" s="1306">
        <f t="shared" si="975"/>
        <v>0.29746835443037972</v>
      </c>
      <c r="D2970" s="1305">
        <v>3.7763</v>
      </c>
      <c r="E2970" s="1306">
        <f t="shared" ref="E2970:E2977" si="979">D2970*B2970</f>
        <v>177.48609999999999</v>
      </c>
      <c r="F2970" s="1307">
        <v>0.3</v>
      </c>
      <c r="G2970" s="1308">
        <f t="shared" si="976"/>
        <v>53.25</v>
      </c>
      <c r="H2970" s="1306">
        <f t="shared" si="977"/>
        <v>12.83</v>
      </c>
      <c r="I2970" s="1309">
        <f t="shared" si="978"/>
        <v>66.08</v>
      </c>
    </row>
    <row r="2971" spans="1:9" x14ac:dyDescent="0.2">
      <c r="A2971" s="1290" t="s">
        <v>1907</v>
      </c>
      <c r="B2971" s="1325">
        <v>47</v>
      </c>
      <c r="C2971" s="1306">
        <f t="shared" si="975"/>
        <v>0.29746835443037972</v>
      </c>
      <c r="D2971" s="1305">
        <v>3.7763</v>
      </c>
      <c r="E2971" s="1306">
        <f t="shared" si="979"/>
        <v>177.48609999999999</v>
      </c>
      <c r="F2971" s="1307">
        <v>0.3</v>
      </c>
      <c r="G2971" s="1308">
        <f t="shared" si="976"/>
        <v>53.25</v>
      </c>
      <c r="H2971" s="1306">
        <f t="shared" si="977"/>
        <v>12.83</v>
      </c>
      <c r="I2971" s="1309">
        <f t="shared" si="978"/>
        <v>66.08</v>
      </c>
    </row>
    <row r="2972" spans="1:9" x14ac:dyDescent="0.2">
      <c r="A2972" s="1290" t="s">
        <v>1907</v>
      </c>
      <c r="B2972" s="1325">
        <v>47</v>
      </c>
      <c r="C2972" s="1306">
        <f t="shared" si="975"/>
        <v>0.29746835443037972</v>
      </c>
      <c r="D2972" s="1305">
        <v>3.7763</v>
      </c>
      <c r="E2972" s="1306">
        <f t="shared" si="979"/>
        <v>177.48609999999999</v>
      </c>
      <c r="F2972" s="1307">
        <v>0.3</v>
      </c>
      <c r="G2972" s="1308">
        <f t="shared" si="976"/>
        <v>53.25</v>
      </c>
      <c r="H2972" s="1306">
        <f t="shared" si="977"/>
        <v>12.83</v>
      </c>
      <c r="I2972" s="1309">
        <f t="shared" si="978"/>
        <v>66.08</v>
      </c>
    </row>
    <row r="2973" spans="1:9" x14ac:dyDescent="0.2">
      <c r="A2973" s="1290" t="s">
        <v>1907</v>
      </c>
      <c r="B2973" s="1325">
        <v>80.5</v>
      </c>
      <c r="C2973" s="1306">
        <f t="shared" si="975"/>
        <v>0.509493670886076</v>
      </c>
      <c r="D2973" s="1305">
        <v>3.7763</v>
      </c>
      <c r="E2973" s="1306">
        <f t="shared" si="979"/>
        <v>303.99214999999998</v>
      </c>
      <c r="F2973" s="1307">
        <v>0.3</v>
      </c>
      <c r="G2973" s="1308">
        <f t="shared" si="976"/>
        <v>91.2</v>
      </c>
      <c r="H2973" s="1306">
        <f t="shared" si="977"/>
        <v>21.97</v>
      </c>
      <c r="I2973" s="1309">
        <f t="shared" si="978"/>
        <v>113.17</v>
      </c>
    </row>
    <row r="2974" spans="1:9" x14ac:dyDescent="0.2">
      <c r="A2974" s="1290" t="s">
        <v>1906</v>
      </c>
      <c r="B2974" s="1325">
        <v>70.5</v>
      </c>
      <c r="C2974" s="1306">
        <f t="shared" si="975"/>
        <v>0.44620253164556961</v>
      </c>
      <c r="D2974" s="1305">
        <v>3.7763</v>
      </c>
      <c r="E2974" s="1306">
        <f t="shared" si="979"/>
        <v>266.22915</v>
      </c>
      <c r="F2974" s="1307">
        <v>0.3</v>
      </c>
      <c r="G2974" s="1308">
        <f t="shared" si="976"/>
        <v>79.87</v>
      </c>
      <c r="H2974" s="1306">
        <f t="shared" si="977"/>
        <v>19.239999999999998</v>
      </c>
      <c r="I2974" s="1309">
        <f t="shared" si="978"/>
        <v>99.11</v>
      </c>
    </row>
    <row r="2975" spans="1:9" x14ac:dyDescent="0.2">
      <c r="A2975" s="1290" t="s">
        <v>1907</v>
      </c>
      <c r="B2975" s="1325">
        <v>94</v>
      </c>
      <c r="C2975" s="1306">
        <f t="shared" si="975"/>
        <v>0.59493670886075944</v>
      </c>
      <c r="D2975" s="1305">
        <v>3.7763</v>
      </c>
      <c r="E2975" s="1306">
        <f t="shared" si="979"/>
        <v>354.97219999999999</v>
      </c>
      <c r="F2975" s="1307">
        <v>0.3</v>
      </c>
      <c r="G2975" s="1308">
        <f t="shared" si="976"/>
        <v>106.49</v>
      </c>
      <c r="H2975" s="1306">
        <f t="shared" si="977"/>
        <v>25.65</v>
      </c>
      <c r="I2975" s="1309">
        <f t="shared" si="978"/>
        <v>132.13999999999999</v>
      </c>
    </row>
    <row r="2976" spans="1:9" x14ac:dyDescent="0.2">
      <c r="A2976" s="1290" t="s">
        <v>1906</v>
      </c>
      <c r="B2976" s="1325">
        <v>87</v>
      </c>
      <c r="C2976" s="1306">
        <f t="shared" si="975"/>
        <v>0.55063291139240511</v>
      </c>
      <c r="D2976" s="1305">
        <v>3.7763</v>
      </c>
      <c r="E2976" s="1306">
        <f t="shared" si="979"/>
        <v>328.53809999999999</v>
      </c>
      <c r="F2976" s="1307">
        <v>0.3</v>
      </c>
      <c r="G2976" s="1308">
        <f t="shared" si="976"/>
        <v>98.56</v>
      </c>
      <c r="H2976" s="1306">
        <f t="shared" si="977"/>
        <v>23.74</v>
      </c>
      <c r="I2976" s="1309">
        <f t="shared" si="978"/>
        <v>122.3</v>
      </c>
    </row>
    <row r="2977" spans="1:9" x14ac:dyDescent="0.2">
      <c r="A2977" s="1290" t="s">
        <v>1906</v>
      </c>
      <c r="B2977" s="1325">
        <v>23.5</v>
      </c>
      <c r="C2977" s="1306">
        <f t="shared" si="975"/>
        <v>0.14873417721518986</v>
      </c>
      <c r="D2977" s="1305">
        <v>3.7763</v>
      </c>
      <c r="E2977" s="1306">
        <f t="shared" si="979"/>
        <v>88.743049999999997</v>
      </c>
      <c r="F2977" s="1307">
        <v>0.3</v>
      </c>
      <c r="G2977" s="1308">
        <f t="shared" si="976"/>
        <v>26.62</v>
      </c>
      <c r="H2977" s="1306">
        <f t="shared" si="977"/>
        <v>6.41</v>
      </c>
      <c r="I2977" s="1309">
        <f t="shared" si="978"/>
        <v>33.03</v>
      </c>
    </row>
    <row r="2978" spans="1:9" x14ac:dyDescent="0.2">
      <c r="A2978" s="1290" t="s">
        <v>634</v>
      </c>
      <c r="B2978" s="1325">
        <v>79</v>
      </c>
      <c r="C2978" s="1306">
        <f t="shared" si="975"/>
        <v>0.5</v>
      </c>
      <c r="D2978" s="1305">
        <v>495</v>
      </c>
      <c r="E2978" s="1306">
        <f t="shared" ref="E2978:E3002" si="980">D2978*C2978</f>
        <v>247.5</v>
      </c>
      <c r="F2978" s="1307">
        <v>0.3</v>
      </c>
      <c r="G2978" s="1308">
        <f t="shared" si="976"/>
        <v>74.25</v>
      </c>
      <c r="H2978" s="1306">
        <f t="shared" si="977"/>
        <v>17.89</v>
      </c>
      <c r="I2978" s="1309">
        <f t="shared" si="978"/>
        <v>92.14</v>
      </c>
    </row>
    <row r="2979" spans="1:9" x14ac:dyDescent="0.2">
      <c r="A2979" s="1290" t="s">
        <v>634</v>
      </c>
      <c r="B2979" s="1325">
        <v>102</v>
      </c>
      <c r="C2979" s="1306">
        <f t="shared" si="975"/>
        <v>0.64556962025316456</v>
      </c>
      <c r="D2979" s="1305">
        <v>495</v>
      </c>
      <c r="E2979" s="1306">
        <f t="shared" si="980"/>
        <v>319.55696202531647</v>
      </c>
      <c r="F2979" s="1307">
        <v>0.3</v>
      </c>
      <c r="G2979" s="1308">
        <f t="shared" si="976"/>
        <v>95.87</v>
      </c>
      <c r="H2979" s="1306">
        <f t="shared" si="977"/>
        <v>23.1</v>
      </c>
      <c r="I2979" s="1309">
        <f t="shared" si="978"/>
        <v>118.97</v>
      </c>
    </row>
    <row r="2980" spans="1:9" x14ac:dyDescent="0.2">
      <c r="A2980" s="1290" t="s">
        <v>634</v>
      </c>
      <c r="B2980" s="1325">
        <v>55</v>
      </c>
      <c r="C2980" s="1306">
        <f t="shared" si="975"/>
        <v>0.34810126582278483</v>
      </c>
      <c r="D2980" s="1305">
        <v>495</v>
      </c>
      <c r="E2980" s="1306">
        <f t="shared" si="980"/>
        <v>172.31012658227849</v>
      </c>
      <c r="F2980" s="1307">
        <v>0.3</v>
      </c>
      <c r="G2980" s="1308">
        <f t="shared" si="976"/>
        <v>51.69</v>
      </c>
      <c r="H2980" s="1306">
        <f t="shared" si="977"/>
        <v>12.45</v>
      </c>
      <c r="I2980" s="1309">
        <f t="shared" si="978"/>
        <v>64.14</v>
      </c>
    </row>
    <row r="2981" spans="1:9" x14ac:dyDescent="0.2">
      <c r="A2981" s="1290" t="s">
        <v>633</v>
      </c>
      <c r="B2981" s="1325">
        <v>47</v>
      </c>
      <c r="C2981" s="1306">
        <f t="shared" si="975"/>
        <v>0.29746835443037972</v>
      </c>
      <c r="D2981" s="1305">
        <v>895</v>
      </c>
      <c r="E2981" s="1306">
        <f t="shared" si="980"/>
        <v>266.23417721518985</v>
      </c>
      <c r="F2981" s="1307">
        <v>0.3</v>
      </c>
      <c r="G2981" s="1308">
        <f t="shared" si="976"/>
        <v>79.87</v>
      </c>
      <c r="H2981" s="1306">
        <f t="shared" si="977"/>
        <v>19.239999999999998</v>
      </c>
      <c r="I2981" s="1309">
        <f t="shared" si="978"/>
        <v>99.11</v>
      </c>
    </row>
    <row r="2982" spans="1:9" x14ac:dyDescent="0.2">
      <c r="A2982" s="1290" t="s">
        <v>204</v>
      </c>
      <c r="B2982" s="1325">
        <v>39</v>
      </c>
      <c r="C2982" s="1306">
        <f t="shared" si="975"/>
        <v>0.24683544303797469</v>
      </c>
      <c r="D2982" s="1305">
        <v>895</v>
      </c>
      <c r="E2982" s="1306">
        <f t="shared" si="980"/>
        <v>220.91772151898735</v>
      </c>
      <c r="F2982" s="1307">
        <v>0.3</v>
      </c>
      <c r="G2982" s="1308">
        <f t="shared" si="976"/>
        <v>66.28</v>
      </c>
      <c r="H2982" s="1306">
        <f t="shared" si="977"/>
        <v>15.97</v>
      </c>
      <c r="I2982" s="1309">
        <f t="shared" si="978"/>
        <v>82.25</v>
      </c>
    </row>
    <row r="2983" spans="1:9" x14ac:dyDescent="0.2">
      <c r="A2983" s="1290" t="s">
        <v>204</v>
      </c>
      <c r="B2983" s="1325">
        <v>39</v>
      </c>
      <c r="C2983" s="1306">
        <f t="shared" si="975"/>
        <v>0.24683544303797469</v>
      </c>
      <c r="D2983" s="1305">
        <v>895</v>
      </c>
      <c r="E2983" s="1306">
        <f t="shared" si="980"/>
        <v>220.91772151898735</v>
      </c>
      <c r="F2983" s="1307">
        <v>0.3</v>
      </c>
      <c r="G2983" s="1308">
        <f t="shared" si="976"/>
        <v>66.28</v>
      </c>
      <c r="H2983" s="1306">
        <f t="shared" si="977"/>
        <v>15.97</v>
      </c>
      <c r="I2983" s="1309">
        <f t="shared" si="978"/>
        <v>82.25</v>
      </c>
    </row>
    <row r="2984" spans="1:9" x14ac:dyDescent="0.2">
      <c r="A2984" s="1290" t="s">
        <v>634</v>
      </c>
      <c r="B2984" s="1325">
        <v>71</v>
      </c>
      <c r="C2984" s="1306">
        <f t="shared" si="975"/>
        <v>0.44936708860759494</v>
      </c>
      <c r="D2984" s="1305">
        <v>495</v>
      </c>
      <c r="E2984" s="1306">
        <f t="shared" si="980"/>
        <v>222.4367088607595</v>
      </c>
      <c r="F2984" s="1307">
        <v>0.3</v>
      </c>
      <c r="G2984" s="1308">
        <f t="shared" si="976"/>
        <v>66.73</v>
      </c>
      <c r="H2984" s="1306">
        <f t="shared" si="977"/>
        <v>16.079999999999998</v>
      </c>
      <c r="I2984" s="1309">
        <f t="shared" si="978"/>
        <v>82.81</v>
      </c>
    </row>
    <row r="2985" spans="1:9" x14ac:dyDescent="0.2">
      <c r="A2985" s="1290" t="s">
        <v>634</v>
      </c>
      <c r="B2985" s="1325">
        <v>40</v>
      </c>
      <c r="C2985" s="1306">
        <f t="shared" si="975"/>
        <v>0.25316455696202533</v>
      </c>
      <c r="D2985" s="1305">
        <v>495</v>
      </c>
      <c r="E2985" s="1306">
        <f t="shared" si="980"/>
        <v>125.31645569620254</v>
      </c>
      <c r="F2985" s="1307">
        <v>0.3</v>
      </c>
      <c r="G2985" s="1308">
        <f t="shared" si="976"/>
        <v>37.590000000000003</v>
      </c>
      <c r="H2985" s="1306">
        <f t="shared" si="977"/>
        <v>9.06</v>
      </c>
      <c r="I2985" s="1309">
        <f t="shared" si="978"/>
        <v>46.650000000000006</v>
      </c>
    </row>
    <row r="2986" spans="1:9" x14ac:dyDescent="0.2">
      <c r="A2986" s="1290" t="s">
        <v>1909</v>
      </c>
      <c r="B2986" s="1325">
        <v>40</v>
      </c>
      <c r="C2986" s="1306">
        <f t="shared" si="975"/>
        <v>0.25316455696202533</v>
      </c>
      <c r="D2986" s="1305">
        <v>685</v>
      </c>
      <c r="E2986" s="1306">
        <f t="shared" si="980"/>
        <v>173.41772151898735</v>
      </c>
      <c r="F2986" s="1307">
        <v>0.3</v>
      </c>
      <c r="G2986" s="1308">
        <f t="shared" si="976"/>
        <v>52.03</v>
      </c>
      <c r="H2986" s="1306">
        <f t="shared" si="977"/>
        <v>12.53</v>
      </c>
      <c r="I2986" s="1309">
        <f t="shared" si="978"/>
        <v>64.56</v>
      </c>
    </row>
    <row r="2987" spans="1:9" x14ac:dyDescent="0.2">
      <c r="A2987" s="1290" t="s">
        <v>1910</v>
      </c>
      <c r="B2987" s="1325">
        <v>48</v>
      </c>
      <c r="C2987" s="1306">
        <f t="shared" si="975"/>
        <v>0.30379746835443039</v>
      </c>
      <c r="D2987" s="1305">
        <v>685</v>
      </c>
      <c r="E2987" s="1306">
        <f t="shared" si="980"/>
        <v>208.10126582278482</v>
      </c>
      <c r="F2987" s="1307">
        <v>0.3</v>
      </c>
      <c r="G2987" s="1308">
        <f t="shared" si="976"/>
        <v>62.43</v>
      </c>
      <c r="H2987" s="1306">
        <f t="shared" si="977"/>
        <v>15.04</v>
      </c>
      <c r="I2987" s="1309">
        <f t="shared" si="978"/>
        <v>77.47</v>
      </c>
    </row>
    <row r="2988" spans="1:9" x14ac:dyDescent="0.2">
      <c r="A2988" s="1290" t="s">
        <v>1911</v>
      </c>
      <c r="B2988" s="1325">
        <v>32</v>
      </c>
      <c r="C2988" s="1306">
        <f t="shared" si="975"/>
        <v>0.20253164556962025</v>
      </c>
      <c r="D2988" s="1305">
        <v>735</v>
      </c>
      <c r="E2988" s="1306">
        <f t="shared" si="980"/>
        <v>148.86075949367088</v>
      </c>
      <c r="F2988" s="1307">
        <v>0.3</v>
      </c>
      <c r="G2988" s="1308">
        <f t="shared" si="976"/>
        <v>44.66</v>
      </c>
      <c r="H2988" s="1306">
        <f t="shared" si="977"/>
        <v>10.76</v>
      </c>
      <c r="I2988" s="1309">
        <f t="shared" si="978"/>
        <v>55.419999999999995</v>
      </c>
    </row>
    <row r="2989" spans="1:9" x14ac:dyDescent="0.2">
      <c r="A2989" s="1290" t="s">
        <v>633</v>
      </c>
      <c r="B2989" s="1325">
        <v>24</v>
      </c>
      <c r="C2989" s="1306">
        <f t="shared" si="975"/>
        <v>0.15189873417721519</v>
      </c>
      <c r="D2989" s="1305">
        <v>735</v>
      </c>
      <c r="E2989" s="1306">
        <f t="shared" si="980"/>
        <v>111.64556962025317</v>
      </c>
      <c r="F2989" s="1307">
        <v>0.3</v>
      </c>
      <c r="G2989" s="1308">
        <f t="shared" si="976"/>
        <v>33.49</v>
      </c>
      <c r="H2989" s="1306">
        <f t="shared" si="977"/>
        <v>8.07</v>
      </c>
      <c r="I2989" s="1309">
        <f t="shared" si="978"/>
        <v>41.56</v>
      </c>
    </row>
    <row r="2990" spans="1:9" x14ac:dyDescent="0.2">
      <c r="A2990" s="1290" t="s">
        <v>633</v>
      </c>
      <c r="B2990" s="1325">
        <v>24</v>
      </c>
      <c r="C2990" s="1306">
        <f t="shared" si="975"/>
        <v>0.15189873417721519</v>
      </c>
      <c r="D2990" s="1305">
        <v>735</v>
      </c>
      <c r="E2990" s="1306">
        <f t="shared" si="980"/>
        <v>111.64556962025317</v>
      </c>
      <c r="F2990" s="1307">
        <v>0.3</v>
      </c>
      <c r="G2990" s="1308">
        <f t="shared" si="976"/>
        <v>33.49</v>
      </c>
      <c r="H2990" s="1306">
        <f t="shared" si="977"/>
        <v>8.07</v>
      </c>
      <c r="I2990" s="1309">
        <f t="shared" si="978"/>
        <v>41.56</v>
      </c>
    </row>
    <row r="2991" spans="1:9" x14ac:dyDescent="0.2">
      <c r="A2991" s="1290" t="s">
        <v>1912</v>
      </c>
      <c r="B2991" s="1325">
        <v>32</v>
      </c>
      <c r="C2991" s="1306">
        <f t="shared" si="975"/>
        <v>0.20253164556962025</v>
      </c>
      <c r="D2991" s="1305">
        <v>1030</v>
      </c>
      <c r="E2991" s="1306">
        <f t="shared" si="980"/>
        <v>208.60759493670886</v>
      </c>
      <c r="F2991" s="1307">
        <v>0.3</v>
      </c>
      <c r="G2991" s="1308">
        <f t="shared" si="976"/>
        <v>62.58</v>
      </c>
      <c r="H2991" s="1306">
        <f t="shared" si="977"/>
        <v>15.08</v>
      </c>
      <c r="I2991" s="1309">
        <f t="shared" si="978"/>
        <v>77.66</v>
      </c>
    </row>
    <row r="2992" spans="1:9" x14ac:dyDescent="0.2">
      <c r="A2992" s="1290" t="s">
        <v>1911</v>
      </c>
      <c r="B2992" s="1325">
        <v>8</v>
      </c>
      <c r="C2992" s="1306">
        <f t="shared" si="975"/>
        <v>5.0632911392405063E-2</v>
      </c>
      <c r="D2992" s="1305">
        <v>735</v>
      </c>
      <c r="E2992" s="1306">
        <f t="shared" si="980"/>
        <v>37.215189873417721</v>
      </c>
      <c r="F2992" s="1307">
        <v>0.3</v>
      </c>
      <c r="G2992" s="1308">
        <f t="shared" si="976"/>
        <v>11.16</v>
      </c>
      <c r="H2992" s="1306">
        <f t="shared" si="977"/>
        <v>2.69</v>
      </c>
      <c r="I2992" s="1309">
        <f t="shared" si="978"/>
        <v>13.85</v>
      </c>
    </row>
    <row r="2993" spans="1:9" x14ac:dyDescent="0.2">
      <c r="A2993" s="1290" t="s">
        <v>1913</v>
      </c>
      <c r="B2993" s="1325">
        <v>8</v>
      </c>
      <c r="C2993" s="1306">
        <f t="shared" si="975"/>
        <v>5.0632911392405063E-2</v>
      </c>
      <c r="D2993" s="1305">
        <v>735</v>
      </c>
      <c r="E2993" s="1306">
        <f t="shared" si="980"/>
        <v>37.215189873417721</v>
      </c>
      <c r="F2993" s="1307">
        <v>0.3</v>
      </c>
      <c r="G2993" s="1308">
        <f t="shared" si="976"/>
        <v>11.16</v>
      </c>
      <c r="H2993" s="1306">
        <f t="shared" si="977"/>
        <v>2.69</v>
      </c>
      <c r="I2993" s="1309">
        <f t="shared" si="978"/>
        <v>13.85</v>
      </c>
    </row>
    <row r="2994" spans="1:9" x14ac:dyDescent="0.2">
      <c r="A2994" s="1290" t="s">
        <v>204</v>
      </c>
      <c r="B2994" s="1325">
        <v>40</v>
      </c>
      <c r="C2994" s="1306">
        <f t="shared" si="975"/>
        <v>0.25316455696202533</v>
      </c>
      <c r="D2994" s="1305">
        <v>735</v>
      </c>
      <c r="E2994" s="1306">
        <f t="shared" si="980"/>
        <v>186.07594936708861</v>
      </c>
      <c r="F2994" s="1307">
        <v>0.3</v>
      </c>
      <c r="G2994" s="1308">
        <f t="shared" si="976"/>
        <v>55.82</v>
      </c>
      <c r="H2994" s="1306">
        <f t="shared" si="977"/>
        <v>13.45</v>
      </c>
      <c r="I2994" s="1309">
        <f t="shared" si="978"/>
        <v>69.27</v>
      </c>
    </row>
    <row r="2995" spans="1:9" x14ac:dyDescent="0.2">
      <c r="A2995" s="1290" t="s">
        <v>1912</v>
      </c>
      <c r="B2995" s="1325">
        <v>31</v>
      </c>
      <c r="C2995" s="1306">
        <f t="shared" si="975"/>
        <v>0.19620253164556961</v>
      </c>
      <c r="D2995" s="1305">
        <v>1030</v>
      </c>
      <c r="E2995" s="1306">
        <f t="shared" si="980"/>
        <v>202.08860759493669</v>
      </c>
      <c r="F2995" s="1307">
        <v>0.3</v>
      </c>
      <c r="G2995" s="1308">
        <f t="shared" si="976"/>
        <v>60.63</v>
      </c>
      <c r="H2995" s="1306">
        <f t="shared" si="977"/>
        <v>14.61</v>
      </c>
      <c r="I2995" s="1309">
        <f t="shared" si="978"/>
        <v>75.240000000000009</v>
      </c>
    </row>
    <row r="2996" spans="1:9" x14ac:dyDescent="0.2">
      <c r="A2996" s="1290" t="s">
        <v>634</v>
      </c>
      <c r="B2996" s="1325">
        <v>40</v>
      </c>
      <c r="C2996" s="1306">
        <f t="shared" si="975"/>
        <v>0.25316455696202533</v>
      </c>
      <c r="D2996" s="1305">
        <v>495</v>
      </c>
      <c r="E2996" s="1306">
        <f t="shared" si="980"/>
        <v>125.31645569620254</v>
      </c>
      <c r="F2996" s="1307">
        <v>0.3</v>
      </c>
      <c r="G2996" s="1308">
        <f t="shared" si="976"/>
        <v>37.590000000000003</v>
      </c>
      <c r="H2996" s="1306">
        <f t="shared" si="977"/>
        <v>9.06</v>
      </c>
      <c r="I2996" s="1309">
        <f t="shared" si="978"/>
        <v>46.650000000000006</v>
      </c>
    </row>
    <row r="2997" spans="1:9" x14ac:dyDescent="0.2">
      <c r="A2997" s="1290" t="s">
        <v>634</v>
      </c>
      <c r="B2997" s="1325">
        <v>32</v>
      </c>
      <c r="C2997" s="1306">
        <f t="shared" si="975"/>
        <v>0.20253164556962025</v>
      </c>
      <c r="D2997" s="1305">
        <v>495</v>
      </c>
      <c r="E2997" s="1306">
        <f t="shared" si="980"/>
        <v>100.25316455696202</v>
      </c>
      <c r="F2997" s="1307">
        <v>0.3</v>
      </c>
      <c r="G2997" s="1308">
        <f t="shared" si="976"/>
        <v>30.08</v>
      </c>
      <c r="H2997" s="1306">
        <f t="shared" si="977"/>
        <v>7.25</v>
      </c>
      <c r="I2997" s="1309">
        <f t="shared" si="978"/>
        <v>37.33</v>
      </c>
    </row>
    <row r="2998" spans="1:9" x14ac:dyDescent="0.2">
      <c r="A2998" s="1290" t="s">
        <v>1909</v>
      </c>
      <c r="B2998" s="1325">
        <v>110</v>
      </c>
      <c r="C2998" s="1306">
        <f t="shared" si="975"/>
        <v>0.69620253164556967</v>
      </c>
      <c r="D2998" s="1305">
        <v>685</v>
      </c>
      <c r="E2998" s="1306">
        <f t="shared" si="980"/>
        <v>476.8987341772152</v>
      </c>
      <c r="F2998" s="1307">
        <v>0.3</v>
      </c>
      <c r="G2998" s="1308">
        <f t="shared" si="976"/>
        <v>143.07</v>
      </c>
      <c r="H2998" s="1306">
        <f t="shared" si="977"/>
        <v>34.47</v>
      </c>
      <c r="I2998" s="1309">
        <f t="shared" si="978"/>
        <v>177.54</v>
      </c>
    </row>
    <row r="2999" spans="1:9" x14ac:dyDescent="0.2">
      <c r="A2999" s="1290" t="s">
        <v>1910</v>
      </c>
      <c r="B2999" s="1325">
        <v>35</v>
      </c>
      <c r="C2999" s="1306">
        <f t="shared" si="975"/>
        <v>0.22151898734177214</v>
      </c>
      <c r="D2999" s="1305">
        <v>685</v>
      </c>
      <c r="E2999" s="1306">
        <f t="shared" si="980"/>
        <v>151.74050632911391</v>
      </c>
      <c r="F2999" s="1307">
        <v>0.3</v>
      </c>
      <c r="G2999" s="1308">
        <f t="shared" si="976"/>
        <v>45.52</v>
      </c>
      <c r="H2999" s="1306">
        <f t="shared" si="977"/>
        <v>10.97</v>
      </c>
      <c r="I2999" s="1309">
        <f t="shared" si="978"/>
        <v>56.49</v>
      </c>
    </row>
    <row r="3000" spans="1:9" x14ac:dyDescent="0.2">
      <c r="A3000" s="1290" t="s">
        <v>633</v>
      </c>
      <c r="B3000" s="1325">
        <v>70</v>
      </c>
      <c r="C3000" s="1306">
        <f t="shared" si="975"/>
        <v>0.44303797468354428</v>
      </c>
      <c r="D3000" s="1305">
        <v>735</v>
      </c>
      <c r="E3000" s="1306">
        <f t="shared" si="980"/>
        <v>325.63291139240505</v>
      </c>
      <c r="F3000" s="1307">
        <v>0.3</v>
      </c>
      <c r="G3000" s="1308">
        <f t="shared" si="976"/>
        <v>97.69</v>
      </c>
      <c r="H3000" s="1306">
        <f t="shared" si="977"/>
        <v>23.53</v>
      </c>
      <c r="I3000" s="1309">
        <f t="shared" si="978"/>
        <v>121.22</v>
      </c>
    </row>
    <row r="3001" spans="1:9" x14ac:dyDescent="0.2">
      <c r="A3001" s="1290" t="s">
        <v>1913</v>
      </c>
      <c r="B3001" s="1325">
        <v>71</v>
      </c>
      <c r="C3001" s="1306">
        <f t="shared" si="975"/>
        <v>0.44936708860759494</v>
      </c>
      <c r="D3001" s="1305">
        <v>735</v>
      </c>
      <c r="E3001" s="1306">
        <f t="shared" si="980"/>
        <v>330.28481012658227</v>
      </c>
      <c r="F3001" s="1307">
        <v>0.3</v>
      </c>
      <c r="G3001" s="1308">
        <f t="shared" si="976"/>
        <v>99.09</v>
      </c>
      <c r="H3001" s="1306">
        <f t="shared" si="977"/>
        <v>23.87</v>
      </c>
      <c r="I3001" s="1309">
        <f t="shared" si="978"/>
        <v>122.96000000000001</v>
      </c>
    </row>
    <row r="3002" spans="1:9" x14ac:dyDescent="0.2">
      <c r="A3002" s="1290" t="s">
        <v>1908</v>
      </c>
      <c r="B3002" s="1325">
        <v>110</v>
      </c>
      <c r="C3002" s="1306">
        <f t="shared" si="975"/>
        <v>0.69620253164556967</v>
      </c>
      <c r="D3002" s="1305">
        <v>895</v>
      </c>
      <c r="E3002" s="1306">
        <f t="shared" si="980"/>
        <v>623.10126582278485</v>
      </c>
      <c r="F3002" s="1307">
        <v>0.3</v>
      </c>
      <c r="G3002" s="1308">
        <f t="shared" si="976"/>
        <v>186.93</v>
      </c>
      <c r="H3002" s="1306">
        <f t="shared" si="977"/>
        <v>45.03</v>
      </c>
      <c r="I3002" s="1309">
        <f t="shared" si="978"/>
        <v>231.96</v>
      </c>
    </row>
    <row r="3003" spans="1:9" x14ac:dyDescent="0.2">
      <c r="A3003" s="1288" t="s">
        <v>1914</v>
      </c>
      <c r="B3003" s="1323">
        <f>B3004</f>
        <v>80</v>
      </c>
      <c r="C3003" s="1298">
        <f>C3004</f>
        <v>0.50632911392405067</v>
      </c>
      <c r="D3003" s="1298"/>
      <c r="E3003" s="1298"/>
      <c r="F3003" s="1299"/>
      <c r="G3003" s="1298">
        <f>G3004</f>
        <v>128.63999999999999</v>
      </c>
      <c r="H3003" s="1298">
        <f>H3004</f>
        <v>30.98</v>
      </c>
      <c r="I3003" s="1300">
        <f>I3004</f>
        <v>159.62</v>
      </c>
    </row>
    <row r="3004" spans="1:9" ht="25.5" x14ac:dyDescent="0.2">
      <c r="A3004" s="1289" t="s">
        <v>7</v>
      </c>
      <c r="B3004" s="1324">
        <f>SUM(B3005:B3011)</f>
        <v>80</v>
      </c>
      <c r="C3004" s="1302">
        <f>SUM(C3005:C3011)</f>
        <v>0.50632911392405067</v>
      </c>
      <c r="D3004" s="1302"/>
      <c r="E3004" s="1302"/>
      <c r="F3004" s="1312"/>
      <c r="G3004" s="1302">
        <f>SUM(G3005:G3011)</f>
        <v>128.63999999999999</v>
      </c>
      <c r="H3004" s="1302">
        <f>SUM(H3005:H3011)</f>
        <v>30.98</v>
      </c>
      <c r="I3004" s="1304">
        <f>SUM(I3005:I3011)</f>
        <v>159.62</v>
      </c>
    </row>
    <row r="3005" spans="1:9" x14ac:dyDescent="0.2">
      <c r="A3005" s="1290" t="s">
        <v>1915</v>
      </c>
      <c r="B3005" s="1325">
        <v>8</v>
      </c>
      <c r="C3005" s="1306">
        <f t="shared" ref="C3005:C3011" si="981">B3005/158</f>
        <v>5.0632911392405063E-2</v>
      </c>
      <c r="D3005" s="1305">
        <v>760</v>
      </c>
      <c r="E3005" s="1306">
        <f t="shared" ref="E3005:E3011" si="982">D3005*C3005</f>
        <v>38.481012658227847</v>
      </c>
      <c r="F3005" s="1307">
        <v>0.3</v>
      </c>
      <c r="G3005" s="1308">
        <f t="shared" ref="G3005:G3011" si="983">ROUND(E3005*F3005,2)</f>
        <v>11.54</v>
      </c>
      <c r="H3005" s="1306">
        <f t="shared" ref="H3005:H3011" si="984">ROUND(G3005*24.09%,2)</f>
        <v>2.78</v>
      </c>
      <c r="I3005" s="1309">
        <f t="shared" ref="I3005:I3011" si="985">G3005+H3005</f>
        <v>14.319999999999999</v>
      </c>
    </row>
    <row r="3006" spans="1:9" x14ac:dyDescent="0.2">
      <c r="A3006" s="1290" t="s">
        <v>1915</v>
      </c>
      <c r="B3006" s="1325">
        <v>8</v>
      </c>
      <c r="C3006" s="1306">
        <f t="shared" si="981"/>
        <v>5.0632911392405063E-2</v>
      </c>
      <c r="D3006" s="1305">
        <v>760</v>
      </c>
      <c r="E3006" s="1306">
        <f t="shared" si="982"/>
        <v>38.481012658227847</v>
      </c>
      <c r="F3006" s="1307">
        <v>0.3</v>
      </c>
      <c r="G3006" s="1308">
        <f t="shared" si="983"/>
        <v>11.54</v>
      </c>
      <c r="H3006" s="1306">
        <f t="shared" si="984"/>
        <v>2.78</v>
      </c>
      <c r="I3006" s="1309">
        <f t="shared" si="985"/>
        <v>14.319999999999999</v>
      </c>
    </row>
    <row r="3007" spans="1:9" x14ac:dyDescent="0.2">
      <c r="A3007" s="1290" t="s">
        <v>1915</v>
      </c>
      <c r="B3007" s="1325">
        <v>8</v>
      </c>
      <c r="C3007" s="1306">
        <f t="shared" si="981"/>
        <v>5.0632911392405063E-2</v>
      </c>
      <c r="D3007" s="1305">
        <v>760</v>
      </c>
      <c r="E3007" s="1306">
        <f t="shared" si="982"/>
        <v>38.481012658227847</v>
      </c>
      <c r="F3007" s="1307">
        <v>0.3</v>
      </c>
      <c r="G3007" s="1308">
        <f t="shared" si="983"/>
        <v>11.54</v>
      </c>
      <c r="H3007" s="1306">
        <f t="shared" si="984"/>
        <v>2.78</v>
      </c>
      <c r="I3007" s="1309">
        <f t="shared" si="985"/>
        <v>14.319999999999999</v>
      </c>
    </row>
    <row r="3008" spans="1:9" x14ac:dyDescent="0.2">
      <c r="A3008" s="1290" t="s">
        <v>1915</v>
      </c>
      <c r="B3008" s="1325">
        <v>8</v>
      </c>
      <c r="C3008" s="1306">
        <f t="shared" si="981"/>
        <v>5.0632911392405063E-2</v>
      </c>
      <c r="D3008" s="1305">
        <v>760</v>
      </c>
      <c r="E3008" s="1306">
        <f t="shared" si="982"/>
        <v>38.481012658227847</v>
      </c>
      <c r="F3008" s="1307">
        <v>0.3</v>
      </c>
      <c r="G3008" s="1308">
        <f t="shared" si="983"/>
        <v>11.54</v>
      </c>
      <c r="H3008" s="1306">
        <f t="shared" si="984"/>
        <v>2.78</v>
      </c>
      <c r="I3008" s="1309">
        <f t="shared" si="985"/>
        <v>14.319999999999999</v>
      </c>
    </row>
    <row r="3009" spans="1:9" x14ac:dyDescent="0.2">
      <c r="A3009" s="1290" t="s">
        <v>1915</v>
      </c>
      <c r="B3009" s="1325">
        <v>24</v>
      </c>
      <c r="C3009" s="1306">
        <f t="shared" si="981"/>
        <v>0.15189873417721519</v>
      </c>
      <c r="D3009" s="1305">
        <v>760</v>
      </c>
      <c r="E3009" s="1306">
        <f t="shared" si="982"/>
        <v>115.44303797468355</v>
      </c>
      <c r="F3009" s="1307">
        <v>0.3</v>
      </c>
      <c r="G3009" s="1308">
        <f t="shared" si="983"/>
        <v>34.630000000000003</v>
      </c>
      <c r="H3009" s="1306">
        <f t="shared" si="984"/>
        <v>8.34</v>
      </c>
      <c r="I3009" s="1309">
        <f t="shared" si="985"/>
        <v>42.97</v>
      </c>
    </row>
    <row r="3010" spans="1:9" x14ac:dyDescent="0.2">
      <c r="A3010" s="1290" t="s">
        <v>1915</v>
      </c>
      <c r="B3010" s="1325">
        <v>16</v>
      </c>
      <c r="C3010" s="1306">
        <f t="shared" si="981"/>
        <v>0.10126582278481013</v>
      </c>
      <c r="D3010" s="1305">
        <v>760</v>
      </c>
      <c r="E3010" s="1306">
        <f t="shared" si="982"/>
        <v>76.962025316455694</v>
      </c>
      <c r="F3010" s="1307">
        <v>0.3</v>
      </c>
      <c r="G3010" s="1308">
        <f t="shared" si="983"/>
        <v>23.09</v>
      </c>
      <c r="H3010" s="1306">
        <f t="shared" si="984"/>
        <v>5.56</v>
      </c>
      <c r="I3010" s="1309">
        <f t="shared" si="985"/>
        <v>28.65</v>
      </c>
    </row>
    <row r="3011" spans="1:9" x14ac:dyDescent="0.2">
      <c r="A3011" s="1290" t="s">
        <v>77</v>
      </c>
      <c r="B3011" s="1325">
        <v>8</v>
      </c>
      <c r="C3011" s="1306">
        <f t="shared" si="981"/>
        <v>5.0632911392405063E-2</v>
      </c>
      <c r="D3011" s="1305">
        <v>1630</v>
      </c>
      <c r="E3011" s="1306">
        <f t="shared" si="982"/>
        <v>82.531645569620252</v>
      </c>
      <c r="F3011" s="1307">
        <v>0.3</v>
      </c>
      <c r="G3011" s="1308">
        <f t="shared" si="983"/>
        <v>24.76</v>
      </c>
      <c r="H3011" s="1306">
        <f t="shared" si="984"/>
        <v>5.96</v>
      </c>
      <c r="I3011" s="1309">
        <f t="shared" si="985"/>
        <v>30.720000000000002</v>
      </c>
    </row>
    <row r="3012" spans="1:9" x14ac:dyDescent="0.2">
      <c r="A3012" s="1288" t="s">
        <v>1916</v>
      </c>
      <c r="B3012" s="1323">
        <f>B3013</f>
        <v>8</v>
      </c>
      <c r="C3012" s="1298">
        <f>C3013</f>
        <v>5.0632911392405063E-2</v>
      </c>
      <c r="D3012" s="1298"/>
      <c r="E3012" s="1298"/>
      <c r="F3012" s="1299"/>
      <c r="G3012" s="1298">
        <f t="shared" ref="G3012:I3013" si="986">G3013</f>
        <v>34.18</v>
      </c>
      <c r="H3012" s="1298">
        <f t="shared" si="986"/>
        <v>8.23</v>
      </c>
      <c r="I3012" s="1300">
        <f t="shared" si="986"/>
        <v>42.41</v>
      </c>
    </row>
    <row r="3013" spans="1:9" ht="25.5" x14ac:dyDescent="0.2">
      <c r="A3013" s="1289" t="s">
        <v>7</v>
      </c>
      <c r="B3013" s="1324">
        <f>B3014</f>
        <v>8</v>
      </c>
      <c r="C3013" s="1302">
        <f>C3014</f>
        <v>5.0632911392405063E-2</v>
      </c>
      <c r="D3013" s="1302"/>
      <c r="E3013" s="1302"/>
      <c r="F3013" s="1312"/>
      <c r="G3013" s="1302">
        <f t="shared" si="986"/>
        <v>34.18</v>
      </c>
      <c r="H3013" s="1302">
        <f t="shared" si="986"/>
        <v>8.23</v>
      </c>
      <c r="I3013" s="1304">
        <f t="shared" si="986"/>
        <v>42.41</v>
      </c>
    </row>
    <row r="3014" spans="1:9" x14ac:dyDescent="0.2">
      <c r="A3014" s="1290" t="s">
        <v>1917</v>
      </c>
      <c r="B3014" s="1325">
        <v>8</v>
      </c>
      <c r="C3014" s="1306">
        <f t="shared" ref="C3014" si="987">B3014/158</f>
        <v>5.0632911392405063E-2</v>
      </c>
      <c r="D3014" s="1305">
        <v>2250</v>
      </c>
      <c r="E3014" s="1306">
        <f>D3014*C3014</f>
        <v>113.92405063291139</v>
      </c>
      <c r="F3014" s="1307">
        <v>0.3</v>
      </c>
      <c r="G3014" s="1308">
        <f t="shared" ref="G3014" si="988">ROUND(E3014*F3014,2)</f>
        <v>34.18</v>
      </c>
      <c r="H3014" s="1306">
        <f>ROUND(G3014*24.09%,2)</f>
        <v>8.23</v>
      </c>
      <c r="I3014" s="1309">
        <f>G3014+H3014</f>
        <v>42.41</v>
      </c>
    </row>
    <row r="3015" spans="1:9" x14ac:dyDescent="0.2">
      <c r="A3015" s="1288" t="s">
        <v>1918</v>
      </c>
      <c r="B3015" s="1323">
        <f>B3016</f>
        <v>315</v>
      </c>
      <c r="C3015" s="1298">
        <f>C3016</f>
        <v>1.9936708860759493</v>
      </c>
      <c r="D3015" s="1298"/>
      <c r="E3015" s="1298"/>
      <c r="F3015" s="1299"/>
      <c r="G3015" s="1298">
        <f>G3016</f>
        <v>490.44</v>
      </c>
      <c r="H3015" s="1298">
        <f>H3016</f>
        <v>118.15</v>
      </c>
      <c r="I3015" s="1300">
        <f>I3016</f>
        <v>608.59</v>
      </c>
    </row>
    <row r="3016" spans="1:9" ht="25.5" x14ac:dyDescent="0.2">
      <c r="A3016" s="1289" t="s">
        <v>7</v>
      </c>
      <c r="B3016" s="1324">
        <f>SUM(B3017:B3018)</f>
        <v>315</v>
      </c>
      <c r="C3016" s="1302">
        <f>SUM(C3017:C3018)</f>
        <v>1.9936708860759493</v>
      </c>
      <c r="D3016" s="1302"/>
      <c r="E3016" s="1302"/>
      <c r="F3016" s="1312"/>
      <c r="G3016" s="1302">
        <f>SUM(G3017:G3018)</f>
        <v>490.44</v>
      </c>
      <c r="H3016" s="1302">
        <f>SUM(H3017:H3018)</f>
        <v>118.15</v>
      </c>
      <c r="I3016" s="1304">
        <f>SUM(I3017:I3018)</f>
        <v>608.59</v>
      </c>
    </row>
    <row r="3017" spans="1:9" x14ac:dyDescent="0.2">
      <c r="A3017" s="1290" t="s">
        <v>1919</v>
      </c>
      <c r="B3017" s="1325">
        <v>164</v>
      </c>
      <c r="C3017" s="1306">
        <f t="shared" ref="C3017:C3018" si="989">B3017/158</f>
        <v>1.0379746835443038</v>
      </c>
      <c r="D3017" s="1305">
        <v>820</v>
      </c>
      <c r="E3017" s="1306">
        <f>D3017*C3017</f>
        <v>851.13924050632909</v>
      </c>
      <c r="F3017" s="1307">
        <v>0.3</v>
      </c>
      <c r="G3017" s="1308">
        <f t="shared" ref="G3017:G3018" si="990">ROUND(E3017*F3017,2)</f>
        <v>255.34</v>
      </c>
      <c r="H3017" s="1306">
        <f>ROUND(G3017*24.09%,2)</f>
        <v>61.51</v>
      </c>
      <c r="I3017" s="1309">
        <f>G3017+H3017</f>
        <v>316.85000000000002</v>
      </c>
    </row>
    <row r="3018" spans="1:9" ht="13.5" thickBot="1" x14ac:dyDescent="0.25">
      <c r="A3018" s="1292" t="s">
        <v>1047</v>
      </c>
      <c r="B3018" s="1328">
        <v>151</v>
      </c>
      <c r="C3018" s="1318">
        <f t="shared" si="989"/>
        <v>0.95569620253164556</v>
      </c>
      <c r="D3018" s="1317">
        <v>820</v>
      </c>
      <c r="E3018" s="1318">
        <f>D3018*C3018</f>
        <v>783.6708860759494</v>
      </c>
      <c r="F3018" s="1319">
        <v>0.3</v>
      </c>
      <c r="G3018" s="1320">
        <f t="shared" si="990"/>
        <v>235.1</v>
      </c>
      <c r="H3018" s="1318">
        <f>ROUND(G3018*24.09%,2)</f>
        <v>56.64</v>
      </c>
      <c r="I3018" s="1321">
        <f>G3018+H3018</f>
        <v>291.74</v>
      </c>
    </row>
    <row r="3019" spans="1:9" x14ac:dyDescent="0.2">
      <c r="A3019" s="357"/>
      <c r="D3019" s="358"/>
      <c r="E3019" s="359"/>
      <c r="F3019" s="360"/>
      <c r="I3019" s="361"/>
    </row>
    <row r="3021" spans="1:9" ht="15" x14ac:dyDescent="0.25">
      <c r="A3021" s="362" t="s">
        <v>394</v>
      </c>
    </row>
    <row r="3022" spans="1:9" ht="15" x14ac:dyDescent="0.25">
      <c r="A3022" s="362"/>
    </row>
    <row r="3023" spans="1:9" ht="15" x14ac:dyDescent="0.25">
      <c r="A3023" s="362"/>
    </row>
    <row r="3024" spans="1:9" ht="15" x14ac:dyDescent="0.25">
      <c r="A3024" s="362" t="s">
        <v>1920</v>
      </c>
    </row>
    <row r="3025" spans="1:1" ht="15" x14ac:dyDescent="0.25">
      <c r="A3025" s="362" t="s">
        <v>1921</v>
      </c>
    </row>
  </sheetData>
  <mergeCells count="3">
    <mergeCell ref="A2:I2"/>
    <mergeCell ref="A6:A7"/>
    <mergeCell ref="B6:I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9" tint="0.59999389629810485"/>
  </sheetPr>
  <dimension ref="A1:I473"/>
  <sheetViews>
    <sheetView zoomScale="80" zoomScaleNormal="80" zoomScaleSheetLayoutView="80" workbookViewId="0">
      <selection activeCell="K19" sqref="K19"/>
    </sheetView>
  </sheetViews>
  <sheetFormatPr defaultRowHeight="16.5" x14ac:dyDescent="0.25"/>
  <cols>
    <col min="1" max="1" width="50.85546875" style="453" customWidth="1"/>
    <col min="2" max="6" width="12.5703125" style="453" customWidth="1"/>
    <col min="7" max="7" width="14.140625" style="453" customWidth="1"/>
    <col min="8" max="9" width="12.5703125" style="453" customWidth="1"/>
    <col min="10" max="16384" width="9.140625" style="453"/>
  </cols>
  <sheetData>
    <row r="1" spans="1:9" x14ac:dyDescent="0.25">
      <c r="H1" s="1406" t="s">
        <v>12</v>
      </c>
      <c r="I1" s="1406"/>
    </row>
    <row r="2" spans="1:9" s="229" customFormat="1" ht="48" customHeight="1" x14ac:dyDescent="0.25">
      <c r="A2" s="1407" t="s">
        <v>691</v>
      </c>
      <c r="B2" s="1407"/>
      <c r="C2" s="1407"/>
      <c r="D2" s="1407"/>
      <c r="E2" s="1407"/>
      <c r="F2" s="1407"/>
      <c r="G2" s="1407"/>
      <c r="H2" s="1407"/>
      <c r="I2" s="1407"/>
    </row>
    <row r="4" spans="1:9" x14ac:dyDescent="0.25">
      <c r="A4" s="1411" t="s">
        <v>2677</v>
      </c>
      <c r="B4" s="1411"/>
      <c r="C4" s="1411"/>
    </row>
    <row r="5" spans="1:9" ht="17.25" thickBot="1" x14ac:dyDescent="0.3"/>
    <row r="6" spans="1:9" ht="16.5" customHeight="1" x14ac:dyDescent="0.25">
      <c r="A6" s="1393"/>
      <c r="B6" s="1408" t="s">
        <v>11</v>
      </c>
      <c r="C6" s="1409"/>
      <c r="D6" s="1409"/>
      <c r="E6" s="1409"/>
      <c r="F6" s="1409"/>
      <c r="G6" s="1409"/>
      <c r="H6" s="1409"/>
      <c r="I6" s="1410"/>
    </row>
    <row r="7" spans="1:9" ht="152.25" customHeight="1" x14ac:dyDescent="0.25">
      <c r="A7" s="1394"/>
      <c r="B7" s="583" t="s">
        <v>21</v>
      </c>
      <c r="C7" s="584" t="s">
        <v>15</v>
      </c>
      <c r="D7" s="585" t="s">
        <v>16</v>
      </c>
      <c r="E7" s="585" t="s">
        <v>13</v>
      </c>
      <c r="F7" s="585" t="s">
        <v>3</v>
      </c>
      <c r="G7" s="585" t="s">
        <v>4</v>
      </c>
      <c r="H7" s="585" t="s">
        <v>5</v>
      </c>
      <c r="I7" s="586" t="s">
        <v>6</v>
      </c>
    </row>
    <row r="8" spans="1:9" ht="33" x14ac:dyDescent="0.25">
      <c r="A8" s="516"/>
      <c r="B8" s="583">
        <v>1</v>
      </c>
      <c r="C8" s="584" t="s">
        <v>22</v>
      </c>
      <c r="D8" s="584">
        <v>3</v>
      </c>
      <c r="E8" s="584" t="s">
        <v>17</v>
      </c>
      <c r="F8" s="584">
        <v>5</v>
      </c>
      <c r="G8" s="584" t="s">
        <v>18</v>
      </c>
      <c r="H8" s="584" t="s">
        <v>19</v>
      </c>
      <c r="I8" s="587" t="s">
        <v>20</v>
      </c>
    </row>
    <row r="9" spans="1:9" s="229" customFormat="1" x14ac:dyDescent="0.25">
      <c r="A9" s="581" t="s">
        <v>0</v>
      </c>
      <c r="B9" s="594">
        <f>B10+B13+B16+B19+B22+B77+B115+B118+B133+B168+B194+B204+B311+B335+B344+B347+B352+B364+B372+B399+B418+B436+B450+B456+B466</f>
        <v>26453.26</v>
      </c>
      <c r="C9" s="588">
        <f t="shared" ref="C9:H9" si="0">C10+C13+C16+C19+C22+C77+C115+C118+C133+C168+C194+C204+C311+C335+C344+C347+C352+C364+C372+C399+C418+C436+C450+C456+C466</f>
        <v>167.42569620253167</v>
      </c>
      <c r="D9" s="588"/>
      <c r="E9" s="588"/>
      <c r="F9" s="588"/>
      <c r="G9" s="588">
        <f t="shared" si="0"/>
        <v>140365.18999999997</v>
      </c>
      <c r="H9" s="588">
        <f t="shared" si="0"/>
        <v>33813.82</v>
      </c>
      <c r="I9" s="589">
        <f>I10+I13+I16+I19+I22+I77+I115+I118+I133+I168+I194+I204+I311+I335+I344+I347+I352+I364+I372+I399+I418+I436+I450+I456+I466</f>
        <v>174179.00999999998</v>
      </c>
    </row>
    <row r="10" spans="1:9" s="230" customFormat="1" x14ac:dyDescent="0.25">
      <c r="A10" s="582" t="s">
        <v>587</v>
      </c>
      <c r="B10" s="595">
        <f>B11</f>
        <v>79</v>
      </c>
      <c r="C10" s="598">
        <f t="shared" ref="C10:I10" si="1">C11</f>
        <v>0.5</v>
      </c>
      <c r="D10" s="590"/>
      <c r="E10" s="590"/>
      <c r="F10" s="590"/>
      <c r="G10" s="598">
        <f t="shared" si="1"/>
        <v>153.9</v>
      </c>
      <c r="H10" s="598">
        <f t="shared" si="1"/>
        <v>37.07</v>
      </c>
      <c r="I10" s="600">
        <f t="shared" si="1"/>
        <v>190.97</v>
      </c>
    </row>
    <row r="11" spans="1:9" s="231" customFormat="1" ht="33" x14ac:dyDescent="0.25">
      <c r="A11" s="565" t="s">
        <v>7</v>
      </c>
      <c r="B11" s="596">
        <f>B12</f>
        <v>79</v>
      </c>
      <c r="C11" s="577">
        <f t="shared" ref="C11:I11" si="2">C12</f>
        <v>0.5</v>
      </c>
      <c r="D11" s="574"/>
      <c r="E11" s="574"/>
      <c r="F11" s="574"/>
      <c r="G11" s="577">
        <f t="shared" si="2"/>
        <v>153.9</v>
      </c>
      <c r="H11" s="577">
        <f t="shared" si="2"/>
        <v>37.07</v>
      </c>
      <c r="I11" s="578">
        <f t="shared" si="2"/>
        <v>190.97</v>
      </c>
    </row>
    <row r="12" spans="1:9" s="231" customFormat="1" x14ac:dyDescent="0.25">
      <c r="A12" s="566" t="s">
        <v>937</v>
      </c>
      <c r="B12" s="561">
        <v>79</v>
      </c>
      <c r="C12" s="579">
        <f>B12/158</f>
        <v>0.5</v>
      </c>
      <c r="D12" s="569">
        <v>6.4936999999999996</v>
      </c>
      <c r="E12" s="570">
        <f>B12*D12</f>
        <v>513.00229999999999</v>
      </c>
      <c r="F12" s="571">
        <v>0.3</v>
      </c>
      <c r="G12" s="579">
        <f>ROUND(E12*F12,2)</f>
        <v>153.9</v>
      </c>
      <c r="H12" s="572">
        <f>ROUND(G12*0.2409,2)</f>
        <v>37.07</v>
      </c>
      <c r="I12" s="573">
        <f>H12+G12</f>
        <v>190.97</v>
      </c>
    </row>
    <row r="13" spans="1:9" s="231" customFormat="1" x14ac:dyDescent="0.25">
      <c r="A13" s="582" t="s">
        <v>938</v>
      </c>
      <c r="B13" s="595">
        <f>B14</f>
        <v>158</v>
      </c>
      <c r="C13" s="598">
        <f t="shared" ref="C13:I13" si="3">C14</f>
        <v>1</v>
      </c>
      <c r="D13" s="590"/>
      <c r="E13" s="590"/>
      <c r="F13" s="590"/>
      <c r="G13" s="598">
        <f t="shared" si="3"/>
        <v>1534.01</v>
      </c>
      <c r="H13" s="598">
        <f t="shared" si="3"/>
        <v>369.54</v>
      </c>
      <c r="I13" s="600">
        <f t="shared" si="3"/>
        <v>1903.55</v>
      </c>
    </row>
    <row r="14" spans="1:9" s="231" customFormat="1" ht="33" x14ac:dyDescent="0.25">
      <c r="A14" s="565" t="s">
        <v>10</v>
      </c>
      <c r="B14" s="596">
        <f>B15</f>
        <v>158</v>
      </c>
      <c r="C14" s="577">
        <f t="shared" ref="C14:H14" si="4">C15</f>
        <v>1</v>
      </c>
      <c r="D14" s="574"/>
      <c r="E14" s="574"/>
      <c r="F14" s="574"/>
      <c r="G14" s="577">
        <f t="shared" si="4"/>
        <v>1534.01</v>
      </c>
      <c r="H14" s="577">
        <f t="shared" si="4"/>
        <v>369.54</v>
      </c>
      <c r="I14" s="573">
        <f t="shared" ref="I14:I76" si="5">H14+G14</f>
        <v>1903.55</v>
      </c>
    </row>
    <row r="15" spans="1:9" s="231" customFormat="1" x14ac:dyDescent="0.25">
      <c r="A15" s="566" t="s">
        <v>939</v>
      </c>
      <c r="B15" s="561">
        <v>158</v>
      </c>
      <c r="C15" s="579">
        <f>B15/158</f>
        <v>1</v>
      </c>
      <c r="D15" s="569">
        <v>9.7088999999999999</v>
      </c>
      <c r="E15" s="570">
        <f t="shared" ref="E15:E76" si="6">B15*D15</f>
        <v>1534.0062</v>
      </c>
      <c r="F15" s="571">
        <v>1</v>
      </c>
      <c r="G15" s="579">
        <f t="shared" ref="G15:G76" si="7">ROUND(E15*F15,2)</f>
        <v>1534.01</v>
      </c>
      <c r="H15" s="572">
        <f t="shared" ref="H15:H76" si="8">ROUND(G15*0.2409,2)</f>
        <v>369.54</v>
      </c>
      <c r="I15" s="573">
        <f t="shared" si="5"/>
        <v>1903.55</v>
      </c>
    </row>
    <row r="16" spans="1:9" s="231" customFormat="1" x14ac:dyDescent="0.25">
      <c r="A16" s="582" t="s">
        <v>940</v>
      </c>
      <c r="B16" s="595">
        <f>B17</f>
        <v>134</v>
      </c>
      <c r="C16" s="598">
        <f t="shared" ref="C16:I16" si="9">C17</f>
        <v>0.84810126582278478</v>
      </c>
      <c r="D16" s="590"/>
      <c r="E16" s="590"/>
      <c r="F16" s="590"/>
      <c r="G16" s="598">
        <f t="shared" si="9"/>
        <v>882.87</v>
      </c>
      <c r="H16" s="598">
        <f t="shared" si="9"/>
        <v>212.68</v>
      </c>
      <c r="I16" s="600">
        <f t="shared" si="9"/>
        <v>1095.55</v>
      </c>
    </row>
    <row r="17" spans="1:9" s="231" customFormat="1" ht="49.5" x14ac:dyDescent="0.25">
      <c r="A17" s="565" t="s">
        <v>8</v>
      </c>
      <c r="B17" s="596">
        <f>B18</f>
        <v>134</v>
      </c>
      <c r="C17" s="577">
        <f t="shared" ref="C17:I17" si="10">C18</f>
        <v>0.84810126582278478</v>
      </c>
      <c r="D17" s="574"/>
      <c r="E17" s="574"/>
      <c r="F17" s="574"/>
      <c r="G17" s="577">
        <f t="shared" si="10"/>
        <v>882.87</v>
      </c>
      <c r="H17" s="577">
        <f t="shared" si="10"/>
        <v>212.68</v>
      </c>
      <c r="I17" s="578">
        <f t="shared" si="10"/>
        <v>1095.55</v>
      </c>
    </row>
    <row r="18" spans="1:9" s="231" customFormat="1" x14ac:dyDescent="0.25">
      <c r="A18" s="566" t="s">
        <v>941</v>
      </c>
      <c r="B18" s="561">
        <v>134</v>
      </c>
      <c r="C18" s="579">
        <f>B18/158</f>
        <v>0.84810126582278478</v>
      </c>
      <c r="D18" s="569">
        <v>6.5885999999999996</v>
      </c>
      <c r="E18" s="570">
        <f t="shared" si="6"/>
        <v>882.87239999999997</v>
      </c>
      <c r="F18" s="571">
        <v>1</v>
      </c>
      <c r="G18" s="579">
        <f t="shared" si="7"/>
        <v>882.87</v>
      </c>
      <c r="H18" s="572">
        <f t="shared" si="8"/>
        <v>212.68</v>
      </c>
      <c r="I18" s="573">
        <f t="shared" si="5"/>
        <v>1095.55</v>
      </c>
    </row>
    <row r="19" spans="1:9" s="231" customFormat="1" x14ac:dyDescent="0.25">
      <c r="A19" s="582" t="s">
        <v>942</v>
      </c>
      <c r="B19" s="595">
        <f>B20</f>
        <v>75</v>
      </c>
      <c r="C19" s="598">
        <f t="shared" ref="C19:I19" si="11">C20</f>
        <v>0.47468354430379744</v>
      </c>
      <c r="D19" s="590"/>
      <c r="E19" s="590"/>
      <c r="F19" s="590"/>
      <c r="G19" s="598">
        <f t="shared" si="11"/>
        <v>339.64</v>
      </c>
      <c r="H19" s="598">
        <f t="shared" si="11"/>
        <v>81.819999999999993</v>
      </c>
      <c r="I19" s="600">
        <f t="shared" si="11"/>
        <v>421.46</v>
      </c>
    </row>
    <row r="20" spans="1:9" s="231" customFormat="1" ht="33" x14ac:dyDescent="0.25">
      <c r="A20" s="565" t="s">
        <v>7</v>
      </c>
      <c r="B20" s="596">
        <f>B21</f>
        <v>75</v>
      </c>
      <c r="C20" s="577">
        <f t="shared" ref="C20:I20" si="12">C21</f>
        <v>0.47468354430379744</v>
      </c>
      <c r="D20" s="574"/>
      <c r="E20" s="574"/>
      <c r="F20" s="574"/>
      <c r="G20" s="577">
        <f t="shared" si="12"/>
        <v>339.64</v>
      </c>
      <c r="H20" s="577">
        <f t="shared" si="12"/>
        <v>81.819999999999993</v>
      </c>
      <c r="I20" s="578">
        <f t="shared" si="12"/>
        <v>421.46</v>
      </c>
    </row>
    <row r="21" spans="1:9" s="231" customFormat="1" x14ac:dyDescent="0.25">
      <c r="A21" s="566" t="s">
        <v>943</v>
      </c>
      <c r="B21" s="561">
        <v>75</v>
      </c>
      <c r="C21" s="579">
        <f t="shared" ref="C21:C82" si="13">B21/158</f>
        <v>0.47468354430379744</v>
      </c>
      <c r="D21" s="569">
        <v>15.094900000000001</v>
      </c>
      <c r="E21" s="570">
        <f t="shared" si="6"/>
        <v>1132.1175000000001</v>
      </c>
      <c r="F21" s="571">
        <v>0.3</v>
      </c>
      <c r="G21" s="579">
        <f t="shared" si="7"/>
        <v>339.64</v>
      </c>
      <c r="H21" s="572">
        <f t="shared" si="8"/>
        <v>81.819999999999993</v>
      </c>
      <c r="I21" s="573">
        <f t="shared" si="5"/>
        <v>421.46</v>
      </c>
    </row>
    <row r="22" spans="1:9" s="231" customFormat="1" x14ac:dyDescent="0.25">
      <c r="A22" s="582" t="s">
        <v>944</v>
      </c>
      <c r="B22" s="595">
        <f>B23+B28+B49+B65</f>
        <v>5933</v>
      </c>
      <c r="C22" s="598">
        <f t="shared" ref="C22:I22" si="14">C23+C28+C49+C65</f>
        <v>37.550632911392405</v>
      </c>
      <c r="D22" s="590"/>
      <c r="E22" s="590"/>
      <c r="F22" s="590"/>
      <c r="G22" s="598">
        <f t="shared" si="14"/>
        <v>30402.899999999998</v>
      </c>
      <c r="H22" s="598">
        <f t="shared" si="14"/>
        <v>7324.05</v>
      </c>
      <c r="I22" s="600">
        <f t="shared" si="14"/>
        <v>37726.949999999997</v>
      </c>
    </row>
    <row r="23" spans="1:9" s="231" customFormat="1" ht="33" x14ac:dyDescent="0.25">
      <c r="A23" s="565" t="s">
        <v>10</v>
      </c>
      <c r="B23" s="596">
        <f>SUM(B24:B27)</f>
        <v>404</v>
      </c>
      <c r="C23" s="577">
        <f t="shared" ref="C23:I23" si="15">SUM(C24:C27)</f>
        <v>2.5569620253164556</v>
      </c>
      <c r="D23" s="574"/>
      <c r="E23" s="574"/>
      <c r="F23" s="574"/>
      <c r="G23" s="577">
        <f t="shared" si="15"/>
        <v>3525.36</v>
      </c>
      <c r="H23" s="577">
        <f t="shared" si="15"/>
        <v>849.25000000000011</v>
      </c>
      <c r="I23" s="578">
        <f t="shared" si="15"/>
        <v>4374.6099999999997</v>
      </c>
    </row>
    <row r="24" spans="1:9" s="231" customFormat="1" x14ac:dyDescent="0.25">
      <c r="A24" s="566" t="s">
        <v>945</v>
      </c>
      <c r="B24" s="561">
        <v>158</v>
      </c>
      <c r="C24" s="579">
        <f t="shared" si="13"/>
        <v>1</v>
      </c>
      <c r="D24" s="569">
        <v>9.7088999999999999</v>
      </c>
      <c r="E24" s="570">
        <f t="shared" si="6"/>
        <v>1534.0062</v>
      </c>
      <c r="F24" s="571">
        <v>1</v>
      </c>
      <c r="G24" s="579">
        <f t="shared" si="7"/>
        <v>1534.01</v>
      </c>
      <c r="H24" s="572">
        <f t="shared" si="8"/>
        <v>369.54</v>
      </c>
      <c r="I24" s="573">
        <f t="shared" si="5"/>
        <v>1903.55</v>
      </c>
    </row>
    <row r="25" spans="1:9" s="231" customFormat="1" x14ac:dyDescent="0.25">
      <c r="A25" s="566" t="s">
        <v>945</v>
      </c>
      <c r="B25" s="561">
        <v>40</v>
      </c>
      <c r="C25" s="579">
        <f t="shared" si="13"/>
        <v>0.25316455696202533</v>
      </c>
      <c r="D25" s="569">
        <v>8.0949000000000009</v>
      </c>
      <c r="E25" s="570">
        <f t="shared" si="6"/>
        <v>323.79600000000005</v>
      </c>
      <c r="F25" s="571">
        <v>1</v>
      </c>
      <c r="G25" s="579">
        <f t="shared" si="7"/>
        <v>323.8</v>
      </c>
      <c r="H25" s="572">
        <f t="shared" si="8"/>
        <v>78</v>
      </c>
      <c r="I25" s="573">
        <f t="shared" si="5"/>
        <v>401.8</v>
      </c>
    </row>
    <row r="26" spans="1:9" s="231" customFormat="1" x14ac:dyDescent="0.25">
      <c r="A26" s="566" t="s">
        <v>945</v>
      </c>
      <c r="B26" s="561">
        <v>158</v>
      </c>
      <c r="C26" s="579">
        <f t="shared" si="13"/>
        <v>1</v>
      </c>
      <c r="D26" s="569">
        <v>8.0949000000000009</v>
      </c>
      <c r="E26" s="570">
        <f t="shared" si="6"/>
        <v>1278.9942000000001</v>
      </c>
      <c r="F26" s="571">
        <v>1</v>
      </c>
      <c r="G26" s="579">
        <f t="shared" si="7"/>
        <v>1278.99</v>
      </c>
      <c r="H26" s="572">
        <f t="shared" si="8"/>
        <v>308.11</v>
      </c>
      <c r="I26" s="573">
        <f t="shared" si="5"/>
        <v>1587.1</v>
      </c>
    </row>
    <row r="27" spans="1:9" s="231" customFormat="1" x14ac:dyDescent="0.25">
      <c r="A27" s="566" t="s">
        <v>946</v>
      </c>
      <c r="B27" s="561">
        <v>48</v>
      </c>
      <c r="C27" s="579">
        <f t="shared" si="13"/>
        <v>0.30379746835443039</v>
      </c>
      <c r="D27" s="569">
        <v>8.0949000000000009</v>
      </c>
      <c r="E27" s="570">
        <f t="shared" si="6"/>
        <v>388.55520000000001</v>
      </c>
      <c r="F27" s="571">
        <v>1</v>
      </c>
      <c r="G27" s="579">
        <f t="shared" si="7"/>
        <v>388.56</v>
      </c>
      <c r="H27" s="572">
        <f t="shared" si="8"/>
        <v>93.6</v>
      </c>
      <c r="I27" s="573">
        <f t="shared" si="5"/>
        <v>482.15999999999997</v>
      </c>
    </row>
    <row r="28" spans="1:9" s="231" customFormat="1" ht="49.5" x14ac:dyDescent="0.25">
      <c r="A28" s="567" t="s">
        <v>8</v>
      </c>
      <c r="B28" s="596">
        <f>SUM(B29:B48)</f>
        <v>2548</v>
      </c>
      <c r="C28" s="577">
        <f t="shared" ref="C28:I28" si="16">SUM(C29:C48)</f>
        <v>16.126582278481013</v>
      </c>
      <c r="D28" s="574"/>
      <c r="E28" s="574"/>
      <c r="F28" s="574"/>
      <c r="G28" s="577">
        <f t="shared" si="16"/>
        <v>14369.18</v>
      </c>
      <c r="H28" s="577">
        <f t="shared" si="16"/>
        <v>3461.5299999999997</v>
      </c>
      <c r="I28" s="578">
        <f t="shared" si="16"/>
        <v>17830.71</v>
      </c>
    </row>
    <row r="29" spans="1:9" s="231" customFormat="1" x14ac:dyDescent="0.25">
      <c r="A29" s="566" t="s">
        <v>947</v>
      </c>
      <c r="B29" s="561">
        <v>92</v>
      </c>
      <c r="C29" s="579">
        <f t="shared" si="13"/>
        <v>0.58227848101265822</v>
      </c>
      <c r="D29" s="569">
        <v>5.6643999999999997</v>
      </c>
      <c r="E29" s="570">
        <f t="shared" si="6"/>
        <v>521.12479999999994</v>
      </c>
      <c r="F29" s="571">
        <v>1</v>
      </c>
      <c r="G29" s="579">
        <f t="shared" si="7"/>
        <v>521.12</v>
      </c>
      <c r="H29" s="572">
        <f t="shared" si="8"/>
        <v>125.54</v>
      </c>
      <c r="I29" s="573">
        <f t="shared" si="5"/>
        <v>646.66</v>
      </c>
    </row>
    <row r="30" spans="1:9" s="231" customFormat="1" x14ac:dyDescent="0.25">
      <c r="A30" s="566" t="s">
        <v>947</v>
      </c>
      <c r="B30" s="561">
        <v>168</v>
      </c>
      <c r="C30" s="579">
        <f t="shared" si="13"/>
        <v>1.0632911392405062</v>
      </c>
      <c r="D30" s="569">
        <v>5.6643999999999997</v>
      </c>
      <c r="E30" s="570">
        <f t="shared" si="6"/>
        <v>951.61919999999998</v>
      </c>
      <c r="F30" s="571">
        <v>1</v>
      </c>
      <c r="G30" s="579">
        <f t="shared" si="7"/>
        <v>951.62</v>
      </c>
      <c r="H30" s="572">
        <f t="shared" si="8"/>
        <v>229.25</v>
      </c>
      <c r="I30" s="573">
        <f t="shared" si="5"/>
        <v>1180.8699999999999</v>
      </c>
    </row>
    <row r="31" spans="1:9" s="231" customFormat="1" x14ac:dyDescent="0.25">
      <c r="A31" s="566" t="s">
        <v>947</v>
      </c>
      <c r="B31" s="561">
        <v>56</v>
      </c>
      <c r="C31" s="579">
        <f t="shared" si="13"/>
        <v>0.35443037974683544</v>
      </c>
      <c r="D31" s="569">
        <v>5.6643999999999997</v>
      </c>
      <c r="E31" s="570">
        <f t="shared" si="6"/>
        <v>317.20639999999997</v>
      </c>
      <c r="F31" s="571">
        <v>1</v>
      </c>
      <c r="G31" s="579">
        <f t="shared" si="7"/>
        <v>317.20999999999998</v>
      </c>
      <c r="H31" s="572">
        <f t="shared" si="8"/>
        <v>76.42</v>
      </c>
      <c r="I31" s="573">
        <f t="shared" si="5"/>
        <v>393.63</v>
      </c>
    </row>
    <row r="32" spans="1:9" s="231" customFormat="1" x14ac:dyDescent="0.25">
      <c r="A32" s="566" t="s">
        <v>947</v>
      </c>
      <c r="B32" s="561">
        <v>64</v>
      </c>
      <c r="C32" s="579">
        <f t="shared" si="13"/>
        <v>0.4050632911392405</v>
      </c>
      <c r="D32" s="569">
        <v>5.6643999999999997</v>
      </c>
      <c r="E32" s="570">
        <f t="shared" si="6"/>
        <v>362.52159999999998</v>
      </c>
      <c r="F32" s="571">
        <v>1</v>
      </c>
      <c r="G32" s="579">
        <f t="shared" si="7"/>
        <v>362.52</v>
      </c>
      <c r="H32" s="572">
        <f t="shared" si="8"/>
        <v>87.33</v>
      </c>
      <c r="I32" s="573">
        <f t="shared" si="5"/>
        <v>449.84999999999997</v>
      </c>
    </row>
    <row r="33" spans="1:9" s="231" customFormat="1" x14ac:dyDescent="0.25">
      <c r="A33" s="566" t="s">
        <v>947</v>
      </c>
      <c r="B33" s="561">
        <v>72</v>
      </c>
      <c r="C33" s="579">
        <f t="shared" si="13"/>
        <v>0.45569620253164556</v>
      </c>
      <c r="D33" s="569">
        <v>5.6643999999999997</v>
      </c>
      <c r="E33" s="570">
        <f t="shared" si="6"/>
        <v>407.83679999999998</v>
      </c>
      <c r="F33" s="571">
        <v>1</v>
      </c>
      <c r="G33" s="579">
        <f t="shared" si="7"/>
        <v>407.84</v>
      </c>
      <c r="H33" s="572">
        <f t="shared" si="8"/>
        <v>98.25</v>
      </c>
      <c r="I33" s="573">
        <f t="shared" si="5"/>
        <v>506.09</v>
      </c>
    </row>
    <row r="34" spans="1:9" s="231" customFormat="1" x14ac:dyDescent="0.25">
      <c r="A34" s="566" t="s">
        <v>947</v>
      </c>
      <c r="B34" s="561">
        <v>108</v>
      </c>
      <c r="C34" s="579">
        <f t="shared" si="13"/>
        <v>0.68354430379746833</v>
      </c>
      <c r="D34" s="569">
        <v>5.6643999999999997</v>
      </c>
      <c r="E34" s="570">
        <f t="shared" si="6"/>
        <v>611.75519999999995</v>
      </c>
      <c r="F34" s="571">
        <v>1</v>
      </c>
      <c r="G34" s="579">
        <f t="shared" si="7"/>
        <v>611.76</v>
      </c>
      <c r="H34" s="572">
        <f t="shared" si="8"/>
        <v>147.37</v>
      </c>
      <c r="I34" s="573">
        <f t="shared" si="5"/>
        <v>759.13</v>
      </c>
    </row>
    <row r="35" spans="1:9" s="231" customFormat="1" x14ac:dyDescent="0.25">
      <c r="A35" s="566" t="s">
        <v>947</v>
      </c>
      <c r="B35" s="561">
        <v>196</v>
      </c>
      <c r="C35" s="579">
        <f t="shared" si="13"/>
        <v>1.240506329113924</v>
      </c>
      <c r="D35" s="569">
        <v>5.6643999999999997</v>
      </c>
      <c r="E35" s="570">
        <f t="shared" si="6"/>
        <v>1110.2223999999999</v>
      </c>
      <c r="F35" s="571">
        <v>1</v>
      </c>
      <c r="G35" s="579">
        <f t="shared" si="7"/>
        <v>1110.22</v>
      </c>
      <c r="H35" s="572">
        <f t="shared" si="8"/>
        <v>267.45</v>
      </c>
      <c r="I35" s="573">
        <f t="shared" si="5"/>
        <v>1377.67</v>
      </c>
    </row>
    <row r="36" spans="1:9" s="231" customFormat="1" x14ac:dyDescent="0.25">
      <c r="A36" s="566" t="s">
        <v>947</v>
      </c>
      <c r="B36" s="561">
        <v>208</v>
      </c>
      <c r="C36" s="579">
        <f t="shared" si="13"/>
        <v>1.3164556962025316</v>
      </c>
      <c r="D36" s="569">
        <v>5.6643999999999997</v>
      </c>
      <c r="E36" s="570">
        <f t="shared" si="6"/>
        <v>1178.1951999999999</v>
      </c>
      <c r="F36" s="571">
        <v>1</v>
      </c>
      <c r="G36" s="579">
        <f t="shared" si="7"/>
        <v>1178.2</v>
      </c>
      <c r="H36" s="572">
        <f t="shared" si="8"/>
        <v>283.83</v>
      </c>
      <c r="I36" s="573">
        <f t="shared" si="5"/>
        <v>1462.03</v>
      </c>
    </row>
    <row r="37" spans="1:9" s="231" customFormat="1" x14ac:dyDescent="0.25">
      <c r="A37" s="566" t="s">
        <v>947</v>
      </c>
      <c r="B37" s="561">
        <v>192</v>
      </c>
      <c r="C37" s="579">
        <f t="shared" si="13"/>
        <v>1.2151898734177216</v>
      </c>
      <c r="D37" s="569">
        <v>5.6643999999999997</v>
      </c>
      <c r="E37" s="570">
        <f t="shared" si="6"/>
        <v>1087.5647999999999</v>
      </c>
      <c r="F37" s="571">
        <v>1</v>
      </c>
      <c r="G37" s="579">
        <f t="shared" si="7"/>
        <v>1087.56</v>
      </c>
      <c r="H37" s="572">
        <f t="shared" si="8"/>
        <v>261.99</v>
      </c>
      <c r="I37" s="573">
        <f t="shared" si="5"/>
        <v>1349.55</v>
      </c>
    </row>
    <row r="38" spans="1:9" s="231" customFormat="1" x14ac:dyDescent="0.25">
      <c r="A38" s="566" t="s">
        <v>947</v>
      </c>
      <c r="B38" s="561">
        <v>55</v>
      </c>
      <c r="C38" s="579">
        <f t="shared" si="13"/>
        <v>0.34810126582278483</v>
      </c>
      <c r="D38" s="569">
        <v>5.3228</v>
      </c>
      <c r="E38" s="570">
        <f t="shared" si="6"/>
        <v>292.75400000000002</v>
      </c>
      <c r="F38" s="571">
        <v>1</v>
      </c>
      <c r="G38" s="579">
        <f t="shared" si="7"/>
        <v>292.75</v>
      </c>
      <c r="H38" s="572">
        <f t="shared" si="8"/>
        <v>70.52</v>
      </c>
      <c r="I38" s="573">
        <f t="shared" si="5"/>
        <v>363.27</v>
      </c>
    </row>
    <row r="39" spans="1:9" s="231" customFormat="1" x14ac:dyDescent="0.25">
      <c r="A39" s="566" t="s">
        <v>947</v>
      </c>
      <c r="B39" s="561">
        <v>208</v>
      </c>
      <c r="C39" s="579">
        <f t="shared" si="13"/>
        <v>1.3164556962025316</v>
      </c>
      <c r="D39" s="569">
        <v>5.6643999999999997</v>
      </c>
      <c r="E39" s="570">
        <f t="shared" si="6"/>
        <v>1178.1951999999999</v>
      </c>
      <c r="F39" s="571">
        <v>1</v>
      </c>
      <c r="G39" s="579">
        <f t="shared" si="7"/>
        <v>1178.2</v>
      </c>
      <c r="H39" s="572">
        <f t="shared" si="8"/>
        <v>283.83</v>
      </c>
      <c r="I39" s="573">
        <f t="shared" si="5"/>
        <v>1462.03</v>
      </c>
    </row>
    <row r="40" spans="1:9" s="231" customFormat="1" x14ac:dyDescent="0.25">
      <c r="A40" s="566" t="s">
        <v>947</v>
      </c>
      <c r="B40" s="561">
        <v>124</v>
      </c>
      <c r="C40" s="579">
        <f t="shared" si="13"/>
        <v>0.78481012658227844</v>
      </c>
      <c r="D40" s="569">
        <v>5.3228</v>
      </c>
      <c r="E40" s="570">
        <f t="shared" si="6"/>
        <v>660.02719999999999</v>
      </c>
      <c r="F40" s="571">
        <v>1</v>
      </c>
      <c r="G40" s="579">
        <f t="shared" si="7"/>
        <v>660.03</v>
      </c>
      <c r="H40" s="572">
        <f t="shared" si="8"/>
        <v>159</v>
      </c>
      <c r="I40" s="573">
        <f t="shared" si="5"/>
        <v>819.03</v>
      </c>
    </row>
    <row r="41" spans="1:9" s="231" customFormat="1" x14ac:dyDescent="0.25">
      <c r="A41" s="566" t="s">
        <v>947</v>
      </c>
      <c r="B41" s="561">
        <v>196</v>
      </c>
      <c r="C41" s="579">
        <f t="shared" si="13"/>
        <v>1.240506329113924</v>
      </c>
      <c r="D41" s="569">
        <v>5.6643999999999997</v>
      </c>
      <c r="E41" s="570">
        <f t="shared" si="6"/>
        <v>1110.2223999999999</v>
      </c>
      <c r="F41" s="571">
        <v>1</v>
      </c>
      <c r="G41" s="579">
        <f t="shared" si="7"/>
        <v>1110.22</v>
      </c>
      <c r="H41" s="572">
        <f t="shared" si="8"/>
        <v>267.45</v>
      </c>
      <c r="I41" s="573">
        <f t="shared" si="5"/>
        <v>1377.67</v>
      </c>
    </row>
    <row r="42" spans="1:9" s="231" customFormat="1" x14ac:dyDescent="0.25">
      <c r="A42" s="566" t="s">
        <v>947</v>
      </c>
      <c r="B42" s="561">
        <v>216</v>
      </c>
      <c r="C42" s="579">
        <f t="shared" si="13"/>
        <v>1.3670886075949367</v>
      </c>
      <c r="D42" s="569">
        <v>5.6643999999999997</v>
      </c>
      <c r="E42" s="570">
        <f t="shared" si="6"/>
        <v>1223.5103999999999</v>
      </c>
      <c r="F42" s="571">
        <v>1</v>
      </c>
      <c r="G42" s="579">
        <f t="shared" si="7"/>
        <v>1223.51</v>
      </c>
      <c r="H42" s="572">
        <f t="shared" si="8"/>
        <v>294.74</v>
      </c>
      <c r="I42" s="573">
        <f t="shared" si="5"/>
        <v>1518.25</v>
      </c>
    </row>
    <row r="43" spans="1:9" s="231" customFormat="1" x14ac:dyDescent="0.25">
      <c r="A43" s="566" t="s">
        <v>947</v>
      </c>
      <c r="B43" s="561">
        <v>152</v>
      </c>
      <c r="C43" s="579">
        <f t="shared" si="13"/>
        <v>0.96202531645569622</v>
      </c>
      <c r="D43" s="569">
        <v>5.3228</v>
      </c>
      <c r="E43" s="570">
        <f t="shared" si="6"/>
        <v>809.06560000000002</v>
      </c>
      <c r="F43" s="571">
        <v>1</v>
      </c>
      <c r="G43" s="579">
        <f t="shared" si="7"/>
        <v>809.07</v>
      </c>
      <c r="H43" s="572">
        <f t="shared" si="8"/>
        <v>194.9</v>
      </c>
      <c r="I43" s="573">
        <f t="shared" si="5"/>
        <v>1003.97</v>
      </c>
    </row>
    <row r="44" spans="1:9" s="231" customFormat="1" x14ac:dyDescent="0.25">
      <c r="A44" s="566" t="s">
        <v>947</v>
      </c>
      <c r="B44" s="561">
        <v>192</v>
      </c>
      <c r="C44" s="579">
        <f t="shared" si="13"/>
        <v>1.2151898734177216</v>
      </c>
      <c r="D44" s="569">
        <v>5.3228</v>
      </c>
      <c r="E44" s="570">
        <f t="shared" si="6"/>
        <v>1021.9775999999999</v>
      </c>
      <c r="F44" s="571">
        <v>1</v>
      </c>
      <c r="G44" s="579">
        <f t="shared" si="7"/>
        <v>1021.98</v>
      </c>
      <c r="H44" s="572">
        <f t="shared" si="8"/>
        <v>246.19</v>
      </c>
      <c r="I44" s="573">
        <f t="shared" si="5"/>
        <v>1268.17</v>
      </c>
    </row>
    <row r="45" spans="1:9" s="231" customFormat="1" x14ac:dyDescent="0.25">
      <c r="A45" s="566" t="s">
        <v>947</v>
      </c>
      <c r="B45" s="561">
        <v>8</v>
      </c>
      <c r="C45" s="579">
        <f t="shared" si="13"/>
        <v>5.0632911392405063E-2</v>
      </c>
      <c r="D45" s="569">
        <v>5.3228</v>
      </c>
      <c r="E45" s="570">
        <f t="shared" si="6"/>
        <v>42.5824</v>
      </c>
      <c r="F45" s="571">
        <v>1</v>
      </c>
      <c r="G45" s="579">
        <f t="shared" si="7"/>
        <v>42.58</v>
      </c>
      <c r="H45" s="572">
        <f t="shared" si="8"/>
        <v>10.26</v>
      </c>
      <c r="I45" s="573">
        <f t="shared" si="5"/>
        <v>52.839999999999996</v>
      </c>
    </row>
    <row r="46" spans="1:9" s="231" customFormat="1" x14ac:dyDescent="0.25">
      <c r="A46" s="566" t="s">
        <v>947</v>
      </c>
      <c r="B46" s="561">
        <v>60</v>
      </c>
      <c r="C46" s="579">
        <f t="shared" si="13"/>
        <v>0.379746835443038</v>
      </c>
      <c r="D46" s="569">
        <v>5.3228</v>
      </c>
      <c r="E46" s="570">
        <f t="shared" si="6"/>
        <v>319.36799999999999</v>
      </c>
      <c r="F46" s="571">
        <v>1</v>
      </c>
      <c r="G46" s="579">
        <f t="shared" si="7"/>
        <v>319.37</v>
      </c>
      <c r="H46" s="572">
        <f t="shared" si="8"/>
        <v>76.94</v>
      </c>
      <c r="I46" s="573">
        <f t="shared" si="5"/>
        <v>396.31</v>
      </c>
    </row>
    <row r="47" spans="1:9" s="231" customFormat="1" x14ac:dyDescent="0.25">
      <c r="A47" s="566" t="s">
        <v>947</v>
      </c>
      <c r="B47" s="561">
        <v>23</v>
      </c>
      <c r="C47" s="579">
        <f t="shared" si="13"/>
        <v>0.14556962025316456</v>
      </c>
      <c r="D47" s="569">
        <v>5.3228</v>
      </c>
      <c r="E47" s="570">
        <f t="shared" si="6"/>
        <v>122.42440000000001</v>
      </c>
      <c r="F47" s="571">
        <v>1</v>
      </c>
      <c r="G47" s="579">
        <f t="shared" si="7"/>
        <v>122.42</v>
      </c>
      <c r="H47" s="572">
        <f t="shared" si="8"/>
        <v>29.49</v>
      </c>
      <c r="I47" s="573">
        <f t="shared" si="5"/>
        <v>151.91</v>
      </c>
    </row>
    <row r="48" spans="1:9" s="231" customFormat="1" x14ac:dyDescent="0.25">
      <c r="A48" s="566" t="s">
        <v>510</v>
      </c>
      <c r="B48" s="561">
        <v>158</v>
      </c>
      <c r="C48" s="579">
        <f t="shared" si="13"/>
        <v>1</v>
      </c>
      <c r="D48" s="569">
        <v>6.5885999999999996</v>
      </c>
      <c r="E48" s="570">
        <f t="shared" si="6"/>
        <v>1040.9987999999998</v>
      </c>
      <c r="F48" s="571">
        <v>1</v>
      </c>
      <c r="G48" s="579">
        <f t="shared" si="7"/>
        <v>1041</v>
      </c>
      <c r="H48" s="572">
        <f t="shared" si="8"/>
        <v>250.78</v>
      </c>
      <c r="I48" s="573">
        <f t="shared" si="5"/>
        <v>1291.78</v>
      </c>
    </row>
    <row r="49" spans="1:9" s="231" customFormat="1" ht="49.5" x14ac:dyDescent="0.25">
      <c r="A49" s="567" t="s">
        <v>9</v>
      </c>
      <c r="B49" s="596">
        <f>SUM(B50:B64)</f>
        <v>2048</v>
      </c>
      <c r="C49" s="577">
        <f t="shared" ref="C49:I49" si="17">SUM(C50:C64)</f>
        <v>12.962025316455696</v>
      </c>
      <c r="D49" s="574"/>
      <c r="E49" s="574"/>
      <c r="F49" s="574"/>
      <c r="G49" s="577">
        <f t="shared" si="17"/>
        <v>9501.6999999999989</v>
      </c>
      <c r="H49" s="577">
        <f t="shared" si="17"/>
        <v>2288.96</v>
      </c>
      <c r="I49" s="578">
        <f t="shared" si="17"/>
        <v>11790.66</v>
      </c>
    </row>
    <row r="50" spans="1:9" s="231" customFormat="1" x14ac:dyDescent="0.25">
      <c r="A50" s="566" t="s">
        <v>62</v>
      </c>
      <c r="B50" s="561">
        <v>48</v>
      </c>
      <c r="C50" s="579">
        <f t="shared" si="13"/>
        <v>0.30379746835443039</v>
      </c>
      <c r="D50" s="569">
        <v>4.6395</v>
      </c>
      <c r="E50" s="570">
        <f t="shared" si="6"/>
        <v>222.696</v>
      </c>
      <c r="F50" s="571">
        <v>1</v>
      </c>
      <c r="G50" s="579">
        <f t="shared" si="7"/>
        <v>222.7</v>
      </c>
      <c r="H50" s="572">
        <f t="shared" si="8"/>
        <v>53.65</v>
      </c>
      <c r="I50" s="573">
        <f t="shared" si="5"/>
        <v>276.34999999999997</v>
      </c>
    </row>
    <row r="51" spans="1:9" s="231" customFormat="1" x14ac:dyDescent="0.25">
      <c r="A51" s="566" t="s">
        <v>62</v>
      </c>
      <c r="B51" s="561">
        <v>216</v>
      </c>
      <c r="C51" s="579">
        <f t="shared" si="13"/>
        <v>1.3670886075949367</v>
      </c>
      <c r="D51" s="569">
        <v>4.6395</v>
      </c>
      <c r="E51" s="570">
        <f t="shared" si="6"/>
        <v>1002.1319999999999</v>
      </c>
      <c r="F51" s="571">
        <v>1</v>
      </c>
      <c r="G51" s="579">
        <f t="shared" si="7"/>
        <v>1002.13</v>
      </c>
      <c r="H51" s="572">
        <f t="shared" si="8"/>
        <v>241.41</v>
      </c>
      <c r="I51" s="573">
        <f t="shared" si="5"/>
        <v>1243.54</v>
      </c>
    </row>
    <row r="52" spans="1:9" s="231" customFormat="1" x14ac:dyDescent="0.25">
      <c r="A52" s="566" t="s">
        <v>62</v>
      </c>
      <c r="B52" s="561">
        <v>204</v>
      </c>
      <c r="C52" s="579">
        <f t="shared" si="13"/>
        <v>1.2911392405063291</v>
      </c>
      <c r="D52" s="569">
        <v>4.6395</v>
      </c>
      <c r="E52" s="570">
        <f t="shared" si="6"/>
        <v>946.45799999999997</v>
      </c>
      <c r="F52" s="571">
        <v>1</v>
      </c>
      <c r="G52" s="579">
        <f t="shared" si="7"/>
        <v>946.46</v>
      </c>
      <c r="H52" s="572">
        <f t="shared" si="8"/>
        <v>228</v>
      </c>
      <c r="I52" s="573">
        <f t="shared" si="5"/>
        <v>1174.46</v>
      </c>
    </row>
    <row r="53" spans="1:9" s="231" customFormat="1" x14ac:dyDescent="0.25">
      <c r="A53" s="566" t="s">
        <v>62</v>
      </c>
      <c r="B53" s="561">
        <v>240</v>
      </c>
      <c r="C53" s="579">
        <f t="shared" si="13"/>
        <v>1.518987341772152</v>
      </c>
      <c r="D53" s="569">
        <v>4.6395</v>
      </c>
      <c r="E53" s="570">
        <f t="shared" si="6"/>
        <v>1113.48</v>
      </c>
      <c r="F53" s="571">
        <v>1</v>
      </c>
      <c r="G53" s="579">
        <f t="shared" si="7"/>
        <v>1113.48</v>
      </c>
      <c r="H53" s="572">
        <f t="shared" si="8"/>
        <v>268.24</v>
      </c>
      <c r="I53" s="573">
        <f t="shared" si="5"/>
        <v>1381.72</v>
      </c>
    </row>
    <row r="54" spans="1:9" s="231" customFormat="1" x14ac:dyDescent="0.25">
      <c r="A54" s="566" t="s">
        <v>62</v>
      </c>
      <c r="B54" s="561">
        <v>156</v>
      </c>
      <c r="C54" s="579">
        <f t="shared" si="13"/>
        <v>0.98734177215189878</v>
      </c>
      <c r="D54" s="569">
        <v>4.6395</v>
      </c>
      <c r="E54" s="570">
        <f t="shared" si="6"/>
        <v>723.76199999999994</v>
      </c>
      <c r="F54" s="571">
        <v>1</v>
      </c>
      <c r="G54" s="579">
        <f t="shared" si="7"/>
        <v>723.76</v>
      </c>
      <c r="H54" s="572">
        <f t="shared" si="8"/>
        <v>174.35</v>
      </c>
      <c r="I54" s="573">
        <f t="shared" si="5"/>
        <v>898.11</v>
      </c>
    </row>
    <row r="55" spans="1:9" s="231" customFormat="1" x14ac:dyDescent="0.25">
      <c r="A55" s="566" t="s">
        <v>62</v>
      </c>
      <c r="B55" s="561">
        <v>100</v>
      </c>
      <c r="C55" s="579">
        <f t="shared" si="13"/>
        <v>0.63291139240506333</v>
      </c>
      <c r="D55" s="569">
        <v>4.6395</v>
      </c>
      <c r="E55" s="570">
        <f t="shared" si="6"/>
        <v>463.95</v>
      </c>
      <c r="F55" s="571">
        <v>1</v>
      </c>
      <c r="G55" s="579">
        <f t="shared" si="7"/>
        <v>463.95</v>
      </c>
      <c r="H55" s="572">
        <f t="shared" si="8"/>
        <v>111.77</v>
      </c>
      <c r="I55" s="573">
        <f t="shared" si="5"/>
        <v>575.72</v>
      </c>
    </row>
    <row r="56" spans="1:9" s="232" customFormat="1" x14ac:dyDescent="0.25">
      <c r="A56" s="566" t="s">
        <v>62</v>
      </c>
      <c r="B56" s="561">
        <v>212</v>
      </c>
      <c r="C56" s="579">
        <f t="shared" si="13"/>
        <v>1.3417721518987342</v>
      </c>
      <c r="D56" s="569">
        <v>4.6395</v>
      </c>
      <c r="E56" s="570">
        <f t="shared" si="6"/>
        <v>983.57399999999996</v>
      </c>
      <c r="F56" s="571">
        <v>1</v>
      </c>
      <c r="G56" s="579">
        <f t="shared" si="7"/>
        <v>983.57</v>
      </c>
      <c r="H56" s="572">
        <f t="shared" si="8"/>
        <v>236.94</v>
      </c>
      <c r="I56" s="573">
        <f t="shared" si="5"/>
        <v>1220.51</v>
      </c>
    </row>
    <row r="57" spans="1:9" s="231" customFormat="1" x14ac:dyDescent="0.25">
      <c r="A57" s="566" t="s">
        <v>62</v>
      </c>
      <c r="B57" s="561">
        <v>216</v>
      </c>
      <c r="C57" s="579">
        <f t="shared" si="13"/>
        <v>1.3670886075949367</v>
      </c>
      <c r="D57" s="569">
        <v>4.6395</v>
      </c>
      <c r="E57" s="570">
        <f t="shared" si="6"/>
        <v>1002.1319999999999</v>
      </c>
      <c r="F57" s="571">
        <v>1</v>
      </c>
      <c r="G57" s="579">
        <f t="shared" si="7"/>
        <v>1002.13</v>
      </c>
      <c r="H57" s="572">
        <f t="shared" si="8"/>
        <v>241.41</v>
      </c>
      <c r="I57" s="573">
        <f t="shared" si="5"/>
        <v>1243.54</v>
      </c>
    </row>
    <row r="58" spans="1:9" s="231" customFormat="1" x14ac:dyDescent="0.25">
      <c r="A58" s="566" t="s">
        <v>62</v>
      </c>
      <c r="B58" s="561">
        <v>60</v>
      </c>
      <c r="C58" s="579">
        <f t="shared" si="13"/>
        <v>0.379746835443038</v>
      </c>
      <c r="D58" s="569">
        <v>4.6395</v>
      </c>
      <c r="E58" s="570">
        <f t="shared" si="6"/>
        <v>278.37</v>
      </c>
      <c r="F58" s="571">
        <v>1</v>
      </c>
      <c r="G58" s="579">
        <f t="shared" si="7"/>
        <v>278.37</v>
      </c>
      <c r="H58" s="572">
        <f t="shared" si="8"/>
        <v>67.06</v>
      </c>
      <c r="I58" s="573">
        <f t="shared" si="5"/>
        <v>345.43</v>
      </c>
    </row>
    <row r="59" spans="1:9" s="231" customFormat="1" x14ac:dyDescent="0.25">
      <c r="A59" s="566" t="s">
        <v>62</v>
      </c>
      <c r="B59" s="561">
        <v>48</v>
      </c>
      <c r="C59" s="579">
        <f t="shared" si="13"/>
        <v>0.30379746835443039</v>
      </c>
      <c r="D59" s="569">
        <v>4.6395</v>
      </c>
      <c r="E59" s="570">
        <f t="shared" si="6"/>
        <v>222.696</v>
      </c>
      <c r="F59" s="571">
        <v>1</v>
      </c>
      <c r="G59" s="579">
        <f t="shared" si="7"/>
        <v>222.7</v>
      </c>
      <c r="H59" s="572">
        <f t="shared" si="8"/>
        <v>53.65</v>
      </c>
      <c r="I59" s="573">
        <f t="shared" si="5"/>
        <v>276.34999999999997</v>
      </c>
    </row>
    <row r="60" spans="1:9" s="231" customFormat="1" x14ac:dyDescent="0.25">
      <c r="A60" s="566" t="s">
        <v>62</v>
      </c>
      <c r="B60" s="561">
        <v>132</v>
      </c>
      <c r="C60" s="579">
        <f t="shared" si="13"/>
        <v>0.83544303797468356</v>
      </c>
      <c r="D60" s="569">
        <v>4.6395</v>
      </c>
      <c r="E60" s="570">
        <f t="shared" si="6"/>
        <v>612.41399999999999</v>
      </c>
      <c r="F60" s="571">
        <v>1</v>
      </c>
      <c r="G60" s="579">
        <f t="shared" si="7"/>
        <v>612.41</v>
      </c>
      <c r="H60" s="572">
        <f t="shared" si="8"/>
        <v>147.53</v>
      </c>
      <c r="I60" s="573">
        <f t="shared" si="5"/>
        <v>759.93999999999994</v>
      </c>
    </row>
    <row r="61" spans="1:9" s="231" customFormat="1" x14ac:dyDescent="0.25">
      <c r="A61" s="566" t="s">
        <v>62</v>
      </c>
      <c r="B61" s="561">
        <v>116</v>
      </c>
      <c r="C61" s="579">
        <f t="shared" si="13"/>
        <v>0.73417721518987344</v>
      </c>
      <c r="D61" s="569">
        <v>4.6395</v>
      </c>
      <c r="E61" s="570">
        <f t="shared" si="6"/>
        <v>538.18200000000002</v>
      </c>
      <c r="F61" s="571">
        <v>1</v>
      </c>
      <c r="G61" s="579">
        <f t="shared" si="7"/>
        <v>538.17999999999995</v>
      </c>
      <c r="H61" s="572">
        <f t="shared" si="8"/>
        <v>129.65</v>
      </c>
      <c r="I61" s="573">
        <f t="shared" si="5"/>
        <v>667.82999999999993</v>
      </c>
    </row>
    <row r="62" spans="1:9" s="231" customFormat="1" x14ac:dyDescent="0.25">
      <c r="A62" s="566" t="s">
        <v>62</v>
      </c>
      <c r="B62" s="561">
        <v>24</v>
      </c>
      <c r="C62" s="579">
        <f t="shared" si="13"/>
        <v>0.15189873417721519</v>
      </c>
      <c r="D62" s="569">
        <v>4.6395</v>
      </c>
      <c r="E62" s="570">
        <f t="shared" si="6"/>
        <v>111.348</v>
      </c>
      <c r="F62" s="571">
        <v>1</v>
      </c>
      <c r="G62" s="579">
        <f t="shared" si="7"/>
        <v>111.35</v>
      </c>
      <c r="H62" s="572">
        <f t="shared" si="8"/>
        <v>26.82</v>
      </c>
      <c r="I62" s="573">
        <f t="shared" si="5"/>
        <v>138.16999999999999</v>
      </c>
    </row>
    <row r="63" spans="1:9" s="231" customFormat="1" x14ac:dyDescent="0.25">
      <c r="A63" s="566" t="s">
        <v>62</v>
      </c>
      <c r="B63" s="561">
        <v>108</v>
      </c>
      <c r="C63" s="579">
        <f t="shared" si="13"/>
        <v>0.68354430379746833</v>
      </c>
      <c r="D63" s="569">
        <v>4.6395</v>
      </c>
      <c r="E63" s="570">
        <f t="shared" si="6"/>
        <v>501.06599999999997</v>
      </c>
      <c r="F63" s="571">
        <v>1</v>
      </c>
      <c r="G63" s="579">
        <f t="shared" si="7"/>
        <v>501.07</v>
      </c>
      <c r="H63" s="572">
        <f t="shared" si="8"/>
        <v>120.71</v>
      </c>
      <c r="I63" s="573">
        <f t="shared" si="5"/>
        <v>621.78</v>
      </c>
    </row>
    <row r="64" spans="1:9" s="231" customFormat="1" x14ac:dyDescent="0.25">
      <c r="A64" s="566" t="s">
        <v>62</v>
      </c>
      <c r="B64" s="561">
        <v>168</v>
      </c>
      <c r="C64" s="579">
        <f t="shared" si="13"/>
        <v>1.0632911392405062</v>
      </c>
      <c r="D64" s="569">
        <v>4.6395</v>
      </c>
      <c r="E64" s="570">
        <f t="shared" si="6"/>
        <v>779.43600000000004</v>
      </c>
      <c r="F64" s="571">
        <v>1</v>
      </c>
      <c r="G64" s="579">
        <f t="shared" si="7"/>
        <v>779.44</v>
      </c>
      <c r="H64" s="572">
        <f t="shared" si="8"/>
        <v>187.77</v>
      </c>
      <c r="I64" s="573">
        <f t="shared" si="5"/>
        <v>967.21</v>
      </c>
    </row>
    <row r="65" spans="1:9" s="231" customFormat="1" ht="33" x14ac:dyDescent="0.25">
      <c r="A65" s="567" t="s">
        <v>7</v>
      </c>
      <c r="B65" s="596">
        <f>SUM(B66:B76)</f>
        <v>933</v>
      </c>
      <c r="C65" s="577">
        <f t="shared" ref="C65:I65" si="18">SUM(C66:C76)</f>
        <v>5.9050632911392409</v>
      </c>
      <c r="D65" s="574"/>
      <c r="E65" s="574"/>
      <c r="F65" s="574"/>
      <c r="G65" s="577">
        <f t="shared" si="18"/>
        <v>3006.66</v>
      </c>
      <c r="H65" s="577">
        <f t="shared" si="18"/>
        <v>724.31000000000006</v>
      </c>
      <c r="I65" s="578">
        <f t="shared" si="18"/>
        <v>3730.9700000000003</v>
      </c>
    </row>
    <row r="66" spans="1:9" s="231" customFormat="1" x14ac:dyDescent="0.25">
      <c r="A66" s="566" t="s">
        <v>76</v>
      </c>
      <c r="B66" s="561">
        <v>72</v>
      </c>
      <c r="C66" s="579">
        <f t="shared" si="13"/>
        <v>0.45569620253164556</v>
      </c>
      <c r="D66" s="569">
        <v>3.1589</v>
      </c>
      <c r="E66" s="570">
        <f t="shared" si="6"/>
        <v>227.4408</v>
      </c>
      <c r="F66" s="571">
        <v>1</v>
      </c>
      <c r="G66" s="579">
        <f t="shared" si="7"/>
        <v>227.44</v>
      </c>
      <c r="H66" s="572">
        <f t="shared" si="8"/>
        <v>54.79</v>
      </c>
      <c r="I66" s="573">
        <f t="shared" si="5"/>
        <v>282.23</v>
      </c>
    </row>
    <row r="67" spans="1:9" s="231" customFormat="1" x14ac:dyDescent="0.25">
      <c r="A67" s="566" t="s">
        <v>76</v>
      </c>
      <c r="B67" s="561">
        <v>8</v>
      </c>
      <c r="C67" s="579">
        <f t="shared" si="13"/>
        <v>5.0632911392405063E-2</v>
      </c>
      <c r="D67" s="569">
        <v>3.1589</v>
      </c>
      <c r="E67" s="570">
        <f t="shared" si="6"/>
        <v>25.2712</v>
      </c>
      <c r="F67" s="571">
        <v>1</v>
      </c>
      <c r="G67" s="579">
        <f t="shared" si="7"/>
        <v>25.27</v>
      </c>
      <c r="H67" s="572">
        <f t="shared" si="8"/>
        <v>6.09</v>
      </c>
      <c r="I67" s="573">
        <f t="shared" si="5"/>
        <v>31.36</v>
      </c>
    </row>
    <row r="68" spans="1:9" s="231" customFormat="1" x14ac:dyDescent="0.25">
      <c r="A68" s="566" t="s">
        <v>76</v>
      </c>
      <c r="B68" s="561">
        <v>168</v>
      </c>
      <c r="C68" s="579">
        <f t="shared" si="13"/>
        <v>1.0632911392405062</v>
      </c>
      <c r="D68" s="569">
        <v>3.1589</v>
      </c>
      <c r="E68" s="570">
        <f t="shared" si="6"/>
        <v>530.6952</v>
      </c>
      <c r="F68" s="571">
        <v>1</v>
      </c>
      <c r="G68" s="579">
        <f t="shared" si="7"/>
        <v>530.70000000000005</v>
      </c>
      <c r="H68" s="572">
        <f t="shared" si="8"/>
        <v>127.85</v>
      </c>
      <c r="I68" s="573">
        <f t="shared" si="5"/>
        <v>658.55000000000007</v>
      </c>
    </row>
    <row r="69" spans="1:9" s="231" customFormat="1" x14ac:dyDescent="0.25">
      <c r="A69" s="566" t="s">
        <v>76</v>
      </c>
      <c r="B69" s="561">
        <v>162</v>
      </c>
      <c r="C69" s="579">
        <f t="shared" si="13"/>
        <v>1.0253164556962024</v>
      </c>
      <c r="D69" s="569">
        <v>3.1589</v>
      </c>
      <c r="E69" s="570">
        <f t="shared" si="6"/>
        <v>511.74180000000001</v>
      </c>
      <c r="F69" s="571">
        <v>1</v>
      </c>
      <c r="G69" s="579">
        <f t="shared" si="7"/>
        <v>511.74</v>
      </c>
      <c r="H69" s="572">
        <f t="shared" si="8"/>
        <v>123.28</v>
      </c>
      <c r="I69" s="573">
        <f t="shared" si="5"/>
        <v>635.02</v>
      </c>
    </row>
    <row r="70" spans="1:9" s="231" customFormat="1" x14ac:dyDescent="0.25">
      <c r="A70" s="566" t="s">
        <v>76</v>
      </c>
      <c r="B70" s="561">
        <v>158</v>
      </c>
      <c r="C70" s="579">
        <f t="shared" si="13"/>
        <v>1</v>
      </c>
      <c r="D70" s="569">
        <v>2.8712</v>
      </c>
      <c r="E70" s="570">
        <f t="shared" si="6"/>
        <v>453.64960000000002</v>
      </c>
      <c r="F70" s="571">
        <v>1</v>
      </c>
      <c r="G70" s="579">
        <f t="shared" si="7"/>
        <v>453.65</v>
      </c>
      <c r="H70" s="572">
        <f t="shared" si="8"/>
        <v>109.28</v>
      </c>
      <c r="I70" s="573">
        <f t="shared" si="5"/>
        <v>562.92999999999995</v>
      </c>
    </row>
    <row r="71" spans="1:9" s="231" customFormat="1" x14ac:dyDescent="0.25">
      <c r="A71" s="566" t="s">
        <v>76</v>
      </c>
      <c r="B71" s="561">
        <v>24</v>
      </c>
      <c r="C71" s="579">
        <f t="shared" si="13"/>
        <v>0.15189873417721519</v>
      </c>
      <c r="D71" s="569">
        <v>2.8712</v>
      </c>
      <c r="E71" s="570">
        <f t="shared" si="6"/>
        <v>68.908799999999999</v>
      </c>
      <c r="F71" s="571">
        <v>1</v>
      </c>
      <c r="G71" s="579">
        <f t="shared" si="7"/>
        <v>68.91</v>
      </c>
      <c r="H71" s="572">
        <f t="shared" si="8"/>
        <v>16.600000000000001</v>
      </c>
      <c r="I71" s="573">
        <f t="shared" si="5"/>
        <v>85.509999999999991</v>
      </c>
    </row>
    <row r="72" spans="1:9" s="231" customFormat="1" x14ac:dyDescent="0.25">
      <c r="A72" s="566" t="s">
        <v>948</v>
      </c>
      <c r="B72" s="561">
        <v>158</v>
      </c>
      <c r="C72" s="579">
        <f t="shared" si="13"/>
        <v>1</v>
      </c>
      <c r="D72" s="569">
        <v>3.5886</v>
      </c>
      <c r="E72" s="570">
        <f t="shared" si="6"/>
        <v>566.99879999999996</v>
      </c>
      <c r="F72" s="571">
        <v>1</v>
      </c>
      <c r="G72" s="579">
        <f t="shared" si="7"/>
        <v>567</v>
      </c>
      <c r="H72" s="572">
        <f t="shared" si="8"/>
        <v>136.59</v>
      </c>
      <c r="I72" s="573">
        <f t="shared" si="5"/>
        <v>703.59</v>
      </c>
    </row>
    <row r="73" spans="1:9" s="231" customFormat="1" x14ac:dyDescent="0.25">
      <c r="A73" s="566" t="s">
        <v>63</v>
      </c>
      <c r="B73" s="561">
        <v>135</v>
      </c>
      <c r="C73" s="579">
        <f t="shared" si="13"/>
        <v>0.85443037974683544</v>
      </c>
      <c r="D73" s="569">
        <v>3.5063</v>
      </c>
      <c r="E73" s="570">
        <f t="shared" si="6"/>
        <v>473.35050000000001</v>
      </c>
      <c r="F73" s="571">
        <v>1</v>
      </c>
      <c r="G73" s="579">
        <f t="shared" si="7"/>
        <v>473.35</v>
      </c>
      <c r="H73" s="572">
        <f t="shared" si="8"/>
        <v>114.03</v>
      </c>
      <c r="I73" s="573">
        <f t="shared" si="5"/>
        <v>587.38</v>
      </c>
    </row>
    <row r="74" spans="1:9" s="231" customFormat="1" x14ac:dyDescent="0.25">
      <c r="A74" s="566" t="s">
        <v>63</v>
      </c>
      <c r="B74" s="561">
        <v>12</v>
      </c>
      <c r="C74" s="579">
        <f t="shared" si="13"/>
        <v>7.5949367088607597E-2</v>
      </c>
      <c r="D74" s="569">
        <v>3.0209999999999999</v>
      </c>
      <c r="E74" s="570">
        <f t="shared" si="6"/>
        <v>36.251999999999995</v>
      </c>
      <c r="F74" s="571">
        <v>1</v>
      </c>
      <c r="G74" s="579">
        <f t="shared" si="7"/>
        <v>36.25</v>
      </c>
      <c r="H74" s="572">
        <f t="shared" si="8"/>
        <v>8.73</v>
      </c>
      <c r="I74" s="573">
        <f t="shared" si="5"/>
        <v>44.980000000000004</v>
      </c>
    </row>
    <row r="75" spans="1:9" s="231" customFormat="1" x14ac:dyDescent="0.25">
      <c r="A75" s="566" t="s">
        <v>63</v>
      </c>
      <c r="B75" s="561">
        <v>12</v>
      </c>
      <c r="C75" s="579">
        <f t="shared" si="13"/>
        <v>7.5949367088607597E-2</v>
      </c>
      <c r="D75" s="569">
        <v>3.3207</v>
      </c>
      <c r="E75" s="570">
        <f t="shared" si="6"/>
        <v>39.848399999999998</v>
      </c>
      <c r="F75" s="571">
        <v>1</v>
      </c>
      <c r="G75" s="579">
        <f t="shared" si="7"/>
        <v>39.85</v>
      </c>
      <c r="H75" s="572">
        <f t="shared" si="8"/>
        <v>9.6</v>
      </c>
      <c r="I75" s="573">
        <f t="shared" si="5"/>
        <v>49.45</v>
      </c>
    </row>
    <row r="76" spans="1:9" s="231" customFormat="1" x14ac:dyDescent="0.25">
      <c r="A76" s="566" t="s">
        <v>63</v>
      </c>
      <c r="B76" s="561">
        <v>24</v>
      </c>
      <c r="C76" s="579">
        <f t="shared" si="13"/>
        <v>0.15189873417721519</v>
      </c>
      <c r="D76" s="569">
        <v>3.0209999999999999</v>
      </c>
      <c r="E76" s="570">
        <f t="shared" si="6"/>
        <v>72.503999999999991</v>
      </c>
      <c r="F76" s="571">
        <v>1</v>
      </c>
      <c r="G76" s="579">
        <f t="shared" si="7"/>
        <v>72.5</v>
      </c>
      <c r="H76" s="572">
        <f t="shared" si="8"/>
        <v>17.47</v>
      </c>
      <c r="I76" s="573">
        <f t="shared" si="5"/>
        <v>89.97</v>
      </c>
    </row>
    <row r="77" spans="1:9" s="231" customFormat="1" x14ac:dyDescent="0.25">
      <c r="A77" s="582" t="s">
        <v>949</v>
      </c>
      <c r="B77" s="595">
        <f>B78+B87+B103</f>
        <v>2398</v>
      </c>
      <c r="C77" s="598">
        <f t="shared" ref="C77:I77" si="19">C78+C87+C103</f>
        <v>15.177215189873417</v>
      </c>
      <c r="D77" s="590"/>
      <c r="E77" s="590"/>
      <c r="F77" s="590"/>
      <c r="G77" s="598">
        <f t="shared" si="19"/>
        <v>11707.33</v>
      </c>
      <c r="H77" s="598">
        <f t="shared" si="19"/>
        <v>2820.26</v>
      </c>
      <c r="I77" s="600">
        <f t="shared" si="19"/>
        <v>14527.589999999998</v>
      </c>
    </row>
    <row r="78" spans="1:9" s="231" customFormat="1" ht="33" x14ac:dyDescent="0.25">
      <c r="A78" s="567" t="s">
        <v>10</v>
      </c>
      <c r="B78" s="596">
        <f>SUM(B79:B86)</f>
        <v>680</v>
      </c>
      <c r="C78" s="577">
        <f t="shared" ref="C78:I78" si="20">SUM(C79:C86)</f>
        <v>4.3037974683544302</v>
      </c>
      <c r="D78" s="574"/>
      <c r="E78" s="574"/>
      <c r="F78" s="574"/>
      <c r="G78" s="577">
        <f t="shared" si="20"/>
        <v>3808</v>
      </c>
      <c r="H78" s="577">
        <f t="shared" si="20"/>
        <v>917.34</v>
      </c>
      <c r="I78" s="578">
        <f t="shared" si="20"/>
        <v>4725.34</v>
      </c>
    </row>
    <row r="79" spans="1:9" s="231" customFormat="1" x14ac:dyDescent="0.25">
      <c r="A79" s="566" t="s">
        <v>950</v>
      </c>
      <c r="B79" s="561">
        <v>32</v>
      </c>
      <c r="C79" s="579">
        <f t="shared" si="13"/>
        <v>0.20253164556962025</v>
      </c>
      <c r="D79" s="569">
        <v>5.6</v>
      </c>
      <c r="E79" s="570">
        <f t="shared" ref="E79:E140" si="21">B79*D79</f>
        <v>179.2</v>
      </c>
      <c r="F79" s="571">
        <v>1</v>
      </c>
      <c r="G79" s="579">
        <f t="shared" ref="G79:G140" si="22">ROUND(E79*F79,2)</f>
        <v>179.2</v>
      </c>
      <c r="H79" s="572">
        <f t="shared" ref="H79:H140" si="23">ROUND(G79*0.2409,2)</f>
        <v>43.17</v>
      </c>
      <c r="I79" s="573">
        <f t="shared" ref="I79:I140" si="24">H79+G79</f>
        <v>222.37</v>
      </c>
    </row>
    <row r="80" spans="1:9" s="231" customFormat="1" x14ac:dyDescent="0.25">
      <c r="A80" s="566" t="s">
        <v>950</v>
      </c>
      <c r="B80" s="561">
        <v>80</v>
      </c>
      <c r="C80" s="579">
        <f t="shared" si="13"/>
        <v>0.50632911392405067</v>
      </c>
      <c r="D80" s="569">
        <v>5.6</v>
      </c>
      <c r="E80" s="570">
        <f t="shared" si="21"/>
        <v>448</v>
      </c>
      <c r="F80" s="571">
        <v>1</v>
      </c>
      <c r="G80" s="579">
        <f t="shared" si="22"/>
        <v>448</v>
      </c>
      <c r="H80" s="572">
        <f t="shared" si="23"/>
        <v>107.92</v>
      </c>
      <c r="I80" s="573">
        <f t="shared" si="24"/>
        <v>555.91999999999996</v>
      </c>
    </row>
    <row r="81" spans="1:9" s="231" customFormat="1" x14ac:dyDescent="0.25">
      <c r="A81" s="566" t="s">
        <v>950</v>
      </c>
      <c r="B81" s="561">
        <v>160</v>
      </c>
      <c r="C81" s="579">
        <f t="shared" si="13"/>
        <v>1.0126582278481013</v>
      </c>
      <c r="D81" s="569">
        <v>5.6</v>
      </c>
      <c r="E81" s="570">
        <f t="shared" si="21"/>
        <v>896</v>
      </c>
      <c r="F81" s="571">
        <v>1</v>
      </c>
      <c r="G81" s="579">
        <f t="shared" si="22"/>
        <v>896</v>
      </c>
      <c r="H81" s="572">
        <f t="shared" si="23"/>
        <v>215.85</v>
      </c>
      <c r="I81" s="573">
        <f t="shared" si="24"/>
        <v>1111.8499999999999</v>
      </c>
    </row>
    <row r="82" spans="1:9" s="231" customFormat="1" x14ac:dyDescent="0.25">
      <c r="A82" s="566" t="s">
        <v>950</v>
      </c>
      <c r="B82" s="561">
        <v>120</v>
      </c>
      <c r="C82" s="579">
        <f t="shared" si="13"/>
        <v>0.759493670886076</v>
      </c>
      <c r="D82" s="569">
        <v>5.6</v>
      </c>
      <c r="E82" s="570">
        <f t="shared" si="21"/>
        <v>672</v>
      </c>
      <c r="F82" s="571">
        <v>1</v>
      </c>
      <c r="G82" s="579">
        <f t="shared" si="22"/>
        <v>672</v>
      </c>
      <c r="H82" s="572">
        <f t="shared" si="23"/>
        <v>161.88</v>
      </c>
      <c r="I82" s="573">
        <f t="shared" si="24"/>
        <v>833.88</v>
      </c>
    </row>
    <row r="83" spans="1:9" s="231" customFormat="1" x14ac:dyDescent="0.25">
      <c r="A83" s="566" t="s">
        <v>950</v>
      </c>
      <c r="B83" s="561">
        <v>48</v>
      </c>
      <c r="C83" s="579">
        <f t="shared" ref="C83:C146" si="25">B83/158</f>
        <v>0.30379746835443039</v>
      </c>
      <c r="D83" s="569">
        <v>5.6</v>
      </c>
      <c r="E83" s="570">
        <f t="shared" si="21"/>
        <v>268.79999999999995</v>
      </c>
      <c r="F83" s="571">
        <v>1</v>
      </c>
      <c r="G83" s="579">
        <f t="shared" si="22"/>
        <v>268.8</v>
      </c>
      <c r="H83" s="572">
        <f t="shared" si="23"/>
        <v>64.75</v>
      </c>
      <c r="I83" s="573">
        <f t="shared" si="24"/>
        <v>333.55</v>
      </c>
    </row>
    <row r="84" spans="1:9" s="231" customFormat="1" x14ac:dyDescent="0.25">
      <c r="A84" s="566" t="s">
        <v>950</v>
      </c>
      <c r="B84" s="561">
        <v>136</v>
      </c>
      <c r="C84" s="579">
        <f t="shared" si="25"/>
        <v>0.86075949367088611</v>
      </c>
      <c r="D84" s="569">
        <v>5.6</v>
      </c>
      <c r="E84" s="570">
        <f t="shared" si="21"/>
        <v>761.59999999999991</v>
      </c>
      <c r="F84" s="571">
        <v>1</v>
      </c>
      <c r="G84" s="579">
        <f t="shared" si="22"/>
        <v>761.6</v>
      </c>
      <c r="H84" s="572">
        <f t="shared" si="23"/>
        <v>183.47</v>
      </c>
      <c r="I84" s="573">
        <f t="shared" si="24"/>
        <v>945.07</v>
      </c>
    </row>
    <row r="85" spans="1:9" s="231" customFormat="1" x14ac:dyDescent="0.25">
      <c r="A85" s="566" t="s">
        <v>950</v>
      </c>
      <c r="B85" s="561">
        <v>64</v>
      </c>
      <c r="C85" s="579">
        <f t="shared" si="25"/>
        <v>0.4050632911392405</v>
      </c>
      <c r="D85" s="569">
        <v>5.6</v>
      </c>
      <c r="E85" s="570">
        <f t="shared" si="21"/>
        <v>358.4</v>
      </c>
      <c r="F85" s="571">
        <v>1</v>
      </c>
      <c r="G85" s="579">
        <f t="shared" si="22"/>
        <v>358.4</v>
      </c>
      <c r="H85" s="572">
        <f t="shared" si="23"/>
        <v>86.34</v>
      </c>
      <c r="I85" s="573">
        <f t="shared" si="24"/>
        <v>444.74</v>
      </c>
    </row>
    <row r="86" spans="1:9" s="231" customFormat="1" x14ac:dyDescent="0.25">
      <c r="A86" s="566" t="s">
        <v>950</v>
      </c>
      <c r="B86" s="561">
        <v>40</v>
      </c>
      <c r="C86" s="579">
        <f t="shared" si="25"/>
        <v>0.25316455696202533</v>
      </c>
      <c r="D86" s="569">
        <v>5.6</v>
      </c>
      <c r="E86" s="570">
        <f t="shared" si="21"/>
        <v>224</v>
      </c>
      <c r="F86" s="571">
        <v>1</v>
      </c>
      <c r="G86" s="579">
        <f t="shared" si="22"/>
        <v>224</v>
      </c>
      <c r="H86" s="572">
        <f t="shared" si="23"/>
        <v>53.96</v>
      </c>
      <c r="I86" s="573">
        <f t="shared" si="24"/>
        <v>277.95999999999998</v>
      </c>
    </row>
    <row r="87" spans="1:9" s="231" customFormat="1" ht="49.5" x14ac:dyDescent="0.25">
      <c r="A87" s="565" t="s">
        <v>8</v>
      </c>
      <c r="B87" s="596">
        <f>SUM(B88:B102)</f>
        <v>864</v>
      </c>
      <c r="C87" s="577">
        <f t="shared" ref="C87:I87" si="26">SUM(C88:C102)</f>
        <v>5.4683544303797458</v>
      </c>
      <c r="D87" s="574"/>
      <c r="E87" s="574"/>
      <c r="F87" s="574"/>
      <c r="G87" s="577">
        <f t="shared" si="26"/>
        <v>5062.49</v>
      </c>
      <c r="H87" s="577">
        <f t="shared" si="26"/>
        <v>1219.54</v>
      </c>
      <c r="I87" s="578">
        <f t="shared" si="26"/>
        <v>6282.03</v>
      </c>
    </row>
    <row r="88" spans="1:9" s="231" customFormat="1" x14ac:dyDescent="0.25">
      <c r="A88" s="566" t="s">
        <v>951</v>
      </c>
      <c r="B88" s="561">
        <v>60</v>
      </c>
      <c r="C88" s="579">
        <f t="shared" si="25"/>
        <v>0.379746835443038</v>
      </c>
      <c r="D88" s="569">
        <v>6.4737</v>
      </c>
      <c r="E88" s="570">
        <f t="shared" si="21"/>
        <v>388.42200000000003</v>
      </c>
      <c r="F88" s="571">
        <v>1</v>
      </c>
      <c r="G88" s="579">
        <f t="shared" si="22"/>
        <v>388.42</v>
      </c>
      <c r="H88" s="572">
        <f t="shared" si="23"/>
        <v>93.57</v>
      </c>
      <c r="I88" s="573">
        <f t="shared" si="24"/>
        <v>481.99</v>
      </c>
    </row>
    <row r="89" spans="1:9" s="231" customFormat="1" x14ac:dyDescent="0.25">
      <c r="A89" s="566" t="s">
        <v>951</v>
      </c>
      <c r="B89" s="561">
        <v>132</v>
      </c>
      <c r="C89" s="579">
        <f t="shared" si="25"/>
        <v>0.83544303797468356</v>
      </c>
      <c r="D89" s="569">
        <v>6.1738999999999997</v>
      </c>
      <c r="E89" s="570">
        <f t="shared" si="21"/>
        <v>814.95479999999998</v>
      </c>
      <c r="F89" s="571">
        <v>1</v>
      </c>
      <c r="G89" s="579">
        <f t="shared" si="22"/>
        <v>814.95</v>
      </c>
      <c r="H89" s="572">
        <f t="shared" si="23"/>
        <v>196.32</v>
      </c>
      <c r="I89" s="573">
        <f t="shared" si="24"/>
        <v>1011.27</v>
      </c>
    </row>
    <row r="90" spans="1:9" s="231" customFormat="1" x14ac:dyDescent="0.25">
      <c r="A90" s="566" t="s">
        <v>951</v>
      </c>
      <c r="B90" s="561">
        <v>24</v>
      </c>
      <c r="C90" s="579">
        <f t="shared" si="25"/>
        <v>0.15189873417721519</v>
      </c>
      <c r="D90" s="569">
        <v>5.8383000000000003</v>
      </c>
      <c r="E90" s="570">
        <f t="shared" si="21"/>
        <v>140.11920000000001</v>
      </c>
      <c r="F90" s="571">
        <v>1</v>
      </c>
      <c r="G90" s="579">
        <f t="shared" si="22"/>
        <v>140.12</v>
      </c>
      <c r="H90" s="572">
        <f t="shared" si="23"/>
        <v>33.75</v>
      </c>
      <c r="I90" s="573">
        <f t="shared" si="24"/>
        <v>173.87</v>
      </c>
    </row>
    <row r="91" spans="1:9" s="231" customFormat="1" x14ac:dyDescent="0.25">
      <c r="A91" s="566" t="s">
        <v>952</v>
      </c>
      <c r="B91" s="561">
        <v>60</v>
      </c>
      <c r="C91" s="579">
        <f t="shared" si="25"/>
        <v>0.379746835443038</v>
      </c>
      <c r="D91" s="569">
        <v>5.8383000000000003</v>
      </c>
      <c r="E91" s="570">
        <f t="shared" si="21"/>
        <v>350.298</v>
      </c>
      <c r="F91" s="571">
        <v>1</v>
      </c>
      <c r="G91" s="579">
        <f t="shared" si="22"/>
        <v>350.3</v>
      </c>
      <c r="H91" s="572">
        <f t="shared" si="23"/>
        <v>84.39</v>
      </c>
      <c r="I91" s="573">
        <f t="shared" si="24"/>
        <v>434.69</v>
      </c>
    </row>
    <row r="92" spans="1:9" s="231" customFormat="1" x14ac:dyDescent="0.25">
      <c r="A92" s="566" t="s">
        <v>952</v>
      </c>
      <c r="B92" s="561">
        <v>72</v>
      </c>
      <c r="C92" s="579">
        <f t="shared" si="25"/>
        <v>0.45569620253164556</v>
      </c>
      <c r="D92" s="569">
        <v>5.4965999999999999</v>
      </c>
      <c r="E92" s="570">
        <f t="shared" si="21"/>
        <v>395.7552</v>
      </c>
      <c r="F92" s="571">
        <v>1</v>
      </c>
      <c r="G92" s="579">
        <f t="shared" si="22"/>
        <v>395.76</v>
      </c>
      <c r="H92" s="572">
        <f t="shared" si="23"/>
        <v>95.34</v>
      </c>
      <c r="I92" s="573">
        <f t="shared" si="24"/>
        <v>491.1</v>
      </c>
    </row>
    <row r="93" spans="1:9" s="231" customFormat="1" x14ac:dyDescent="0.25">
      <c r="A93" s="566" t="s">
        <v>952</v>
      </c>
      <c r="B93" s="561">
        <v>36</v>
      </c>
      <c r="C93" s="579">
        <f t="shared" si="25"/>
        <v>0.22784810126582278</v>
      </c>
      <c r="D93" s="569">
        <v>5.8383000000000003</v>
      </c>
      <c r="E93" s="570">
        <f t="shared" si="21"/>
        <v>210.17880000000002</v>
      </c>
      <c r="F93" s="571">
        <v>1</v>
      </c>
      <c r="G93" s="579">
        <f t="shared" si="22"/>
        <v>210.18</v>
      </c>
      <c r="H93" s="572">
        <f t="shared" si="23"/>
        <v>50.63</v>
      </c>
      <c r="I93" s="573">
        <f t="shared" si="24"/>
        <v>260.81</v>
      </c>
    </row>
    <row r="94" spans="1:9" s="231" customFormat="1" x14ac:dyDescent="0.25">
      <c r="A94" s="566" t="s">
        <v>952</v>
      </c>
      <c r="B94" s="561">
        <v>48</v>
      </c>
      <c r="C94" s="579">
        <f t="shared" si="25"/>
        <v>0.30379746835443039</v>
      </c>
      <c r="D94" s="569">
        <v>5.8383000000000003</v>
      </c>
      <c r="E94" s="570">
        <f t="shared" si="21"/>
        <v>280.23840000000001</v>
      </c>
      <c r="F94" s="571">
        <v>1</v>
      </c>
      <c r="G94" s="579">
        <f t="shared" si="22"/>
        <v>280.24</v>
      </c>
      <c r="H94" s="572">
        <f t="shared" si="23"/>
        <v>67.510000000000005</v>
      </c>
      <c r="I94" s="573">
        <f t="shared" si="24"/>
        <v>347.75</v>
      </c>
    </row>
    <row r="95" spans="1:9" s="231" customFormat="1" x14ac:dyDescent="0.25">
      <c r="A95" s="566" t="s">
        <v>952</v>
      </c>
      <c r="B95" s="561">
        <v>28</v>
      </c>
      <c r="C95" s="579">
        <f t="shared" si="25"/>
        <v>0.17721518987341772</v>
      </c>
      <c r="D95" s="569">
        <v>5.8383000000000003</v>
      </c>
      <c r="E95" s="570">
        <f t="shared" si="21"/>
        <v>163.47239999999999</v>
      </c>
      <c r="F95" s="571">
        <v>1</v>
      </c>
      <c r="G95" s="579">
        <f t="shared" si="22"/>
        <v>163.47</v>
      </c>
      <c r="H95" s="572">
        <f t="shared" si="23"/>
        <v>39.380000000000003</v>
      </c>
      <c r="I95" s="573">
        <f t="shared" si="24"/>
        <v>202.85</v>
      </c>
    </row>
    <row r="96" spans="1:9" s="231" customFormat="1" x14ac:dyDescent="0.25">
      <c r="A96" s="566" t="s">
        <v>952</v>
      </c>
      <c r="B96" s="561">
        <v>68</v>
      </c>
      <c r="C96" s="579">
        <f t="shared" si="25"/>
        <v>0.43037974683544306</v>
      </c>
      <c r="D96" s="569">
        <v>5.4965999999999999</v>
      </c>
      <c r="E96" s="570">
        <f t="shared" si="21"/>
        <v>373.7688</v>
      </c>
      <c r="F96" s="571">
        <v>1</v>
      </c>
      <c r="G96" s="579">
        <f t="shared" si="22"/>
        <v>373.77</v>
      </c>
      <c r="H96" s="572">
        <f t="shared" si="23"/>
        <v>90.04</v>
      </c>
      <c r="I96" s="573">
        <f t="shared" si="24"/>
        <v>463.81</v>
      </c>
    </row>
    <row r="97" spans="1:9" s="231" customFormat="1" x14ac:dyDescent="0.25">
      <c r="A97" s="566" t="s">
        <v>952</v>
      </c>
      <c r="B97" s="561">
        <v>24</v>
      </c>
      <c r="C97" s="579">
        <f t="shared" si="25"/>
        <v>0.15189873417721519</v>
      </c>
      <c r="D97" s="569">
        <v>5.4965999999999999</v>
      </c>
      <c r="E97" s="570">
        <f t="shared" si="21"/>
        <v>131.91839999999999</v>
      </c>
      <c r="F97" s="571">
        <v>1</v>
      </c>
      <c r="G97" s="579">
        <f t="shared" si="22"/>
        <v>131.91999999999999</v>
      </c>
      <c r="H97" s="572">
        <f t="shared" si="23"/>
        <v>31.78</v>
      </c>
      <c r="I97" s="573">
        <f t="shared" si="24"/>
        <v>163.69999999999999</v>
      </c>
    </row>
    <row r="98" spans="1:9" s="231" customFormat="1" x14ac:dyDescent="0.25">
      <c r="A98" s="566" t="s">
        <v>952</v>
      </c>
      <c r="B98" s="561">
        <v>72</v>
      </c>
      <c r="C98" s="579">
        <f t="shared" si="25"/>
        <v>0.45569620253164556</v>
      </c>
      <c r="D98" s="569">
        <v>5.8383000000000003</v>
      </c>
      <c r="E98" s="570">
        <f t="shared" si="21"/>
        <v>420.35760000000005</v>
      </c>
      <c r="F98" s="571">
        <v>1</v>
      </c>
      <c r="G98" s="579">
        <f t="shared" si="22"/>
        <v>420.36</v>
      </c>
      <c r="H98" s="572">
        <f t="shared" si="23"/>
        <v>101.26</v>
      </c>
      <c r="I98" s="573">
        <f t="shared" si="24"/>
        <v>521.62</v>
      </c>
    </row>
    <row r="99" spans="1:9" s="231" customFormat="1" x14ac:dyDescent="0.25">
      <c r="A99" s="566" t="s">
        <v>952</v>
      </c>
      <c r="B99" s="561">
        <v>96</v>
      </c>
      <c r="C99" s="579">
        <f t="shared" si="25"/>
        <v>0.60759493670886078</v>
      </c>
      <c r="D99" s="569">
        <v>5.8383000000000003</v>
      </c>
      <c r="E99" s="570">
        <f t="shared" si="21"/>
        <v>560.47680000000003</v>
      </c>
      <c r="F99" s="571">
        <v>1</v>
      </c>
      <c r="G99" s="579">
        <f t="shared" si="22"/>
        <v>560.48</v>
      </c>
      <c r="H99" s="572">
        <f t="shared" si="23"/>
        <v>135.02000000000001</v>
      </c>
      <c r="I99" s="573">
        <f t="shared" si="24"/>
        <v>695.5</v>
      </c>
    </row>
    <row r="100" spans="1:9" s="231" customFormat="1" x14ac:dyDescent="0.25">
      <c r="A100" s="566" t="s">
        <v>952</v>
      </c>
      <c r="B100" s="561">
        <v>24</v>
      </c>
      <c r="C100" s="579">
        <f t="shared" si="25"/>
        <v>0.15189873417721519</v>
      </c>
      <c r="D100" s="569">
        <v>5.4965999999999999</v>
      </c>
      <c r="E100" s="570">
        <f t="shared" si="21"/>
        <v>131.91839999999999</v>
      </c>
      <c r="F100" s="571">
        <v>1</v>
      </c>
      <c r="G100" s="579">
        <f t="shared" si="22"/>
        <v>131.91999999999999</v>
      </c>
      <c r="H100" s="572">
        <f t="shared" si="23"/>
        <v>31.78</v>
      </c>
      <c r="I100" s="573">
        <f t="shared" si="24"/>
        <v>163.69999999999999</v>
      </c>
    </row>
    <row r="101" spans="1:9" s="230" customFormat="1" x14ac:dyDescent="0.25">
      <c r="A101" s="566" t="s">
        <v>952</v>
      </c>
      <c r="B101" s="561">
        <v>48</v>
      </c>
      <c r="C101" s="579">
        <f t="shared" si="25"/>
        <v>0.30379746835443039</v>
      </c>
      <c r="D101" s="569">
        <v>5.8383000000000003</v>
      </c>
      <c r="E101" s="570">
        <f t="shared" si="21"/>
        <v>280.23840000000001</v>
      </c>
      <c r="F101" s="571">
        <v>1</v>
      </c>
      <c r="G101" s="579">
        <f t="shared" si="22"/>
        <v>280.24</v>
      </c>
      <c r="H101" s="572">
        <f t="shared" si="23"/>
        <v>67.510000000000005</v>
      </c>
      <c r="I101" s="573">
        <f t="shared" si="24"/>
        <v>347.75</v>
      </c>
    </row>
    <row r="102" spans="1:9" s="231" customFormat="1" x14ac:dyDescent="0.25">
      <c r="A102" s="566" t="s">
        <v>952</v>
      </c>
      <c r="B102" s="561">
        <v>72</v>
      </c>
      <c r="C102" s="579">
        <f t="shared" si="25"/>
        <v>0.45569620253164556</v>
      </c>
      <c r="D102" s="569">
        <v>5.8383000000000003</v>
      </c>
      <c r="E102" s="570">
        <f t="shared" si="21"/>
        <v>420.35760000000005</v>
      </c>
      <c r="F102" s="571">
        <v>1</v>
      </c>
      <c r="G102" s="579">
        <f t="shared" si="22"/>
        <v>420.36</v>
      </c>
      <c r="H102" s="572">
        <f t="shared" si="23"/>
        <v>101.26</v>
      </c>
      <c r="I102" s="573">
        <f t="shared" si="24"/>
        <v>521.62</v>
      </c>
    </row>
    <row r="103" spans="1:9" s="231" customFormat="1" ht="33" x14ac:dyDescent="0.25">
      <c r="A103" s="565" t="s">
        <v>7</v>
      </c>
      <c r="B103" s="596">
        <f>SUM(B104:B114)</f>
        <v>854</v>
      </c>
      <c r="C103" s="577">
        <f t="shared" ref="C103:I103" si="27">SUM(C104:C114)</f>
        <v>5.4050632911392409</v>
      </c>
      <c r="D103" s="574"/>
      <c r="E103" s="574"/>
      <c r="F103" s="574"/>
      <c r="G103" s="577">
        <f t="shared" si="27"/>
        <v>2836.8399999999997</v>
      </c>
      <c r="H103" s="577">
        <f t="shared" si="27"/>
        <v>683.38</v>
      </c>
      <c r="I103" s="578">
        <f t="shared" si="27"/>
        <v>3520.22</v>
      </c>
    </row>
    <row r="104" spans="1:9" s="231" customFormat="1" x14ac:dyDescent="0.25">
      <c r="A104" s="566" t="s">
        <v>76</v>
      </c>
      <c r="B104" s="561">
        <v>36</v>
      </c>
      <c r="C104" s="579">
        <f t="shared" si="25"/>
        <v>0.22784810126582278</v>
      </c>
      <c r="D104" s="569">
        <v>3.1589</v>
      </c>
      <c r="E104" s="570">
        <f t="shared" si="21"/>
        <v>113.7204</v>
      </c>
      <c r="F104" s="571">
        <v>1</v>
      </c>
      <c r="G104" s="579">
        <f t="shared" si="22"/>
        <v>113.72</v>
      </c>
      <c r="H104" s="572">
        <f t="shared" si="23"/>
        <v>27.4</v>
      </c>
      <c r="I104" s="573">
        <f t="shared" si="24"/>
        <v>141.12</v>
      </c>
    </row>
    <row r="105" spans="1:9" s="231" customFormat="1" x14ac:dyDescent="0.25">
      <c r="A105" s="566" t="s">
        <v>76</v>
      </c>
      <c r="B105" s="561">
        <v>20</v>
      </c>
      <c r="C105" s="579">
        <f t="shared" si="25"/>
        <v>0.12658227848101267</v>
      </c>
      <c r="D105" s="569">
        <v>3.1589</v>
      </c>
      <c r="E105" s="570">
        <f t="shared" si="21"/>
        <v>63.177999999999997</v>
      </c>
      <c r="F105" s="571">
        <v>1</v>
      </c>
      <c r="G105" s="579">
        <f t="shared" si="22"/>
        <v>63.18</v>
      </c>
      <c r="H105" s="572">
        <f t="shared" si="23"/>
        <v>15.22</v>
      </c>
      <c r="I105" s="573">
        <f t="shared" si="24"/>
        <v>78.400000000000006</v>
      </c>
    </row>
    <row r="106" spans="1:9" s="231" customFormat="1" x14ac:dyDescent="0.25">
      <c r="A106" s="566" t="s">
        <v>63</v>
      </c>
      <c r="B106" s="561">
        <v>160</v>
      </c>
      <c r="C106" s="579">
        <f t="shared" si="25"/>
        <v>1.0126582278481013</v>
      </c>
      <c r="D106" s="569">
        <v>3.3207</v>
      </c>
      <c r="E106" s="570">
        <f t="shared" si="21"/>
        <v>531.31200000000001</v>
      </c>
      <c r="F106" s="571">
        <v>1</v>
      </c>
      <c r="G106" s="579">
        <f t="shared" si="22"/>
        <v>531.30999999999995</v>
      </c>
      <c r="H106" s="572">
        <f t="shared" si="23"/>
        <v>127.99</v>
      </c>
      <c r="I106" s="573">
        <f t="shared" si="24"/>
        <v>659.3</v>
      </c>
    </row>
    <row r="107" spans="1:9" s="231" customFormat="1" x14ac:dyDescent="0.25">
      <c r="A107" s="566" t="s">
        <v>63</v>
      </c>
      <c r="B107" s="561">
        <v>156</v>
      </c>
      <c r="C107" s="579">
        <f t="shared" si="25"/>
        <v>0.98734177215189878</v>
      </c>
      <c r="D107" s="569">
        <v>3.3207</v>
      </c>
      <c r="E107" s="570">
        <f t="shared" si="21"/>
        <v>518.02919999999995</v>
      </c>
      <c r="F107" s="571">
        <v>1</v>
      </c>
      <c r="G107" s="579">
        <f t="shared" si="22"/>
        <v>518.03</v>
      </c>
      <c r="H107" s="572">
        <f t="shared" si="23"/>
        <v>124.79</v>
      </c>
      <c r="I107" s="573">
        <f t="shared" si="24"/>
        <v>642.81999999999994</v>
      </c>
    </row>
    <row r="108" spans="1:9" s="231" customFormat="1" x14ac:dyDescent="0.25">
      <c r="A108" s="566" t="s">
        <v>63</v>
      </c>
      <c r="B108" s="561">
        <v>6</v>
      </c>
      <c r="C108" s="579">
        <f t="shared" si="25"/>
        <v>3.7974683544303799E-2</v>
      </c>
      <c r="D108" s="569">
        <v>3.5063</v>
      </c>
      <c r="E108" s="570">
        <f t="shared" si="21"/>
        <v>21.037800000000001</v>
      </c>
      <c r="F108" s="571">
        <v>1</v>
      </c>
      <c r="G108" s="579">
        <f t="shared" si="22"/>
        <v>21.04</v>
      </c>
      <c r="H108" s="572">
        <f t="shared" si="23"/>
        <v>5.07</v>
      </c>
      <c r="I108" s="573">
        <f t="shared" si="24"/>
        <v>26.11</v>
      </c>
    </row>
    <row r="109" spans="1:9" s="231" customFormat="1" x14ac:dyDescent="0.25">
      <c r="A109" s="566" t="s">
        <v>63</v>
      </c>
      <c r="B109" s="561">
        <v>8</v>
      </c>
      <c r="C109" s="579">
        <f t="shared" si="25"/>
        <v>5.0632911392405063E-2</v>
      </c>
      <c r="D109" s="569">
        <v>3.5063</v>
      </c>
      <c r="E109" s="570">
        <f t="shared" si="21"/>
        <v>28.0504</v>
      </c>
      <c r="F109" s="571">
        <v>1</v>
      </c>
      <c r="G109" s="579">
        <f t="shared" si="22"/>
        <v>28.05</v>
      </c>
      <c r="H109" s="572">
        <f t="shared" si="23"/>
        <v>6.76</v>
      </c>
      <c r="I109" s="573">
        <f t="shared" si="24"/>
        <v>34.81</v>
      </c>
    </row>
    <row r="110" spans="1:9" s="231" customFormat="1" x14ac:dyDescent="0.25">
      <c r="A110" s="566" t="s">
        <v>63</v>
      </c>
      <c r="B110" s="561">
        <v>152</v>
      </c>
      <c r="C110" s="579">
        <f t="shared" si="25"/>
        <v>0.96202531645569622</v>
      </c>
      <c r="D110" s="569">
        <v>3.3207</v>
      </c>
      <c r="E110" s="570">
        <f t="shared" si="21"/>
        <v>504.74639999999999</v>
      </c>
      <c r="F110" s="571">
        <v>1</v>
      </c>
      <c r="G110" s="579">
        <f t="shared" si="22"/>
        <v>504.75</v>
      </c>
      <c r="H110" s="572">
        <f t="shared" si="23"/>
        <v>121.59</v>
      </c>
      <c r="I110" s="573">
        <f t="shared" si="24"/>
        <v>626.34</v>
      </c>
    </row>
    <row r="111" spans="1:9" s="231" customFormat="1" x14ac:dyDescent="0.25">
      <c r="A111" s="566" t="s">
        <v>63</v>
      </c>
      <c r="B111" s="561">
        <v>16</v>
      </c>
      <c r="C111" s="579">
        <f t="shared" si="25"/>
        <v>0.10126582278481013</v>
      </c>
      <c r="D111" s="569">
        <v>3.5063</v>
      </c>
      <c r="E111" s="570">
        <f t="shared" si="21"/>
        <v>56.1008</v>
      </c>
      <c r="F111" s="571">
        <v>1</v>
      </c>
      <c r="G111" s="579">
        <f t="shared" si="22"/>
        <v>56.1</v>
      </c>
      <c r="H111" s="572">
        <f t="shared" si="23"/>
        <v>13.51</v>
      </c>
      <c r="I111" s="573">
        <f t="shared" si="24"/>
        <v>69.61</v>
      </c>
    </row>
    <row r="112" spans="1:9" s="231" customFormat="1" x14ac:dyDescent="0.25">
      <c r="A112" s="566" t="s">
        <v>63</v>
      </c>
      <c r="B112" s="561">
        <v>144</v>
      </c>
      <c r="C112" s="579">
        <f t="shared" si="25"/>
        <v>0.91139240506329111</v>
      </c>
      <c r="D112" s="569">
        <v>3.3207</v>
      </c>
      <c r="E112" s="570">
        <f t="shared" si="21"/>
        <v>478.18079999999998</v>
      </c>
      <c r="F112" s="571">
        <v>1</v>
      </c>
      <c r="G112" s="579">
        <f t="shared" si="22"/>
        <v>478.18</v>
      </c>
      <c r="H112" s="572">
        <f t="shared" si="23"/>
        <v>115.19</v>
      </c>
      <c r="I112" s="573">
        <f t="shared" si="24"/>
        <v>593.37</v>
      </c>
    </row>
    <row r="113" spans="1:9" s="231" customFormat="1" x14ac:dyDescent="0.25">
      <c r="A113" s="566" t="s">
        <v>63</v>
      </c>
      <c r="B113" s="561">
        <v>24</v>
      </c>
      <c r="C113" s="579">
        <f t="shared" si="25"/>
        <v>0.15189873417721519</v>
      </c>
      <c r="D113" s="569">
        <v>3.5063</v>
      </c>
      <c r="E113" s="570">
        <f t="shared" si="21"/>
        <v>84.151200000000003</v>
      </c>
      <c r="F113" s="571">
        <v>1</v>
      </c>
      <c r="G113" s="579">
        <f t="shared" si="22"/>
        <v>84.15</v>
      </c>
      <c r="H113" s="572">
        <f t="shared" si="23"/>
        <v>20.27</v>
      </c>
      <c r="I113" s="573">
        <f t="shared" si="24"/>
        <v>104.42</v>
      </c>
    </row>
    <row r="114" spans="1:9" s="231" customFormat="1" x14ac:dyDescent="0.25">
      <c r="A114" s="566" t="s">
        <v>63</v>
      </c>
      <c r="B114" s="561">
        <v>132</v>
      </c>
      <c r="C114" s="579">
        <f t="shared" si="25"/>
        <v>0.83544303797468356</v>
      </c>
      <c r="D114" s="569">
        <v>3.3207</v>
      </c>
      <c r="E114" s="570">
        <f t="shared" si="21"/>
        <v>438.33240000000001</v>
      </c>
      <c r="F114" s="571">
        <v>1</v>
      </c>
      <c r="G114" s="579">
        <f t="shared" si="22"/>
        <v>438.33</v>
      </c>
      <c r="H114" s="572">
        <f t="shared" si="23"/>
        <v>105.59</v>
      </c>
      <c r="I114" s="573">
        <f t="shared" si="24"/>
        <v>543.91999999999996</v>
      </c>
    </row>
    <row r="115" spans="1:9" s="231" customFormat="1" ht="33" x14ac:dyDescent="0.25">
      <c r="A115" s="582" t="s">
        <v>953</v>
      </c>
      <c r="B115" s="595">
        <f>B116</f>
        <v>64</v>
      </c>
      <c r="C115" s="598">
        <f t="shared" ref="C115:I115" si="28">C116</f>
        <v>0.4050632911392405</v>
      </c>
      <c r="D115" s="590"/>
      <c r="E115" s="590"/>
      <c r="F115" s="590"/>
      <c r="G115" s="598">
        <f t="shared" si="28"/>
        <v>621.37</v>
      </c>
      <c r="H115" s="598">
        <f t="shared" si="28"/>
        <v>149.69</v>
      </c>
      <c r="I115" s="600">
        <f t="shared" si="28"/>
        <v>771.06</v>
      </c>
    </row>
    <row r="116" spans="1:9" s="231" customFormat="1" ht="33" x14ac:dyDescent="0.25">
      <c r="A116" s="565" t="s">
        <v>10</v>
      </c>
      <c r="B116" s="596">
        <f>B117</f>
        <v>64</v>
      </c>
      <c r="C116" s="577">
        <f t="shared" ref="C116:I116" si="29">C117</f>
        <v>0.4050632911392405</v>
      </c>
      <c r="D116" s="574"/>
      <c r="E116" s="574"/>
      <c r="F116" s="574"/>
      <c r="G116" s="577">
        <f t="shared" si="29"/>
        <v>621.37</v>
      </c>
      <c r="H116" s="577">
        <f t="shared" si="29"/>
        <v>149.69</v>
      </c>
      <c r="I116" s="578">
        <f t="shared" si="29"/>
        <v>771.06</v>
      </c>
    </row>
    <row r="117" spans="1:9" s="231" customFormat="1" ht="33" x14ac:dyDescent="0.25">
      <c r="A117" s="566" t="s">
        <v>954</v>
      </c>
      <c r="B117" s="561">
        <v>64</v>
      </c>
      <c r="C117" s="579">
        <f t="shared" si="25"/>
        <v>0.4050632911392405</v>
      </c>
      <c r="D117" s="569">
        <v>9.7088999999999999</v>
      </c>
      <c r="E117" s="570">
        <f t="shared" si="21"/>
        <v>621.36959999999999</v>
      </c>
      <c r="F117" s="571">
        <v>1</v>
      </c>
      <c r="G117" s="579">
        <f t="shared" si="22"/>
        <v>621.37</v>
      </c>
      <c r="H117" s="572">
        <f t="shared" si="23"/>
        <v>149.69</v>
      </c>
      <c r="I117" s="573">
        <f t="shared" si="24"/>
        <v>771.06</v>
      </c>
    </row>
    <row r="118" spans="1:9" s="231" customFormat="1" x14ac:dyDescent="0.25">
      <c r="A118" s="582" t="s">
        <v>955</v>
      </c>
      <c r="B118" s="595">
        <f>B119</f>
        <v>1914</v>
      </c>
      <c r="C118" s="598">
        <f t="shared" ref="C118:I118" si="30">C119</f>
        <v>12.11392405063291</v>
      </c>
      <c r="D118" s="590"/>
      <c r="E118" s="590"/>
      <c r="F118" s="590"/>
      <c r="G118" s="598">
        <f t="shared" si="30"/>
        <v>11003.720000000001</v>
      </c>
      <c r="H118" s="598">
        <f t="shared" si="30"/>
        <v>2650.79</v>
      </c>
      <c r="I118" s="600">
        <f t="shared" si="30"/>
        <v>13654.510000000002</v>
      </c>
    </row>
    <row r="119" spans="1:9" s="231" customFormat="1" ht="33" x14ac:dyDescent="0.25">
      <c r="A119" s="565" t="s">
        <v>7</v>
      </c>
      <c r="B119" s="596">
        <f>SUM(B120:B132)</f>
        <v>1914</v>
      </c>
      <c r="C119" s="577">
        <f t="shared" ref="C119:I119" si="31">SUM(C120:C132)</f>
        <v>12.11392405063291</v>
      </c>
      <c r="D119" s="574"/>
      <c r="E119" s="574"/>
      <c r="F119" s="574"/>
      <c r="G119" s="577">
        <f t="shared" si="31"/>
        <v>11003.720000000001</v>
      </c>
      <c r="H119" s="577">
        <f t="shared" si="31"/>
        <v>2650.79</v>
      </c>
      <c r="I119" s="578">
        <f t="shared" si="31"/>
        <v>13654.510000000002</v>
      </c>
    </row>
    <row r="120" spans="1:9" s="231" customFormat="1" ht="33" x14ac:dyDescent="0.25">
      <c r="A120" s="566" t="s">
        <v>956</v>
      </c>
      <c r="B120" s="561">
        <v>121</v>
      </c>
      <c r="C120" s="579">
        <f t="shared" si="25"/>
        <v>0.76582278481012656</v>
      </c>
      <c r="D120" s="569">
        <v>6.0780000000000003</v>
      </c>
      <c r="E120" s="570">
        <f t="shared" si="21"/>
        <v>735.43799999999999</v>
      </c>
      <c r="F120" s="571">
        <v>1</v>
      </c>
      <c r="G120" s="579">
        <f t="shared" si="22"/>
        <v>735.44</v>
      </c>
      <c r="H120" s="572">
        <f t="shared" si="23"/>
        <v>177.17</v>
      </c>
      <c r="I120" s="573">
        <f t="shared" si="24"/>
        <v>912.61</v>
      </c>
    </row>
    <row r="121" spans="1:9" s="231" customFormat="1" ht="33" x14ac:dyDescent="0.25">
      <c r="A121" s="566" t="s">
        <v>956</v>
      </c>
      <c r="B121" s="561">
        <v>158</v>
      </c>
      <c r="C121" s="579">
        <f t="shared" si="25"/>
        <v>1</v>
      </c>
      <c r="D121" s="569">
        <v>6.0780000000000003</v>
      </c>
      <c r="E121" s="570">
        <f t="shared" si="21"/>
        <v>960.32400000000007</v>
      </c>
      <c r="F121" s="571">
        <v>1</v>
      </c>
      <c r="G121" s="579">
        <f t="shared" si="22"/>
        <v>960.32</v>
      </c>
      <c r="H121" s="572">
        <f t="shared" si="23"/>
        <v>231.34</v>
      </c>
      <c r="I121" s="573">
        <f t="shared" si="24"/>
        <v>1191.6600000000001</v>
      </c>
    </row>
    <row r="122" spans="1:9" s="231" customFormat="1" ht="33" x14ac:dyDescent="0.25">
      <c r="A122" s="566" t="s">
        <v>956</v>
      </c>
      <c r="B122" s="561">
        <v>150</v>
      </c>
      <c r="C122" s="579">
        <f t="shared" si="25"/>
        <v>0.94936708860759489</v>
      </c>
      <c r="D122" s="569">
        <v>6.4177</v>
      </c>
      <c r="E122" s="570">
        <f t="shared" si="21"/>
        <v>962.65499999999997</v>
      </c>
      <c r="F122" s="571">
        <v>1</v>
      </c>
      <c r="G122" s="579">
        <f t="shared" si="22"/>
        <v>962.66</v>
      </c>
      <c r="H122" s="572">
        <f t="shared" si="23"/>
        <v>231.9</v>
      </c>
      <c r="I122" s="573">
        <f t="shared" si="24"/>
        <v>1194.56</v>
      </c>
    </row>
    <row r="123" spans="1:9" s="231" customFormat="1" ht="33" x14ac:dyDescent="0.25">
      <c r="A123" s="566" t="s">
        <v>956</v>
      </c>
      <c r="B123" s="561">
        <v>120</v>
      </c>
      <c r="C123" s="579">
        <f t="shared" si="25"/>
        <v>0.759493670886076</v>
      </c>
      <c r="D123" s="569">
        <v>6.0780000000000003</v>
      </c>
      <c r="E123" s="570">
        <f t="shared" si="21"/>
        <v>729.36</v>
      </c>
      <c r="F123" s="571">
        <v>1</v>
      </c>
      <c r="G123" s="579">
        <f t="shared" si="22"/>
        <v>729.36</v>
      </c>
      <c r="H123" s="572">
        <f t="shared" si="23"/>
        <v>175.7</v>
      </c>
      <c r="I123" s="573">
        <f t="shared" si="24"/>
        <v>905.06</v>
      </c>
    </row>
    <row r="124" spans="1:9" s="231" customFormat="1" ht="33" x14ac:dyDescent="0.25">
      <c r="A124" s="566" t="s">
        <v>956</v>
      </c>
      <c r="B124" s="561">
        <v>135</v>
      </c>
      <c r="C124" s="579">
        <f t="shared" si="25"/>
        <v>0.85443037974683544</v>
      </c>
      <c r="D124" s="569">
        <v>6.0780000000000003</v>
      </c>
      <c r="E124" s="570">
        <f t="shared" si="21"/>
        <v>820.53000000000009</v>
      </c>
      <c r="F124" s="571">
        <v>1</v>
      </c>
      <c r="G124" s="579">
        <f t="shared" si="22"/>
        <v>820.53</v>
      </c>
      <c r="H124" s="572">
        <f t="shared" si="23"/>
        <v>197.67</v>
      </c>
      <c r="I124" s="573">
        <f t="shared" si="24"/>
        <v>1018.1999999999999</v>
      </c>
    </row>
    <row r="125" spans="1:9" s="231" customFormat="1" ht="33" x14ac:dyDescent="0.25">
      <c r="A125" s="566" t="s">
        <v>956</v>
      </c>
      <c r="B125" s="561">
        <v>167</v>
      </c>
      <c r="C125" s="579">
        <f t="shared" si="25"/>
        <v>1.0569620253164558</v>
      </c>
      <c r="D125" s="569">
        <v>6.0780000000000003</v>
      </c>
      <c r="E125" s="570">
        <f t="shared" si="21"/>
        <v>1015.0260000000001</v>
      </c>
      <c r="F125" s="571">
        <v>1</v>
      </c>
      <c r="G125" s="579">
        <f t="shared" si="22"/>
        <v>1015.03</v>
      </c>
      <c r="H125" s="572">
        <f t="shared" si="23"/>
        <v>244.52</v>
      </c>
      <c r="I125" s="573">
        <f t="shared" si="24"/>
        <v>1259.55</v>
      </c>
    </row>
    <row r="126" spans="1:9" s="231" customFormat="1" ht="33" x14ac:dyDescent="0.25">
      <c r="A126" s="566" t="s">
        <v>956</v>
      </c>
      <c r="B126" s="561">
        <v>126</v>
      </c>
      <c r="C126" s="579">
        <f t="shared" si="25"/>
        <v>0.79746835443037978</v>
      </c>
      <c r="D126" s="569">
        <v>6.0780000000000003</v>
      </c>
      <c r="E126" s="570">
        <f t="shared" si="21"/>
        <v>765.82800000000009</v>
      </c>
      <c r="F126" s="571">
        <v>1</v>
      </c>
      <c r="G126" s="579">
        <f t="shared" si="22"/>
        <v>765.83</v>
      </c>
      <c r="H126" s="572">
        <f t="shared" si="23"/>
        <v>184.49</v>
      </c>
      <c r="I126" s="573">
        <f t="shared" si="24"/>
        <v>950.32</v>
      </c>
    </row>
    <row r="127" spans="1:9" s="231" customFormat="1" ht="33" x14ac:dyDescent="0.25">
      <c r="A127" s="566" t="s">
        <v>956</v>
      </c>
      <c r="B127" s="561">
        <v>163</v>
      </c>
      <c r="C127" s="579">
        <f t="shared" si="25"/>
        <v>1.0316455696202531</v>
      </c>
      <c r="D127" s="569">
        <v>6.0780000000000003</v>
      </c>
      <c r="E127" s="570">
        <f t="shared" si="21"/>
        <v>990.71400000000006</v>
      </c>
      <c r="F127" s="571">
        <v>1</v>
      </c>
      <c r="G127" s="579">
        <f t="shared" si="22"/>
        <v>990.71</v>
      </c>
      <c r="H127" s="572">
        <f t="shared" si="23"/>
        <v>238.66</v>
      </c>
      <c r="I127" s="573">
        <f t="shared" si="24"/>
        <v>1229.3700000000001</v>
      </c>
    </row>
    <row r="128" spans="1:9" s="231" customFormat="1" ht="33" x14ac:dyDescent="0.25">
      <c r="A128" s="566" t="s">
        <v>956</v>
      </c>
      <c r="B128" s="561">
        <v>158</v>
      </c>
      <c r="C128" s="579">
        <f t="shared" si="25"/>
        <v>1</v>
      </c>
      <c r="D128" s="569">
        <v>6.0780000000000003</v>
      </c>
      <c r="E128" s="570">
        <f t="shared" si="21"/>
        <v>960.32400000000007</v>
      </c>
      <c r="F128" s="571">
        <v>1</v>
      </c>
      <c r="G128" s="579">
        <f t="shared" si="22"/>
        <v>960.32</v>
      </c>
      <c r="H128" s="572">
        <f t="shared" si="23"/>
        <v>231.34</v>
      </c>
      <c r="I128" s="573">
        <f t="shared" si="24"/>
        <v>1191.6600000000001</v>
      </c>
    </row>
    <row r="129" spans="1:9" s="231" customFormat="1" x14ac:dyDescent="0.25">
      <c r="A129" s="566" t="s">
        <v>957</v>
      </c>
      <c r="B129" s="561">
        <v>158</v>
      </c>
      <c r="C129" s="579">
        <f t="shared" si="25"/>
        <v>1</v>
      </c>
      <c r="D129" s="569">
        <v>5.2024999999999997</v>
      </c>
      <c r="E129" s="570">
        <f t="shared" si="21"/>
        <v>821.995</v>
      </c>
      <c r="F129" s="571">
        <v>1</v>
      </c>
      <c r="G129" s="579">
        <f t="shared" si="22"/>
        <v>822</v>
      </c>
      <c r="H129" s="572">
        <f t="shared" si="23"/>
        <v>198.02</v>
      </c>
      <c r="I129" s="573">
        <f t="shared" si="24"/>
        <v>1020.02</v>
      </c>
    </row>
    <row r="130" spans="1:9" s="231" customFormat="1" x14ac:dyDescent="0.25">
      <c r="A130" s="566" t="s">
        <v>957</v>
      </c>
      <c r="B130" s="561">
        <v>158</v>
      </c>
      <c r="C130" s="579">
        <f t="shared" si="25"/>
        <v>1</v>
      </c>
      <c r="D130" s="569">
        <v>5.2024999999999997</v>
      </c>
      <c r="E130" s="570">
        <f t="shared" si="21"/>
        <v>821.995</v>
      </c>
      <c r="F130" s="571">
        <v>1</v>
      </c>
      <c r="G130" s="579">
        <f t="shared" si="22"/>
        <v>822</v>
      </c>
      <c r="H130" s="572">
        <f t="shared" si="23"/>
        <v>198.02</v>
      </c>
      <c r="I130" s="573">
        <f t="shared" si="24"/>
        <v>1020.02</v>
      </c>
    </row>
    <row r="131" spans="1:9" s="231" customFormat="1" x14ac:dyDescent="0.25">
      <c r="A131" s="566" t="s">
        <v>957</v>
      </c>
      <c r="B131" s="561">
        <v>158</v>
      </c>
      <c r="C131" s="579">
        <f t="shared" si="25"/>
        <v>1</v>
      </c>
      <c r="D131" s="569">
        <v>5.2024999999999997</v>
      </c>
      <c r="E131" s="570">
        <f t="shared" si="21"/>
        <v>821.995</v>
      </c>
      <c r="F131" s="571">
        <v>1</v>
      </c>
      <c r="G131" s="579">
        <f t="shared" si="22"/>
        <v>822</v>
      </c>
      <c r="H131" s="572">
        <f t="shared" si="23"/>
        <v>198.02</v>
      </c>
      <c r="I131" s="573">
        <f t="shared" si="24"/>
        <v>1020.02</v>
      </c>
    </row>
    <row r="132" spans="1:9" s="231" customFormat="1" x14ac:dyDescent="0.25">
      <c r="A132" s="566" t="s">
        <v>957</v>
      </c>
      <c r="B132" s="561">
        <v>142</v>
      </c>
      <c r="C132" s="579">
        <f t="shared" si="25"/>
        <v>0.89873417721518989</v>
      </c>
      <c r="D132" s="569">
        <v>4.2079000000000004</v>
      </c>
      <c r="E132" s="570">
        <f t="shared" si="21"/>
        <v>597.5218000000001</v>
      </c>
      <c r="F132" s="571">
        <v>1</v>
      </c>
      <c r="G132" s="579">
        <f t="shared" si="22"/>
        <v>597.52</v>
      </c>
      <c r="H132" s="572">
        <f t="shared" si="23"/>
        <v>143.94</v>
      </c>
      <c r="I132" s="573">
        <f t="shared" si="24"/>
        <v>741.46</v>
      </c>
    </row>
    <row r="133" spans="1:9" s="231" customFormat="1" ht="33" x14ac:dyDescent="0.25">
      <c r="A133" s="582" t="s">
        <v>958</v>
      </c>
      <c r="B133" s="595">
        <f>B134+B139+B152+B160</f>
        <v>1826</v>
      </c>
      <c r="C133" s="598">
        <f t="shared" ref="C133:I133" si="32">C134+C139+C152+C160</f>
        <v>11.556962025316457</v>
      </c>
      <c r="D133" s="590"/>
      <c r="E133" s="590"/>
      <c r="F133" s="590"/>
      <c r="G133" s="598">
        <f t="shared" si="32"/>
        <v>9879.66</v>
      </c>
      <c r="H133" s="598">
        <f t="shared" si="32"/>
        <v>2380.0300000000002</v>
      </c>
      <c r="I133" s="600">
        <f t="shared" si="32"/>
        <v>12259.689999999999</v>
      </c>
    </row>
    <row r="134" spans="1:9" s="231" customFormat="1" ht="33" x14ac:dyDescent="0.25">
      <c r="A134" s="565" t="s">
        <v>10</v>
      </c>
      <c r="B134" s="596">
        <f>SUM(B135:B138)</f>
        <v>270</v>
      </c>
      <c r="C134" s="577">
        <f t="shared" ref="C134:I134" si="33">SUM(C135:C138)</f>
        <v>1.7088607594936709</v>
      </c>
      <c r="D134" s="574"/>
      <c r="E134" s="574"/>
      <c r="F134" s="574"/>
      <c r="G134" s="577">
        <f t="shared" si="33"/>
        <v>2301.83</v>
      </c>
      <c r="H134" s="577">
        <f t="shared" si="33"/>
        <v>554.51</v>
      </c>
      <c r="I134" s="578">
        <f t="shared" si="33"/>
        <v>2856.34</v>
      </c>
    </row>
    <row r="135" spans="1:9" s="231" customFormat="1" x14ac:dyDescent="0.25">
      <c r="A135" s="566" t="s">
        <v>959</v>
      </c>
      <c r="B135" s="561">
        <v>80</v>
      </c>
      <c r="C135" s="579">
        <f t="shared" si="25"/>
        <v>0.50632911392405067</v>
      </c>
      <c r="D135" s="569">
        <v>8.0949000000000009</v>
      </c>
      <c r="E135" s="570">
        <f t="shared" si="21"/>
        <v>647.5920000000001</v>
      </c>
      <c r="F135" s="571">
        <v>1</v>
      </c>
      <c r="G135" s="579">
        <f t="shared" si="22"/>
        <v>647.59</v>
      </c>
      <c r="H135" s="572">
        <f t="shared" si="23"/>
        <v>156</v>
      </c>
      <c r="I135" s="573">
        <f t="shared" si="24"/>
        <v>803.59</v>
      </c>
    </row>
    <row r="136" spans="1:9" s="231" customFormat="1" x14ac:dyDescent="0.25">
      <c r="A136" s="566" t="s">
        <v>959</v>
      </c>
      <c r="B136" s="561">
        <v>39</v>
      </c>
      <c r="C136" s="579">
        <f t="shared" si="25"/>
        <v>0.24683544303797469</v>
      </c>
      <c r="D136" s="569">
        <v>8.0949000000000009</v>
      </c>
      <c r="E136" s="570">
        <f t="shared" si="21"/>
        <v>315.70110000000005</v>
      </c>
      <c r="F136" s="571">
        <v>1</v>
      </c>
      <c r="G136" s="579">
        <f t="shared" si="22"/>
        <v>315.7</v>
      </c>
      <c r="H136" s="572">
        <f t="shared" si="23"/>
        <v>76.05</v>
      </c>
      <c r="I136" s="573">
        <f t="shared" si="24"/>
        <v>391.75</v>
      </c>
    </row>
    <row r="137" spans="1:9" s="231" customFormat="1" x14ac:dyDescent="0.25">
      <c r="A137" s="566" t="s">
        <v>959</v>
      </c>
      <c r="B137" s="561">
        <v>79</v>
      </c>
      <c r="C137" s="579">
        <f t="shared" si="25"/>
        <v>0.5</v>
      </c>
      <c r="D137" s="569">
        <v>8.0949000000000009</v>
      </c>
      <c r="E137" s="570">
        <f t="shared" si="21"/>
        <v>639.49710000000005</v>
      </c>
      <c r="F137" s="571">
        <v>1</v>
      </c>
      <c r="G137" s="579">
        <f t="shared" si="22"/>
        <v>639.5</v>
      </c>
      <c r="H137" s="572">
        <f t="shared" si="23"/>
        <v>154.06</v>
      </c>
      <c r="I137" s="573">
        <f t="shared" si="24"/>
        <v>793.56</v>
      </c>
    </row>
    <row r="138" spans="1:9" s="231" customFormat="1" x14ac:dyDescent="0.25">
      <c r="A138" s="566" t="s">
        <v>960</v>
      </c>
      <c r="B138" s="561">
        <v>72</v>
      </c>
      <c r="C138" s="579">
        <f t="shared" si="25"/>
        <v>0.45569620253164556</v>
      </c>
      <c r="D138" s="569">
        <v>9.7088999999999999</v>
      </c>
      <c r="E138" s="570">
        <f t="shared" si="21"/>
        <v>699.04079999999999</v>
      </c>
      <c r="F138" s="571">
        <v>1</v>
      </c>
      <c r="G138" s="579">
        <f t="shared" si="22"/>
        <v>699.04</v>
      </c>
      <c r="H138" s="572">
        <f t="shared" si="23"/>
        <v>168.4</v>
      </c>
      <c r="I138" s="573">
        <f t="shared" si="24"/>
        <v>867.43999999999994</v>
      </c>
    </row>
    <row r="139" spans="1:9" s="231" customFormat="1" ht="49.5" x14ac:dyDescent="0.25">
      <c r="A139" s="565" t="s">
        <v>8</v>
      </c>
      <c r="B139" s="596">
        <f>SUM(B140:B151)</f>
        <v>771</v>
      </c>
      <c r="C139" s="577">
        <f t="shared" ref="C139:I139" si="34">SUM(C140:C151)</f>
        <v>4.8797468354430382</v>
      </c>
      <c r="D139" s="574"/>
      <c r="E139" s="574"/>
      <c r="F139" s="574"/>
      <c r="G139" s="577">
        <f t="shared" si="34"/>
        <v>4362.3999999999996</v>
      </c>
      <c r="H139" s="577">
        <f t="shared" si="34"/>
        <v>1050.9100000000001</v>
      </c>
      <c r="I139" s="578">
        <f t="shared" si="34"/>
        <v>5413.3099999999995</v>
      </c>
    </row>
    <row r="140" spans="1:9" s="231" customFormat="1" x14ac:dyDescent="0.25">
      <c r="A140" s="566" t="s">
        <v>961</v>
      </c>
      <c r="B140" s="561">
        <v>72</v>
      </c>
      <c r="C140" s="579">
        <f t="shared" si="25"/>
        <v>0.45569620253164556</v>
      </c>
      <c r="D140" s="569">
        <v>5.6643999999999997</v>
      </c>
      <c r="E140" s="570">
        <f t="shared" si="21"/>
        <v>407.83679999999998</v>
      </c>
      <c r="F140" s="571">
        <v>1</v>
      </c>
      <c r="G140" s="579">
        <f t="shared" si="22"/>
        <v>407.84</v>
      </c>
      <c r="H140" s="572">
        <f t="shared" si="23"/>
        <v>98.25</v>
      </c>
      <c r="I140" s="573">
        <f t="shared" si="24"/>
        <v>506.09</v>
      </c>
    </row>
    <row r="141" spans="1:9" s="231" customFormat="1" x14ac:dyDescent="0.25">
      <c r="A141" s="566" t="s">
        <v>961</v>
      </c>
      <c r="B141" s="561">
        <v>79</v>
      </c>
      <c r="C141" s="579">
        <f t="shared" si="25"/>
        <v>0.5</v>
      </c>
      <c r="D141" s="569">
        <v>5.9809999999999999</v>
      </c>
      <c r="E141" s="570">
        <f t="shared" ref="E141:E203" si="35">B141*D141</f>
        <v>472.49899999999997</v>
      </c>
      <c r="F141" s="571">
        <v>1</v>
      </c>
      <c r="G141" s="579">
        <f t="shared" ref="G141:G203" si="36">ROUND(E141*F141,2)</f>
        <v>472.5</v>
      </c>
      <c r="H141" s="572">
        <f t="shared" ref="H141:H203" si="37">ROUND(G141*0.2409,2)</f>
        <v>113.83</v>
      </c>
      <c r="I141" s="573">
        <f t="shared" ref="I141:I203" si="38">H141+G141</f>
        <v>586.33000000000004</v>
      </c>
    </row>
    <row r="142" spans="1:9" s="231" customFormat="1" x14ac:dyDescent="0.25">
      <c r="A142" s="566" t="s">
        <v>961</v>
      </c>
      <c r="B142" s="561">
        <v>76</v>
      </c>
      <c r="C142" s="579">
        <f t="shared" si="25"/>
        <v>0.48101265822784811</v>
      </c>
      <c r="D142" s="569">
        <v>5.6643999999999997</v>
      </c>
      <c r="E142" s="570">
        <f t="shared" si="35"/>
        <v>430.49439999999998</v>
      </c>
      <c r="F142" s="571">
        <v>1</v>
      </c>
      <c r="G142" s="579">
        <f t="shared" si="36"/>
        <v>430.49</v>
      </c>
      <c r="H142" s="572">
        <f t="shared" si="37"/>
        <v>103.71</v>
      </c>
      <c r="I142" s="573">
        <f t="shared" si="38"/>
        <v>534.20000000000005</v>
      </c>
    </row>
    <row r="143" spans="1:9" s="231" customFormat="1" x14ac:dyDescent="0.25">
      <c r="A143" s="566" t="s">
        <v>961</v>
      </c>
      <c r="B143" s="561">
        <v>61</v>
      </c>
      <c r="C143" s="579">
        <f t="shared" si="25"/>
        <v>0.38607594936708861</v>
      </c>
      <c r="D143" s="569">
        <v>5.6643999999999997</v>
      </c>
      <c r="E143" s="570">
        <f t="shared" si="35"/>
        <v>345.52839999999998</v>
      </c>
      <c r="F143" s="571">
        <v>1</v>
      </c>
      <c r="G143" s="579">
        <f t="shared" si="36"/>
        <v>345.53</v>
      </c>
      <c r="H143" s="572">
        <f t="shared" si="37"/>
        <v>83.24</v>
      </c>
      <c r="I143" s="573">
        <f t="shared" si="38"/>
        <v>428.77</v>
      </c>
    </row>
    <row r="144" spans="1:9" s="231" customFormat="1" x14ac:dyDescent="0.25">
      <c r="A144" s="566" t="s">
        <v>961</v>
      </c>
      <c r="B144" s="561">
        <v>60</v>
      </c>
      <c r="C144" s="579">
        <f t="shared" si="25"/>
        <v>0.379746835443038</v>
      </c>
      <c r="D144" s="569">
        <v>5.6643999999999997</v>
      </c>
      <c r="E144" s="570">
        <f t="shared" si="35"/>
        <v>339.86399999999998</v>
      </c>
      <c r="F144" s="571">
        <v>1</v>
      </c>
      <c r="G144" s="579">
        <f t="shared" si="36"/>
        <v>339.86</v>
      </c>
      <c r="H144" s="572">
        <f t="shared" si="37"/>
        <v>81.87</v>
      </c>
      <c r="I144" s="573">
        <f t="shared" si="38"/>
        <v>421.73</v>
      </c>
    </row>
    <row r="145" spans="1:9" s="231" customFormat="1" x14ac:dyDescent="0.25">
      <c r="A145" s="566" t="s">
        <v>961</v>
      </c>
      <c r="B145" s="561">
        <v>88</v>
      </c>
      <c r="C145" s="579">
        <f t="shared" si="25"/>
        <v>0.55696202531645567</v>
      </c>
      <c r="D145" s="569">
        <v>5.3228</v>
      </c>
      <c r="E145" s="570">
        <f t="shared" si="35"/>
        <v>468.40640000000002</v>
      </c>
      <c r="F145" s="571">
        <v>1</v>
      </c>
      <c r="G145" s="579">
        <f t="shared" si="36"/>
        <v>468.41</v>
      </c>
      <c r="H145" s="572">
        <f t="shared" si="37"/>
        <v>112.84</v>
      </c>
      <c r="I145" s="573">
        <f t="shared" si="38"/>
        <v>581.25</v>
      </c>
    </row>
    <row r="146" spans="1:9" s="231" customFormat="1" x14ac:dyDescent="0.25">
      <c r="A146" s="566" t="s">
        <v>961</v>
      </c>
      <c r="B146" s="561">
        <v>72</v>
      </c>
      <c r="C146" s="579">
        <f t="shared" si="25"/>
        <v>0.45569620253164556</v>
      </c>
      <c r="D146" s="569">
        <v>5.6203000000000003</v>
      </c>
      <c r="E146" s="570">
        <f t="shared" si="35"/>
        <v>404.66160000000002</v>
      </c>
      <c r="F146" s="571">
        <v>1</v>
      </c>
      <c r="G146" s="579">
        <f t="shared" si="36"/>
        <v>404.66</v>
      </c>
      <c r="H146" s="572">
        <f t="shared" si="37"/>
        <v>97.48</v>
      </c>
      <c r="I146" s="573">
        <f t="shared" si="38"/>
        <v>502.14000000000004</v>
      </c>
    </row>
    <row r="147" spans="1:9" s="231" customFormat="1" x14ac:dyDescent="0.25">
      <c r="A147" s="566" t="s">
        <v>961</v>
      </c>
      <c r="B147" s="561">
        <v>68</v>
      </c>
      <c r="C147" s="579">
        <f t="shared" ref="C147:C210" si="39">B147/158</f>
        <v>0.43037974683544306</v>
      </c>
      <c r="D147" s="569">
        <v>5.3228</v>
      </c>
      <c r="E147" s="570">
        <f t="shared" si="35"/>
        <v>361.9504</v>
      </c>
      <c r="F147" s="571">
        <v>1</v>
      </c>
      <c r="G147" s="579">
        <f t="shared" si="36"/>
        <v>361.95</v>
      </c>
      <c r="H147" s="572">
        <f t="shared" si="37"/>
        <v>87.19</v>
      </c>
      <c r="I147" s="573">
        <f t="shared" si="38"/>
        <v>449.14</v>
      </c>
    </row>
    <row r="148" spans="1:9" s="231" customFormat="1" x14ac:dyDescent="0.25">
      <c r="A148" s="566" t="s">
        <v>961</v>
      </c>
      <c r="B148" s="561">
        <v>72</v>
      </c>
      <c r="C148" s="579">
        <f t="shared" si="39"/>
        <v>0.45569620253164556</v>
      </c>
      <c r="D148" s="569">
        <v>5.3228</v>
      </c>
      <c r="E148" s="570">
        <f t="shared" si="35"/>
        <v>383.24160000000001</v>
      </c>
      <c r="F148" s="571">
        <v>1</v>
      </c>
      <c r="G148" s="579">
        <f t="shared" si="36"/>
        <v>383.24</v>
      </c>
      <c r="H148" s="572">
        <f t="shared" si="37"/>
        <v>92.32</v>
      </c>
      <c r="I148" s="573">
        <f t="shared" si="38"/>
        <v>475.56</v>
      </c>
    </row>
    <row r="149" spans="1:9" s="231" customFormat="1" x14ac:dyDescent="0.25">
      <c r="A149" s="566" t="s">
        <v>961</v>
      </c>
      <c r="B149" s="561">
        <v>44</v>
      </c>
      <c r="C149" s="579">
        <f t="shared" si="39"/>
        <v>0.27848101265822783</v>
      </c>
      <c r="D149" s="569">
        <v>5.3228</v>
      </c>
      <c r="E149" s="570">
        <f t="shared" si="35"/>
        <v>234.20320000000001</v>
      </c>
      <c r="F149" s="571">
        <v>1</v>
      </c>
      <c r="G149" s="579">
        <f t="shared" si="36"/>
        <v>234.2</v>
      </c>
      <c r="H149" s="572">
        <f t="shared" si="37"/>
        <v>56.42</v>
      </c>
      <c r="I149" s="573">
        <f t="shared" si="38"/>
        <v>290.62</v>
      </c>
    </row>
    <row r="150" spans="1:9" s="231" customFormat="1" x14ac:dyDescent="0.25">
      <c r="A150" s="566" t="s">
        <v>961</v>
      </c>
      <c r="B150" s="561">
        <v>7</v>
      </c>
      <c r="C150" s="579">
        <f t="shared" si="39"/>
        <v>4.4303797468354431E-2</v>
      </c>
      <c r="D150" s="569">
        <v>5.6203000000000003</v>
      </c>
      <c r="E150" s="570">
        <f t="shared" si="35"/>
        <v>39.342100000000002</v>
      </c>
      <c r="F150" s="571">
        <v>1</v>
      </c>
      <c r="G150" s="579">
        <f t="shared" si="36"/>
        <v>39.340000000000003</v>
      </c>
      <c r="H150" s="572">
        <f t="shared" si="37"/>
        <v>9.48</v>
      </c>
      <c r="I150" s="573">
        <f t="shared" si="38"/>
        <v>48.820000000000007</v>
      </c>
    </row>
    <row r="151" spans="1:9" s="231" customFormat="1" x14ac:dyDescent="0.25">
      <c r="A151" s="566" t="s">
        <v>510</v>
      </c>
      <c r="B151" s="561">
        <v>72</v>
      </c>
      <c r="C151" s="579">
        <f t="shared" si="39"/>
        <v>0.45569620253164556</v>
      </c>
      <c r="D151" s="569">
        <v>6.5885999999999996</v>
      </c>
      <c r="E151" s="570">
        <f t="shared" si="35"/>
        <v>474.37919999999997</v>
      </c>
      <c r="F151" s="571">
        <v>1</v>
      </c>
      <c r="G151" s="579">
        <f t="shared" si="36"/>
        <v>474.38</v>
      </c>
      <c r="H151" s="572">
        <f t="shared" si="37"/>
        <v>114.28</v>
      </c>
      <c r="I151" s="573">
        <f t="shared" si="38"/>
        <v>588.66</v>
      </c>
    </row>
    <row r="152" spans="1:9" s="231" customFormat="1" ht="49.5" x14ac:dyDescent="0.25">
      <c r="A152" s="565" t="s">
        <v>9</v>
      </c>
      <c r="B152" s="596">
        <f>SUM(B153:B159)</f>
        <v>442.5</v>
      </c>
      <c r="C152" s="577">
        <f t="shared" ref="C152:I152" si="40">SUM(C153:C159)</f>
        <v>2.8006329113924053</v>
      </c>
      <c r="D152" s="574"/>
      <c r="E152" s="574"/>
      <c r="F152" s="574"/>
      <c r="G152" s="577">
        <f t="shared" si="40"/>
        <v>2083.69</v>
      </c>
      <c r="H152" s="577">
        <f t="shared" si="40"/>
        <v>501.96000000000004</v>
      </c>
      <c r="I152" s="578">
        <f t="shared" si="40"/>
        <v>2585.6500000000005</v>
      </c>
    </row>
    <row r="153" spans="1:9" s="231" customFormat="1" x14ac:dyDescent="0.25">
      <c r="A153" s="566" t="s">
        <v>62</v>
      </c>
      <c r="B153" s="561">
        <v>72</v>
      </c>
      <c r="C153" s="579">
        <f t="shared" si="39"/>
        <v>0.45569620253164556</v>
      </c>
      <c r="D153" s="569">
        <v>4.6395</v>
      </c>
      <c r="E153" s="570">
        <f t="shared" si="35"/>
        <v>334.04399999999998</v>
      </c>
      <c r="F153" s="571">
        <v>1</v>
      </c>
      <c r="G153" s="579">
        <f t="shared" si="36"/>
        <v>334.04</v>
      </c>
      <c r="H153" s="572">
        <f t="shared" si="37"/>
        <v>80.47</v>
      </c>
      <c r="I153" s="573">
        <f t="shared" si="38"/>
        <v>414.51</v>
      </c>
    </row>
    <row r="154" spans="1:9" s="231" customFormat="1" x14ac:dyDescent="0.25">
      <c r="A154" s="566" t="s">
        <v>62</v>
      </c>
      <c r="B154" s="561">
        <v>79</v>
      </c>
      <c r="C154" s="579">
        <f t="shared" si="39"/>
        <v>0.5</v>
      </c>
      <c r="D154" s="569">
        <v>4.8986999999999998</v>
      </c>
      <c r="E154" s="570">
        <f t="shared" si="35"/>
        <v>386.9973</v>
      </c>
      <c r="F154" s="571">
        <v>1</v>
      </c>
      <c r="G154" s="579">
        <f t="shared" si="36"/>
        <v>387</v>
      </c>
      <c r="H154" s="572">
        <f t="shared" si="37"/>
        <v>93.23</v>
      </c>
      <c r="I154" s="573">
        <f t="shared" si="38"/>
        <v>480.23</v>
      </c>
    </row>
    <row r="155" spans="1:9" s="231" customFormat="1" x14ac:dyDescent="0.25">
      <c r="A155" s="566" t="s">
        <v>62</v>
      </c>
      <c r="B155" s="561">
        <v>47</v>
      </c>
      <c r="C155" s="579">
        <f t="shared" si="39"/>
        <v>0.29746835443037972</v>
      </c>
      <c r="D155" s="569">
        <v>4.6395</v>
      </c>
      <c r="E155" s="570">
        <f t="shared" si="35"/>
        <v>218.0565</v>
      </c>
      <c r="F155" s="571">
        <v>1</v>
      </c>
      <c r="G155" s="579">
        <f t="shared" si="36"/>
        <v>218.06</v>
      </c>
      <c r="H155" s="572">
        <f t="shared" si="37"/>
        <v>52.53</v>
      </c>
      <c r="I155" s="573">
        <f t="shared" si="38"/>
        <v>270.59000000000003</v>
      </c>
    </row>
    <row r="156" spans="1:9" s="231" customFormat="1" x14ac:dyDescent="0.25">
      <c r="A156" s="566" t="s">
        <v>62</v>
      </c>
      <c r="B156" s="561">
        <v>56</v>
      </c>
      <c r="C156" s="579">
        <f t="shared" si="39"/>
        <v>0.35443037974683544</v>
      </c>
      <c r="D156" s="569">
        <v>4.6395</v>
      </c>
      <c r="E156" s="570">
        <f t="shared" si="35"/>
        <v>259.81200000000001</v>
      </c>
      <c r="F156" s="571">
        <v>1</v>
      </c>
      <c r="G156" s="579">
        <f t="shared" si="36"/>
        <v>259.81</v>
      </c>
      <c r="H156" s="572">
        <f t="shared" si="37"/>
        <v>62.59</v>
      </c>
      <c r="I156" s="573">
        <f t="shared" si="38"/>
        <v>322.39999999999998</v>
      </c>
    </row>
    <row r="157" spans="1:9" s="231" customFormat="1" x14ac:dyDescent="0.25">
      <c r="A157" s="566" t="s">
        <v>62</v>
      </c>
      <c r="B157" s="561">
        <v>39.5</v>
      </c>
      <c r="C157" s="579">
        <f t="shared" si="39"/>
        <v>0.25</v>
      </c>
      <c r="D157" s="569">
        <v>4.8986999999999998</v>
      </c>
      <c r="E157" s="570">
        <f t="shared" si="35"/>
        <v>193.49865</v>
      </c>
      <c r="F157" s="571">
        <v>1</v>
      </c>
      <c r="G157" s="579">
        <f t="shared" si="36"/>
        <v>193.5</v>
      </c>
      <c r="H157" s="572">
        <f t="shared" si="37"/>
        <v>46.61</v>
      </c>
      <c r="I157" s="573">
        <f t="shared" si="38"/>
        <v>240.11</v>
      </c>
    </row>
    <row r="158" spans="1:9" s="231" customFormat="1" x14ac:dyDescent="0.25">
      <c r="A158" s="566" t="s">
        <v>62</v>
      </c>
      <c r="B158" s="561">
        <v>77</v>
      </c>
      <c r="C158" s="579">
        <f t="shared" si="39"/>
        <v>0.48734177215189872</v>
      </c>
      <c r="D158" s="569">
        <v>4.6395</v>
      </c>
      <c r="E158" s="570">
        <f t="shared" si="35"/>
        <v>357.24149999999997</v>
      </c>
      <c r="F158" s="571">
        <v>1</v>
      </c>
      <c r="G158" s="579">
        <f t="shared" si="36"/>
        <v>357.24</v>
      </c>
      <c r="H158" s="572">
        <f t="shared" si="37"/>
        <v>86.06</v>
      </c>
      <c r="I158" s="573">
        <f t="shared" si="38"/>
        <v>443.3</v>
      </c>
    </row>
    <row r="159" spans="1:9" s="231" customFormat="1" x14ac:dyDescent="0.25">
      <c r="A159" s="566" t="s">
        <v>62</v>
      </c>
      <c r="B159" s="561">
        <v>72</v>
      </c>
      <c r="C159" s="579">
        <f t="shared" si="39"/>
        <v>0.45569620253164556</v>
      </c>
      <c r="D159" s="569">
        <v>4.6395</v>
      </c>
      <c r="E159" s="570">
        <f t="shared" si="35"/>
        <v>334.04399999999998</v>
      </c>
      <c r="F159" s="571">
        <v>1</v>
      </c>
      <c r="G159" s="579">
        <f t="shared" si="36"/>
        <v>334.04</v>
      </c>
      <c r="H159" s="572">
        <f t="shared" si="37"/>
        <v>80.47</v>
      </c>
      <c r="I159" s="573">
        <f t="shared" si="38"/>
        <v>414.51</v>
      </c>
    </row>
    <row r="160" spans="1:9" s="231" customFormat="1" ht="33" x14ac:dyDescent="0.25">
      <c r="A160" s="565" t="s">
        <v>7</v>
      </c>
      <c r="B160" s="596">
        <f>SUM(B161:B167)</f>
        <v>342.5</v>
      </c>
      <c r="C160" s="577">
        <f t="shared" ref="C160:I160" si="41">SUM(C161:C167)</f>
        <v>2.1677215189873418</v>
      </c>
      <c r="D160" s="574"/>
      <c r="E160" s="574"/>
      <c r="F160" s="574"/>
      <c r="G160" s="577">
        <f t="shared" si="41"/>
        <v>1131.74</v>
      </c>
      <c r="H160" s="577">
        <f t="shared" si="41"/>
        <v>272.65000000000003</v>
      </c>
      <c r="I160" s="578">
        <f t="shared" si="41"/>
        <v>1404.39</v>
      </c>
    </row>
    <row r="161" spans="1:9" s="231" customFormat="1" x14ac:dyDescent="0.25">
      <c r="A161" s="566" t="s">
        <v>76</v>
      </c>
      <c r="B161" s="561">
        <v>56</v>
      </c>
      <c r="C161" s="579">
        <f t="shared" si="39"/>
        <v>0.35443037974683544</v>
      </c>
      <c r="D161" s="569">
        <v>3.1589</v>
      </c>
      <c r="E161" s="570">
        <f t="shared" si="35"/>
        <v>176.89840000000001</v>
      </c>
      <c r="F161" s="571">
        <v>1</v>
      </c>
      <c r="G161" s="579">
        <f t="shared" si="36"/>
        <v>176.9</v>
      </c>
      <c r="H161" s="572">
        <f t="shared" si="37"/>
        <v>42.62</v>
      </c>
      <c r="I161" s="573">
        <f t="shared" si="38"/>
        <v>219.52</v>
      </c>
    </row>
    <row r="162" spans="1:9" s="231" customFormat="1" x14ac:dyDescent="0.25">
      <c r="A162" s="566" t="s">
        <v>76</v>
      </c>
      <c r="B162" s="561">
        <v>12</v>
      </c>
      <c r="C162" s="579">
        <f t="shared" si="39"/>
        <v>7.5949367088607597E-2</v>
      </c>
      <c r="D162" s="569">
        <v>3.1589</v>
      </c>
      <c r="E162" s="570">
        <f t="shared" si="35"/>
        <v>37.906800000000004</v>
      </c>
      <c r="F162" s="571">
        <v>1</v>
      </c>
      <c r="G162" s="579">
        <f t="shared" si="36"/>
        <v>37.909999999999997</v>
      </c>
      <c r="H162" s="572">
        <f t="shared" si="37"/>
        <v>9.1300000000000008</v>
      </c>
      <c r="I162" s="573">
        <f t="shared" si="38"/>
        <v>47.04</v>
      </c>
    </row>
    <row r="163" spans="1:9" s="231" customFormat="1" x14ac:dyDescent="0.25">
      <c r="A163" s="566" t="s">
        <v>76</v>
      </c>
      <c r="B163" s="561">
        <v>32</v>
      </c>
      <c r="C163" s="579">
        <f t="shared" si="39"/>
        <v>0.20253164556962025</v>
      </c>
      <c r="D163" s="569">
        <v>3.1589</v>
      </c>
      <c r="E163" s="570">
        <f t="shared" si="35"/>
        <v>101.0848</v>
      </c>
      <c r="F163" s="571">
        <v>1</v>
      </c>
      <c r="G163" s="579">
        <f t="shared" si="36"/>
        <v>101.08</v>
      </c>
      <c r="H163" s="572">
        <f t="shared" si="37"/>
        <v>24.35</v>
      </c>
      <c r="I163" s="573">
        <f t="shared" si="38"/>
        <v>125.43</v>
      </c>
    </row>
    <row r="164" spans="1:9" s="231" customFormat="1" x14ac:dyDescent="0.25">
      <c r="A164" s="566" t="s">
        <v>948</v>
      </c>
      <c r="B164" s="561">
        <v>39.5</v>
      </c>
      <c r="C164" s="579">
        <f t="shared" si="39"/>
        <v>0.25</v>
      </c>
      <c r="D164" s="569">
        <v>3.5886</v>
      </c>
      <c r="E164" s="570">
        <f t="shared" si="35"/>
        <v>141.74969999999999</v>
      </c>
      <c r="F164" s="571">
        <v>1</v>
      </c>
      <c r="G164" s="579">
        <f t="shared" si="36"/>
        <v>141.75</v>
      </c>
      <c r="H164" s="572">
        <f t="shared" si="37"/>
        <v>34.15</v>
      </c>
      <c r="I164" s="573">
        <f t="shared" si="38"/>
        <v>175.9</v>
      </c>
    </row>
    <row r="165" spans="1:9" s="231" customFormat="1" x14ac:dyDescent="0.25">
      <c r="A165" s="566" t="s">
        <v>63</v>
      </c>
      <c r="B165" s="561">
        <v>61</v>
      </c>
      <c r="C165" s="579">
        <f t="shared" si="39"/>
        <v>0.38607594936708861</v>
      </c>
      <c r="D165" s="569">
        <v>3.3207</v>
      </c>
      <c r="E165" s="570">
        <f t="shared" si="35"/>
        <v>202.56270000000001</v>
      </c>
      <c r="F165" s="571">
        <v>1</v>
      </c>
      <c r="G165" s="579">
        <f t="shared" si="36"/>
        <v>202.56</v>
      </c>
      <c r="H165" s="572">
        <f t="shared" si="37"/>
        <v>48.8</v>
      </c>
      <c r="I165" s="573">
        <f t="shared" si="38"/>
        <v>251.36</v>
      </c>
    </row>
    <row r="166" spans="1:9" s="231" customFormat="1" x14ac:dyDescent="0.25">
      <c r="A166" s="566" t="s">
        <v>63</v>
      </c>
      <c r="B166" s="561">
        <v>101</v>
      </c>
      <c r="C166" s="579">
        <f t="shared" si="39"/>
        <v>0.63924050632911389</v>
      </c>
      <c r="D166" s="569">
        <v>3.3207</v>
      </c>
      <c r="E166" s="570">
        <f t="shared" si="35"/>
        <v>335.39069999999998</v>
      </c>
      <c r="F166" s="571">
        <v>1</v>
      </c>
      <c r="G166" s="579">
        <f t="shared" si="36"/>
        <v>335.39</v>
      </c>
      <c r="H166" s="572">
        <f t="shared" si="37"/>
        <v>80.8</v>
      </c>
      <c r="I166" s="573">
        <f t="shared" si="38"/>
        <v>416.19</v>
      </c>
    </row>
    <row r="167" spans="1:9" s="231" customFormat="1" x14ac:dyDescent="0.25">
      <c r="A167" s="566" t="s">
        <v>63</v>
      </c>
      <c r="B167" s="561">
        <v>41</v>
      </c>
      <c r="C167" s="579">
        <f t="shared" si="39"/>
        <v>0.25949367088607594</v>
      </c>
      <c r="D167" s="569">
        <v>3.3207</v>
      </c>
      <c r="E167" s="570">
        <f t="shared" si="35"/>
        <v>136.14869999999999</v>
      </c>
      <c r="F167" s="571">
        <v>1</v>
      </c>
      <c r="G167" s="579">
        <f t="shared" si="36"/>
        <v>136.15</v>
      </c>
      <c r="H167" s="572">
        <f t="shared" si="37"/>
        <v>32.799999999999997</v>
      </c>
      <c r="I167" s="573">
        <f t="shared" si="38"/>
        <v>168.95</v>
      </c>
    </row>
    <row r="168" spans="1:9" s="231" customFormat="1" x14ac:dyDescent="0.25">
      <c r="A168" s="582" t="s">
        <v>962</v>
      </c>
      <c r="B168" s="595">
        <f>B169+B173+B182+B188</f>
        <v>564</v>
      </c>
      <c r="C168" s="598">
        <f t="shared" ref="C168:I168" si="42">C169+C173+C182+C188</f>
        <v>3.5696202531645573</v>
      </c>
      <c r="D168" s="590"/>
      <c r="E168" s="590"/>
      <c r="F168" s="590"/>
      <c r="G168" s="598">
        <f t="shared" si="42"/>
        <v>3035.0899999999997</v>
      </c>
      <c r="H168" s="598">
        <f t="shared" si="42"/>
        <v>731.14999999999986</v>
      </c>
      <c r="I168" s="600">
        <f t="shared" si="42"/>
        <v>3766.24</v>
      </c>
    </row>
    <row r="169" spans="1:9" s="231" customFormat="1" ht="33" x14ac:dyDescent="0.25">
      <c r="A169" s="565" t="s">
        <v>10</v>
      </c>
      <c r="B169" s="596">
        <f>SUM(B170:B172)</f>
        <v>89</v>
      </c>
      <c r="C169" s="577">
        <f t="shared" ref="C169:I169" si="43">SUM(C170:C172)</f>
        <v>0.56329113924050633</v>
      </c>
      <c r="D169" s="574"/>
      <c r="E169" s="574"/>
      <c r="F169" s="574"/>
      <c r="G169" s="577">
        <f t="shared" si="43"/>
        <v>773.71</v>
      </c>
      <c r="H169" s="577">
        <f t="shared" si="43"/>
        <v>186.38</v>
      </c>
      <c r="I169" s="578">
        <f t="shared" si="43"/>
        <v>960.08999999999992</v>
      </c>
    </row>
    <row r="170" spans="1:9" s="231" customFormat="1" x14ac:dyDescent="0.25">
      <c r="A170" s="566" t="s">
        <v>719</v>
      </c>
      <c r="B170" s="561">
        <v>32</v>
      </c>
      <c r="C170" s="579">
        <f t="shared" si="39"/>
        <v>0.20253164556962025</v>
      </c>
      <c r="D170" s="569">
        <v>8.0949000000000009</v>
      </c>
      <c r="E170" s="570">
        <f t="shared" si="35"/>
        <v>259.03680000000003</v>
      </c>
      <c r="F170" s="571">
        <v>1</v>
      </c>
      <c r="G170" s="579">
        <f t="shared" si="36"/>
        <v>259.04000000000002</v>
      </c>
      <c r="H170" s="572">
        <f t="shared" si="37"/>
        <v>62.4</v>
      </c>
      <c r="I170" s="573">
        <f t="shared" si="38"/>
        <v>321.44</v>
      </c>
    </row>
    <row r="171" spans="1:9" s="231" customFormat="1" x14ac:dyDescent="0.25">
      <c r="A171" s="566" t="s">
        <v>719</v>
      </c>
      <c r="B171" s="561">
        <v>24</v>
      </c>
      <c r="C171" s="579">
        <f t="shared" si="39"/>
        <v>0.15189873417721519</v>
      </c>
      <c r="D171" s="569">
        <v>8.0949000000000009</v>
      </c>
      <c r="E171" s="570">
        <f t="shared" si="35"/>
        <v>194.27760000000001</v>
      </c>
      <c r="F171" s="571">
        <v>1</v>
      </c>
      <c r="G171" s="579">
        <f t="shared" si="36"/>
        <v>194.28</v>
      </c>
      <c r="H171" s="572">
        <f t="shared" si="37"/>
        <v>46.8</v>
      </c>
      <c r="I171" s="573">
        <f t="shared" si="38"/>
        <v>241.07999999999998</v>
      </c>
    </row>
    <row r="172" spans="1:9" s="231" customFormat="1" x14ac:dyDescent="0.25">
      <c r="A172" s="566" t="s">
        <v>963</v>
      </c>
      <c r="B172" s="561">
        <v>33</v>
      </c>
      <c r="C172" s="579">
        <f t="shared" si="39"/>
        <v>0.20886075949367089</v>
      </c>
      <c r="D172" s="569">
        <v>9.7088999999999999</v>
      </c>
      <c r="E172" s="570">
        <f t="shared" si="35"/>
        <v>320.39369999999997</v>
      </c>
      <c r="F172" s="571">
        <v>1</v>
      </c>
      <c r="G172" s="579">
        <f t="shared" si="36"/>
        <v>320.39</v>
      </c>
      <c r="H172" s="572">
        <f t="shared" si="37"/>
        <v>77.180000000000007</v>
      </c>
      <c r="I172" s="573">
        <f t="shared" si="38"/>
        <v>397.57</v>
      </c>
    </row>
    <row r="173" spans="1:9" s="231" customFormat="1" ht="49.5" x14ac:dyDescent="0.25">
      <c r="A173" s="565" t="s">
        <v>8</v>
      </c>
      <c r="B173" s="596">
        <f>SUM(B174:B181)</f>
        <v>215</v>
      </c>
      <c r="C173" s="577">
        <f t="shared" ref="C173:I173" si="44">SUM(C174:C181)</f>
        <v>1.360759493670886</v>
      </c>
      <c r="D173" s="574"/>
      <c r="E173" s="574"/>
      <c r="F173" s="574"/>
      <c r="G173" s="577">
        <f t="shared" si="44"/>
        <v>1232.4899999999998</v>
      </c>
      <c r="H173" s="577">
        <f t="shared" si="44"/>
        <v>296.91999999999996</v>
      </c>
      <c r="I173" s="578">
        <f t="shared" si="44"/>
        <v>1529.4099999999999</v>
      </c>
    </row>
    <row r="174" spans="1:9" s="231" customFormat="1" x14ac:dyDescent="0.25">
      <c r="A174" s="566" t="s">
        <v>964</v>
      </c>
      <c r="B174" s="561">
        <v>30</v>
      </c>
      <c r="C174" s="579">
        <f t="shared" si="39"/>
        <v>0.189873417721519</v>
      </c>
      <c r="D174" s="569">
        <v>5.3228</v>
      </c>
      <c r="E174" s="570">
        <f t="shared" si="35"/>
        <v>159.684</v>
      </c>
      <c r="F174" s="571">
        <v>1</v>
      </c>
      <c r="G174" s="579">
        <f t="shared" si="36"/>
        <v>159.68</v>
      </c>
      <c r="H174" s="572">
        <f t="shared" si="37"/>
        <v>38.47</v>
      </c>
      <c r="I174" s="573">
        <f t="shared" si="38"/>
        <v>198.15</v>
      </c>
    </row>
    <row r="175" spans="1:9" s="231" customFormat="1" x14ac:dyDescent="0.25">
      <c r="A175" s="566" t="s">
        <v>964</v>
      </c>
      <c r="B175" s="561">
        <v>10.5</v>
      </c>
      <c r="C175" s="579">
        <f t="shared" si="39"/>
        <v>6.6455696202531639E-2</v>
      </c>
      <c r="D175" s="569">
        <v>5.6643999999999997</v>
      </c>
      <c r="E175" s="570">
        <f t="shared" si="35"/>
        <v>59.476199999999999</v>
      </c>
      <c r="F175" s="571">
        <v>1</v>
      </c>
      <c r="G175" s="579">
        <f t="shared" si="36"/>
        <v>59.48</v>
      </c>
      <c r="H175" s="572">
        <f t="shared" si="37"/>
        <v>14.33</v>
      </c>
      <c r="I175" s="573">
        <f t="shared" si="38"/>
        <v>73.81</v>
      </c>
    </row>
    <row r="176" spans="1:9" s="231" customFormat="1" x14ac:dyDescent="0.25">
      <c r="A176" s="566" t="s">
        <v>964</v>
      </c>
      <c r="B176" s="561">
        <v>34.5</v>
      </c>
      <c r="C176" s="579">
        <f t="shared" si="39"/>
        <v>0.21835443037974683</v>
      </c>
      <c r="D176" s="569">
        <v>5.9809999999999999</v>
      </c>
      <c r="E176" s="570">
        <f t="shared" si="35"/>
        <v>206.34449999999998</v>
      </c>
      <c r="F176" s="571">
        <v>1</v>
      </c>
      <c r="G176" s="579">
        <f t="shared" si="36"/>
        <v>206.34</v>
      </c>
      <c r="H176" s="572">
        <f t="shared" si="37"/>
        <v>49.71</v>
      </c>
      <c r="I176" s="573">
        <f t="shared" si="38"/>
        <v>256.05</v>
      </c>
    </row>
    <row r="177" spans="1:9" s="231" customFormat="1" x14ac:dyDescent="0.25">
      <c r="A177" s="566" t="s">
        <v>964</v>
      </c>
      <c r="B177" s="561">
        <v>12</v>
      </c>
      <c r="C177" s="579">
        <f t="shared" si="39"/>
        <v>7.5949367088607597E-2</v>
      </c>
      <c r="D177" s="569">
        <v>5.3228</v>
      </c>
      <c r="E177" s="570">
        <f t="shared" si="35"/>
        <v>63.873599999999996</v>
      </c>
      <c r="F177" s="571">
        <v>1</v>
      </c>
      <c r="G177" s="579">
        <f t="shared" si="36"/>
        <v>63.87</v>
      </c>
      <c r="H177" s="572">
        <f t="shared" si="37"/>
        <v>15.39</v>
      </c>
      <c r="I177" s="573">
        <f t="shared" si="38"/>
        <v>79.259999999999991</v>
      </c>
    </row>
    <row r="178" spans="1:9" s="231" customFormat="1" x14ac:dyDescent="0.25">
      <c r="A178" s="566" t="s">
        <v>964</v>
      </c>
      <c r="B178" s="561">
        <v>44</v>
      </c>
      <c r="C178" s="579">
        <f t="shared" si="39"/>
        <v>0.27848101265822783</v>
      </c>
      <c r="D178" s="569">
        <v>5.6643999999999997</v>
      </c>
      <c r="E178" s="570">
        <f t="shared" si="35"/>
        <v>249.2336</v>
      </c>
      <c r="F178" s="571">
        <v>1</v>
      </c>
      <c r="G178" s="579">
        <f t="shared" si="36"/>
        <v>249.23</v>
      </c>
      <c r="H178" s="572">
        <f t="shared" si="37"/>
        <v>60.04</v>
      </c>
      <c r="I178" s="573">
        <f t="shared" si="38"/>
        <v>309.27</v>
      </c>
    </row>
    <row r="179" spans="1:9" s="231" customFormat="1" x14ac:dyDescent="0.25">
      <c r="A179" s="566" t="s">
        <v>964</v>
      </c>
      <c r="B179" s="561">
        <v>48</v>
      </c>
      <c r="C179" s="579">
        <f t="shared" si="39"/>
        <v>0.30379746835443039</v>
      </c>
      <c r="D179" s="569">
        <v>5.6643999999999997</v>
      </c>
      <c r="E179" s="570">
        <f t="shared" si="35"/>
        <v>271.89119999999997</v>
      </c>
      <c r="F179" s="571">
        <v>1</v>
      </c>
      <c r="G179" s="579">
        <f t="shared" si="36"/>
        <v>271.89</v>
      </c>
      <c r="H179" s="572">
        <f t="shared" si="37"/>
        <v>65.5</v>
      </c>
      <c r="I179" s="573">
        <f t="shared" si="38"/>
        <v>337.39</v>
      </c>
    </row>
    <row r="180" spans="1:9" s="231" customFormat="1" x14ac:dyDescent="0.25">
      <c r="A180" s="566" t="s">
        <v>964</v>
      </c>
      <c r="B180" s="561">
        <v>12</v>
      </c>
      <c r="C180" s="579">
        <f t="shared" si="39"/>
        <v>7.5949367088607597E-2</v>
      </c>
      <c r="D180" s="569">
        <v>5.3228</v>
      </c>
      <c r="E180" s="570">
        <f t="shared" si="35"/>
        <v>63.873599999999996</v>
      </c>
      <c r="F180" s="571">
        <v>1</v>
      </c>
      <c r="G180" s="579">
        <f t="shared" si="36"/>
        <v>63.87</v>
      </c>
      <c r="H180" s="572">
        <f t="shared" si="37"/>
        <v>15.39</v>
      </c>
      <c r="I180" s="573">
        <f t="shared" si="38"/>
        <v>79.259999999999991</v>
      </c>
    </row>
    <row r="181" spans="1:9" s="231" customFormat="1" x14ac:dyDescent="0.25">
      <c r="A181" s="566" t="s">
        <v>510</v>
      </c>
      <c r="B181" s="561">
        <v>24</v>
      </c>
      <c r="C181" s="579">
        <f t="shared" si="39"/>
        <v>0.15189873417721519</v>
      </c>
      <c r="D181" s="569">
        <v>6.5885999999999996</v>
      </c>
      <c r="E181" s="570">
        <f t="shared" si="35"/>
        <v>158.12639999999999</v>
      </c>
      <c r="F181" s="571">
        <v>1</v>
      </c>
      <c r="G181" s="579">
        <f t="shared" si="36"/>
        <v>158.13</v>
      </c>
      <c r="H181" s="572">
        <f t="shared" si="37"/>
        <v>38.090000000000003</v>
      </c>
      <c r="I181" s="573">
        <f t="shared" si="38"/>
        <v>196.22</v>
      </c>
    </row>
    <row r="182" spans="1:9" s="231" customFormat="1" ht="49.5" x14ac:dyDescent="0.25">
      <c r="A182" s="565" t="s">
        <v>9</v>
      </c>
      <c r="B182" s="596">
        <f>SUM(B183:B187)</f>
        <v>124</v>
      </c>
      <c r="C182" s="577">
        <f t="shared" ref="C182:I182" si="45">SUM(C183:C187)</f>
        <v>0.78481012658227844</v>
      </c>
      <c r="D182" s="574"/>
      <c r="E182" s="574"/>
      <c r="F182" s="574"/>
      <c r="G182" s="577">
        <f t="shared" si="45"/>
        <v>579.45000000000005</v>
      </c>
      <c r="H182" s="577">
        <f t="shared" si="45"/>
        <v>139.57999999999998</v>
      </c>
      <c r="I182" s="578">
        <f t="shared" si="45"/>
        <v>719.03</v>
      </c>
    </row>
    <row r="183" spans="1:9" s="231" customFormat="1" x14ac:dyDescent="0.25">
      <c r="A183" s="566" t="s">
        <v>62</v>
      </c>
      <c r="B183" s="561">
        <v>24</v>
      </c>
      <c r="C183" s="579">
        <f t="shared" si="39"/>
        <v>0.15189873417721519</v>
      </c>
      <c r="D183" s="569">
        <v>4.6395</v>
      </c>
      <c r="E183" s="570">
        <f t="shared" si="35"/>
        <v>111.348</v>
      </c>
      <c r="F183" s="571">
        <v>1</v>
      </c>
      <c r="G183" s="579">
        <f t="shared" si="36"/>
        <v>111.35</v>
      </c>
      <c r="H183" s="572">
        <f t="shared" si="37"/>
        <v>26.82</v>
      </c>
      <c r="I183" s="573">
        <f t="shared" si="38"/>
        <v>138.16999999999999</v>
      </c>
    </row>
    <row r="184" spans="1:9" s="231" customFormat="1" x14ac:dyDescent="0.25">
      <c r="A184" s="566" t="s">
        <v>62</v>
      </c>
      <c r="B184" s="561">
        <v>24</v>
      </c>
      <c r="C184" s="579">
        <f t="shared" si="39"/>
        <v>0.15189873417721519</v>
      </c>
      <c r="D184" s="569">
        <v>4.6395</v>
      </c>
      <c r="E184" s="570">
        <f t="shared" si="35"/>
        <v>111.348</v>
      </c>
      <c r="F184" s="571">
        <v>1</v>
      </c>
      <c r="G184" s="579">
        <f t="shared" si="36"/>
        <v>111.35</v>
      </c>
      <c r="H184" s="572">
        <f t="shared" si="37"/>
        <v>26.82</v>
      </c>
      <c r="I184" s="573">
        <f t="shared" si="38"/>
        <v>138.16999999999999</v>
      </c>
    </row>
    <row r="185" spans="1:9" s="231" customFormat="1" x14ac:dyDescent="0.25">
      <c r="A185" s="566" t="s">
        <v>62</v>
      </c>
      <c r="B185" s="561">
        <v>12</v>
      </c>
      <c r="C185" s="579">
        <f t="shared" si="39"/>
        <v>7.5949367088607597E-2</v>
      </c>
      <c r="D185" s="569">
        <v>4.6395</v>
      </c>
      <c r="E185" s="570">
        <f t="shared" si="35"/>
        <v>55.673999999999999</v>
      </c>
      <c r="F185" s="571">
        <v>1</v>
      </c>
      <c r="G185" s="579">
        <f t="shared" si="36"/>
        <v>55.67</v>
      </c>
      <c r="H185" s="572">
        <f t="shared" si="37"/>
        <v>13.41</v>
      </c>
      <c r="I185" s="573">
        <f t="shared" si="38"/>
        <v>69.08</v>
      </c>
    </row>
    <row r="186" spans="1:9" s="231" customFormat="1" x14ac:dyDescent="0.25">
      <c r="A186" s="566" t="s">
        <v>62</v>
      </c>
      <c r="B186" s="561">
        <v>16</v>
      </c>
      <c r="C186" s="579">
        <f t="shared" si="39"/>
        <v>0.10126582278481013</v>
      </c>
      <c r="D186" s="569">
        <v>4.8986999999999998</v>
      </c>
      <c r="E186" s="570">
        <f t="shared" si="35"/>
        <v>78.379199999999997</v>
      </c>
      <c r="F186" s="571">
        <v>1</v>
      </c>
      <c r="G186" s="579">
        <f t="shared" si="36"/>
        <v>78.38</v>
      </c>
      <c r="H186" s="572">
        <f t="shared" si="37"/>
        <v>18.88</v>
      </c>
      <c r="I186" s="573">
        <f t="shared" si="38"/>
        <v>97.259999999999991</v>
      </c>
    </row>
    <row r="187" spans="1:9" s="231" customFormat="1" x14ac:dyDescent="0.25">
      <c r="A187" s="566" t="s">
        <v>62</v>
      </c>
      <c r="B187" s="561">
        <v>48</v>
      </c>
      <c r="C187" s="579">
        <f t="shared" si="39"/>
        <v>0.30379746835443039</v>
      </c>
      <c r="D187" s="569">
        <v>4.6395</v>
      </c>
      <c r="E187" s="570">
        <f t="shared" si="35"/>
        <v>222.696</v>
      </c>
      <c r="F187" s="571">
        <v>1</v>
      </c>
      <c r="G187" s="579">
        <f t="shared" si="36"/>
        <v>222.7</v>
      </c>
      <c r="H187" s="572">
        <f t="shared" si="37"/>
        <v>53.65</v>
      </c>
      <c r="I187" s="573">
        <f t="shared" si="38"/>
        <v>276.34999999999997</v>
      </c>
    </row>
    <row r="188" spans="1:9" s="231" customFormat="1" ht="33" x14ac:dyDescent="0.25">
      <c r="A188" s="565" t="s">
        <v>7</v>
      </c>
      <c r="B188" s="596">
        <f>SUM(B189:B193)</f>
        <v>136</v>
      </c>
      <c r="C188" s="577">
        <f t="shared" ref="C188:I188" si="46">SUM(C189:C193)</f>
        <v>0.860759493670886</v>
      </c>
      <c r="D188" s="574"/>
      <c r="E188" s="574"/>
      <c r="F188" s="574"/>
      <c r="G188" s="577">
        <f t="shared" si="46"/>
        <v>449.44000000000005</v>
      </c>
      <c r="H188" s="577">
        <f t="shared" si="46"/>
        <v>108.27</v>
      </c>
      <c r="I188" s="578">
        <f t="shared" si="46"/>
        <v>557.71</v>
      </c>
    </row>
    <row r="189" spans="1:9" s="231" customFormat="1" x14ac:dyDescent="0.25">
      <c r="A189" s="566" t="s">
        <v>76</v>
      </c>
      <c r="B189" s="561">
        <v>40</v>
      </c>
      <c r="C189" s="579">
        <f t="shared" si="39"/>
        <v>0.25316455696202533</v>
      </c>
      <c r="D189" s="569">
        <v>3.1589</v>
      </c>
      <c r="E189" s="570">
        <f t="shared" si="35"/>
        <v>126.35599999999999</v>
      </c>
      <c r="F189" s="571">
        <v>1</v>
      </c>
      <c r="G189" s="579">
        <f t="shared" si="36"/>
        <v>126.36</v>
      </c>
      <c r="H189" s="572">
        <f t="shared" si="37"/>
        <v>30.44</v>
      </c>
      <c r="I189" s="573">
        <f t="shared" si="38"/>
        <v>156.80000000000001</v>
      </c>
    </row>
    <row r="190" spans="1:9" s="231" customFormat="1" x14ac:dyDescent="0.25">
      <c r="A190" s="566" t="s">
        <v>948</v>
      </c>
      <c r="B190" s="561">
        <v>16</v>
      </c>
      <c r="C190" s="579">
        <f t="shared" si="39"/>
        <v>0.10126582278481013</v>
      </c>
      <c r="D190" s="569">
        <v>3.5886</v>
      </c>
      <c r="E190" s="570">
        <f t="shared" si="35"/>
        <v>57.4176</v>
      </c>
      <c r="F190" s="571">
        <v>1</v>
      </c>
      <c r="G190" s="579">
        <f t="shared" si="36"/>
        <v>57.42</v>
      </c>
      <c r="H190" s="572">
        <f t="shared" si="37"/>
        <v>13.83</v>
      </c>
      <c r="I190" s="573">
        <f t="shared" si="38"/>
        <v>71.25</v>
      </c>
    </row>
    <row r="191" spans="1:9" s="231" customFormat="1" x14ac:dyDescent="0.25">
      <c r="A191" s="566" t="s">
        <v>63</v>
      </c>
      <c r="B191" s="561">
        <v>8</v>
      </c>
      <c r="C191" s="579">
        <f t="shared" si="39"/>
        <v>5.0632911392405063E-2</v>
      </c>
      <c r="D191" s="569">
        <v>3.3207</v>
      </c>
      <c r="E191" s="570">
        <f t="shared" si="35"/>
        <v>26.5656</v>
      </c>
      <c r="F191" s="571">
        <v>1</v>
      </c>
      <c r="G191" s="579">
        <f t="shared" si="36"/>
        <v>26.57</v>
      </c>
      <c r="H191" s="572">
        <f t="shared" si="37"/>
        <v>6.4</v>
      </c>
      <c r="I191" s="573">
        <f t="shared" si="38"/>
        <v>32.97</v>
      </c>
    </row>
    <row r="192" spans="1:9" s="231" customFormat="1" x14ac:dyDescent="0.25">
      <c r="A192" s="566" t="s">
        <v>63</v>
      </c>
      <c r="B192" s="561">
        <v>60</v>
      </c>
      <c r="C192" s="579">
        <f t="shared" si="39"/>
        <v>0.379746835443038</v>
      </c>
      <c r="D192" s="569">
        <v>3.3207</v>
      </c>
      <c r="E192" s="570">
        <f t="shared" si="35"/>
        <v>199.24199999999999</v>
      </c>
      <c r="F192" s="571">
        <v>1</v>
      </c>
      <c r="G192" s="579">
        <f t="shared" si="36"/>
        <v>199.24</v>
      </c>
      <c r="H192" s="572">
        <f t="shared" si="37"/>
        <v>48</v>
      </c>
      <c r="I192" s="573">
        <f t="shared" si="38"/>
        <v>247.24</v>
      </c>
    </row>
    <row r="193" spans="1:9" s="231" customFormat="1" x14ac:dyDescent="0.25">
      <c r="A193" s="566" t="s">
        <v>63</v>
      </c>
      <c r="B193" s="561">
        <v>12</v>
      </c>
      <c r="C193" s="579">
        <f t="shared" si="39"/>
        <v>7.5949367088607597E-2</v>
      </c>
      <c r="D193" s="569">
        <v>3.3207</v>
      </c>
      <c r="E193" s="570">
        <f t="shared" si="35"/>
        <v>39.848399999999998</v>
      </c>
      <c r="F193" s="571">
        <v>1</v>
      </c>
      <c r="G193" s="579">
        <f t="shared" si="36"/>
        <v>39.85</v>
      </c>
      <c r="H193" s="572">
        <f t="shared" si="37"/>
        <v>9.6</v>
      </c>
      <c r="I193" s="573">
        <f t="shared" si="38"/>
        <v>49.45</v>
      </c>
    </row>
    <row r="194" spans="1:9" s="231" customFormat="1" ht="33" x14ac:dyDescent="0.25">
      <c r="A194" s="582" t="s">
        <v>965</v>
      </c>
      <c r="B194" s="595">
        <f>B195+B199+B202</f>
        <v>144</v>
      </c>
      <c r="C194" s="598">
        <f t="shared" ref="C194:I194" si="47">C195+C199+C202</f>
        <v>0.91139240506329122</v>
      </c>
      <c r="D194" s="590"/>
      <c r="E194" s="590"/>
      <c r="F194" s="590"/>
      <c r="G194" s="598">
        <f t="shared" si="47"/>
        <v>710.25</v>
      </c>
      <c r="H194" s="598">
        <f t="shared" si="47"/>
        <v>171.08999999999997</v>
      </c>
      <c r="I194" s="600">
        <f t="shared" si="47"/>
        <v>881.33999999999992</v>
      </c>
    </row>
    <row r="195" spans="1:9" s="231" customFormat="1" ht="49.5" x14ac:dyDescent="0.25">
      <c r="A195" s="565" t="s">
        <v>8</v>
      </c>
      <c r="B195" s="596">
        <f>SUM(B196:B198)</f>
        <v>72</v>
      </c>
      <c r="C195" s="577">
        <f t="shared" ref="C195:I195" si="48">SUM(C196:C198)</f>
        <v>0.45569620253164556</v>
      </c>
      <c r="D195" s="574"/>
      <c r="E195" s="574"/>
      <c r="F195" s="574"/>
      <c r="G195" s="577">
        <f t="shared" si="48"/>
        <v>407.84999999999997</v>
      </c>
      <c r="H195" s="577">
        <f t="shared" si="48"/>
        <v>98.25</v>
      </c>
      <c r="I195" s="578">
        <f t="shared" si="48"/>
        <v>506.09999999999997</v>
      </c>
    </row>
    <row r="196" spans="1:9" s="231" customFormat="1" x14ac:dyDescent="0.25">
      <c r="A196" s="566" t="s">
        <v>966</v>
      </c>
      <c r="B196" s="561">
        <v>24</v>
      </c>
      <c r="C196" s="579">
        <f t="shared" si="39"/>
        <v>0.15189873417721519</v>
      </c>
      <c r="D196" s="569">
        <v>5.6643999999999997</v>
      </c>
      <c r="E196" s="570">
        <f t="shared" si="35"/>
        <v>135.94559999999998</v>
      </c>
      <c r="F196" s="571">
        <v>1</v>
      </c>
      <c r="G196" s="579">
        <f t="shared" si="36"/>
        <v>135.94999999999999</v>
      </c>
      <c r="H196" s="572">
        <f t="shared" si="37"/>
        <v>32.75</v>
      </c>
      <c r="I196" s="573">
        <f t="shared" si="38"/>
        <v>168.7</v>
      </c>
    </row>
    <row r="197" spans="1:9" s="231" customFormat="1" x14ac:dyDescent="0.25">
      <c r="A197" s="566" t="s">
        <v>966</v>
      </c>
      <c r="B197" s="561">
        <v>24</v>
      </c>
      <c r="C197" s="579">
        <f t="shared" si="39"/>
        <v>0.15189873417721519</v>
      </c>
      <c r="D197" s="569">
        <v>5.6643999999999997</v>
      </c>
      <c r="E197" s="570">
        <f t="shared" si="35"/>
        <v>135.94559999999998</v>
      </c>
      <c r="F197" s="571">
        <v>1</v>
      </c>
      <c r="G197" s="579">
        <f t="shared" si="36"/>
        <v>135.94999999999999</v>
      </c>
      <c r="H197" s="572">
        <f t="shared" si="37"/>
        <v>32.75</v>
      </c>
      <c r="I197" s="573">
        <f t="shared" si="38"/>
        <v>168.7</v>
      </c>
    </row>
    <row r="198" spans="1:9" s="231" customFormat="1" x14ac:dyDescent="0.25">
      <c r="A198" s="566" t="s">
        <v>966</v>
      </c>
      <c r="B198" s="561">
        <v>24</v>
      </c>
      <c r="C198" s="579">
        <f t="shared" si="39"/>
        <v>0.15189873417721519</v>
      </c>
      <c r="D198" s="569">
        <v>5.6643999999999997</v>
      </c>
      <c r="E198" s="570">
        <f t="shared" si="35"/>
        <v>135.94559999999998</v>
      </c>
      <c r="F198" s="571">
        <v>1</v>
      </c>
      <c r="G198" s="579">
        <f t="shared" si="36"/>
        <v>135.94999999999999</v>
      </c>
      <c r="H198" s="572">
        <f t="shared" si="37"/>
        <v>32.75</v>
      </c>
      <c r="I198" s="573">
        <f t="shared" si="38"/>
        <v>168.7</v>
      </c>
    </row>
    <row r="199" spans="1:9" s="231" customFormat="1" ht="49.5" x14ac:dyDescent="0.25">
      <c r="A199" s="565" t="s">
        <v>9</v>
      </c>
      <c r="B199" s="596">
        <f>SUM(B200:B201)</f>
        <v>48</v>
      </c>
      <c r="C199" s="577">
        <f t="shared" ref="C199:I199" si="49">SUM(C200:C201)</f>
        <v>0.30379746835443039</v>
      </c>
      <c r="D199" s="574"/>
      <c r="E199" s="574"/>
      <c r="F199" s="574"/>
      <c r="G199" s="577">
        <f t="shared" si="49"/>
        <v>222.7</v>
      </c>
      <c r="H199" s="577">
        <f t="shared" si="49"/>
        <v>53.64</v>
      </c>
      <c r="I199" s="578">
        <f t="shared" si="49"/>
        <v>276.33999999999997</v>
      </c>
    </row>
    <row r="200" spans="1:9" s="231" customFormat="1" x14ac:dyDescent="0.25">
      <c r="A200" s="566" t="s">
        <v>62</v>
      </c>
      <c r="B200" s="561">
        <v>24</v>
      </c>
      <c r="C200" s="579">
        <f t="shared" si="39"/>
        <v>0.15189873417721519</v>
      </c>
      <c r="D200" s="569">
        <v>4.6395</v>
      </c>
      <c r="E200" s="570">
        <f t="shared" si="35"/>
        <v>111.348</v>
      </c>
      <c r="F200" s="571">
        <v>1</v>
      </c>
      <c r="G200" s="579">
        <f t="shared" si="36"/>
        <v>111.35</v>
      </c>
      <c r="H200" s="572">
        <f t="shared" si="37"/>
        <v>26.82</v>
      </c>
      <c r="I200" s="573">
        <f t="shared" si="38"/>
        <v>138.16999999999999</v>
      </c>
    </row>
    <row r="201" spans="1:9" s="231" customFormat="1" x14ac:dyDescent="0.25">
      <c r="A201" s="566" t="s">
        <v>62</v>
      </c>
      <c r="B201" s="561">
        <v>24</v>
      </c>
      <c r="C201" s="579">
        <f t="shared" si="39"/>
        <v>0.15189873417721519</v>
      </c>
      <c r="D201" s="569">
        <v>4.6395</v>
      </c>
      <c r="E201" s="570">
        <f t="shared" si="35"/>
        <v>111.348</v>
      </c>
      <c r="F201" s="571">
        <v>1</v>
      </c>
      <c r="G201" s="579">
        <f t="shared" si="36"/>
        <v>111.35</v>
      </c>
      <c r="H201" s="572">
        <f t="shared" si="37"/>
        <v>26.82</v>
      </c>
      <c r="I201" s="573">
        <f t="shared" si="38"/>
        <v>138.16999999999999</v>
      </c>
    </row>
    <row r="202" spans="1:9" s="231" customFormat="1" ht="33" x14ac:dyDescent="0.25">
      <c r="A202" s="565" t="s">
        <v>7</v>
      </c>
      <c r="B202" s="596">
        <f>B203</f>
        <v>24</v>
      </c>
      <c r="C202" s="577">
        <f t="shared" ref="C202:I202" si="50">C203</f>
        <v>0.15189873417721519</v>
      </c>
      <c r="D202" s="574"/>
      <c r="E202" s="574"/>
      <c r="F202" s="574"/>
      <c r="G202" s="577">
        <f t="shared" si="50"/>
        <v>79.7</v>
      </c>
      <c r="H202" s="577">
        <f t="shared" si="50"/>
        <v>19.2</v>
      </c>
      <c r="I202" s="578">
        <f t="shared" si="50"/>
        <v>98.9</v>
      </c>
    </row>
    <row r="203" spans="1:9" s="231" customFormat="1" x14ac:dyDescent="0.25">
      <c r="A203" s="566" t="s">
        <v>63</v>
      </c>
      <c r="B203" s="561">
        <v>24</v>
      </c>
      <c r="C203" s="579">
        <f t="shared" si="39"/>
        <v>0.15189873417721519</v>
      </c>
      <c r="D203" s="569">
        <v>3.3207</v>
      </c>
      <c r="E203" s="570">
        <f t="shared" si="35"/>
        <v>79.696799999999996</v>
      </c>
      <c r="F203" s="571">
        <v>1</v>
      </c>
      <c r="G203" s="579">
        <f t="shared" si="36"/>
        <v>79.7</v>
      </c>
      <c r="H203" s="572">
        <f t="shared" si="37"/>
        <v>19.2</v>
      </c>
      <c r="I203" s="573">
        <f t="shared" si="38"/>
        <v>98.9</v>
      </c>
    </row>
    <row r="204" spans="1:9" s="231" customFormat="1" x14ac:dyDescent="0.25">
      <c r="A204" s="582" t="s">
        <v>967</v>
      </c>
      <c r="B204" s="595">
        <f>B205+B252+B284+B291</f>
        <v>10309.5</v>
      </c>
      <c r="C204" s="598">
        <f t="shared" ref="C204:I204" si="51">C205+C252+C284+C291</f>
        <v>65.25</v>
      </c>
      <c r="D204" s="590"/>
      <c r="E204" s="590"/>
      <c r="F204" s="590"/>
      <c r="G204" s="598">
        <f t="shared" si="51"/>
        <v>54426.63</v>
      </c>
      <c r="H204" s="598">
        <f t="shared" si="51"/>
        <v>13111.33</v>
      </c>
      <c r="I204" s="600">
        <f t="shared" si="51"/>
        <v>67537.960000000006</v>
      </c>
    </row>
    <row r="205" spans="1:9" s="231" customFormat="1" ht="33" x14ac:dyDescent="0.25">
      <c r="A205" s="565" t="s">
        <v>10</v>
      </c>
      <c r="B205" s="596">
        <f>SUM(B206:B251)</f>
        <v>3283.5</v>
      </c>
      <c r="C205" s="577">
        <f t="shared" ref="C205:I205" si="52">SUM(C206:C251)</f>
        <v>20.781645569620256</v>
      </c>
      <c r="D205" s="574"/>
      <c r="E205" s="574"/>
      <c r="F205" s="574"/>
      <c r="G205" s="577">
        <f t="shared" si="52"/>
        <v>19381.57</v>
      </c>
      <c r="H205" s="577">
        <f t="shared" si="52"/>
        <v>4668.9800000000005</v>
      </c>
      <c r="I205" s="578">
        <f t="shared" si="52"/>
        <v>24050.55</v>
      </c>
    </row>
    <row r="206" spans="1:9" s="231" customFormat="1" x14ac:dyDescent="0.25">
      <c r="A206" s="566" t="s">
        <v>968</v>
      </c>
      <c r="B206" s="561">
        <v>68</v>
      </c>
      <c r="C206" s="579">
        <f t="shared" si="39"/>
        <v>0.43037974683544306</v>
      </c>
      <c r="D206" s="569">
        <v>5.6</v>
      </c>
      <c r="E206" s="570">
        <f t="shared" ref="E206:E268" si="53">B206*D206</f>
        <v>380.79999999999995</v>
      </c>
      <c r="F206" s="571">
        <v>1</v>
      </c>
      <c r="G206" s="579">
        <f t="shared" ref="G206:G268" si="54">ROUND(E206*F206,2)</f>
        <v>380.8</v>
      </c>
      <c r="H206" s="572">
        <f t="shared" ref="H206:H268" si="55">ROUND(G206*0.2409,2)</f>
        <v>91.73</v>
      </c>
      <c r="I206" s="573">
        <f t="shared" ref="I206:I268" si="56">H206+G206</f>
        <v>472.53000000000003</v>
      </c>
    </row>
    <row r="207" spans="1:9" s="231" customFormat="1" x14ac:dyDescent="0.25">
      <c r="A207" s="566" t="s">
        <v>968</v>
      </c>
      <c r="B207" s="561">
        <v>152</v>
      </c>
      <c r="C207" s="579">
        <f t="shared" si="39"/>
        <v>0.96202531645569622</v>
      </c>
      <c r="D207" s="569">
        <v>5.6</v>
      </c>
      <c r="E207" s="570">
        <f t="shared" si="53"/>
        <v>851.19999999999993</v>
      </c>
      <c r="F207" s="571">
        <v>1</v>
      </c>
      <c r="G207" s="579">
        <f t="shared" si="54"/>
        <v>851.2</v>
      </c>
      <c r="H207" s="572">
        <f t="shared" si="55"/>
        <v>205.05</v>
      </c>
      <c r="I207" s="573">
        <f t="shared" si="56"/>
        <v>1056.25</v>
      </c>
    </row>
    <row r="208" spans="1:9" s="231" customFormat="1" x14ac:dyDescent="0.25">
      <c r="A208" s="566" t="s">
        <v>968</v>
      </c>
      <c r="B208" s="561">
        <v>48</v>
      </c>
      <c r="C208" s="579">
        <f t="shared" si="39"/>
        <v>0.30379746835443039</v>
      </c>
      <c r="D208" s="569">
        <v>5.6</v>
      </c>
      <c r="E208" s="570">
        <f t="shared" si="53"/>
        <v>268.79999999999995</v>
      </c>
      <c r="F208" s="571">
        <v>1</v>
      </c>
      <c r="G208" s="579">
        <f t="shared" si="54"/>
        <v>268.8</v>
      </c>
      <c r="H208" s="572">
        <f t="shared" si="55"/>
        <v>64.75</v>
      </c>
      <c r="I208" s="573">
        <f t="shared" si="56"/>
        <v>333.55</v>
      </c>
    </row>
    <row r="209" spans="1:9" s="231" customFormat="1" x14ac:dyDescent="0.25">
      <c r="A209" s="566" t="s">
        <v>968</v>
      </c>
      <c r="B209" s="561">
        <v>156</v>
      </c>
      <c r="C209" s="579">
        <f t="shared" si="39"/>
        <v>0.98734177215189878</v>
      </c>
      <c r="D209" s="569">
        <v>5.6</v>
      </c>
      <c r="E209" s="570">
        <f t="shared" si="53"/>
        <v>873.59999999999991</v>
      </c>
      <c r="F209" s="571">
        <v>1</v>
      </c>
      <c r="G209" s="579">
        <f t="shared" si="54"/>
        <v>873.6</v>
      </c>
      <c r="H209" s="572">
        <f t="shared" si="55"/>
        <v>210.45</v>
      </c>
      <c r="I209" s="573">
        <f t="shared" si="56"/>
        <v>1084.05</v>
      </c>
    </row>
    <row r="210" spans="1:9" s="231" customFormat="1" x14ac:dyDescent="0.25">
      <c r="A210" s="566" t="s">
        <v>968</v>
      </c>
      <c r="B210" s="561">
        <v>72</v>
      </c>
      <c r="C210" s="579">
        <f t="shared" si="39"/>
        <v>0.45569620253164556</v>
      </c>
      <c r="D210" s="569">
        <v>5.6</v>
      </c>
      <c r="E210" s="570">
        <f t="shared" si="53"/>
        <v>403.2</v>
      </c>
      <c r="F210" s="571">
        <v>1</v>
      </c>
      <c r="G210" s="579">
        <f t="shared" si="54"/>
        <v>403.2</v>
      </c>
      <c r="H210" s="572">
        <f t="shared" si="55"/>
        <v>97.13</v>
      </c>
      <c r="I210" s="573">
        <f t="shared" si="56"/>
        <v>500.33</v>
      </c>
    </row>
    <row r="211" spans="1:9" s="231" customFormat="1" x14ac:dyDescent="0.25">
      <c r="A211" s="566" t="s">
        <v>968</v>
      </c>
      <c r="B211" s="561">
        <v>40</v>
      </c>
      <c r="C211" s="579">
        <f t="shared" ref="C211:C274" si="57">B211/158</f>
        <v>0.25316455696202533</v>
      </c>
      <c r="D211" s="569">
        <v>5.6</v>
      </c>
      <c r="E211" s="570">
        <f t="shared" si="53"/>
        <v>224</v>
      </c>
      <c r="F211" s="571">
        <v>1</v>
      </c>
      <c r="G211" s="579">
        <f t="shared" si="54"/>
        <v>224</v>
      </c>
      <c r="H211" s="572">
        <f t="shared" si="55"/>
        <v>53.96</v>
      </c>
      <c r="I211" s="573">
        <f t="shared" si="56"/>
        <v>277.95999999999998</v>
      </c>
    </row>
    <row r="212" spans="1:9" s="231" customFormat="1" x14ac:dyDescent="0.25">
      <c r="A212" s="566" t="s">
        <v>968</v>
      </c>
      <c r="B212" s="561">
        <v>48</v>
      </c>
      <c r="C212" s="579">
        <f t="shared" si="57"/>
        <v>0.30379746835443039</v>
      </c>
      <c r="D212" s="569">
        <v>5.6</v>
      </c>
      <c r="E212" s="570">
        <f t="shared" si="53"/>
        <v>268.79999999999995</v>
      </c>
      <c r="F212" s="571">
        <v>1</v>
      </c>
      <c r="G212" s="579">
        <f t="shared" si="54"/>
        <v>268.8</v>
      </c>
      <c r="H212" s="572">
        <f t="shared" si="55"/>
        <v>64.75</v>
      </c>
      <c r="I212" s="573">
        <f t="shared" si="56"/>
        <v>333.55</v>
      </c>
    </row>
    <row r="213" spans="1:9" s="231" customFormat="1" x14ac:dyDescent="0.25">
      <c r="A213" s="566" t="s">
        <v>945</v>
      </c>
      <c r="B213" s="561">
        <v>16</v>
      </c>
      <c r="C213" s="579">
        <f t="shared" si="57"/>
        <v>0.10126582278481013</v>
      </c>
      <c r="D213" s="569">
        <v>5.6</v>
      </c>
      <c r="E213" s="570">
        <f t="shared" si="53"/>
        <v>89.6</v>
      </c>
      <c r="F213" s="571">
        <v>1</v>
      </c>
      <c r="G213" s="579">
        <f t="shared" si="54"/>
        <v>89.6</v>
      </c>
      <c r="H213" s="572">
        <f t="shared" si="55"/>
        <v>21.58</v>
      </c>
      <c r="I213" s="573">
        <f t="shared" si="56"/>
        <v>111.17999999999999</v>
      </c>
    </row>
    <row r="214" spans="1:9" s="231" customFormat="1" x14ac:dyDescent="0.25">
      <c r="A214" s="566" t="s">
        <v>721</v>
      </c>
      <c r="B214" s="561">
        <v>66</v>
      </c>
      <c r="C214" s="579">
        <f t="shared" si="57"/>
        <v>0.41772151898734178</v>
      </c>
      <c r="D214" s="569">
        <v>5.6</v>
      </c>
      <c r="E214" s="570">
        <f t="shared" si="53"/>
        <v>369.59999999999997</v>
      </c>
      <c r="F214" s="571">
        <v>1</v>
      </c>
      <c r="G214" s="579">
        <f t="shared" si="54"/>
        <v>369.6</v>
      </c>
      <c r="H214" s="572">
        <f t="shared" si="55"/>
        <v>89.04</v>
      </c>
      <c r="I214" s="573">
        <f t="shared" si="56"/>
        <v>458.64000000000004</v>
      </c>
    </row>
    <row r="215" spans="1:9" s="231" customFormat="1" x14ac:dyDescent="0.25">
      <c r="A215" s="566" t="s">
        <v>721</v>
      </c>
      <c r="B215" s="561">
        <v>32</v>
      </c>
      <c r="C215" s="579">
        <f t="shared" si="57"/>
        <v>0.20253164556962025</v>
      </c>
      <c r="D215" s="569">
        <v>5.6</v>
      </c>
      <c r="E215" s="570">
        <f t="shared" si="53"/>
        <v>179.2</v>
      </c>
      <c r="F215" s="571">
        <v>1</v>
      </c>
      <c r="G215" s="579">
        <f t="shared" si="54"/>
        <v>179.2</v>
      </c>
      <c r="H215" s="572">
        <f t="shared" si="55"/>
        <v>43.17</v>
      </c>
      <c r="I215" s="573">
        <f t="shared" si="56"/>
        <v>222.37</v>
      </c>
    </row>
    <row r="216" spans="1:9" s="231" customFormat="1" x14ac:dyDescent="0.25">
      <c r="A216" s="566" t="s">
        <v>721</v>
      </c>
      <c r="B216" s="561">
        <v>48</v>
      </c>
      <c r="C216" s="579">
        <f t="shared" si="57"/>
        <v>0.30379746835443039</v>
      </c>
      <c r="D216" s="569">
        <v>5.6</v>
      </c>
      <c r="E216" s="570">
        <f t="shared" si="53"/>
        <v>268.79999999999995</v>
      </c>
      <c r="F216" s="571">
        <v>1</v>
      </c>
      <c r="G216" s="579">
        <f t="shared" si="54"/>
        <v>268.8</v>
      </c>
      <c r="H216" s="572">
        <f t="shared" si="55"/>
        <v>64.75</v>
      </c>
      <c r="I216" s="573">
        <f t="shared" si="56"/>
        <v>333.55</v>
      </c>
    </row>
    <row r="217" spans="1:9" s="231" customFormat="1" x14ac:dyDescent="0.25">
      <c r="A217" s="566" t="s">
        <v>721</v>
      </c>
      <c r="B217" s="561">
        <v>79</v>
      </c>
      <c r="C217" s="579">
        <f t="shared" si="57"/>
        <v>0.5</v>
      </c>
      <c r="D217" s="569">
        <v>7.6665000000000001</v>
      </c>
      <c r="E217" s="570">
        <f t="shared" si="53"/>
        <v>605.65350000000001</v>
      </c>
      <c r="F217" s="571">
        <v>1</v>
      </c>
      <c r="G217" s="579">
        <f t="shared" si="54"/>
        <v>605.65</v>
      </c>
      <c r="H217" s="572">
        <f t="shared" si="55"/>
        <v>145.9</v>
      </c>
      <c r="I217" s="573">
        <f t="shared" si="56"/>
        <v>751.55</v>
      </c>
    </row>
    <row r="218" spans="1:9" s="231" customFormat="1" x14ac:dyDescent="0.25">
      <c r="A218" s="566" t="s">
        <v>721</v>
      </c>
      <c r="B218" s="561">
        <v>16</v>
      </c>
      <c r="C218" s="579">
        <f t="shared" si="57"/>
        <v>0.10126582278481013</v>
      </c>
      <c r="D218" s="569">
        <v>5.6</v>
      </c>
      <c r="E218" s="570">
        <f t="shared" si="53"/>
        <v>89.6</v>
      </c>
      <c r="F218" s="571">
        <v>1</v>
      </c>
      <c r="G218" s="579">
        <f t="shared" si="54"/>
        <v>89.6</v>
      </c>
      <c r="H218" s="572">
        <f t="shared" si="55"/>
        <v>21.58</v>
      </c>
      <c r="I218" s="573">
        <f t="shared" si="56"/>
        <v>111.17999999999999</v>
      </c>
    </row>
    <row r="219" spans="1:9" s="231" customFormat="1" x14ac:dyDescent="0.25">
      <c r="A219" s="566" t="s">
        <v>969</v>
      </c>
      <c r="B219" s="561">
        <v>144</v>
      </c>
      <c r="C219" s="579">
        <f t="shared" si="57"/>
        <v>0.91139240506329111</v>
      </c>
      <c r="D219" s="569">
        <v>5.6</v>
      </c>
      <c r="E219" s="570">
        <f t="shared" si="53"/>
        <v>806.4</v>
      </c>
      <c r="F219" s="571">
        <v>1</v>
      </c>
      <c r="G219" s="579">
        <f t="shared" si="54"/>
        <v>806.4</v>
      </c>
      <c r="H219" s="572">
        <f t="shared" si="55"/>
        <v>194.26</v>
      </c>
      <c r="I219" s="573">
        <f t="shared" si="56"/>
        <v>1000.66</v>
      </c>
    </row>
    <row r="220" spans="1:9" s="231" customFormat="1" x14ac:dyDescent="0.25">
      <c r="A220" s="566" t="s">
        <v>969</v>
      </c>
      <c r="B220" s="561">
        <v>48</v>
      </c>
      <c r="C220" s="579">
        <f t="shared" si="57"/>
        <v>0.30379746835443039</v>
      </c>
      <c r="D220" s="569">
        <v>5.6</v>
      </c>
      <c r="E220" s="570">
        <f t="shared" si="53"/>
        <v>268.79999999999995</v>
      </c>
      <c r="F220" s="571">
        <v>1</v>
      </c>
      <c r="G220" s="579">
        <f t="shared" si="54"/>
        <v>268.8</v>
      </c>
      <c r="H220" s="572">
        <f t="shared" si="55"/>
        <v>64.75</v>
      </c>
      <c r="I220" s="573">
        <f t="shared" si="56"/>
        <v>333.55</v>
      </c>
    </row>
    <row r="221" spans="1:9" s="231" customFormat="1" x14ac:dyDescent="0.25">
      <c r="A221" s="566" t="s">
        <v>969</v>
      </c>
      <c r="B221" s="561">
        <v>120</v>
      </c>
      <c r="C221" s="579">
        <f t="shared" si="57"/>
        <v>0.759493670886076</v>
      </c>
      <c r="D221" s="569">
        <v>5.6</v>
      </c>
      <c r="E221" s="570">
        <f t="shared" si="53"/>
        <v>672</v>
      </c>
      <c r="F221" s="571">
        <v>1</v>
      </c>
      <c r="G221" s="579">
        <f t="shared" si="54"/>
        <v>672</v>
      </c>
      <c r="H221" s="572">
        <f t="shared" si="55"/>
        <v>161.88</v>
      </c>
      <c r="I221" s="573">
        <f t="shared" si="56"/>
        <v>833.88</v>
      </c>
    </row>
    <row r="222" spans="1:9" s="231" customFormat="1" x14ac:dyDescent="0.25">
      <c r="A222" s="566" t="s">
        <v>969</v>
      </c>
      <c r="B222" s="561">
        <v>48</v>
      </c>
      <c r="C222" s="579">
        <f t="shared" si="57"/>
        <v>0.30379746835443039</v>
      </c>
      <c r="D222" s="569">
        <v>5.6</v>
      </c>
      <c r="E222" s="570">
        <f t="shared" si="53"/>
        <v>268.79999999999995</v>
      </c>
      <c r="F222" s="571">
        <v>1</v>
      </c>
      <c r="G222" s="579">
        <f t="shared" si="54"/>
        <v>268.8</v>
      </c>
      <c r="H222" s="572">
        <f t="shared" si="55"/>
        <v>64.75</v>
      </c>
      <c r="I222" s="573">
        <f t="shared" si="56"/>
        <v>333.55</v>
      </c>
    </row>
    <row r="223" spans="1:9" s="231" customFormat="1" x14ac:dyDescent="0.25">
      <c r="A223" s="566" t="s">
        <v>969</v>
      </c>
      <c r="B223" s="561">
        <v>24</v>
      </c>
      <c r="C223" s="579">
        <f t="shared" si="57"/>
        <v>0.15189873417721519</v>
      </c>
      <c r="D223" s="569">
        <v>5.6</v>
      </c>
      <c r="E223" s="570">
        <f t="shared" si="53"/>
        <v>134.39999999999998</v>
      </c>
      <c r="F223" s="571">
        <v>1</v>
      </c>
      <c r="G223" s="579">
        <f t="shared" si="54"/>
        <v>134.4</v>
      </c>
      <c r="H223" s="572">
        <f t="shared" si="55"/>
        <v>32.380000000000003</v>
      </c>
      <c r="I223" s="573">
        <f t="shared" si="56"/>
        <v>166.78</v>
      </c>
    </row>
    <row r="224" spans="1:9" s="231" customFormat="1" x14ac:dyDescent="0.25">
      <c r="A224" s="566" t="s">
        <v>969</v>
      </c>
      <c r="B224" s="561">
        <v>48</v>
      </c>
      <c r="C224" s="579">
        <f t="shared" si="57"/>
        <v>0.30379746835443039</v>
      </c>
      <c r="D224" s="569">
        <v>5.6</v>
      </c>
      <c r="E224" s="570">
        <f t="shared" si="53"/>
        <v>268.79999999999995</v>
      </c>
      <c r="F224" s="571">
        <v>1</v>
      </c>
      <c r="G224" s="579">
        <f t="shared" si="54"/>
        <v>268.8</v>
      </c>
      <c r="H224" s="572">
        <f t="shared" si="55"/>
        <v>64.75</v>
      </c>
      <c r="I224" s="573">
        <f t="shared" si="56"/>
        <v>333.55</v>
      </c>
    </row>
    <row r="225" spans="1:9" s="231" customFormat="1" x14ac:dyDescent="0.25">
      <c r="A225" s="566" t="s">
        <v>970</v>
      </c>
      <c r="B225" s="561">
        <v>118.5</v>
      </c>
      <c r="C225" s="579">
        <f t="shared" si="57"/>
        <v>0.75</v>
      </c>
      <c r="D225" s="569">
        <v>8.0949000000000009</v>
      </c>
      <c r="E225" s="570">
        <f t="shared" si="53"/>
        <v>959.24565000000007</v>
      </c>
      <c r="F225" s="571">
        <v>1</v>
      </c>
      <c r="G225" s="579">
        <f t="shared" si="54"/>
        <v>959.25</v>
      </c>
      <c r="H225" s="572">
        <f t="shared" si="55"/>
        <v>231.08</v>
      </c>
      <c r="I225" s="573">
        <f t="shared" si="56"/>
        <v>1190.33</v>
      </c>
    </row>
    <row r="226" spans="1:9" s="231" customFormat="1" ht="33" x14ac:dyDescent="0.25">
      <c r="A226" s="566" t="s">
        <v>971</v>
      </c>
      <c r="B226" s="561">
        <v>104</v>
      </c>
      <c r="C226" s="579">
        <f t="shared" si="57"/>
        <v>0.65822784810126578</v>
      </c>
      <c r="D226" s="569">
        <v>9.1950000000000003</v>
      </c>
      <c r="E226" s="570">
        <f t="shared" si="53"/>
        <v>956.28</v>
      </c>
      <c r="F226" s="571">
        <v>1</v>
      </c>
      <c r="G226" s="579">
        <f t="shared" si="54"/>
        <v>956.28</v>
      </c>
      <c r="H226" s="579">
        <f t="shared" si="55"/>
        <v>230.37</v>
      </c>
      <c r="I226" s="580">
        <f t="shared" si="56"/>
        <v>1186.6500000000001</v>
      </c>
    </row>
    <row r="227" spans="1:9" s="231" customFormat="1" x14ac:dyDescent="0.25">
      <c r="A227" s="566" t="s">
        <v>972</v>
      </c>
      <c r="B227" s="561">
        <v>48</v>
      </c>
      <c r="C227" s="579">
        <f t="shared" si="57"/>
        <v>0.30379746835443039</v>
      </c>
      <c r="D227" s="569">
        <v>5.6</v>
      </c>
      <c r="E227" s="570">
        <f t="shared" si="53"/>
        <v>268.79999999999995</v>
      </c>
      <c r="F227" s="571">
        <v>1</v>
      </c>
      <c r="G227" s="579">
        <f t="shared" si="54"/>
        <v>268.8</v>
      </c>
      <c r="H227" s="572">
        <f t="shared" si="55"/>
        <v>64.75</v>
      </c>
      <c r="I227" s="573">
        <f t="shared" si="56"/>
        <v>333.55</v>
      </c>
    </row>
    <row r="228" spans="1:9" s="231" customFormat="1" x14ac:dyDescent="0.25">
      <c r="A228" s="566" t="s">
        <v>972</v>
      </c>
      <c r="B228" s="561">
        <v>64</v>
      </c>
      <c r="C228" s="579">
        <f t="shared" si="57"/>
        <v>0.4050632911392405</v>
      </c>
      <c r="D228" s="569">
        <v>5.6</v>
      </c>
      <c r="E228" s="570">
        <f t="shared" si="53"/>
        <v>358.4</v>
      </c>
      <c r="F228" s="571">
        <v>1</v>
      </c>
      <c r="G228" s="579">
        <f t="shared" si="54"/>
        <v>358.4</v>
      </c>
      <c r="H228" s="572">
        <f t="shared" si="55"/>
        <v>86.34</v>
      </c>
      <c r="I228" s="573">
        <f t="shared" si="56"/>
        <v>444.74</v>
      </c>
    </row>
    <row r="229" spans="1:9" s="231" customFormat="1" x14ac:dyDescent="0.25">
      <c r="A229" s="566" t="s">
        <v>972</v>
      </c>
      <c r="B229" s="561">
        <v>72</v>
      </c>
      <c r="C229" s="579">
        <f t="shared" si="57"/>
        <v>0.45569620253164556</v>
      </c>
      <c r="D229" s="569">
        <v>5.6</v>
      </c>
      <c r="E229" s="570">
        <f t="shared" si="53"/>
        <v>403.2</v>
      </c>
      <c r="F229" s="571">
        <v>1</v>
      </c>
      <c r="G229" s="579">
        <f t="shared" si="54"/>
        <v>403.2</v>
      </c>
      <c r="H229" s="572">
        <f t="shared" si="55"/>
        <v>97.13</v>
      </c>
      <c r="I229" s="573">
        <f t="shared" si="56"/>
        <v>500.33</v>
      </c>
    </row>
    <row r="230" spans="1:9" s="231" customFormat="1" x14ac:dyDescent="0.25">
      <c r="A230" s="566" t="s">
        <v>972</v>
      </c>
      <c r="B230" s="561">
        <v>88</v>
      </c>
      <c r="C230" s="579">
        <f t="shared" si="57"/>
        <v>0.55696202531645567</v>
      </c>
      <c r="D230" s="569">
        <v>5.6</v>
      </c>
      <c r="E230" s="570">
        <f t="shared" si="53"/>
        <v>492.79999999999995</v>
      </c>
      <c r="F230" s="571">
        <v>1</v>
      </c>
      <c r="G230" s="579">
        <f t="shared" si="54"/>
        <v>492.8</v>
      </c>
      <c r="H230" s="572">
        <f t="shared" si="55"/>
        <v>118.72</v>
      </c>
      <c r="I230" s="573">
        <f t="shared" si="56"/>
        <v>611.52</v>
      </c>
    </row>
    <row r="231" spans="1:9" s="231" customFormat="1" x14ac:dyDescent="0.25">
      <c r="A231" s="566" t="s">
        <v>972</v>
      </c>
      <c r="B231" s="561">
        <v>104</v>
      </c>
      <c r="C231" s="579">
        <f t="shared" si="57"/>
        <v>0.65822784810126578</v>
      </c>
      <c r="D231" s="569">
        <v>5.6</v>
      </c>
      <c r="E231" s="570">
        <f t="shared" si="53"/>
        <v>582.4</v>
      </c>
      <c r="F231" s="571">
        <v>1</v>
      </c>
      <c r="G231" s="579">
        <f t="shared" si="54"/>
        <v>582.4</v>
      </c>
      <c r="H231" s="572">
        <f t="shared" si="55"/>
        <v>140.30000000000001</v>
      </c>
      <c r="I231" s="573">
        <f t="shared" si="56"/>
        <v>722.7</v>
      </c>
    </row>
    <row r="232" spans="1:9" s="231" customFormat="1" x14ac:dyDescent="0.25">
      <c r="A232" s="566" t="s">
        <v>972</v>
      </c>
      <c r="B232" s="561">
        <v>16</v>
      </c>
      <c r="C232" s="579">
        <f t="shared" si="57"/>
        <v>0.10126582278481013</v>
      </c>
      <c r="D232" s="569">
        <v>5.6</v>
      </c>
      <c r="E232" s="570">
        <f t="shared" si="53"/>
        <v>89.6</v>
      </c>
      <c r="F232" s="571">
        <v>1</v>
      </c>
      <c r="G232" s="579">
        <f t="shared" si="54"/>
        <v>89.6</v>
      </c>
      <c r="H232" s="572">
        <f t="shared" si="55"/>
        <v>21.58</v>
      </c>
      <c r="I232" s="573">
        <f t="shared" si="56"/>
        <v>111.17999999999999</v>
      </c>
    </row>
    <row r="233" spans="1:9" s="231" customFormat="1" x14ac:dyDescent="0.25">
      <c r="A233" s="566" t="s">
        <v>972</v>
      </c>
      <c r="B233" s="561">
        <v>152</v>
      </c>
      <c r="C233" s="579">
        <f t="shared" si="57"/>
        <v>0.96202531645569622</v>
      </c>
      <c r="D233" s="569">
        <v>5.6</v>
      </c>
      <c r="E233" s="570">
        <f t="shared" si="53"/>
        <v>851.19999999999993</v>
      </c>
      <c r="F233" s="571">
        <v>1</v>
      </c>
      <c r="G233" s="579">
        <f t="shared" si="54"/>
        <v>851.2</v>
      </c>
      <c r="H233" s="572">
        <f t="shared" si="55"/>
        <v>205.05</v>
      </c>
      <c r="I233" s="573">
        <f t="shared" si="56"/>
        <v>1056.25</v>
      </c>
    </row>
    <row r="234" spans="1:9" s="231" customFormat="1" x14ac:dyDescent="0.25">
      <c r="A234" s="566" t="s">
        <v>972</v>
      </c>
      <c r="B234" s="561">
        <v>88</v>
      </c>
      <c r="C234" s="579">
        <f t="shared" si="57"/>
        <v>0.55696202531645567</v>
      </c>
      <c r="D234" s="569">
        <v>5.6</v>
      </c>
      <c r="E234" s="570">
        <f t="shared" si="53"/>
        <v>492.79999999999995</v>
      </c>
      <c r="F234" s="571">
        <v>1</v>
      </c>
      <c r="G234" s="579">
        <f t="shared" si="54"/>
        <v>492.8</v>
      </c>
      <c r="H234" s="572">
        <f t="shared" si="55"/>
        <v>118.72</v>
      </c>
      <c r="I234" s="573">
        <f t="shared" si="56"/>
        <v>611.52</v>
      </c>
    </row>
    <row r="235" spans="1:9" s="231" customFormat="1" x14ac:dyDescent="0.25">
      <c r="A235" s="566" t="s">
        <v>972</v>
      </c>
      <c r="B235" s="561">
        <v>104</v>
      </c>
      <c r="C235" s="579">
        <f t="shared" si="57"/>
        <v>0.65822784810126578</v>
      </c>
      <c r="D235" s="569">
        <v>5.6</v>
      </c>
      <c r="E235" s="570">
        <f t="shared" si="53"/>
        <v>582.4</v>
      </c>
      <c r="F235" s="571">
        <v>1</v>
      </c>
      <c r="G235" s="579">
        <f t="shared" si="54"/>
        <v>582.4</v>
      </c>
      <c r="H235" s="572">
        <f t="shared" si="55"/>
        <v>140.30000000000001</v>
      </c>
      <c r="I235" s="573">
        <f t="shared" si="56"/>
        <v>722.7</v>
      </c>
    </row>
    <row r="236" spans="1:9" s="231" customFormat="1" x14ac:dyDescent="0.25">
      <c r="A236" s="566" t="s">
        <v>972</v>
      </c>
      <c r="B236" s="561">
        <v>88</v>
      </c>
      <c r="C236" s="579">
        <f t="shared" si="57"/>
        <v>0.55696202531645567</v>
      </c>
      <c r="D236" s="569">
        <v>5.6</v>
      </c>
      <c r="E236" s="570">
        <f t="shared" si="53"/>
        <v>492.79999999999995</v>
      </c>
      <c r="F236" s="571">
        <v>1</v>
      </c>
      <c r="G236" s="579">
        <f t="shared" si="54"/>
        <v>492.8</v>
      </c>
      <c r="H236" s="572">
        <f t="shared" si="55"/>
        <v>118.72</v>
      </c>
      <c r="I236" s="573">
        <f t="shared" si="56"/>
        <v>611.52</v>
      </c>
    </row>
    <row r="237" spans="1:9" s="231" customFormat="1" x14ac:dyDescent="0.25">
      <c r="A237" s="566" t="s">
        <v>972</v>
      </c>
      <c r="B237" s="561">
        <v>64</v>
      </c>
      <c r="C237" s="579">
        <f t="shared" si="57"/>
        <v>0.4050632911392405</v>
      </c>
      <c r="D237" s="569">
        <v>5.6</v>
      </c>
      <c r="E237" s="570">
        <f t="shared" si="53"/>
        <v>358.4</v>
      </c>
      <c r="F237" s="571">
        <v>1</v>
      </c>
      <c r="G237" s="579">
        <f t="shared" si="54"/>
        <v>358.4</v>
      </c>
      <c r="H237" s="572">
        <f t="shared" si="55"/>
        <v>86.34</v>
      </c>
      <c r="I237" s="573">
        <f t="shared" si="56"/>
        <v>444.74</v>
      </c>
    </row>
    <row r="238" spans="1:9" s="231" customFormat="1" x14ac:dyDescent="0.25">
      <c r="A238" s="566" t="s">
        <v>972</v>
      </c>
      <c r="B238" s="561">
        <v>48</v>
      </c>
      <c r="C238" s="579">
        <f t="shared" si="57"/>
        <v>0.30379746835443039</v>
      </c>
      <c r="D238" s="569">
        <v>5.6</v>
      </c>
      <c r="E238" s="570">
        <f t="shared" si="53"/>
        <v>268.79999999999995</v>
      </c>
      <c r="F238" s="571">
        <v>1</v>
      </c>
      <c r="G238" s="579">
        <f t="shared" si="54"/>
        <v>268.8</v>
      </c>
      <c r="H238" s="572">
        <f t="shared" si="55"/>
        <v>64.75</v>
      </c>
      <c r="I238" s="573">
        <f t="shared" si="56"/>
        <v>333.55</v>
      </c>
    </row>
    <row r="239" spans="1:9" s="231" customFormat="1" x14ac:dyDescent="0.25">
      <c r="A239" s="566" t="s">
        <v>972</v>
      </c>
      <c r="B239" s="561">
        <v>64</v>
      </c>
      <c r="C239" s="579">
        <f t="shared" si="57"/>
        <v>0.4050632911392405</v>
      </c>
      <c r="D239" s="569">
        <v>5.6</v>
      </c>
      <c r="E239" s="570">
        <f t="shared" si="53"/>
        <v>358.4</v>
      </c>
      <c r="F239" s="571">
        <v>1</v>
      </c>
      <c r="G239" s="579">
        <f t="shared" si="54"/>
        <v>358.4</v>
      </c>
      <c r="H239" s="572">
        <f t="shared" si="55"/>
        <v>86.34</v>
      </c>
      <c r="I239" s="573">
        <f t="shared" si="56"/>
        <v>444.74</v>
      </c>
    </row>
    <row r="240" spans="1:9" s="231" customFormat="1" x14ac:dyDescent="0.25">
      <c r="A240" s="566" t="s">
        <v>972</v>
      </c>
      <c r="B240" s="561">
        <v>80</v>
      </c>
      <c r="C240" s="579">
        <f t="shared" si="57"/>
        <v>0.50632911392405067</v>
      </c>
      <c r="D240" s="569">
        <v>5.6</v>
      </c>
      <c r="E240" s="570">
        <f t="shared" si="53"/>
        <v>448</v>
      </c>
      <c r="F240" s="571">
        <v>1</v>
      </c>
      <c r="G240" s="579">
        <f t="shared" si="54"/>
        <v>448</v>
      </c>
      <c r="H240" s="572">
        <f t="shared" si="55"/>
        <v>107.92</v>
      </c>
      <c r="I240" s="573">
        <f t="shared" si="56"/>
        <v>555.91999999999996</v>
      </c>
    </row>
    <row r="241" spans="1:9" s="231" customFormat="1" x14ac:dyDescent="0.25">
      <c r="A241" s="566" t="s">
        <v>972</v>
      </c>
      <c r="B241" s="561">
        <v>40</v>
      </c>
      <c r="C241" s="579">
        <f t="shared" si="57"/>
        <v>0.25316455696202533</v>
      </c>
      <c r="D241" s="569">
        <v>5.6</v>
      </c>
      <c r="E241" s="570">
        <f t="shared" si="53"/>
        <v>224</v>
      </c>
      <c r="F241" s="571">
        <v>1</v>
      </c>
      <c r="G241" s="579">
        <f t="shared" si="54"/>
        <v>224</v>
      </c>
      <c r="H241" s="572">
        <f t="shared" si="55"/>
        <v>53.96</v>
      </c>
      <c r="I241" s="573">
        <f t="shared" si="56"/>
        <v>277.95999999999998</v>
      </c>
    </row>
    <row r="242" spans="1:9" s="231" customFormat="1" x14ac:dyDescent="0.25">
      <c r="A242" s="566" t="s">
        <v>66</v>
      </c>
      <c r="B242" s="561">
        <v>48</v>
      </c>
      <c r="C242" s="579">
        <f t="shared" si="57"/>
        <v>0.30379746835443039</v>
      </c>
      <c r="D242" s="569">
        <v>5.6</v>
      </c>
      <c r="E242" s="570">
        <f t="shared" si="53"/>
        <v>268.79999999999995</v>
      </c>
      <c r="F242" s="571">
        <v>1</v>
      </c>
      <c r="G242" s="579">
        <f t="shared" si="54"/>
        <v>268.8</v>
      </c>
      <c r="H242" s="572">
        <f t="shared" si="55"/>
        <v>64.75</v>
      </c>
      <c r="I242" s="573">
        <f t="shared" si="56"/>
        <v>333.55</v>
      </c>
    </row>
    <row r="243" spans="1:9" s="231" customFormat="1" x14ac:dyDescent="0.25">
      <c r="A243" s="566" t="s">
        <v>66</v>
      </c>
      <c r="B243" s="561">
        <v>88</v>
      </c>
      <c r="C243" s="579">
        <f t="shared" si="57"/>
        <v>0.55696202531645567</v>
      </c>
      <c r="D243" s="569">
        <v>5.6</v>
      </c>
      <c r="E243" s="570">
        <f t="shared" si="53"/>
        <v>492.79999999999995</v>
      </c>
      <c r="F243" s="571">
        <v>1</v>
      </c>
      <c r="G243" s="579">
        <f t="shared" si="54"/>
        <v>492.8</v>
      </c>
      <c r="H243" s="572">
        <f t="shared" si="55"/>
        <v>118.72</v>
      </c>
      <c r="I243" s="573">
        <f t="shared" si="56"/>
        <v>611.52</v>
      </c>
    </row>
    <row r="244" spans="1:9" s="231" customFormat="1" x14ac:dyDescent="0.25">
      <c r="A244" s="566" t="s">
        <v>66</v>
      </c>
      <c r="B244" s="561">
        <v>24</v>
      </c>
      <c r="C244" s="579">
        <f t="shared" si="57"/>
        <v>0.15189873417721519</v>
      </c>
      <c r="D244" s="569">
        <v>5.6</v>
      </c>
      <c r="E244" s="570">
        <f t="shared" si="53"/>
        <v>134.39999999999998</v>
      </c>
      <c r="F244" s="571">
        <v>1</v>
      </c>
      <c r="G244" s="579">
        <f t="shared" si="54"/>
        <v>134.4</v>
      </c>
      <c r="H244" s="572">
        <f t="shared" si="55"/>
        <v>32.380000000000003</v>
      </c>
      <c r="I244" s="573">
        <f t="shared" si="56"/>
        <v>166.78</v>
      </c>
    </row>
    <row r="245" spans="1:9" s="231" customFormat="1" x14ac:dyDescent="0.25">
      <c r="A245" s="566" t="s">
        <v>66</v>
      </c>
      <c r="B245" s="561">
        <v>64</v>
      </c>
      <c r="C245" s="579">
        <f t="shared" si="57"/>
        <v>0.4050632911392405</v>
      </c>
      <c r="D245" s="569">
        <v>5.6</v>
      </c>
      <c r="E245" s="570">
        <f t="shared" si="53"/>
        <v>358.4</v>
      </c>
      <c r="F245" s="571">
        <v>1</v>
      </c>
      <c r="G245" s="579">
        <f t="shared" si="54"/>
        <v>358.4</v>
      </c>
      <c r="H245" s="572">
        <f t="shared" si="55"/>
        <v>86.34</v>
      </c>
      <c r="I245" s="573">
        <f t="shared" si="56"/>
        <v>444.74</v>
      </c>
    </row>
    <row r="246" spans="1:9" s="231" customFormat="1" x14ac:dyDescent="0.25">
      <c r="A246" s="566" t="s">
        <v>66</v>
      </c>
      <c r="B246" s="561">
        <v>32</v>
      </c>
      <c r="C246" s="579">
        <f t="shared" si="57"/>
        <v>0.20253164556962025</v>
      </c>
      <c r="D246" s="569">
        <v>5.6</v>
      </c>
      <c r="E246" s="570">
        <f t="shared" si="53"/>
        <v>179.2</v>
      </c>
      <c r="F246" s="571">
        <v>1</v>
      </c>
      <c r="G246" s="579">
        <f t="shared" si="54"/>
        <v>179.2</v>
      </c>
      <c r="H246" s="572">
        <f t="shared" si="55"/>
        <v>43.17</v>
      </c>
      <c r="I246" s="573">
        <f t="shared" si="56"/>
        <v>222.37</v>
      </c>
    </row>
    <row r="247" spans="1:9" s="231" customFormat="1" x14ac:dyDescent="0.25">
      <c r="A247" s="566" t="s">
        <v>66</v>
      </c>
      <c r="B247" s="561">
        <v>112</v>
      </c>
      <c r="C247" s="579">
        <f t="shared" si="57"/>
        <v>0.70886075949367089</v>
      </c>
      <c r="D247" s="569">
        <v>5.6</v>
      </c>
      <c r="E247" s="570">
        <f t="shared" si="53"/>
        <v>627.19999999999993</v>
      </c>
      <c r="F247" s="571">
        <v>1</v>
      </c>
      <c r="G247" s="579">
        <f t="shared" si="54"/>
        <v>627.20000000000005</v>
      </c>
      <c r="H247" s="572">
        <f t="shared" si="55"/>
        <v>151.09</v>
      </c>
      <c r="I247" s="573">
        <f t="shared" si="56"/>
        <v>778.29000000000008</v>
      </c>
    </row>
    <row r="248" spans="1:9" s="231" customFormat="1" x14ac:dyDescent="0.25">
      <c r="A248" s="566" t="s">
        <v>66</v>
      </c>
      <c r="B248" s="561">
        <v>88</v>
      </c>
      <c r="C248" s="579">
        <f t="shared" si="57"/>
        <v>0.55696202531645567</v>
      </c>
      <c r="D248" s="569">
        <v>5.6</v>
      </c>
      <c r="E248" s="570">
        <f t="shared" si="53"/>
        <v>492.79999999999995</v>
      </c>
      <c r="F248" s="571">
        <v>1</v>
      </c>
      <c r="G248" s="579">
        <f t="shared" si="54"/>
        <v>492.8</v>
      </c>
      <c r="H248" s="572">
        <f t="shared" si="55"/>
        <v>118.72</v>
      </c>
      <c r="I248" s="573">
        <f t="shared" si="56"/>
        <v>611.52</v>
      </c>
    </row>
    <row r="249" spans="1:9" s="231" customFormat="1" x14ac:dyDescent="0.25">
      <c r="A249" s="566" t="s">
        <v>973</v>
      </c>
      <c r="B249" s="561">
        <v>60</v>
      </c>
      <c r="C249" s="579">
        <f t="shared" si="57"/>
        <v>0.379746835443038</v>
      </c>
      <c r="D249" s="569">
        <v>5.6</v>
      </c>
      <c r="E249" s="570">
        <f t="shared" si="53"/>
        <v>336</v>
      </c>
      <c r="F249" s="571">
        <v>1</v>
      </c>
      <c r="G249" s="579">
        <f t="shared" si="54"/>
        <v>336</v>
      </c>
      <c r="H249" s="572">
        <f t="shared" si="55"/>
        <v>80.94</v>
      </c>
      <c r="I249" s="573">
        <f t="shared" si="56"/>
        <v>416.94</v>
      </c>
    </row>
    <row r="250" spans="1:9" s="231" customFormat="1" x14ac:dyDescent="0.25">
      <c r="A250" s="566" t="s">
        <v>974</v>
      </c>
      <c r="B250" s="561">
        <v>74</v>
      </c>
      <c r="C250" s="579">
        <f t="shared" si="57"/>
        <v>0.46835443037974683</v>
      </c>
      <c r="D250" s="569">
        <v>5.6</v>
      </c>
      <c r="E250" s="570">
        <f t="shared" si="53"/>
        <v>414.4</v>
      </c>
      <c r="F250" s="571">
        <v>1</v>
      </c>
      <c r="G250" s="579">
        <f t="shared" si="54"/>
        <v>414.4</v>
      </c>
      <c r="H250" s="572">
        <f t="shared" si="55"/>
        <v>99.83</v>
      </c>
      <c r="I250" s="573">
        <f t="shared" si="56"/>
        <v>514.23</v>
      </c>
    </row>
    <row r="251" spans="1:9" s="231" customFormat="1" x14ac:dyDescent="0.25">
      <c r="A251" s="566" t="s">
        <v>974</v>
      </c>
      <c r="B251" s="561">
        <v>78</v>
      </c>
      <c r="C251" s="579">
        <f t="shared" si="57"/>
        <v>0.49367088607594939</v>
      </c>
      <c r="D251" s="569">
        <v>7.6665000000000001</v>
      </c>
      <c r="E251" s="570">
        <f t="shared" si="53"/>
        <v>597.98699999999997</v>
      </c>
      <c r="F251" s="571">
        <v>1</v>
      </c>
      <c r="G251" s="579">
        <f t="shared" si="54"/>
        <v>597.99</v>
      </c>
      <c r="H251" s="572">
        <f t="shared" si="55"/>
        <v>144.06</v>
      </c>
      <c r="I251" s="573">
        <f t="shared" si="56"/>
        <v>742.05</v>
      </c>
    </row>
    <row r="252" spans="1:9" s="231" customFormat="1" ht="49.5" x14ac:dyDescent="0.25">
      <c r="A252" s="565" t="s">
        <v>8</v>
      </c>
      <c r="B252" s="596">
        <f>SUM(B253:B283)</f>
        <v>3734</v>
      </c>
      <c r="C252" s="577">
        <f t="shared" ref="C252:I252" si="58">SUM(C253:C283)</f>
        <v>23.63291139240506</v>
      </c>
      <c r="D252" s="574"/>
      <c r="E252" s="574"/>
      <c r="F252" s="574"/>
      <c r="G252" s="577">
        <f t="shared" si="58"/>
        <v>22411.010000000006</v>
      </c>
      <c r="H252" s="577">
        <f t="shared" si="58"/>
        <v>5398.82</v>
      </c>
      <c r="I252" s="578">
        <f t="shared" si="58"/>
        <v>27809.83</v>
      </c>
    </row>
    <row r="253" spans="1:9" s="231" customFormat="1" x14ac:dyDescent="0.25">
      <c r="A253" s="566" t="s">
        <v>951</v>
      </c>
      <c r="B253" s="561">
        <v>140</v>
      </c>
      <c r="C253" s="579">
        <f t="shared" si="57"/>
        <v>0.88607594936708856</v>
      </c>
      <c r="D253" s="569">
        <v>6.4737</v>
      </c>
      <c r="E253" s="570">
        <f t="shared" si="53"/>
        <v>906.31799999999998</v>
      </c>
      <c r="F253" s="571">
        <v>1</v>
      </c>
      <c r="G253" s="579">
        <f t="shared" si="54"/>
        <v>906.32</v>
      </c>
      <c r="H253" s="572">
        <f t="shared" si="55"/>
        <v>218.33</v>
      </c>
      <c r="I253" s="573">
        <f t="shared" si="56"/>
        <v>1124.6500000000001</v>
      </c>
    </row>
    <row r="254" spans="1:9" s="231" customFormat="1" x14ac:dyDescent="0.25">
      <c r="A254" s="566" t="s">
        <v>951</v>
      </c>
      <c r="B254" s="561">
        <v>196</v>
      </c>
      <c r="C254" s="579">
        <f t="shared" si="57"/>
        <v>1.240506329113924</v>
      </c>
      <c r="D254" s="569">
        <v>5.8383000000000003</v>
      </c>
      <c r="E254" s="570">
        <f t="shared" si="53"/>
        <v>1144.3068000000001</v>
      </c>
      <c r="F254" s="571">
        <v>1</v>
      </c>
      <c r="G254" s="579">
        <f t="shared" si="54"/>
        <v>1144.31</v>
      </c>
      <c r="H254" s="572">
        <f t="shared" si="55"/>
        <v>275.66000000000003</v>
      </c>
      <c r="I254" s="573">
        <f t="shared" si="56"/>
        <v>1419.97</v>
      </c>
    </row>
    <row r="255" spans="1:9" s="231" customFormat="1" x14ac:dyDescent="0.25">
      <c r="A255" s="566" t="s">
        <v>951</v>
      </c>
      <c r="B255" s="561">
        <v>192</v>
      </c>
      <c r="C255" s="579">
        <f t="shared" si="57"/>
        <v>1.2151898734177216</v>
      </c>
      <c r="D255" s="569">
        <v>6.4737</v>
      </c>
      <c r="E255" s="570">
        <f t="shared" si="53"/>
        <v>1242.9503999999999</v>
      </c>
      <c r="F255" s="571">
        <v>1</v>
      </c>
      <c r="G255" s="579">
        <f t="shared" si="54"/>
        <v>1242.95</v>
      </c>
      <c r="H255" s="572">
        <f t="shared" si="55"/>
        <v>299.43</v>
      </c>
      <c r="I255" s="573">
        <f t="shared" si="56"/>
        <v>1542.38</v>
      </c>
    </row>
    <row r="256" spans="1:9" s="231" customFormat="1" x14ac:dyDescent="0.25">
      <c r="A256" s="566" t="s">
        <v>951</v>
      </c>
      <c r="B256" s="561">
        <v>48</v>
      </c>
      <c r="C256" s="579">
        <f t="shared" si="57"/>
        <v>0.30379746835443039</v>
      </c>
      <c r="D256" s="569">
        <v>6.4737</v>
      </c>
      <c r="E256" s="570">
        <f t="shared" si="53"/>
        <v>310.73759999999999</v>
      </c>
      <c r="F256" s="571">
        <v>1</v>
      </c>
      <c r="G256" s="579">
        <f t="shared" si="54"/>
        <v>310.74</v>
      </c>
      <c r="H256" s="572">
        <f t="shared" si="55"/>
        <v>74.86</v>
      </c>
      <c r="I256" s="573">
        <f t="shared" si="56"/>
        <v>385.6</v>
      </c>
    </row>
    <row r="257" spans="1:9" s="231" customFormat="1" x14ac:dyDescent="0.25">
      <c r="A257" s="566" t="s">
        <v>951</v>
      </c>
      <c r="B257" s="561">
        <v>48</v>
      </c>
      <c r="C257" s="579">
        <f t="shared" si="57"/>
        <v>0.30379746835443039</v>
      </c>
      <c r="D257" s="569">
        <v>6.4737</v>
      </c>
      <c r="E257" s="570">
        <f t="shared" si="53"/>
        <v>310.73759999999999</v>
      </c>
      <c r="F257" s="571">
        <v>1</v>
      </c>
      <c r="G257" s="579">
        <f t="shared" si="54"/>
        <v>310.74</v>
      </c>
      <c r="H257" s="572">
        <f t="shared" si="55"/>
        <v>74.86</v>
      </c>
      <c r="I257" s="573">
        <f t="shared" si="56"/>
        <v>385.6</v>
      </c>
    </row>
    <row r="258" spans="1:9" s="231" customFormat="1" x14ac:dyDescent="0.25">
      <c r="A258" s="566" t="s">
        <v>951</v>
      </c>
      <c r="B258" s="561">
        <v>192</v>
      </c>
      <c r="C258" s="579">
        <f t="shared" si="57"/>
        <v>1.2151898734177216</v>
      </c>
      <c r="D258" s="569">
        <v>6.4737</v>
      </c>
      <c r="E258" s="570">
        <f t="shared" si="53"/>
        <v>1242.9503999999999</v>
      </c>
      <c r="F258" s="571">
        <v>1</v>
      </c>
      <c r="G258" s="579">
        <f t="shared" si="54"/>
        <v>1242.95</v>
      </c>
      <c r="H258" s="572">
        <f t="shared" si="55"/>
        <v>299.43</v>
      </c>
      <c r="I258" s="573">
        <f t="shared" si="56"/>
        <v>1542.38</v>
      </c>
    </row>
    <row r="259" spans="1:9" s="231" customFormat="1" x14ac:dyDescent="0.25">
      <c r="A259" s="566" t="s">
        <v>951</v>
      </c>
      <c r="B259" s="561">
        <v>192</v>
      </c>
      <c r="C259" s="579">
        <f t="shared" si="57"/>
        <v>1.2151898734177216</v>
      </c>
      <c r="D259" s="569">
        <v>6.1738999999999997</v>
      </c>
      <c r="E259" s="570">
        <f t="shared" si="53"/>
        <v>1185.3887999999999</v>
      </c>
      <c r="F259" s="571">
        <v>1</v>
      </c>
      <c r="G259" s="579">
        <f t="shared" si="54"/>
        <v>1185.3900000000001</v>
      </c>
      <c r="H259" s="572">
        <f t="shared" si="55"/>
        <v>285.56</v>
      </c>
      <c r="I259" s="573">
        <f t="shared" si="56"/>
        <v>1470.95</v>
      </c>
    </row>
    <row r="260" spans="1:9" s="231" customFormat="1" x14ac:dyDescent="0.25">
      <c r="A260" s="566" t="s">
        <v>951</v>
      </c>
      <c r="B260" s="561">
        <v>48</v>
      </c>
      <c r="C260" s="579">
        <f t="shared" si="57"/>
        <v>0.30379746835443039</v>
      </c>
      <c r="D260" s="569">
        <v>6.1738999999999997</v>
      </c>
      <c r="E260" s="570">
        <f t="shared" si="53"/>
        <v>296.34719999999999</v>
      </c>
      <c r="F260" s="571">
        <v>1</v>
      </c>
      <c r="G260" s="579">
        <f t="shared" si="54"/>
        <v>296.35000000000002</v>
      </c>
      <c r="H260" s="572">
        <f t="shared" si="55"/>
        <v>71.39</v>
      </c>
      <c r="I260" s="573">
        <f t="shared" si="56"/>
        <v>367.74</v>
      </c>
    </row>
    <row r="261" spans="1:9" s="231" customFormat="1" x14ac:dyDescent="0.25">
      <c r="A261" s="566" t="s">
        <v>951</v>
      </c>
      <c r="B261" s="561">
        <v>156</v>
      </c>
      <c r="C261" s="579">
        <f t="shared" si="57"/>
        <v>0.98734177215189878</v>
      </c>
      <c r="D261" s="569">
        <v>6.1738999999999997</v>
      </c>
      <c r="E261" s="570">
        <f t="shared" si="53"/>
        <v>963.12839999999994</v>
      </c>
      <c r="F261" s="571">
        <v>1</v>
      </c>
      <c r="G261" s="579">
        <f t="shared" si="54"/>
        <v>963.13</v>
      </c>
      <c r="H261" s="572">
        <f t="shared" si="55"/>
        <v>232.02</v>
      </c>
      <c r="I261" s="573">
        <f t="shared" si="56"/>
        <v>1195.1500000000001</v>
      </c>
    </row>
    <row r="262" spans="1:9" s="231" customFormat="1" x14ac:dyDescent="0.25">
      <c r="A262" s="566" t="s">
        <v>951</v>
      </c>
      <c r="B262" s="561">
        <v>204</v>
      </c>
      <c r="C262" s="579">
        <f t="shared" si="57"/>
        <v>1.2911392405063291</v>
      </c>
      <c r="D262" s="569">
        <v>6.4737</v>
      </c>
      <c r="E262" s="570">
        <f t="shared" si="53"/>
        <v>1320.6348</v>
      </c>
      <c r="F262" s="571">
        <v>1</v>
      </c>
      <c r="G262" s="579">
        <f t="shared" si="54"/>
        <v>1320.63</v>
      </c>
      <c r="H262" s="572">
        <f t="shared" si="55"/>
        <v>318.14</v>
      </c>
      <c r="I262" s="573">
        <f t="shared" si="56"/>
        <v>1638.77</v>
      </c>
    </row>
    <row r="263" spans="1:9" s="231" customFormat="1" x14ac:dyDescent="0.25">
      <c r="A263" s="566" t="s">
        <v>951</v>
      </c>
      <c r="B263" s="561">
        <v>154</v>
      </c>
      <c r="C263" s="579">
        <f t="shared" si="57"/>
        <v>0.97468354430379744</v>
      </c>
      <c r="D263" s="569">
        <v>6.1738999999999997</v>
      </c>
      <c r="E263" s="570">
        <f t="shared" si="53"/>
        <v>950.78059999999994</v>
      </c>
      <c r="F263" s="571">
        <v>1</v>
      </c>
      <c r="G263" s="579">
        <f t="shared" si="54"/>
        <v>950.78</v>
      </c>
      <c r="H263" s="572">
        <f t="shared" si="55"/>
        <v>229.04</v>
      </c>
      <c r="I263" s="573">
        <f t="shared" si="56"/>
        <v>1179.82</v>
      </c>
    </row>
    <row r="264" spans="1:9" s="231" customFormat="1" x14ac:dyDescent="0.25">
      <c r="A264" s="566" t="s">
        <v>951</v>
      </c>
      <c r="B264" s="561">
        <v>144</v>
      </c>
      <c r="C264" s="579">
        <f t="shared" si="57"/>
        <v>0.91139240506329111</v>
      </c>
      <c r="D264" s="569">
        <v>6.1738999999999997</v>
      </c>
      <c r="E264" s="570">
        <f t="shared" si="53"/>
        <v>889.04160000000002</v>
      </c>
      <c r="F264" s="571">
        <v>1</v>
      </c>
      <c r="G264" s="579">
        <f t="shared" si="54"/>
        <v>889.04</v>
      </c>
      <c r="H264" s="572">
        <f t="shared" si="55"/>
        <v>214.17</v>
      </c>
      <c r="I264" s="573">
        <f t="shared" si="56"/>
        <v>1103.21</v>
      </c>
    </row>
    <row r="265" spans="1:9" s="231" customFormat="1" x14ac:dyDescent="0.25">
      <c r="A265" s="566" t="s">
        <v>951</v>
      </c>
      <c r="B265" s="561">
        <v>58</v>
      </c>
      <c r="C265" s="579">
        <f t="shared" si="57"/>
        <v>0.36708860759493672</v>
      </c>
      <c r="D265" s="569">
        <v>5.8383000000000003</v>
      </c>
      <c r="E265" s="570">
        <f t="shared" si="53"/>
        <v>338.62139999999999</v>
      </c>
      <c r="F265" s="571">
        <v>1</v>
      </c>
      <c r="G265" s="579">
        <f t="shared" si="54"/>
        <v>338.62</v>
      </c>
      <c r="H265" s="572">
        <f t="shared" si="55"/>
        <v>81.569999999999993</v>
      </c>
      <c r="I265" s="573">
        <f t="shared" si="56"/>
        <v>420.19</v>
      </c>
    </row>
    <row r="266" spans="1:9" s="231" customFormat="1" x14ac:dyDescent="0.25">
      <c r="A266" s="566" t="s">
        <v>951</v>
      </c>
      <c r="B266" s="561">
        <v>100</v>
      </c>
      <c r="C266" s="579">
        <f t="shared" si="57"/>
        <v>0.63291139240506333</v>
      </c>
      <c r="D266" s="569">
        <v>6.4737</v>
      </c>
      <c r="E266" s="570">
        <f t="shared" si="53"/>
        <v>647.37</v>
      </c>
      <c r="F266" s="571">
        <v>1</v>
      </c>
      <c r="G266" s="579">
        <f t="shared" si="54"/>
        <v>647.37</v>
      </c>
      <c r="H266" s="572">
        <f t="shared" si="55"/>
        <v>155.94999999999999</v>
      </c>
      <c r="I266" s="573">
        <f t="shared" si="56"/>
        <v>803.31999999999994</v>
      </c>
    </row>
    <row r="267" spans="1:9" s="231" customFormat="1" x14ac:dyDescent="0.25">
      <c r="A267" s="566" t="s">
        <v>951</v>
      </c>
      <c r="B267" s="561">
        <v>184</v>
      </c>
      <c r="C267" s="579">
        <f t="shared" si="57"/>
        <v>1.1645569620253164</v>
      </c>
      <c r="D267" s="569">
        <v>5.8383000000000003</v>
      </c>
      <c r="E267" s="570">
        <f t="shared" si="53"/>
        <v>1074.2472</v>
      </c>
      <c r="F267" s="571">
        <v>1</v>
      </c>
      <c r="G267" s="579">
        <f t="shared" si="54"/>
        <v>1074.25</v>
      </c>
      <c r="H267" s="572">
        <f t="shared" si="55"/>
        <v>258.79000000000002</v>
      </c>
      <c r="I267" s="573">
        <f t="shared" si="56"/>
        <v>1333.04</v>
      </c>
    </row>
    <row r="268" spans="1:9" s="231" customFormat="1" x14ac:dyDescent="0.25">
      <c r="A268" s="566" t="s">
        <v>951</v>
      </c>
      <c r="B268" s="561">
        <v>30</v>
      </c>
      <c r="C268" s="579">
        <f t="shared" si="57"/>
        <v>0.189873417721519</v>
      </c>
      <c r="D268" s="569">
        <v>6.4737</v>
      </c>
      <c r="E268" s="570">
        <f t="shared" si="53"/>
        <v>194.21100000000001</v>
      </c>
      <c r="F268" s="571">
        <v>1</v>
      </c>
      <c r="G268" s="579">
        <f t="shared" si="54"/>
        <v>194.21</v>
      </c>
      <c r="H268" s="572">
        <f t="shared" si="55"/>
        <v>46.79</v>
      </c>
      <c r="I268" s="573">
        <f t="shared" si="56"/>
        <v>241</v>
      </c>
    </row>
    <row r="269" spans="1:9" s="231" customFormat="1" x14ac:dyDescent="0.25">
      <c r="A269" s="566" t="s">
        <v>951</v>
      </c>
      <c r="B269" s="561">
        <v>24</v>
      </c>
      <c r="C269" s="579">
        <f t="shared" si="57"/>
        <v>0.15189873417721519</v>
      </c>
      <c r="D269" s="569">
        <v>5.2209000000000003</v>
      </c>
      <c r="E269" s="570">
        <f t="shared" ref="E269:E332" si="59">B269*D269</f>
        <v>125.30160000000001</v>
      </c>
      <c r="F269" s="571">
        <v>1</v>
      </c>
      <c r="G269" s="579">
        <f t="shared" ref="G269:G332" si="60">ROUND(E269*F269,2)</f>
        <v>125.3</v>
      </c>
      <c r="H269" s="572">
        <f t="shared" ref="H269:H332" si="61">ROUND(G269*0.2409,2)</f>
        <v>30.18</v>
      </c>
      <c r="I269" s="573">
        <f t="shared" ref="I269:I332" si="62">H269+G269</f>
        <v>155.47999999999999</v>
      </c>
    </row>
    <row r="270" spans="1:9" s="231" customFormat="1" x14ac:dyDescent="0.25">
      <c r="A270" s="566" t="s">
        <v>951</v>
      </c>
      <c r="B270" s="561">
        <v>15</v>
      </c>
      <c r="C270" s="579">
        <f t="shared" si="57"/>
        <v>9.49367088607595E-2</v>
      </c>
      <c r="D270" s="569">
        <v>6.1738999999999997</v>
      </c>
      <c r="E270" s="570">
        <f t="shared" si="59"/>
        <v>92.608499999999992</v>
      </c>
      <c r="F270" s="571">
        <v>1</v>
      </c>
      <c r="G270" s="579">
        <f t="shared" si="60"/>
        <v>92.61</v>
      </c>
      <c r="H270" s="572">
        <f t="shared" si="61"/>
        <v>22.31</v>
      </c>
      <c r="I270" s="573">
        <f t="shared" si="62"/>
        <v>114.92</v>
      </c>
    </row>
    <row r="271" spans="1:9" s="231" customFormat="1" x14ac:dyDescent="0.25">
      <c r="A271" s="566" t="s">
        <v>975</v>
      </c>
      <c r="B271" s="561">
        <v>129</v>
      </c>
      <c r="C271" s="579">
        <f t="shared" si="57"/>
        <v>0.81645569620253167</v>
      </c>
      <c r="D271" s="569">
        <v>5.8383000000000003</v>
      </c>
      <c r="E271" s="570">
        <f t="shared" si="59"/>
        <v>753.14070000000004</v>
      </c>
      <c r="F271" s="571">
        <v>1</v>
      </c>
      <c r="G271" s="579">
        <f t="shared" si="60"/>
        <v>753.14</v>
      </c>
      <c r="H271" s="572">
        <f t="shared" si="61"/>
        <v>181.43</v>
      </c>
      <c r="I271" s="573">
        <f t="shared" si="62"/>
        <v>934.56999999999994</v>
      </c>
    </row>
    <row r="272" spans="1:9" s="231" customFormat="1" x14ac:dyDescent="0.25">
      <c r="A272" s="566" t="s">
        <v>975</v>
      </c>
      <c r="B272" s="561">
        <v>192</v>
      </c>
      <c r="C272" s="579">
        <f t="shared" si="57"/>
        <v>1.2151898734177216</v>
      </c>
      <c r="D272" s="569">
        <v>5.8383000000000003</v>
      </c>
      <c r="E272" s="570">
        <f t="shared" si="59"/>
        <v>1120.9536000000001</v>
      </c>
      <c r="F272" s="571">
        <v>1</v>
      </c>
      <c r="G272" s="579">
        <f t="shared" si="60"/>
        <v>1120.95</v>
      </c>
      <c r="H272" s="572">
        <f t="shared" si="61"/>
        <v>270.04000000000002</v>
      </c>
      <c r="I272" s="573">
        <f t="shared" si="62"/>
        <v>1390.99</v>
      </c>
    </row>
    <row r="273" spans="1:9" s="231" customFormat="1" x14ac:dyDescent="0.25">
      <c r="A273" s="566" t="s">
        <v>975</v>
      </c>
      <c r="B273" s="561">
        <v>190</v>
      </c>
      <c r="C273" s="579">
        <f t="shared" si="57"/>
        <v>1.2025316455696202</v>
      </c>
      <c r="D273" s="569">
        <v>5.4965999999999999</v>
      </c>
      <c r="E273" s="570">
        <f t="shared" si="59"/>
        <v>1044.354</v>
      </c>
      <c r="F273" s="571">
        <v>1</v>
      </c>
      <c r="G273" s="579">
        <f t="shared" si="60"/>
        <v>1044.3499999999999</v>
      </c>
      <c r="H273" s="572">
        <f t="shared" si="61"/>
        <v>251.58</v>
      </c>
      <c r="I273" s="573">
        <f t="shared" si="62"/>
        <v>1295.9299999999998</v>
      </c>
    </row>
    <row r="274" spans="1:9" s="231" customFormat="1" x14ac:dyDescent="0.25">
      <c r="A274" s="566" t="s">
        <v>975</v>
      </c>
      <c r="B274" s="561">
        <v>120</v>
      </c>
      <c r="C274" s="579">
        <f t="shared" si="57"/>
        <v>0.759493670886076</v>
      </c>
      <c r="D274" s="569">
        <v>5.4965999999999999</v>
      </c>
      <c r="E274" s="570">
        <f t="shared" si="59"/>
        <v>659.59199999999998</v>
      </c>
      <c r="F274" s="571">
        <v>1</v>
      </c>
      <c r="G274" s="579">
        <f t="shared" si="60"/>
        <v>659.59</v>
      </c>
      <c r="H274" s="572">
        <f t="shared" si="61"/>
        <v>158.9</v>
      </c>
      <c r="I274" s="573">
        <f t="shared" si="62"/>
        <v>818.49</v>
      </c>
    </row>
    <row r="275" spans="1:9" s="231" customFormat="1" x14ac:dyDescent="0.25">
      <c r="A275" s="566" t="s">
        <v>975</v>
      </c>
      <c r="B275" s="561">
        <v>180</v>
      </c>
      <c r="C275" s="579">
        <f t="shared" ref="C275:C338" si="63">B275/158</f>
        <v>1.139240506329114</v>
      </c>
      <c r="D275" s="569">
        <v>5.8383000000000003</v>
      </c>
      <c r="E275" s="570">
        <f t="shared" si="59"/>
        <v>1050.894</v>
      </c>
      <c r="F275" s="571">
        <v>1</v>
      </c>
      <c r="G275" s="579">
        <f t="shared" si="60"/>
        <v>1050.8900000000001</v>
      </c>
      <c r="H275" s="572">
        <f t="shared" si="61"/>
        <v>253.16</v>
      </c>
      <c r="I275" s="573">
        <f t="shared" si="62"/>
        <v>1304.0500000000002</v>
      </c>
    </row>
    <row r="276" spans="1:9" s="231" customFormat="1" x14ac:dyDescent="0.25">
      <c r="A276" s="566" t="s">
        <v>975</v>
      </c>
      <c r="B276" s="561">
        <v>44</v>
      </c>
      <c r="C276" s="579">
        <f t="shared" si="63"/>
        <v>0.27848101265822783</v>
      </c>
      <c r="D276" s="569">
        <v>5.8383000000000003</v>
      </c>
      <c r="E276" s="570">
        <f t="shared" si="59"/>
        <v>256.8852</v>
      </c>
      <c r="F276" s="571">
        <v>1</v>
      </c>
      <c r="G276" s="579">
        <f t="shared" si="60"/>
        <v>256.89</v>
      </c>
      <c r="H276" s="572">
        <f t="shared" si="61"/>
        <v>61.88</v>
      </c>
      <c r="I276" s="573">
        <f t="shared" si="62"/>
        <v>318.77</v>
      </c>
    </row>
    <row r="277" spans="1:9" s="231" customFormat="1" x14ac:dyDescent="0.25">
      <c r="A277" s="566" t="s">
        <v>975</v>
      </c>
      <c r="B277" s="561">
        <v>196</v>
      </c>
      <c r="C277" s="579">
        <f t="shared" si="63"/>
        <v>1.240506329113924</v>
      </c>
      <c r="D277" s="569">
        <v>5.4965999999999999</v>
      </c>
      <c r="E277" s="570">
        <f t="shared" si="59"/>
        <v>1077.3335999999999</v>
      </c>
      <c r="F277" s="571">
        <v>1</v>
      </c>
      <c r="G277" s="579">
        <f t="shared" si="60"/>
        <v>1077.33</v>
      </c>
      <c r="H277" s="572">
        <f t="shared" si="61"/>
        <v>259.52999999999997</v>
      </c>
      <c r="I277" s="573">
        <f t="shared" si="62"/>
        <v>1336.86</v>
      </c>
    </row>
    <row r="278" spans="1:9" s="231" customFormat="1" x14ac:dyDescent="0.25">
      <c r="A278" s="566" t="s">
        <v>975</v>
      </c>
      <c r="B278" s="561">
        <v>54</v>
      </c>
      <c r="C278" s="579">
        <f t="shared" si="63"/>
        <v>0.34177215189873417</v>
      </c>
      <c r="D278" s="569">
        <v>5.8383000000000003</v>
      </c>
      <c r="E278" s="570">
        <f t="shared" si="59"/>
        <v>315.26820000000004</v>
      </c>
      <c r="F278" s="571">
        <v>1</v>
      </c>
      <c r="G278" s="579">
        <f t="shared" si="60"/>
        <v>315.27</v>
      </c>
      <c r="H278" s="572">
        <f t="shared" si="61"/>
        <v>75.95</v>
      </c>
      <c r="I278" s="573">
        <f t="shared" si="62"/>
        <v>391.21999999999997</v>
      </c>
    </row>
    <row r="279" spans="1:9" s="231" customFormat="1" x14ac:dyDescent="0.25">
      <c r="A279" s="566" t="s">
        <v>975</v>
      </c>
      <c r="B279" s="561">
        <v>45</v>
      </c>
      <c r="C279" s="579">
        <f t="shared" si="63"/>
        <v>0.2848101265822785</v>
      </c>
      <c r="D279" s="569">
        <v>5.8383000000000003</v>
      </c>
      <c r="E279" s="570">
        <f t="shared" si="59"/>
        <v>262.7235</v>
      </c>
      <c r="F279" s="571">
        <v>1</v>
      </c>
      <c r="G279" s="579">
        <f t="shared" si="60"/>
        <v>262.72000000000003</v>
      </c>
      <c r="H279" s="572">
        <f t="shared" si="61"/>
        <v>63.29</v>
      </c>
      <c r="I279" s="573">
        <f t="shared" si="62"/>
        <v>326.01000000000005</v>
      </c>
    </row>
    <row r="280" spans="1:9" s="231" customFormat="1" x14ac:dyDescent="0.25">
      <c r="A280" s="566" t="s">
        <v>975</v>
      </c>
      <c r="B280" s="561">
        <v>99</v>
      </c>
      <c r="C280" s="579">
        <f t="shared" si="63"/>
        <v>0.62658227848101267</v>
      </c>
      <c r="D280" s="569">
        <v>5.4965999999999999</v>
      </c>
      <c r="E280" s="570">
        <f t="shared" si="59"/>
        <v>544.16340000000002</v>
      </c>
      <c r="F280" s="571">
        <v>1</v>
      </c>
      <c r="G280" s="579">
        <f t="shared" si="60"/>
        <v>544.16</v>
      </c>
      <c r="H280" s="572">
        <f t="shared" si="61"/>
        <v>131.09</v>
      </c>
      <c r="I280" s="573">
        <f t="shared" si="62"/>
        <v>675.25</v>
      </c>
    </row>
    <row r="281" spans="1:9" s="231" customFormat="1" x14ac:dyDescent="0.25">
      <c r="A281" s="566" t="s">
        <v>975</v>
      </c>
      <c r="B281" s="561">
        <v>130</v>
      </c>
      <c r="C281" s="579">
        <f t="shared" si="63"/>
        <v>0.82278481012658233</v>
      </c>
      <c r="D281" s="569">
        <v>5.4965999999999999</v>
      </c>
      <c r="E281" s="570">
        <f t="shared" si="59"/>
        <v>714.55799999999999</v>
      </c>
      <c r="F281" s="571">
        <v>1</v>
      </c>
      <c r="G281" s="579">
        <f t="shared" si="60"/>
        <v>714.56</v>
      </c>
      <c r="H281" s="572">
        <f t="shared" si="61"/>
        <v>172.14</v>
      </c>
      <c r="I281" s="573">
        <f t="shared" si="62"/>
        <v>886.69999999999993</v>
      </c>
    </row>
    <row r="282" spans="1:9" s="231" customFormat="1" x14ac:dyDescent="0.25">
      <c r="A282" s="566" t="s">
        <v>975</v>
      </c>
      <c r="B282" s="561">
        <v>72</v>
      </c>
      <c r="C282" s="579">
        <f t="shared" si="63"/>
        <v>0.45569620253164556</v>
      </c>
      <c r="D282" s="569">
        <v>4.6454000000000004</v>
      </c>
      <c r="E282" s="570">
        <f t="shared" si="59"/>
        <v>334.46880000000004</v>
      </c>
      <c r="F282" s="571">
        <v>1</v>
      </c>
      <c r="G282" s="579">
        <f t="shared" si="60"/>
        <v>334.47</v>
      </c>
      <c r="H282" s="572">
        <f t="shared" si="61"/>
        <v>80.569999999999993</v>
      </c>
      <c r="I282" s="573">
        <f t="shared" si="62"/>
        <v>415.04</v>
      </c>
    </row>
    <row r="283" spans="1:9" s="231" customFormat="1" x14ac:dyDescent="0.25">
      <c r="A283" s="566" t="s">
        <v>510</v>
      </c>
      <c r="B283" s="561">
        <v>158</v>
      </c>
      <c r="C283" s="579">
        <f t="shared" si="63"/>
        <v>1</v>
      </c>
      <c r="D283" s="569">
        <v>6.5885999999999996</v>
      </c>
      <c r="E283" s="570">
        <f t="shared" si="59"/>
        <v>1040.9987999999998</v>
      </c>
      <c r="F283" s="571">
        <v>1</v>
      </c>
      <c r="G283" s="579">
        <f t="shared" si="60"/>
        <v>1041</v>
      </c>
      <c r="H283" s="572">
        <f t="shared" si="61"/>
        <v>250.78</v>
      </c>
      <c r="I283" s="573">
        <f t="shared" si="62"/>
        <v>1291.78</v>
      </c>
    </row>
    <row r="284" spans="1:9" s="231" customFormat="1" ht="49.5" x14ac:dyDescent="0.25">
      <c r="A284" s="565" t="s">
        <v>9</v>
      </c>
      <c r="B284" s="596">
        <f>SUM(B285:B290)</f>
        <v>960</v>
      </c>
      <c r="C284" s="577">
        <f t="shared" ref="C284:I284" si="64">SUM(C285:C290)</f>
        <v>6.075949367088608</v>
      </c>
      <c r="D284" s="574"/>
      <c r="E284" s="574"/>
      <c r="F284" s="574"/>
      <c r="G284" s="577">
        <f t="shared" si="64"/>
        <v>4453.92</v>
      </c>
      <c r="H284" s="577">
        <f t="shared" si="64"/>
        <v>1072.94</v>
      </c>
      <c r="I284" s="578">
        <f t="shared" si="64"/>
        <v>5526.86</v>
      </c>
    </row>
    <row r="285" spans="1:9" s="231" customFormat="1" x14ac:dyDescent="0.25">
      <c r="A285" s="566" t="s">
        <v>62</v>
      </c>
      <c r="B285" s="561">
        <v>158</v>
      </c>
      <c r="C285" s="579">
        <f t="shared" si="63"/>
        <v>1</v>
      </c>
      <c r="D285" s="569">
        <v>4.6395</v>
      </c>
      <c r="E285" s="570">
        <f t="shared" si="59"/>
        <v>733.04099999999994</v>
      </c>
      <c r="F285" s="571">
        <v>1</v>
      </c>
      <c r="G285" s="579">
        <f t="shared" si="60"/>
        <v>733.04</v>
      </c>
      <c r="H285" s="572">
        <f t="shared" si="61"/>
        <v>176.59</v>
      </c>
      <c r="I285" s="573">
        <f t="shared" si="62"/>
        <v>909.63</v>
      </c>
    </row>
    <row r="286" spans="1:9" s="231" customFormat="1" x14ac:dyDescent="0.25">
      <c r="A286" s="566" t="s">
        <v>62</v>
      </c>
      <c r="B286" s="561">
        <v>160</v>
      </c>
      <c r="C286" s="579">
        <f t="shared" si="63"/>
        <v>1.0126582278481013</v>
      </c>
      <c r="D286" s="569">
        <v>4.6395</v>
      </c>
      <c r="E286" s="570">
        <f t="shared" si="59"/>
        <v>742.31999999999994</v>
      </c>
      <c r="F286" s="571">
        <v>1</v>
      </c>
      <c r="G286" s="579">
        <f t="shared" si="60"/>
        <v>742.32</v>
      </c>
      <c r="H286" s="572">
        <f t="shared" si="61"/>
        <v>178.82</v>
      </c>
      <c r="I286" s="573">
        <f t="shared" si="62"/>
        <v>921.1400000000001</v>
      </c>
    </row>
    <row r="287" spans="1:9" s="231" customFormat="1" x14ac:dyDescent="0.25">
      <c r="A287" s="566" t="s">
        <v>62</v>
      </c>
      <c r="B287" s="561">
        <v>160</v>
      </c>
      <c r="C287" s="579">
        <f t="shared" si="63"/>
        <v>1.0126582278481013</v>
      </c>
      <c r="D287" s="569">
        <v>4.6395</v>
      </c>
      <c r="E287" s="570">
        <f t="shared" si="59"/>
        <v>742.31999999999994</v>
      </c>
      <c r="F287" s="571">
        <v>1</v>
      </c>
      <c r="G287" s="579">
        <f t="shared" si="60"/>
        <v>742.32</v>
      </c>
      <c r="H287" s="572">
        <f t="shared" si="61"/>
        <v>178.82</v>
      </c>
      <c r="I287" s="573">
        <f t="shared" si="62"/>
        <v>921.1400000000001</v>
      </c>
    </row>
    <row r="288" spans="1:9" s="231" customFormat="1" x14ac:dyDescent="0.25">
      <c r="A288" s="566" t="s">
        <v>62</v>
      </c>
      <c r="B288" s="561">
        <v>158</v>
      </c>
      <c r="C288" s="579">
        <f t="shared" si="63"/>
        <v>1</v>
      </c>
      <c r="D288" s="569">
        <v>4.6395</v>
      </c>
      <c r="E288" s="570">
        <f t="shared" si="59"/>
        <v>733.04099999999994</v>
      </c>
      <c r="F288" s="571">
        <v>1</v>
      </c>
      <c r="G288" s="579">
        <f t="shared" si="60"/>
        <v>733.04</v>
      </c>
      <c r="H288" s="572">
        <f t="shared" si="61"/>
        <v>176.59</v>
      </c>
      <c r="I288" s="573">
        <f t="shared" si="62"/>
        <v>909.63</v>
      </c>
    </row>
    <row r="289" spans="1:9" s="231" customFormat="1" x14ac:dyDescent="0.25">
      <c r="A289" s="566" t="s">
        <v>62</v>
      </c>
      <c r="B289" s="561">
        <v>158</v>
      </c>
      <c r="C289" s="579">
        <f t="shared" si="63"/>
        <v>1</v>
      </c>
      <c r="D289" s="569">
        <v>4.6395</v>
      </c>
      <c r="E289" s="570">
        <f t="shared" si="59"/>
        <v>733.04099999999994</v>
      </c>
      <c r="F289" s="571">
        <v>1</v>
      </c>
      <c r="G289" s="579">
        <f t="shared" si="60"/>
        <v>733.04</v>
      </c>
      <c r="H289" s="572">
        <f t="shared" si="61"/>
        <v>176.59</v>
      </c>
      <c r="I289" s="573">
        <f t="shared" si="62"/>
        <v>909.63</v>
      </c>
    </row>
    <row r="290" spans="1:9" s="231" customFormat="1" x14ac:dyDescent="0.25">
      <c r="A290" s="566" t="s">
        <v>62</v>
      </c>
      <c r="B290" s="561">
        <v>166</v>
      </c>
      <c r="C290" s="579">
        <f t="shared" si="63"/>
        <v>1.0506329113924051</v>
      </c>
      <c r="D290" s="569">
        <v>4.6395</v>
      </c>
      <c r="E290" s="570">
        <f t="shared" si="59"/>
        <v>770.15700000000004</v>
      </c>
      <c r="F290" s="571">
        <v>1</v>
      </c>
      <c r="G290" s="579">
        <f t="shared" si="60"/>
        <v>770.16</v>
      </c>
      <c r="H290" s="572">
        <f t="shared" si="61"/>
        <v>185.53</v>
      </c>
      <c r="I290" s="573">
        <f t="shared" si="62"/>
        <v>955.68999999999994</v>
      </c>
    </row>
    <row r="291" spans="1:9" s="231" customFormat="1" ht="33" x14ac:dyDescent="0.25">
      <c r="A291" s="565" t="s">
        <v>7</v>
      </c>
      <c r="B291" s="596">
        <f>SUM(B292:B310)</f>
        <v>2332</v>
      </c>
      <c r="C291" s="577">
        <f t="shared" ref="C291:I291" si="65">SUM(C292:C310)</f>
        <v>14.759493670886075</v>
      </c>
      <c r="D291" s="574"/>
      <c r="E291" s="574"/>
      <c r="F291" s="574"/>
      <c r="G291" s="577">
        <f t="shared" si="65"/>
        <v>8180.13</v>
      </c>
      <c r="H291" s="577">
        <f t="shared" si="65"/>
        <v>1970.5900000000001</v>
      </c>
      <c r="I291" s="578">
        <f t="shared" si="65"/>
        <v>10150.720000000001</v>
      </c>
    </row>
    <row r="292" spans="1:9" s="231" customFormat="1" x14ac:dyDescent="0.25">
      <c r="A292" s="566" t="s">
        <v>948</v>
      </c>
      <c r="B292" s="561">
        <v>158</v>
      </c>
      <c r="C292" s="579">
        <f t="shared" si="63"/>
        <v>1</v>
      </c>
      <c r="D292" s="569">
        <v>3.5886</v>
      </c>
      <c r="E292" s="570">
        <f t="shared" si="59"/>
        <v>566.99879999999996</v>
      </c>
      <c r="F292" s="571">
        <v>1</v>
      </c>
      <c r="G292" s="579">
        <f t="shared" si="60"/>
        <v>567</v>
      </c>
      <c r="H292" s="572">
        <f t="shared" si="61"/>
        <v>136.59</v>
      </c>
      <c r="I292" s="573">
        <f t="shared" si="62"/>
        <v>703.59</v>
      </c>
    </row>
    <row r="293" spans="1:9" s="231" customFormat="1" x14ac:dyDescent="0.25">
      <c r="A293" s="566" t="s">
        <v>63</v>
      </c>
      <c r="B293" s="561">
        <v>158</v>
      </c>
      <c r="C293" s="579">
        <f t="shared" si="63"/>
        <v>1</v>
      </c>
      <c r="D293" s="569">
        <v>3.3207</v>
      </c>
      <c r="E293" s="570">
        <f t="shared" si="59"/>
        <v>524.67060000000004</v>
      </c>
      <c r="F293" s="571">
        <v>1</v>
      </c>
      <c r="G293" s="579">
        <f t="shared" si="60"/>
        <v>524.66999999999996</v>
      </c>
      <c r="H293" s="572">
        <f t="shared" si="61"/>
        <v>126.39</v>
      </c>
      <c r="I293" s="573">
        <f t="shared" si="62"/>
        <v>651.05999999999995</v>
      </c>
    </row>
    <row r="294" spans="1:9" s="231" customFormat="1" x14ac:dyDescent="0.25">
      <c r="A294" s="566" t="s">
        <v>63</v>
      </c>
      <c r="B294" s="561">
        <v>158</v>
      </c>
      <c r="C294" s="579">
        <f t="shared" si="63"/>
        <v>1</v>
      </c>
      <c r="D294" s="569">
        <v>4.6395</v>
      </c>
      <c r="E294" s="570">
        <f t="shared" si="59"/>
        <v>733.04099999999994</v>
      </c>
      <c r="F294" s="571">
        <v>1</v>
      </c>
      <c r="G294" s="579">
        <f t="shared" si="60"/>
        <v>733.04</v>
      </c>
      <c r="H294" s="572">
        <f t="shared" si="61"/>
        <v>176.59</v>
      </c>
      <c r="I294" s="573">
        <f t="shared" si="62"/>
        <v>909.63</v>
      </c>
    </row>
    <row r="295" spans="1:9" s="231" customFormat="1" x14ac:dyDescent="0.25">
      <c r="A295" s="566" t="s">
        <v>63</v>
      </c>
      <c r="B295" s="561">
        <v>90</v>
      </c>
      <c r="C295" s="579">
        <f t="shared" si="63"/>
        <v>0.569620253164557</v>
      </c>
      <c r="D295" s="569">
        <v>4.6395</v>
      </c>
      <c r="E295" s="570">
        <f t="shared" si="59"/>
        <v>417.55500000000001</v>
      </c>
      <c r="F295" s="571">
        <v>1</v>
      </c>
      <c r="G295" s="579">
        <f t="shared" si="60"/>
        <v>417.56</v>
      </c>
      <c r="H295" s="572">
        <f t="shared" si="61"/>
        <v>100.59</v>
      </c>
      <c r="I295" s="573">
        <f t="shared" si="62"/>
        <v>518.15</v>
      </c>
    </row>
    <row r="296" spans="1:9" s="231" customFormat="1" x14ac:dyDescent="0.25">
      <c r="A296" s="566" t="s">
        <v>63</v>
      </c>
      <c r="B296" s="561">
        <v>48</v>
      </c>
      <c r="C296" s="579">
        <f t="shared" si="63"/>
        <v>0.30379746835443039</v>
      </c>
      <c r="D296" s="569">
        <v>4.6395</v>
      </c>
      <c r="E296" s="570">
        <f t="shared" si="59"/>
        <v>222.696</v>
      </c>
      <c r="F296" s="571">
        <v>1</v>
      </c>
      <c r="G296" s="579">
        <f t="shared" si="60"/>
        <v>222.7</v>
      </c>
      <c r="H296" s="572">
        <f t="shared" si="61"/>
        <v>53.65</v>
      </c>
      <c r="I296" s="573">
        <f t="shared" si="62"/>
        <v>276.34999999999997</v>
      </c>
    </row>
    <row r="297" spans="1:9" s="231" customFormat="1" x14ac:dyDescent="0.25">
      <c r="A297" s="566" t="s">
        <v>63</v>
      </c>
      <c r="B297" s="561">
        <v>58</v>
      </c>
      <c r="C297" s="579">
        <f t="shared" si="63"/>
        <v>0.36708860759493672</v>
      </c>
      <c r="D297" s="569">
        <v>3.3207</v>
      </c>
      <c r="E297" s="570">
        <f t="shared" si="59"/>
        <v>192.60059999999999</v>
      </c>
      <c r="F297" s="571">
        <v>1</v>
      </c>
      <c r="G297" s="579">
        <f t="shared" si="60"/>
        <v>192.6</v>
      </c>
      <c r="H297" s="572">
        <f t="shared" si="61"/>
        <v>46.4</v>
      </c>
      <c r="I297" s="573">
        <f t="shared" si="62"/>
        <v>239</v>
      </c>
    </row>
    <row r="298" spans="1:9" s="231" customFormat="1" x14ac:dyDescent="0.25">
      <c r="A298" s="566" t="s">
        <v>63</v>
      </c>
      <c r="B298" s="561">
        <v>68</v>
      </c>
      <c r="C298" s="579">
        <f t="shared" si="63"/>
        <v>0.43037974683544306</v>
      </c>
      <c r="D298" s="569">
        <v>3.3207</v>
      </c>
      <c r="E298" s="570">
        <f t="shared" si="59"/>
        <v>225.80760000000001</v>
      </c>
      <c r="F298" s="571">
        <v>1</v>
      </c>
      <c r="G298" s="579">
        <f t="shared" si="60"/>
        <v>225.81</v>
      </c>
      <c r="H298" s="572">
        <f t="shared" si="61"/>
        <v>54.4</v>
      </c>
      <c r="I298" s="573">
        <f t="shared" si="62"/>
        <v>280.20999999999998</v>
      </c>
    </row>
    <row r="299" spans="1:9" s="231" customFormat="1" x14ac:dyDescent="0.25">
      <c r="A299" s="566" t="s">
        <v>63</v>
      </c>
      <c r="B299" s="561">
        <v>158</v>
      </c>
      <c r="C299" s="579">
        <f t="shared" si="63"/>
        <v>1</v>
      </c>
      <c r="D299" s="569">
        <v>3.3207</v>
      </c>
      <c r="E299" s="570">
        <f t="shared" si="59"/>
        <v>524.67060000000004</v>
      </c>
      <c r="F299" s="571">
        <v>1</v>
      </c>
      <c r="G299" s="579">
        <f t="shared" si="60"/>
        <v>524.66999999999996</v>
      </c>
      <c r="H299" s="572">
        <f t="shared" si="61"/>
        <v>126.39</v>
      </c>
      <c r="I299" s="573">
        <f t="shared" si="62"/>
        <v>651.05999999999995</v>
      </c>
    </row>
    <row r="300" spans="1:9" s="231" customFormat="1" x14ac:dyDescent="0.25">
      <c r="A300" s="566" t="s">
        <v>63</v>
      </c>
      <c r="B300" s="561">
        <v>86</v>
      </c>
      <c r="C300" s="579">
        <f t="shared" si="63"/>
        <v>0.54430379746835444</v>
      </c>
      <c r="D300" s="569">
        <v>3.0209999999999999</v>
      </c>
      <c r="E300" s="570">
        <f t="shared" si="59"/>
        <v>259.80599999999998</v>
      </c>
      <c r="F300" s="571">
        <v>1</v>
      </c>
      <c r="G300" s="579">
        <f t="shared" si="60"/>
        <v>259.81</v>
      </c>
      <c r="H300" s="572">
        <f t="shared" si="61"/>
        <v>62.59</v>
      </c>
      <c r="I300" s="573">
        <f t="shared" si="62"/>
        <v>322.39999999999998</v>
      </c>
    </row>
    <row r="301" spans="1:9" s="231" customFormat="1" x14ac:dyDescent="0.25">
      <c r="A301" s="566" t="s">
        <v>976</v>
      </c>
      <c r="B301" s="561">
        <v>158</v>
      </c>
      <c r="C301" s="579">
        <f t="shared" si="63"/>
        <v>1</v>
      </c>
      <c r="D301" s="569">
        <v>3.3207</v>
      </c>
      <c r="E301" s="570">
        <f t="shared" si="59"/>
        <v>524.67060000000004</v>
      </c>
      <c r="F301" s="571">
        <v>1</v>
      </c>
      <c r="G301" s="579">
        <f t="shared" si="60"/>
        <v>524.66999999999996</v>
      </c>
      <c r="H301" s="572">
        <f t="shared" si="61"/>
        <v>126.39</v>
      </c>
      <c r="I301" s="573">
        <f t="shared" si="62"/>
        <v>651.05999999999995</v>
      </c>
    </row>
    <row r="302" spans="1:9" s="231" customFormat="1" x14ac:dyDescent="0.25">
      <c r="A302" s="566" t="s">
        <v>976</v>
      </c>
      <c r="B302" s="561">
        <v>144</v>
      </c>
      <c r="C302" s="579">
        <f t="shared" si="63"/>
        <v>0.91139240506329111</v>
      </c>
      <c r="D302" s="569">
        <v>3.3207</v>
      </c>
      <c r="E302" s="570">
        <f t="shared" si="59"/>
        <v>478.18079999999998</v>
      </c>
      <c r="F302" s="571">
        <v>1</v>
      </c>
      <c r="G302" s="579">
        <f t="shared" si="60"/>
        <v>478.18</v>
      </c>
      <c r="H302" s="572">
        <f t="shared" si="61"/>
        <v>115.19</v>
      </c>
      <c r="I302" s="573">
        <f t="shared" si="62"/>
        <v>593.37</v>
      </c>
    </row>
    <row r="303" spans="1:9" s="231" customFormat="1" x14ac:dyDescent="0.25">
      <c r="A303" s="566" t="s">
        <v>976</v>
      </c>
      <c r="B303" s="561">
        <v>158</v>
      </c>
      <c r="C303" s="579">
        <f t="shared" si="63"/>
        <v>1</v>
      </c>
      <c r="D303" s="569">
        <v>3.3207</v>
      </c>
      <c r="E303" s="570">
        <f t="shared" si="59"/>
        <v>524.67060000000004</v>
      </c>
      <c r="F303" s="571">
        <v>1</v>
      </c>
      <c r="G303" s="579">
        <f t="shared" si="60"/>
        <v>524.66999999999996</v>
      </c>
      <c r="H303" s="572">
        <f t="shared" si="61"/>
        <v>126.39</v>
      </c>
      <c r="I303" s="573">
        <f t="shared" si="62"/>
        <v>651.05999999999995</v>
      </c>
    </row>
    <row r="304" spans="1:9" s="231" customFormat="1" x14ac:dyDescent="0.25">
      <c r="A304" s="566" t="s">
        <v>976</v>
      </c>
      <c r="B304" s="561">
        <v>158</v>
      </c>
      <c r="C304" s="579">
        <f t="shared" si="63"/>
        <v>1</v>
      </c>
      <c r="D304" s="569">
        <v>3.5063</v>
      </c>
      <c r="E304" s="570">
        <f t="shared" si="59"/>
        <v>553.99540000000002</v>
      </c>
      <c r="F304" s="571">
        <v>1</v>
      </c>
      <c r="G304" s="579">
        <f t="shared" si="60"/>
        <v>554</v>
      </c>
      <c r="H304" s="572">
        <f t="shared" si="61"/>
        <v>133.46</v>
      </c>
      <c r="I304" s="573">
        <f t="shared" si="62"/>
        <v>687.46</v>
      </c>
    </row>
    <row r="305" spans="1:9" s="231" customFormat="1" x14ac:dyDescent="0.25">
      <c r="A305" s="566" t="s">
        <v>976</v>
      </c>
      <c r="B305" s="561">
        <v>158</v>
      </c>
      <c r="C305" s="579">
        <f t="shared" si="63"/>
        <v>1</v>
      </c>
      <c r="D305" s="569">
        <v>3.3207</v>
      </c>
      <c r="E305" s="570">
        <f t="shared" si="59"/>
        <v>524.67060000000004</v>
      </c>
      <c r="F305" s="571">
        <v>1</v>
      </c>
      <c r="G305" s="579">
        <f t="shared" si="60"/>
        <v>524.66999999999996</v>
      </c>
      <c r="H305" s="572">
        <f t="shared" si="61"/>
        <v>126.39</v>
      </c>
      <c r="I305" s="573">
        <f t="shared" si="62"/>
        <v>651.05999999999995</v>
      </c>
    </row>
    <row r="306" spans="1:9" s="231" customFormat="1" x14ac:dyDescent="0.25">
      <c r="A306" s="566" t="s">
        <v>976</v>
      </c>
      <c r="B306" s="561">
        <v>158</v>
      </c>
      <c r="C306" s="579">
        <f t="shared" si="63"/>
        <v>1</v>
      </c>
      <c r="D306" s="569">
        <v>3.3207</v>
      </c>
      <c r="E306" s="570">
        <f t="shared" si="59"/>
        <v>524.67060000000004</v>
      </c>
      <c r="F306" s="571">
        <v>1</v>
      </c>
      <c r="G306" s="579">
        <f t="shared" si="60"/>
        <v>524.66999999999996</v>
      </c>
      <c r="H306" s="572">
        <f t="shared" si="61"/>
        <v>126.39</v>
      </c>
      <c r="I306" s="573">
        <f t="shared" si="62"/>
        <v>651.05999999999995</v>
      </c>
    </row>
    <row r="307" spans="1:9" s="231" customFormat="1" x14ac:dyDescent="0.25">
      <c r="A307" s="566" t="s">
        <v>976</v>
      </c>
      <c r="B307" s="561">
        <v>72</v>
      </c>
      <c r="C307" s="579">
        <f t="shared" si="63"/>
        <v>0.45569620253164556</v>
      </c>
      <c r="D307" s="569">
        <v>3.3207</v>
      </c>
      <c r="E307" s="570">
        <f t="shared" si="59"/>
        <v>239.09039999999999</v>
      </c>
      <c r="F307" s="571">
        <v>1</v>
      </c>
      <c r="G307" s="579">
        <f t="shared" si="60"/>
        <v>239.09</v>
      </c>
      <c r="H307" s="572">
        <f t="shared" si="61"/>
        <v>57.6</v>
      </c>
      <c r="I307" s="573">
        <f t="shared" si="62"/>
        <v>296.69</v>
      </c>
    </row>
    <row r="308" spans="1:9" s="231" customFormat="1" x14ac:dyDescent="0.25">
      <c r="A308" s="566" t="s">
        <v>976</v>
      </c>
      <c r="B308" s="561">
        <v>136</v>
      </c>
      <c r="C308" s="579">
        <f t="shared" si="63"/>
        <v>0.86075949367088611</v>
      </c>
      <c r="D308" s="569">
        <v>3.3207</v>
      </c>
      <c r="E308" s="570">
        <f t="shared" si="59"/>
        <v>451.61520000000002</v>
      </c>
      <c r="F308" s="571">
        <v>1</v>
      </c>
      <c r="G308" s="579">
        <f t="shared" si="60"/>
        <v>451.62</v>
      </c>
      <c r="H308" s="572">
        <f t="shared" si="61"/>
        <v>108.8</v>
      </c>
      <c r="I308" s="573">
        <f t="shared" si="62"/>
        <v>560.41999999999996</v>
      </c>
    </row>
    <row r="309" spans="1:9" s="231" customFormat="1" x14ac:dyDescent="0.25">
      <c r="A309" s="566" t="s">
        <v>976</v>
      </c>
      <c r="B309" s="561">
        <v>102</v>
      </c>
      <c r="C309" s="579">
        <f t="shared" si="63"/>
        <v>0.64556962025316456</v>
      </c>
      <c r="D309" s="569">
        <v>3.3207</v>
      </c>
      <c r="E309" s="570">
        <f t="shared" si="59"/>
        <v>338.71140000000003</v>
      </c>
      <c r="F309" s="571">
        <v>1</v>
      </c>
      <c r="G309" s="579">
        <f t="shared" si="60"/>
        <v>338.71</v>
      </c>
      <c r="H309" s="572">
        <f t="shared" si="61"/>
        <v>81.599999999999994</v>
      </c>
      <c r="I309" s="573">
        <f t="shared" si="62"/>
        <v>420.30999999999995</v>
      </c>
    </row>
    <row r="310" spans="1:9" s="231" customFormat="1" x14ac:dyDescent="0.25">
      <c r="A310" s="566" t="s">
        <v>976</v>
      </c>
      <c r="B310" s="561">
        <v>106</v>
      </c>
      <c r="C310" s="579">
        <f t="shared" si="63"/>
        <v>0.67088607594936711</v>
      </c>
      <c r="D310" s="569">
        <v>3.3207</v>
      </c>
      <c r="E310" s="570">
        <f t="shared" si="59"/>
        <v>351.99419999999998</v>
      </c>
      <c r="F310" s="571">
        <v>1</v>
      </c>
      <c r="G310" s="579">
        <f t="shared" si="60"/>
        <v>351.99</v>
      </c>
      <c r="H310" s="572">
        <f t="shared" si="61"/>
        <v>84.79</v>
      </c>
      <c r="I310" s="573">
        <f t="shared" si="62"/>
        <v>436.78000000000003</v>
      </c>
    </row>
    <row r="311" spans="1:9" s="231" customFormat="1" x14ac:dyDescent="0.25">
      <c r="A311" s="582" t="s">
        <v>977</v>
      </c>
      <c r="B311" s="595">
        <f>B312+B318+B325+B331</f>
        <v>438.15999999999997</v>
      </c>
      <c r="C311" s="598">
        <f t="shared" ref="C311:I311" si="66">C312+C318+C325+C331</f>
        <v>2.7731645569620254</v>
      </c>
      <c r="D311" s="590"/>
      <c r="E311" s="590"/>
      <c r="F311" s="590"/>
      <c r="G311" s="598">
        <f t="shared" si="66"/>
        <v>2700.6599999999994</v>
      </c>
      <c r="H311" s="598">
        <f t="shared" si="66"/>
        <v>650.57000000000005</v>
      </c>
      <c r="I311" s="600">
        <f t="shared" si="66"/>
        <v>3351.23</v>
      </c>
    </row>
    <row r="312" spans="1:9" s="231" customFormat="1" ht="33" x14ac:dyDescent="0.25">
      <c r="A312" s="565" t="s">
        <v>10</v>
      </c>
      <c r="B312" s="596">
        <f>SUM(B313:B317)</f>
        <v>182.16</v>
      </c>
      <c r="C312" s="577">
        <f t="shared" ref="C312:I312" si="67">SUM(C313:C317)</f>
        <v>1.1529113924050631</v>
      </c>
      <c r="D312" s="574"/>
      <c r="E312" s="574"/>
      <c r="F312" s="574"/>
      <c r="G312" s="577">
        <f t="shared" si="67"/>
        <v>1436.06</v>
      </c>
      <c r="H312" s="577">
        <f t="shared" si="67"/>
        <v>345.95000000000005</v>
      </c>
      <c r="I312" s="578">
        <f t="shared" si="67"/>
        <v>1782.01</v>
      </c>
    </row>
    <row r="313" spans="1:9" s="231" customFormat="1" x14ac:dyDescent="0.25">
      <c r="A313" s="566" t="s">
        <v>978</v>
      </c>
      <c r="B313" s="561">
        <v>16</v>
      </c>
      <c r="C313" s="579">
        <f t="shared" si="63"/>
        <v>0.10126582278481013</v>
      </c>
      <c r="D313" s="569">
        <v>8.0949000000000009</v>
      </c>
      <c r="E313" s="570">
        <f t="shared" si="59"/>
        <v>129.51840000000001</v>
      </c>
      <c r="F313" s="571">
        <v>1</v>
      </c>
      <c r="G313" s="579">
        <f t="shared" si="60"/>
        <v>129.52000000000001</v>
      </c>
      <c r="H313" s="572">
        <f t="shared" si="61"/>
        <v>31.2</v>
      </c>
      <c r="I313" s="573">
        <f t="shared" si="62"/>
        <v>160.72</v>
      </c>
    </row>
    <row r="314" spans="1:9" s="231" customFormat="1" x14ac:dyDescent="0.25">
      <c r="A314" s="566" t="s">
        <v>979</v>
      </c>
      <c r="B314" s="561">
        <v>16</v>
      </c>
      <c r="C314" s="579">
        <f t="shared" si="63"/>
        <v>0.10126582278481013</v>
      </c>
      <c r="D314" s="569">
        <v>9.7088999999999999</v>
      </c>
      <c r="E314" s="570">
        <f t="shared" si="59"/>
        <v>155.3424</v>
      </c>
      <c r="F314" s="571">
        <v>1</v>
      </c>
      <c r="G314" s="579">
        <f t="shared" si="60"/>
        <v>155.34</v>
      </c>
      <c r="H314" s="572">
        <f t="shared" si="61"/>
        <v>37.42</v>
      </c>
      <c r="I314" s="573">
        <f t="shared" si="62"/>
        <v>192.76</v>
      </c>
    </row>
    <row r="315" spans="1:9" s="231" customFormat="1" x14ac:dyDescent="0.25">
      <c r="A315" s="566" t="s">
        <v>978</v>
      </c>
      <c r="B315" s="561">
        <v>19.16</v>
      </c>
      <c r="C315" s="579">
        <f t="shared" si="63"/>
        <v>0.12126582278481013</v>
      </c>
      <c r="D315" s="569">
        <v>7.6665000000000001</v>
      </c>
      <c r="E315" s="570">
        <f t="shared" si="59"/>
        <v>146.89014</v>
      </c>
      <c r="F315" s="571">
        <v>1</v>
      </c>
      <c r="G315" s="579">
        <f t="shared" si="60"/>
        <v>146.88999999999999</v>
      </c>
      <c r="H315" s="572">
        <f t="shared" si="61"/>
        <v>35.39</v>
      </c>
      <c r="I315" s="573">
        <f t="shared" si="62"/>
        <v>182.27999999999997</v>
      </c>
    </row>
    <row r="316" spans="1:9" s="231" customFormat="1" x14ac:dyDescent="0.25">
      <c r="A316" s="566" t="s">
        <v>978</v>
      </c>
      <c r="B316" s="561">
        <v>55</v>
      </c>
      <c r="C316" s="579">
        <f t="shared" si="63"/>
        <v>0.34810126582278483</v>
      </c>
      <c r="D316" s="569">
        <v>7.6665000000000001</v>
      </c>
      <c r="E316" s="570">
        <f t="shared" si="59"/>
        <v>421.65750000000003</v>
      </c>
      <c r="F316" s="571">
        <v>1</v>
      </c>
      <c r="G316" s="579">
        <f t="shared" si="60"/>
        <v>421.66</v>
      </c>
      <c r="H316" s="572">
        <f t="shared" si="61"/>
        <v>101.58</v>
      </c>
      <c r="I316" s="573">
        <f t="shared" si="62"/>
        <v>523.24</v>
      </c>
    </row>
    <row r="317" spans="1:9" s="231" customFormat="1" x14ac:dyDescent="0.25">
      <c r="A317" s="566" t="s">
        <v>978</v>
      </c>
      <c r="B317" s="561">
        <v>76</v>
      </c>
      <c r="C317" s="579">
        <f t="shared" si="63"/>
        <v>0.48101265822784811</v>
      </c>
      <c r="D317" s="569">
        <v>7.6665000000000001</v>
      </c>
      <c r="E317" s="570">
        <f t="shared" si="59"/>
        <v>582.654</v>
      </c>
      <c r="F317" s="571">
        <v>1</v>
      </c>
      <c r="G317" s="579">
        <f t="shared" si="60"/>
        <v>582.65</v>
      </c>
      <c r="H317" s="572">
        <f t="shared" si="61"/>
        <v>140.36000000000001</v>
      </c>
      <c r="I317" s="573">
        <f t="shared" si="62"/>
        <v>723.01</v>
      </c>
    </row>
    <row r="318" spans="1:9" s="231" customFormat="1" ht="49.5" x14ac:dyDescent="0.25">
      <c r="A318" s="565" t="s">
        <v>8</v>
      </c>
      <c r="B318" s="596">
        <f>SUM(B319:B324)</f>
        <v>112</v>
      </c>
      <c r="C318" s="577">
        <f t="shared" ref="C318:I318" si="68">SUM(C319:C324)</f>
        <v>0.70886075949367089</v>
      </c>
      <c r="D318" s="574"/>
      <c r="E318" s="574"/>
      <c r="F318" s="574"/>
      <c r="G318" s="577">
        <f t="shared" si="68"/>
        <v>644.66</v>
      </c>
      <c r="H318" s="577">
        <f t="shared" si="68"/>
        <v>155.29</v>
      </c>
      <c r="I318" s="578">
        <f t="shared" si="68"/>
        <v>799.95</v>
      </c>
    </row>
    <row r="319" spans="1:9" s="231" customFormat="1" x14ac:dyDescent="0.25">
      <c r="A319" s="566" t="s">
        <v>966</v>
      </c>
      <c r="B319" s="561">
        <v>24</v>
      </c>
      <c r="C319" s="579">
        <f t="shared" si="63"/>
        <v>0.15189873417721519</v>
      </c>
      <c r="D319" s="569">
        <v>5.6643999999999997</v>
      </c>
      <c r="E319" s="570">
        <f t="shared" si="59"/>
        <v>135.94559999999998</v>
      </c>
      <c r="F319" s="571">
        <v>1</v>
      </c>
      <c r="G319" s="579">
        <f t="shared" si="60"/>
        <v>135.94999999999999</v>
      </c>
      <c r="H319" s="572">
        <f t="shared" si="61"/>
        <v>32.75</v>
      </c>
      <c r="I319" s="573">
        <f t="shared" si="62"/>
        <v>168.7</v>
      </c>
    </row>
    <row r="320" spans="1:9" s="231" customFormat="1" x14ac:dyDescent="0.25">
      <c r="A320" s="566" t="s">
        <v>966</v>
      </c>
      <c r="B320" s="561">
        <v>24</v>
      </c>
      <c r="C320" s="579">
        <f t="shared" si="63"/>
        <v>0.15189873417721519</v>
      </c>
      <c r="D320" s="569">
        <v>5.3228</v>
      </c>
      <c r="E320" s="570">
        <f t="shared" si="59"/>
        <v>127.74719999999999</v>
      </c>
      <c r="F320" s="571">
        <v>1</v>
      </c>
      <c r="G320" s="579">
        <f t="shared" si="60"/>
        <v>127.75</v>
      </c>
      <c r="H320" s="572">
        <f t="shared" si="61"/>
        <v>30.77</v>
      </c>
      <c r="I320" s="573">
        <f t="shared" si="62"/>
        <v>158.52000000000001</v>
      </c>
    </row>
    <row r="321" spans="1:9" s="231" customFormat="1" x14ac:dyDescent="0.25">
      <c r="A321" s="566" t="s">
        <v>966</v>
      </c>
      <c r="B321" s="561">
        <v>16</v>
      </c>
      <c r="C321" s="579">
        <f t="shared" si="63"/>
        <v>0.10126582278481013</v>
      </c>
      <c r="D321" s="569">
        <v>5.6203000000000003</v>
      </c>
      <c r="E321" s="570">
        <f t="shared" si="59"/>
        <v>89.924800000000005</v>
      </c>
      <c r="F321" s="571">
        <v>1</v>
      </c>
      <c r="G321" s="579">
        <f t="shared" si="60"/>
        <v>89.92</v>
      </c>
      <c r="H321" s="572">
        <f t="shared" si="61"/>
        <v>21.66</v>
      </c>
      <c r="I321" s="573">
        <f t="shared" si="62"/>
        <v>111.58</v>
      </c>
    </row>
    <row r="322" spans="1:9" s="231" customFormat="1" x14ac:dyDescent="0.25">
      <c r="A322" s="566" t="s">
        <v>966</v>
      </c>
      <c r="B322" s="561">
        <v>16</v>
      </c>
      <c r="C322" s="579">
        <f t="shared" si="63"/>
        <v>0.10126582278481013</v>
      </c>
      <c r="D322" s="569">
        <v>5.9809999999999999</v>
      </c>
      <c r="E322" s="570">
        <f t="shared" si="59"/>
        <v>95.695999999999998</v>
      </c>
      <c r="F322" s="571">
        <v>1</v>
      </c>
      <c r="G322" s="579">
        <f t="shared" si="60"/>
        <v>95.7</v>
      </c>
      <c r="H322" s="572">
        <f t="shared" si="61"/>
        <v>23.05</v>
      </c>
      <c r="I322" s="573">
        <f t="shared" si="62"/>
        <v>118.75</v>
      </c>
    </row>
    <row r="323" spans="1:9" s="231" customFormat="1" x14ac:dyDescent="0.25">
      <c r="A323" s="566" t="s">
        <v>966</v>
      </c>
      <c r="B323" s="561">
        <v>16</v>
      </c>
      <c r="C323" s="579">
        <f t="shared" si="63"/>
        <v>0.10126582278481013</v>
      </c>
      <c r="D323" s="569">
        <v>5.6203000000000003</v>
      </c>
      <c r="E323" s="570">
        <f t="shared" si="59"/>
        <v>89.924800000000005</v>
      </c>
      <c r="F323" s="571">
        <v>1</v>
      </c>
      <c r="G323" s="579">
        <f t="shared" si="60"/>
        <v>89.92</v>
      </c>
      <c r="H323" s="572">
        <f t="shared" si="61"/>
        <v>21.66</v>
      </c>
      <c r="I323" s="573">
        <f t="shared" si="62"/>
        <v>111.58</v>
      </c>
    </row>
    <row r="324" spans="1:9" s="231" customFormat="1" x14ac:dyDescent="0.25">
      <c r="A324" s="566" t="s">
        <v>510</v>
      </c>
      <c r="B324" s="561">
        <v>16</v>
      </c>
      <c r="C324" s="579">
        <f t="shared" si="63"/>
        <v>0.10126582278481013</v>
      </c>
      <c r="D324" s="569">
        <v>6.5885999999999996</v>
      </c>
      <c r="E324" s="570">
        <f t="shared" si="59"/>
        <v>105.41759999999999</v>
      </c>
      <c r="F324" s="571">
        <v>1</v>
      </c>
      <c r="G324" s="579">
        <f t="shared" si="60"/>
        <v>105.42</v>
      </c>
      <c r="H324" s="572">
        <f t="shared" si="61"/>
        <v>25.4</v>
      </c>
      <c r="I324" s="573">
        <f t="shared" si="62"/>
        <v>130.82</v>
      </c>
    </row>
    <row r="325" spans="1:9" s="231" customFormat="1" ht="49.5" x14ac:dyDescent="0.25">
      <c r="A325" s="565" t="s">
        <v>9</v>
      </c>
      <c r="B325" s="596">
        <f>SUM(B326:B330)</f>
        <v>104</v>
      </c>
      <c r="C325" s="577">
        <f t="shared" ref="C325:I325" si="69">SUM(C326:C330)</f>
        <v>0.65822784810126589</v>
      </c>
      <c r="D325" s="574"/>
      <c r="E325" s="574"/>
      <c r="F325" s="574"/>
      <c r="G325" s="577">
        <f t="shared" si="69"/>
        <v>484.58999999999992</v>
      </c>
      <c r="H325" s="577">
        <f t="shared" si="69"/>
        <v>116.72</v>
      </c>
      <c r="I325" s="578">
        <f t="shared" si="69"/>
        <v>601.30999999999995</v>
      </c>
    </row>
    <row r="326" spans="1:9" s="231" customFormat="1" x14ac:dyDescent="0.25">
      <c r="A326" s="566" t="s">
        <v>62</v>
      </c>
      <c r="B326" s="561">
        <v>24</v>
      </c>
      <c r="C326" s="579">
        <f t="shared" si="63"/>
        <v>0.15189873417721519</v>
      </c>
      <c r="D326" s="569">
        <v>4.6395</v>
      </c>
      <c r="E326" s="570">
        <f t="shared" si="59"/>
        <v>111.348</v>
      </c>
      <c r="F326" s="571">
        <v>1</v>
      </c>
      <c r="G326" s="579">
        <f t="shared" si="60"/>
        <v>111.35</v>
      </c>
      <c r="H326" s="572">
        <f t="shared" si="61"/>
        <v>26.82</v>
      </c>
      <c r="I326" s="573">
        <f t="shared" si="62"/>
        <v>138.16999999999999</v>
      </c>
    </row>
    <row r="327" spans="1:9" s="231" customFormat="1" x14ac:dyDescent="0.25">
      <c r="A327" s="566" t="s">
        <v>62</v>
      </c>
      <c r="B327" s="561">
        <v>24</v>
      </c>
      <c r="C327" s="579">
        <f t="shared" si="63"/>
        <v>0.15189873417721519</v>
      </c>
      <c r="D327" s="569">
        <v>4.6395</v>
      </c>
      <c r="E327" s="570">
        <f t="shared" si="59"/>
        <v>111.348</v>
      </c>
      <c r="F327" s="571">
        <v>1</v>
      </c>
      <c r="G327" s="579">
        <f t="shared" si="60"/>
        <v>111.35</v>
      </c>
      <c r="H327" s="572">
        <f t="shared" si="61"/>
        <v>26.82</v>
      </c>
      <c r="I327" s="573">
        <f t="shared" si="62"/>
        <v>138.16999999999999</v>
      </c>
    </row>
    <row r="328" spans="1:9" s="231" customFormat="1" x14ac:dyDescent="0.25">
      <c r="A328" s="566" t="s">
        <v>62</v>
      </c>
      <c r="B328" s="561">
        <v>24</v>
      </c>
      <c r="C328" s="579">
        <f t="shared" si="63"/>
        <v>0.15189873417721519</v>
      </c>
      <c r="D328" s="569">
        <v>4.6395</v>
      </c>
      <c r="E328" s="570">
        <f t="shared" si="59"/>
        <v>111.348</v>
      </c>
      <c r="F328" s="571">
        <v>1</v>
      </c>
      <c r="G328" s="579">
        <f t="shared" si="60"/>
        <v>111.35</v>
      </c>
      <c r="H328" s="572">
        <f t="shared" si="61"/>
        <v>26.82</v>
      </c>
      <c r="I328" s="573">
        <f t="shared" si="62"/>
        <v>138.16999999999999</v>
      </c>
    </row>
    <row r="329" spans="1:9" s="231" customFormat="1" x14ac:dyDescent="0.25">
      <c r="A329" s="566" t="s">
        <v>62</v>
      </c>
      <c r="B329" s="561">
        <v>8</v>
      </c>
      <c r="C329" s="579">
        <f t="shared" si="63"/>
        <v>5.0632911392405063E-2</v>
      </c>
      <c r="D329" s="569">
        <v>4.8986999999999998</v>
      </c>
      <c r="E329" s="570">
        <f t="shared" si="59"/>
        <v>39.189599999999999</v>
      </c>
      <c r="F329" s="571">
        <v>1</v>
      </c>
      <c r="G329" s="579">
        <f t="shared" si="60"/>
        <v>39.19</v>
      </c>
      <c r="H329" s="572">
        <f t="shared" si="61"/>
        <v>9.44</v>
      </c>
      <c r="I329" s="573">
        <f t="shared" si="62"/>
        <v>48.629999999999995</v>
      </c>
    </row>
    <row r="330" spans="1:9" s="231" customFormat="1" x14ac:dyDescent="0.25">
      <c r="A330" s="566" t="s">
        <v>62</v>
      </c>
      <c r="B330" s="561">
        <v>24</v>
      </c>
      <c r="C330" s="579">
        <f t="shared" si="63"/>
        <v>0.15189873417721519</v>
      </c>
      <c r="D330" s="569">
        <v>4.6395</v>
      </c>
      <c r="E330" s="570">
        <f t="shared" si="59"/>
        <v>111.348</v>
      </c>
      <c r="F330" s="571">
        <v>1</v>
      </c>
      <c r="G330" s="579">
        <f t="shared" si="60"/>
        <v>111.35</v>
      </c>
      <c r="H330" s="572">
        <f t="shared" si="61"/>
        <v>26.82</v>
      </c>
      <c r="I330" s="573">
        <f t="shared" si="62"/>
        <v>138.16999999999999</v>
      </c>
    </row>
    <row r="331" spans="1:9" s="231" customFormat="1" ht="33" x14ac:dyDescent="0.25">
      <c r="A331" s="565" t="s">
        <v>7</v>
      </c>
      <c r="B331" s="596">
        <f>SUM(B332:B334)</f>
        <v>40</v>
      </c>
      <c r="C331" s="577">
        <f t="shared" ref="C331:I331" si="70">SUM(C332:C334)</f>
        <v>0.25316455696202533</v>
      </c>
      <c r="D331" s="574"/>
      <c r="E331" s="574"/>
      <c r="F331" s="574"/>
      <c r="G331" s="577">
        <f t="shared" si="70"/>
        <v>135.35</v>
      </c>
      <c r="H331" s="577">
        <f t="shared" si="70"/>
        <v>32.61</v>
      </c>
      <c r="I331" s="578">
        <f t="shared" si="70"/>
        <v>167.95999999999998</v>
      </c>
    </row>
    <row r="332" spans="1:9" s="231" customFormat="1" x14ac:dyDescent="0.25">
      <c r="A332" s="566" t="s">
        <v>76</v>
      </c>
      <c r="B332" s="561">
        <v>16</v>
      </c>
      <c r="C332" s="579">
        <f t="shared" si="63"/>
        <v>0.10126582278481013</v>
      </c>
      <c r="D332" s="569">
        <v>3.1589</v>
      </c>
      <c r="E332" s="570">
        <f t="shared" si="59"/>
        <v>50.542400000000001</v>
      </c>
      <c r="F332" s="571">
        <v>1</v>
      </c>
      <c r="G332" s="579">
        <f t="shared" si="60"/>
        <v>50.54</v>
      </c>
      <c r="H332" s="572">
        <f t="shared" si="61"/>
        <v>12.18</v>
      </c>
      <c r="I332" s="573">
        <f t="shared" si="62"/>
        <v>62.72</v>
      </c>
    </row>
    <row r="333" spans="1:9" s="231" customFormat="1" x14ac:dyDescent="0.25">
      <c r="A333" s="566" t="s">
        <v>948</v>
      </c>
      <c r="B333" s="561">
        <v>8</v>
      </c>
      <c r="C333" s="579">
        <f t="shared" si="63"/>
        <v>5.0632911392405063E-2</v>
      </c>
      <c r="D333" s="569">
        <v>3.5886</v>
      </c>
      <c r="E333" s="570">
        <f t="shared" ref="E333:E396" si="71">B333*D333</f>
        <v>28.7088</v>
      </c>
      <c r="F333" s="571">
        <v>1</v>
      </c>
      <c r="G333" s="579">
        <f t="shared" ref="G333:G396" si="72">ROUND(E333*F333,2)</f>
        <v>28.71</v>
      </c>
      <c r="H333" s="572">
        <f t="shared" ref="H333:H396" si="73">ROUND(G333*0.2409,2)</f>
        <v>6.92</v>
      </c>
      <c r="I333" s="573">
        <f t="shared" ref="I333:I396" si="74">H333+G333</f>
        <v>35.630000000000003</v>
      </c>
    </row>
    <row r="334" spans="1:9" s="231" customFormat="1" x14ac:dyDescent="0.25">
      <c r="A334" s="566" t="s">
        <v>63</v>
      </c>
      <c r="B334" s="561">
        <v>16</v>
      </c>
      <c r="C334" s="579">
        <f t="shared" si="63"/>
        <v>0.10126582278481013</v>
      </c>
      <c r="D334" s="569">
        <v>3.5063</v>
      </c>
      <c r="E334" s="570">
        <f t="shared" si="71"/>
        <v>56.1008</v>
      </c>
      <c r="F334" s="571">
        <v>1</v>
      </c>
      <c r="G334" s="579">
        <f t="shared" si="72"/>
        <v>56.1</v>
      </c>
      <c r="H334" s="572">
        <f t="shared" si="73"/>
        <v>13.51</v>
      </c>
      <c r="I334" s="573">
        <f t="shared" si="74"/>
        <v>69.61</v>
      </c>
    </row>
    <row r="335" spans="1:9" s="231" customFormat="1" x14ac:dyDescent="0.25">
      <c r="A335" s="582" t="s">
        <v>980</v>
      </c>
      <c r="B335" s="595">
        <f>B336</f>
        <v>745</v>
      </c>
      <c r="C335" s="598">
        <f t="shared" ref="C335:I335" si="75">C336</f>
        <v>4.7151898734177209</v>
      </c>
      <c r="D335" s="590"/>
      <c r="E335" s="590"/>
      <c r="F335" s="590"/>
      <c r="G335" s="598">
        <f t="shared" si="75"/>
        <v>4796.6399999999994</v>
      </c>
      <c r="H335" s="598">
        <f t="shared" si="75"/>
        <v>1155.52</v>
      </c>
      <c r="I335" s="600">
        <f t="shared" si="75"/>
        <v>5952.16</v>
      </c>
    </row>
    <row r="336" spans="1:9" s="231" customFormat="1" ht="49.5" x14ac:dyDescent="0.25">
      <c r="A336" s="565" t="s">
        <v>8</v>
      </c>
      <c r="B336" s="596">
        <f>SUM(B337:B343)</f>
        <v>745</v>
      </c>
      <c r="C336" s="577">
        <f t="shared" ref="C336:I336" si="76">SUM(C337:C343)</f>
        <v>4.7151898734177209</v>
      </c>
      <c r="D336" s="574"/>
      <c r="E336" s="574"/>
      <c r="F336" s="574"/>
      <c r="G336" s="577">
        <f t="shared" si="76"/>
        <v>4796.6399999999994</v>
      </c>
      <c r="H336" s="577">
        <f t="shared" si="76"/>
        <v>1155.52</v>
      </c>
      <c r="I336" s="578">
        <f t="shared" si="76"/>
        <v>5952.16</v>
      </c>
    </row>
    <row r="337" spans="1:9" s="231" customFormat="1" x14ac:dyDescent="0.25">
      <c r="A337" s="566" t="s">
        <v>626</v>
      </c>
      <c r="B337" s="561">
        <v>80</v>
      </c>
      <c r="C337" s="579">
        <f t="shared" si="63"/>
        <v>0.50632911392405067</v>
      </c>
      <c r="D337" s="569">
        <v>6.4762000000000004</v>
      </c>
      <c r="E337" s="570">
        <f t="shared" si="71"/>
        <v>518.096</v>
      </c>
      <c r="F337" s="571">
        <v>1</v>
      </c>
      <c r="G337" s="579">
        <f t="shared" si="72"/>
        <v>518.1</v>
      </c>
      <c r="H337" s="572">
        <f t="shared" si="73"/>
        <v>124.81</v>
      </c>
      <c r="I337" s="573">
        <f t="shared" si="74"/>
        <v>642.91000000000008</v>
      </c>
    </row>
    <row r="338" spans="1:9" s="231" customFormat="1" x14ac:dyDescent="0.25">
      <c r="A338" s="566" t="s">
        <v>626</v>
      </c>
      <c r="B338" s="561">
        <v>144</v>
      </c>
      <c r="C338" s="579">
        <f t="shared" si="63"/>
        <v>0.91139240506329111</v>
      </c>
      <c r="D338" s="569">
        <v>6.4762000000000004</v>
      </c>
      <c r="E338" s="570">
        <f t="shared" si="71"/>
        <v>932.57280000000003</v>
      </c>
      <c r="F338" s="571">
        <v>1</v>
      </c>
      <c r="G338" s="579">
        <f t="shared" si="72"/>
        <v>932.57</v>
      </c>
      <c r="H338" s="572">
        <f t="shared" si="73"/>
        <v>224.66</v>
      </c>
      <c r="I338" s="573">
        <f t="shared" si="74"/>
        <v>1157.23</v>
      </c>
    </row>
    <row r="339" spans="1:9" s="231" customFormat="1" x14ac:dyDescent="0.25">
      <c r="A339" s="566" t="s">
        <v>626</v>
      </c>
      <c r="B339" s="561">
        <v>136</v>
      </c>
      <c r="C339" s="579">
        <f t="shared" ref="C339:C402" si="77">B339/158</f>
        <v>0.86075949367088611</v>
      </c>
      <c r="D339" s="569">
        <v>6.4762000000000004</v>
      </c>
      <c r="E339" s="570">
        <f t="shared" si="71"/>
        <v>880.7632000000001</v>
      </c>
      <c r="F339" s="571">
        <v>1</v>
      </c>
      <c r="G339" s="579">
        <f t="shared" si="72"/>
        <v>880.76</v>
      </c>
      <c r="H339" s="572">
        <f t="shared" si="73"/>
        <v>212.18</v>
      </c>
      <c r="I339" s="573">
        <f t="shared" si="74"/>
        <v>1092.94</v>
      </c>
    </row>
    <row r="340" spans="1:9" s="231" customFormat="1" x14ac:dyDescent="0.25">
      <c r="A340" s="566" t="s">
        <v>626</v>
      </c>
      <c r="B340" s="561">
        <v>144</v>
      </c>
      <c r="C340" s="579">
        <f t="shared" si="77"/>
        <v>0.91139240506329111</v>
      </c>
      <c r="D340" s="569">
        <v>6.4762000000000004</v>
      </c>
      <c r="E340" s="570">
        <f t="shared" si="71"/>
        <v>932.57280000000003</v>
      </c>
      <c r="F340" s="571">
        <v>1</v>
      </c>
      <c r="G340" s="579">
        <f t="shared" si="72"/>
        <v>932.57</v>
      </c>
      <c r="H340" s="572">
        <f t="shared" si="73"/>
        <v>224.66</v>
      </c>
      <c r="I340" s="573">
        <f t="shared" si="74"/>
        <v>1157.23</v>
      </c>
    </row>
    <row r="341" spans="1:9" s="231" customFormat="1" x14ac:dyDescent="0.25">
      <c r="A341" s="566" t="s">
        <v>626</v>
      </c>
      <c r="B341" s="561">
        <v>168</v>
      </c>
      <c r="C341" s="579">
        <f t="shared" si="77"/>
        <v>1.0632911392405062</v>
      </c>
      <c r="D341" s="569">
        <v>6.4762000000000004</v>
      </c>
      <c r="E341" s="570">
        <f t="shared" si="71"/>
        <v>1088.0016000000001</v>
      </c>
      <c r="F341" s="571">
        <v>1</v>
      </c>
      <c r="G341" s="579">
        <f t="shared" si="72"/>
        <v>1088</v>
      </c>
      <c r="H341" s="572">
        <f t="shared" si="73"/>
        <v>262.10000000000002</v>
      </c>
      <c r="I341" s="573">
        <f t="shared" si="74"/>
        <v>1350.1</v>
      </c>
    </row>
    <row r="342" spans="1:9" s="231" customFormat="1" x14ac:dyDescent="0.25">
      <c r="A342" s="566" t="s">
        <v>626</v>
      </c>
      <c r="B342" s="561">
        <v>72</v>
      </c>
      <c r="C342" s="579">
        <f t="shared" si="77"/>
        <v>0.45569620253164556</v>
      </c>
      <c r="D342" s="569">
        <v>6.0854999999999997</v>
      </c>
      <c r="E342" s="570">
        <f t="shared" si="71"/>
        <v>438.15599999999995</v>
      </c>
      <c r="F342" s="571">
        <v>1</v>
      </c>
      <c r="G342" s="579">
        <f t="shared" si="72"/>
        <v>438.16</v>
      </c>
      <c r="H342" s="572">
        <f t="shared" si="73"/>
        <v>105.55</v>
      </c>
      <c r="I342" s="573">
        <f t="shared" si="74"/>
        <v>543.71</v>
      </c>
    </row>
    <row r="343" spans="1:9" s="231" customFormat="1" x14ac:dyDescent="0.25">
      <c r="A343" s="566" t="s">
        <v>626</v>
      </c>
      <c r="B343" s="561">
        <v>1</v>
      </c>
      <c r="C343" s="579">
        <f t="shared" si="77"/>
        <v>6.3291139240506328E-3</v>
      </c>
      <c r="D343" s="569">
        <v>6.4762000000000004</v>
      </c>
      <c r="E343" s="570">
        <f t="shared" si="71"/>
        <v>6.4762000000000004</v>
      </c>
      <c r="F343" s="571">
        <v>1</v>
      </c>
      <c r="G343" s="579">
        <f t="shared" si="72"/>
        <v>6.48</v>
      </c>
      <c r="H343" s="572">
        <f t="shared" si="73"/>
        <v>1.56</v>
      </c>
      <c r="I343" s="573">
        <f t="shared" si="74"/>
        <v>8.0400000000000009</v>
      </c>
    </row>
    <row r="344" spans="1:9" s="231" customFormat="1" x14ac:dyDescent="0.25">
      <c r="A344" s="582" t="s">
        <v>981</v>
      </c>
      <c r="B344" s="595">
        <f>B345</f>
        <v>15</v>
      </c>
      <c r="C344" s="598">
        <f t="shared" ref="C344:I344" si="78">C345</f>
        <v>9.49367088607595E-2</v>
      </c>
      <c r="D344" s="590"/>
      <c r="E344" s="590"/>
      <c r="F344" s="590"/>
      <c r="G344" s="598">
        <f t="shared" si="78"/>
        <v>53.83</v>
      </c>
      <c r="H344" s="598">
        <f t="shared" si="78"/>
        <v>12.97</v>
      </c>
      <c r="I344" s="600">
        <f t="shared" si="78"/>
        <v>66.8</v>
      </c>
    </row>
    <row r="345" spans="1:9" s="231" customFormat="1" ht="33" x14ac:dyDescent="0.25">
      <c r="A345" s="565" t="s">
        <v>7</v>
      </c>
      <c r="B345" s="596">
        <f>B346</f>
        <v>15</v>
      </c>
      <c r="C345" s="577">
        <f t="shared" ref="C345:I345" si="79">C346</f>
        <v>9.49367088607595E-2</v>
      </c>
      <c r="D345" s="574"/>
      <c r="E345" s="574"/>
      <c r="F345" s="574"/>
      <c r="G345" s="577">
        <f t="shared" si="79"/>
        <v>53.83</v>
      </c>
      <c r="H345" s="577">
        <f t="shared" si="79"/>
        <v>12.97</v>
      </c>
      <c r="I345" s="578">
        <f t="shared" si="79"/>
        <v>66.8</v>
      </c>
    </row>
    <row r="346" spans="1:9" s="231" customFormat="1" x14ac:dyDescent="0.25">
      <c r="A346" s="566" t="s">
        <v>948</v>
      </c>
      <c r="B346" s="561">
        <v>15</v>
      </c>
      <c r="C346" s="579">
        <f t="shared" si="77"/>
        <v>9.49367088607595E-2</v>
      </c>
      <c r="D346" s="569">
        <v>3.5886</v>
      </c>
      <c r="E346" s="570">
        <f t="shared" si="71"/>
        <v>53.829000000000001</v>
      </c>
      <c r="F346" s="571">
        <v>1</v>
      </c>
      <c r="G346" s="579">
        <f t="shared" si="72"/>
        <v>53.83</v>
      </c>
      <c r="H346" s="572">
        <f t="shared" si="73"/>
        <v>12.97</v>
      </c>
      <c r="I346" s="573">
        <f t="shared" si="74"/>
        <v>66.8</v>
      </c>
    </row>
    <row r="347" spans="1:9" s="231" customFormat="1" x14ac:dyDescent="0.25">
      <c r="A347" s="582" t="s">
        <v>727</v>
      </c>
      <c r="B347" s="595">
        <f>B348+B350</f>
        <v>31</v>
      </c>
      <c r="C347" s="598">
        <f t="shared" ref="C347:I347" si="80">C348+C350</f>
        <v>0.19620253164556964</v>
      </c>
      <c r="D347" s="590"/>
      <c r="E347" s="590"/>
      <c r="F347" s="590"/>
      <c r="G347" s="598">
        <f t="shared" si="80"/>
        <v>148.46</v>
      </c>
      <c r="H347" s="598">
        <f t="shared" si="80"/>
        <v>35.76</v>
      </c>
      <c r="I347" s="600">
        <f t="shared" si="80"/>
        <v>184.22</v>
      </c>
    </row>
    <row r="348" spans="1:9" s="231" customFormat="1" ht="33" x14ac:dyDescent="0.25">
      <c r="A348" s="565" t="s">
        <v>10</v>
      </c>
      <c r="B348" s="596">
        <f>B349</f>
        <v>1</v>
      </c>
      <c r="C348" s="577">
        <f t="shared" ref="C348:I348" si="81">C349</f>
        <v>6.3291139240506328E-3</v>
      </c>
      <c r="D348" s="574"/>
      <c r="E348" s="574"/>
      <c r="F348" s="574"/>
      <c r="G348" s="577">
        <f t="shared" si="81"/>
        <v>9.27</v>
      </c>
      <c r="H348" s="577">
        <f t="shared" si="81"/>
        <v>2.23</v>
      </c>
      <c r="I348" s="578">
        <f t="shared" si="81"/>
        <v>11.5</v>
      </c>
    </row>
    <row r="349" spans="1:9" s="231" customFormat="1" x14ac:dyDescent="0.25">
      <c r="A349" s="566" t="s">
        <v>982</v>
      </c>
      <c r="B349" s="561">
        <v>1</v>
      </c>
      <c r="C349" s="579">
        <f t="shared" si="77"/>
        <v>6.3291139240506328E-3</v>
      </c>
      <c r="D349" s="569">
        <v>9.2681000000000004</v>
      </c>
      <c r="E349" s="570">
        <f t="shared" si="71"/>
        <v>9.2681000000000004</v>
      </c>
      <c r="F349" s="571">
        <v>1</v>
      </c>
      <c r="G349" s="579">
        <f t="shared" si="72"/>
        <v>9.27</v>
      </c>
      <c r="H349" s="572">
        <f t="shared" si="73"/>
        <v>2.23</v>
      </c>
      <c r="I349" s="573">
        <f t="shared" si="74"/>
        <v>11.5</v>
      </c>
    </row>
    <row r="350" spans="1:9" s="231" customFormat="1" ht="49.5" x14ac:dyDescent="0.25">
      <c r="A350" s="565" t="s">
        <v>9</v>
      </c>
      <c r="B350" s="596">
        <f>B351</f>
        <v>30</v>
      </c>
      <c r="C350" s="577">
        <f t="shared" ref="C350:I350" si="82">C351</f>
        <v>0.189873417721519</v>
      </c>
      <c r="D350" s="574"/>
      <c r="E350" s="574"/>
      <c r="F350" s="574"/>
      <c r="G350" s="577">
        <f t="shared" si="82"/>
        <v>139.19</v>
      </c>
      <c r="H350" s="577">
        <f t="shared" si="82"/>
        <v>33.53</v>
      </c>
      <c r="I350" s="578">
        <f t="shared" si="82"/>
        <v>172.72</v>
      </c>
    </row>
    <row r="351" spans="1:9" s="231" customFormat="1" x14ac:dyDescent="0.25">
      <c r="A351" s="566" t="s">
        <v>62</v>
      </c>
      <c r="B351" s="561">
        <v>30</v>
      </c>
      <c r="C351" s="579">
        <f t="shared" si="77"/>
        <v>0.189873417721519</v>
      </c>
      <c r="D351" s="569">
        <v>4.6395</v>
      </c>
      <c r="E351" s="570">
        <f t="shared" si="71"/>
        <v>139.185</v>
      </c>
      <c r="F351" s="571">
        <v>1</v>
      </c>
      <c r="G351" s="579">
        <f t="shared" si="72"/>
        <v>139.19</v>
      </c>
      <c r="H351" s="572">
        <f t="shared" si="73"/>
        <v>33.53</v>
      </c>
      <c r="I351" s="573">
        <f t="shared" si="74"/>
        <v>172.72</v>
      </c>
    </row>
    <row r="352" spans="1:9" s="231" customFormat="1" x14ac:dyDescent="0.25">
      <c r="A352" s="582" t="s">
        <v>544</v>
      </c>
      <c r="B352" s="595">
        <f>B353+B355+B359+B362</f>
        <v>42</v>
      </c>
      <c r="C352" s="598">
        <f t="shared" ref="C352:I352" si="83">C353+C355+C359+C362</f>
        <v>0.26582278481012661</v>
      </c>
      <c r="D352" s="590"/>
      <c r="E352" s="590"/>
      <c r="F352" s="590"/>
      <c r="G352" s="598">
        <f t="shared" si="83"/>
        <v>220.46999999999997</v>
      </c>
      <c r="H352" s="598">
        <f t="shared" si="83"/>
        <v>53.11</v>
      </c>
      <c r="I352" s="600">
        <f t="shared" si="83"/>
        <v>273.58000000000004</v>
      </c>
    </row>
    <row r="353" spans="1:9" s="231" customFormat="1" ht="33" x14ac:dyDescent="0.25">
      <c r="A353" s="565" t="s">
        <v>10</v>
      </c>
      <c r="B353" s="596">
        <f>B354</f>
        <v>2</v>
      </c>
      <c r="C353" s="577">
        <f t="shared" ref="C353:I353" si="84">C354</f>
        <v>1.2658227848101266E-2</v>
      </c>
      <c r="D353" s="574"/>
      <c r="E353" s="574"/>
      <c r="F353" s="574"/>
      <c r="G353" s="577">
        <f t="shared" si="84"/>
        <v>19.420000000000002</v>
      </c>
      <c r="H353" s="577">
        <f t="shared" si="84"/>
        <v>4.68</v>
      </c>
      <c r="I353" s="578">
        <f t="shared" si="84"/>
        <v>24.1</v>
      </c>
    </row>
    <row r="354" spans="1:9" s="231" customFormat="1" x14ac:dyDescent="0.25">
      <c r="A354" s="566" t="s">
        <v>983</v>
      </c>
      <c r="B354" s="561">
        <v>2</v>
      </c>
      <c r="C354" s="579">
        <f t="shared" si="77"/>
        <v>1.2658227848101266E-2</v>
      </c>
      <c r="D354" s="569">
        <v>9.7088999999999999</v>
      </c>
      <c r="E354" s="570">
        <f t="shared" si="71"/>
        <v>19.4178</v>
      </c>
      <c r="F354" s="571">
        <v>1</v>
      </c>
      <c r="G354" s="579">
        <f t="shared" si="72"/>
        <v>19.420000000000002</v>
      </c>
      <c r="H354" s="572">
        <f t="shared" si="73"/>
        <v>4.68</v>
      </c>
      <c r="I354" s="573">
        <f t="shared" si="74"/>
        <v>24.1</v>
      </c>
    </row>
    <row r="355" spans="1:9" s="231" customFormat="1" ht="49.5" x14ac:dyDescent="0.25">
      <c r="A355" s="565" t="s">
        <v>8</v>
      </c>
      <c r="B355" s="596">
        <f>SUM(B356:B358)</f>
        <v>20</v>
      </c>
      <c r="C355" s="577">
        <f t="shared" ref="C355:I355" si="85">SUM(C356:C358)</f>
        <v>0.12658227848101267</v>
      </c>
      <c r="D355" s="574"/>
      <c r="E355" s="574"/>
      <c r="F355" s="574"/>
      <c r="G355" s="577">
        <f t="shared" si="85"/>
        <v>116.34</v>
      </c>
      <c r="H355" s="577">
        <f t="shared" si="85"/>
        <v>28.020000000000003</v>
      </c>
      <c r="I355" s="578">
        <f t="shared" si="85"/>
        <v>144.36000000000001</v>
      </c>
    </row>
    <row r="356" spans="1:9" s="231" customFormat="1" x14ac:dyDescent="0.25">
      <c r="A356" s="566" t="s">
        <v>984</v>
      </c>
      <c r="B356" s="561">
        <v>5</v>
      </c>
      <c r="C356" s="579">
        <f t="shared" si="77"/>
        <v>3.1645569620253167E-2</v>
      </c>
      <c r="D356" s="569">
        <v>5.6643999999999997</v>
      </c>
      <c r="E356" s="570">
        <f t="shared" si="71"/>
        <v>28.321999999999999</v>
      </c>
      <c r="F356" s="571">
        <v>1</v>
      </c>
      <c r="G356" s="579">
        <f t="shared" si="72"/>
        <v>28.32</v>
      </c>
      <c r="H356" s="572">
        <f t="shared" si="73"/>
        <v>6.82</v>
      </c>
      <c r="I356" s="573">
        <f t="shared" si="74"/>
        <v>35.14</v>
      </c>
    </row>
    <row r="357" spans="1:9" s="231" customFormat="1" x14ac:dyDescent="0.25">
      <c r="A357" s="566" t="s">
        <v>984</v>
      </c>
      <c r="B357" s="561">
        <v>5</v>
      </c>
      <c r="C357" s="579">
        <f t="shared" si="77"/>
        <v>3.1645569620253167E-2</v>
      </c>
      <c r="D357" s="569">
        <v>5.6643999999999997</v>
      </c>
      <c r="E357" s="570">
        <f t="shared" si="71"/>
        <v>28.321999999999999</v>
      </c>
      <c r="F357" s="571">
        <v>1</v>
      </c>
      <c r="G357" s="579">
        <f t="shared" si="72"/>
        <v>28.32</v>
      </c>
      <c r="H357" s="572">
        <f t="shared" si="73"/>
        <v>6.82</v>
      </c>
      <c r="I357" s="573">
        <f t="shared" si="74"/>
        <v>35.14</v>
      </c>
    </row>
    <row r="358" spans="1:9" s="231" customFormat="1" x14ac:dyDescent="0.25">
      <c r="A358" s="566" t="s">
        <v>985</v>
      </c>
      <c r="B358" s="561">
        <v>10</v>
      </c>
      <c r="C358" s="579">
        <f t="shared" si="77"/>
        <v>6.3291139240506333E-2</v>
      </c>
      <c r="D358" s="569">
        <v>5.9701000000000004</v>
      </c>
      <c r="E358" s="570">
        <f t="shared" si="71"/>
        <v>59.701000000000008</v>
      </c>
      <c r="F358" s="571">
        <v>1</v>
      </c>
      <c r="G358" s="579">
        <f t="shared" si="72"/>
        <v>59.7</v>
      </c>
      <c r="H358" s="572">
        <f t="shared" si="73"/>
        <v>14.38</v>
      </c>
      <c r="I358" s="573">
        <f t="shared" si="74"/>
        <v>74.08</v>
      </c>
    </row>
    <row r="359" spans="1:9" s="231" customFormat="1" ht="49.5" x14ac:dyDescent="0.25">
      <c r="A359" s="565" t="s">
        <v>9</v>
      </c>
      <c r="B359" s="596">
        <f>SUM(B360:B361)</f>
        <v>15</v>
      </c>
      <c r="C359" s="577">
        <f t="shared" ref="C359:I359" si="86">SUM(C360:C361)</f>
        <v>9.49367088607595E-2</v>
      </c>
      <c r="D359" s="574"/>
      <c r="E359" s="574"/>
      <c r="F359" s="574"/>
      <c r="G359" s="577">
        <f t="shared" si="86"/>
        <v>69.599999999999994</v>
      </c>
      <c r="H359" s="577">
        <f t="shared" si="86"/>
        <v>16.77</v>
      </c>
      <c r="I359" s="578">
        <f t="shared" si="86"/>
        <v>86.37</v>
      </c>
    </row>
    <row r="360" spans="1:9" s="231" customFormat="1" x14ac:dyDescent="0.25">
      <c r="A360" s="566" t="s">
        <v>62</v>
      </c>
      <c r="B360" s="561">
        <v>5</v>
      </c>
      <c r="C360" s="579">
        <f t="shared" si="77"/>
        <v>3.1645569620253167E-2</v>
      </c>
      <c r="D360" s="569">
        <v>4.6395</v>
      </c>
      <c r="E360" s="570">
        <f t="shared" si="71"/>
        <v>23.197499999999998</v>
      </c>
      <c r="F360" s="571">
        <v>1</v>
      </c>
      <c r="G360" s="579">
        <f t="shared" si="72"/>
        <v>23.2</v>
      </c>
      <c r="H360" s="572">
        <f t="shared" si="73"/>
        <v>5.59</v>
      </c>
      <c r="I360" s="573">
        <f t="shared" si="74"/>
        <v>28.79</v>
      </c>
    </row>
    <row r="361" spans="1:9" s="231" customFormat="1" x14ac:dyDescent="0.25">
      <c r="A361" s="566" t="s">
        <v>62</v>
      </c>
      <c r="B361" s="561">
        <v>10</v>
      </c>
      <c r="C361" s="579">
        <f t="shared" si="77"/>
        <v>6.3291139240506333E-2</v>
      </c>
      <c r="D361" s="569">
        <v>4.6395</v>
      </c>
      <c r="E361" s="570">
        <f t="shared" si="71"/>
        <v>46.394999999999996</v>
      </c>
      <c r="F361" s="571">
        <v>1</v>
      </c>
      <c r="G361" s="579">
        <f t="shared" si="72"/>
        <v>46.4</v>
      </c>
      <c r="H361" s="572">
        <f t="shared" si="73"/>
        <v>11.18</v>
      </c>
      <c r="I361" s="573">
        <f t="shared" si="74"/>
        <v>57.58</v>
      </c>
    </row>
    <row r="362" spans="1:9" s="231" customFormat="1" ht="33" x14ac:dyDescent="0.25">
      <c r="A362" s="565" t="s">
        <v>7</v>
      </c>
      <c r="B362" s="596">
        <f>B363</f>
        <v>5</v>
      </c>
      <c r="C362" s="577">
        <f t="shared" ref="C362:I362" si="87">C363</f>
        <v>3.1645569620253167E-2</v>
      </c>
      <c r="D362" s="574"/>
      <c r="E362" s="574"/>
      <c r="F362" s="574"/>
      <c r="G362" s="577">
        <f t="shared" si="87"/>
        <v>15.11</v>
      </c>
      <c r="H362" s="577">
        <f t="shared" si="87"/>
        <v>3.64</v>
      </c>
      <c r="I362" s="578">
        <f t="shared" si="87"/>
        <v>18.75</v>
      </c>
    </row>
    <row r="363" spans="1:9" s="231" customFormat="1" x14ac:dyDescent="0.25">
      <c r="A363" s="566" t="s">
        <v>63</v>
      </c>
      <c r="B363" s="561">
        <v>5</v>
      </c>
      <c r="C363" s="579">
        <f t="shared" si="77"/>
        <v>3.1645569620253167E-2</v>
      </c>
      <c r="D363" s="569">
        <v>3.0209999999999999</v>
      </c>
      <c r="E363" s="570">
        <f t="shared" si="71"/>
        <v>15.105</v>
      </c>
      <c r="F363" s="571">
        <v>1</v>
      </c>
      <c r="G363" s="579">
        <f t="shared" si="72"/>
        <v>15.11</v>
      </c>
      <c r="H363" s="572">
        <f t="shared" si="73"/>
        <v>3.64</v>
      </c>
      <c r="I363" s="573">
        <f t="shared" si="74"/>
        <v>18.75</v>
      </c>
    </row>
    <row r="364" spans="1:9" s="231" customFormat="1" x14ac:dyDescent="0.25">
      <c r="A364" s="582" t="s">
        <v>986</v>
      </c>
      <c r="B364" s="595">
        <f>B365</f>
        <v>265</v>
      </c>
      <c r="C364" s="598">
        <f t="shared" ref="C364:I364" si="88">C365</f>
        <v>1.6772151898734176</v>
      </c>
      <c r="D364" s="590"/>
      <c r="E364" s="590"/>
      <c r="F364" s="590"/>
      <c r="G364" s="598">
        <f t="shared" si="88"/>
        <v>518.38</v>
      </c>
      <c r="H364" s="598">
        <f t="shared" si="88"/>
        <v>124.87</v>
      </c>
      <c r="I364" s="600">
        <f t="shared" si="88"/>
        <v>643.25</v>
      </c>
    </row>
    <row r="365" spans="1:9" s="231" customFormat="1" ht="49.5" x14ac:dyDescent="0.25">
      <c r="A365" s="565" t="s">
        <v>8</v>
      </c>
      <c r="B365" s="596">
        <f>SUM(B366:B371)</f>
        <v>265</v>
      </c>
      <c r="C365" s="577">
        <f t="shared" ref="C365:I365" si="89">SUM(C366:C371)</f>
        <v>1.6772151898734176</v>
      </c>
      <c r="D365" s="574"/>
      <c r="E365" s="574"/>
      <c r="F365" s="574"/>
      <c r="G365" s="577">
        <f t="shared" si="89"/>
        <v>518.38</v>
      </c>
      <c r="H365" s="577">
        <f t="shared" si="89"/>
        <v>124.87</v>
      </c>
      <c r="I365" s="578">
        <f t="shared" si="89"/>
        <v>643.25</v>
      </c>
    </row>
    <row r="366" spans="1:9" s="231" customFormat="1" x14ac:dyDescent="0.25">
      <c r="A366" s="566" t="s">
        <v>626</v>
      </c>
      <c r="B366" s="561">
        <v>7</v>
      </c>
      <c r="C366" s="579">
        <f t="shared" si="77"/>
        <v>4.4303797468354431E-2</v>
      </c>
      <c r="D366" s="569">
        <v>6.8478000000000003</v>
      </c>
      <c r="E366" s="570">
        <f t="shared" si="71"/>
        <v>47.934600000000003</v>
      </c>
      <c r="F366" s="571">
        <v>0.3</v>
      </c>
      <c r="G366" s="579">
        <f t="shared" si="72"/>
        <v>14.38</v>
      </c>
      <c r="H366" s="572">
        <f t="shared" si="73"/>
        <v>3.46</v>
      </c>
      <c r="I366" s="573">
        <f t="shared" si="74"/>
        <v>17.84</v>
      </c>
    </row>
    <row r="367" spans="1:9" s="231" customFormat="1" x14ac:dyDescent="0.25">
      <c r="A367" s="566" t="s">
        <v>626</v>
      </c>
      <c r="B367" s="561">
        <v>27</v>
      </c>
      <c r="C367" s="579">
        <f t="shared" si="77"/>
        <v>0.17088607594936708</v>
      </c>
      <c r="D367" s="569">
        <v>6.8478000000000003</v>
      </c>
      <c r="E367" s="570">
        <f t="shared" si="71"/>
        <v>184.89060000000001</v>
      </c>
      <c r="F367" s="571">
        <v>0.3</v>
      </c>
      <c r="G367" s="579">
        <f t="shared" si="72"/>
        <v>55.47</v>
      </c>
      <c r="H367" s="572">
        <f t="shared" si="73"/>
        <v>13.36</v>
      </c>
      <c r="I367" s="573">
        <f t="shared" si="74"/>
        <v>68.83</v>
      </c>
    </row>
    <row r="368" spans="1:9" s="231" customFormat="1" x14ac:dyDescent="0.25">
      <c r="A368" s="566" t="s">
        <v>626</v>
      </c>
      <c r="B368" s="561">
        <v>21</v>
      </c>
      <c r="C368" s="579">
        <f t="shared" si="77"/>
        <v>0.13291139240506328</v>
      </c>
      <c r="D368" s="569">
        <v>6.8478000000000003</v>
      </c>
      <c r="E368" s="570">
        <f t="shared" si="71"/>
        <v>143.8038</v>
      </c>
      <c r="F368" s="571">
        <v>0.3</v>
      </c>
      <c r="G368" s="579">
        <f t="shared" si="72"/>
        <v>43.14</v>
      </c>
      <c r="H368" s="572">
        <f t="shared" si="73"/>
        <v>10.39</v>
      </c>
      <c r="I368" s="573">
        <f t="shared" si="74"/>
        <v>53.53</v>
      </c>
    </row>
    <row r="369" spans="1:9" s="231" customFormat="1" x14ac:dyDescent="0.25">
      <c r="A369" s="566" t="s">
        <v>626</v>
      </c>
      <c r="B369" s="561">
        <v>54</v>
      </c>
      <c r="C369" s="579">
        <f t="shared" si="77"/>
        <v>0.34177215189873417</v>
      </c>
      <c r="D369" s="569">
        <v>6.4348000000000001</v>
      </c>
      <c r="E369" s="570">
        <f t="shared" si="71"/>
        <v>347.47919999999999</v>
      </c>
      <c r="F369" s="571">
        <v>0.3</v>
      </c>
      <c r="G369" s="579">
        <f t="shared" si="72"/>
        <v>104.24</v>
      </c>
      <c r="H369" s="572">
        <f t="shared" si="73"/>
        <v>25.11</v>
      </c>
      <c r="I369" s="573">
        <f t="shared" si="74"/>
        <v>129.35</v>
      </c>
    </row>
    <row r="370" spans="1:9" s="231" customFormat="1" x14ac:dyDescent="0.25">
      <c r="A370" s="566" t="s">
        <v>626</v>
      </c>
      <c r="B370" s="561">
        <v>18</v>
      </c>
      <c r="C370" s="579">
        <f t="shared" si="77"/>
        <v>0.11392405063291139</v>
      </c>
      <c r="D370" s="569">
        <v>6.4348000000000001</v>
      </c>
      <c r="E370" s="570">
        <f t="shared" si="71"/>
        <v>115.82640000000001</v>
      </c>
      <c r="F370" s="571">
        <v>0.3</v>
      </c>
      <c r="G370" s="579">
        <f t="shared" si="72"/>
        <v>34.75</v>
      </c>
      <c r="H370" s="572">
        <f t="shared" si="73"/>
        <v>8.3699999999999992</v>
      </c>
      <c r="I370" s="573">
        <f t="shared" si="74"/>
        <v>43.12</v>
      </c>
    </row>
    <row r="371" spans="1:9" s="231" customFormat="1" x14ac:dyDescent="0.25">
      <c r="A371" s="566" t="s">
        <v>987</v>
      </c>
      <c r="B371" s="561">
        <v>138</v>
      </c>
      <c r="C371" s="579">
        <f t="shared" si="77"/>
        <v>0.87341772151898733</v>
      </c>
      <c r="D371" s="569">
        <v>6.4348000000000001</v>
      </c>
      <c r="E371" s="570">
        <f t="shared" si="71"/>
        <v>888.00239999999997</v>
      </c>
      <c r="F371" s="571">
        <v>0.3</v>
      </c>
      <c r="G371" s="579">
        <f t="shared" si="72"/>
        <v>266.39999999999998</v>
      </c>
      <c r="H371" s="572">
        <f t="shared" si="73"/>
        <v>64.180000000000007</v>
      </c>
      <c r="I371" s="573">
        <f t="shared" si="74"/>
        <v>330.58</v>
      </c>
    </row>
    <row r="372" spans="1:9" s="231" customFormat="1" ht="33" x14ac:dyDescent="0.25">
      <c r="A372" s="582" t="s">
        <v>988</v>
      </c>
      <c r="B372" s="595">
        <f>B373+B378+B386+B393</f>
        <v>727</v>
      </c>
      <c r="C372" s="598">
        <f t="shared" ref="C372:I372" si="90">C373+C378+C386+C393</f>
        <v>4.6012658227848107</v>
      </c>
      <c r="D372" s="590"/>
      <c r="E372" s="590"/>
      <c r="F372" s="590"/>
      <c r="G372" s="598">
        <f t="shared" si="90"/>
        <v>3925.39</v>
      </c>
      <c r="H372" s="598">
        <f t="shared" si="90"/>
        <v>945.63</v>
      </c>
      <c r="I372" s="600">
        <f t="shared" si="90"/>
        <v>4871.0199999999995</v>
      </c>
    </row>
    <row r="373" spans="1:9" s="231" customFormat="1" ht="33" x14ac:dyDescent="0.25">
      <c r="A373" s="565" t="s">
        <v>10</v>
      </c>
      <c r="B373" s="596">
        <f>SUM(B374:B377)</f>
        <v>120</v>
      </c>
      <c r="C373" s="577">
        <f t="shared" ref="C373:I373" si="91">SUM(C374:C377)</f>
        <v>0.759493670886076</v>
      </c>
      <c r="D373" s="574"/>
      <c r="E373" s="574"/>
      <c r="F373" s="574"/>
      <c r="G373" s="577">
        <f t="shared" si="91"/>
        <v>1011.74</v>
      </c>
      <c r="H373" s="577">
        <f t="shared" si="91"/>
        <v>243.72</v>
      </c>
      <c r="I373" s="578">
        <f t="shared" si="91"/>
        <v>1255.46</v>
      </c>
    </row>
    <row r="374" spans="1:9" s="231" customFormat="1" x14ac:dyDescent="0.25">
      <c r="A374" s="566" t="s">
        <v>973</v>
      </c>
      <c r="B374" s="561">
        <v>47</v>
      </c>
      <c r="C374" s="579">
        <f t="shared" si="77"/>
        <v>0.29746835443037972</v>
      </c>
      <c r="D374" s="569">
        <v>8.0949000000000009</v>
      </c>
      <c r="E374" s="570">
        <f t="shared" si="71"/>
        <v>380.46030000000002</v>
      </c>
      <c r="F374" s="571">
        <v>1</v>
      </c>
      <c r="G374" s="579">
        <f t="shared" si="72"/>
        <v>380.46</v>
      </c>
      <c r="H374" s="572">
        <f t="shared" si="73"/>
        <v>91.65</v>
      </c>
      <c r="I374" s="573">
        <f t="shared" si="74"/>
        <v>472.11</v>
      </c>
    </row>
    <row r="375" spans="1:9" s="231" customFormat="1" x14ac:dyDescent="0.25">
      <c r="A375" s="566" t="s">
        <v>973</v>
      </c>
      <c r="B375" s="561">
        <v>16</v>
      </c>
      <c r="C375" s="579">
        <f t="shared" si="77"/>
        <v>0.10126582278481013</v>
      </c>
      <c r="D375" s="569">
        <v>8.0949000000000009</v>
      </c>
      <c r="E375" s="570">
        <f t="shared" si="71"/>
        <v>129.51840000000001</v>
      </c>
      <c r="F375" s="571">
        <v>1</v>
      </c>
      <c r="G375" s="579">
        <f t="shared" si="72"/>
        <v>129.52000000000001</v>
      </c>
      <c r="H375" s="572">
        <f t="shared" si="73"/>
        <v>31.2</v>
      </c>
      <c r="I375" s="573">
        <f t="shared" si="74"/>
        <v>160.72</v>
      </c>
    </row>
    <row r="376" spans="1:9" s="231" customFormat="1" x14ac:dyDescent="0.25">
      <c r="A376" s="566" t="s">
        <v>973</v>
      </c>
      <c r="B376" s="561">
        <v>32</v>
      </c>
      <c r="C376" s="579">
        <f t="shared" si="77"/>
        <v>0.20253164556962025</v>
      </c>
      <c r="D376" s="569">
        <v>8.0949000000000009</v>
      </c>
      <c r="E376" s="570">
        <f t="shared" si="71"/>
        <v>259.03680000000003</v>
      </c>
      <c r="F376" s="571">
        <v>1</v>
      </c>
      <c r="G376" s="579">
        <f t="shared" si="72"/>
        <v>259.04000000000002</v>
      </c>
      <c r="H376" s="572">
        <f t="shared" si="73"/>
        <v>62.4</v>
      </c>
      <c r="I376" s="573">
        <f t="shared" si="74"/>
        <v>321.44</v>
      </c>
    </row>
    <row r="377" spans="1:9" s="231" customFormat="1" x14ac:dyDescent="0.25">
      <c r="A377" s="566" t="s">
        <v>989</v>
      </c>
      <c r="B377" s="561">
        <v>25</v>
      </c>
      <c r="C377" s="579">
        <f t="shared" si="77"/>
        <v>0.15822784810126583</v>
      </c>
      <c r="D377" s="569">
        <v>9.7088999999999999</v>
      </c>
      <c r="E377" s="570">
        <f t="shared" si="71"/>
        <v>242.7225</v>
      </c>
      <c r="F377" s="571">
        <v>1</v>
      </c>
      <c r="G377" s="579">
        <f t="shared" si="72"/>
        <v>242.72</v>
      </c>
      <c r="H377" s="572">
        <f t="shared" si="73"/>
        <v>58.47</v>
      </c>
      <c r="I377" s="573">
        <f t="shared" si="74"/>
        <v>301.19</v>
      </c>
    </row>
    <row r="378" spans="1:9" s="231" customFormat="1" ht="49.5" x14ac:dyDescent="0.25">
      <c r="A378" s="565" t="s">
        <v>8</v>
      </c>
      <c r="B378" s="596">
        <f>SUM(B379:B385)</f>
        <v>275.5</v>
      </c>
      <c r="C378" s="577">
        <f t="shared" ref="C378:I378" si="92">SUM(C379:C385)</f>
        <v>1.7436708860759496</v>
      </c>
      <c r="D378" s="574"/>
      <c r="E378" s="574"/>
      <c r="F378" s="574"/>
      <c r="G378" s="577">
        <f t="shared" si="92"/>
        <v>1553.4099999999999</v>
      </c>
      <c r="H378" s="577">
        <f t="shared" si="92"/>
        <v>374.23</v>
      </c>
      <c r="I378" s="578">
        <f t="shared" si="92"/>
        <v>1927.6399999999999</v>
      </c>
    </row>
    <row r="379" spans="1:9" s="231" customFormat="1" x14ac:dyDescent="0.25">
      <c r="A379" s="566" t="s">
        <v>510</v>
      </c>
      <c r="B379" s="561">
        <v>47</v>
      </c>
      <c r="C379" s="579">
        <f t="shared" si="77"/>
        <v>0.29746835443037972</v>
      </c>
      <c r="D379" s="569">
        <v>6.5885999999999996</v>
      </c>
      <c r="E379" s="570">
        <f t="shared" si="71"/>
        <v>309.66419999999999</v>
      </c>
      <c r="F379" s="571">
        <v>1</v>
      </c>
      <c r="G379" s="579">
        <f t="shared" si="72"/>
        <v>309.66000000000003</v>
      </c>
      <c r="H379" s="572">
        <f t="shared" si="73"/>
        <v>74.599999999999994</v>
      </c>
      <c r="I379" s="573">
        <f t="shared" si="74"/>
        <v>384.26</v>
      </c>
    </row>
    <row r="380" spans="1:9" s="231" customFormat="1" x14ac:dyDescent="0.25">
      <c r="A380" s="566" t="s">
        <v>990</v>
      </c>
      <c r="B380" s="561">
        <v>60</v>
      </c>
      <c r="C380" s="579">
        <f t="shared" si="77"/>
        <v>0.379746835443038</v>
      </c>
      <c r="D380" s="569">
        <v>5.3228</v>
      </c>
      <c r="E380" s="570">
        <f t="shared" si="71"/>
        <v>319.36799999999999</v>
      </c>
      <c r="F380" s="571">
        <v>1</v>
      </c>
      <c r="G380" s="579">
        <f t="shared" si="72"/>
        <v>319.37</v>
      </c>
      <c r="H380" s="572">
        <f t="shared" si="73"/>
        <v>76.94</v>
      </c>
      <c r="I380" s="573">
        <f t="shared" si="74"/>
        <v>396.31</v>
      </c>
    </row>
    <row r="381" spans="1:9" s="231" customFormat="1" x14ac:dyDescent="0.25">
      <c r="A381" s="566" t="s">
        <v>990</v>
      </c>
      <c r="B381" s="561">
        <v>32.5</v>
      </c>
      <c r="C381" s="579">
        <f t="shared" si="77"/>
        <v>0.20569620253164558</v>
      </c>
      <c r="D381" s="569">
        <v>5.6643999999999997</v>
      </c>
      <c r="E381" s="570">
        <f t="shared" si="71"/>
        <v>184.09299999999999</v>
      </c>
      <c r="F381" s="571">
        <v>1</v>
      </c>
      <c r="G381" s="579">
        <f t="shared" si="72"/>
        <v>184.09</v>
      </c>
      <c r="H381" s="572">
        <f t="shared" si="73"/>
        <v>44.35</v>
      </c>
      <c r="I381" s="573">
        <f t="shared" si="74"/>
        <v>228.44</v>
      </c>
    </row>
    <row r="382" spans="1:9" s="231" customFormat="1" x14ac:dyDescent="0.25">
      <c r="A382" s="566" t="s">
        <v>990</v>
      </c>
      <c r="B382" s="561">
        <v>48</v>
      </c>
      <c r="C382" s="579">
        <f t="shared" si="77"/>
        <v>0.30379746835443039</v>
      </c>
      <c r="D382" s="569">
        <v>5.3228</v>
      </c>
      <c r="E382" s="570">
        <f t="shared" si="71"/>
        <v>255.49439999999998</v>
      </c>
      <c r="F382" s="571">
        <v>1</v>
      </c>
      <c r="G382" s="579">
        <f t="shared" si="72"/>
        <v>255.49</v>
      </c>
      <c r="H382" s="572">
        <f t="shared" si="73"/>
        <v>61.55</v>
      </c>
      <c r="I382" s="573">
        <f t="shared" si="74"/>
        <v>317.04000000000002</v>
      </c>
    </row>
    <row r="383" spans="1:9" s="231" customFormat="1" x14ac:dyDescent="0.25">
      <c r="A383" s="566" t="s">
        <v>990</v>
      </c>
      <c r="B383" s="561">
        <v>48</v>
      </c>
      <c r="C383" s="579">
        <f t="shared" si="77"/>
        <v>0.30379746835443039</v>
      </c>
      <c r="D383" s="569">
        <v>5.6643999999999997</v>
      </c>
      <c r="E383" s="570">
        <f t="shared" si="71"/>
        <v>271.89119999999997</v>
      </c>
      <c r="F383" s="571">
        <v>1</v>
      </c>
      <c r="G383" s="579">
        <f t="shared" si="72"/>
        <v>271.89</v>
      </c>
      <c r="H383" s="572">
        <f t="shared" si="73"/>
        <v>65.5</v>
      </c>
      <c r="I383" s="573">
        <f t="shared" si="74"/>
        <v>337.39</v>
      </c>
    </row>
    <row r="384" spans="1:9" s="231" customFormat="1" x14ac:dyDescent="0.25">
      <c r="A384" s="566" t="s">
        <v>990</v>
      </c>
      <c r="B384" s="561">
        <v>8</v>
      </c>
      <c r="C384" s="579">
        <f t="shared" si="77"/>
        <v>5.0632911392405063E-2</v>
      </c>
      <c r="D384" s="569">
        <v>5.3228</v>
      </c>
      <c r="E384" s="570">
        <f t="shared" si="71"/>
        <v>42.5824</v>
      </c>
      <c r="F384" s="571">
        <v>1</v>
      </c>
      <c r="G384" s="579">
        <f t="shared" si="72"/>
        <v>42.58</v>
      </c>
      <c r="H384" s="572">
        <f t="shared" si="73"/>
        <v>10.26</v>
      </c>
      <c r="I384" s="573">
        <f t="shared" si="74"/>
        <v>52.839999999999996</v>
      </c>
    </row>
    <row r="385" spans="1:9" s="231" customFormat="1" x14ac:dyDescent="0.25">
      <c r="A385" s="566" t="s">
        <v>990</v>
      </c>
      <c r="B385" s="561">
        <v>32</v>
      </c>
      <c r="C385" s="579">
        <f t="shared" si="77"/>
        <v>0.20253164556962025</v>
      </c>
      <c r="D385" s="569">
        <v>5.3228</v>
      </c>
      <c r="E385" s="570">
        <f t="shared" si="71"/>
        <v>170.3296</v>
      </c>
      <c r="F385" s="571">
        <v>1</v>
      </c>
      <c r="G385" s="579">
        <f t="shared" si="72"/>
        <v>170.33</v>
      </c>
      <c r="H385" s="572">
        <f t="shared" si="73"/>
        <v>41.03</v>
      </c>
      <c r="I385" s="573">
        <f t="shared" si="74"/>
        <v>211.36</v>
      </c>
    </row>
    <row r="386" spans="1:9" s="231" customFormat="1" ht="49.5" x14ac:dyDescent="0.25">
      <c r="A386" s="565" t="s">
        <v>9</v>
      </c>
      <c r="B386" s="596">
        <f>SUM(B387:B392)</f>
        <v>188.5</v>
      </c>
      <c r="C386" s="577">
        <f t="shared" ref="C386:I386" si="93">SUM(C387:C392)</f>
        <v>1.1930379746835444</v>
      </c>
      <c r="D386" s="574"/>
      <c r="E386" s="574"/>
      <c r="F386" s="574"/>
      <c r="G386" s="577">
        <f t="shared" si="93"/>
        <v>874.55</v>
      </c>
      <c r="H386" s="577">
        <f t="shared" si="93"/>
        <v>210.67</v>
      </c>
      <c r="I386" s="578">
        <f t="shared" si="93"/>
        <v>1085.2199999999998</v>
      </c>
    </row>
    <row r="387" spans="1:9" s="231" customFormat="1" x14ac:dyDescent="0.25">
      <c r="A387" s="566" t="s">
        <v>62</v>
      </c>
      <c r="B387" s="561">
        <v>36</v>
      </c>
      <c r="C387" s="579">
        <f t="shared" si="77"/>
        <v>0.22784810126582278</v>
      </c>
      <c r="D387" s="569">
        <v>4.6395</v>
      </c>
      <c r="E387" s="570">
        <f t="shared" si="71"/>
        <v>167.02199999999999</v>
      </c>
      <c r="F387" s="571">
        <v>1</v>
      </c>
      <c r="G387" s="579">
        <f t="shared" si="72"/>
        <v>167.02</v>
      </c>
      <c r="H387" s="572">
        <f t="shared" si="73"/>
        <v>40.24</v>
      </c>
      <c r="I387" s="573">
        <f t="shared" si="74"/>
        <v>207.26000000000002</v>
      </c>
    </row>
    <row r="388" spans="1:9" s="231" customFormat="1" x14ac:dyDescent="0.25">
      <c r="A388" s="566" t="s">
        <v>62</v>
      </c>
      <c r="B388" s="561">
        <v>24</v>
      </c>
      <c r="C388" s="579">
        <f t="shared" si="77"/>
        <v>0.15189873417721519</v>
      </c>
      <c r="D388" s="569">
        <v>4.6395</v>
      </c>
      <c r="E388" s="570">
        <f t="shared" si="71"/>
        <v>111.348</v>
      </c>
      <c r="F388" s="571">
        <v>1</v>
      </c>
      <c r="G388" s="579">
        <f t="shared" si="72"/>
        <v>111.35</v>
      </c>
      <c r="H388" s="572">
        <f t="shared" si="73"/>
        <v>26.82</v>
      </c>
      <c r="I388" s="573">
        <f t="shared" si="74"/>
        <v>138.16999999999999</v>
      </c>
    </row>
    <row r="389" spans="1:9" s="231" customFormat="1" x14ac:dyDescent="0.25">
      <c r="A389" s="566" t="s">
        <v>62</v>
      </c>
      <c r="B389" s="561">
        <v>48</v>
      </c>
      <c r="C389" s="579">
        <f t="shared" si="77"/>
        <v>0.30379746835443039</v>
      </c>
      <c r="D389" s="569">
        <v>4.6395</v>
      </c>
      <c r="E389" s="570">
        <f t="shared" si="71"/>
        <v>222.696</v>
      </c>
      <c r="F389" s="571">
        <v>1</v>
      </c>
      <c r="G389" s="579">
        <f t="shared" si="72"/>
        <v>222.7</v>
      </c>
      <c r="H389" s="572">
        <f t="shared" si="73"/>
        <v>53.65</v>
      </c>
      <c r="I389" s="573">
        <f t="shared" si="74"/>
        <v>276.34999999999997</v>
      </c>
    </row>
    <row r="390" spans="1:9" s="231" customFormat="1" x14ac:dyDescent="0.25">
      <c r="A390" s="566" t="s">
        <v>62</v>
      </c>
      <c r="B390" s="561">
        <v>24</v>
      </c>
      <c r="C390" s="579">
        <f t="shared" si="77"/>
        <v>0.15189873417721519</v>
      </c>
      <c r="D390" s="569">
        <v>4.6395</v>
      </c>
      <c r="E390" s="570">
        <f t="shared" si="71"/>
        <v>111.348</v>
      </c>
      <c r="F390" s="571">
        <v>1</v>
      </c>
      <c r="G390" s="579">
        <f t="shared" si="72"/>
        <v>111.35</v>
      </c>
      <c r="H390" s="572">
        <f t="shared" si="73"/>
        <v>26.82</v>
      </c>
      <c r="I390" s="573">
        <f t="shared" si="74"/>
        <v>138.16999999999999</v>
      </c>
    </row>
    <row r="391" spans="1:9" s="231" customFormat="1" x14ac:dyDescent="0.25">
      <c r="A391" s="566" t="s">
        <v>62</v>
      </c>
      <c r="B391" s="561">
        <v>24</v>
      </c>
      <c r="C391" s="579">
        <f t="shared" si="77"/>
        <v>0.15189873417721519</v>
      </c>
      <c r="D391" s="569">
        <v>4.6395</v>
      </c>
      <c r="E391" s="570">
        <f t="shared" si="71"/>
        <v>111.348</v>
      </c>
      <c r="F391" s="571">
        <v>1</v>
      </c>
      <c r="G391" s="579">
        <f t="shared" si="72"/>
        <v>111.35</v>
      </c>
      <c r="H391" s="572">
        <f t="shared" si="73"/>
        <v>26.82</v>
      </c>
      <c r="I391" s="573">
        <f t="shared" si="74"/>
        <v>138.16999999999999</v>
      </c>
    </row>
    <row r="392" spans="1:9" s="231" customFormat="1" x14ac:dyDescent="0.25">
      <c r="A392" s="566" t="s">
        <v>62</v>
      </c>
      <c r="B392" s="561">
        <v>32.5</v>
      </c>
      <c r="C392" s="579">
        <f t="shared" si="77"/>
        <v>0.20569620253164558</v>
      </c>
      <c r="D392" s="569">
        <v>4.6395</v>
      </c>
      <c r="E392" s="570">
        <f t="shared" si="71"/>
        <v>150.78375</v>
      </c>
      <c r="F392" s="571">
        <v>1</v>
      </c>
      <c r="G392" s="579">
        <f t="shared" si="72"/>
        <v>150.78</v>
      </c>
      <c r="H392" s="572">
        <f t="shared" si="73"/>
        <v>36.32</v>
      </c>
      <c r="I392" s="573">
        <f t="shared" si="74"/>
        <v>187.1</v>
      </c>
    </row>
    <row r="393" spans="1:9" s="231" customFormat="1" ht="33" x14ac:dyDescent="0.25">
      <c r="A393" s="565" t="s">
        <v>7</v>
      </c>
      <c r="B393" s="596">
        <f>SUM(B394:B398)</f>
        <v>143</v>
      </c>
      <c r="C393" s="577">
        <f t="shared" ref="C393:I393" si="94">SUM(C394:C398)</f>
        <v>0.90506329113924044</v>
      </c>
      <c r="D393" s="574"/>
      <c r="E393" s="574"/>
      <c r="F393" s="574"/>
      <c r="G393" s="577">
        <f t="shared" si="94"/>
        <v>485.69</v>
      </c>
      <c r="H393" s="577">
        <f t="shared" si="94"/>
        <v>117.00999999999999</v>
      </c>
      <c r="I393" s="578">
        <f t="shared" si="94"/>
        <v>602.70000000000005</v>
      </c>
    </row>
    <row r="394" spans="1:9" s="231" customFormat="1" x14ac:dyDescent="0.25">
      <c r="A394" s="566" t="s">
        <v>76</v>
      </c>
      <c r="B394" s="561">
        <v>16</v>
      </c>
      <c r="C394" s="579">
        <f t="shared" si="77"/>
        <v>0.10126582278481013</v>
      </c>
      <c r="D394" s="569">
        <v>3.1589</v>
      </c>
      <c r="E394" s="570">
        <f t="shared" si="71"/>
        <v>50.542400000000001</v>
      </c>
      <c r="F394" s="571">
        <v>1</v>
      </c>
      <c r="G394" s="579">
        <f t="shared" si="72"/>
        <v>50.54</v>
      </c>
      <c r="H394" s="572">
        <f t="shared" si="73"/>
        <v>12.18</v>
      </c>
      <c r="I394" s="573">
        <f t="shared" si="74"/>
        <v>62.72</v>
      </c>
    </row>
    <row r="395" spans="1:9" s="231" customFormat="1" x14ac:dyDescent="0.25">
      <c r="A395" s="566" t="s">
        <v>948</v>
      </c>
      <c r="B395" s="561">
        <v>39</v>
      </c>
      <c r="C395" s="579">
        <f t="shared" si="77"/>
        <v>0.24683544303797469</v>
      </c>
      <c r="D395" s="569">
        <v>3.5886</v>
      </c>
      <c r="E395" s="570">
        <f t="shared" si="71"/>
        <v>139.9554</v>
      </c>
      <c r="F395" s="571">
        <v>1</v>
      </c>
      <c r="G395" s="579">
        <f t="shared" si="72"/>
        <v>139.96</v>
      </c>
      <c r="H395" s="572">
        <f t="shared" si="73"/>
        <v>33.72</v>
      </c>
      <c r="I395" s="573">
        <f t="shared" si="74"/>
        <v>173.68</v>
      </c>
    </row>
    <row r="396" spans="1:9" s="231" customFormat="1" x14ac:dyDescent="0.25">
      <c r="A396" s="566" t="s">
        <v>63</v>
      </c>
      <c r="B396" s="561">
        <v>24</v>
      </c>
      <c r="C396" s="579">
        <f t="shared" si="77"/>
        <v>0.15189873417721519</v>
      </c>
      <c r="D396" s="569">
        <v>3.3207</v>
      </c>
      <c r="E396" s="570">
        <f t="shared" si="71"/>
        <v>79.696799999999996</v>
      </c>
      <c r="F396" s="571">
        <v>1</v>
      </c>
      <c r="G396" s="579">
        <f t="shared" si="72"/>
        <v>79.7</v>
      </c>
      <c r="H396" s="572">
        <f t="shared" si="73"/>
        <v>19.2</v>
      </c>
      <c r="I396" s="573">
        <f t="shared" si="74"/>
        <v>98.9</v>
      </c>
    </row>
    <row r="397" spans="1:9" s="231" customFormat="1" x14ac:dyDescent="0.25">
      <c r="A397" s="566" t="s">
        <v>63</v>
      </c>
      <c r="B397" s="561">
        <v>16</v>
      </c>
      <c r="C397" s="579">
        <f t="shared" si="77"/>
        <v>0.10126582278481013</v>
      </c>
      <c r="D397" s="569">
        <v>3.5063</v>
      </c>
      <c r="E397" s="570">
        <f t="shared" ref="E397:E460" si="95">B397*D397</f>
        <v>56.1008</v>
      </c>
      <c r="F397" s="571">
        <v>1</v>
      </c>
      <c r="G397" s="579">
        <f t="shared" ref="G397:G460" si="96">ROUND(E397*F397,2)</f>
        <v>56.1</v>
      </c>
      <c r="H397" s="572">
        <f t="shared" ref="H397:H460" si="97">ROUND(G397*0.2409,2)</f>
        <v>13.51</v>
      </c>
      <c r="I397" s="573">
        <f t="shared" ref="I397:I460" si="98">H397+G397</f>
        <v>69.61</v>
      </c>
    </row>
    <row r="398" spans="1:9" s="231" customFormat="1" x14ac:dyDescent="0.25">
      <c r="A398" s="566" t="s">
        <v>63</v>
      </c>
      <c r="B398" s="561">
        <v>48</v>
      </c>
      <c r="C398" s="579">
        <f t="shared" si="77"/>
        <v>0.30379746835443039</v>
      </c>
      <c r="D398" s="569">
        <v>3.3207</v>
      </c>
      <c r="E398" s="570">
        <f t="shared" si="95"/>
        <v>159.39359999999999</v>
      </c>
      <c r="F398" s="571">
        <v>1</v>
      </c>
      <c r="G398" s="579">
        <f t="shared" si="96"/>
        <v>159.38999999999999</v>
      </c>
      <c r="H398" s="572">
        <f t="shared" si="97"/>
        <v>38.4</v>
      </c>
      <c r="I398" s="573">
        <f t="shared" si="98"/>
        <v>197.79</v>
      </c>
    </row>
    <row r="399" spans="1:9" s="231" customFormat="1" x14ac:dyDescent="0.25">
      <c r="A399" s="582" t="s">
        <v>991</v>
      </c>
      <c r="B399" s="595">
        <f>B400+B404+B410+B412</f>
        <v>240</v>
      </c>
      <c r="C399" s="598">
        <f t="shared" ref="C399:I399" si="99">C400+C404+C410+C412</f>
        <v>1.518987341772152</v>
      </c>
      <c r="D399" s="590"/>
      <c r="E399" s="590"/>
      <c r="F399" s="590"/>
      <c r="G399" s="598">
        <f t="shared" si="99"/>
        <v>1354</v>
      </c>
      <c r="H399" s="598">
        <f t="shared" si="99"/>
        <v>326.18</v>
      </c>
      <c r="I399" s="600">
        <f t="shared" si="99"/>
        <v>1680.18</v>
      </c>
    </row>
    <row r="400" spans="1:9" s="231" customFormat="1" ht="33" x14ac:dyDescent="0.25">
      <c r="A400" s="565" t="s">
        <v>10</v>
      </c>
      <c r="B400" s="596">
        <f>SUM(B401:B403)</f>
        <v>48</v>
      </c>
      <c r="C400" s="577">
        <f t="shared" ref="C400:I400" si="100">SUM(C401:C403)</f>
        <v>0.30379746835443039</v>
      </c>
      <c r="D400" s="574"/>
      <c r="E400" s="574"/>
      <c r="F400" s="574"/>
      <c r="G400" s="577">
        <f t="shared" si="100"/>
        <v>440.20000000000005</v>
      </c>
      <c r="H400" s="577">
        <f t="shared" si="100"/>
        <v>106.04</v>
      </c>
      <c r="I400" s="578">
        <f t="shared" si="100"/>
        <v>546.24</v>
      </c>
    </row>
    <row r="401" spans="1:9" s="231" customFormat="1" x14ac:dyDescent="0.25">
      <c r="A401" s="566" t="s">
        <v>719</v>
      </c>
      <c r="B401" s="561">
        <v>16</v>
      </c>
      <c r="C401" s="579">
        <f t="shared" si="77"/>
        <v>0.10126582278481013</v>
      </c>
      <c r="D401" s="569">
        <v>8.0949000000000009</v>
      </c>
      <c r="E401" s="570">
        <f t="shared" si="95"/>
        <v>129.51840000000001</v>
      </c>
      <c r="F401" s="571">
        <v>1</v>
      </c>
      <c r="G401" s="579">
        <f t="shared" si="96"/>
        <v>129.52000000000001</v>
      </c>
      <c r="H401" s="572">
        <f t="shared" si="97"/>
        <v>31.2</v>
      </c>
      <c r="I401" s="573">
        <f t="shared" si="98"/>
        <v>160.72</v>
      </c>
    </row>
    <row r="402" spans="1:9" s="231" customFormat="1" x14ac:dyDescent="0.25">
      <c r="A402" s="566" t="s">
        <v>963</v>
      </c>
      <c r="B402" s="561">
        <v>16</v>
      </c>
      <c r="C402" s="579">
        <f t="shared" si="77"/>
        <v>0.10126582278481013</v>
      </c>
      <c r="D402" s="569">
        <v>9.7088999999999999</v>
      </c>
      <c r="E402" s="570">
        <f t="shared" si="95"/>
        <v>155.3424</v>
      </c>
      <c r="F402" s="571">
        <v>1</v>
      </c>
      <c r="G402" s="579">
        <f t="shared" si="96"/>
        <v>155.34</v>
      </c>
      <c r="H402" s="572">
        <f t="shared" si="97"/>
        <v>37.42</v>
      </c>
      <c r="I402" s="573">
        <f t="shared" si="98"/>
        <v>192.76</v>
      </c>
    </row>
    <row r="403" spans="1:9" s="231" customFormat="1" x14ac:dyDescent="0.25">
      <c r="A403" s="566" t="s">
        <v>992</v>
      </c>
      <c r="B403" s="561">
        <v>16</v>
      </c>
      <c r="C403" s="579">
        <f t="shared" ref="C403:C465" si="101">B403/158</f>
        <v>0.10126582278481013</v>
      </c>
      <c r="D403" s="569">
        <v>9.7088999999999999</v>
      </c>
      <c r="E403" s="570">
        <f t="shared" si="95"/>
        <v>155.3424</v>
      </c>
      <c r="F403" s="571">
        <v>1</v>
      </c>
      <c r="G403" s="579">
        <f t="shared" si="96"/>
        <v>155.34</v>
      </c>
      <c r="H403" s="572">
        <f t="shared" si="97"/>
        <v>37.42</v>
      </c>
      <c r="I403" s="573">
        <f t="shared" si="98"/>
        <v>192.76</v>
      </c>
    </row>
    <row r="404" spans="1:9" s="231" customFormat="1" ht="49.5" x14ac:dyDescent="0.25">
      <c r="A404" s="565" t="s">
        <v>8</v>
      </c>
      <c r="B404" s="596">
        <f>SUM(B405:B409)</f>
        <v>96</v>
      </c>
      <c r="C404" s="577">
        <f t="shared" ref="C404:I404" si="102">SUM(C405:C409)</f>
        <v>0.60759493670886078</v>
      </c>
      <c r="D404" s="574"/>
      <c r="E404" s="574"/>
      <c r="F404" s="574"/>
      <c r="G404" s="577">
        <f t="shared" si="102"/>
        <v>568.71999999999991</v>
      </c>
      <c r="H404" s="577">
        <f t="shared" si="102"/>
        <v>137</v>
      </c>
      <c r="I404" s="578">
        <f t="shared" si="102"/>
        <v>705.72</v>
      </c>
    </row>
    <row r="405" spans="1:9" s="231" customFormat="1" x14ac:dyDescent="0.25">
      <c r="A405" s="566" t="s">
        <v>964</v>
      </c>
      <c r="B405" s="561">
        <v>24</v>
      </c>
      <c r="C405" s="579">
        <f t="shared" si="101"/>
        <v>0.15189873417721519</v>
      </c>
      <c r="D405" s="569">
        <v>5.6643999999999997</v>
      </c>
      <c r="E405" s="570">
        <f t="shared" si="95"/>
        <v>135.94559999999998</v>
      </c>
      <c r="F405" s="571">
        <v>1</v>
      </c>
      <c r="G405" s="579">
        <f t="shared" si="96"/>
        <v>135.94999999999999</v>
      </c>
      <c r="H405" s="572">
        <f t="shared" si="97"/>
        <v>32.75</v>
      </c>
      <c r="I405" s="573">
        <f t="shared" si="98"/>
        <v>168.7</v>
      </c>
    </row>
    <row r="406" spans="1:9" s="231" customFormat="1" x14ac:dyDescent="0.25">
      <c r="A406" s="566" t="s">
        <v>964</v>
      </c>
      <c r="B406" s="561">
        <v>16</v>
      </c>
      <c r="C406" s="579">
        <f t="shared" si="101"/>
        <v>0.10126582278481013</v>
      </c>
      <c r="D406" s="569">
        <v>5.9809999999999999</v>
      </c>
      <c r="E406" s="570">
        <f t="shared" si="95"/>
        <v>95.695999999999998</v>
      </c>
      <c r="F406" s="571">
        <v>1</v>
      </c>
      <c r="G406" s="579">
        <f t="shared" si="96"/>
        <v>95.7</v>
      </c>
      <c r="H406" s="572">
        <f t="shared" si="97"/>
        <v>23.05</v>
      </c>
      <c r="I406" s="573">
        <f t="shared" si="98"/>
        <v>118.75</v>
      </c>
    </row>
    <row r="407" spans="1:9" s="231" customFormat="1" x14ac:dyDescent="0.25">
      <c r="A407" s="566" t="s">
        <v>964</v>
      </c>
      <c r="B407" s="561">
        <v>16</v>
      </c>
      <c r="C407" s="579">
        <f t="shared" si="101"/>
        <v>0.10126582278481013</v>
      </c>
      <c r="D407" s="569">
        <v>5.9809999999999999</v>
      </c>
      <c r="E407" s="570">
        <f t="shared" si="95"/>
        <v>95.695999999999998</v>
      </c>
      <c r="F407" s="571">
        <v>1</v>
      </c>
      <c r="G407" s="579">
        <f t="shared" si="96"/>
        <v>95.7</v>
      </c>
      <c r="H407" s="572">
        <f t="shared" si="97"/>
        <v>23.05</v>
      </c>
      <c r="I407" s="573">
        <f t="shared" si="98"/>
        <v>118.75</v>
      </c>
    </row>
    <row r="408" spans="1:9" s="231" customFormat="1" x14ac:dyDescent="0.25">
      <c r="A408" s="566" t="s">
        <v>964</v>
      </c>
      <c r="B408" s="561">
        <v>24</v>
      </c>
      <c r="C408" s="579">
        <f t="shared" si="101"/>
        <v>0.15189873417721519</v>
      </c>
      <c r="D408" s="569">
        <v>5.6643999999999997</v>
      </c>
      <c r="E408" s="570">
        <f t="shared" si="95"/>
        <v>135.94559999999998</v>
      </c>
      <c r="F408" s="571">
        <v>1</v>
      </c>
      <c r="G408" s="579">
        <f t="shared" si="96"/>
        <v>135.94999999999999</v>
      </c>
      <c r="H408" s="572">
        <f t="shared" si="97"/>
        <v>32.75</v>
      </c>
      <c r="I408" s="573">
        <f t="shared" si="98"/>
        <v>168.7</v>
      </c>
    </row>
    <row r="409" spans="1:9" s="231" customFormat="1" x14ac:dyDescent="0.25">
      <c r="A409" s="566" t="s">
        <v>510</v>
      </c>
      <c r="B409" s="561">
        <v>16</v>
      </c>
      <c r="C409" s="579">
        <f t="shared" si="101"/>
        <v>0.10126582278481013</v>
      </c>
      <c r="D409" s="569">
        <v>6.5885999999999996</v>
      </c>
      <c r="E409" s="570">
        <f t="shared" si="95"/>
        <v>105.41759999999999</v>
      </c>
      <c r="F409" s="571">
        <v>1</v>
      </c>
      <c r="G409" s="579">
        <f t="shared" si="96"/>
        <v>105.42</v>
      </c>
      <c r="H409" s="572">
        <f t="shared" si="97"/>
        <v>25.4</v>
      </c>
      <c r="I409" s="573">
        <f t="shared" si="98"/>
        <v>130.82</v>
      </c>
    </row>
    <row r="410" spans="1:9" s="231" customFormat="1" ht="49.5" x14ac:dyDescent="0.25">
      <c r="A410" s="565" t="s">
        <v>9</v>
      </c>
      <c r="B410" s="596">
        <f>B411</f>
        <v>16</v>
      </c>
      <c r="C410" s="577">
        <f t="shared" ref="C410:I410" si="103">C411</f>
        <v>0.10126582278481013</v>
      </c>
      <c r="D410" s="574"/>
      <c r="E410" s="574"/>
      <c r="F410" s="574"/>
      <c r="G410" s="577">
        <f t="shared" si="103"/>
        <v>78.38</v>
      </c>
      <c r="H410" s="577">
        <f t="shared" si="103"/>
        <v>18.88</v>
      </c>
      <c r="I410" s="578">
        <f t="shared" si="103"/>
        <v>97.259999999999991</v>
      </c>
    </row>
    <row r="411" spans="1:9" s="231" customFormat="1" x14ac:dyDescent="0.25">
      <c r="A411" s="566" t="s">
        <v>62</v>
      </c>
      <c r="B411" s="561">
        <v>16</v>
      </c>
      <c r="C411" s="579">
        <f t="shared" si="101"/>
        <v>0.10126582278481013</v>
      </c>
      <c r="D411" s="569">
        <v>4.8986999999999998</v>
      </c>
      <c r="E411" s="570">
        <f t="shared" si="95"/>
        <v>78.379199999999997</v>
      </c>
      <c r="F411" s="571">
        <v>1</v>
      </c>
      <c r="G411" s="579">
        <f t="shared" si="96"/>
        <v>78.38</v>
      </c>
      <c r="H411" s="572">
        <f t="shared" si="97"/>
        <v>18.88</v>
      </c>
      <c r="I411" s="573">
        <f t="shared" si="98"/>
        <v>97.259999999999991</v>
      </c>
    </row>
    <row r="412" spans="1:9" s="231" customFormat="1" ht="33" x14ac:dyDescent="0.25">
      <c r="A412" s="565" t="s">
        <v>7</v>
      </c>
      <c r="B412" s="596">
        <f>SUM(B413:B417)</f>
        <v>80</v>
      </c>
      <c r="C412" s="577">
        <f t="shared" ref="C412:I412" si="104">SUM(C413:C417)</f>
        <v>0.50632911392405067</v>
      </c>
      <c r="D412" s="574"/>
      <c r="E412" s="574"/>
      <c r="F412" s="574"/>
      <c r="G412" s="577">
        <f t="shared" si="104"/>
        <v>266.7</v>
      </c>
      <c r="H412" s="577">
        <f t="shared" si="104"/>
        <v>64.260000000000005</v>
      </c>
      <c r="I412" s="578">
        <f t="shared" si="104"/>
        <v>330.96000000000004</v>
      </c>
    </row>
    <row r="413" spans="1:9" s="231" customFormat="1" x14ac:dyDescent="0.25">
      <c r="A413" s="566" t="s">
        <v>76</v>
      </c>
      <c r="B413" s="561">
        <v>16</v>
      </c>
      <c r="C413" s="579">
        <f t="shared" si="101"/>
        <v>0.10126582278481013</v>
      </c>
      <c r="D413" s="569">
        <v>3.1589</v>
      </c>
      <c r="E413" s="570">
        <f t="shared" si="95"/>
        <v>50.542400000000001</v>
      </c>
      <c r="F413" s="571">
        <v>1</v>
      </c>
      <c r="G413" s="579">
        <f t="shared" si="96"/>
        <v>50.54</v>
      </c>
      <c r="H413" s="572">
        <f t="shared" si="97"/>
        <v>12.18</v>
      </c>
      <c r="I413" s="573">
        <f t="shared" si="98"/>
        <v>62.72</v>
      </c>
    </row>
    <row r="414" spans="1:9" s="231" customFormat="1" x14ac:dyDescent="0.25">
      <c r="A414" s="566" t="s">
        <v>948</v>
      </c>
      <c r="B414" s="561">
        <v>8</v>
      </c>
      <c r="C414" s="579">
        <f t="shared" si="101"/>
        <v>5.0632911392405063E-2</v>
      </c>
      <c r="D414" s="569">
        <v>3.5886</v>
      </c>
      <c r="E414" s="570">
        <f t="shared" si="95"/>
        <v>28.7088</v>
      </c>
      <c r="F414" s="571">
        <v>1</v>
      </c>
      <c r="G414" s="579">
        <f t="shared" si="96"/>
        <v>28.71</v>
      </c>
      <c r="H414" s="572">
        <f t="shared" si="97"/>
        <v>6.92</v>
      </c>
      <c r="I414" s="573">
        <f t="shared" si="98"/>
        <v>35.630000000000003</v>
      </c>
    </row>
    <row r="415" spans="1:9" s="231" customFormat="1" x14ac:dyDescent="0.25">
      <c r="A415" s="566" t="s">
        <v>63</v>
      </c>
      <c r="B415" s="561">
        <v>8</v>
      </c>
      <c r="C415" s="579">
        <f t="shared" si="101"/>
        <v>5.0632911392405063E-2</v>
      </c>
      <c r="D415" s="569">
        <v>3.5063</v>
      </c>
      <c r="E415" s="570">
        <f t="shared" si="95"/>
        <v>28.0504</v>
      </c>
      <c r="F415" s="571">
        <v>1</v>
      </c>
      <c r="G415" s="579">
        <f t="shared" si="96"/>
        <v>28.05</v>
      </c>
      <c r="H415" s="572">
        <f t="shared" si="97"/>
        <v>6.76</v>
      </c>
      <c r="I415" s="573">
        <f t="shared" si="98"/>
        <v>34.81</v>
      </c>
    </row>
    <row r="416" spans="1:9" s="231" customFormat="1" x14ac:dyDescent="0.25">
      <c r="A416" s="566" t="s">
        <v>63</v>
      </c>
      <c r="B416" s="561">
        <v>24</v>
      </c>
      <c r="C416" s="579">
        <f t="shared" si="101"/>
        <v>0.15189873417721519</v>
      </c>
      <c r="D416" s="569">
        <v>3.3207</v>
      </c>
      <c r="E416" s="570">
        <f t="shared" si="95"/>
        <v>79.696799999999996</v>
      </c>
      <c r="F416" s="571">
        <v>1</v>
      </c>
      <c r="G416" s="579">
        <f t="shared" si="96"/>
        <v>79.7</v>
      </c>
      <c r="H416" s="572">
        <f t="shared" si="97"/>
        <v>19.2</v>
      </c>
      <c r="I416" s="573">
        <f t="shared" si="98"/>
        <v>98.9</v>
      </c>
    </row>
    <row r="417" spans="1:9" s="231" customFormat="1" x14ac:dyDescent="0.25">
      <c r="A417" s="566" t="s">
        <v>63</v>
      </c>
      <c r="B417" s="561">
        <v>24</v>
      </c>
      <c r="C417" s="579">
        <f t="shared" si="101"/>
        <v>0.15189873417721519</v>
      </c>
      <c r="D417" s="569">
        <v>3.3207</v>
      </c>
      <c r="E417" s="570">
        <f t="shared" si="95"/>
        <v>79.696799999999996</v>
      </c>
      <c r="F417" s="571">
        <v>1</v>
      </c>
      <c r="G417" s="579">
        <f t="shared" si="96"/>
        <v>79.7</v>
      </c>
      <c r="H417" s="572">
        <f t="shared" si="97"/>
        <v>19.2</v>
      </c>
      <c r="I417" s="573">
        <f t="shared" si="98"/>
        <v>98.9</v>
      </c>
    </row>
    <row r="418" spans="1:9" s="231" customFormat="1" x14ac:dyDescent="0.25">
      <c r="A418" s="582" t="s">
        <v>993</v>
      </c>
      <c r="B418" s="595">
        <f>B419+B422+B430</f>
        <v>264</v>
      </c>
      <c r="C418" s="598">
        <f t="shared" ref="C418:I418" si="105">C419+C422+C430</f>
        <v>1.6708860759493671</v>
      </c>
      <c r="D418" s="590"/>
      <c r="E418" s="590"/>
      <c r="F418" s="590"/>
      <c r="G418" s="598">
        <f t="shared" si="105"/>
        <v>1405.27</v>
      </c>
      <c r="H418" s="598">
        <f t="shared" si="105"/>
        <v>338.51</v>
      </c>
      <c r="I418" s="600">
        <f t="shared" si="105"/>
        <v>1743.78</v>
      </c>
    </row>
    <row r="419" spans="1:9" s="231" customFormat="1" ht="33" x14ac:dyDescent="0.25">
      <c r="A419" s="565" t="s">
        <v>10</v>
      </c>
      <c r="B419" s="596">
        <f>SUM(B420:B421)</f>
        <v>12</v>
      </c>
      <c r="C419" s="577">
        <f t="shared" ref="C419:I419" si="106">SUM(C420:C421)</f>
        <v>7.5949367088607597E-2</v>
      </c>
      <c r="D419" s="574"/>
      <c r="E419" s="574"/>
      <c r="F419" s="574"/>
      <c r="G419" s="577">
        <f t="shared" si="106"/>
        <v>108.34</v>
      </c>
      <c r="H419" s="577">
        <f t="shared" si="106"/>
        <v>26.1</v>
      </c>
      <c r="I419" s="578">
        <f t="shared" si="106"/>
        <v>134.44</v>
      </c>
    </row>
    <row r="420" spans="1:9" s="231" customFormat="1" x14ac:dyDescent="0.25">
      <c r="A420" s="566" t="s">
        <v>969</v>
      </c>
      <c r="B420" s="561">
        <v>4</v>
      </c>
      <c r="C420" s="579">
        <f t="shared" si="101"/>
        <v>2.5316455696202531E-2</v>
      </c>
      <c r="D420" s="569">
        <v>7.6665000000000001</v>
      </c>
      <c r="E420" s="570">
        <f t="shared" si="95"/>
        <v>30.666</v>
      </c>
      <c r="F420" s="571">
        <v>1</v>
      </c>
      <c r="G420" s="579">
        <f t="shared" si="96"/>
        <v>30.67</v>
      </c>
      <c r="H420" s="572">
        <f t="shared" si="97"/>
        <v>7.39</v>
      </c>
      <c r="I420" s="573">
        <f t="shared" si="98"/>
        <v>38.06</v>
      </c>
    </row>
    <row r="421" spans="1:9" s="231" customFormat="1" x14ac:dyDescent="0.25">
      <c r="A421" s="566" t="s">
        <v>994</v>
      </c>
      <c r="B421" s="561">
        <v>8</v>
      </c>
      <c r="C421" s="579">
        <f t="shared" si="101"/>
        <v>5.0632911392405063E-2</v>
      </c>
      <c r="D421" s="569">
        <v>9.7088999999999999</v>
      </c>
      <c r="E421" s="570">
        <f t="shared" si="95"/>
        <v>77.671199999999999</v>
      </c>
      <c r="F421" s="571">
        <v>1</v>
      </c>
      <c r="G421" s="579">
        <f t="shared" si="96"/>
        <v>77.67</v>
      </c>
      <c r="H421" s="572">
        <f t="shared" si="97"/>
        <v>18.71</v>
      </c>
      <c r="I421" s="573">
        <f t="shared" si="98"/>
        <v>96.38</v>
      </c>
    </row>
    <row r="422" spans="1:9" s="231" customFormat="1" ht="49.5" x14ac:dyDescent="0.25">
      <c r="A422" s="565" t="s">
        <v>8</v>
      </c>
      <c r="B422" s="596">
        <f>SUM(B423:B429)</f>
        <v>132</v>
      </c>
      <c r="C422" s="577">
        <f t="shared" ref="C422:I422" si="107">SUM(C423:C429)</f>
        <v>0.83544303797468356</v>
      </c>
      <c r="D422" s="574"/>
      <c r="E422" s="574"/>
      <c r="F422" s="574"/>
      <c r="G422" s="577">
        <f t="shared" si="107"/>
        <v>740.18000000000006</v>
      </c>
      <c r="H422" s="577">
        <f t="shared" si="107"/>
        <v>178.29000000000002</v>
      </c>
      <c r="I422" s="578">
        <f t="shared" si="107"/>
        <v>918.47000000000014</v>
      </c>
    </row>
    <row r="423" spans="1:9" s="231" customFormat="1" x14ac:dyDescent="0.25">
      <c r="A423" s="566" t="s">
        <v>995</v>
      </c>
      <c r="B423" s="561">
        <v>36</v>
      </c>
      <c r="C423" s="579">
        <f t="shared" si="101"/>
        <v>0.22784810126582278</v>
      </c>
      <c r="D423" s="569">
        <v>5.6643999999999997</v>
      </c>
      <c r="E423" s="570">
        <f t="shared" si="95"/>
        <v>203.91839999999999</v>
      </c>
      <c r="F423" s="571">
        <v>1</v>
      </c>
      <c r="G423" s="579">
        <f t="shared" si="96"/>
        <v>203.92</v>
      </c>
      <c r="H423" s="572">
        <f t="shared" si="97"/>
        <v>49.12</v>
      </c>
      <c r="I423" s="573">
        <f t="shared" si="98"/>
        <v>253.04</v>
      </c>
    </row>
    <row r="424" spans="1:9" s="231" customFormat="1" x14ac:dyDescent="0.25">
      <c r="A424" s="566" t="s">
        <v>995</v>
      </c>
      <c r="B424" s="561">
        <v>24</v>
      </c>
      <c r="C424" s="579">
        <f t="shared" si="101"/>
        <v>0.15189873417721519</v>
      </c>
      <c r="D424" s="569">
        <v>5.6643999999999997</v>
      </c>
      <c r="E424" s="570">
        <f t="shared" si="95"/>
        <v>135.94559999999998</v>
      </c>
      <c r="F424" s="571">
        <v>1</v>
      </c>
      <c r="G424" s="579">
        <f t="shared" si="96"/>
        <v>135.94999999999999</v>
      </c>
      <c r="H424" s="572">
        <f t="shared" si="97"/>
        <v>32.75</v>
      </c>
      <c r="I424" s="573">
        <f t="shared" si="98"/>
        <v>168.7</v>
      </c>
    </row>
    <row r="425" spans="1:9" s="231" customFormat="1" x14ac:dyDescent="0.25">
      <c r="A425" s="566" t="s">
        <v>995</v>
      </c>
      <c r="B425" s="561">
        <v>12</v>
      </c>
      <c r="C425" s="579">
        <f t="shared" si="101"/>
        <v>7.5949367088607597E-2</v>
      </c>
      <c r="D425" s="569">
        <v>5.6643999999999997</v>
      </c>
      <c r="E425" s="570">
        <f t="shared" si="95"/>
        <v>67.972799999999992</v>
      </c>
      <c r="F425" s="571">
        <v>1</v>
      </c>
      <c r="G425" s="579">
        <f t="shared" si="96"/>
        <v>67.97</v>
      </c>
      <c r="H425" s="572">
        <f t="shared" si="97"/>
        <v>16.37</v>
      </c>
      <c r="I425" s="573">
        <f t="shared" si="98"/>
        <v>84.34</v>
      </c>
    </row>
    <row r="426" spans="1:9" s="231" customFormat="1" x14ac:dyDescent="0.25">
      <c r="A426" s="566" t="s">
        <v>995</v>
      </c>
      <c r="B426" s="561">
        <v>12</v>
      </c>
      <c r="C426" s="579">
        <f t="shared" si="101"/>
        <v>7.5949367088607597E-2</v>
      </c>
      <c r="D426" s="569">
        <v>5.6643999999999997</v>
      </c>
      <c r="E426" s="570">
        <f t="shared" si="95"/>
        <v>67.972799999999992</v>
      </c>
      <c r="F426" s="571">
        <v>1</v>
      </c>
      <c r="G426" s="579">
        <f t="shared" si="96"/>
        <v>67.97</v>
      </c>
      <c r="H426" s="572">
        <f t="shared" si="97"/>
        <v>16.37</v>
      </c>
      <c r="I426" s="573">
        <f t="shared" si="98"/>
        <v>84.34</v>
      </c>
    </row>
    <row r="427" spans="1:9" s="231" customFormat="1" x14ac:dyDescent="0.25">
      <c r="A427" s="566" t="s">
        <v>995</v>
      </c>
      <c r="B427" s="561">
        <v>12</v>
      </c>
      <c r="C427" s="579">
        <f t="shared" si="101"/>
        <v>7.5949367088607597E-2</v>
      </c>
      <c r="D427" s="569">
        <v>5.6643999999999997</v>
      </c>
      <c r="E427" s="570">
        <f t="shared" si="95"/>
        <v>67.972799999999992</v>
      </c>
      <c r="F427" s="571">
        <v>1</v>
      </c>
      <c r="G427" s="579">
        <f t="shared" si="96"/>
        <v>67.97</v>
      </c>
      <c r="H427" s="572">
        <f t="shared" si="97"/>
        <v>16.37</v>
      </c>
      <c r="I427" s="573">
        <f t="shared" si="98"/>
        <v>84.34</v>
      </c>
    </row>
    <row r="428" spans="1:9" s="231" customFormat="1" x14ac:dyDescent="0.25">
      <c r="A428" s="566" t="s">
        <v>995</v>
      </c>
      <c r="B428" s="561">
        <v>22</v>
      </c>
      <c r="C428" s="579">
        <f t="shared" si="101"/>
        <v>0.13924050632911392</v>
      </c>
      <c r="D428" s="569">
        <v>5.3228</v>
      </c>
      <c r="E428" s="570">
        <f t="shared" si="95"/>
        <v>117.1016</v>
      </c>
      <c r="F428" s="571">
        <v>1</v>
      </c>
      <c r="G428" s="579">
        <f t="shared" si="96"/>
        <v>117.1</v>
      </c>
      <c r="H428" s="572">
        <f t="shared" si="97"/>
        <v>28.21</v>
      </c>
      <c r="I428" s="573">
        <f t="shared" si="98"/>
        <v>145.31</v>
      </c>
    </row>
    <row r="429" spans="1:9" x14ac:dyDescent="0.25">
      <c r="A429" s="566" t="s">
        <v>995</v>
      </c>
      <c r="B429" s="561">
        <v>14</v>
      </c>
      <c r="C429" s="579">
        <f t="shared" si="101"/>
        <v>8.8607594936708861E-2</v>
      </c>
      <c r="D429" s="569">
        <v>5.6643999999999997</v>
      </c>
      <c r="E429" s="570">
        <f t="shared" si="95"/>
        <v>79.301599999999993</v>
      </c>
      <c r="F429" s="571">
        <v>1</v>
      </c>
      <c r="G429" s="579">
        <f t="shared" si="96"/>
        <v>79.3</v>
      </c>
      <c r="H429" s="572">
        <f t="shared" si="97"/>
        <v>19.100000000000001</v>
      </c>
      <c r="I429" s="573">
        <f t="shared" si="98"/>
        <v>98.4</v>
      </c>
    </row>
    <row r="430" spans="1:9" ht="49.5" x14ac:dyDescent="0.25">
      <c r="A430" s="565" t="s">
        <v>9</v>
      </c>
      <c r="B430" s="596">
        <f>SUM(B431:B435)</f>
        <v>120</v>
      </c>
      <c r="C430" s="577">
        <f t="shared" ref="C430:I430" si="108">SUM(C431:C435)</f>
        <v>0.759493670886076</v>
      </c>
      <c r="D430" s="574"/>
      <c r="E430" s="574"/>
      <c r="F430" s="574"/>
      <c r="G430" s="577">
        <f t="shared" si="108"/>
        <v>556.75</v>
      </c>
      <c r="H430" s="577">
        <f t="shared" si="108"/>
        <v>134.12</v>
      </c>
      <c r="I430" s="578">
        <f t="shared" si="108"/>
        <v>690.86999999999989</v>
      </c>
    </row>
    <row r="431" spans="1:9" x14ac:dyDescent="0.25">
      <c r="A431" s="566" t="s">
        <v>62</v>
      </c>
      <c r="B431" s="561">
        <v>10</v>
      </c>
      <c r="C431" s="579">
        <f t="shared" si="101"/>
        <v>6.3291139240506333E-2</v>
      </c>
      <c r="D431" s="569">
        <v>4.6395</v>
      </c>
      <c r="E431" s="570">
        <f t="shared" si="95"/>
        <v>46.394999999999996</v>
      </c>
      <c r="F431" s="571">
        <v>1</v>
      </c>
      <c r="G431" s="579">
        <f t="shared" si="96"/>
        <v>46.4</v>
      </c>
      <c r="H431" s="572">
        <f t="shared" si="97"/>
        <v>11.18</v>
      </c>
      <c r="I431" s="573">
        <f t="shared" si="98"/>
        <v>57.58</v>
      </c>
    </row>
    <row r="432" spans="1:9" x14ac:dyDescent="0.25">
      <c r="A432" s="566" t="s">
        <v>62</v>
      </c>
      <c r="B432" s="561">
        <v>24</v>
      </c>
      <c r="C432" s="579">
        <f t="shared" si="101"/>
        <v>0.15189873417721519</v>
      </c>
      <c r="D432" s="569">
        <v>4.6395</v>
      </c>
      <c r="E432" s="570">
        <f t="shared" si="95"/>
        <v>111.348</v>
      </c>
      <c r="F432" s="571">
        <v>1</v>
      </c>
      <c r="G432" s="579">
        <f t="shared" si="96"/>
        <v>111.35</v>
      </c>
      <c r="H432" s="572">
        <f t="shared" si="97"/>
        <v>26.82</v>
      </c>
      <c r="I432" s="573">
        <f t="shared" si="98"/>
        <v>138.16999999999999</v>
      </c>
    </row>
    <row r="433" spans="1:9" x14ac:dyDescent="0.25">
      <c r="A433" s="566" t="s">
        <v>62</v>
      </c>
      <c r="B433" s="561">
        <v>24</v>
      </c>
      <c r="C433" s="579">
        <f t="shared" si="101"/>
        <v>0.15189873417721519</v>
      </c>
      <c r="D433" s="569">
        <v>4.6395</v>
      </c>
      <c r="E433" s="570">
        <f t="shared" si="95"/>
        <v>111.348</v>
      </c>
      <c r="F433" s="571">
        <v>1</v>
      </c>
      <c r="G433" s="579">
        <f t="shared" si="96"/>
        <v>111.35</v>
      </c>
      <c r="H433" s="572">
        <f t="shared" si="97"/>
        <v>26.82</v>
      </c>
      <c r="I433" s="573">
        <f t="shared" si="98"/>
        <v>138.16999999999999</v>
      </c>
    </row>
    <row r="434" spans="1:9" x14ac:dyDescent="0.25">
      <c r="A434" s="566" t="s">
        <v>62</v>
      </c>
      <c r="B434" s="561">
        <v>14</v>
      </c>
      <c r="C434" s="579">
        <f t="shared" si="101"/>
        <v>8.8607594936708861E-2</v>
      </c>
      <c r="D434" s="569">
        <v>4.6395</v>
      </c>
      <c r="E434" s="570">
        <f t="shared" si="95"/>
        <v>64.953000000000003</v>
      </c>
      <c r="F434" s="571">
        <v>1</v>
      </c>
      <c r="G434" s="579">
        <f t="shared" si="96"/>
        <v>64.95</v>
      </c>
      <c r="H434" s="572">
        <f t="shared" si="97"/>
        <v>15.65</v>
      </c>
      <c r="I434" s="573">
        <f t="shared" si="98"/>
        <v>80.600000000000009</v>
      </c>
    </row>
    <row r="435" spans="1:9" x14ac:dyDescent="0.25">
      <c r="A435" s="566" t="s">
        <v>62</v>
      </c>
      <c r="B435" s="561">
        <v>48</v>
      </c>
      <c r="C435" s="579">
        <f t="shared" si="101"/>
        <v>0.30379746835443039</v>
      </c>
      <c r="D435" s="569">
        <v>4.6395</v>
      </c>
      <c r="E435" s="570">
        <f t="shared" si="95"/>
        <v>222.696</v>
      </c>
      <c r="F435" s="571">
        <v>1</v>
      </c>
      <c r="G435" s="579">
        <f t="shared" si="96"/>
        <v>222.7</v>
      </c>
      <c r="H435" s="572">
        <f t="shared" si="97"/>
        <v>53.65</v>
      </c>
      <c r="I435" s="573">
        <f t="shared" si="98"/>
        <v>276.34999999999997</v>
      </c>
    </row>
    <row r="436" spans="1:9" x14ac:dyDescent="0.25">
      <c r="A436" s="582" t="s">
        <v>877</v>
      </c>
      <c r="B436" s="595">
        <f>B437+B440+B448</f>
        <v>33.5</v>
      </c>
      <c r="C436" s="598">
        <f t="shared" ref="C436:I436" si="109">C437+C440+C448</f>
        <v>0.21202531645569622</v>
      </c>
      <c r="D436" s="590"/>
      <c r="E436" s="590"/>
      <c r="F436" s="590"/>
      <c r="G436" s="598">
        <f t="shared" si="109"/>
        <v>223.84</v>
      </c>
      <c r="H436" s="598">
        <f t="shared" si="109"/>
        <v>53.919999999999995</v>
      </c>
      <c r="I436" s="600">
        <f t="shared" si="109"/>
        <v>277.76</v>
      </c>
    </row>
    <row r="437" spans="1:9" ht="33" x14ac:dyDescent="0.25">
      <c r="A437" s="565" t="s">
        <v>10</v>
      </c>
      <c r="B437" s="596">
        <f>SUM(B438:B439)</f>
        <v>11</v>
      </c>
      <c r="C437" s="577">
        <f t="shared" ref="C437:I437" si="110">SUM(C438:C439)</f>
        <v>6.9620253164556958E-2</v>
      </c>
      <c r="D437" s="574"/>
      <c r="E437" s="574"/>
      <c r="F437" s="574"/>
      <c r="G437" s="577">
        <f t="shared" si="110"/>
        <v>97.92</v>
      </c>
      <c r="H437" s="577">
        <f t="shared" si="110"/>
        <v>23.58</v>
      </c>
      <c r="I437" s="578">
        <f t="shared" si="110"/>
        <v>121.5</v>
      </c>
    </row>
    <row r="438" spans="1:9" x14ac:dyDescent="0.25">
      <c r="A438" s="566" t="s">
        <v>719</v>
      </c>
      <c r="B438" s="561">
        <v>5.5</v>
      </c>
      <c r="C438" s="579">
        <f t="shared" si="101"/>
        <v>3.4810126582278479E-2</v>
      </c>
      <c r="D438" s="569">
        <v>8.0949000000000009</v>
      </c>
      <c r="E438" s="570">
        <f t="shared" si="95"/>
        <v>44.521950000000004</v>
      </c>
      <c r="F438" s="571">
        <v>1</v>
      </c>
      <c r="G438" s="579">
        <f t="shared" si="96"/>
        <v>44.52</v>
      </c>
      <c r="H438" s="572">
        <f t="shared" si="97"/>
        <v>10.72</v>
      </c>
      <c r="I438" s="573">
        <f t="shared" si="98"/>
        <v>55.24</v>
      </c>
    </row>
    <row r="439" spans="1:9" x14ac:dyDescent="0.25">
      <c r="A439" s="566" t="s">
        <v>963</v>
      </c>
      <c r="B439" s="561">
        <v>5.5</v>
      </c>
      <c r="C439" s="579">
        <f t="shared" si="101"/>
        <v>3.4810126582278479E-2</v>
      </c>
      <c r="D439" s="569">
        <v>9.7088999999999999</v>
      </c>
      <c r="E439" s="570">
        <f t="shared" si="95"/>
        <v>53.398949999999999</v>
      </c>
      <c r="F439" s="571">
        <v>1</v>
      </c>
      <c r="G439" s="579">
        <f t="shared" si="96"/>
        <v>53.4</v>
      </c>
      <c r="H439" s="572">
        <f t="shared" si="97"/>
        <v>12.86</v>
      </c>
      <c r="I439" s="573">
        <f t="shared" si="98"/>
        <v>66.259999999999991</v>
      </c>
    </row>
    <row r="440" spans="1:9" ht="49.5" x14ac:dyDescent="0.25">
      <c r="A440" s="565" t="s">
        <v>8</v>
      </c>
      <c r="B440" s="596">
        <f>SUM(B441:B447)</f>
        <v>21</v>
      </c>
      <c r="C440" s="577">
        <f t="shared" ref="C440:I440" si="111">SUM(C441:C447)</f>
        <v>0.13291139240506331</v>
      </c>
      <c r="D440" s="574"/>
      <c r="E440" s="574"/>
      <c r="F440" s="574"/>
      <c r="G440" s="577">
        <f t="shared" si="111"/>
        <v>118.96</v>
      </c>
      <c r="H440" s="577">
        <f t="shared" si="111"/>
        <v>28.66</v>
      </c>
      <c r="I440" s="578">
        <f t="shared" si="111"/>
        <v>147.62</v>
      </c>
    </row>
    <row r="441" spans="1:9" x14ac:dyDescent="0.25">
      <c r="A441" s="566" t="s">
        <v>61</v>
      </c>
      <c r="B441" s="561">
        <v>2.5</v>
      </c>
      <c r="C441" s="579">
        <f t="shared" si="101"/>
        <v>1.5822784810126583E-2</v>
      </c>
      <c r="D441" s="569">
        <v>5.6643999999999997</v>
      </c>
      <c r="E441" s="570">
        <f t="shared" si="95"/>
        <v>14.161</v>
      </c>
      <c r="F441" s="571">
        <v>1</v>
      </c>
      <c r="G441" s="579">
        <f t="shared" si="96"/>
        <v>14.16</v>
      </c>
      <c r="H441" s="572">
        <f t="shared" si="97"/>
        <v>3.41</v>
      </c>
      <c r="I441" s="573">
        <f t="shared" si="98"/>
        <v>17.57</v>
      </c>
    </row>
    <row r="442" spans="1:9" x14ac:dyDescent="0.25">
      <c r="A442" s="566" t="s">
        <v>61</v>
      </c>
      <c r="B442" s="561">
        <v>6</v>
      </c>
      <c r="C442" s="579">
        <f t="shared" si="101"/>
        <v>3.7974683544303799E-2</v>
      </c>
      <c r="D442" s="569">
        <v>5.6643999999999997</v>
      </c>
      <c r="E442" s="570">
        <f t="shared" si="95"/>
        <v>33.986399999999996</v>
      </c>
      <c r="F442" s="571">
        <v>1</v>
      </c>
      <c r="G442" s="579">
        <f t="shared" si="96"/>
        <v>33.99</v>
      </c>
      <c r="H442" s="572">
        <f t="shared" si="97"/>
        <v>8.19</v>
      </c>
      <c r="I442" s="573">
        <f t="shared" si="98"/>
        <v>42.18</v>
      </c>
    </row>
    <row r="443" spans="1:9" x14ac:dyDescent="0.25">
      <c r="A443" s="566" t="s">
        <v>61</v>
      </c>
      <c r="B443" s="561">
        <v>2.5</v>
      </c>
      <c r="C443" s="579">
        <f t="shared" si="101"/>
        <v>1.5822784810126583E-2</v>
      </c>
      <c r="D443" s="569">
        <v>5.6643999999999997</v>
      </c>
      <c r="E443" s="570">
        <f t="shared" si="95"/>
        <v>14.161</v>
      </c>
      <c r="F443" s="571">
        <v>1</v>
      </c>
      <c r="G443" s="579">
        <f t="shared" si="96"/>
        <v>14.16</v>
      </c>
      <c r="H443" s="572">
        <f t="shared" si="97"/>
        <v>3.41</v>
      </c>
      <c r="I443" s="573">
        <f t="shared" si="98"/>
        <v>17.57</v>
      </c>
    </row>
    <row r="444" spans="1:9" x14ac:dyDescent="0.25">
      <c r="A444" s="566" t="s">
        <v>61</v>
      </c>
      <c r="B444" s="561">
        <v>2</v>
      </c>
      <c r="C444" s="579">
        <f t="shared" si="101"/>
        <v>1.2658227848101266E-2</v>
      </c>
      <c r="D444" s="569">
        <v>5.6643999999999997</v>
      </c>
      <c r="E444" s="570">
        <f t="shared" si="95"/>
        <v>11.328799999999999</v>
      </c>
      <c r="F444" s="571">
        <v>1</v>
      </c>
      <c r="G444" s="579">
        <f t="shared" si="96"/>
        <v>11.33</v>
      </c>
      <c r="H444" s="572">
        <f t="shared" si="97"/>
        <v>2.73</v>
      </c>
      <c r="I444" s="573">
        <f t="shared" si="98"/>
        <v>14.06</v>
      </c>
    </row>
    <row r="445" spans="1:9" x14ac:dyDescent="0.25">
      <c r="A445" s="566" t="s">
        <v>61</v>
      </c>
      <c r="B445" s="561">
        <v>2.5</v>
      </c>
      <c r="C445" s="579">
        <f t="shared" si="101"/>
        <v>1.5822784810126583E-2</v>
      </c>
      <c r="D445" s="569">
        <v>5.6643999999999997</v>
      </c>
      <c r="E445" s="570">
        <f t="shared" si="95"/>
        <v>14.161</v>
      </c>
      <c r="F445" s="571">
        <v>1</v>
      </c>
      <c r="G445" s="579">
        <f t="shared" si="96"/>
        <v>14.16</v>
      </c>
      <c r="H445" s="572">
        <f t="shared" si="97"/>
        <v>3.41</v>
      </c>
      <c r="I445" s="573">
        <f t="shared" si="98"/>
        <v>17.57</v>
      </c>
    </row>
    <row r="446" spans="1:9" x14ac:dyDescent="0.25">
      <c r="A446" s="566" t="s">
        <v>61</v>
      </c>
      <c r="B446" s="561">
        <v>3.5</v>
      </c>
      <c r="C446" s="579">
        <f t="shared" si="101"/>
        <v>2.2151898734177215E-2</v>
      </c>
      <c r="D446" s="569">
        <v>5.6643999999999997</v>
      </c>
      <c r="E446" s="570">
        <f t="shared" si="95"/>
        <v>19.825399999999998</v>
      </c>
      <c r="F446" s="571">
        <v>1</v>
      </c>
      <c r="G446" s="579">
        <f t="shared" si="96"/>
        <v>19.829999999999998</v>
      </c>
      <c r="H446" s="572">
        <f t="shared" si="97"/>
        <v>4.78</v>
      </c>
      <c r="I446" s="573">
        <f t="shared" si="98"/>
        <v>24.61</v>
      </c>
    </row>
    <row r="447" spans="1:9" x14ac:dyDescent="0.25">
      <c r="A447" s="566" t="s">
        <v>61</v>
      </c>
      <c r="B447" s="561">
        <v>2</v>
      </c>
      <c r="C447" s="579">
        <f t="shared" si="101"/>
        <v>1.2658227848101266E-2</v>
      </c>
      <c r="D447" s="569">
        <v>5.6643999999999997</v>
      </c>
      <c r="E447" s="570">
        <f t="shared" si="95"/>
        <v>11.328799999999999</v>
      </c>
      <c r="F447" s="571">
        <v>1</v>
      </c>
      <c r="G447" s="579">
        <f t="shared" si="96"/>
        <v>11.33</v>
      </c>
      <c r="H447" s="572">
        <f t="shared" si="97"/>
        <v>2.73</v>
      </c>
      <c r="I447" s="573">
        <f t="shared" si="98"/>
        <v>14.06</v>
      </c>
    </row>
    <row r="448" spans="1:9" ht="49.5" x14ac:dyDescent="0.25">
      <c r="A448" s="565" t="s">
        <v>9</v>
      </c>
      <c r="B448" s="596">
        <f>B449</f>
        <v>1.5</v>
      </c>
      <c r="C448" s="577">
        <f t="shared" ref="C448:I448" si="112">C449</f>
        <v>9.4936708860759497E-3</v>
      </c>
      <c r="D448" s="574"/>
      <c r="E448" s="574"/>
      <c r="F448" s="574"/>
      <c r="G448" s="577">
        <f t="shared" si="112"/>
        <v>6.96</v>
      </c>
      <c r="H448" s="577">
        <f t="shared" si="112"/>
        <v>1.68</v>
      </c>
      <c r="I448" s="578">
        <f t="shared" si="112"/>
        <v>8.64</v>
      </c>
    </row>
    <row r="449" spans="1:9" x14ac:dyDescent="0.25">
      <c r="A449" s="566" t="s">
        <v>62</v>
      </c>
      <c r="B449" s="561">
        <v>1.5</v>
      </c>
      <c r="C449" s="579">
        <f t="shared" si="101"/>
        <v>9.4936708860759497E-3</v>
      </c>
      <c r="D449" s="569">
        <v>4.6395</v>
      </c>
      <c r="E449" s="570">
        <f t="shared" si="95"/>
        <v>6.9592499999999999</v>
      </c>
      <c r="F449" s="571">
        <v>1</v>
      </c>
      <c r="G449" s="579">
        <f t="shared" si="96"/>
        <v>6.96</v>
      </c>
      <c r="H449" s="572">
        <f t="shared" si="97"/>
        <v>1.68</v>
      </c>
      <c r="I449" s="573">
        <f t="shared" si="98"/>
        <v>8.64</v>
      </c>
    </row>
    <row r="450" spans="1:9" x14ac:dyDescent="0.25">
      <c r="A450" s="582" t="s">
        <v>996</v>
      </c>
      <c r="B450" s="595">
        <f>B451</f>
        <v>3.5</v>
      </c>
      <c r="C450" s="598">
        <f t="shared" ref="C450:I450" si="113">C451</f>
        <v>2.2151898734177215E-2</v>
      </c>
      <c r="D450" s="590"/>
      <c r="E450" s="590"/>
      <c r="F450" s="590"/>
      <c r="G450" s="598">
        <f t="shared" si="113"/>
        <v>19.82</v>
      </c>
      <c r="H450" s="598">
        <f t="shared" si="113"/>
        <v>4.7699999999999996</v>
      </c>
      <c r="I450" s="600">
        <f t="shared" si="113"/>
        <v>24.590000000000003</v>
      </c>
    </row>
    <row r="451" spans="1:9" ht="49.5" x14ac:dyDescent="0.25">
      <c r="A451" s="565" t="s">
        <v>8</v>
      </c>
      <c r="B451" s="596">
        <f>SUM(B452:B455)</f>
        <v>3.5</v>
      </c>
      <c r="C451" s="577">
        <f t="shared" ref="C451:I451" si="114">SUM(C452:C455)</f>
        <v>2.2151898734177215E-2</v>
      </c>
      <c r="D451" s="574"/>
      <c r="E451" s="574"/>
      <c r="F451" s="574"/>
      <c r="G451" s="577">
        <f t="shared" si="114"/>
        <v>19.82</v>
      </c>
      <c r="H451" s="577">
        <f t="shared" si="114"/>
        <v>4.7699999999999996</v>
      </c>
      <c r="I451" s="578">
        <f t="shared" si="114"/>
        <v>24.590000000000003</v>
      </c>
    </row>
    <row r="452" spans="1:9" x14ac:dyDescent="0.25">
      <c r="A452" s="566" t="s">
        <v>650</v>
      </c>
      <c r="B452" s="561">
        <v>0.5</v>
      </c>
      <c r="C452" s="579">
        <f t="shared" si="101"/>
        <v>3.1645569620253164E-3</v>
      </c>
      <c r="D452" s="569">
        <v>5.6643999999999997</v>
      </c>
      <c r="E452" s="570">
        <f t="shared" si="95"/>
        <v>2.8321999999999998</v>
      </c>
      <c r="F452" s="571">
        <v>1</v>
      </c>
      <c r="G452" s="579">
        <f t="shared" si="96"/>
        <v>2.83</v>
      </c>
      <c r="H452" s="572">
        <f t="shared" si="97"/>
        <v>0.68</v>
      </c>
      <c r="I452" s="573">
        <f t="shared" si="98"/>
        <v>3.5100000000000002</v>
      </c>
    </row>
    <row r="453" spans="1:9" x14ac:dyDescent="0.25">
      <c r="A453" s="566" t="s">
        <v>650</v>
      </c>
      <c r="B453" s="561">
        <v>0.5</v>
      </c>
      <c r="C453" s="579">
        <f t="shared" si="101"/>
        <v>3.1645569620253164E-3</v>
      </c>
      <c r="D453" s="569">
        <v>5.6643999999999997</v>
      </c>
      <c r="E453" s="570">
        <f t="shared" si="95"/>
        <v>2.8321999999999998</v>
      </c>
      <c r="F453" s="571">
        <v>1</v>
      </c>
      <c r="G453" s="579">
        <f t="shared" si="96"/>
        <v>2.83</v>
      </c>
      <c r="H453" s="572">
        <f t="shared" si="97"/>
        <v>0.68</v>
      </c>
      <c r="I453" s="573">
        <f t="shared" si="98"/>
        <v>3.5100000000000002</v>
      </c>
    </row>
    <row r="454" spans="1:9" x14ac:dyDescent="0.25">
      <c r="A454" s="566" t="s">
        <v>650</v>
      </c>
      <c r="B454" s="561">
        <v>0.5</v>
      </c>
      <c r="C454" s="579">
        <f t="shared" si="101"/>
        <v>3.1645569620253164E-3</v>
      </c>
      <c r="D454" s="569">
        <v>5.6643999999999997</v>
      </c>
      <c r="E454" s="570">
        <f t="shared" si="95"/>
        <v>2.8321999999999998</v>
      </c>
      <c r="F454" s="571">
        <v>1</v>
      </c>
      <c r="G454" s="579">
        <f t="shared" si="96"/>
        <v>2.83</v>
      </c>
      <c r="H454" s="572">
        <f t="shared" si="97"/>
        <v>0.68</v>
      </c>
      <c r="I454" s="573">
        <f t="shared" si="98"/>
        <v>3.5100000000000002</v>
      </c>
    </row>
    <row r="455" spans="1:9" x14ac:dyDescent="0.25">
      <c r="A455" s="566" t="s">
        <v>997</v>
      </c>
      <c r="B455" s="561">
        <v>2</v>
      </c>
      <c r="C455" s="579">
        <f t="shared" si="101"/>
        <v>1.2658227848101266E-2</v>
      </c>
      <c r="D455" s="569">
        <v>5.6643999999999997</v>
      </c>
      <c r="E455" s="570">
        <f t="shared" si="95"/>
        <v>11.328799999999999</v>
      </c>
      <c r="F455" s="571">
        <v>1</v>
      </c>
      <c r="G455" s="579">
        <f t="shared" si="96"/>
        <v>11.33</v>
      </c>
      <c r="H455" s="572">
        <f t="shared" si="97"/>
        <v>2.73</v>
      </c>
      <c r="I455" s="573">
        <f t="shared" si="98"/>
        <v>14.06</v>
      </c>
    </row>
    <row r="456" spans="1:9" x14ac:dyDescent="0.25">
      <c r="A456" s="582" t="s">
        <v>998</v>
      </c>
      <c r="B456" s="595">
        <f>B457+B462</f>
        <v>15</v>
      </c>
      <c r="C456" s="598">
        <f t="shared" ref="C456:I456" si="115">C457+C462</f>
        <v>9.49367088607595E-2</v>
      </c>
      <c r="D456" s="590"/>
      <c r="E456" s="590"/>
      <c r="F456" s="590"/>
      <c r="G456" s="598">
        <f t="shared" si="115"/>
        <v>86.02000000000001</v>
      </c>
      <c r="H456" s="598">
        <f t="shared" si="115"/>
        <v>20.71</v>
      </c>
      <c r="I456" s="600">
        <f t="shared" si="115"/>
        <v>106.73</v>
      </c>
    </row>
    <row r="457" spans="1:9" ht="33" x14ac:dyDescent="0.25">
      <c r="A457" s="565" t="s">
        <v>10</v>
      </c>
      <c r="B457" s="596">
        <f>SUM(B458:B461)</f>
        <v>6.5</v>
      </c>
      <c r="C457" s="577">
        <f t="shared" ref="C457:I457" si="116">SUM(C458:C461)</f>
        <v>4.1139240506329118E-2</v>
      </c>
      <c r="D457" s="574"/>
      <c r="E457" s="574"/>
      <c r="F457" s="574"/>
      <c r="G457" s="577">
        <f t="shared" si="116"/>
        <v>36.4</v>
      </c>
      <c r="H457" s="577">
        <f t="shared" si="116"/>
        <v>8.76</v>
      </c>
      <c r="I457" s="578">
        <f t="shared" si="116"/>
        <v>45.16</v>
      </c>
    </row>
    <row r="458" spans="1:9" x14ac:dyDescent="0.25">
      <c r="A458" s="566" t="s">
        <v>950</v>
      </c>
      <c r="B458" s="561">
        <v>1.5</v>
      </c>
      <c r="C458" s="579">
        <f t="shared" si="101"/>
        <v>9.4936708860759497E-3</v>
      </c>
      <c r="D458" s="569">
        <v>5.6</v>
      </c>
      <c r="E458" s="570">
        <f t="shared" si="95"/>
        <v>8.3999999999999986</v>
      </c>
      <c r="F458" s="571">
        <v>1</v>
      </c>
      <c r="G458" s="579">
        <f t="shared" si="96"/>
        <v>8.4</v>
      </c>
      <c r="H458" s="572">
        <f t="shared" si="97"/>
        <v>2.02</v>
      </c>
      <c r="I458" s="573">
        <f t="shared" si="98"/>
        <v>10.42</v>
      </c>
    </row>
    <row r="459" spans="1:9" x14ac:dyDescent="0.25">
      <c r="A459" s="566" t="s">
        <v>950</v>
      </c>
      <c r="B459" s="561">
        <v>1</v>
      </c>
      <c r="C459" s="579">
        <f t="shared" si="101"/>
        <v>6.3291139240506328E-3</v>
      </c>
      <c r="D459" s="569">
        <v>5.6</v>
      </c>
      <c r="E459" s="570">
        <f t="shared" si="95"/>
        <v>5.6</v>
      </c>
      <c r="F459" s="571">
        <v>1</v>
      </c>
      <c r="G459" s="579">
        <f t="shared" si="96"/>
        <v>5.6</v>
      </c>
      <c r="H459" s="572">
        <f t="shared" si="97"/>
        <v>1.35</v>
      </c>
      <c r="I459" s="573">
        <f t="shared" si="98"/>
        <v>6.9499999999999993</v>
      </c>
    </row>
    <row r="460" spans="1:9" x14ac:dyDescent="0.25">
      <c r="A460" s="566" t="s">
        <v>950</v>
      </c>
      <c r="B460" s="561">
        <v>2.5</v>
      </c>
      <c r="C460" s="579">
        <f t="shared" si="101"/>
        <v>1.5822784810126583E-2</v>
      </c>
      <c r="D460" s="569">
        <v>5.6</v>
      </c>
      <c r="E460" s="570">
        <f t="shared" si="95"/>
        <v>14</v>
      </c>
      <c r="F460" s="571">
        <v>1</v>
      </c>
      <c r="G460" s="579">
        <f t="shared" si="96"/>
        <v>14</v>
      </c>
      <c r="H460" s="572">
        <f t="shared" si="97"/>
        <v>3.37</v>
      </c>
      <c r="I460" s="573">
        <f t="shared" si="98"/>
        <v>17.37</v>
      </c>
    </row>
    <row r="461" spans="1:9" x14ac:dyDescent="0.25">
      <c r="A461" s="566" t="s">
        <v>66</v>
      </c>
      <c r="B461" s="561">
        <v>1.5</v>
      </c>
      <c r="C461" s="579">
        <f t="shared" si="101"/>
        <v>9.4936708860759497E-3</v>
      </c>
      <c r="D461" s="569">
        <v>5.6</v>
      </c>
      <c r="E461" s="570">
        <f t="shared" ref="E461:E473" si="117">B461*D461</f>
        <v>8.3999999999999986</v>
      </c>
      <c r="F461" s="571">
        <v>1</v>
      </c>
      <c r="G461" s="579">
        <f t="shared" ref="G461:G473" si="118">ROUND(E461*F461,2)</f>
        <v>8.4</v>
      </c>
      <c r="H461" s="572">
        <f t="shared" ref="H461:H473" si="119">ROUND(G461*0.2409,2)</f>
        <v>2.02</v>
      </c>
      <c r="I461" s="573">
        <f t="shared" ref="I461:I473" si="120">H461+G461</f>
        <v>10.42</v>
      </c>
    </row>
    <row r="462" spans="1:9" ht="49.5" x14ac:dyDescent="0.25">
      <c r="A462" s="565" t="s">
        <v>8</v>
      </c>
      <c r="B462" s="596">
        <f>SUM(B463:B465)</f>
        <v>8.5</v>
      </c>
      <c r="C462" s="577">
        <f t="shared" ref="C462:I462" si="121">SUM(C463:C465)</f>
        <v>5.3797468354430375E-2</v>
      </c>
      <c r="D462" s="574"/>
      <c r="E462" s="574"/>
      <c r="F462" s="574"/>
      <c r="G462" s="577">
        <f t="shared" si="121"/>
        <v>49.620000000000005</v>
      </c>
      <c r="H462" s="577">
        <f t="shared" si="121"/>
        <v>11.95</v>
      </c>
      <c r="I462" s="578">
        <f t="shared" si="121"/>
        <v>61.570000000000007</v>
      </c>
    </row>
    <row r="463" spans="1:9" x14ac:dyDescent="0.25">
      <c r="A463" s="566" t="s">
        <v>952</v>
      </c>
      <c r="B463" s="561">
        <v>3.5</v>
      </c>
      <c r="C463" s="579">
        <f t="shared" si="101"/>
        <v>2.2151898734177215E-2</v>
      </c>
      <c r="D463" s="569">
        <v>5.8383000000000003</v>
      </c>
      <c r="E463" s="570">
        <f t="shared" si="117"/>
        <v>20.434049999999999</v>
      </c>
      <c r="F463" s="571">
        <v>1</v>
      </c>
      <c r="G463" s="579">
        <f t="shared" si="118"/>
        <v>20.43</v>
      </c>
      <c r="H463" s="572">
        <f t="shared" si="119"/>
        <v>4.92</v>
      </c>
      <c r="I463" s="573">
        <f t="shared" si="120"/>
        <v>25.35</v>
      </c>
    </row>
    <row r="464" spans="1:9" x14ac:dyDescent="0.25">
      <c r="A464" s="566" t="s">
        <v>952</v>
      </c>
      <c r="B464" s="561">
        <v>2</v>
      </c>
      <c r="C464" s="579">
        <f t="shared" si="101"/>
        <v>1.2658227848101266E-2</v>
      </c>
      <c r="D464" s="569">
        <v>5.8383000000000003</v>
      </c>
      <c r="E464" s="570">
        <f t="shared" si="117"/>
        <v>11.676600000000001</v>
      </c>
      <c r="F464" s="571">
        <v>1</v>
      </c>
      <c r="G464" s="579">
        <f t="shared" si="118"/>
        <v>11.68</v>
      </c>
      <c r="H464" s="572">
        <f t="shared" si="119"/>
        <v>2.81</v>
      </c>
      <c r="I464" s="573">
        <f t="shared" si="120"/>
        <v>14.49</v>
      </c>
    </row>
    <row r="465" spans="1:9" x14ac:dyDescent="0.25">
      <c r="A465" s="566" t="s">
        <v>952</v>
      </c>
      <c r="B465" s="561">
        <v>3</v>
      </c>
      <c r="C465" s="579">
        <f t="shared" si="101"/>
        <v>1.8987341772151899E-2</v>
      </c>
      <c r="D465" s="569">
        <v>5.8383000000000003</v>
      </c>
      <c r="E465" s="570">
        <f t="shared" si="117"/>
        <v>17.514900000000001</v>
      </c>
      <c r="F465" s="571">
        <v>1</v>
      </c>
      <c r="G465" s="579">
        <f t="shared" si="118"/>
        <v>17.510000000000002</v>
      </c>
      <c r="H465" s="572">
        <f t="shared" si="119"/>
        <v>4.22</v>
      </c>
      <c r="I465" s="573">
        <f t="shared" si="120"/>
        <v>21.73</v>
      </c>
    </row>
    <row r="466" spans="1:9" x14ac:dyDescent="0.25">
      <c r="A466" s="582" t="s">
        <v>566</v>
      </c>
      <c r="B466" s="595">
        <f>B467+B469</f>
        <v>35.6</v>
      </c>
      <c r="C466" s="598">
        <f t="shared" ref="C466:I466" si="122">C467+C469</f>
        <v>0.22531645569620254</v>
      </c>
      <c r="D466" s="590"/>
      <c r="E466" s="590"/>
      <c r="F466" s="590"/>
      <c r="G466" s="598">
        <f t="shared" si="122"/>
        <v>215.04</v>
      </c>
      <c r="H466" s="598">
        <f t="shared" si="122"/>
        <v>51.800000000000004</v>
      </c>
      <c r="I466" s="600">
        <f t="shared" si="122"/>
        <v>266.83999999999997</v>
      </c>
    </row>
    <row r="467" spans="1:9" ht="33" x14ac:dyDescent="0.25">
      <c r="A467" s="565" t="s">
        <v>10</v>
      </c>
      <c r="B467" s="596">
        <f>B468</f>
        <v>1</v>
      </c>
      <c r="C467" s="577">
        <f t="shared" ref="C467:I467" si="123">C468</f>
        <v>6.3291139240506328E-3</v>
      </c>
      <c r="D467" s="574"/>
      <c r="E467" s="574"/>
      <c r="F467" s="574"/>
      <c r="G467" s="577">
        <f t="shared" si="123"/>
        <v>8.09</v>
      </c>
      <c r="H467" s="577">
        <f t="shared" si="123"/>
        <v>1.95</v>
      </c>
      <c r="I467" s="578">
        <f t="shared" si="123"/>
        <v>10.039999999999999</v>
      </c>
    </row>
    <row r="468" spans="1:9" x14ac:dyDescent="0.25">
      <c r="A468" s="566" t="s">
        <v>982</v>
      </c>
      <c r="B468" s="561">
        <v>1</v>
      </c>
      <c r="C468" s="579">
        <f t="shared" ref="C468:C473" si="124">B468/158</f>
        <v>6.3291139240506328E-3</v>
      </c>
      <c r="D468" s="569">
        <v>8.0949000000000009</v>
      </c>
      <c r="E468" s="570">
        <f t="shared" si="117"/>
        <v>8.0949000000000009</v>
      </c>
      <c r="F468" s="571">
        <v>1</v>
      </c>
      <c r="G468" s="579">
        <f t="shared" si="118"/>
        <v>8.09</v>
      </c>
      <c r="H468" s="572">
        <f t="shared" si="119"/>
        <v>1.95</v>
      </c>
      <c r="I468" s="573">
        <f t="shared" si="120"/>
        <v>10.039999999999999</v>
      </c>
    </row>
    <row r="469" spans="1:9" ht="49.5" x14ac:dyDescent="0.25">
      <c r="A469" s="565" t="s">
        <v>8</v>
      </c>
      <c r="B469" s="596">
        <f>SUM(B470:B473)</f>
        <v>34.6</v>
      </c>
      <c r="C469" s="577">
        <f t="shared" ref="C469:I469" si="125">SUM(C470:C473)</f>
        <v>0.2189873417721519</v>
      </c>
      <c r="D469" s="574"/>
      <c r="E469" s="574"/>
      <c r="F469" s="574"/>
      <c r="G469" s="577">
        <f t="shared" si="125"/>
        <v>206.95</v>
      </c>
      <c r="H469" s="577">
        <f t="shared" si="125"/>
        <v>49.85</v>
      </c>
      <c r="I469" s="578">
        <f t="shared" si="125"/>
        <v>256.79999999999995</v>
      </c>
    </row>
    <row r="470" spans="1:9" x14ac:dyDescent="0.25">
      <c r="A470" s="566" t="s">
        <v>510</v>
      </c>
      <c r="B470" s="561">
        <v>1</v>
      </c>
      <c r="C470" s="579">
        <f t="shared" si="124"/>
        <v>6.3291139240506328E-3</v>
      </c>
      <c r="D470" s="569">
        <v>5.9809999999999999</v>
      </c>
      <c r="E470" s="570">
        <f t="shared" si="117"/>
        <v>5.9809999999999999</v>
      </c>
      <c r="F470" s="571">
        <v>1</v>
      </c>
      <c r="G470" s="579">
        <f t="shared" si="118"/>
        <v>5.98</v>
      </c>
      <c r="H470" s="572">
        <f t="shared" si="119"/>
        <v>1.44</v>
      </c>
      <c r="I470" s="573">
        <f t="shared" si="120"/>
        <v>7.42</v>
      </c>
    </row>
    <row r="471" spans="1:9" x14ac:dyDescent="0.25">
      <c r="A471" s="566" t="s">
        <v>822</v>
      </c>
      <c r="B471" s="561">
        <v>19.2</v>
      </c>
      <c r="C471" s="579">
        <f t="shared" si="124"/>
        <v>0.12151898734177215</v>
      </c>
      <c r="D471" s="569">
        <v>5.9809999999999999</v>
      </c>
      <c r="E471" s="570">
        <f t="shared" si="117"/>
        <v>114.8352</v>
      </c>
      <c r="F471" s="571">
        <v>1</v>
      </c>
      <c r="G471" s="579">
        <f t="shared" si="118"/>
        <v>114.84</v>
      </c>
      <c r="H471" s="572">
        <f t="shared" si="119"/>
        <v>27.66</v>
      </c>
      <c r="I471" s="573">
        <f t="shared" si="120"/>
        <v>142.5</v>
      </c>
    </row>
    <row r="472" spans="1:9" x14ac:dyDescent="0.25">
      <c r="A472" s="566" t="s">
        <v>822</v>
      </c>
      <c r="B472" s="561">
        <v>9</v>
      </c>
      <c r="C472" s="579">
        <f t="shared" si="124"/>
        <v>5.6962025316455694E-2</v>
      </c>
      <c r="D472" s="569">
        <v>5.9809999999999999</v>
      </c>
      <c r="E472" s="570">
        <f t="shared" si="117"/>
        <v>53.829000000000001</v>
      </c>
      <c r="F472" s="571">
        <v>1</v>
      </c>
      <c r="G472" s="579">
        <f t="shared" si="118"/>
        <v>53.83</v>
      </c>
      <c r="H472" s="572">
        <f t="shared" si="119"/>
        <v>12.97</v>
      </c>
      <c r="I472" s="573">
        <f t="shared" si="120"/>
        <v>66.8</v>
      </c>
    </row>
    <row r="473" spans="1:9" ht="17.25" thickBot="1" x14ac:dyDescent="0.3">
      <c r="A473" s="568" t="s">
        <v>822</v>
      </c>
      <c r="B473" s="597">
        <v>5.4</v>
      </c>
      <c r="C473" s="599">
        <f t="shared" si="124"/>
        <v>3.4177215189873419E-2</v>
      </c>
      <c r="D473" s="575">
        <v>5.9809999999999999</v>
      </c>
      <c r="E473" s="591">
        <f t="shared" si="117"/>
        <v>32.297400000000003</v>
      </c>
      <c r="F473" s="576">
        <v>1</v>
      </c>
      <c r="G473" s="599">
        <f t="shared" si="118"/>
        <v>32.299999999999997</v>
      </c>
      <c r="H473" s="592">
        <f t="shared" si="119"/>
        <v>7.78</v>
      </c>
      <c r="I473" s="593">
        <f t="shared" si="120"/>
        <v>40.08</v>
      </c>
    </row>
  </sheetData>
  <mergeCells count="5">
    <mergeCell ref="H1:I1"/>
    <mergeCell ref="A2:I2"/>
    <mergeCell ref="A6:A7"/>
    <mergeCell ref="B6:I6"/>
    <mergeCell ref="A4:C4"/>
  </mergeCells>
  <pageMargins left="0.31496062992126" right="0.31496062992126" top="0.55118110236220497" bottom="0.35433070866141703" header="0.31496062992126" footer="0.31496062992126"/>
  <pageSetup paperSize="9" scale="57" fitToHeight="0" orientation="portrait" r:id="rId1"/>
  <colBreaks count="1" manualBreakCount="1">
    <brk id="1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9" tint="0.59999389629810485"/>
  </sheetPr>
  <dimension ref="A1:I1121"/>
  <sheetViews>
    <sheetView zoomScale="70" zoomScaleNormal="70" workbookViewId="0">
      <selection activeCell="Q7" sqref="Q7"/>
    </sheetView>
  </sheetViews>
  <sheetFormatPr defaultColWidth="9.140625" defaultRowHeight="16.5" x14ac:dyDescent="0.25"/>
  <cols>
    <col min="1" max="1" width="71.42578125" style="234" customWidth="1"/>
    <col min="2" max="2" width="20.5703125" style="454" customWidth="1"/>
    <col min="3" max="3" width="22.7109375" style="455" customWidth="1"/>
    <col min="4" max="4" width="13.42578125" style="456" customWidth="1"/>
    <col min="5" max="5" width="20.5703125" style="235" customWidth="1"/>
    <col min="6" max="6" width="12.28515625" style="235" customWidth="1"/>
    <col min="7" max="7" width="17" style="235" customWidth="1"/>
    <col min="8" max="8" width="16.5703125" style="235" customWidth="1"/>
    <col min="9" max="9" width="20.28515625" style="236" customWidth="1"/>
    <col min="10" max="10" width="18.28515625" style="235" customWidth="1"/>
    <col min="11" max="16384" width="9.140625" style="235"/>
  </cols>
  <sheetData>
    <row r="1" spans="1:9" x14ac:dyDescent="0.25">
      <c r="H1" s="1412"/>
      <c r="I1" s="1412"/>
    </row>
    <row r="2" spans="1:9" s="236" customFormat="1" ht="39.75" customHeight="1" x14ac:dyDescent="0.25">
      <c r="A2" s="1413" t="s">
        <v>1317</v>
      </c>
      <c r="B2" s="1413"/>
      <c r="C2" s="1413"/>
      <c r="D2" s="1413"/>
      <c r="E2" s="1413"/>
      <c r="F2" s="1413"/>
      <c r="G2" s="1413"/>
      <c r="H2" s="1413"/>
      <c r="I2" s="1413"/>
    </row>
    <row r="4" spans="1:9" x14ac:dyDescent="0.25">
      <c r="A4" s="1219" t="s">
        <v>2444</v>
      </c>
    </row>
    <row r="5" spans="1:9" ht="17.25" thickBot="1" x14ac:dyDescent="0.3"/>
    <row r="6" spans="1:9" x14ac:dyDescent="0.25">
      <c r="A6" s="1414"/>
      <c r="B6" s="1416" t="s">
        <v>11</v>
      </c>
      <c r="C6" s="1417"/>
      <c r="D6" s="1417"/>
      <c r="E6" s="1417"/>
      <c r="F6" s="1417"/>
      <c r="G6" s="1417"/>
      <c r="H6" s="1417"/>
      <c r="I6" s="1418"/>
    </row>
    <row r="7" spans="1:9" ht="148.5" x14ac:dyDescent="0.25">
      <c r="A7" s="1415"/>
      <c r="B7" s="459" t="s">
        <v>2445</v>
      </c>
      <c r="C7" s="460" t="s">
        <v>15</v>
      </c>
      <c r="D7" s="461" t="s">
        <v>16</v>
      </c>
      <c r="E7" s="462" t="s">
        <v>13</v>
      </c>
      <c r="F7" s="462" t="s">
        <v>3</v>
      </c>
      <c r="G7" s="462" t="s">
        <v>4</v>
      </c>
      <c r="H7" s="462" t="s">
        <v>5</v>
      </c>
      <c r="I7" s="463" t="s">
        <v>6</v>
      </c>
    </row>
    <row r="8" spans="1:9" ht="21.75" customHeight="1" thickBot="1" x14ac:dyDescent="0.3">
      <c r="A8" s="909"/>
      <c r="B8" s="1220">
        <v>1</v>
      </c>
      <c r="C8" s="1221" t="s">
        <v>24</v>
      </c>
      <c r="D8" s="1222">
        <v>3</v>
      </c>
      <c r="E8" s="1223" t="s">
        <v>17</v>
      </c>
      <c r="F8" s="1223">
        <v>5</v>
      </c>
      <c r="G8" s="1223" t="s">
        <v>18</v>
      </c>
      <c r="H8" s="1223" t="s">
        <v>19</v>
      </c>
      <c r="I8" s="1224" t="s">
        <v>20</v>
      </c>
    </row>
    <row r="9" spans="1:9" s="236" customFormat="1" ht="18.75" customHeight="1" x14ac:dyDescent="0.25">
      <c r="A9" s="464" t="s">
        <v>0</v>
      </c>
      <c r="B9" s="1266">
        <f>SUM(B10:B1106)</f>
        <v>67398.820000000022</v>
      </c>
      <c r="C9" s="1281">
        <f>SUM(C10:C1106)</f>
        <v>442.60005320124765</v>
      </c>
      <c r="D9" s="1225"/>
      <c r="E9" s="1225"/>
      <c r="F9" s="1225"/>
      <c r="G9" s="1225">
        <f>G10+G44+G187+G219+G244+G275+G313+G355+G365+G370+G406+G435+G446+G470+G496+G524+G551+G571+G614+G635+G648+G690+G709+G713+G730+G739+G751+G755+G792+G814+G827+G850+G912+G1024+G1035+G1046+G1072+G1088</f>
        <v>299890.8600000001</v>
      </c>
      <c r="H9" s="1225">
        <f>H10+H44+H187+H219+H244+H275+H313+H355+H365+H370+H406+H435+H446+H470+H496+H524+H551+H571+H614+H635+H648+H690+H709+H713+H730+H739+H751+H755+H792+H814+H827+H850+H912+H1024+H1035+H1046+H1072+H1088</f>
        <v>72243.700000000012</v>
      </c>
      <c r="I9" s="1226">
        <f>I10+I44+I187+I219+I244+I275+I313+I355+I365+I370+I406+I435+I446+I470+I496+I524+I551+I571+I614+I635+I648+I690+I709+I713+I730+I739+I751+I755+I792+I814+I827+I850+I912+I1024+I1035+I1046+I1072+I1088</f>
        <v>372134.55999999994</v>
      </c>
    </row>
    <row r="10" spans="1:9" ht="33" x14ac:dyDescent="0.25">
      <c r="A10" s="465" t="s">
        <v>2446</v>
      </c>
      <c r="B10" s="1267"/>
      <c r="C10" s="1231"/>
      <c r="D10" s="1232"/>
      <c r="E10" s="1232"/>
      <c r="F10" s="1233"/>
      <c r="G10" s="1232">
        <f>SUM(G11:G43)</f>
        <v>7114.5499999999993</v>
      </c>
      <c r="H10" s="1232">
        <f>SUM(H11:H43)</f>
        <v>1713.8699999999994</v>
      </c>
      <c r="I10" s="1234">
        <f>SUM(I11:I43)</f>
        <v>8828.4199999999983</v>
      </c>
    </row>
    <row r="11" spans="1:9" x14ac:dyDescent="0.25">
      <c r="A11" s="256" t="s">
        <v>2447</v>
      </c>
      <c r="B11" s="1268">
        <v>118</v>
      </c>
      <c r="C11" s="1227">
        <f>B11/158</f>
        <v>0.74683544303797467</v>
      </c>
      <c r="D11" s="1228">
        <v>3300</v>
      </c>
      <c r="E11" s="1228">
        <f t="shared" ref="E11:E43" si="0">D11*C11</f>
        <v>2464.5569620253164</v>
      </c>
      <c r="F11" s="1229">
        <v>0.3</v>
      </c>
      <c r="G11" s="1228">
        <f t="shared" ref="G11:G42" si="1">ROUND(E11*F11,2)</f>
        <v>739.37</v>
      </c>
      <c r="H11" s="1228">
        <f t="shared" ref="H11:H43" si="2">ROUND(G11*0.2409,2)</f>
        <v>178.11</v>
      </c>
      <c r="I11" s="1235">
        <f t="shared" ref="I11:I42" si="3">G11+H11</f>
        <v>917.48</v>
      </c>
    </row>
    <row r="12" spans="1:9" x14ac:dyDescent="0.25">
      <c r="A12" s="256" t="s">
        <v>2448</v>
      </c>
      <c r="B12" s="1268">
        <v>46</v>
      </c>
      <c r="C12" s="1227">
        <f t="shared" ref="C12:C43" si="4">B12/158</f>
        <v>0.29113924050632911</v>
      </c>
      <c r="D12" s="1228">
        <v>2500</v>
      </c>
      <c r="E12" s="1228">
        <f>D12*C12</f>
        <v>727.84810126582283</v>
      </c>
      <c r="F12" s="1229">
        <v>0.3</v>
      </c>
      <c r="G12" s="1228">
        <f>ROUND(E12*F12,2)</f>
        <v>218.35</v>
      </c>
      <c r="H12" s="1228">
        <f t="shared" si="2"/>
        <v>52.6</v>
      </c>
      <c r="I12" s="1235">
        <f>G12+H12</f>
        <v>270.95</v>
      </c>
    </row>
    <row r="13" spans="1:9" x14ac:dyDescent="0.25">
      <c r="A13" s="256" t="s">
        <v>2449</v>
      </c>
      <c r="B13" s="1268">
        <v>158</v>
      </c>
      <c r="C13" s="1227">
        <f t="shared" si="4"/>
        <v>1</v>
      </c>
      <c r="D13" s="1228">
        <v>1741</v>
      </c>
      <c r="E13" s="1228">
        <f t="shared" si="0"/>
        <v>1741</v>
      </c>
      <c r="F13" s="1229">
        <v>0.3</v>
      </c>
      <c r="G13" s="1228">
        <f t="shared" si="1"/>
        <v>522.29999999999995</v>
      </c>
      <c r="H13" s="1228">
        <f t="shared" si="2"/>
        <v>125.82</v>
      </c>
      <c r="I13" s="1235">
        <f t="shared" si="3"/>
        <v>648.11999999999989</v>
      </c>
    </row>
    <row r="14" spans="1:9" s="458" customFormat="1" x14ac:dyDescent="0.25">
      <c r="A14" s="466" t="s">
        <v>1349</v>
      </c>
      <c r="B14" s="1269">
        <v>158</v>
      </c>
      <c r="C14" s="1227">
        <f t="shared" si="4"/>
        <v>1</v>
      </c>
      <c r="D14" s="1236">
        <v>1300</v>
      </c>
      <c r="E14" s="1236">
        <f t="shared" si="0"/>
        <v>1300</v>
      </c>
      <c r="F14" s="1229">
        <v>0.3</v>
      </c>
      <c r="G14" s="1236">
        <f t="shared" si="1"/>
        <v>390</v>
      </c>
      <c r="H14" s="1228">
        <f t="shared" si="2"/>
        <v>93.95</v>
      </c>
      <c r="I14" s="1237">
        <f t="shared" si="3"/>
        <v>483.95</v>
      </c>
    </row>
    <row r="15" spans="1:9" s="468" customFormat="1" ht="20.25" customHeight="1" x14ac:dyDescent="0.25">
      <c r="A15" s="467" t="s">
        <v>2450</v>
      </c>
      <c r="B15" s="1269">
        <v>158</v>
      </c>
      <c r="C15" s="1227">
        <f t="shared" si="4"/>
        <v>1</v>
      </c>
      <c r="D15" s="1236">
        <v>790</v>
      </c>
      <c r="E15" s="1236">
        <f t="shared" si="0"/>
        <v>790</v>
      </c>
      <c r="F15" s="1229">
        <v>0.3</v>
      </c>
      <c r="G15" s="1236">
        <f t="shared" si="1"/>
        <v>237</v>
      </c>
      <c r="H15" s="1228">
        <f t="shared" si="2"/>
        <v>57.09</v>
      </c>
      <c r="I15" s="1237">
        <f t="shared" si="3"/>
        <v>294.09000000000003</v>
      </c>
    </row>
    <row r="16" spans="1:9" s="458" customFormat="1" x14ac:dyDescent="0.25">
      <c r="A16" s="466" t="s">
        <v>2451</v>
      </c>
      <c r="B16" s="1269">
        <v>110</v>
      </c>
      <c r="C16" s="1227">
        <f t="shared" si="4"/>
        <v>0.69620253164556967</v>
      </c>
      <c r="D16" s="1236">
        <v>895</v>
      </c>
      <c r="E16" s="1236">
        <f t="shared" si="0"/>
        <v>623.10126582278485</v>
      </c>
      <c r="F16" s="1229">
        <v>0.3</v>
      </c>
      <c r="G16" s="1236">
        <f t="shared" si="1"/>
        <v>186.93</v>
      </c>
      <c r="H16" s="1228">
        <f t="shared" si="2"/>
        <v>45.03</v>
      </c>
      <c r="I16" s="1237">
        <f t="shared" si="3"/>
        <v>231.96</v>
      </c>
    </row>
    <row r="17" spans="1:9" s="458" customFormat="1" x14ac:dyDescent="0.25">
      <c r="A17" s="466" t="s">
        <v>2452</v>
      </c>
      <c r="B17" s="1269">
        <v>158</v>
      </c>
      <c r="C17" s="1227">
        <f t="shared" si="4"/>
        <v>1</v>
      </c>
      <c r="D17" s="1236">
        <v>895</v>
      </c>
      <c r="E17" s="1236">
        <f t="shared" si="0"/>
        <v>895</v>
      </c>
      <c r="F17" s="1229">
        <v>0.3</v>
      </c>
      <c r="G17" s="1236">
        <f t="shared" si="1"/>
        <v>268.5</v>
      </c>
      <c r="H17" s="1228">
        <f t="shared" si="2"/>
        <v>64.680000000000007</v>
      </c>
      <c r="I17" s="1237">
        <f t="shared" si="3"/>
        <v>333.18</v>
      </c>
    </row>
    <row r="18" spans="1:9" s="458" customFormat="1" x14ac:dyDescent="0.25">
      <c r="A18" s="466" t="s">
        <v>2453</v>
      </c>
      <c r="B18" s="1269">
        <v>158</v>
      </c>
      <c r="C18" s="1227">
        <f t="shared" si="4"/>
        <v>1</v>
      </c>
      <c r="D18" s="1236">
        <v>910</v>
      </c>
      <c r="E18" s="1236">
        <f t="shared" si="0"/>
        <v>910</v>
      </c>
      <c r="F18" s="1229">
        <v>0.3</v>
      </c>
      <c r="G18" s="1236">
        <f t="shared" si="1"/>
        <v>273</v>
      </c>
      <c r="H18" s="1228">
        <f t="shared" si="2"/>
        <v>65.77</v>
      </c>
      <c r="I18" s="1237">
        <f t="shared" si="3"/>
        <v>338.77</v>
      </c>
    </row>
    <row r="19" spans="1:9" s="458" customFormat="1" x14ac:dyDescent="0.25">
      <c r="A19" s="466" t="s">
        <v>2454</v>
      </c>
      <c r="B19" s="1269">
        <v>94</v>
      </c>
      <c r="C19" s="1227">
        <f t="shared" si="4"/>
        <v>0.59493670886075944</v>
      </c>
      <c r="D19" s="1236">
        <v>895</v>
      </c>
      <c r="E19" s="1236">
        <f t="shared" si="0"/>
        <v>532.46835443037969</v>
      </c>
      <c r="F19" s="1229">
        <v>0.3</v>
      </c>
      <c r="G19" s="1236">
        <f t="shared" si="1"/>
        <v>159.74</v>
      </c>
      <c r="H19" s="1228">
        <f t="shared" si="2"/>
        <v>38.479999999999997</v>
      </c>
      <c r="I19" s="1237">
        <f t="shared" si="3"/>
        <v>198.22</v>
      </c>
    </row>
    <row r="20" spans="1:9" s="458" customFormat="1" x14ac:dyDescent="0.25">
      <c r="A20" s="466" t="s">
        <v>2455</v>
      </c>
      <c r="B20" s="1269">
        <v>94</v>
      </c>
      <c r="C20" s="1227">
        <f t="shared" si="4"/>
        <v>0.59493670886075944</v>
      </c>
      <c r="D20" s="1236">
        <v>895</v>
      </c>
      <c r="E20" s="1236">
        <f t="shared" si="0"/>
        <v>532.46835443037969</v>
      </c>
      <c r="F20" s="1229">
        <v>0.3</v>
      </c>
      <c r="G20" s="1236">
        <f t="shared" si="1"/>
        <v>159.74</v>
      </c>
      <c r="H20" s="1228">
        <f t="shared" si="2"/>
        <v>38.479999999999997</v>
      </c>
      <c r="I20" s="1237">
        <f t="shared" si="3"/>
        <v>198.22</v>
      </c>
    </row>
    <row r="21" spans="1:9" s="458" customFormat="1" x14ac:dyDescent="0.25">
      <c r="A21" s="466" t="s">
        <v>2456</v>
      </c>
      <c r="B21" s="1269">
        <v>78</v>
      </c>
      <c r="C21" s="1227">
        <f t="shared" si="4"/>
        <v>0.49367088607594939</v>
      </c>
      <c r="D21" s="1236">
        <v>850</v>
      </c>
      <c r="E21" s="1236">
        <f t="shared" si="0"/>
        <v>419.62025316455697</v>
      </c>
      <c r="F21" s="1229">
        <v>0.3</v>
      </c>
      <c r="G21" s="1236">
        <f t="shared" si="1"/>
        <v>125.89</v>
      </c>
      <c r="H21" s="1228">
        <f t="shared" si="2"/>
        <v>30.33</v>
      </c>
      <c r="I21" s="1237">
        <f t="shared" si="3"/>
        <v>156.22</v>
      </c>
    </row>
    <row r="22" spans="1:9" s="458" customFormat="1" x14ac:dyDescent="0.25">
      <c r="A22" s="466" t="s">
        <v>2457</v>
      </c>
      <c r="B22" s="1269">
        <v>128</v>
      </c>
      <c r="C22" s="1227">
        <f t="shared" si="4"/>
        <v>0.810126582278481</v>
      </c>
      <c r="D22" s="1236">
        <v>895</v>
      </c>
      <c r="E22" s="1236">
        <f t="shared" si="0"/>
        <v>725.0632911392405</v>
      </c>
      <c r="F22" s="1229">
        <v>0.3</v>
      </c>
      <c r="G22" s="1236">
        <f t="shared" si="1"/>
        <v>217.52</v>
      </c>
      <c r="H22" s="1228">
        <f t="shared" si="2"/>
        <v>52.4</v>
      </c>
      <c r="I22" s="1237">
        <f t="shared" si="3"/>
        <v>269.92</v>
      </c>
    </row>
    <row r="23" spans="1:9" s="458" customFormat="1" x14ac:dyDescent="0.25">
      <c r="A23" s="466" t="s">
        <v>2458</v>
      </c>
      <c r="B23" s="1269">
        <v>131</v>
      </c>
      <c r="C23" s="1227">
        <f t="shared" si="4"/>
        <v>0.82911392405063289</v>
      </c>
      <c r="D23" s="1236">
        <v>895</v>
      </c>
      <c r="E23" s="1236">
        <f t="shared" si="0"/>
        <v>742.05696202531647</v>
      </c>
      <c r="F23" s="1229">
        <v>0.3</v>
      </c>
      <c r="G23" s="1236">
        <f t="shared" si="1"/>
        <v>222.62</v>
      </c>
      <c r="H23" s="1228">
        <f t="shared" si="2"/>
        <v>53.63</v>
      </c>
      <c r="I23" s="1237">
        <f t="shared" si="3"/>
        <v>276.25</v>
      </c>
    </row>
    <row r="24" spans="1:9" s="458" customFormat="1" x14ac:dyDescent="0.25">
      <c r="A24" s="466" t="s">
        <v>2459</v>
      </c>
      <c r="B24" s="1269">
        <v>158</v>
      </c>
      <c r="C24" s="1227">
        <f t="shared" si="4"/>
        <v>1</v>
      </c>
      <c r="D24" s="1236">
        <v>895</v>
      </c>
      <c r="E24" s="1236">
        <f>D24*C24</f>
        <v>895</v>
      </c>
      <c r="F24" s="1229">
        <v>0.3</v>
      </c>
      <c r="G24" s="1236">
        <f t="shared" si="1"/>
        <v>268.5</v>
      </c>
      <c r="H24" s="1228">
        <f t="shared" si="2"/>
        <v>64.680000000000007</v>
      </c>
      <c r="I24" s="1237">
        <f t="shared" si="3"/>
        <v>333.18</v>
      </c>
    </row>
    <row r="25" spans="1:9" x14ac:dyDescent="0.25">
      <c r="A25" s="256" t="s">
        <v>2460</v>
      </c>
      <c r="B25" s="1268">
        <v>104</v>
      </c>
      <c r="C25" s="1227">
        <f t="shared" si="4"/>
        <v>0.65822784810126578</v>
      </c>
      <c r="D25" s="1228">
        <v>895</v>
      </c>
      <c r="E25" s="1228">
        <f t="shared" si="0"/>
        <v>589.11392405063282</v>
      </c>
      <c r="F25" s="1229">
        <v>0.3</v>
      </c>
      <c r="G25" s="1228">
        <f t="shared" si="1"/>
        <v>176.73</v>
      </c>
      <c r="H25" s="1228">
        <f t="shared" si="2"/>
        <v>42.57</v>
      </c>
      <c r="I25" s="1235">
        <f t="shared" si="3"/>
        <v>219.29999999999998</v>
      </c>
    </row>
    <row r="26" spans="1:9" x14ac:dyDescent="0.25">
      <c r="A26" s="256" t="s">
        <v>2461</v>
      </c>
      <c r="B26" s="1268">
        <v>158</v>
      </c>
      <c r="C26" s="1227">
        <f t="shared" si="4"/>
        <v>1</v>
      </c>
      <c r="D26" s="1228">
        <v>895</v>
      </c>
      <c r="E26" s="1228">
        <f t="shared" si="0"/>
        <v>895</v>
      </c>
      <c r="F26" s="1229">
        <v>0.3</v>
      </c>
      <c r="G26" s="1228">
        <f t="shared" si="1"/>
        <v>268.5</v>
      </c>
      <c r="H26" s="1228">
        <f t="shared" si="2"/>
        <v>64.680000000000007</v>
      </c>
      <c r="I26" s="1235">
        <f t="shared" si="3"/>
        <v>333.18</v>
      </c>
    </row>
    <row r="27" spans="1:9" x14ac:dyDescent="0.25">
      <c r="A27" s="256" t="s">
        <v>2462</v>
      </c>
      <c r="B27" s="1268">
        <v>152</v>
      </c>
      <c r="C27" s="1227">
        <f t="shared" si="4"/>
        <v>0.96202531645569622</v>
      </c>
      <c r="D27" s="1228">
        <v>850</v>
      </c>
      <c r="E27" s="1228">
        <f t="shared" si="0"/>
        <v>817.72151898734182</v>
      </c>
      <c r="F27" s="1229">
        <v>0.3</v>
      </c>
      <c r="G27" s="1228">
        <f t="shared" si="1"/>
        <v>245.32</v>
      </c>
      <c r="H27" s="1228">
        <f t="shared" si="2"/>
        <v>59.1</v>
      </c>
      <c r="I27" s="1235">
        <f t="shared" si="3"/>
        <v>304.42</v>
      </c>
    </row>
    <row r="28" spans="1:9" ht="33" x14ac:dyDescent="0.25">
      <c r="A28" s="256" t="s">
        <v>2463</v>
      </c>
      <c r="B28" s="1268">
        <v>63</v>
      </c>
      <c r="C28" s="1227">
        <f>B28/138</f>
        <v>0.45652173913043476</v>
      </c>
      <c r="D28" s="1228">
        <v>865</v>
      </c>
      <c r="E28" s="1228">
        <f t="shared" si="0"/>
        <v>394.89130434782606</v>
      </c>
      <c r="F28" s="1229">
        <v>0.3</v>
      </c>
      <c r="G28" s="1228">
        <f t="shared" si="1"/>
        <v>118.47</v>
      </c>
      <c r="H28" s="1228">
        <f t="shared" si="2"/>
        <v>28.54</v>
      </c>
      <c r="I28" s="1235">
        <f t="shared" si="3"/>
        <v>147.01</v>
      </c>
    </row>
    <row r="29" spans="1:9" x14ac:dyDescent="0.25">
      <c r="A29" s="256" t="s">
        <v>2464</v>
      </c>
      <c r="B29" s="1268">
        <v>80</v>
      </c>
      <c r="C29" s="1227">
        <f t="shared" si="4"/>
        <v>0.50632911392405067</v>
      </c>
      <c r="D29" s="1228">
        <v>910</v>
      </c>
      <c r="E29" s="1228">
        <f t="shared" si="0"/>
        <v>460.75949367088612</v>
      </c>
      <c r="F29" s="1229">
        <v>0.3</v>
      </c>
      <c r="G29" s="1228">
        <f t="shared" si="1"/>
        <v>138.22999999999999</v>
      </c>
      <c r="H29" s="1228">
        <f t="shared" si="2"/>
        <v>33.299999999999997</v>
      </c>
      <c r="I29" s="1235">
        <f t="shared" si="3"/>
        <v>171.52999999999997</v>
      </c>
    </row>
    <row r="30" spans="1:9" s="458" customFormat="1" x14ac:dyDescent="0.25">
      <c r="A30" s="466" t="s">
        <v>2465</v>
      </c>
      <c r="B30" s="1269">
        <v>156</v>
      </c>
      <c r="C30" s="1227">
        <f t="shared" si="4"/>
        <v>0.98734177215189878</v>
      </c>
      <c r="D30" s="1236">
        <v>895</v>
      </c>
      <c r="E30" s="1236">
        <f t="shared" si="0"/>
        <v>883.6708860759494</v>
      </c>
      <c r="F30" s="1229">
        <v>0.3</v>
      </c>
      <c r="G30" s="1236">
        <f t="shared" si="1"/>
        <v>265.10000000000002</v>
      </c>
      <c r="H30" s="1228">
        <f t="shared" si="2"/>
        <v>63.86</v>
      </c>
      <c r="I30" s="1237">
        <f t="shared" si="3"/>
        <v>328.96000000000004</v>
      </c>
    </row>
    <row r="31" spans="1:9" s="458" customFormat="1" ht="33" x14ac:dyDescent="0.25">
      <c r="A31" s="466" t="s">
        <v>2466</v>
      </c>
      <c r="B31" s="1269">
        <v>98</v>
      </c>
      <c r="C31" s="1227">
        <f t="shared" si="4"/>
        <v>0.620253164556962</v>
      </c>
      <c r="D31" s="1236">
        <v>895</v>
      </c>
      <c r="E31" s="1236">
        <f t="shared" si="0"/>
        <v>555.12658227848101</v>
      </c>
      <c r="F31" s="1229">
        <v>0.3</v>
      </c>
      <c r="G31" s="1236">
        <f t="shared" si="1"/>
        <v>166.54</v>
      </c>
      <c r="H31" s="1228">
        <f t="shared" si="2"/>
        <v>40.119999999999997</v>
      </c>
      <c r="I31" s="1237">
        <f t="shared" si="3"/>
        <v>206.66</v>
      </c>
    </row>
    <row r="32" spans="1:9" s="458" customFormat="1" ht="33" x14ac:dyDescent="0.25">
      <c r="A32" s="466" t="s">
        <v>2467</v>
      </c>
      <c r="B32" s="1269">
        <v>118</v>
      </c>
      <c r="C32" s="1227">
        <f>B32/138</f>
        <v>0.85507246376811596</v>
      </c>
      <c r="D32" s="1236">
        <v>895</v>
      </c>
      <c r="E32" s="1236">
        <f t="shared" si="0"/>
        <v>765.28985507246375</v>
      </c>
      <c r="F32" s="1229">
        <v>0.3</v>
      </c>
      <c r="G32" s="1236">
        <f t="shared" si="1"/>
        <v>229.59</v>
      </c>
      <c r="H32" s="1228">
        <f t="shared" si="2"/>
        <v>55.31</v>
      </c>
      <c r="I32" s="1237">
        <f t="shared" si="3"/>
        <v>284.89999999999998</v>
      </c>
    </row>
    <row r="33" spans="1:9" s="458" customFormat="1" x14ac:dyDescent="0.25">
      <c r="A33" s="466" t="s">
        <v>2468</v>
      </c>
      <c r="B33" s="1269">
        <v>48</v>
      </c>
      <c r="C33" s="1227">
        <f t="shared" si="4"/>
        <v>0.30379746835443039</v>
      </c>
      <c r="D33" s="1236">
        <v>895</v>
      </c>
      <c r="E33" s="1236">
        <f t="shared" si="0"/>
        <v>271.8987341772152</v>
      </c>
      <c r="F33" s="1229">
        <v>0.3</v>
      </c>
      <c r="G33" s="1236">
        <f t="shared" si="1"/>
        <v>81.569999999999993</v>
      </c>
      <c r="H33" s="1228">
        <f t="shared" si="2"/>
        <v>19.649999999999999</v>
      </c>
      <c r="I33" s="1237">
        <f t="shared" si="3"/>
        <v>101.22</v>
      </c>
    </row>
    <row r="34" spans="1:9" s="458" customFormat="1" x14ac:dyDescent="0.25">
      <c r="A34" s="466" t="s">
        <v>2469</v>
      </c>
      <c r="B34" s="1269">
        <v>72</v>
      </c>
      <c r="C34" s="1227">
        <f t="shared" si="4"/>
        <v>0.45569620253164556</v>
      </c>
      <c r="D34" s="1236">
        <v>895</v>
      </c>
      <c r="E34" s="1236">
        <f t="shared" si="0"/>
        <v>407.84810126582278</v>
      </c>
      <c r="F34" s="1229">
        <v>0.3</v>
      </c>
      <c r="G34" s="1236">
        <f t="shared" si="1"/>
        <v>122.35</v>
      </c>
      <c r="H34" s="1228">
        <f t="shared" si="2"/>
        <v>29.47</v>
      </c>
      <c r="I34" s="1237">
        <f t="shared" si="3"/>
        <v>151.82</v>
      </c>
    </row>
    <row r="35" spans="1:9" s="458" customFormat="1" x14ac:dyDescent="0.25">
      <c r="A35" s="466" t="s">
        <v>2470</v>
      </c>
      <c r="B35" s="1269">
        <v>158</v>
      </c>
      <c r="C35" s="1227">
        <f t="shared" si="4"/>
        <v>1</v>
      </c>
      <c r="D35" s="1236">
        <v>850</v>
      </c>
      <c r="E35" s="1236">
        <f t="shared" si="0"/>
        <v>850</v>
      </c>
      <c r="F35" s="1229">
        <v>0.3</v>
      </c>
      <c r="G35" s="1236">
        <f t="shared" si="1"/>
        <v>255</v>
      </c>
      <c r="H35" s="1228">
        <f t="shared" si="2"/>
        <v>61.43</v>
      </c>
      <c r="I35" s="1237">
        <f t="shared" si="3"/>
        <v>316.43</v>
      </c>
    </row>
    <row r="36" spans="1:9" s="458" customFormat="1" x14ac:dyDescent="0.25">
      <c r="A36" s="466" t="s">
        <v>2471</v>
      </c>
      <c r="B36" s="1269">
        <v>69</v>
      </c>
      <c r="C36" s="1227">
        <f t="shared" si="4"/>
        <v>0.43670886075949367</v>
      </c>
      <c r="D36" s="1236">
        <v>895</v>
      </c>
      <c r="E36" s="1236">
        <f t="shared" si="0"/>
        <v>390.85443037974682</v>
      </c>
      <c r="F36" s="1229">
        <v>0.3</v>
      </c>
      <c r="G36" s="1236">
        <f t="shared" si="1"/>
        <v>117.26</v>
      </c>
      <c r="H36" s="1228">
        <f t="shared" si="2"/>
        <v>28.25</v>
      </c>
      <c r="I36" s="1237">
        <f t="shared" si="3"/>
        <v>145.51</v>
      </c>
    </row>
    <row r="37" spans="1:9" s="458" customFormat="1" x14ac:dyDescent="0.25">
      <c r="A37" s="466" t="s">
        <v>2472</v>
      </c>
      <c r="B37" s="1269">
        <v>78</v>
      </c>
      <c r="C37" s="1227">
        <f t="shared" si="4"/>
        <v>0.49367088607594939</v>
      </c>
      <c r="D37" s="1236">
        <v>895</v>
      </c>
      <c r="E37" s="1236">
        <f t="shared" si="0"/>
        <v>441.8354430379747</v>
      </c>
      <c r="F37" s="1229">
        <v>0.3</v>
      </c>
      <c r="G37" s="1236">
        <f t="shared" si="1"/>
        <v>132.55000000000001</v>
      </c>
      <c r="H37" s="1228">
        <f t="shared" si="2"/>
        <v>31.93</v>
      </c>
      <c r="I37" s="1237">
        <f t="shared" si="3"/>
        <v>164.48000000000002</v>
      </c>
    </row>
    <row r="38" spans="1:9" s="458" customFormat="1" x14ac:dyDescent="0.25">
      <c r="A38" s="466" t="s">
        <v>2473</v>
      </c>
      <c r="B38" s="1269">
        <v>118.5</v>
      </c>
      <c r="C38" s="1227">
        <f t="shared" si="4"/>
        <v>0.75</v>
      </c>
      <c r="D38" s="1236">
        <v>850</v>
      </c>
      <c r="E38" s="1236">
        <f t="shared" si="0"/>
        <v>637.5</v>
      </c>
      <c r="F38" s="1229">
        <v>0.3</v>
      </c>
      <c r="G38" s="1236">
        <f t="shared" si="1"/>
        <v>191.25</v>
      </c>
      <c r="H38" s="1228">
        <f t="shared" si="2"/>
        <v>46.07</v>
      </c>
      <c r="I38" s="1237">
        <f t="shared" si="3"/>
        <v>237.32</v>
      </c>
    </row>
    <row r="39" spans="1:9" s="458" customFormat="1" x14ac:dyDescent="0.25">
      <c r="A39" s="466" t="s">
        <v>2474</v>
      </c>
      <c r="B39" s="1269">
        <v>62</v>
      </c>
      <c r="C39" s="1227">
        <f t="shared" si="4"/>
        <v>0.39240506329113922</v>
      </c>
      <c r="D39" s="1236">
        <v>850</v>
      </c>
      <c r="E39" s="1236">
        <f t="shared" si="0"/>
        <v>333.54430379746833</v>
      </c>
      <c r="F39" s="1229">
        <v>0.3</v>
      </c>
      <c r="G39" s="1236">
        <f t="shared" si="1"/>
        <v>100.06</v>
      </c>
      <c r="H39" s="1228">
        <f t="shared" si="2"/>
        <v>24.1</v>
      </c>
      <c r="I39" s="1237">
        <f t="shared" si="3"/>
        <v>124.16</v>
      </c>
    </row>
    <row r="40" spans="1:9" s="458" customFormat="1" x14ac:dyDescent="0.25">
      <c r="A40" s="466" t="s">
        <v>2475</v>
      </c>
      <c r="B40" s="1269">
        <v>78</v>
      </c>
      <c r="C40" s="1227">
        <f t="shared" si="4"/>
        <v>0.49367088607594939</v>
      </c>
      <c r="D40" s="1236">
        <v>850</v>
      </c>
      <c r="E40" s="1236">
        <f t="shared" si="0"/>
        <v>419.62025316455697</v>
      </c>
      <c r="F40" s="1229">
        <v>0.3</v>
      </c>
      <c r="G40" s="1236">
        <f t="shared" si="1"/>
        <v>125.89</v>
      </c>
      <c r="H40" s="1228">
        <f t="shared" si="2"/>
        <v>30.33</v>
      </c>
      <c r="I40" s="1237">
        <f t="shared" si="3"/>
        <v>156.22</v>
      </c>
    </row>
    <row r="41" spans="1:9" s="458" customFormat="1" x14ac:dyDescent="0.25">
      <c r="A41" s="466" t="s">
        <v>2476</v>
      </c>
      <c r="B41" s="1269">
        <v>158</v>
      </c>
      <c r="C41" s="1227">
        <f t="shared" si="4"/>
        <v>1</v>
      </c>
      <c r="D41" s="1236">
        <v>895</v>
      </c>
      <c r="E41" s="1236">
        <f t="shared" si="0"/>
        <v>895</v>
      </c>
      <c r="F41" s="1229">
        <v>0.3</v>
      </c>
      <c r="G41" s="1236">
        <f t="shared" si="1"/>
        <v>268.5</v>
      </c>
      <c r="H41" s="1228">
        <f t="shared" si="2"/>
        <v>64.680000000000007</v>
      </c>
      <c r="I41" s="1237">
        <f t="shared" si="3"/>
        <v>333.18</v>
      </c>
    </row>
    <row r="42" spans="1:9" s="458" customFormat="1" x14ac:dyDescent="0.25">
      <c r="A42" s="69" t="s">
        <v>2477</v>
      </c>
      <c r="B42" s="1270">
        <v>25</v>
      </c>
      <c r="C42" s="1227">
        <f t="shared" si="4"/>
        <v>0.15822784810126583</v>
      </c>
      <c r="D42" s="1236">
        <v>990</v>
      </c>
      <c r="E42" s="1236">
        <f t="shared" si="0"/>
        <v>156.64556962025318</v>
      </c>
      <c r="F42" s="1229">
        <v>0.3</v>
      </c>
      <c r="G42" s="1236">
        <f t="shared" si="1"/>
        <v>46.99</v>
      </c>
      <c r="H42" s="1228">
        <f t="shared" si="2"/>
        <v>11.32</v>
      </c>
      <c r="I42" s="1237">
        <f t="shared" si="3"/>
        <v>58.31</v>
      </c>
    </row>
    <row r="43" spans="1:9" x14ac:dyDescent="0.25">
      <c r="A43" s="256" t="s">
        <v>2478</v>
      </c>
      <c r="B43" s="1268">
        <v>40</v>
      </c>
      <c r="C43" s="1227">
        <f t="shared" si="4"/>
        <v>0.25316455696202533</v>
      </c>
      <c r="D43" s="1228">
        <v>990</v>
      </c>
      <c r="E43" s="1228">
        <f t="shared" si="0"/>
        <v>250.63291139240508</v>
      </c>
      <c r="F43" s="1229">
        <v>0.3</v>
      </c>
      <c r="G43" s="1228">
        <f>ROUND(E43*F43,2)</f>
        <v>75.19</v>
      </c>
      <c r="H43" s="1228">
        <f t="shared" si="2"/>
        <v>18.11</v>
      </c>
      <c r="I43" s="1235">
        <f>G43+H43</f>
        <v>93.3</v>
      </c>
    </row>
    <row r="44" spans="1:9" x14ac:dyDescent="0.25">
      <c r="A44" s="465" t="s">
        <v>2479</v>
      </c>
      <c r="B44" s="1267"/>
      <c r="C44" s="1231"/>
      <c r="D44" s="1232"/>
      <c r="E44" s="1232"/>
      <c r="F44" s="1233"/>
      <c r="G44" s="1232">
        <f>G45+G110+G150+G164</f>
        <v>75115.13</v>
      </c>
      <c r="H44" s="1232">
        <f>H45+H110+H150+H164</f>
        <v>18095.32</v>
      </c>
      <c r="I44" s="1234">
        <f>I45+I110+I150+I164</f>
        <v>93210.449999999983</v>
      </c>
    </row>
    <row r="45" spans="1:9" ht="33" x14ac:dyDescent="0.25">
      <c r="A45" s="265" t="s">
        <v>10</v>
      </c>
      <c r="B45" s="1268"/>
      <c r="C45" s="1282"/>
      <c r="D45" s="1238"/>
      <c r="E45" s="1238"/>
      <c r="F45" s="1238"/>
      <c r="G45" s="1238">
        <f>SUM(G46:G109)</f>
        <v>34433.960000000006</v>
      </c>
      <c r="H45" s="1238">
        <f>SUM(H46:H109)</f>
        <v>8295.14</v>
      </c>
      <c r="I45" s="1239">
        <f>SUM(I46:I109)</f>
        <v>42729.099999999984</v>
      </c>
    </row>
    <row r="46" spans="1:9" x14ac:dyDescent="0.25">
      <c r="A46" s="256" t="s">
        <v>654</v>
      </c>
      <c r="B46" s="1268">
        <v>103</v>
      </c>
      <c r="C46" s="1227">
        <f>B46/158</f>
        <v>0.65189873417721522</v>
      </c>
      <c r="D46" s="1228">
        <v>1941.5</v>
      </c>
      <c r="E46" s="1228">
        <f t="shared" ref="E46:E118" si="5">D46*C46</f>
        <v>1265.6613924050635</v>
      </c>
      <c r="F46" s="1229">
        <v>1</v>
      </c>
      <c r="G46" s="1228">
        <f>ROUND(E46*F46,2)</f>
        <v>1265.6600000000001</v>
      </c>
      <c r="H46" s="1228">
        <f>ROUND(G46*0.2409,2)</f>
        <v>304.89999999999998</v>
      </c>
      <c r="I46" s="1235">
        <f>G46+H46</f>
        <v>1570.56</v>
      </c>
    </row>
    <row r="47" spans="1:9" x14ac:dyDescent="0.25">
      <c r="A47" s="256" t="s">
        <v>656</v>
      </c>
      <c r="B47" s="1268">
        <v>158</v>
      </c>
      <c r="C47" s="1227">
        <f t="shared" ref="C47:C109" si="6">B47/158</f>
        <v>1</v>
      </c>
      <c r="D47" s="1228">
        <v>1259.6099999999999</v>
      </c>
      <c r="E47" s="1228">
        <f t="shared" si="5"/>
        <v>1259.6099999999999</v>
      </c>
      <c r="F47" s="1229">
        <v>1</v>
      </c>
      <c r="G47" s="1228">
        <f t="shared" ref="G47:G109" si="7">ROUND(E47*F47,2)</f>
        <v>1259.6099999999999</v>
      </c>
      <c r="H47" s="1228">
        <f t="shared" ref="H47:H109" si="8">ROUND(G47*0.2409,2)</f>
        <v>303.44</v>
      </c>
      <c r="I47" s="1235">
        <f t="shared" ref="I47:I109" si="9">G47+H47</f>
        <v>1563.05</v>
      </c>
    </row>
    <row r="48" spans="1:9" x14ac:dyDescent="0.25">
      <c r="A48" s="256" t="s">
        <v>656</v>
      </c>
      <c r="B48" s="1268">
        <v>24</v>
      </c>
      <c r="C48" s="1227">
        <f t="shared" si="6"/>
        <v>0.15189873417721519</v>
      </c>
      <c r="D48" s="1228">
        <v>1259.6099999999999</v>
      </c>
      <c r="E48" s="1228">
        <f t="shared" si="5"/>
        <v>191.333164556962</v>
      </c>
      <c r="F48" s="1229">
        <v>1</v>
      </c>
      <c r="G48" s="1228">
        <f t="shared" si="7"/>
        <v>191.33</v>
      </c>
      <c r="H48" s="1228">
        <f t="shared" si="8"/>
        <v>46.09</v>
      </c>
      <c r="I48" s="1235">
        <f t="shared" si="9"/>
        <v>237.42000000000002</v>
      </c>
    </row>
    <row r="49" spans="1:9" x14ac:dyDescent="0.25">
      <c r="A49" s="256" t="s">
        <v>656</v>
      </c>
      <c r="B49" s="1268">
        <v>96</v>
      </c>
      <c r="C49" s="1227">
        <f t="shared" si="6"/>
        <v>0.60759493670886078</v>
      </c>
      <c r="D49" s="1228">
        <v>1259.6099999999999</v>
      </c>
      <c r="E49" s="1228">
        <f t="shared" si="5"/>
        <v>765.33265822784801</v>
      </c>
      <c r="F49" s="1229">
        <v>1</v>
      </c>
      <c r="G49" s="1228">
        <f t="shared" si="7"/>
        <v>765.33</v>
      </c>
      <c r="H49" s="1228">
        <f t="shared" si="8"/>
        <v>184.37</v>
      </c>
      <c r="I49" s="1235">
        <f t="shared" si="9"/>
        <v>949.7</v>
      </c>
    </row>
    <row r="50" spans="1:9" x14ac:dyDescent="0.25">
      <c r="A50" s="256" t="s">
        <v>522</v>
      </c>
      <c r="B50" s="1268">
        <v>150</v>
      </c>
      <c r="C50" s="1227">
        <f t="shared" si="6"/>
        <v>0.94936708860759489</v>
      </c>
      <c r="D50" s="1228">
        <v>1259.6099999999999</v>
      </c>
      <c r="E50" s="1228">
        <f t="shared" si="5"/>
        <v>1195.8322784810125</v>
      </c>
      <c r="F50" s="1229">
        <v>1</v>
      </c>
      <c r="G50" s="1228">
        <f t="shared" si="7"/>
        <v>1195.83</v>
      </c>
      <c r="H50" s="1228">
        <f t="shared" si="8"/>
        <v>288.08</v>
      </c>
      <c r="I50" s="1235">
        <f t="shared" si="9"/>
        <v>1483.9099999999999</v>
      </c>
    </row>
    <row r="51" spans="1:9" x14ac:dyDescent="0.25">
      <c r="A51" s="256" t="s">
        <v>522</v>
      </c>
      <c r="B51" s="1268">
        <v>48</v>
      </c>
      <c r="C51" s="1227">
        <f t="shared" si="6"/>
        <v>0.30379746835443039</v>
      </c>
      <c r="D51" s="1228">
        <v>1259.6099999999999</v>
      </c>
      <c r="E51" s="1228">
        <f t="shared" si="5"/>
        <v>382.66632911392401</v>
      </c>
      <c r="F51" s="1229">
        <v>1</v>
      </c>
      <c r="G51" s="1228">
        <f t="shared" si="7"/>
        <v>382.67</v>
      </c>
      <c r="H51" s="1228">
        <f t="shared" si="8"/>
        <v>92.19</v>
      </c>
      <c r="I51" s="1235">
        <f t="shared" si="9"/>
        <v>474.86</v>
      </c>
    </row>
    <row r="52" spans="1:9" x14ac:dyDescent="0.25">
      <c r="A52" s="256" t="s">
        <v>522</v>
      </c>
      <c r="B52" s="1268">
        <v>81</v>
      </c>
      <c r="C52" s="1227">
        <f t="shared" si="6"/>
        <v>0.51265822784810122</v>
      </c>
      <c r="D52" s="1228">
        <v>1259.6099999999999</v>
      </c>
      <c r="E52" s="1228">
        <f t="shared" si="5"/>
        <v>645.74943037974674</v>
      </c>
      <c r="F52" s="1229">
        <v>1</v>
      </c>
      <c r="G52" s="1228">
        <f t="shared" si="7"/>
        <v>645.75</v>
      </c>
      <c r="H52" s="1228">
        <f t="shared" si="8"/>
        <v>155.56</v>
      </c>
      <c r="I52" s="1235">
        <f t="shared" si="9"/>
        <v>801.31</v>
      </c>
    </row>
    <row r="53" spans="1:9" x14ac:dyDescent="0.25">
      <c r="A53" s="256" t="s">
        <v>522</v>
      </c>
      <c r="B53" s="1268">
        <v>48</v>
      </c>
      <c r="C53" s="1227">
        <f t="shared" si="6"/>
        <v>0.30379746835443039</v>
      </c>
      <c r="D53" s="1228">
        <v>1259.6099999999999</v>
      </c>
      <c r="E53" s="1228">
        <f t="shared" si="5"/>
        <v>382.66632911392401</v>
      </c>
      <c r="F53" s="1229">
        <v>1</v>
      </c>
      <c r="G53" s="1228">
        <f t="shared" si="7"/>
        <v>382.67</v>
      </c>
      <c r="H53" s="1228">
        <f t="shared" si="8"/>
        <v>92.19</v>
      </c>
      <c r="I53" s="1235">
        <f t="shared" si="9"/>
        <v>474.86</v>
      </c>
    </row>
    <row r="54" spans="1:9" x14ac:dyDescent="0.25">
      <c r="A54" s="256" t="s">
        <v>522</v>
      </c>
      <c r="B54" s="1268">
        <v>47</v>
      </c>
      <c r="C54" s="1227">
        <f t="shared" si="6"/>
        <v>0.29746835443037972</v>
      </c>
      <c r="D54" s="1228">
        <v>1259.6099999999999</v>
      </c>
      <c r="E54" s="1228">
        <f t="shared" si="5"/>
        <v>374.69411392405055</v>
      </c>
      <c r="F54" s="1229">
        <v>1</v>
      </c>
      <c r="G54" s="1228">
        <f t="shared" si="7"/>
        <v>374.69</v>
      </c>
      <c r="H54" s="1228">
        <f t="shared" si="8"/>
        <v>90.26</v>
      </c>
      <c r="I54" s="1235">
        <f t="shared" si="9"/>
        <v>464.95</v>
      </c>
    </row>
    <row r="55" spans="1:9" x14ac:dyDescent="0.25">
      <c r="A55" s="256" t="s">
        <v>522</v>
      </c>
      <c r="B55" s="1268">
        <v>88</v>
      </c>
      <c r="C55" s="1227">
        <f t="shared" si="6"/>
        <v>0.55696202531645567</v>
      </c>
      <c r="D55" s="1228">
        <v>1259.6099999999999</v>
      </c>
      <c r="E55" s="1228">
        <f t="shared" si="5"/>
        <v>701.55493670886062</v>
      </c>
      <c r="F55" s="1229">
        <v>1</v>
      </c>
      <c r="G55" s="1228">
        <f t="shared" si="7"/>
        <v>701.55</v>
      </c>
      <c r="H55" s="1228">
        <f t="shared" si="8"/>
        <v>169</v>
      </c>
      <c r="I55" s="1235">
        <f t="shared" si="9"/>
        <v>870.55</v>
      </c>
    </row>
    <row r="56" spans="1:9" x14ac:dyDescent="0.25">
      <c r="A56" s="256" t="s">
        <v>522</v>
      </c>
      <c r="B56" s="1268">
        <v>86</v>
      </c>
      <c r="C56" s="1227">
        <f t="shared" si="6"/>
        <v>0.54430379746835444</v>
      </c>
      <c r="D56" s="1228">
        <v>1259.6099999999999</v>
      </c>
      <c r="E56" s="1228">
        <f t="shared" si="5"/>
        <v>685.61050632911383</v>
      </c>
      <c r="F56" s="1229">
        <v>1</v>
      </c>
      <c r="G56" s="1228">
        <f t="shared" si="7"/>
        <v>685.61</v>
      </c>
      <c r="H56" s="1228">
        <f t="shared" si="8"/>
        <v>165.16</v>
      </c>
      <c r="I56" s="1235">
        <f t="shared" si="9"/>
        <v>850.77</v>
      </c>
    </row>
    <row r="57" spans="1:9" x14ac:dyDescent="0.25">
      <c r="A57" s="256" t="s">
        <v>654</v>
      </c>
      <c r="B57" s="1268">
        <v>132</v>
      </c>
      <c r="C57" s="1227">
        <f t="shared" si="6"/>
        <v>0.83544303797468356</v>
      </c>
      <c r="D57" s="1228">
        <v>1259.6099999999999</v>
      </c>
      <c r="E57" s="1228">
        <f t="shared" si="5"/>
        <v>1052.3324050632912</v>
      </c>
      <c r="F57" s="1229">
        <v>1</v>
      </c>
      <c r="G57" s="1228">
        <f t="shared" si="7"/>
        <v>1052.33</v>
      </c>
      <c r="H57" s="1228">
        <f t="shared" si="8"/>
        <v>253.51</v>
      </c>
      <c r="I57" s="1235">
        <f t="shared" si="9"/>
        <v>1305.8399999999999</v>
      </c>
    </row>
    <row r="58" spans="1:9" x14ac:dyDescent="0.25">
      <c r="A58" s="256" t="s">
        <v>654</v>
      </c>
      <c r="B58" s="1268">
        <v>24</v>
      </c>
      <c r="C58" s="1227">
        <f t="shared" si="6"/>
        <v>0.15189873417721519</v>
      </c>
      <c r="D58" s="1228">
        <v>1259.6099999999999</v>
      </c>
      <c r="E58" s="1228">
        <f t="shared" si="5"/>
        <v>191.333164556962</v>
      </c>
      <c r="F58" s="1229">
        <v>1</v>
      </c>
      <c r="G58" s="1228">
        <f t="shared" si="7"/>
        <v>191.33</v>
      </c>
      <c r="H58" s="1228">
        <f t="shared" si="8"/>
        <v>46.09</v>
      </c>
      <c r="I58" s="1235">
        <f t="shared" si="9"/>
        <v>237.42000000000002</v>
      </c>
    </row>
    <row r="59" spans="1:9" x14ac:dyDescent="0.25">
      <c r="A59" s="256" t="s">
        <v>654</v>
      </c>
      <c r="B59" s="1268">
        <v>158</v>
      </c>
      <c r="C59" s="1227">
        <f t="shared" si="6"/>
        <v>1</v>
      </c>
      <c r="D59" s="1228">
        <v>1259.6099999999999</v>
      </c>
      <c r="E59" s="1228">
        <f t="shared" si="5"/>
        <v>1259.6099999999999</v>
      </c>
      <c r="F59" s="1229">
        <v>1</v>
      </c>
      <c r="G59" s="1228">
        <f t="shared" si="7"/>
        <v>1259.6099999999999</v>
      </c>
      <c r="H59" s="1228">
        <f t="shared" si="8"/>
        <v>303.44</v>
      </c>
      <c r="I59" s="1235">
        <f t="shared" si="9"/>
        <v>1563.05</v>
      </c>
    </row>
    <row r="60" spans="1:9" x14ac:dyDescent="0.25">
      <c r="A60" s="256" t="s">
        <v>1635</v>
      </c>
      <c r="B60" s="1268">
        <v>75</v>
      </c>
      <c r="C60" s="1227">
        <f t="shared" si="6"/>
        <v>0.47468354430379744</v>
      </c>
      <c r="D60" s="1228">
        <v>1259.6099999999999</v>
      </c>
      <c r="E60" s="1228">
        <f t="shared" si="5"/>
        <v>597.91613924050625</v>
      </c>
      <c r="F60" s="1229">
        <v>1</v>
      </c>
      <c r="G60" s="1228">
        <f t="shared" si="7"/>
        <v>597.91999999999996</v>
      </c>
      <c r="H60" s="1228">
        <f t="shared" si="8"/>
        <v>144.04</v>
      </c>
      <c r="I60" s="1235">
        <f t="shared" si="9"/>
        <v>741.95999999999992</v>
      </c>
    </row>
    <row r="61" spans="1:9" x14ac:dyDescent="0.25">
      <c r="A61" s="256" t="s">
        <v>654</v>
      </c>
      <c r="B61" s="1268">
        <v>24</v>
      </c>
      <c r="C61" s="1227">
        <f t="shared" si="6"/>
        <v>0.15189873417721519</v>
      </c>
      <c r="D61" s="1228">
        <v>1259.6099999999999</v>
      </c>
      <c r="E61" s="1228">
        <f t="shared" si="5"/>
        <v>191.333164556962</v>
      </c>
      <c r="F61" s="1229">
        <v>1</v>
      </c>
      <c r="G61" s="1228">
        <f t="shared" si="7"/>
        <v>191.33</v>
      </c>
      <c r="H61" s="1228">
        <f t="shared" si="8"/>
        <v>46.09</v>
      </c>
      <c r="I61" s="1235">
        <f t="shared" si="9"/>
        <v>237.42000000000002</v>
      </c>
    </row>
    <row r="62" spans="1:9" x14ac:dyDescent="0.25">
      <c r="A62" s="256" t="s">
        <v>656</v>
      </c>
      <c r="B62" s="1268">
        <v>128</v>
      </c>
      <c r="C62" s="1227">
        <f t="shared" si="6"/>
        <v>0.810126582278481</v>
      </c>
      <c r="D62" s="1228">
        <v>1259.6099999999999</v>
      </c>
      <c r="E62" s="1228">
        <f t="shared" si="5"/>
        <v>1020.4435443037974</v>
      </c>
      <c r="F62" s="1229">
        <v>1</v>
      </c>
      <c r="G62" s="1228">
        <f t="shared" si="7"/>
        <v>1020.44</v>
      </c>
      <c r="H62" s="1228">
        <f t="shared" si="8"/>
        <v>245.82</v>
      </c>
      <c r="I62" s="1235">
        <f t="shared" si="9"/>
        <v>1266.26</v>
      </c>
    </row>
    <row r="63" spans="1:9" x14ac:dyDescent="0.25">
      <c r="A63" s="256" t="s">
        <v>656</v>
      </c>
      <c r="B63" s="1268">
        <v>151</v>
      </c>
      <c r="C63" s="1227">
        <f t="shared" si="6"/>
        <v>0.95569620253164556</v>
      </c>
      <c r="D63" s="1228">
        <v>1259.6099999999999</v>
      </c>
      <c r="E63" s="1228">
        <f t="shared" si="5"/>
        <v>1203.8044936708859</v>
      </c>
      <c r="F63" s="1229">
        <v>1</v>
      </c>
      <c r="G63" s="1228">
        <f t="shared" si="7"/>
        <v>1203.8</v>
      </c>
      <c r="H63" s="1228">
        <f t="shared" si="8"/>
        <v>290</v>
      </c>
      <c r="I63" s="1235">
        <f t="shared" si="9"/>
        <v>1493.8</v>
      </c>
    </row>
    <row r="64" spans="1:9" x14ac:dyDescent="0.25">
      <c r="A64" s="256" t="s">
        <v>656</v>
      </c>
      <c r="B64" s="1268">
        <v>0</v>
      </c>
      <c r="C64" s="1227">
        <f t="shared" si="6"/>
        <v>0</v>
      </c>
      <c r="D64" s="1228">
        <v>1259.6099999999999</v>
      </c>
      <c r="E64" s="1228">
        <f t="shared" si="5"/>
        <v>0</v>
      </c>
      <c r="F64" s="1229">
        <v>1</v>
      </c>
      <c r="G64" s="1228">
        <f t="shared" si="7"/>
        <v>0</v>
      </c>
      <c r="H64" s="1228">
        <f t="shared" si="8"/>
        <v>0</v>
      </c>
      <c r="I64" s="1235">
        <f t="shared" si="9"/>
        <v>0</v>
      </c>
    </row>
    <row r="65" spans="1:9" x14ac:dyDescent="0.25">
      <c r="A65" s="256" t="s">
        <v>656</v>
      </c>
      <c r="B65" s="1268">
        <v>16</v>
      </c>
      <c r="C65" s="1227">
        <f t="shared" si="6"/>
        <v>0.10126582278481013</v>
      </c>
      <c r="D65" s="1228">
        <v>1259.6099999999999</v>
      </c>
      <c r="E65" s="1228">
        <f t="shared" si="5"/>
        <v>127.55544303797467</v>
      </c>
      <c r="F65" s="1229">
        <v>1</v>
      </c>
      <c r="G65" s="1228">
        <f t="shared" si="7"/>
        <v>127.56</v>
      </c>
      <c r="H65" s="1228">
        <f t="shared" si="8"/>
        <v>30.73</v>
      </c>
      <c r="I65" s="1235">
        <f t="shared" si="9"/>
        <v>158.29</v>
      </c>
    </row>
    <row r="66" spans="1:9" x14ac:dyDescent="0.25">
      <c r="A66" s="256" t="s">
        <v>1635</v>
      </c>
      <c r="B66" s="1268">
        <v>12</v>
      </c>
      <c r="C66" s="1227">
        <f t="shared" si="6"/>
        <v>7.5949367088607597E-2</v>
      </c>
      <c r="D66" s="1228">
        <v>1259.6099999999999</v>
      </c>
      <c r="E66" s="1228">
        <f t="shared" si="5"/>
        <v>95.666582278481002</v>
      </c>
      <c r="F66" s="1229">
        <v>1</v>
      </c>
      <c r="G66" s="1228">
        <f t="shared" si="7"/>
        <v>95.67</v>
      </c>
      <c r="H66" s="1228">
        <f t="shared" si="8"/>
        <v>23.05</v>
      </c>
      <c r="I66" s="1235">
        <f t="shared" si="9"/>
        <v>118.72</v>
      </c>
    </row>
    <row r="67" spans="1:9" x14ac:dyDescent="0.25">
      <c r="A67" s="256" t="s">
        <v>1635</v>
      </c>
      <c r="B67" s="1268">
        <v>24</v>
      </c>
      <c r="C67" s="1227">
        <f t="shared" si="6"/>
        <v>0.15189873417721519</v>
      </c>
      <c r="D67" s="1228">
        <v>1259.6099999999999</v>
      </c>
      <c r="E67" s="1228">
        <f t="shared" si="5"/>
        <v>191.333164556962</v>
      </c>
      <c r="F67" s="1229">
        <v>1</v>
      </c>
      <c r="G67" s="1228">
        <f t="shared" si="7"/>
        <v>191.33</v>
      </c>
      <c r="H67" s="1228">
        <f t="shared" si="8"/>
        <v>46.09</v>
      </c>
      <c r="I67" s="1235">
        <f t="shared" si="9"/>
        <v>237.42000000000002</v>
      </c>
    </row>
    <row r="68" spans="1:9" x14ac:dyDescent="0.25">
      <c r="A68" s="256" t="s">
        <v>1635</v>
      </c>
      <c r="B68" s="1268">
        <v>88</v>
      </c>
      <c r="C68" s="1227">
        <f t="shared" si="6"/>
        <v>0.55696202531645567</v>
      </c>
      <c r="D68" s="1228">
        <v>1259.6099999999999</v>
      </c>
      <c r="E68" s="1228">
        <f t="shared" si="5"/>
        <v>701.55493670886062</v>
      </c>
      <c r="F68" s="1229">
        <v>1</v>
      </c>
      <c r="G68" s="1228">
        <f t="shared" si="7"/>
        <v>701.55</v>
      </c>
      <c r="H68" s="1228">
        <f t="shared" si="8"/>
        <v>169</v>
      </c>
      <c r="I68" s="1235">
        <f t="shared" si="9"/>
        <v>870.55</v>
      </c>
    </row>
    <row r="69" spans="1:9" x14ac:dyDescent="0.25">
      <c r="A69" s="256" t="s">
        <v>654</v>
      </c>
      <c r="B69" s="1268">
        <v>23</v>
      </c>
      <c r="C69" s="1227">
        <f t="shared" si="6"/>
        <v>0.14556962025316456</v>
      </c>
      <c r="D69" s="1228">
        <v>1259.6099999999999</v>
      </c>
      <c r="E69" s="1228">
        <f t="shared" si="5"/>
        <v>183.36094936708858</v>
      </c>
      <c r="F69" s="1229">
        <v>1</v>
      </c>
      <c r="G69" s="1228">
        <f t="shared" si="7"/>
        <v>183.36</v>
      </c>
      <c r="H69" s="1228">
        <f t="shared" si="8"/>
        <v>44.17</v>
      </c>
      <c r="I69" s="1235">
        <f t="shared" si="9"/>
        <v>227.53000000000003</v>
      </c>
    </row>
    <row r="70" spans="1:9" x14ac:dyDescent="0.25">
      <c r="A70" s="256" t="s">
        <v>522</v>
      </c>
      <c r="B70" s="1268">
        <v>112</v>
      </c>
      <c r="C70" s="1227">
        <f t="shared" si="6"/>
        <v>0.70886075949367089</v>
      </c>
      <c r="D70" s="1228">
        <v>1259.6099999999999</v>
      </c>
      <c r="E70" s="1228">
        <f t="shared" si="5"/>
        <v>892.88810126582268</v>
      </c>
      <c r="F70" s="1229">
        <v>1</v>
      </c>
      <c r="G70" s="1228">
        <f t="shared" si="7"/>
        <v>892.89</v>
      </c>
      <c r="H70" s="1228">
        <f t="shared" si="8"/>
        <v>215.1</v>
      </c>
      <c r="I70" s="1235">
        <f t="shared" si="9"/>
        <v>1107.99</v>
      </c>
    </row>
    <row r="71" spans="1:9" x14ac:dyDescent="0.25">
      <c r="A71" s="256" t="s">
        <v>1635</v>
      </c>
      <c r="B71" s="1268">
        <v>102</v>
      </c>
      <c r="C71" s="1227">
        <f t="shared" si="6"/>
        <v>0.64556962025316456</v>
      </c>
      <c r="D71" s="1228">
        <v>1259.6099999999999</v>
      </c>
      <c r="E71" s="1228">
        <f t="shared" si="5"/>
        <v>813.1659493670885</v>
      </c>
      <c r="F71" s="1229">
        <v>1</v>
      </c>
      <c r="G71" s="1228">
        <f t="shared" si="7"/>
        <v>813.17</v>
      </c>
      <c r="H71" s="1228">
        <f t="shared" si="8"/>
        <v>195.89</v>
      </c>
      <c r="I71" s="1235">
        <f t="shared" si="9"/>
        <v>1009.06</v>
      </c>
    </row>
    <row r="72" spans="1:9" x14ac:dyDescent="0.25">
      <c r="A72" s="256" t="s">
        <v>1684</v>
      </c>
      <c r="B72" s="1268">
        <v>51.5</v>
      </c>
      <c r="C72" s="1227">
        <f t="shared" si="6"/>
        <v>0.32594936708860761</v>
      </c>
      <c r="D72" s="1228">
        <v>1259.6099999999999</v>
      </c>
      <c r="E72" s="1228">
        <f t="shared" si="5"/>
        <v>410.56908227848101</v>
      </c>
      <c r="F72" s="1229">
        <v>1</v>
      </c>
      <c r="G72" s="1228">
        <f t="shared" si="7"/>
        <v>410.57</v>
      </c>
      <c r="H72" s="1228">
        <f t="shared" si="8"/>
        <v>98.91</v>
      </c>
      <c r="I72" s="1235">
        <f t="shared" si="9"/>
        <v>509.48</v>
      </c>
    </row>
    <row r="73" spans="1:9" x14ac:dyDescent="0.25">
      <c r="A73" s="256" t="s">
        <v>1684</v>
      </c>
      <c r="B73" s="1268">
        <v>32</v>
      </c>
      <c r="C73" s="1227">
        <f t="shared" si="6"/>
        <v>0.20253164556962025</v>
      </c>
      <c r="D73" s="1228">
        <v>1259.6099999999999</v>
      </c>
      <c r="E73" s="1228">
        <f t="shared" si="5"/>
        <v>255.11088607594934</v>
      </c>
      <c r="F73" s="1229">
        <v>1</v>
      </c>
      <c r="G73" s="1228">
        <f t="shared" si="7"/>
        <v>255.11</v>
      </c>
      <c r="H73" s="1228">
        <f t="shared" si="8"/>
        <v>61.46</v>
      </c>
      <c r="I73" s="1235">
        <f t="shared" si="9"/>
        <v>316.57</v>
      </c>
    </row>
    <row r="74" spans="1:9" x14ac:dyDescent="0.25">
      <c r="A74" s="256" t="s">
        <v>1684</v>
      </c>
      <c r="B74" s="1268">
        <v>158</v>
      </c>
      <c r="C74" s="1227">
        <f t="shared" si="6"/>
        <v>1</v>
      </c>
      <c r="D74" s="1228">
        <v>1259.6099999999999</v>
      </c>
      <c r="E74" s="1228">
        <f t="shared" si="5"/>
        <v>1259.6099999999999</v>
      </c>
      <c r="F74" s="1229">
        <v>1</v>
      </c>
      <c r="G74" s="1228">
        <f t="shared" si="7"/>
        <v>1259.6099999999999</v>
      </c>
      <c r="H74" s="1228">
        <f t="shared" si="8"/>
        <v>303.44</v>
      </c>
      <c r="I74" s="1235">
        <f t="shared" si="9"/>
        <v>1563.05</v>
      </c>
    </row>
    <row r="75" spans="1:9" x14ac:dyDescent="0.25">
      <c r="A75" s="256" t="s">
        <v>1684</v>
      </c>
      <c r="B75" s="1268">
        <v>24</v>
      </c>
      <c r="C75" s="1227">
        <f t="shared" si="6"/>
        <v>0.15189873417721519</v>
      </c>
      <c r="D75" s="1228">
        <v>1259.6099999999999</v>
      </c>
      <c r="E75" s="1228">
        <f t="shared" si="5"/>
        <v>191.333164556962</v>
      </c>
      <c r="F75" s="1229">
        <v>1</v>
      </c>
      <c r="G75" s="1228">
        <f t="shared" si="7"/>
        <v>191.33</v>
      </c>
      <c r="H75" s="1228">
        <f t="shared" si="8"/>
        <v>46.09</v>
      </c>
      <c r="I75" s="1235">
        <f t="shared" si="9"/>
        <v>237.42000000000002</v>
      </c>
    </row>
    <row r="76" spans="1:9" x14ac:dyDescent="0.25">
      <c r="A76" s="256" t="s">
        <v>1684</v>
      </c>
      <c r="B76" s="1268">
        <v>34</v>
      </c>
      <c r="C76" s="1227">
        <f t="shared" si="6"/>
        <v>0.21518987341772153</v>
      </c>
      <c r="D76" s="1228">
        <v>1259.6099999999999</v>
      </c>
      <c r="E76" s="1228">
        <f t="shared" si="5"/>
        <v>271.05531645569619</v>
      </c>
      <c r="F76" s="1229">
        <v>1</v>
      </c>
      <c r="G76" s="1228">
        <f t="shared" si="7"/>
        <v>271.06</v>
      </c>
      <c r="H76" s="1228">
        <f t="shared" si="8"/>
        <v>65.3</v>
      </c>
      <c r="I76" s="1235">
        <f t="shared" si="9"/>
        <v>336.36</v>
      </c>
    </row>
    <row r="77" spans="1:9" x14ac:dyDescent="0.25">
      <c r="A77" s="256" t="s">
        <v>1684</v>
      </c>
      <c r="B77" s="1268">
        <v>87</v>
      </c>
      <c r="C77" s="1227">
        <f t="shared" si="6"/>
        <v>0.55063291139240511</v>
      </c>
      <c r="D77" s="1228">
        <v>1259.6099999999999</v>
      </c>
      <c r="E77" s="1228">
        <f t="shared" si="5"/>
        <v>693.58272151898734</v>
      </c>
      <c r="F77" s="1229">
        <v>1</v>
      </c>
      <c r="G77" s="1228">
        <f t="shared" si="7"/>
        <v>693.58</v>
      </c>
      <c r="H77" s="1228">
        <f t="shared" si="8"/>
        <v>167.08</v>
      </c>
      <c r="I77" s="1235">
        <f t="shared" si="9"/>
        <v>860.66000000000008</v>
      </c>
    </row>
    <row r="78" spans="1:9" x14ac:dyDescent="0.25">
      <c r="A78" s="256" t="s">
        <v>655</v>
      </c>
      <c r="B78" s="1268">
        <v>40</v>
      </c>
      <c r="C78" s="1227">
        <f t="shared" si="6"/>
        <v>0.25316455696202533</v>
      </c>
      <c r="D78" s="1228">
        <v>1259.6099999999999</v>
      </c>
      <c r="E78" s="1228">
        <f t="shared" si="5"/>
        <v>318.88860759493673</v>
      </c>
      <c r="F78" s="1229">
        <v>1</v>
      </c>
      <c r="G78" s="1228">
        <f t="shared" si="7"/>
        <v>318.89</v>
      </c>
      <c r="H78" s="1228">
        <f t="shared" si="8"/>
        <v>76.819999999999993</v>
      </c>
      <c r="I78" s="1235">
        <f t="shared" si="9"/>
        <v>395.71</v>
      </c>
    </row>
    <row r="79" spans="1:9" x14ac:dyDescent="0.25">
      <c r="A79" s="256" t="s">
        <v>655</v>
      </c>
      <c r="B79" s="1268">
        <v>158</v>
      </c>
      <c r="C79" s="1227">
        <f t="shared" si="6"/>
        <v>1</v>
      </c>
      <c r="D79" s="1228">
        <v>1259.6099999999999</v>
      </c>
      <c r="E79" s="1228">
        <f t="shared" si="5"/>
        <v>1259.6099999999999</v>
      </c>
      <c r="F79" s="1229">
        <v>1</v>
      </c>
      <c r="G79" s="1228">
        <f t="shared" si="7"/>
        <v>1259.6099999999999</v>
      </c>
      <c r="H79" s="1228">
        <f t="shared" si="8"/>
        <v>303.44</v>
      </c>
      <c r="I79" s="1235">
        <f t="shared" si="9"/>
        <v>1563.05</v>
      </c>
    </row>
    <row r="80" spans="1:9" x14ac:dyDescent="0.25">
      <c r="A80" s="256" t="s">
        <v>2311</v>
      </c>
      <c r="B80" s="1268">
        <v>96</v>
      </c>
      <c r="C80" s="1227">
        <f t="shared" si="6"/>
        <v>0.60759493670886078</v>
      </c>
      <c r="D80" s="1228">
        <v>1259.6099999999999</v>
      </c>
      <c r="E80" s="1228">
        <f t="shared" si="5"/>
        <v>765.33265822784801</v>
      </c>
      <c r="F80" s="1229">
        <v>1</v>
      </c>
      <c r="G80" s="1228">
        <f t="shared" si="7"/>
        <v>765.33</v>
      </c>
      <c r="H80" s="1228">
        <f t="shared" si="8"/>
        <v>184.37</v>
      </c>
      <c r="I80" s="1235">
        <f t="shared" si="9"/>
        <v>949.7</v>
      </c>
    </row>
    <row r="81" spans="1:9" x14ac:dyDescent="0.25">
      <c r="A81" s="256" t="s">
        <v>655</v>
      </c>
      <c r="B81" s="1268">
        <v>17</v>
      </c>
      <c r="C81" s="1227">
        <f t="shared" si="6"/>
        <v>0.10759493670886076</v>
      </c>
      <c r="D81" s="1228">
        <v>1259.6099999999999</v>
      </c>
      <c r="E81" s="1228">
        <f t="shared" si="5"/>
        <v>135.52765822784809</v>
      </c>
      <c r="F81" s="1229">
        <v>1</v>
      </c>
      <c r="G81" s="1228">
        <f t="shared" si="7"/>
        <v>135.53</v>
      </c>
      <c r="H81" s="1228">
        <f t="shared" si="8"/>
        <v>32.65</v>
      </c>
      <c r="I81" s="1235">
        <f t="shared" si="9"/>
        <v>168.18</v>
      </c>
    </row>
    <row r="82" spans="1:9" x14ac:dyDescent="0.25">
      <c r="A82" s="256" t="s">
        <v>655</v>
      </c>
      <c r="B82" s="1268">
        <v>57.5</v>
      </c>
      <c r="C82" s="1227">
        <f t="shared" si="6"/>
        <v>0.36392405063291139</v>
      </c>
      <c r="D82" s="1228">
        <v>1259.6099999999999</v>
      </c>
      <c r="E82" s="1228">
        <f t="shared" si="5"/>
        <v>458.40237341772149</v>
      </c>
      <c r="F82" s="1229">
        <v>1</v>
      </c>
      <c r="G82" s="1228">
        <f t="shared" si="7"/>
        <v>458.4</v>
      </c>
      <c r="H82" s="1228">
        <f t="shared" si="8"/>
        <v>110.43</v>
      </c>
      <c r="I82" s="1235">
        <f t="shared" si="9"/>
        <v>568.82999999999993</v>
      </c>
    </row>
    <row r="83" spans="1:9" x14ac:dyDescent="0.25">
      <c r="A83" s="256" t="s">
        <v>655</v>
      </c>
      <c r="B83" s="1268">
        <v>109</v>
      </c>
      <c r="C83" s="1227">
        <f t="shared" si="6"/>
        <v>0.689873417721519</v>
      </c>
      <c r="D83" s="1228">
        <v>1259.6099999999999</v>
      </c>
      <c r="E83" s="1228">
        <f t="shared" si="5"/>
        <v>868.9714556962025</v>
      </c>
      <c r="F83" s="1229">
        <v>1</v>
      </c>
      <c r="G83" s="1228">
        <f t="shared" si="7"/>
        <v>868.97</v>
      </c>
      <c r="H83" s="1228">
        <f t="shared" si="8"/>
        <v>209.33</v>
      </c>
      <c r="I83" s="1235">
        <f t="shared" si="9"/>
        <v>1078.3</v>
      </c>
    </row>
    <row r="84" spans="1:9" x14ac:dyDescent="0.25">
      <c r="A84" s="256" t="s">
        <v>655</v>
      </c>
      <c r="B84" s="1268">
        <v>24</v>
      </c>
      <c r="C84" s="1227">
        <f t="shared" si="6"/>
        <v>0.15189873417721519</v>
      </c>
      <c r="D84" s="1228">
        <v>1259.6099999999999</v>
      </c>
      <c r="E84" s="1228">
        <f t="shared" si="5"/>
        <v>191.333164556962</v>
      </c>
      <c r="F84" s="1229">
        <v>1</v>
      </c>
      <c r="G84" s="1228">
        <f t="shared" si="7"/>
        <v>191.33</v>
      </c>
      <c r="H84" s="1228">
        <f t="shared" si="8"/>
        <v>46.09</v>
      </c>
      <c r="I84" s="1235">
        <f t="shared" si="9"/>
        <v>237.42000000000002</v>
      </c>
    </row>
    <row r="85" spans="1:9" x14ac:dyDescent="0.25">
      <c r="A85" s="256" t="s">
        <v>655</v>
      </c>
      <c r="B85" s="1268">
        <v>24.5</v>
      </c>
      <c r="C85" s="1227">
        <f t="shared" si="6"/>
        <v>0.1550632911392405</v>
      </c>
      <c r="D85" s="1228">
        <v>1259.6099999999999</v>
      </c>
      <c r="E85" s="1228">
        <f t="shared" si="5"/>
        <v>195.3192721518987</v>
      </c>
      <c r="F85" s="1229">
        <v>1</v>
      </c>
      <c r="G85" s="1228">
        <f t="shared" si="7"/>
        <v>195.32</v>
      </c>
      <c r="H85" s="1228">
        <f t="shared" si="8"/>
        <v>47.05</v>
      </c>
      <c r="I85" s="1235">
        <f t="shared" si="9"/>
        <v>242.37</v>
      </c>
    </row>
    <row r="86" spans="1:9" x14ac:dyDescent="0.25">
      <c r="A86" s="256" t="s">
        <v>655</v>
      </c>
      <c r="B86" s="1268">
        <v>105</v>
      </c>
      <c r="C86" s="1227">
        <f t="shared" si="6"/>
        <v>0.66455696202531644</v>
      </c>
      <c r="D86" s="1228">
        <v>1259.6099999999999</v>
      </c>
      <c r="E86" s="1228">
        <f t="shared" si="5"/>
        <v>837.0825949367088</v>
      </c>
      <c r="F86" s="1229">
        <v>1</v>
      </c>
      <c r="G86" s="1228">
        <f t="shared" si="7"/>
        <v>837.08</v>
      </c>
      <c r="H86" s="1228">
        <f t="shared" si="8"/>
        <v>201.65</v>
      </c>
      <c r="I86" s="1235">
        <f t="shared" si="9"/>
        <v>1038.73</v>
      </c>
    </row>
    <row r="87" spans="1:9" x14ac:dyDescent="0.25">
      <c r="A87" s="256" t="s">
        <v>655</v>
      </c>
      <c r="B87" s="1268">
        <v>122</v>
      </c>
      <c r="C87" s="1227">
        <f t="shared" si="6"/>
        <v>0.77215189873417722</v>
      </c>
      <c r="D87" s="1228">
        <v>1259.6099999999999</v>
      </c>
      <c r="E87" s="1228">
        <f t="shared" si="5"/>
        <v>972.61025316455687</v>
      </c>
      <c r="F87" s="1229">
        <v>1</v>
      </c>
      <c r="G87" s="1228">
        <f t="shared" si="7"/>
        <v>972.61</v>
      </c>
      <c r="H87" s="1228">
        <f t="shared" si="8"/>
        <v>234.3</v>
      </c>
      <c r="I87" s="1235">
        <f t="shared" si="9"/>
        <v>1206.9100000000001</v>
      </c>
    </row>
    <row r="88" spans="1:9" x14ac:dyDescent="0.25">
      <c r="A88" s="256" t="s">
        <v>655</v>
      </c>
      <c r="B88" s="1268">
        <v>24.5</v>
      </c>
      <c r="C88" s="1227">
        <f t="shared" si="6"/>
        <v>0.1550632911392405</v>
      </c>
      <c r="D88" s="1228">
        <v>1259.6099999999999</v>
      </c>
      <c r="E88" s="1228">
        <f t="shared" si="5"/>
        <v>195.3192721518987</v>
      </c>
      <c r="F88" s="1229">
        <v>1</v>
      </c>
      <c r="G88" s="1228">
        <f t="shared" si="7"/>
        <v>195.32</v>
      </c>
      <c r="H88" s="1228">
        <f t="shared" si="8"/>
        <v>47.05</v>
      </c>
      <c r="I88" s="1235">
        <f t="shared" si="9"/>
        <v>242.37</v>
      </c>
    </row>
    <row r="89" spans="1:9" x14ac:dyDescent="0.25">
      <c r="A89" s="256" t="s">
        <v>655</v>
      </c>
      <c r="B89" s="1268">
        <v>96</v>
      </c>
      <c r="C89" s="1227">
        <f t="shared" si="6"/>
        <v>0.60759493670886078</v>
      </c>
      <c r="D89" s="1228">
        <v>1259.6099999999999</v>
      </c>
      <c r="E89" s="1228">
        <f t="shared" si="5"/>
        <v>765.33265822784801</v>
      </c>
      <c r="F89" s="1229">
        <v>1</v>
      </c>
      <c r="G89" s="1228">
        <f t="shared" si="7"/>
        <v>765.33</v>
      </c>
      <c r="H89" s="1228">
        <f t="shared" si="8"/>
        <v>184.37</v>
      </c>
      <c r="I89" s="1235">
        <f t="shared" si="9"/>
        <v>949.7</v>
      </c>
    </row>
    <row r="90" spans="1:9" x14ac:dyDescent="0.25">
      <c r="A90" s="469" t="s">
        <v>655</v>
      </c>
      <c r="B90" s="1268">
        <v>24.5</v>
      </c>
      <c r="C90" s="1227">
        <f t="shared" si="6"/>
        <v>0.1550632911392405</v>
      </c>
      <c r="D90" s="1228">
        <v>1259.6099999999999</v>
      </c>
      <c r="E90" s="1228">
        <f t="shared" si="5"/>
        <v>195.3192721518987</v>
      </c>
      <c r="F90" s="1229">
        <v>1</v>
      </c>
      <c r="G90" s="1228">
        <f t="shared" si="7"/>
        <v>195.32</v>
      </c>
      <c r="H90" s="1228">
        <f t="shared" si="8"/>
        <v>47.05</v>
      </c>
      <c r="I90" s="1235">
        <f t="shared" si="9"/>
        <v>242.37</v>
      </c>
    </row>
    <row r="91" spans="1:9" x14ac:dyDescent="0.25">
      <c r="A91" s="469" t="s">
        <v>655</v>
      </c>
      <c r="B91" s="1268">
        <v>129</v>
      </c>
      <c r="C91" s="1227">
        <f t="shared" si="6"/>
        <v>0.81645569620253167</v>
      </c>
      <c r="D91" s="1228">
        <v>1259.6099999999999</v>
      </c>
      <c r="E91" s="1228">
        <f t="shared" si="5"/>
        <v>1028.4157594936707</v>
      </c>
      <c r="F91" s="1229">
        <v>1</v>
      </c>
      <c r="G91" s="1228">
        <f t="shared" si="7"/>
        <v>1028.42</v>
      </c>
      <c r="H91" s="1228">
        <f t="shared" si="8"/>
        <v>247.75</v>
      </c>
      <c r="I91" s="1235">
        <f t="shared" si="9"/>
        <v>1276.17</v>
      </c>
    </row>
    <row r="92" spans="1:9" x14ac:dyDescent="0.25">
      <c r="A92" s="469" t="s">
        <v>655</v>
      </c>
      <c r="B92" s="1268">
        <v>17</v>
      </c>
      <c r="C92" s="1227">
        <f t="shared" si="6"/>
        <v>0.10759493670886076</v>
      </c>
      <c r="D92" s="1228">
        <v>1259.6099999999999</v>
      </c>
      <c r="E92" s="1228">
        <f t="shared" si="5"/>
        <v>135.52765822784809</v>
      </c>
      <c r="F92" s="1229">
        <v>1</v>
      </c>
      <c r="G92" s="1228">
        <f t="shared" si="7"/>
        <v>135.53</v>
      </c>
      <c r="H92" s="1228">
        <f t="shared" si="8"/>
        <v>32.65</v>
      </c>
      <c r="I92" s="1235">
        <f t="shared" si="9"/>
        <v>168.18</v>
      </c>
    </row>
    <row r="93" spans="1:9" x14ac:dyDescent="0.25">
      <c r="A93" s="469" t="s">
        <v>655</v>
      </c>
      <c r="B93" s="1268">
        <v>14.5</v>
      </c>
      <c r="C93" s="1227">
        <f t="shared" si="6"/>
        <v>9.1772151898734181E-2</v>
      </c>
      <c r="D93" s="1228">
        <v>1259.6099999999999</v>
      </c>
      <c r="E93" s="1228">
        <f t="shared" si="5"/>
        <v>115.59712025316455</v>
      </c>
      <c r="F93" s="1229">
        <v>1</v>
      </c>
      <c r="G93" s="1228">
        <f t="shared" si="7"/>
        <v>115.6</v>
      </c>
      <c r="H93" s="1228">
        <f t="shared" si="8"/>
        <v>27.85</v>
      </c>
      <c r="I93" s="1235">
        <f t="shared" si="9"/>
        <v>143.44999999999999</v>
      </c>
    </row>
    <row r="94" spans="1:9" x14ac:dyDescent="0.25">
      <c r="A94" s="469" t="s">
        <v>974</v>
      </c>
      <c r="B94" s="1268">
        <v>44</v>
      </c>
      <c r="C94" s="1227">
        <f t="shared" si="6"/>
        <v>0.27848101265822783</v>
      </c>
      <c r="D94" s="1228">
        <v>1259.6099999999999</v>
      </c>
      <c r="E94" s="1228">
        <f t="shared" si="5"/>
        <v>350.77746835443031</v>
      </c>
      <c r="F94" s="1229">
        <v>1</v>
      </c>
      <c r="G94" s="1228">
        <f t="shared" si="7"/>
        <v>350.78</v>
      </c>
      <c r="H94" s="1228">
        <f t="shared" si="8"/>
        <v>84.5</v>
      </c>
      <c r="I94" s="1235">
        <f t="shared" si="9"/>
        <v>435.28</v>
      </c>
    </row>
    <row r="95" spans="1:9" x14ac:dyDescent="0.25">
      <c r="A95" s="469" t="s">
        <v>655</v>
      </c>
      <c r="B95" s="1268">
        <v>48</v>
      </c>
      <c r="C95" s="1227">
        <f t="shared" si="6"/>
        <v>0.30379746835443039</v>
      </c>
      <c r="D95" s="1228">
        <v>1259.6099999999999</v>
      </c>
      <c r="E95" s="1228">
        <f t="shared" si="5"/>
        <v>382.66632911392401</v>
      </c>
      <c r="F95" s="1229">
        <v>1</v>
      </c>
      <c r="G95" s="1228">
        <f t="shared" si="7"/>
        <v>382.67</v>
      </c>
      <c r="H95" s="1228">
        <f t="shared" si="8"/>
        <v>92.19</v>
      </c>
      <c r="I95" s="1235">
        <f t="shared" si="9"/>
        <v>474.86</v>
      </c>
    </row>
    <row r="96" spans="1:9" x14ac:dyDescent="0.25">
      <c r="A96" s="469" t="s">
        <v>2480</v>
      </c>
      <c r="B96" s="1268">
        <v>90</v>
      </c>
      <c r="C96" s="1227">
        <f t="shared" si="6"/>
        <v>0.569620253164557</v>
      </c>
      <c r="D96" s="1228">
        <v>1259.6099999999999</v>
      </c>
      <c r="E96" s="1228">
        <f t="shared" si="5"/>
        <v>717.49936708860764</v>
      </c>
      <c r="F96" s="1229">
        <v>1</v>
      </c>
      <c r="G96" s="1228">
        <f t="shared" si="7"/>
        <v>717.5</v>
      </c>
      <c r="H96" s="1228">
        <f t="shared" si="8"/>
        <v>172.85</v>
      </c>
      <c r="I96" s="1235">
        <f t="shared" si="9"/>
        <v>890.35</v>
      </c>
    </row>
    <row r="97" spans="1:9" x14ac:dyDescent="0.25">
      <c r="A97" s="469" t="s">
        <v>406</v>
      </c>
      <c r="B97" s="1268">
        <v>51</v>
      </c>
      <c r="C97" s="1227">
        <f t="shared" si="6"/>
        <v>0.32278481012658228</v>
      </c>
      <c r="D97" s="1228">
        <v>1403.56</v>
      </c>
      <c r="E97" s="1228">
        <f t="shared" si="5"/>
        <v>453.0478481012658</v>
      </c>
      <c r="F97" s="1229">
        <v>1</v>
      </c>
      <c r="G97" s="1228">
        <f t="shared" si="7"/>
        <v>453.05</v>
      </c>
      <c r="H97" s="1228">
        <f t="shared" si="8"/>
        <v>109.14</v>
      </c>
      <c r="I97" s="1235">
        <f t="shared" si="9"/>
        <v>562.19000000000005</v>
      </c>
    </row>
    <row r="98" spans="1:9" x14ac:dyDescent="0.25">
      <c r="A98" s="469" t="s">
        <v>406</v>
      </c>
      <c r="B98" s="1268">
        <v>99</v>
      </c>
      <c r="C98" s="1227">
        <f t="shared" si="6"/>
        <v>0.62658227848101267</v>
      </c>
      <c r="D98" s="1228">
        <v>1259.5999999999999</v>
      </c>
      <c r="E98" s="1228">
        <f t="shared" si="5"/>
        <v>789.24303797468349</v>
      </c>
      <c r="F98" s="1229">
        <v>1</v>
      </c>
      <c r="G98" s="1228">
        <f t="shared" si="7"/>
        <v>789.24</v>
      </c>
      <c r="H98" s="1228">
        <f t="shared" si="8"/>
        <v>190.13</v>
      </c>
      <c r="I98" s="1235">
        <f t="shared" si="9"/>
        <v>979.37</v>
      </c>
    </row>
    <row r="99" spans="1:9" x14ac:dyDescent="0.25">
      <c r="A99" s="469" t="s">
        <v>406</v>
      </c>
      <c r="B99" s="1268">
        <v>59</v>
      </c>
      <c r="C99" s="1227">
        <f t="shared" si="6"/>
        <v>0.37341772151898733</v>
      </c>
      <c r="D99" s="1228">
        <v>1543.92</v>
      </c>
      <c r="E99" s="1228">
        <f t="shared" si="5"/>
        <v>576.52708860759492</v>
      </c>
      <c r="F99" s="1229">
        <v>1</v>
      </c>
      <c r="G99" s="1228">
        <f t="shared" si="7"/>
        <v>576.53</v>
      </c>
      <c r="H99" s="1228">
        <f t="shared" si="8"/>
        <v>138.88999999999999</v>
      </c>
      <c r="I99" s="1235">
        <f t="shared" si="9"/>
        <v>715.42</v>
      </c>
    </row>
    <row r="100" spans="1:9" x14ac:dyDescent="0.25">
      <c r="A100" s="469" t="s">
        <v>406</v>
      </c>
      <c r="B100" s="1268">
        <v>29</v>
      </c>
      <c r="C100" s="1227">
        <f t="shared" si="6"/>
        <v>0.18354430379746836</v>
      </c>
      <c r="D100" s="1228">
        <v>1259.5999999999999</v>
      </c>
      <c r="E100" s="1228">
        <f t="shared" si="5"/>
        <v>231.19240506329112</v>
      </c>
      <c r="F100" s="1229">
        <v>1</v>
      </c>
      <c r="G100" s="1228">
        <f t="shared" si="7"/>
        <v>231.19</v>
      </c>
      <c r="H100" s="1228">
        <f t="shared" si="8"/>
        <v>55.69</v>
      </c>
      <c r="I100" s="1235">
        <f t="shared" si="9"/>
        <v>286.88</v>
      </c>
    </row>
    <row r="101" spans="1:9" x14ac:dyDescent="0.25">
      <c r="A101" s="469" t="s">
        <v>406</v>
      </c>
      <c r="B101" s="1268">
        <v>11</v>
      </c>
      <c r="C101" s="1227">
        <f t="shared" si="6"/>
        <v>6.9620253164556958E-2</v>
      </c>
      <c r="D101" s="1228">
        <v>1543.92</v>
      </c>
      <c r="E101" s="1228">
        <f t="shared" si="5"/>
        <v>107.48810126582278</v>
      </c>
      <c r="F101" s="1229">
        <v>1</v>
      </c>
      <c r="G101" s="1228">
        <f t="shared" si="7"/>
        <v>107.49</v>
      </c>
      <c r="H101" s="1228">
        <f t="shared" si="8"/>
        <v>25.89</v>
      </c>
      <c r="I101" s="1235">
        <f t="shared" si="9"/>
        <v>133.38</v>
      </c>
    </row>
    <row r="102" spans="1:9" x14ac:dyDescent="0.25">
      <c r="A102" s="469" t="s">
        <v>406</v>
      </c>
      <c r="B102" s="1268">
        <v>24</v>
      </c>
      <c r="C102" s="1227">
        <f t="shared" si="6"/>
        <v>0.15189873417721519</v>
      </c>
      <c r="D102" s="1228">
        <v>1259.5999999999999</v>
      </c>
      <c r="E102" s="1228">
        <f t="shared" si="5"/>
        <v>191.33164556962024</v>
      </c>
      <c r="F102" s="1229">
        <v>1</v>
      </c>
      <c r="G102" s="1228">
        <f t="shared" si="7"/>
        <v>191.33</v>
      </c>
      <c r="H102" s="1228">
        <f t="shared" si="8"/>
        <v>46.09</v>
      </c>
      <c r="I102" s="1235">
        <f t="shared" si="9"/>
        <v>237.42000000000002</v>
      </c>
    </row>
    <row r="103" spans="1:9" x14ac:dyDescent="0.25">
      <c r="A103" s="469" t="s">
        <v>406</v>
      </c>
      <c r="B103" s="1268">
        <v>16</v>
      </c>
      <c r="C103" s="1227">
        <f t="shared" si="6"/>
        <v>0.10126582278481013</v>
      </c>
      <c r="D103" s="1228">
        <v>1543.92</v>
      </c>
      <c r="E103" s="1228">
        <f t="shared" si="5"/>
        <v>156.34632911392404</v>
      </c>
      <c r="F103" s="1229">
        <v>1</v>
      </c>
      <c r="G103" s="1228">
        <f t="shared" si="7"/>
        <v>156.35</v>
      </c>
      <c r="H103" s="1228">
        <f t="shared" si="8"/>
        <v>37.659999999999997</v>
      </c>
      <c r="I103" s="1235">
        <f t="shared" si="9"/>
        <v>194.01</v>
      </c>
    </row>
    <row r="104" spans="1:9" x14ac:dyDescent="0.25">
      <c r="A104" s="469" t="s">
        <v>406</v>
      </c>
      <c r="B104" s="1268">
        <v>13</v>
      </c>
      <c r="C104" s="1227">
        <f t="shared" si="6"/>
        <v>8.2278481012658222E-2</v>
      </c>
      <c r="D104" s="1228">
        <v>1259.5999999999999</v>
      </c>
      <c r="E104" s="1228">
        <f t="shared" si="5"/>
        <v>103.63797468354429</v>
      </c>
      <c r="F104" s="1229">
        <v>1</v>
      </c>
      <c r="G104" s="1228">
        <f t="shared" si="7"/>
        <v>103.64</v>
      </c>
      <c r="H104" s="1228">
        <f t="shared" si="8"/>
        <v>24.97</v>
      </c>
      <c r="I104" s="1235">
        <f t="shared" si="9"/>
        <v>128.61000000000001</v>
      </c>
    </row>
    <row r="105" spans="1:9" x14ac:dyDescent="0.25">
      <c r="A105" s="469" t="s">
        <v>406</v>
      </c>
      <c r="B105" s="1268">
        <v>51</v>
      </c>
      <c r="C105" s="1227">
        <f t="shared" si="6"/>
        <v>0.32278481012658228</v>
      </c>
      <c r="D105" s="1228">
        <v>1543.92</v>
      </c>
      <c r="E105" s="1228">
        <f t="shared" si="5"/>
        <v>498.35392405063294</v>
      </c>
      <c r="F105" s="1229">
        <v>1</v>
      </c>
      <c r="G105" s="1228">
        <f t="shared" si="7"/>
        <v>498.35</v>
      </c>
      <c r="H105" s="1228">
        <f t="shared" si="8"/>
        <v>120.05</v>
      </c>
      <c r="I105" s="1235">
        <f t="shared" si="9"/>
        <v>618.4</v>
      </c>
    </row>
    <row r="106" spans="1:9" x14ac:dyDescent="0.25">
      <c r="A106" s="469" t="s">
        <v>406</v>
      </c>
      <c r="B106" s="1268">
        <v>76</v>
      </c>
      <c r="C106" s="1227">
        <f t="shared" si="6"/>
        <v>0.48101265822784811</v>
      </c>
      <c r="D106" s="1228">
        <v>1259.5999999999999</v>
      </c>
      <c r="E106" s="1228">
        <f t="shared" si="5"/>
        <v>605.88354430379741</v>
      </c>
      <c r="F106" s="1229">
        <v>1</v>
      </c>
      <c r="G106" s="1228">
        <f t="shared" si="7"/>
        <v>605.88</v>
      </c>
      <c r="H106" s="1228">
        <f t="shared" si="8"/>
        <v>145.96</v>
      </c>
      <c r="I106" s="1235">
        <f t="shared" si="9"/>
        <v>751.84</v>
      </c>
    </row>
    <row r="107" spans="1:9" x14ac:dyDescent="0.25">
      <c r="A107" s="469" t="s">
        <v>406</v>
      </c>
      <c r="B107" s="1268">
        <v>11</v>
      </c>
      <c r="C107" s="1227">
        <f t="shared" si="6"/>
        <v>6.9620253164556958E-2</v>
      </c>
      <c r="D107" s="1228">
        <v>1403.56</v>
      </c>
      <c r="E107" s="1228">
        <f t="shared" si="5"/>
        <v>97.716202531645564</v>
      </c>
      <c r="F107" s="1229">
        <v>1</v>
      </c>
      <c r="G107" s="1228">
        <f t="shared" si="7"/>
        <v>97.72</v>
      </c>
      <c r="H107" s="1228">
        <f t="shared" si="8"/>
        <v>23.54</v>
      </c>
      <c r="I107" s="1235">
        <f t="shared" si="9"/>
        <v>121.25999999999999</v>
      </c>
    </row>
    <row r="108" spans="1:9" x14ac:dyDescent="0.25">
      <c r="A108" s="469" t="s">
        <v>406</v>
      </c>
      <c r="B108" s="1268">
        <v>147</v>
      </c>
      <c r="C108" s="1227">
        <f t="shared" si="6"/>
        <v>0.930379746835443</v>
      </c>
      <c r="D108" s="1228">
        <v>1259.5999999999999</v>
      </c>
      <c r="E108" s="1228">
        <f t="shared" si="5"/>
        <v>1171.9063291139239</v>
      </c>
      <c r="F108" s="1229">
        <v>1</v>
      </c>
      <c r="G108" s="1228">
        <f t="shared" si="7"/>
        <v>1171.9100000000001</v>
      </c>
      <c r="H108" s="1228">
        <f t="shared" si="8"/>
        <v>282.31</v>
      </c>
      <c r="I108" s="1235">
        <f t="shared" si="9"/>
        <v>1454.22</v>
      </c>
    </row>
    <row r="109" spans="1:9" x14ac:dyDescent="0.25">
      <c r="A109" s="469" t="s">
        <v>406</v>
      </c>
      <c r="B109" s="1268">
        <v>11</v>
      </c>
      <c r="C109" s="1227">
        <f t="shared" si="6"/>
        <v>6.9620253164556958E-2</v>
      </c>
      <c r="D109" s="1228">
        <v>1543.92</v>
      </c>
      <c r="E109" s="1228">
        <f t="shared" si="5"/>
        <v>107.48810126582278</v>
      </c>
      <c r="F109" s="1229">
        <v>1</v>
      </c>
      <c r="G109" s="1228">
        <f t="shared" si="7"/>
        <v>107.49</v>
      </c>
      <c r="H109" s="1228">
        <f t="shared" si="8"/>
        <v>25.89</v>
      </c>
      <c r="I109" s="1235">
        <f t="shared" si="9"/>
        <v>133.38</v>
      </c>
    </row>
    <row r="110" spans="1:9" s="471" customFormat="1" ht="33" x14ac:dyDescent="0.25">
      <c r="A110" s="470" t="s">
        <v>8</v>
      </c>
      <c r="B110" s="1268"/>
      <c r="C110" s="1227"/>
      <c r="D110" s="1228"/>
      <c r="E110" s="1228"/>
      <c r="F110" s="1229"/>
      <c r="G110" s="1238">
        <f>SUM(G111:G149)</f>
        <v>25262.860000000004</v>
      </c>
      <c r="H110" s="1238">
        <f>SUM(H111:H149)</f>
        <v>6085.8700000000026</v>
      </c>
      <c r="I110" s="1239">
        <f>SUM(I111:I149)</f>
        <v>31348.729999999992</v>
      </c>
    </row>
    <row r="111" spans="1:9" s="471" customFormat="1" x14ac:dyDescent="0.25">
      <c r="A111" s="256" t="s">
        <v>2481</v>
      </c>
      <c r="B111" s="1268">
        <v>158</v>
      </c>
      <c r="C111" s="1227">
        <f>B111/158</f>
        <v>1</v>
      </c>
      <c r="D111" s="1228">
        <v>847.63</v>
      </c>
      <c r="E111" s="1228">
        <f>D111*C111</f>
        <v>847.63</v>
      </c>
      <c r="F111" s="1229">
        <v>1</v>
      </c>
      <c r="G111" s="1228">
        <f>ROUND(E111*F111,2)</f>
        <v>847.63</v>
      </c>
      <c r="H111" s="1228">
        <f>ROUND(G111*0.2409,2)</f>
        <v>204.19</v>
      </c>
      <c r="I111" s="1235">
        <f>G111+H111</f>
        <v>1051.82</v>
      </c>
    </row>
    <row r="112" spans="1:9" s="471" customFormat="1" x14ac:dyDescent="0.25">
      <c r="A112" s="256" t="s">
        <v>506</v>
      </c>
      <c r="B112" s="1268">
        <v>158</v>
      </c>
      <c r="C112" s="1227">
        <f>B112/158</f>
        <v>1</v>
      </c>
      <c r="D112" s="1228">
        <v>658.21</v>
      </c>
      <c r="E112" s="1228">
        <f>D112*C112</f>
        <v>658.21</v>
      </c>
      <c r="F112" s="1229">
        <v>1</v>
      </c>
      <c r="G112" s="1228">
        <f>ROUND(E112*F112,2)</f>
        <v>658.21</v>
      </c>
      <c r="H112" s="1228">
        <f t="shared" ref="H112:H149" si="10">ROUND(G112*0.2409,2)</f>
        <v>158.56</v>
      </c>
      <c r="I112" s="1235">
        <f>G112+H112</f>
        <v>816.77</v>
      </c>
    </row>
    <row r="113" spans="1:9" s="471" customFormat="1" x14ac:dyDescent="0.25">
      <c r="A113" s="256" t="s">
        <v>964</v>
      </c>
      <c r="B113" s="1268">
        <v>158</v>
      </c>
      <c r="C113" s="1227">
        <f>B113/158</f>
        <v>1</v>
      </c>
      <c r="D113" s="1228">
        <v>743.45</v>
      </c>
      <c r="E113" s="1228">
        <f>D113*C113</f>
        <v>743.45</v>
      </c>
      <c r="F113" s="1229">
        <v>1</v>
      </c>
      <c r="G113" s="1228">
        <f>ROUND(E113*F113,2)</f>
        <v>743.45</v>
      </c>
      <c r="H113" s="1228">
        <f t="shared" si="10"/>
        <v>179.1</v>
      </c>
      <c r="I113" s="1235">
        <f>G113+H113</f>
        <v>922.55000000000007</v>
      </c>
    </row>
    <row r="114" spans="1:9" x14ac:dyDescent="0.25">
      <c r="A114" s="256" t="s">
        <v>966</v>
      </c>
      <c r="B114" s="1268">
        <v>158</v>
      </c>
      <c r="C114" s="1227">
        <f>B114/158</f>
        <v>1</v>
      </c>
      <c r="D114" s="1228">
        <v>743.45</v>
      </c>
      <c r="E114" s="1228">
        <f t="shared" si="5"/>
        <v>743.45</v>
      </c>
      <c r="F114" s="1229">
        <v>1</v>
      </c>
      <c r="G114" s="1228">
        <f t="shared" ref="G114:G149" si="11">ROUND(E114*F114,2)</f>
        <v>743.45</v>
      </c>
      <c r="H114" s="1228">
        <f t="shared" si="10"/>
        <v>179.1</v>
      </c>
      <c r="I114" s="1235">
        <f t="shared" ref="I114:I149" si="12">G114+H114</f>
        <v>922.55000000000007</v>
      </c>
    </row>
    <row r="115" spans="1:9" x14ac:dyDescent="0.25">
      <c r="A115" s="256" t="s">
        <v>966</v>
      </c>
      <c r="B115" s="1268">
        <v>158</v>
      </c>
      <c r="C115" s="1227">
        <f t="shared" ref="C115:C149" si="13">B115/158</f>
        <v>1</v>
      </c>
      <c r="D115" s="1228">
        <v>743.45</v>
      </c>
      <c r="E115" s="1228">
        <f t="shared" si="5"/>
        <v>743.45</v>
      </c>
      <c r="F115" s="1229">
        <v>1</v>
      </c>
      <c r="G115" s="1228">
        <f t="shared" si="11"/>
        <v>743.45</v>
      </c>
      <c r="H115" s="1228">
        <f t="shared" si="10"/>
        <v>179.1</v>
      </c>
      <c r="I115" s="1235">
        <f t="shared" si="12"/>
        <v>922.55000000000007</v>
      </c>
    </row>
    <row r="116" spans="1:9" x14ac:dyDescent="0.25">
      <c r="A116" s="256" t="s">
        <v>966</v>
      </c>
      <c r="B116" s="1268">
        <v>126</v>
      </c>
      <c r="C116" s="1227">
        <f t="shared" si="13"/>
        <v>0.79746835443037978</v>
      </c>
      <c r="D116" s="1228">
        <v>743.45</v>
      </c>
      <c r="E116" s="1228">
        <f t="shared" si="5"/>
        <v>592.87784810126584</v>
      </c>
      <c r="F116" s="1229">
        <v>1</v>
      </c>
      <c r="G116" s="1228">
        <f t="shared" si="11"/>
        <v>592.88</v>
      </c>
      <c r="H116" s="1228">
        <f t="shared" si="10"/>
        <v>142.82</v>
      </c>
      <c r="I116" s="1235">
        <f t="shared" si="12"/>
        <v>735.7</v>
      </c>
    </row>
    <row r="117" spans="1:9" x14ac:dyDescent="0.25">
      <c r="A117" s="256" t="s">
        <v>966</v>
      </c>
      <c r="B117" s="1268">
        <v>104</v>
      </c>
      <c r="C117" s="1227">
        <f t="shared" si="13"/>
        <v>0.65822784810126578</v>
      </c>
      <c r="D117" s="1228">
        <v>743.45</v>
      </c>
      <c r="E117" s="1228">
        <f t="shared" si="5"/>
        <v>489.35949367088608</v>
      </c>
      <c r="F117" s="1229">
        <v>1</v>
      </c>
      <c r="G117" s="1228">
        <f t="shared" si="11"/>
        <v>489.36</v>
      </c>
      <c r="H117" s="1228">
        <f t="shared" si="10"/>
        <v>117.89</v>
      </c>
      <c r="I117" s="1235">
        <f t="shared" si="12"/>
        <v>607.25</v>
      </c>
    </row>
    <row r="118" spans="1:9" x14ac:dyDescent="0.25">
      <c r="A118" s="256" t="s">
        <v>966</v>
      </c>
      <c r="B118" s="1268">
        <v>148</v>
      </c>
      <c r="C118" s="1227">
        <f t="shared" si="13"/>
        <v>0.93670886075949367</v>
      </c>
      <c r="D118" s="1228">
        <v>743.45</v>
      </c>
      <c r="E118" s="1228">
        <f t="shared" si="5"/>
        <v>696.3962025316456</v>
      </c>
      <c r="F118" s="1229">
        <v>1</v>
      </c>
      <c r="G118" s="1228">
        <f t="shared" si="11"/>
        <v>696.4</v>
      </c>
      <c r="H118" s="1228">
        <f t="shared" si="10"/>
        <v>167.76</v>
      </c>
      <c r="I118" s="1235">
        <f t="shared" si="12"/>
        <v>864.16</v>
      </c>
    </row>
    <row r="119" spans="1:9" x14ac:dyDescent="0.25">
      <c r="A119" s="256" t="s">
        <v>966</v>
      </c>
      <c r="B119" s="1268">
        <v>132</v>
      </c>
      <c r="C119" s="1227">
        <f t="shared" si="13"/>
        <v>0.83544303797468356</v>
      </c>
      <c r="D119" s="1228">
        <v>743.45</v>
      </c>
      <c r="E119" s="1228">
        <f t="shared" ref="E119:E149" si="14">D119*C119</f>
        <v>621.11012658227855</v>
      </c>
      <c r="F119" s="1229">
        <v>1</v>
      </c>
      <c r="G119" s="1228">
        <f t="shared" si="11"/>
        <v>621.11</v>
      </c>
      <c r="H119" s="1228">
        <f t="shared" si="10"/>
        <v>149.63</v>
      </c>
      <c r="I119" s="1235">
        <f t="shared" si="12"/>
        <v>770.74</v>
      </c>
    </row>
    <row r="120" spans="1:9" x14ac:dyDescent="0.25">
      <c r="A120" s="256" t="s">
        <v>966</v>
      </c>
      <c r="B120" s="1268">
        <v>158</v>
      </c>
      <c r="C120" s="1227">
        <f t="shared" si="13"/>
        <v>1</v>
      </c>
      <c r="D120" s="1228">
        <v>743.45</v>
      </c>
      <c r="E120" s="1228">
        <f t="shared" si="14"/>
        <v>743.45</v>
      </c>
      <c r="F120" s="1229">
        <v>1</v>
      </c>
      <c r="G120" s="1228">
        <f t="shared" si="11"/>
        <v>743.45</v>
      </c>
      <c r="H120" s="1228">
        <f t="shared" si="10"/>
        <v>179.1</v>
      </c>
      <c r="I120" s="1235">
        <f t="shared" si="12"/>
        <v>922.55000000000007</v>
      </c>
    </row>
    <row r="121" spans="1:9" x14ac:dyDescent="0.25">
      <c r="A121" s="256" t="s">
        <v>966</v>
      </c>
      <c r="B121" s="1268">
        <v>158</v>
      </c>
      <c r="C121" s="1227">
        <f t="shared" si="13"/>
        <v>1</v>
      </c>
      <c r="D121" s="1228">
        <v>743.45</v>
      </c>
      <c r="E121" s="1228">
        <f t="shared" si="14"/>
        <v>743.45</v>
      </c>
      <c r="F121" s="1229">
        <v>1</v>
      </c>
      <c r="G121" s="1228">
        <f t="shared" si="11"/>
        <v>743.45</v>
      </c>
      <c r="H121" s="1228">
        <f t="shared" si="10"/>
        <v>179.1</v>
      </c>
      <c r="I121" s="1235">
        <f t="shared" si="12"/>
        <v>922.55000000000007</v>
      </c>
    </row>
    <row r="122" spans="1:9" x14ac:dyDescent="0.25">
      <c r="A122" s="256" t="s">
        <v>966</v>
      </c>
      <c r="B122" s="1268">
        <v>36</v>
      </c>
      <c r="C122" s="1227">
        <f t="shared" si="13"/>
        <v>0.22784810126582278</v>
      </c>
      <c r="D122" s="1228">
        <v>743.45</v>
      </c>
      <c r="E122" s="1228">
        <f t="shared" si="14"/>
        <v>169.39367088607597</v>
      </c>
      <c r="F122" s="1229">
        <v>1</v>
      </c>
      <c r="G122" s="1228">
        <f t="shared" si="11"/>
        <v>169.39</v>
      </c>
      <c r="H122" s="1228">
        <f t="shared" si="10"/>
        <v>40.81</v>
      </c>
      <c r="I122" s="1235">
        <f t="shared" si="12"/>
        <v>210.2</v>
      </c>
    </row>
    <row r="123" spans="1:9" x14ac:dyDescent="0.25">
      <c r="A123" s="256" t="s">
        <v>966</v>
      </c>
      <c r="B123" s="1268">
        <v>158</v>
      </c>
      <c r="C123" s="1227">
        <f t="shared" si="13"/>
        <v>1</v>
      </c>
      <c r="D123" s="1228">
        <v>743.45</v>
      </c>
      <c r="E123" s="1228">
        <f t="shared" si="14"/>
        <v>743.45</v>
      </c>
      <c r="F123" s="1229">
        <v>1</v>
      </c>
      <c r="G123" s="1228">
        <f t="shared" si="11"/>
        <v>743.45</v>
      </c>
      <c r="H123" s="1228">
        <f t="shared" si="10"/>
        <v>179.1</v>
      </c>
      <c r="I123" s="1235">
        <f t="shared" si="12"/>
        <v>922.55000000000007</v>
      </c>
    </row>
    <row r="124" spans="1:9" x14ac:dyDescent="0.25">
      <c r="A124" s="256" t="s">
        <v>966</v>
      </c>
      <c r="B124" s="1268">
        <v>136</v>
      </c>
      <c r="C124" s="1227">
        <f t="shared" si="13"/>
        <v>0.86075949367088611</v>
      </c>
      <c r="D124" s="1228">
        <v>743.45</v>
      </c>
      <c r="E124" s="1228">
        <f t="shared" si="14"/>
        <v>639.93164556962029</v>
      </c>
      <c r="F124" s="1229">
        <v>1</v>
      </c>
      <c r="G124" s="1228">
        <f t="shared" si="11"/>
        <v>639.92999999999995</v>
      </c>
      <c r="H124" s="1228">
        <f t="shared" si="10"/>
        <v>154.16</v>
      </c>
      <c r="I124" s="1235">
        <f t="shared" si="12"/>
        <v>794.08999999999992</v>
      </c>
    </row>
    <row r="125" spans="1:9" x14ac:dyDescent="0.25">
      <c r="A125" s="256" t="s">
        <v>966</v>
      </c>
      <c r="B125" s="1268">
        <v>158</v>
      </c>
      <c r="C125" s="1227">
        <f t="shared" si="13"/>
        <v>1</v>
      </c>
      <c r="D125" s="1228">
        <v>743.45</v>
      </c>
      <c r="E125" s="1228">
        <f t="shared" si="14"/>
        <v>743.45</v>
      </c>
      <c r="F125" s="1229">
        <v>1</v>
      </c>
      <c r="G125" s="1228">
        <f t="shared" si="11"/>
        <v>743.45</v>
      </c>
      <c r="H125" s="1228">
        <f t="shared" si="10"/>
        <v>179.1</v>
      </c>
      <c r="I125" s="1235">
        <f t="shared" si="12"/>
        <v>922.55000000000007</v>
      </c>
    </row>
    <row r="126" spans="1:9" x14ac:dyDescent="0.25">
      <c r="A126" s="256" t="s">
        <v>966</v>
      </c>
      <c r="B126" s="1268">
        <v>158</v>
      </c>
      <c r="C126" s="1227">
        <f t="shared" si="13"/>
        <v>1</v>
      </c>
      <c r="D126" s="1228">
        <v>743.45</v>
      </c>
      <c r="E126" s="1228">
        <f t="shared" si="14"/>
        <v>743.45</v>
      </c>
      <c r="F126" s="1229">
        <v>1</v>
      </c>
      <c r="G126" s="1228">
        <f t="shared" si="11"/>
        <v>743.45</v>
      </c>
      <c r="H126" s="1228">
        <f t="shared" si="10"/>
        <v>179.1</v>
      </c>
      <c r="I126" s="1235">
        <f t="shared" si="12"/>
        <v>922.55000000000007</v>
      </c>
    </row>
    <row r="127" spans="1:9" x14ac:dyDescent="0.25">
      <c r="A127" s="256" t="s">
        <v>966</v>
      </c>
      <c r="B127" s="1268">
        <v>144</v>
      </c>
      <c r="C127" s="1227">
        <f t="shared" si="13"/>
        <v>0.91139240506329111</v>
      </c>
      <c r="D127" s="1228">
        <v>743.45</v>
      </c>
      <c r="E127" s="1228">
        <f t="shared" si="14"/>
        <v>677.57468354430387</v>
      </c>
      <c r="F127" s="1229">
        <v>1</v>
      </c>
      <c r="G127" s="1228">
        <f t="shared" si="11"/>
        <v>677.57</v>
      </c>
      <c r="H127" s="1228">
        <f t="shared" si="10"/>
        <v>163.22999999999999</v>
      </c>
      <c r="I127" s="1235">
        <f t="shared" si="12"/>
        <v>840.80000000000007</v>
      </c>
    </row>
    <row r="128" spans="1:9" x14ac:dyDescent="0.25">
      <c r="A128" s="256" t="s">
        <v>966</v>
      </c>
      <c r="B128" s="1268">
        <v>151</v>
      </c>
      <c r="C128" s="1227">
        <f t="shared" si="13"/>
        <v>0.95569620253164556</v>
      </c>
      <c r="D128" s="1228">
        <v>658.21</v>
      </c>
      <c r="E128" s="1228">
        <f t="shared" si="14"/>
        <v>629.04879746835445</v>
      </c>
      <c r="F128" s="1229">
        <v>1</v>
      </c>
      <c r="G128" s="1228">
        <f t="shared" si="11"/>
        <v>629.04999999999995</v>
      </c>
      <c r="H128" s="1228">
        <f t="shared" si="10"/>
        <v>151.54</v>
      </c>
      <c r="I128" s="1235">
        <f t="shared" si="12"/>
        <v>780.58999999999992</v>
      </c>
    </row>
    <row r="129" spans="1:9" x14ac:dyDescent="0.25">
      <c r="A129" s="256" t="s">
        <v>966</v>
      </c>
      <c r="B129" s="1268">
        <v>158</v>
      </c>
      <c r="C129" s="1227">
        <f t="shared" si="13"/>
        <v>1</v>
      </c>
      <c r="D129" s="1228">
        <v>743.45</v>
      </c>
      <c r="E129" s="1228">
        <f t="shared" si="14"/>
        <v>743.45</v>
      </c>
      <c r="F129" s="1229">
        <v>1</v>
      </c>
      <c r="G129" s="1228">
        <f t="shared" si="11"/>
        <v>743.45</v>
      </c>
      <c r="H129" s="1228">
        <f t="shared" si="10"/>
        <v>179.1</v>
      </c>
      <c r="I129" s="1235">
        <f t="shared" si="12"/>
        <v>922.55000000000007</v>
      </c>
    </row>
    <row r="130" spans="1:9" x14ac:dyDescent="0.25">
      <c r="A130" s="256" t="s">
        <v>966</v>
      </c>
      <c r="B130" s="1268">
        <v>158</v>
      </c>
      <c r="C130" s="1227">
        <f t="shared" si="13"/>
        <v>1</v>
      </c>
      <c r="D130" s="1228">
        <v>743.45</v>
      </c>
      <c r="E130" s="1228">
        <f t="shared" si="14"/>
        <v>743.45</v>
      </c>
      <c r="F130" s="1229">
        <v>1</v>
      </c>
      <c r="G130" s="1228">
        <f t="shared" si="11"/>
        <v>743.45</v>
      </c>
      <c r="H130" s="1228">
        <f t="shared" si="10"/>
        <v>179.1</v>
      </c>
      <c r="I130" s="1235">
        <f t="shared" si="12"/>
        <v>922.55000000000007</v>
      </c>
    </row>
    <row r="131" spans="1:9" x14ac:dyDescent="0.25">
      <c r="A131" s="256" t="s">
        <v>966</v>
      </c>
      <c r="B131" s="1268">
        <v>156</v>
      </c>
      <c r="C131" s="1227">
        <f t="shared" si="13"/>
        <v>0.98734177215189878</v>
      </c>
      <c r="D131" s="1228">
        <v>743.45</v>
      </c>
      <c r="E131" s="1228">
        <f t="shared" si="14"/>
        <v>734.03924050632918</v>
      </c>
      <c r="F131" s="1229">
        <v>1</v>
      </c>
      <c r="G131" s="1228">
        <f t="shared" si="11"/>
        <v>734.04</v>
      </c>
      <c r="H131" s="1228">
        <f t="shared" si="10"/>
        <v>176.83</v>
      </c>
      <c r="I131" s="1235">
        <f t="shared" si="12"/>
        <v>910.87</v>
      </c>
    </row>
    <row r="132" spans="1:9" x14ac:dyDescent="0.25">
      <c r="A132" s="256" t="s">
        <v>966</v>
      </c>
      <c r="B132" s="1268">
        <v>158</v>
      </c>
      <c r="C132" s="1227">
        <f t="shared" si="13"/>
        <v>1</v>
      </c>
      <c r="D132" s="1228">
        <v>658.21</v>
      </c>
      <c r="E132" s="1228">
        <f t="shared" si="14"/>
        <v>658.21</v>
      </c>
      <c r="F132" s="1229">
        <v>1</v>
      </c>
      <c r="G132" s="1228">
        <f t="shared" si="11"/>
        <v>658.21</v>
      </c>
      <c r="H132" s="1228">
        <f t="shared" si="10"/>
        <v>158.56</v>
      </c>
      <c r="I132" s="1235">
        <f t="shared" si="12"/>
        <v>816.77</v>
      </c>
    </row>
    <row r="133" spans="1:9" x14ac:dyDescent="0.25">
      <c r="A133" s="256" t="s">
        <v>966</v>
      </c>
      <c r="B133" s="1268">
        <v>158</v>
      </c>
      <c r="C133" s="1227">
        <f t="shared" si="13"/>
        <v>1</v>
      </c>
      <c r="D133" s="1228">
        <v>658.21</v>
      </c>
      <c r="E133" s="1228">
        <f t="shared" si="14"/>
        <v>658.21</v>
      </c>
      <c r="F133" s="1229">
        <v>1</v>
      </c>
      <c r="G133" s="1228">
        <f t="shared" si="11"/>
        <v>658.21</v>
      </c>
      <c r="H133" s="1228">
        <f t="shared" si="10"/>
        <v>158.56</v>
      </c>
      <c r="I133" s="1235">
        <f t="shared" si="12"/>
        <v>816.77</v>
      </c>
    </row>
    <row r="134" spans="1:9" x14ac:dyDescent="0.25">
      <c r="A134" s="256" t="s">
        <v>966</v>
      </c>
      <c r="B134" s="1268">
        <v>88</v>
      </c>
      <c r="C134" s="1227">
        <f t="shared" si="13"/>
        <v>0.55696202531645567</v>
      </c>
      <c r="D134" s="1228">
        <v>743.45</v>
      </c>
      <c r="E134" s="1228">
        <f t="shared" si="14"/>
        <v>414.07341772151898</v>
      </c>
      <c r="F134" s="1229">
        <v>1</v>
      </c>
      <c r="G134" s="1228">
        <f t="shared" si="11"/>
        <v>414.07</v>
      </c>
      <c r="H134" s="1228">
        <f t="shared" si="10"/>
        <v>99.75</v>
      </c>
      <c r="I134" s="1235">
        <f t="shared" si="12"/>
        <v>513.81999999999994</v>
      </c>
    </row>
    <row r="135" spans="1:9" x14ac:dyDescent="0.25">
      <c r="A135" s="256" t="s">
        <v>966</v>
      </c>
      <c r="B135" s="1268">
        <v>158</v>
      </c>
      <c r="C135" s="1227">
        <f t="shared" si="13"/>
        <v>1</v>
      </c>
      <c r="D135" s="1228">
        <v>743.45</v>
      </c>
      <c r="E135" s="1228">
        <f t="shared" si="14"/>
        <v>743.45</v>
      </c>
      <c r="F135" s="1229">
        <v>1</v>
      </c>
      <c r="G135" s="1228">
        <f t="shared" si="11"/>
        <v>743.45</v>
      </c>
      <c r="H135" s="1228">
        <f t="shared" si="10"/>
        <v>179.1</v>
      </c>
      <c r="I135" s="1235">
        <f t="shared" si="12"/>
        <v>922.55000000000007</v>
      </c>
    </row>
    <row r="136" spans="1:9" ht="17.25" customHeight="1" x14ac:dyDescent="0.25">
      <c r="A136" s="256" t="s">
        <v>966</v>
      </c>
      <c r="B136" s="1268">
        <v>104</v>
      </c>
      <c r="C136" s="1227">
        <f t="shared" si="13"/>
        <v>0.65822784810126578</v>
      </c>
      <c r="D136" s="1228">
        <v>658.21</v>
      </c>
      <c r="E136" s="1228">
        <f t="shared" si="14"/>
        <v>433.25215189873416</v>
      </c>
      <c r="F136" s="1229">
        <v>1</v>
      </c>
      <c r="G136" s="1228">
        <f t="shared" si="11"/>
        <v>433.25</v>
      </c>
      <c r="H136" s="1228">
        <f t="shared" si="10"/>
        <v>104.37</v>
      </c>
      <c r="I136" s="1235">
        <f t="shared" si="12"/>
        <v>537.62</v>
      </c>
    </row>
    <row r="137" spans="1:9" x14ac:dyDescent="0.25">
      <c r="A137" s="256" t="s">
        <v>966</v>
      </c>
      <c r="B137" s="1268">
        <v>158</v>
      </c>
      <c r="C137" s="1227">
        <f t="shared" si="13"/>
        <v>1</v>
      </c>
      <c r="D137" s="1228">
        <v>743.45</v>
      </c>
      <c r="E137" s="1228">
        <f t="shared" si="14"/>
        <v>743.45</v>
      </c>
      <c r="F137" s="1229">
        <v>1</v>
      </c>
      <c r="G137" s="1228">
        <f t="shared" si="11"/>
        <v>743.45</v>
      </c>
      <c r="H137" s="1228">
        <f t="shared" si="10"/>
        <v>179.1</v>
      </c>
      <c r="I137" s="1235">
        <f t="shared" si="12"/>
        <v>922.55000000000007</v>
      </c>
    </row>
    <row r="138" spans="1:9" x14ac:dyDescent="0.25">
      <c r="A138" s="256" t="s">
        <v>966</v>
      </c>
      <c r="B138" s="1268">
        <v>127</v>
      </c>
      <c r="C138" s="1227">
        <f t="shared" si="13"/>
        <v>0.80379746835443033</v>
      </c>
      <c r="D138" s="1228">
        <v>743.45</v>
      </c>
      <c r="E138" s="1228">
        <f t="shared" si="14"/>
        <v>597.58322784810127</v>
      </c>
      <c r="F138" s="1229">
        <v>1</v>
      </c>
      <c r="G138" s="1228">
        <f t="shared" si="11"/>
        <v>597.58000000000004</v>
      </c>
      <c r="H138" s="1228">
        <f t="shared" si="10"/>
        <v>143.96</v>
      </c>
      <c r="I138" s="1235">
        <f t="shared" si="12"/>
        <v>741.54000000000008</v>
      </c>
    </row>
    <row r="139" spans="1:9" x14ac:dyDescent="0.25">
      <c r="A139" s="256" t="s">
        <v>966</v>
      </c>
      <c r="B139" s="1268">
        <v>104</v>
      </c>
      <c r="C139" s="1227">
        <f t="shared" si="13"/>
        <v>0.65822784810126578</v>
      </c>
      <c r="D139" s="1228">
        <v>743.45</v>
      </c>
      <c r="E139" s="1228">
        <f t="shared" si="14"/>
        <v>489.35949367088608</v>
      </c>
      <c r="F139" s="1229">
        <v>1</v>
      </c>
      <c r="G139" s="1228">
        <f t="shared" si="11"/>
        <v>489.36</v>
      </c>
      <c r="H139" s="1228">
        <f t="shared" si="10"/>
        <v>117.89</v>
      </c>
      <c r="I139" s="1235">
        <f t="shared" si="12"/>
        <v>607.25</v>
      </c>
    </row>
    <row r="140" spans="1:9" x14ac:dyDescent="0.25">
      <c r="A140" s="256" t="s">
        <v>966</v>
      </c>
      <c r="B140" s="1268">
        <v>158</v>
      </c>
      <c r="C140" s="1227">
        <f t="shared" si="13"/>
        <v>1</v>
      </c>
      <c r="D140" s="1228">
        <v>743.45</v>
      </c>
      <c r="E140" s="1228">
        <f t="shared" si="14"/>
        <v>743.45</v>
      </c>
      <c r="F140" s="1229">
        <v>1</v>
      </c>
      <c r="G140" s="1228">
        <f t="shared" si="11"/>
        <v>743.45</v>
      </c>
      <c r="H140" s="1228">
        <f t="shared" si="10"/>
        <v>179.1</v>
      </c>
      <c r="I140" s="1235">
        <f t="shared" si="12"/>
        <v>922.55000000000007</v>
      </c>
    </row>
    <row r="141" spans="1:9" x14ac:dyDescent="0.25">
      <c r="A141" s="256" t="s">
        <v>966</v>
      </c>
      <c r="B141" s="1268">
        <v>126</v>
      </c>
      <c r="C141" s="1227">
        <f t="shared" si="13"/>
        <v>0.79746835443037978</v>
      </c>
      <c r="D141" s="1228">
        <v>743.45</v>
      </c>
      <c r="E141" s="1228">
        <f t="shared" si="14"/>
        <v>592.87784810126584</v>
      </c>
      <c r="F141" s="1229">
        <v>1</v>
      </c>
      <c r="G141" s="1228">
        <f t="shared" si="11"/>
        <v>592.88</v>
      </c>
      <c r="H141" s="1228">
        <f t="shared" si="10"/>
        <v>142.82</v>
      </c>
      <c r="I141" s="1235">
        <f t="shared" si="12"/>
        <v>735.7</v>
      </c>
    </row>
    <row r="142" spans="1:9" x14ac:dyDescent="0.25">
      <c r="A142" s="466" t="s">
        <v>966</v>
      </c>
      <c r="B142" s="1268">
        <v>158</v>
      </c>
      <c r="C142" s="1227">
        <f t="shared" si="13"/>
        <v>1</v>
      </c>
      <c r="D142" s="1228">
        <v>743.45</v>
      </c>
      <c r="E142" s="1228">
        <f t="shared" si="14"/>
        <v>743.45</v>
      </c>
      <c r="F142" s="1229">
        <v>1</v>
      </c>
      <c r="G142" s="1228">
        <f t="shared" si="11"/>
        <v>743.45</v>
      </c>
      <c r="H142" s="1228">
        <f t="shared" si="10"/>
        <v>179.1</v>
      </c>
      <c r="I142" s="1235">
        <f t="shared" si="12"/>
        <v>922.55000000000007</v>
      </c>
    </row>
    <row r="143" spans="1:9" x14ac:dyDescent="0.25">
      <c r="A143" s="256" t="s">
        <v>966</v>
      </c>
      <c r="B143" s="1268">
        <v>158</v>
      </c>
      <c r="C143" s="1227">
        <f t="shared" si="13"/>
        <v>1</v>
      </c>
      <c r="D143" s="1228">
        <v>743.45</v>
      </c>
      <c r="E143" s="1228">
        <f t="shared" si="14"/>
        <v>743.45</v>
      </c>
      <c r="F143" s="1229">
        <v>1</v>
      </c>
      <c r="G143" s="1228">
        <f t="shared" si="11"/>
        <v>743.45</v>
      </c>
      <c r="H143" s="1228">
        <f t="shared" si="10"/>
        <v>179.1</v>
      </c>
      <c r="I143" s="1235">
        <f t="shared" si="12"/>
        <v>922.55000000000007</v>
      </c>
    </row>
    <row r="144" spans="1:9" x14ac:dyDescent="0.25">
      <c r="A144" s="256" t="s">
        <v>966</v>
      </c>
      <c r="B144" s="1268">
        <v>158</v>
      </c>
      <c r="C144" s="1227">
        <f t="shared" si="13"/>
        <v>1</v>
      </c>
      <c r="D144" s="1228">
        <v>743.45</v>
      </c>
      <c r="E144" s="1228">
        <f t="shared" si="14"/>
        <v>743.45</v>
      </c>
      <c r="F144" s="1229">
        <v>1</v>
      </c>
      <c r="G144" s="1228">
        <f t="shared" si="11"/>
        <v>743.45</v>
      </c>
      <c r="H144" s="1228">
        <f t="shared" si="10"/>
        <v>179.1</v>
      </c>
      <c r="I144" s="1235">
        <f t="shared" si="12"/>
        <v>922.55000000000007</v>
      </c>
    </row>
    <row r="145" spans="1:9" x14ac:dyDescent="0.25">
      <c r="A145" s="256" t="s">
        <v>966</v>
      </c>
      <c r="B145" s="1268">
        <v>79</v>
      </c>
      <c r="C145" s="1227">
        <f t="shared" si="13"/>
        <v>0.5</v>
      </c>
      <c r="D145" s="1228">
        <v>743.45</v>
      </c>
      <c r="E145" s="1228">
        <f t="shared" si="14"/>
        <v>371.72500000000002</v>
      </c>
      <c r="F145" s="1229">
        <v>1</v>
      </c>
      <c r="G145" s="1228">
        <f t="shared" si="11"/>
        <v>371.73</v>
      </c>
      <c r="H145" s="1228">
        <f t="shared" si="10"/>
        <v>89.55</v>
      </c>
      <c r="I145" s="1235">
        <f t="shared" si="12"/>
        <v>461.28000000000003</v>
      </c>
    </row>
    <row r="146" spans="1:9" x14ac:dyDescent="0.25">
      <c r="A146" s="256" t="s">
        <v>966</v>
      </c>
      <c r="B146" s="1268">
        <v>158</v>
      </c>
      <c r="C146" s="1227">
        <f t="shared" si="13"/>
        <v>1</v>
      </c>
      <c r="D146" s="1228">
        <v>743.45</v>
      </c>
      <c r="E146" s="1228">
        <f t="shared" si="14"/>
        <v>743.45</v>
      </c>
      <c r="F146" s="1229">
        <v>1</v>
      </c>
      <c r="G146" s="1228">
        <f t="shared" si="11"/>
        <v>743.45</v>
      </c>
      <c r="H146" s="1228">
        <f t="shared" si="10"/>
        <v>179.1</v>
      </c>
      <c r="I146" s="1235">
        <f t="shared" si="12"/>
        <v>922.55000000000007</v>
      </c>
    </row>
    <row r="147" spans="1:9" x14ac:dyDescent="0.25">
      <c r="A147" s="256" t="s">
        <v>612</v>
      </c>
      <c r="B147" s="1268">
        <v>84</v>
      </c>
      <c r="C147" s="1227">
        <f t="shared" si="13"/>
        <v>0.53164556962025311</v>
      </c>
      <c r="D147" s="1228">
        <v>743.45</v>
      </c>
      <c r="E147" s="1228">
        <f t="shared" si="14"/>
        <v>395.25189873417719</v>
      </c>
      <c r="F147" s="1229">
        <v>1</v>
      </c>
      <c r="G147" s="1228">
        <f t="shared" si="11"/>
        <v>395.25</v>
      </c>
      <c r="H147" s="1228">
        <f t="shared" si="10"/>
        <v>95.22</v>
      </c>
      <c r="I147" s="1235">
        <f t="shared" si="12"/>
        <v>490.47</v>
      </c>
    </row>
    <row r="148" spans="1:9" x14ac:dyDescent="0.25">
      <c r="A148" s="256" t="s">
        <v>612</v>
      </c>
      <c r="B148" s="1268">
        <v>158</v>
      </c>
      <c r="C148" s="1227">
        <f t="shared" si="13"/>
        <v>1</v>
      </c>
      <c r="D148" s="1228">
        <v>658.21</v>
      </c>
      <c r="E148" s="1228">
        <f t="shared" si="14"/>
        <v>658.21</v>
      </c>
      <c r="F148" s="1229">
        <v>1</v>
      </c>
      <c r="G148" s="1228">
        <f t="shared" si="11"/>
        <v>658.21</v>
      </c>
      <c r="H148" s="1228">
        <f t="shared" si="10"/>
        <v>158.56</v>
      </c>
      <c r="I148" s="1235">
        <f t="shared" si="12"/>
        <v>816.77</v>
      </c>
    </row>
    <row r="149" spans="1:9" x14ac:dyDescent="0.25">
      <c r="A149" s="256" t="s">
        <v>612</v>
      </c>
      <c r="B149" s="1268">
        <v>144</v>
      </c>
      <c r="C149" s="1227">
        <f t="shared" si="13"/>
        <v>0.91139240506329111</v>
      </c>
      <c r="D149" s="1228">
        <v>658.21</v>
      </c>
      <c r="E149" s="1228">
        <f t="shared" si="14"/>
        <v>599.88759493670887</v>
      </c>
      <c r="F149" s="1229">
        <v>1</v>
      </c>
      <c r="G149" s="1228">
        <f t="shared" si="11"/>
        <v>599.89</v>
      </c>
      <c r="H149" s="1228">
        <f t="shared" si="10"/>
        <v>144.51</v>
      </c>
      <c r="I149" s="1235">
        <f t="shared" si="12"/>
        <v>744.4</v>
      </c>
    </row>
    <row r="150" spans="1:9" ht="33" x14ac:dyDescent="0.25">
      <c r="A150" s="265" t="s">
        <v>9</v>
      </c>
      <c r="B150" s="1268"/>
      <c r="C150" s="1227"/>
      <c r="D150" s="1228"/>
      <c r="E150" s="1228"/>
      <c r="F150" s="1229"/>
      <c r="G150" s="1238">
        <f>SUM(G151:G163)</f>
        <v>6834.1900000000005</v>
      </c>
      <c r="H150" s="1238">
        <f>SUM(H151:H163)</f>
        <v>1646.3899999999999</v>
      </c>
      <c r="I150" s="1239">
        <f>SUM(I151:I163)</f>
        <v>8480.58</v>
      </c>
    </row>
    <row r="151" spans="1:9" x14ac:dyDescent="0.25">
      <c r="A151" s="256" t="s">
        <v>62</v>
      </c>
      <c r="B151" s="1268">
        <v>158</v>
      </c>
      <c r="C151" s="1227">
        <f>B151/158</f>
        <v>1</v>
      </c>
      <c r="D151" s="1228">
        <v>549.29999999999995</v>
      </c>
      <c r="E151" s="1228">
        <f t="shared" ref="E151:E186" si="15">D151*C151</f>
        <v>549.29999999999995</v>
      </c>
      <c r="F151" s="1229">
        <v>1</v>
      </c>
      <c r="G151" s="1228">
        <f t="shared" ref="G151:G163" si="16">ROUND(E151*F151,2)</f>
        <v>549.29999999999995</v>
      </c>
      <c r="H151" s="1228">
        <f t="shared" ref="H151:H163" si="17">ROUND(G151*0.2409,2)</f>
        <v>132.33000000000001</v>
      </c>
      <c r="I151" s="1235">
        <f t="shared" ref="I151:I163" si="18">G151+H151</f>
        <v>681.63</v>
      </c>
    </row>
    <row r="152" spans="1:9" x14ac:dyDescent="0.25">
      <c r="A152" s="256" t="s">
        <v>62</v>
      </c>
      <c r="B152" s="1268">
        <v>158</v>
      </c>
      <c r="C152" s="1227">
        <f t="shared" ref="C152:C213" si="19">B152/158</f>
        <v>1</v>
      </c>
      <c r="D152" s="1228">
        <v>549.29999999999995</v>
      </c>
      <c r="E152" s="1228">
        <f t="shared" si="15"/>
        <v>549.29999999999995</v>
      </c>
      <c r="F152" s="1229">
        <v>1</v>
      </c>
      <c r="G152" s="1228">
        <f t="shared" si="16"/>
        <v>549.29999999999995</v>
      </c>
      <c r="H152" s="1228">
        <f t="shared" si="17"/>
        <v>132.33000000000001</v>
      </c>
      <c r="I152" s="1235">
        <f t="shared" si="18"/>
        <v>681.63</v>
      </c>
    </row>
    <row r="153" spans="1:9" x14ac:dyDescent="0.25">
      <c r="A153" s="256" t="s">
        <v>62</v>
      </c>
      <c r="B153" s="1268">
        <v>158</v>
      </c>
      <c r="C153" s="1227">
        <f t="shared" si="19"/>
        <v>1</v>
      </c>
      <c r="D153" s="1228">
        <v>549.29999999999995</v>
      </c>
      <c r="E153" s="1228">
        <f t="shared" si="15"/>
        <v>549.29999999999995</v>
      </c>
      <c r="F153" s="1229">
        <v>1</v>
      </c>
      <c r="G153" s="1228">
        <f t="shared" si="16"/>
        <v>549.29999999999995</v>
      </c>
      <c r="H153" s="1228">
        <f t="shared" si="17"/>
        <v>132.33000000000001</v>
      </c>
      <c r="I153" s="1235">
        <f t="shared" si="18"/>
        <v>681.63</v>
      </c>
    </row>
    <row r="154" spans="1:9" x14ac:dyDescent="0.25">
      <c r="A154" s="256" t="s">
        <v>62</v>
      </c>
      <c r="B154" s="1268">
        <v>158</v>
      </c>
      <c r="C154" s="1227">
        <f t="shared" si="19"/>
        <v>1</v>
      </c>
      <c r="D154" s="1228">
        <v>549.29999999999995</v>
      </c>
      <c r="E154" s="1228">
        <f t="shared" si="15"/>
        <v>549.29999999999995</v>
      </c>
      <c r="F154" s="1229">
        <v>1</v>
      </c>
      <c r="G154" s="1228">
        <f t="shared" si="16"/>
        <v>549.29999999999995</v>
      </c>
      <c r="H154" s="1228">
        <f t="shared" si="17"/>
        <v>132.33000000000001</v>
      </c>
      <c r="I154" s="1235">
        <f t="shared" si="18"/>
        <v>681.63</v>
      </c>
    </row>
    <row r="155" spans="1:9" x14ac:dyDescent="0.25">
      <c r="A155" s="256" t="s">
        <v>62</v>
      </c>
      <c r="B155" s="1268">
        <v>82</v>
      </c>
      <c r="C155" s="1227">
        <f t="shared" si="19"/>
        <v>0.51898734177215189</v>
      </c>
      <c r="D155" s="1228">
        <v>568.24</v>
      </c>
      <c r="E155" s="1228">
        <f t="shared" si="15"/>
        <v>294.90936708860761</v>
      </c>
      <c r="F155" s="1229">
        <v>1</v>
      </c>
      <c r="G155" s="1228">
        <f t="shared" si="16"/>
        <v>294.91000000000003</v>
      </c>
      <c r="H155" s="1228">
        <f t="shared" si="17"/>
        <v>71.040000000000006</v>
      </c>
      <c r="I155" s="1235">
        <f t="shared" si="18"/>
        <v>365.95000000000005</v>
      </c>
    </row>
    <row r="156" spans="1:9" x14ac:dyDescent="0.25">
      <c r="A156" s="256" t="s">
        <v>62</v>
      </c>
      <c r="B156" s="1268">
        <v>158</v>
      </c>
      <c r="C156" s="1227">
        <f t="shared" si="19"/>
        <v>1</v>
      </c>
      <c r="D156" s="1228">
        <v>549.29999999999995</v>
      </c>
      <c r="E156" s="1228">
        <f t="shared" si="15"/>
        <v>549.29999999999995</v>
      </c>
      <c r="F156" s="1229">
        <v>1</v>
      </c>
      <c r="G156" s="1228">
        <f t="shared" si="16"/>
        <v>549.29999999999995</v>
      </c>
      <c r="H156" s="1228">
        <f t="shared" si="17"/>
        <v>132.33000000000001</v>
      </c>
      <c r="I156" s="1235">
        <f t="shared" si="18"/>
        <v>681.63</v>
      </c>
    </row>
    <row r="157" spans="1:9" x14ac:dyDescent="0.25">
      <c r="A157" s="256" t="s">
        <v>62</v>
      </c>
      <c r="B157" s="1268">
        <v>150</v>
      </c>
      <c r="C157" s="1227">
        <f t="shared" si="19"/>
        <v>0.94936708860759489</v>
      </c>
      <c r="D157" s="1228">
        <v>549.29999999999995</v>
      </c>
      <c r="E157" s="1228">
        <f t="shared" si="15"/>
        <v>521.48734177215181</v>
      </c>
      <c r="F157" s="1229">
        <v>1</v>
      </c>
      <c r="G157" s="1228">
        <f t="shared" si="16"/>
        <v>521.49</v>
      </c>
      <c r="H157" s="1228">
        <f t="shared" si="17"/>
        <v>125.63</v>
      </c>
      <c r="I157" s="1235">
        <f t="shared" si="18"/>
        <v>647.12</v>
      </c>
    </row>
    <row r="158" spans="1:9" x14ac:dyDescent="0.25">
      <c r="A158" s="256" t="s">
        <v>62</v>
      </c>
      <c r="B158" s="1268">
        <v>158</v>
      </c>
      <c r="C158" s="1227">
        <f t="shared" si="19"/>
        <v>1</v>
      </c>
      <c r="D158" s="1228">
        <v>549.29999999999995</v>
      </c>
      <c r="E158" s="1228">
        <f t="shared" si="15"/>
        <v>549.29999999999995</v>
      </c>
      <c r="F158" s="1229">
        <v>1</v>
      </c>
      <c r="G158" s="1228">
        <f t="shared" si="16"/>
        <v>549.29999999999995</v>
      </c>
      <c r="H158" s="1228">
        <f t="shared" si="17"/>
        <v>132.33000000000001</v>
      </c>
      <c r="I158" s="1235">
        <f t="shared" si="18"/>
        <v>681.63</v>
      </c>
    </row>
    <row r="159" spans="1:9" x14ac:dyDescent="0.25">
      <c r="A159" s="256" t="s">
        <v>62</v>
      </c>
      <c r="B159" s="1268">
        <v>158</v>
      </c>
      <c r="C159" s="1227">
        <f t="shared" si="19"/>
        <v>1</v>
      </c>
      <c r="D159" s="1228">
        <v>549.29999999999995</v>
      </c>
      <c r="E159" s="1228">
        <f t="shared" si="15"/>
        <v>549.29999999999995</v>
      </c>
      <c r="F159" s="1229">
        <v>1</v>
      </c>
      <c r="G159" s="1228">
        <f t="shared" si="16"/>
        <v>549.29999999999995</v>
      </c>
      <c r="H159" s="1228">
        <f t="shared" si="17"/>
        <v>132.33000000000001</v>
      </c>
      <c r="I159" s="1235">
        <f t="shared" si="18"/>
        <v>681.63</v>
      </c>
    </row>
    <row r="160" spans="1:9" x14ac:dyDescent="0.25">
      <c r="A160" s="256" t="s">
        <v>62</v>
      </c>
      <c r="B160" s="1268">
        <v>158</v>
      </c>
      <c r="C160" s="1227">
        <f t="shared" si="19"/>
        <v>1</v>
      </c>
      <c r="D160" s="1228">
        <v>549.29999999999995</v>
      </c>
      <c r="E160" s="1228">
        <f t="shared" si="15"/>
        <v>549.29999999999995</v>
      </c>
      <c r="F160" s="1229">
        <v>1</v>
      </c>
      <c r="G160" s="1228">
        <f t="shared" si="16"/>
        <v>549.29999999999995</v>
      </c>
      <c r="H160" s="1228">
        <f t="shared" si="17"/>
        <v>132.33000000000001</v>
      </c>
      <c r="I160" s="1235">
        <f t="shared" si="18"/>
        <v>681.63</v>
      </c>
    </row>
    <row r="161" spans="1:9" x14ac:dyDescent="0.25">
      <c r="A161" s="256" t="s">
        <v>62</v>
      </c>
      <c r="B161" s="1268">
        <v>158</v>
      </c>
      <c r="C161" s="1227">
        <f t="shared" si="19"/>
        <v>1</v>
      </c>
      <c r="D161" s="1228">
        <v>549.29999999999995</v>
      </c>
      <c r="E161" s="1228">
        <f t="shared" si="15"/>
        <v>549.29999999999995</v>
      </c>
      <c r="F161" s="1229">
        <v>1</v>
      </c>
      <c r="G161" s="1228">
        <f t="shared" si="16"/>
        <v>549.29999999999995</v>
      </c>
      <c r="H161" s="1228">
        <f t="shared" si="17"/>
        <v>132.33000000000001</v>
      </c>
      <c r="I161" s="1235">
        <f t="shared" si="18"/>
        <v>681.63</v>
      </c>
    </row>
    <row r="162" spans="1:9" x14ac:dyDescent="0.25">
      <c r="A162" s="256" t="s">
        <v>62</v>
      </c>
      <c r="B162" s="1268">
        <v>158</v>
      </c>
      <c r="C162" s="1227">
        <f t="shared" si="19"/>
        <v>1</v>
      </c>
      <c r="D162" s="1228">
        <v>549.29999999999995</v>
      </c>
      <c r="E162" s="1228">
        <f t="shared" si="15"/>
        <v>549.29999999999995</v>
      </c>
      <c r="F162" s="1229">
        <v>1</v>
      </c>
      <c r="G162" s="1228">
        <f t="shared" si="16"/>
        <v>549.29999999999995</v>
      </c>
      <c r="H162" s="1228">
        <f t="shared" si="17"/>
        <v>132.33000000000001</v>
      </c>
      <c r="I162" s="1235">
        <f t="shared" si="18"/>
        <v>681.63</v>
      </c>
    </row>
    <row r="163" spans="1:9" x14ac:dyDescent="0.25">
      <c r="A163" s="256" t="s">
        <v>62</v>
      </c>
      <c r="B163" s="1268">
        <v>152</v>
      </c>
      <c r="C163" s="1227">
        <f t="shared" si="19"/>
        <v>0.96202531645569622</v>
      </c>
      <c r="D163" s="1228">
        <v>545.51</v>
      </c>
      <c r="E163" s="1228">
        <f t="shared" si="15"/>
        <v>524.79443037974681</v>
      </c>
      <c r="F163" s="1229">
        <v>1</v>
      </c>
      <c r="G163" s="1228">
        <f t="shared" si="16"/>
        <v>524.79</v>
      </c>
      <c r="H163" s="1228">
        <f t="shared" si="17"/>
        <v>126.42</v>
      </c>
      <c r="I163" s="1235">
        <f t="shared" si="18"/>
        <v>651.20999999999992</v>
      </c>
    </row>
    <row r="164" spans="1:9" x14ac:dyDescent="0.25">
      <c r="A164" s="265" t="s">
        <v>7</v>
      </c>
      <c r="B164" s="1268"/>
      <c r="C164" s="1227"/>
      <c r="D164" s="1228"/>
      <c r="E164" s="1228"/>
      <c r="F164" s="1229"/>
      <c r="G164" s="1238">
        <f>SUM(G165:G186)</f>
        <v>8584.119999999999</v>
      </c>
      <c r="H164" s="1238">
        <f>SUM(H165:H186)</f>
        <v>2067.92</v>
      </c>
      <c r="I164" s="1239">
        <f>SUM(I165:I186)</f>
        <v>10652.04</v>
      </c>
    </row>
    <row r="165" spans="1:9" x14ac:dyDescent="0.25">
      <c r="A165" s="256" t="s">
        <v>63</v>
      </c>
      <c r="B165" s="1268">
        <v>158</v>
      </c>
      <c r="C165" s="1227">
        <f t="shared" si="19"/>
        <v>1</v>
      </c>
      <c r="D165" s="1228">
        <v>430</v>
      </c>
      <c r="E165" s="1228">
        <f t="shared" si="15"/>
        <v>430</v>
      </c>
      <c r="F165" s="1229">
        <v>1</v>
      </c>
      <c r="G165" s="1228">
        <f t="shared" ref="G165:G186" si="20">ROUND(E165*F165,2)</f>
        <v>430</v>
      </c>
      <c r="H165" s="1228">
        <f t="shared" ref="H165:H186" si="21">ROUND(G165*0.2409,2)</f>
        <v>103.59</v>
      </c>
      <c r="I165" s="1235">
        <f t="shared" ref="I165:I186" si="22">G165+H165</f>
        <v>533.59</v>
      </c>
    </row>
    <row r="166" spans="1:9" x14ac:dyDescent="0.25">
      <c r="A166" s="256" t="s">
        <v>63</v>
      </c>
      <c r="B166" s="1268">
        <v>158</v>
      </c>
      <c r="C166" s="1227">
        <f t="shared" si="19"/>
        <v>1</v>
      </c>
      <c r="D166" s="1228">
        <v>430</v>
      </c>
      <c r="E166" s="1228">
        <f t="shared" si="15"/>
        <v>430</v>
      </c>
      <c r="F166" s="1229">
        <v>1</v>
      </c>
      <c r="G166" s="1228">
        <f t="shared" si="20"/>
        <v>430</v>
      </c>
      <c r="H166" s="1228">
        <f t="shared" si="21"/>
        <v>103.59</v>
      </c>
      <c r="I166" s="1235">
        <f t="shared" si="22"/>
        <v>533.59</v>
      </c>
    </row>
    <row r="167" spans="1:9" x14ac:dyDescent="0.25">
      <c r="A167" s="256" t="s">
        <v>63</v>
      </c>
      <c r="B167" s="1268">
        <v>158</v>
      </c>
      <c r="C167" s="1227">
        <f t="shared" si="19"/>
        <v>1</v>
      </c>
      <c r="D167" s="1228">
        <v>430</v>
      </c>
      <c r="E167" s="1228">
        <f t="shared" si="15"/>
        <v>430</v>
      </c>
      <c r="F167" s="1229">
        <v>1</v>
      </c>
      <c r="G167" s="1228">
        <f t="shared" si="20"/>
        <v>430</v>
      </c>
      <c r="H167" s="1228">
        <f t="shared" si="21"/>
        <v>103.59</v>
      </c>
      <c r="I167" s="1235">
        <f t="shared" si="22"/>
        <v>533.59</v>
      </c>
    </row>
    <row r="168" spans="1:9" x14ac:dyDescent="0.25">
      <c r="A168" s="256" t="s">
        <v>63</v>
      </c>
      <c r="B168" s="1268">
        <v>158</v>
      </c>
      <c r="C168" s="1227">
        <f t="shared" si="19"/>
        <v>1</v>
      </c>
      <c r="D168" s="1228">
        <v>430</v>
      </c>
      <c r="E168" s="1228">
        <f t="shared" si="15"/>
        <v>430</v>
      </c>
      <c r="F168" s="1229">
        <v>1</v>
      </c>
      <c r="G168" s="1228">
        <f t="shared" si="20"/>
        <v>430</v>
      </c>
      <c r="H168" s="1228">
        <f t="shared" si="21"/>
        <v>103.59</v>
      </c>
      <c r="I168" s="1235">
        <f t="shared" si="22"/>
        <v>533.59</v>
      </c>
    </row>
    <row r="169" spans="1:9" x14ac:dyDescent="0.25">
      <c r="A169" s="256" t="s">
        <v>63</v>
      </c>
      <c r="B169" s="1268">
        <v>158</v>
      </c>
      <c r="C169" s="1227">
        <f t="shared" si="19"/>
        <v>1</v>
      </c>
      <c r="D169" s="1228">
        <v>430</v>
      </c>
      <c r="E169" s="1228">
        <f t="shared" si="15"/>
        <v>430</v>
      </c>
      <c r="F169" s="1229">
        <v>1</v>
      </c>
      <c r="G169" s="1228">
        <f t="shared" si="20"/>
        <v>430</v>
      </c>
      <c r="H169" s="1228">
        <f t="shared" si="21"/>
        <v>103.59</v>
      </c>
      <c r="I169" s="1235">
        <f t="shared" si="22"/>
        <v>533.59</v>
      </c>
    </row>
    <row r="170" spans="1:9" x14ac:dyDescent="0.25">
      <c r="A170" s="256" t="s">
        <v>63</v>
      </c>
      <c r="B170" s="1268">
        <v>8</v>
      </c>
      <c r="C170" s="1227">
        <f t="shared" si="19"/>
        <v>5.0632911392405063E-2</v>
      </c>
      <c r="D170" s="1228">
        <v>430</v>
      </c>
      <c r="E170" s="1228">
        <f t="shared" si="15"/>
        <v>21.772151898734176</v>
      </c>
      <c r="F170" s="1229">
        <v>1</v>
      </c>
      <c r="G170" s="1228">
        <f t="shared" si="20"/>
        <v>21.77</v>
      </c>
      <c r="H170" s="1228">
        <f t="shared" si="21"/>
        <v>5.24</v>
      </c>
      <c r="I170" s="1235">
        <f t="shared" si="22"/>
        <v>27.009999999999998</v>
      </c>
    </row>
    <row r="171" spans="1:9" x14ac:dyDescent="0.25">
      <c r="A171" s="256" t="s">
        <v>63</v>
      </c>
      <c r="B171" s="1268">
        <v>158</v>
      </c>
      <c r="C171" s="1227">
        <f t="shared" si="19"/>
        <v>1</v>
      </c>
      <c r="D171" s="1228">
        <v>430</v>
      </c>
      <c r="E171" s="1228">
        <f t="shared" si="15"/>
        <v>430</v>
      </c>
      <c r="F171" s="1229">
        <v>1</v>
      </c>
      <c r="G171" s="1228">
        <f t="shared" si="20"/>
        <v>430</v>
      </c>
      <c r="H171" s="1228">
        <f t="shared" si="21"/>
        <v>103.59</v>
      </c>
      <c r="I171" s="1235">
        <f t="shared" si="22"/>
        <v>533.59</v>
      </c>
    </row>
    <row r="172" spans="1:9" x14ac:dyDescent="0.25">
      <c r="A172" s="256" t="s">
        <v>2482</v>
      </c>
      <c r="B172" s="1268">
        <v>117</v>
      </c>
      <c r="C172" s="1227">
        <f t="shared" si="19"/>
        <v>0.740506329113924</v>
      </c>
      <c r="D172" s="1228">
        <v>479.22</v>
      </c>
      <c r="E172" s="1228">
        <f t="shared" si="15"/>
        <v>354.86544303797467</v>
      </c>
      <c r="F172" s="1229">
        <v>1</v>
      </c>
      <c r="G172" s="1228">
        <f t="shared" si="20"/>
        <v>354.87</v>
      </c>
      <c r="H172" s="1228">
        <f t="shared" si="21"/>
        <v>85.49</v>
      </c>
      <c r="I172" s="1235">
        <f t="shared" si="22"/>
        <v>440.36</v>
      </c>
    </row>
    <row r="173" spans="1:9" x14ac:dyDescent="0.25">
      <c r="A173" s="256" t="s">
        <v>2482</v>
      </c>
      <c r="B173" s="1268">
        <v>158</v>
      </c>
      <c r="C173" s="1227">
        <f t="shared" si="19"/>
        <v>1</v>
      </c>
      <c r="D173" s="1228">
        <v>479.22</v>
      </c>
      <c r="E173" s="1228">
        <f t="shared" si="15"/>
        <v>479.22</v>
      </c>
      <c r="F173" s="1229">
        <v>1</v>
      </c>
      <c r="G173" s="1228">
        <f t="shared" si="20"/>
        <v>479.22</v>
      </c>
      <c r="H173" s="1228">
        <f t="shared" si="21"/>
        <v>115.44</v>
      </c>
      <c r="I173" s="1235">
        <f t="shared" si="22"/>
        <v>594.66000000000008</v>
      </c>
    </row>
    <row r="174" spans="1:9" x14ac:dyDescent="0.25">
      <c r="A174" s="256" t="s">
        <v>2482</v>
      </c>
      <c r="B174" s="1268">
        <v>158</v>
      </c>
      <c r="C174" s="1227">
        <f t="shared" si="19"/>
        <v>1</v>
      </c>
      <c r="D174" s="1228">
        <v>479.22</v>
      </c>
      <c r="E174" s="1228">
        <f t="shared" si="15"/>
        <v>479.22</v>
      </c>
      <c r="F174" s="1229">
        <v>1</v>
      </c>
      <c r="G174" s="1228">
        <f t="shared" si="20"/>
        <v>479.22</v>
      </c>
      <c r="H174" s="1228">
        <f t="shared" si="21"/>
        <v>115.44</v>
      </c>
      <c r="I174" s="1235">
        <f t="shared" si="22"/>
        <v>594.66000000000008</v>
      </c>
    </row>
    <row r="175" spans="1:9" x14ac:dyDescent="0.25">
      <c r="A175" s="256" t="s">
        <v>2482</v>
      </c>
      <c r="B175" s="1268">
        <v>158</v>
      </c>
      <c r="C175" s="1227">
        <f t="shared" si="19"/>
        <v>1</v>
      </c>
      <c r="D175" s="1228">
        <v>479.22</v>
      </c>
      <c r="E175" s="1228">
        <f t="shared" si="15"/>
        <v>479.22</v>
      </c>
      <c r="F175" s="1229">
        <v>1</v>
      </c>
      <c r="G175" s="1228">
        <f t="shared" si="20"/>
        <v>479.22</v>
      </c>
      <c r="H175" s="1228">
        <f t="shared" si="21"/>
        <v>115.44</v>
      </c>
      <c r="I175" s="1235">
        <f t="shared" si="22"/>
        <v>594.66000000000008</v>
      </c>
    </row>
    <row r="176" spans="1:9" x14ac:dyDescent="0.25">
      <c r="A176" s="256" t="s">
        <v>2482</v>
      </c>
      <c r="B176" s="1268">
        <v>132</v>
      </c>
      <c r="C176" s="1227">
        <f t="shared" si="19"/>
        <v>0.83544303797468356</v>
      </c>
      <c r="D176" s="1228">
        <v>479.22</v>
      </c>
      <c r="E176" s="1228">
        <f t="shared" si="15"/>
        <v>400.36101265822788</v>
      </c>
      <c r="F176" s="1229">
        <v>1</v>
      </c>
      <c r="G176" s="1228">
        <f t="shared" si="20"/>
        <v>400.36</v>
      </c>
      <c r="H176" s="1228">
        <f t="shared" si="21"/>
        <v>96.45</v>
      </c>
      <c r="I176" s="1235">
        <f t="shared" si="22"/>
        <v>496.81</v>
      </c>
    </row>
    <row r="177" spans="1:9" x14ac:dyDescent="0.25">
      <c r="A177" s="256" t="s">
        <v>2482</v>
      </c>
      <c r="B177" s="1268">
        <v>158</v>
      </c>
      <c r="C177" s="1227">
        <f t="shared" si="19"/>
        <v>1</v>
      </c>
      <c r="D177" s="1228">
        <v>479.22</v>
      </c>
      <c r="E177" s="1228">
        <f t="shared" si="15"/>
        <v>479.22</v>
      </c>
      <c r="F177" s="1229">
        <v>1</v>
      </c>
      <c r="G177" s="1228">
        <f t="shared" si="20"/>
        <v>479.22</v>
      </c>
      <c r="H177" s="1228">
        <f t="shared" si="21"/>
        <v>115.44</v>
      </c>
      <c r="I177" s="1235">
        <f t="shared" si="22"/>
        <v>594.66000000000008</v>
      </c>
    </row>
    <row r="178" spans="1:9" x14ac:dyDescent="0.25">
      <c r="A178" s="256" t="s">
        <v>2483</v>
      </c>
      <c r="B178" s="1268">
        <v>158</v>
      </c>
      <c r="C178" s="1227">
        <f t="shared" si="19"/>
        <v>1</v>
      </c>
      <c r="D178" s="1228">
        <v>430</v>
      </c>
      <c r="E178" s="1228">
        <f t="shared" si="15"/>
        <v>430</v>
      </c>
      <c r="F178" s="1229">
        <v>1</v>
      </c>
      <c r="G178" s="1228">
        <f t="shared" si="20"/>
        <v>430</v>
      </c>
      <c r="H178" s="1228">
        <f t="shared" si="21"/>
        <v>103.59</v>
      </c>
      <c r="I178" s="1235">
        <f t="shared" si="22"/>
        <v>533.59</v>
      </c>
    </row>
    <row r="179" spans="1:9" x14ac:dyDescent="0.25">
      <c r="A179" s="256" t="s">
        <v>2483</v>
      </c>
      <c r="B179" s="1268">
        <v>37</v>
      </c>
      <c r="C179" s="1227">
        <f t="shared" si="19"/>
        <v>0.23417721518987342</v>
      </c>
      <c r="D179" s="1228">
        <v>479.22</v>
      </c>
      <c r="E179" s="1228">
        <f t="shared" si="15"/>
        <v>112.22240506329115</v>
      </c>
      <c r="F179" s="1229">
        <v>1</v>
      </c>
      <c r="G179" s="1228">
        <f t="shared" si="20"/>
        <v>112.22</v>
      </c>
      <c r="H179" s="1228">
        <f t="shared" si="21"/>
        <v>27.03</v>
      </c>
      <c r="I179" s="1235">
        <f t="shared" si="22"/>
        <v>139.25</v>
      </c>
    </row>
    <row r="180" spans="1:9" x14ac:dyDescent="0.25">
      <c r="A180" s="256" t="s">
        <v>2483</v>
      </c>
      <c r="B180" s="1268">
        <v>158</v>
      </c>
      <c r="C180" s="1227">
        <f t="shared" si="19"/>
        <v>1</v>
      </c>
      <c r="D180" s="1228">
        <v>479.22</v>
      </c>
      <c r="E180" s="1228">
        <f t="shared" si="15"/>
        <v>479.22</v>
      </c>
      <c r="F180" s="1229">
        <v>1</v>
      </c>
      <c r="G180" s="1228">
        <f t="shared" si="20"/>
        <v>479.22</v>
      </c>
      <c r="H180" s="1228">
        <f t="shared" si="21"/>
        <v>115.44</v>
      </c>
      <c r="I180" s="1235">
        <f t="shared" si="22"/>
        <v>594.66000000000008</v>
      </c>
    </row>
    <row r="181" spans="1:9" x14ac:dyDescent="0.25">
      <c r="A181" s="256" t="s">
        <v>1323</v>
      </c>
      <c r="B181" s="1268">
        <v>158</v>
      </c>
      <c r="C181" s="1227">
        <f t="shared" si="19"/>
        <v>1</v>
      </c>
      <c r="D181" s="1228">
        <v>430</v>
      </c>
      <c r="E181" s="1228">
        <f t="shared" si="15"/>
        <v>430</v>
      </c>
      <c r="F181" s="1229">
        <v>1</v>
      </c>
      <c r="G181" s="1228">
        <f t="shared" si="20"/>
        <v>430</v>
      </c>
      <c r="H181" s="1228">
        <f t="shared" si="21"/>
        <v>103.59</v>
      </c>
      <c r="I181" s="1235">
        <f t="shared" si="22"/>
        <v>533.59</v>
      </c>
    </row>
    <row r="182" spans="1:9" x14ac:dyDescent="0.25">
      <c r="A182" s="256" t="s">
        <v>2484</v>
      </c>
      <c r="B182" s="1268">
        <v>96</v>
      </c>
      <c r="C182" s="1227">
        <f t="shared" si="19"/>
        <v>0.60759493670886078</v>
      </c>
      <c r="D182" s="1228">
        <v>430</v>
      </c>
      <c r="E182" s="1228">
        <f t="shared" si="15"/>
        <v>261.26582278481015</v>
      </c>
      <c r="F182" s="1229">
        <v>1</v>
      </c>
      <c r="G182" s="1228">
        <f t="shared" si="20"/>
        <v>261.27</v>
      </c>
      <c r="H182" s="1228">
        <f t="shared" si="21"/>
        <v>62.94</v>
      </c>
      <c r="I182" s="1235">
        <f t="shared" si="22"/>
        <v>324.20999999999998</v>
      </c>
    </row>
    <row r="183" spans="1:9" x14ac:dyDescent="0.25">
      <c r="A183" s="256" t="s">
        <v>2484</v>
      </c>
      <c r="B183" s="1268">
        <v>158</v>
      </c>
      <c r="C183" s="1227">
        <f t="shared" si="19"/>
        <v>1</v>
      </c>
      <c r="D183" s="1228">
        <v>430</v>
      </c>
      <c r="E183" s="1228">
        <f t="shared" si="15"/>
        <v>430</v>
      </c>
      <c r="F183" s="1229">
        <v>1</v>
      </c>
      <c r="G183" s="1228">
        <f t="shared" si="20"/>
        <v>430</v>
      </c>
      <c r="H183" s="1228">
        <f t="shared" si="21"/>
        <v>103.59</v>
      </c>
      <c r="I183" s="1235">
        <f t="shared" si="22"/>
        <v>533.59</v>
      </c>
    </row>
    <row r="184" spans="1:9" x14ac:dyDescent="0.25">
      <c r="A184" s="256" t="s">
        <v>2484</v>
      </c>
      <c r="B184" s="1268">
        <v>113</v>
      </c>
      <c r="C184" s="1227">
        <f t="shared" si="19"/>
        <v>0.71518987341772156</v>
      </c>
      <c r="D184" s="1228">
        <v>430</v>
      </c>
      <c r="E184" s="1228">
        <f t="shared" si="15"/>
        <v>307.53164556962025</v>
      </c>
      <c r="F184" s="1229">
        <v>1</v>
      </c>
      <c r="G184" s="1228">
        <f t="shared" si="20"/>
        <v>307.52999999999997</v>
      </c>
      <c r="H184" s="1228">
        <f t="shared" si="21"/>
        <v>74.08</v>
      </c>
      <c r="I184" s="1235">
        <f t="shared" si="22"/>
        <v>381.60999999999996</v>
      </c>
    </row>
    <row r="185" spans="1:9" x14ac:dyDescent="0.25">
      <c r="A185" s="256" t="s">
        <v>2484</v>
      </c>
      <c r="B185" s="1268">
        <v>158</v>
      </c>
      <c r="C185" s="1227">
        <f t="shared" si="19"/>
        <v>1</v>
      </c>
      <c r="D185" s="1228">
        <v>430</v>
      </c>
      <c r="E185" s="1228">
        <f t="shared" si="15"/>
        <v>430</v>
      </c>
      <c r="F185" s="1229">
        <v>1</v>
      </c>
      <c r="G185" s="1228">
        <f t="shared" si="20"/>
        <v>430</v>
      </c>
      <c r="H185" s="1228">
        <f t="shared" si="21"/>
        <v>103.59</v>
      </c>
      <c r="I185" s="1235">
        <f t="shared" si="22"/>
        <v>533.59</v>
      </c>
    </row>
    <row r="186" spans="1:9" x14ac:dyDescent="0.25">
      <c r="A186" s="256" t="s">
        <v>2484</v>
      </c>
      <c r="B186" s="1268">
        <v>158</v>
      </c>
      <c r="C186" s="1227">
        <f t="shared" si="19"/>
        <v>1</v>
      </c>
      <c r="D186" s="1228">
        <v>430</v>
      </c>
      <c r="E186" s="1228">
        <f t="shared" si="15"/>
        <v>430</v>
      </c>
      <c r="F186" s="1229">
        <v>1</v>
      </c>
      <c r="G186" s="1228">
        <f t="shared" si="20"/>
        <v>430</v>
      </c>
      <c r="H186" s="1228">
        <f t="shared" si="21"/>
        <v>103.59</v>
      </c>
      <c r="I186" s="1235">
        <f t="shared" si="22"/>
        <v>533.59</v>
      </c>
    </row>
    <row r="187" spans="1:9" ht="51.75" customHeight="1" x14ac:dyDescent="0.25">
      <c r="A187" s="465" t="s">
        <v>2485</v>
      </c>
      <c r="B187" s="1271"/>
      <c r="C187" s="1240"/>
      <c r="D187" s="1230"/>
      <c r="E187" s="1230"/>
      <c r="F187" s="1241"/>
      <c r="G187" s="1232">
        <f>G188+G191+G207+G214</f>
        <v>6307.920000000001</v>
      </c>
      <c r="H187" s="1232">
        <f>H188+H191+H207+H214</f>
        <v>1519.55</v>
      </c>
      <c r="I187" s="1234">
        <f>I188+I191+I207+I214</f>
        <v>7827.47</v>
      </c>
    </row>
    <row r="188" spans="1:9" ht="33" x14ac:dyDescent="0.25">
      <c r="A188" s="472" t="s">
        <v>10</v>
      </c>
      <c r="B188" s="1268"/>
      <c r="C188" s="1227"/>
      <c r="D188" s="1228"/>
      <c r="E188" s="1228"/>
      <c r="F188" s="1229"/>
      <c r="G188" s="1238">
        <f>SUM(G189:G190)</f>
        <v>625.79</v>
      </c>
      <c r="H188" s="1238">
        <f>SUM(H189:H190)</f>
        <v>150.75</v>
      </c>
      <c r="I188" s="1239">
        <f>SUM(I189:I190)</f>
        <v>776.54</v>
      </c>
    </row>
    <row r="189" spans="1:9" x14ac:dyDescent="0.25">
      <c r="A189" s="469" t="s">
        <v>2486</v>
      </c>
      <c r="B189" s="1268">
        <v>46</v>
      </c>
      <c r="C189" s="1227">
        <f t="shared" si="19"/>
        <v>0.29113924050632911</v>
      </c>
      <c r="D189" s="1228">
        <v>1325.9</v>
      </c>
      <c r="E189" s="1228">
        <f t="shared" ref="E189:E190" si="23">D189*C189</f>
        <v>386.02151898734178</v>
      </c>
      <c r="F189" s="1229">
        <v>1</v>
      </c>
      <c r="G189" s="1228">
        <f t="shared" ref="G189:G190" si="24">ROUND(E189*F189,2)</f>
        <v>386.02</v>
      </c>
      <c r="H189" s="1228">
        <f t="shared" ref="H189:H190" si="25">ROUND(G189*0.2409,2)</f>
        <v>92.99</v>
      </c>
      <c r="I189" s="1235">
        <f t="shared" ref="I189:I190" si="26">G189+H189</f>
        <v>479.01</v>
      </c>
    </row>
    <row r="190" spans="1:9" x14ac:dyDescent="0.25">
      <c r="A190" s="469" t="s">
        <v>719</v>
      </c>
      <c r="B190" s="1268">
        <v>32</v>
      </c>
      <c r="C190" s="1227">
        <f t="shared" si="19"/>
        <v>0.20253164556962025</v>
      </c>
      <c r="D190" s="1228">
        <v>1183.8399999999999</v>
      </c>
      <c r="E190" s="1228">
        <f t="shared" si="23"/>
        <v>239.76506329113923</v>
      </c>
      <c r="F190" s="1229">
        <v>1</v>
      </c>
      <c r="G190" s="1228">
        <f t="shared" si="24"/>
        <v>239.77</v>
      </c>
      <c r="H190" s="1228">
        <f t="shared" si="25"/>
        <v>57.76</v>
      </c>
      <c r="I190" s="1235">
        <f t="shared" si="26"/>
        <v>297.53000000000003</v>
      </c>
    </row>
    <row r="191" spans="1:9" ht="33" x14ac:dyDescent="0.25">
      <c r="A191" s="472" t="s">
        <v>8</v>
      </c>
      <c r="B191" s="1268"/>
      <c r="C191" s="1227"/>
      <c r="D191" s="1228"/>
      <c r="E191" s="1228"/>
      <c r="F191" s="1229"/>
      <c r="G191" s="1238">
        <f>SUM(G192:G206)</f>
        <v>4132.72</v>
      </c>
      <c r="H191" s="1238">
        <f>SUM(H192:H206)</f>
        <v>995.55999999999983</v>
      </c>
      <c r="I191" s="1239">
        <f>SUM(I192:I206)</f>
        <v>5128.2800000000007</v>
      </c>
    </row>
    <row r="192" spans="1:9" x14ac:dyDescent="0.25">
      <c r="A192" s="469" t="s">
        <v>2481</v>
      </c>
      <c r="B192" s="1268">
        <v>64</v>
      </c>
      <c r="C192" s="1227">
        <f t="shared" si="19"/>
        <v>0.4050632911392405</v>
      </c>
      <c r="D192" s="1228">
        <v>847.63</v>
      </c>
      <c r="E192" s="1228">
        <f t="shared" ref="E192:E218" si="27">D192*C192</f>
        <v>343.34379746835441</v>
      </c>
      <c r="F192" s="1229">
        <v>1</v>
      </c>
      <c r="G192" s="1228">
        <f t="shared" ref="G192:G218" si="28">ROUND(E192*F192,2)</f>
        <v>343.34</v>
      </c>
      <c r="H192" s="1228">
        <f t="shared" ref="H192:H218" si="29">ROUND(G192*0.2409,2)</f>
        <v>82.71</v>
      </c>
      <c r="I192" s="1235">
        <f t="shared" ref="I192:I218" si="30">G192+H192</f>
        <v>426.04999999999995</v>
      </c>
    </row>
    <row r="193" spans="1:9" x14ac:dyDescent="0.25">
      <c r="A193" s="469" t="s">
        <v>27</v>
      </c>
      <c r="B193" s="1268">
        <v>48</v>
      </c>
      <c r="C193" s="1227">
        <f t="shared" si="19"/>
        <v>0.30379746835443039</v>
      </c>
      <c r="D193" s="1228">
        <v>743.45</v>
      </c>
      <c r="E193" s="1228">
        <f t="shared" si="27"/>
        <v>225.85822784810128</v>
      </c>
      <c r="F193" s="1229">
        <v>1</v>
      </c>
      <c r="G193" s="1228">
        <f t="shared" si="28"/>
        <v>225.86</v>
      </c>
      <c r="H193" s="1228">
        <f t="shared" si="29"/>
        <v>54.41</v>
      </c>
      <c r="I193" s="1235">
        <f t="shared" si="30"/>
        <v>280.27</v>
      </c>
    </row>
    <row r="194" spans="1:9" x14ac:dyDescent="0.25">
      <c r="A194" s="469" t="s">
        <v>27</v>
      </c>
      <c r="B194" s="1268">
        <v>70</v>
      </c>
      <c r="C194" s="1227">
        <f t="shared" si="19"/>
        <v>0.44303797468354428</v>
      </c>
      <c r="D194" s="1228">
        <v>743.45</v>
      </c>
      <c r="E194" s="1228">
        <f t="shared" si="27"/>
        <v>329.37658227848101</v>
      </c>
      <c r="F194" s="1229">
        <v>1</v>
      </c>
      <c r="G194" s="1228">
        <f t="shared" si="28"/>
        <v>329.38</v>
      </c>
      <c r="H194" s="1228">
        <f t="shared" si="29"/>
        <v>79.349999999999994</v>
      </c>
      <c r="I194" s="1235">
        <f t="shared" si="30"/>
        <v>408.73</v>
      </c>
    </row>
    <row r="195" spans="1:9" x14ac:dyDescent="0.25">
      <c r="A195" s="469" t="s">
        <v>27</v>
      </c>
      <c r="B195" s="1268">
        <v>20</v>
      </c>
      <c r="C195" s="1227">
        <f t="shared" si="19"/>
        <v>0.12658227848101267</v>
      </c>
      <c r="D195" s="1228">
        <v>743.45</v>
      </c>
      <c r="E195" s="1228">
        <f t="shared" si="27"/>
        <v>94.107594936708878</v>
      </c>
      <c r="F195" s="1229">
        <v>1</v>
      </c>
      <c r="G195" s="1228">
        <f t="shared" si="28"/>
        <v>94.11</v>
      </c>
      <c r="H195" s="1228">
        <f t="shared" si="29"/>
        <v>22.67</v>
      </c>
      <c r="I195" s="1235">
        <f t="shared" si="30"/>
        <v>116.78</v>
      </c>
    </row>
    <row r="196" spans="1:9" x14ac:dyDescent="0.25">
      <c r="A196" s="469" t="s">
        <v>27</v>
      </c>
      <c r="B196" s="1268">
        <v>31.5</v>
      </c>
      <c r="C196" s="1227">
        <f t="shared" si="19"/>
        <v>0.19936708860759494</v>
      </c>
      <c r="D196" s="1228">
        <v>743.45</v>
      </c>
      <c r="E196" s="1228">
        <f t="shared" si="27"/>
        <v>148.21946202531646</v>
      </c>
      <c r="F196" s="1229">
        <v>1</v>
      </c>
      <c r="G196" s="1228">
        <f t="shared" si="28"/>
        <v>148.22</v>
      </c>
      <c r="H196" s="1228">
        <f t="shared" si="29"/>
        <v>35.71</v>
      </c>
      <c r="I196" s="1235">
        <f t="shared" si="30"/>
        <v>183.93</v>
      </c>
    </row>
    <row r="197" spans="1:9" x14ac:dyDescent="0.25">
      <c r="A197" s="469" t="s">
        <v>27</v>
      </c>
      <c r="B197" s="1268">
        <v>56</v>
      </c>
      <c r="C197" s="1227">
        <f t="shared" si="19"/>
        <v>0.35443037974683544</v>
      </c>
      <c r="D197" s="1228">
        <v>743.45</v>
      </c>
      <c r="E197" s="1228">
        <f t="shared" si="27"/>
        <v>263.50126582278483</v>
      </c>
      <c r="F197" s="1229">
        <v>1</v>
      </c>
      <c r="G197" s="1228">
        <f t="shared" si="28"/>
        <v>263.5</v>
      </c>
      <c r="H197" s="1228">
        <f t="shared" si="29"/>
        <v>63.48</v>
      </c>
      <c r="I197" s="1235">
        <f t="shared" si="30"/>
        <v>326.98</v>
      </c>
    </row>
    <row r="198" spans="1:9" x14ac:dyDescent="0.25">
      <c r="A198" s="469" t="s">
        <v>27</v>
      </c>
      <c r="B198" s="1268">
        <v>40</v>
      </c>
      <c r="C198" s="1227">
        <f t="shared" si="19"/>
        <v>0.25316455696202533</v>
      </c>
      <c r="D198" s="1228">
        <v>743.45</v>
      </c>
      <c r="E198" s="1228">
        <f t="shared" si="27"/>
        <v>188.21518987341776</v>
      </c>
      <c r="F198" s="1229">
        <v>1</v>
      </c>
      <c r="G198" s="1228">
        <f t="shared" si="28"/>
        <v>188.22</v>
      </c>
      <c r="H198" s="1228">
        <f t="shared" si="29"/>
        <v>45.34</v>
      </c>
      <c r="I198" s="1235">
        <f t="shared" si="30"/>
        <v>233.56</v>
      </c>
    </row>
    <row r="199" spans="1:9" x14ac:dyDescent="0.25">
      <c r="A199" s="469" t="s">
        <v>27</v>
      </c>
      <c r="B199" s="1268">
        <v>64</v>
      </c>
      <c r="C199" s="1227">
        <f t="shared" si="19"/>
        <v>0.4050632911392405</v>
      </c>
      <c r="D199" s="1228">
        <v>743.45</v>
      </c>
      <c r="E199" s="1228">
        <f t="shared" si="27"/>
        <v>301.14430379746835</v>
      </c>
      <c r="F199" s="1229">
        <v>1</v>
      </c>
      <c r="G199" s="1228">
        <f t="shared" si="28"/>
        <v>301.14</v>
      </c>
      <c r="H199" s="1228">
        <f t="shared" si="29"/>
        <v>72.540000000000006</v>
      </c>
      <c r="I199" s="1235">
        <f t="shared" si="30"/>
        <v>373.68</v>
      </c>
    </row>
    <row r="200" spans="1:9" x14ac:dyDescent="0.25">
      <c r="A200" s="469" t="s">
        <v>27</v>
      </c>
      <c r="B200" s="1268">
        <v>56</v>
      </c>
      <c r="C200" s="1227">
        <f t="shared" si="19"/>
        <v>0.35443037974683544</v>
      </c>
      <c r="D200" s="1228">
        <v>743.45</v>
      </c>
      <c r="E200" s="1228">
        <f t="shared" si="27"/>
        <v>263.50126582278483</v>
      </c>
      <c r="F200" s="1229">
        <v>1</v>
      </c>
      <c r="G200" s="1228">
        <f t="shared" si="28"/>
        <v>263.5</v>
      </c>
      <c r="H200" s="1228">
        <f t="shared" si="29"/>
        <v>63.48</v>
      </c>
      <c r="I200" s="1235">
        <f t="shared" si="30"/>
        <v>326.98</v>
      </c>
    </row>
    <row r="201" spans="1:9" x14ac:dyDescent="0.25">
      <c r="A201" s="469" t="s">
        <v>27</v>
      </c>
      <c r="B201" s="1268">
        <v>64</v>
      </c>
      <c r="C201" s="1227">
        <f t="shared" si="19"/>
        <v>0.4050632911392405</v>
      </c>
      <c r="D201" s="1228">
        <v>743.45</v>
      </c>
      <c r="E201" s="1228">
        <f t="shared" si="27"/>
        <v>301.14430379746835</v>
      </c>
      <c r="F201" s="1229">
        <v>1</v>
      </c>
      <c r="G201" s="1228">
        <f t="shared" si="28"/>
        <v>301.14</v>
      </c>
      <c r="H201" s="1228">
        <f t="shared" si="29"/>
        <v>72.540000000000006</v>
      </c>
      <c r="I201" s="1235">
        <f t="shared" si="30"/>
        <v>373.68</v>
      </c>
    </row>
    <row r="202" spans="1:9" x14ac:dyDescent="0.25">
      <c r="A202" s="469" t="s">
        <v>27</v>
      </c>
      <c r="B202" s="1268">
        <v>70</v>
      </c>
      <c r="C202" s="1227">
        <f t="shared" si="19"/>
        <v>0.44303797468354428</v>
      </c>
      <c r="D202" s="1228">
        <v>743.45</v>
      </c>
      <c r="E202" s="1228">
        <f t="shared" si="27"/>
        <v>329.37658227848101</v>
      </c>
      <c r="F202" s="1229">
        <v>1</v>
      </c>
      <c r="G202" s="1228">
        <f t="shared" si="28"/>
        <v>329.38</v>
      </c>
      <c r="H202" s="1228">
        <f t="shared" si="29"/>
        <v>79.349999999999994</v>
      </c>
      <c r="I202" s="1235">
        <f t="shared" si="30"/>
        <v>408.73</v>
      </c>
    </row>
    <row r="203" spans="1:9" x14ac:dyDescent="0.25">
      <c r="A203" s="469" t="s">
        <v>27</v>
      </c>
      <c r="B203" s="1268">
        <v>94</v>
      </c>
      <c r="C203" s="1227">
        <f t="shared" si="19"/>
        <v>0.59493670886075944</v>
      </c>
      <c r="D203" s="1228">
        <v>743.45</v>
      </c>
      <c r="E203" s="1228">
        <f t="shared" si="27"/>
        <v>442.30569620253164</v>
      </c>
      <c r="F203" s="1229">
        <v>1</v>
      </c>
      <c r="G203" s="1228">
        <f t="shared" si="28"/>
        <v>442.31</v>
      </c>
      <c r="H203" s="1228">
        <f t="shared" si="29"/>
        <v>106.55</v>
      </c>
      <c r="I203" s="1235">
        <f t="shared" si="30"/>
        <v>548.86</v>
      </c>
    </row>
    <row r="204" spans="1:9" x14ac:dyDescent="0.25">
      <c r="A204" s="469" t="s">
        <v>27</v>
      </c>
      <c r="B204" s="1268">
        <v>57</v>
      </c>
      <c r="C204" s="1227">
        <f t="shared" si="19"/>
        <v>0.36075949367088606</v>
      </c>
      <c r="D204" s="1228">
        <v>743.45</v>
      </c>
      <c r="E204" s="1228">
        <f t="shared" si="27"/>
        <v>268.20664556962026</v>
      </c>
      <c r="F204" s="1229">
        <v>1</v>
      </c>
      <c r="G204" s="1228">
        <f t="shared" si="28"/>
        <v>268.20999999999998</v>
      </c>
      <c r="H204" s="1228">
        <f t="shared" si="29"/>
        <v>64.61</v>
      </c>
      <c r="I204" s="1235">
        <f t="shared" si="30"/>
        <v>332.82</v>
      </c>
    </row>
    <row r="205" spans="1:9" x14ac:dyDescent="0.25">
      <c r="A205" s="469" t="s">
        <v>27</v>
      </c>
      <c r="B205" s="1268">
        <v>80</v>
      </c>
      <c r="C205" s="1227">
        <f t="shared" si="19"/>
        <v>0.50632911392405067</v>
      </c>
      <c r="D205" s="1228">
        <v>658.21</v>
      </c>
      <c r="E205" s="1228">
        <f t="shared" si="27"/>
        <v>333.27088607594942</v>
      </c>
      <c r="F205" s="1229">
        <v>1</v>
      </c>
      <c r="G205" s="1228">
        <f t="shared" si="28"/>
        <v>333.27</v>
      </c>
      <c r="H205" s="1228">
        <f t="shared" si="29"/>
        <v>80.28</v>
      </c>
      <c r="I205" s="1235">
        <f t="shared" si="30"/>
        <v>413.54999999999995</v>
      </c>
    </row>
    <row r="206" spans="1:9" x14ac:dyDescent="0.25">
      <c r="A206" s="469" t="s">
        <v>27</v>
      </c>
      <c r="B206" s="1268">
        <v>64</v>
      </c>
      <c r="C206" s="1227">
        <f t="shared" si="19"/>
        <v>0.4050632911392405</v>
      </c>
      <c r="D206" s="1228">
        <v>743.45</v>
      </c>
      <c r="E206" s="1228">
        <f t="shared" si="27"/>
        <v>301.14430379746835</v>
      </c>
      <c r="F206" s="1229">
        <v>1</v>
      </c>
      <c r="G206" s="1228">
        <f t="shared" si="28"/>
        <v>301.14</v>
      </c>
      <c r="H206" s="1228">
        <f t="shared" si="29"/>
        <v>72.540000000000006</v>
      </c>
      <c r="I206" s="1235">
        <f t="shared" si="30"/>
        <v>373.68</v>
      </c>
    </row>
    <row r="207" spans="1:9" ht="33" x14ac:dyDescent="0.25">
      <c r="A207" s="472" t="s">
        <v>9</v>
      </c>
      <c r="B207" s="1268"/>
      <c r="C207" s="1227"/>
      <c r="D207" s="1228"/>
      <c r="E207" s="1228"/>
      <c r="F207" s="1229"/>
      <c r="G207" s="1238">
        <f>SUM(G208:G213)</f>
        <v>1116.69</v>
      </c>
      <c r="H207" s="1238">
        <f>SUM(H208:H213)</f>
        <v>269.01</v>
      </c>
      <c r="I207" s="1239">
        <f>SUM(I208:I213)</f>
        <v>1385.6999999999998</v>
      </c>
    </row>
    <row r="208" spans="1:9" x14ac:dyDescent="0.25">
      <c r="A208" s="469" t="s">
        <v>62</v>
      </c>
      <c r="B208" s="1268">
        <v>47</v>
      </c>
      <c r="C208" s="1227">
        <f t="shared" si="19"/>
        <v>0.29746835443037972</v>
      </c>
      <c r="D208" s="1228">
        <v>549.29999999999995</v>
      </c>
      <c r="E208" s="1228">
        <f t="shared" si="27"/>
        <v>163.39936708860756</v>
      </c>
      <c r="F208" s="1229">
        <v>1</v>
      </c>
      <c r="G208" s="1228">
        <f t="shared" si="28"/>
        <v>163.4</v>
      </c>
      <c r="H208" s="1228">
        <f t="shared" si="29"/>
        <v>39.36</v>
      </c>
      <c r="I208" s="1235">
        <f t="shared" si="30"/>
        <v>202.76</v>
      </c>
    </row>
    <row r="209" spans="1:9" x14ac:dyDescent="0.25">
      <c r="A209" s="469" t="s">
        <v>62</v>
      </c>
      <c r="B209" s="1268">
        <v>8</v>
      </c>
      <c r="C209" s="1227">
        <f t="shared" si="19"/>
        <v>5.0632911392405063E-2</v>
      </c>
      <c r="D209" s="1228">
        <v>549.29999999999995</v>
      </c>
      <c r="E209" s="1228">
        <f t="shared" si="27"/>
        <v>27.8126582278481</v>
      </c>
      <c r="F209" s="1229">
        <v>1</v>
      </c>
      <c r="G209" s="1228">
        <f t="shared" si="28"/>
        <v>27.81</v>
      </c>
      <c r="H209" s="1228">
        <f t="shared" si="29"/>
        <v>6.7</v>
      </c>
      <c r="I209" s="1235">
        <f t="shared" si="30"/>
        <v>34.51</v>
      </c>
    </row>
    <row r="210" spans="1:9" x14ac:dyDescent="0.25">
      <c r="A210" s="469" t="s">
        <v>62</v>
      </c>
      <c r="B210" s="1268">
        <v>60</v>
      </c>
      <c r="C210" s="1227">
        <f t="shared" si="19"/>
        <v>0.379746835443038</v>
      </c>
      <c r="D210" s="1228">
        <v>549.29999999999995</v>
      </c>
      <c r="E210" s="1228">
        <f t="shared" si="27"/>
        <v>208.59493670886076</v>
      </c>
      <c r="F210" s="1229">
        <v>1</v>
      </c>
      <c r="G210" s="1228">
        <f t="shared" si="28"/>
        <v>208.59</v>
      </c>
      <c r="H210" s="1228">
        <f t="shared" si="29"/>
        <v>50.25</v>
      </c>
      <c r="I210" s="1235">
        <f t="shared" si="30"/>
        <v>258.84000000000003</v>
      </c>
    </row>
    <row r="211" spans="1:9" x14ac:dyDescent="0.25">
      <c r="A211" s="469" t="s">
        <v>62</v>
      </c>
      <c r="B211" s="1268">
        <v>80</v>
      </c>
      <c r="C211" s="1227">
        <f t="shared" si="19"/>
        <v>0.50632911392405067</v>
      </c>
      <c r="D211" s="1228">
        <v>549.29999999999995</v>
      </c>
      <c r="E211" s="1228">
        <f t="shared" si="27"/>
        <v>278.12658227848101</v>
      </c>
      <c r="F211" s="1229">
        <v>1</v>
      </c>
      <c r="G211" s="1228">
        <f t="shared" si="28"/>
        <v>278.13</v>
      </c>
      <c r="H211" s="1228">
        <f t="shared" si="29"/>
        <v>67</v>
      </c>
      <c r="I211" s="1235">
        <f t="shared" si="30"/>
        <v>345.13</v>
      </c>
    </row>
    <row r="212" spans="1:9" ht="17.25" customHeight="1" x14ac:dyDescent="0.25">
      <c r="A212" s="469" t="s">
        <v>62</v>
      </c>
      <c r="B212" s="1268">
        <v>60</v>
      </c>
      <c r="C212" s="1227">
        <f t="shared" si="19"/>
        <v>0.379746835443038</v>
      </c>
      <c r="D212" s="1228">
        <v>549.29999999999995</v>
      </c>
      <c r="E212" s="1228">
        <f t="shared" si="27"/>
        <v>208.59493670886076</v>
      </c>
      <c r="F212" s="1229">
        <v>1</v>
      </c>
      <c r="G212" s="1228">
        <f t="shared" si="28"/>
        <v>208.59</v>
      </c>
      <c r="H212" s="1228">
        <f t="shared" si="29"/>
        <v>50.25</v>
      </c>
      <c r="I212" s="1235">
        <f t="shared" si="30"/>
        <v>258.84000000000003</v>
      </c>
    </row>
    <row r="213" spans="1:9" x14ac:dyDescent="0.25">
      <c r="A213" s="469" t="s">
        <v>2487</v>
      </c>
      <c r="B213" s="1268">
        <v>64</v>
      </c>
      <c r="C213" s="1227">
        <f t="shared" si="19"/>
        <v>0.4050632911392405</v>
      </c>
      <c r="D213" s="1228">
        <v>568.24</v>
      </c>
      <c r="E213" s="1228">
        <f t="shared" si="27"/>
        <v>230.17316455696204</v>
      </c>
      <c r="F213" s="1229">
        <v>1</v>
      </c>
      <c r="G213" s="1228">
        <f t="shared" si="28"/>
        <v>230.17</v>
      </c>
      <c r="H213" s="1228">
        <f t="shared" si="29"/>
        <v>55.45</v>
      </c>
      <c r="I213" s="1235">
        <f t="shared" si="30"/>
        <v>285.62</v>
      </c>
    </row>
    <row r="214" spans="1:9" x14ac:dyDescent="0.25">
      <c r="A214" s="472" t="s">
        <v>7</v>
      </c>
      <c r="B214" s="1268"/>
      <c r="C214" s="1227"/>
      <c r="D214" s="1228"/>
      <c r="E214" s="1228"/>
      <c r="F214" s="1229"/>
      <c r="G214" s="1238">
        <f>SUM(G215:G218)</f>
        <v>432.72</v>
      </c>
      <c r="H214" s="1238">
        <f>SUM(H215:H218)</f>
        <v>104.22999999999999</v>
      </c>
      <c r="I214" s="1239">
        <f>SUM(I215:I218)</f>
        <v>536.95000000000005</v>
      </c>
    </row>
    <row r="215" spans="1:9" x14ac:dyDescent="0.25">
      <c r="A215" s="469" t="s">
        <v>63</v>
      </c>
      <c r="B215" s="1268">
        <v>40</v>
      </c>
      <c r="C215" s="1227">
        <f t="shared" ref="C215:C278" si="31">B215/158</f>
        <v>0.25316455696202533</v>
      </c>
      <c r="D215" s="1228">
        <v>430</v>
      </c>
      <c r="E215" s="1228">
        <f t="shared" si="27"/>
        <v>108.8607594936709</v>
      </c>
      <c r="F215" s="1229">
        <v>1</v>
      </c>
      <c r="G215" s="1228">
        <f t="shared" si="28"/>
        <v>108.86</v>
      </c>
      <c r="H215" s="1228">
        <f t="shared" si="29"/>
        <v>26.22</v>
      </c>
      <c r="I215" s="1235">
        <f t="shared" si="30"/>
        <v>135.07999999999998</v>
      </c>
    </row>
    <row r="216" spans="1:9" x14ac:dyDescent="0.25">
      <c r="A216" s="469" t="s">
        <v>63</v>
      </c>
      <c r="B216" s="1268">
        <v>40</v>
      </c>
      <c r="C216" s="1227">
        <f t="shared" si="31"/>
        <v>0.25316455696202533</v>
      </c>
      <c r="D216" s="1228">
        <v>430</v>
      </c>
      <c r="E216" s="1228">
        <f t="shared" si="27"/>
        <v>108.8607594936709</v>
      </c>
      <c r="F216" s="1229">
        <v>1</v>
      </c>
      <c r="G216" s="1228">
        <f t="shared" si="28"/>
        <v>108.86</v>
      </c>
      <c r="H216" s="1228">
        <f t="shared" si="29"/>
        <v>26.22</v>
      </c>
      <c r="I216" s="1235">
        <f t="shared" si="30"/>
        <v>135.07999999999998</v>
      </c>
    </row>
    <row r="217" spans="1:9" x14ac:dyDescent="0.25">
      <c r="A217" s="469" t="s">
        <v>63</v>
      </c>
      <c r="B217" s="1268">
        <v>39</v>
      </c>
      <c r="C217" s="1227">
        <f t="shared" si="31"/>
        <v>0.24683544303797469</v>
      </c>
      <c r="D217" s="1228">
        <v>430</v>
      </c>
      <c r="E217" s="1228">
        <f t="shared" si="27"/>
        <v>106.13924050632912</v>
      </c>
      <c r="F217" s="1229">
        <v>1</v>
      </c>
      <c r="G217" s="1228">
        <f t="shared" si="28"/>
        <v>106.14</v>
      </c>
      <c r="H217" s="1228">
        <f t="shared" si="29"/>
        <v>25.57</v>
      </c>
      <c r="I217" s="1235">
        <f t="shared" si="30"/>
        <v>131.71</v>
      </c>
    </row>
    <row r="218" spans="1:9" x14ac:dyDescent="0.25">
      <c r="A218" s="473" t="s">
        <v>76</v>
      </c>
      <c r="B218" s="1272">
        <v>40</v>
      </c>
      <c r="C218" s="1227">
        <f t="shared" si="31"/>
        <v>0.25316455696202533</v>
      </c>
      <c r="D218" s="1228">
        <v>430</v>
      </c>
      <c r="E218" s="1228">
        <f t="shared" si="27"/>
        <v>108.8607594936709</v>
      </c>
      <c r="F218" s="1229">
        <v>1</v>
      </c>
      <c r="G218" s="1228">
        <f t="shared" si="28"/>
        <v>108.86</v>
      </c>
      <c r="H218" s="1228">
        <f t="shared" si="29"/>
        <v>26.22</v>
      </c>
      <c r="I218" s="1235">
        <f t="shared" si="30"/>
        <v>135.07999999999998</v>
      </c>
    </row>
    <row r="219" spans="1:9" ht="56.25" customHeight="1" x14ac:dyDescent="0.25">
      <c r="A219" s="465" t="s">
        <v>2488</v>
      </c>
      <c r="B219" s="1271"/>
      <c r="C219" s="1240"/>
      <c r="D219" s="1230"/>
      <c r="E219" s="1230"/>
      <c r="F219" s="1241"/>
      <c r="G219" s="1232">
        <f>G220+G223+G233+G242</f>
        <v>7097.6600000000017</v>
      </c>
      <c r="H219" s="1232">
        <f>H220+H223+H233+H242</f>
        <v>1709.8200000000002</v>
      </c>
      <c r="I219" s="1234">
        <f>I220+I223+I233+I242</f>
        <v>8807.48</v>
      </c>
    </row>
    <row r="220" spans="1:9" ht="33" x14ac:dyDescent="0.25">
      <c r="A220" s="470" t="s">
        <v>10</v>
      </c>
      <c r="B220" s="1268"/>
      <c r="C220" s="1227"/>
      <c r="D220" s="1228"/>
      <c r="E220" s="1228"/>
      <c r="F220" s="1229"/>
      <c r="G220" s="1238">
        <f>SUM(G221:G222)</f>
        <v>1571.3600000000001</v>
      </c>
      <c r="H220" s="1238">
        <f>SUM(H221:H222)</f>
        <v>378.53999999999996</v>
      </c>
      <c r="I220" s="1239">
        <f>SUM(I221:I222)</f>
        <v>1949.9</v>
      </c>
    </row>
    <row r="221" spans="1:9" x14ac:dyDescent="0.25">
      <c r="A221" s="469" t="s">
        <v>77</v>
      </c>
      <c r="B221" s="1268">
        <v>97</v>
      </c>
      <c r="C221" s="1227">
        <f t="shared" si="31"/>
        <v>0.61392405063291144</v>
      </c>
      <c r="D221" s="1228">
        <v>1325.9</v>
      </c>
      <c r="E221" s="1228">
        <f>D221*C221</f>
        <v>814.0018987341773</v>
      </c>
      <c r="F221" s="1229">
        <v>1</v>
      </c>
      <c r="G221" s="1228">
        <f>ROUND(E221*F221,2)</f>
        <v>814</v>
      </c>
      <c r="H221" s="1228">
        <f t="shared" ref="H221:H222" si="32">ROUND(G221*0.2409,2)</f>
        <v>196.09</v>
      </c>
      <c r="I221" s="1235">
        <f t="shared" ref="I221:I222" si="33">G221+H221</f>
        <v>1010.09</v>
      </c>
    </row>
    <row r="222" spans="1:9" x14ac:dyDescent="0.25">
      <c r="A222" s="469" t="s">
        <v>655</v>
      </c>
      <c r="B222" s="1268">
        <v>95</v>
      </c>
      <c r="C222" s="1227">
        <f t="shared" si="31"/>
        <v>0.60126582278481011</v>
      </c>
      <c r="D222" s="1228">
        <v>1259.6099999999999</v>
      </c>
      <c r="E222" s="1228">
        <f>D222*C222</f>
        <v>757.36044303797462</v>
      </c>
      <c r="F222" s="1229">
        <v>1</v>
      </c>
      <c r="G222" s="1228">
        <f>ROUND(E222*F222,2)</f>
        <v>757.36</v>
      </c>
      <c r="H222" s="1228">
        <f t="shared" si="32"/>
        <v>182.45</v>
      </c>
      <c r="I222" s="1235">
        <f t="shared" si="33"/>
        <v>939.81</v>
      </c>
    </row>
    <row r="223" spans="1:9" ht="33" x14ac:dyDescent="0.25">
      <c r="A223" s="474" t="s">
        <v>8</v>
      </c>
      <c r="B223" s="1268"/>
      <c r="C223" s="1227"/>
      <c r="D223" s="1228"/>
      <c r="E223" s="1228"/>
      <c r="F223" s="1229"/>
      <c r="G223" s="1238">
        <f>SUM(G224:G232)</f>
        <v>3386.9300000000003</v>
      </c>
      <c r="H223" s="1238">
        <f>SUM(H224:H232)</f>
        <v>815.9</v>
      </c>
      <c r="I223" s="1239">
        <f>SUM(I224:I232)</f>
        <v>4202.83</v>
      </c>
    </row>
    <row r="224" spans="1:9" x14ac:dyDescent="0.25">
      <c r="A224" s="469" t="s">
        <v>2489</v>
      </c>
      <c r="B224" s="1268">
        <v>80</v>
      </c>
      <c r="C224" s="1227">
        <f t="shared" si="31"/>
        <v>0.50632911392405067</v>
      </c>
      <c r="D224" s="1228">
        <v>850</v>
      </c>
      <c r="E224" s="1228">
        <f t="shared" ref="E224:E232" si="34">D224*C224</f>
        <v>430.37974683544309</v>
      </c>
      <c r="F224" s="1229">
        <v>1</v>
      </c>
      <c r="G224" s="1228">
        <f t="shared" ref="G224:G232" si="35">ROUND(E224*F224,2)</f>
        <v>430.38</v>
      </c>
      <c r="H224" s="1228">
        <f>ROUND(G224*0.2409,2)</f>
        <v>103.68</v>
      </c>
      <c r="I224" s="1235">
        <f t="shared" ref="I224:I243" si="36">G224+H224</f>
        <v>534.05999999999995</v>
      </c>
    </row>
    <row r="225" spans="1:9" x14ac:dyDescent="0.25">
      <c r="A225" s="469" t="s">
        <v>2490</v>
      </c>
      <c r="B225" s="1268">
        <v>80</v>
      </c>
      <c r="C225" s="1227">
        <f t="shared" si="31"/>
        <v>0.50632911392405067</v>
      </c>
      <c r="D225" s="1228">
        <v>743.45</v>
      </c>
      <c r="E225" s="1228">
        <f t="shared" si="34"/>
        <v>376.43037974683551</v>
      </c>
      <c r="F225" s="1229">
        <v>1</v>
      </c>
      <c r="G225" s="1228">
        <f t="shared" si="35"/>
        <v>376.43</v>
      </c>
      <c r="H225" s="1228">
        <f t="shared" ref="H225:H232" si="37">ROUND(G225*0.2409,2)</f>
        <v>90.68</v>
      </c>
      <c r="I225" s="1235">
        <f t="shared" si="36"/>
        <v>467.11</v>
      </c>
    </row>
    <row r="226" spans="1:9" x14ac:dyDescent="0.25">
      <c r="A226" s="469" t="s">
        <v>2490</v>
      </c>
      <c r="B226" s="1268">
        <v>106</v>
      </c>
      <c r="C226" s="1227">
        <f t="shared" si="31"/>
        <v>0.67088607594936711</v>
      </c>
      <c r="D226" s="1228">
        <v>743.45</v>
      </c>
      <c r="E226" s="1228">
        <f t="shared" si="34"/>
        <v>498.770253164557</v>
      </c>
      <c r="F226" s="1229">
        <v>1</v>
      </c>
      <c r="G226" s="1228">
        <f t="shared" si="35"/>
        <v>498.77</v>
      </c>
      <c r="H226" s="1228">
        <f t="shared" si="37"/>
        <v>120.15</v>
      </c>
      <c r="I226" s="1235">
        <f t="shared" si="36"/>
        <v>618.91999999999996</v>
      </c>
    </row>
    <row r="227" spans="1:9" x14ac:dyDescent="0.25">
      <c r="A227" s="469" t="s">
        <v>2490</v>
      </c>
      <c r="B227" s="1268">
        <v>96</v>
      </c>
      <c r="C227" s="1227">
        <f t="shared" si="31"/>
        <v>0.60759493670886078</v>
      </c>
      <c r="D227" s="1228">
        <v>743.45</v>
      </c>
      <c r="E227" s="1228">
        <f t="shared" si="34"/>
        <v>451.71645569620256</v>
      </c>
      <c r="F227" s="1229">
        <v>1</v>
      </c>
      <c r="G227" s="1228">
        <f t="shared" si="35"/>
        <v>451.72</v>
      </c>
      <c r="H227" s="1228">
        <f t="shared" si="37"/>
        <v>108.82</v>
      </c>
      <c r="I227" s="1235">
        <f t="shared" si="36"/>
        <v>560.54</v>
      </c>
    </row>
    <row r="228" spans="1:9" x14ac:dyDescent="0.25">
      <c r="A228" s="469" t="s">
        <v>2490</v>
      </c>
      <c r="B228" s="1268">
        <v>100</v>
      </c>
      <c r="C228" s="1227">
        <f t="shared" si="31"/>
        <v>0.63291139240506333</v>
      </c>
      <c r="D228" s="1228">
        <v>743.45</v>
      </c>
      <c r="E228" s="1228">
        <f t="shared" si="34"/>
        <v>470.53797468354435</v>
      </c>
      <c r="F228" s="1229">
        <v>1</v>
      </c>
      <c r="G228" s="1228">
        <f t="shared" si="35"/>
        <v>470.54</v>
      </c>
      <c r="H228" s="1228">
        <f t="shared" si="37"/>
        <v>113.35</v>
      </c>
      <c r="I228" s="1235">
        <f t="shared" si="36"/>
        <v>583.89</v>
      </c>
    </row>
    <row r="229" spans="1:9" x14ac:dyDescent="0.25">
      <c r="A229" s="469" t="s">
        <v>2490</v>
      </c>
      <c r="B229" s="1268">
        <v>48</v>
      </c>
      <c r="C229" s="1227">
        <f t="shared" si="31"/>
        <v>0.30379746835443039</v>
      </c>
      <c r="D229" s="1228">
        <v>743.45</v>
      </c>
      <c r="E229" s="1228">
        <f t="shared" si="34"/>
        <v>225.85822784810128</v>
      </c>
      <c r="F229" s="1229">
        <v>1</v>
      </c>
      <c r="G229" s="1228">
        <f t="shared" si="35"/>
        <v>225.86</v>
      </c>
      <c r="H229" s="1228">
        <f t="shared" si="37"/>
        <v>54.41</v>
      </c>
      <c r="I229" s="1235">
        <f t="shared" si="36"/>
        <v>280.27</v>
      </c>
    </row>
    <row r="230" spans="1:9" x14ac:dyDescent="0.25">
      <c r="A230" s="469" t="s">
        <v>2490</v>
      </c>
      <c r="B230" s="1268">
        <v>85</v>
      </c>
      <c r="C230" s="1227">
        <f t="shared" si="31"/>
        <v>0.53797468354430378</v>
      </c>
      <c r="D230" s="1228">
        <v>743.45</v>
      </c>
      <c r="E230" s="1228">
        <f t="shared" si="34"/>
        <v>399.95727848101268</v>
      </c>
      <c r="F230" s="1229">
        <v>1</v>
      </c>
      <c r="G230" s="1228">
        <f t="shared" si="35"/>
        <v>399.96</v>
      </c>
      <c r="H230" s="1228">
        <f t="shared" si="37"/>
        <v>96.35</v>
      </c>
      <c r="I230" s="1235">
        <f t="shared" si="36"/>
        <v>496.30999999999995</v>
      </c>
    </row>
    <row r="231" spans="1:9" x14ac:dyDescent="0.25">
      <c r="A231" s="469" t="s">
        <v>2490</v>
      </c>
      <c r="B231" s="1268">
        <v>85</v>
      </c>
      <c r="C231" s="1227">
        <f t="shared" si="31"/>
        <v>0.53797468354430378</v>
      </c>
      <c r="D231" s="1228">
        <v>743.45</v>
      </c>
      <c r="E231" s="1228">
        <f t="shared" si="34"/>
        <v>399.95727848101268</v>
      </c>
      <c r="F231" s="1229">
        <v>1</v>
      </c>
      <c r="G231" s="1228">
        <f t="shared" si="35"/>
        <v>399.96</v>
      </c>
      <c r="H231" s="1228">
        <f t="shared" si="37"/>
        <v>96.35</v>
      </c>
      <c r="I231" s="1235">
        <f t="shared" si="36"/>
        <v>496.30999999999995</v>
      </c>
    </row>
    <row r="232" spans="1:9" x14ac:dyDescent="0.25">
      <c r="A232" s="469" t="s">
        <v>612</v>
      </c>
      <c r="B232" s="1268">
        <v>32</v>
      </c>
      <c r="C232" s="1227">
        <f t="shared" si="31"/>
        <v>0.20253164556962025</v>
      </c>
      <c r="D232" s="1228">
        <v>658.21</v>
      </c>
      <c r="E232" s="1228">
        <f t="shared" si="34"/>
        <v>133.30835443037975</v>
      </c>
      <c r="F232" s="1229">
        <v>1</v>
      </c>
      <c r="G232" s="1228">
        <f t="shared" si="35"/>
        <v>133.31</v>
      </c>
      <c r="H232" s="1228">
        <f t="shared" si="37"/>
        <v>32.11</v>
      </c>
      <c r="I232" s="1235">
        <f t="shared" si="36"/>
        <v>165.42000000000002</v>
      </c>
    </row>
    <row r="233" spans="1:9" ht="33" x14ac:dyDescent="0.25">
      <c r="A233" s="472" t="s">
        <v>9</v>
      </c>
      <c r="B233" s="1268"/>
      <c r="C233" s="1227"/>
      <c r="D233" s="1228"/>
      <c r="E233" s="1228"/>
      <c r="F233" s="1229"/>
      <c r="G233" s="1238">
        <f>SUM(G234:G241)</f>
        <v>1878.1000000000001</v>
      </c>
      <c r="H233" s="1238">
        <f>SUM(H234:H241)</f>
        <v>452.43999999999994</v>
      </c>
      <c r="I233" s="1239">
        <f>SUM(I234:I241)</f>
        <v>2330.54</v>
      </c>
    </row>
    <row r="234" spans="1:9" x14ac:dyDescent="0.25">
      <c r="A234" s="469" t="s">
        <v>62</v>
      </c>
      <c r="B234" s="1268">
        <v>48</v>
      </c>
      <c r="C234" s="1227">
        <f t="shared" si="31"/>
        <v>0.30379746835443039</v>
      </c>
      <c r="D234" s="1228">
        <v>549.29999999999995</v>
      </c>
      <c r="E234" s="1228">
        <f t="shared" ref="E234:E241" si="38">D234*C234</f>
        <v>166.87594936708859</v>
      </c>
      <c r="F234" s="1229">
        <v>1</v>
      </c>
      <c r="G234" s="1228">
        <f t="shared" ref="G234:G241" si="39">ROUND(E234*F234,2)</f>
        <v>166.88</v>
      </c>
      <c r="H234" s="1228">
        <f t="shared" ref="H234:H243" si="40">ROUND(G234*0.2409,2)</f>
        <v>40.200000000000003</v>
      </c>
      <c r="I234" s="1235">
        <f t="shared" si="36"/>
        <v>207.07999999999998</v>
      </c>
    </row>
    <row r="235" spans="1:9" x14ac:dyDescent="0.25">
      <c r="A235" s="469" t="s">
        <v>62</v>
      </c>
      <c r="B235" s="1268">
        <v>96</v>
      </c>
      <c r="C235" s="1227">
        <f t="shared" si="31"/>
        <v>0.60759493670886078</v>
      </c>
      <c r="D235" s="1228">
        <v>549.29999999999995</v>
      </c>
      <c r="E235" s="1228">
        <f t="shared" si="38"/>
        <v>333.75189873417719</v>
      </c>
      <c r="F235" s="1229">
        <v>1</v>
      </c>
      <c r="G235" s="1228">
        <f t="shared" si="39"/>
        <v>333.75</v>
      </c>
      <c r="H235" s="1228">
        <f t="shared" si="40"/>
        <v>80.400000000000006</v>
      </c>
      <c r="I235" s="1235">
        <f t="shared" si="36"/>
        <v>414.15</v>
      </c>
    </row>
    <row r="236" spans="1:9" x14ac:dyDescent="0.25">
      <c r="A236" s="469" t="s">
        <v>62</v>
      </c>
      <c r="B236" s="1268">
        <v>96</v>
      </c>
      <c r="C236" s="1227">
        <f t="shared" si="31"/>
        <v>0.60759493670886078</v>
      </c>
      <c r="D236" s="1228">
        <v>549.29999999999995</v>
      </c>
      <c r="E236" s="1228">
        <f t="shared" si="38"/>
        <v>333.75189873417719</v>
      </c>
      <c r="F236" s="1229">
        <v>1</v>
      </c>
      <c r="G236" s="1228">
        <f t="shared" si="39"/>
        <v>333.75</v>
      </c>
      <c r="H236" s="1228">
        <f t="shared" si="40"/>
        <v>80.400000000000006</v>
      </c>
      <c r="I236" s="1235">
        <f t="shared" si="36"/>
        <v>414.15</v>
      </c>
    </row>
    <row r="237" spans="1:9" x14ac:dyDescent="0.25">
      <c r="A237" s="469" t="s">
        <v>62</v>
      </c>
      <c r="B237" s="1268">
        <v>8</v>
      </c>
      <c r="C237" s="1227">
        <f t="shared" si="31"/>
        <v>5.0632911392405063E-2</v>
      </c>
      <c r="D237" s="1228">
        <v>549.29999999999995</v>
      </c>
      <c r="E237" s="1228">
        <f t="shared" si="38"/>
        <v>27.8126582278481</v>
      </c>
      <c r="F237" s="1229">
        <v>1</v>
      </c>
      <c r="G237" s="1228">
        <f t="shared" si="39"/>
        <v>27.81</v>
      </c>
      <c r="H237" s="1228">
        <f t="shared" si="40"/>
        <v>6.7</v>
      </c>
      <c r="I237" s="1235">
        <f t="shared" si="36"/>
        <v>34.51</v>
      </c>
    </row>
    <row r="238" spans="1:9" x14ac:dyDescent="0.25">
      <c r="A238" s="469" t="s">
        <v>62</v>
      </c>
      <c r="B238" s="1268">
        <v>60</v>
      </c>
      <c r="C238" s="1227">
        <f t="shared" si="31"/>
        <v>0.379746835443038</v>
      </c>
      <c r="D238" s="1228">
        <v>549.29999999999995</v>
      </c>
      <c r="E238" s="1228">
        <f t="shared" si="38"/>
        <v>208.59493670886076</v>
      </c>
      <c r="F238" s="1229">
        <v>1</v>
      </c>
      <c r="G238" s="1228">
        <f t="shared" si="39"/>
        <v>208.59</v>
      </c>
      <c r="H238" s="1228">
        <f t="shared" si="40"/>
        <v>50.25</v>
      </c>
      <c r="I238" s="1235">
        <f t="shared" si="36"/>
        <v>258.84000000000003</v>
      </c>
    </row>
    <row r="239" spans="1:9" x14ac:dyDescent="0.25">
      <c r="A239" s="469" t="s">
        <v>62</v>
      </c>
      <c r="B239" s="1268">
        <v>24</v>
      </c>
      <c r="C239" s="1227">
        <f t="shared" si="31"/>
        <v>0.15189873417721519</v>
      </c>
      <c r="D239" s="1228">
        <v>600</v>
      </c>
      <c r="E239" s="1228">
        <f t="shared" si="38"/>
        <v>91.139240506329116</v>
      </c>
      <c r="F239" s="1229">
        <v>1</v>
      </c>
      <c r="G239" s="1228">
        <f t="shared" si="39"/>
        <v>91.14</v>
      </c>
      <c r="H239" s="1228">
        <f t="shared" si="40"/>
        <v>21.96</v>
      </c>
      <c r="I239" s="1235">
        <f t="shared" si="36"/>
        <v>113.1</v>
      </c>
    </row>
    <row r="240" spans="1:9" x14ac:dyDescent="0.25">
      <c r="A240" s="469" t="s">
        <v>62</v>
      </c>
      <c r="B240" s="1268">
        <v>88</v>
      </c>
      <c r="C240" s="1227">
        <f t="shared" si="31"/>
        <v>0.55696202531645567</v>
      </c>
      <c r="D240" s="1228">
        <v>549.29999999999995</v>
      </c>
      <c r="E240" s="1228">
        <f t="shared" si="38"/>
        <v>305.9392405063291</v>
      </c>
      <c r="F240" s="1229">
        <v>1</v>
      </c>
      <c r="G240" s="1228">
        <f t="shared" si="39"/>
        <v>305.94</v>
      </c>
      <c r="H240" s="1228">
        <f t="shared" si="40"/>
        <v>73.7</v>
      </c>
      <c r="I240" s="1235">
        <f t="shared" si="36"/>
        <v>379.64</v>
      </c>
    </row>
    <row r="241" spans="1:9" x14ac:dyDescent="0.25">
      <c r="A241" s="469" t="s">
        <v>62</v>
      </c>
      <c r="B241" s="1268">
        <v>118</v>
      </c>
      <c r="C241" s="1227">
        <f t="shared" si="31"/>
        <v>0.74683544303797467</v>
      </c>
      <c r="D241" s="1228">
        <v>549.29999999999995</v>
      </c>
      <c r="E241" s="1228">
        <f t="shared" si="38"/>
        <v>410.23670886075945</v>
      </c>
      <c r="F241" s="1229">
        <v>1</v>
      </c>
      <c r="G241" s="1228">
        <f t="shared" si="39"/>
        <v>410.24</v>
      </c>
      <c r="H241" s="1228">
        <f t="shared" si="40"/>
        <v>98.83</v>
      </c>
      <c r="I241" s="1235">
        <f t="shared" si="36"/>
        <v>509.07</v>
      </c>
    </row>
    <row r="242" spans="1:9" x14ac:dyDescent="0.25">
      <c r="A242" s="472" t="s">
        <v>7</v>
      </c>
      <c r="B242" s="1268"/>
      <c r="C242" s="1227"/>
      <c r="D242" s="1228"/>
      <c r="E242" s="1228"/>
      <c r="F242" s="1229"/>
      <c r="G242" s="1238">
        <f>SUM(G243)</f>
        <v>261.27</v>
      </c>
      <c r="H242" s="1238">
        <f>SUM(H243)</f>
        <v>62.94</v>
      </c>
      <c r="I242" s="1239">
        <f>SUM(I243)</f>
        <v>324.20999999999998</v>
      </c>
    </row>
    <row r="243" spans="1:9" x14ac:dyDescent="0.25">
      <c r="A243" s="469" t="s">
        <v>76</v>
      </c>
      <c r="B243" s="1268">
        <v>96</v>
      </c>
      <c r="C243" s="1227">
        <f t="shared" si="31"/>
        <v>0.60759493670886078</v>
      </c>
      <c r="D243" s="1228">
        <v>430</v>
      </c>
      <c r="E243" s="1228">
        <f>D243*C243</f>
        <v>261.26582278481015</v>
      </c>
      <c r="F243" s="1229">
        <v>1</v>
      </c>
      <c r="G243" s="1228">
        <f t="shared" ref="G243" si="41">ROUND(E243*F243,2)</f>
        <v>261.27</v>
      </c>
      <c r="H243" s="1228">
        <f t="shared" si="40"/>
        <v>62.94</v>
      </c>
      <c r="I243" s="1235">
        <f t="shared" si="36"/>
        <v>324.20999999999998</v>
      </c>
    </row>
    <row r="244" spans="1:9" ht="60.75" customHeight="1" x14ac:dyDescent="0.25">
      <c r="A244" s="465" t="s">
        <v>2491</v>
      </c>
      <c r="B244" s="1271"/>
      <c r="C244" s="1240"/>
      <c r="D244" s="1230"/>
      <c r="E244" s="1230"/>
      <c r="F244" s="1241"/>
      <c r="G244" s="1232">
        <f>G245+G250+G266+G272</f>
        <v>4544.0599999999995</v>
      </c>
      <c r="H244" s="1232">
        <f>H245+H250+H266+H272</f>
        <v>1094.67</v>
      </c>
      <c r="I244" s="1234">
        <f>I245+I250+I266+I272</f>
        <v>5638.73</v>
      </c>
    </row>
    <row r="245" spans="1:9" ht="33" x14ac:dyDescent="0.25">
      <c r="A245" s="472" t="s">
        <v>10</v>
      </c>
      <c r="B245" s="1268"/>
      <c r="C245" s="1227"/>
      <c r="D245" s="1228"/>
      <c r="E245" s="1228"/>
      <c r="F245" s="1229"/>
      <c r="G245" s="1238">
        <f>SUM(G246:G249)</f>
        <v>635.09</v>
      </c>
      <c r="H245" s="1238">
        <f>SUM(H246:H249)</f>
        <v>153</v>
      </c>
      <c r="I245" s="1239">
        <f>SUM(I246:I249)</f>
        <v>788.08999999999992</v>
      </c>
    </row>
    <row r="246" spans="1:9" x14ac:dyDescent="0.25">
      <c r="A246" s="469" t="s">
        <v>2492</v>
      </c>
      <c r="B246" s="1268">
        <v>7</v>
      </c>
      <c r="C246" s="1227">
        <f t="shared" si="31"/>
        <v>4.4303797468354431E-2</v>
      </c>
      <c r="D246" s="1242">
        <v>1183.8399999999999</v>
      </c>
      <c r="E246" s="1228">
        <f t="shared" ref="E246:E249" si="42">D246*C246</f>
        <v>52.448607594936703</v>
      </c>
      <c r="F246" s="1229">
        <v>1</v>
      </c>
      <c r="G246" s="1228">
        <f t="shared" ref="G246:G249" si="43">ROUND(E246*F246,2)</f>
        <v>52.45</v>
      </c>
      <c r="H246" s="1228">
        <f t="shared" ref="H246:H249" si="44">ROUND(G246*0.2409,2)</f>
        <v>12.64</v>
      </c>
      <c r="I246" s="1235">
        <f t="shared" ref="I246:I249" si="45">G246+H246</f>
        <v>65.09</v>
      </c>
    </row>
    <row r="247" spans="1:9" x14ac:dyDescent="0.25">
      <c r="A247" s="469" t="s">
        <v>2492</v>
      </c>
      <c r="B247" s="1268">
        <v>16</v>
      </c>
      <c r="C247" s="1227">
        <f t="shared" si="31"/>
        <v>0.10126582278481013</v>
      </c>
      <c r="D247" s="1242">
        <v>1136.49</v>
      </c>
      <c r="E247" s="1228">
        <f t="shared" si="42"/>
        <v>115.08759493670885</v>
      </c>
      <c r="F247" s="1229">
        <v>1</v>
      </c>
      <c r="G247" s="1228">
        <f t="shared" si="43"/>
        <v>115.09</v>
      </c>
      <c r="H247" s="1228">
        <f t="shared" si="44"/>
        <v>27.73</v>
      </c>
      <c r="I247" s="1235">
        <f t="shared" si="45"/>
        <v>142.82</v>
      </c>
    </row>
    <row r="248" spans="1:9" x14ac:dyDescent="0.25">
      <c r="A248" s="469" t="s">
        <v>2493</v>
      </c>
      <c r="B248" s="1268">
        <v>30</v>
      </c>
      <c r="C248" s="1227">
        <f t="shared" si="31"/>
        <v>0.189873417721519</v>
      </c>
      <c r="D248" s="1242">
        <v>1325.91</v>
      </c>
      <c r="E248" s="1228">
        <f t="shared" si="42"/>
        <v>251.75506329113927</v>
      </c>
      <c r="F248" s="1229">
        <v>1</v>
      </c>
      <c r="G248" s="1228">
        <f t="shared" si="43"/>
        <v>251.76</v>
      </c>
      <c r="H248" s="1228">
        <f t="shared" si="44"/>
        <v>60.65</v>
      </c>
      <c r="I248" s="1235">
        <f t="shared" si="45"/>
        <v>312.40999999999997</v>
      </c>
    </row>
    <row r="249" spans="1:9" x14ac:dyDescent="0.25">
      <c r="A249" s="469" t="s">
        <v>2494</v>
      </c>
      <c r="B249" s="1268">
        <v>30</v>
      </c>
      <c r="C249" s="1227">
        <f t="shared" si="31"/>
        <v>0.189873417721519</v>
      </c>
      <c r="D249" s="1242">
        <v>1136.49</v>
      </c>
      <c r="E249" s="1228">
        <f t="shared" si="42"/>
        <v>215.78924050632912</v>
      </c>
      <c r="F249" s="1229">
        <v>1</v>
      </c>
      <c r="G249" s="1228">
        <f t="shared" si="43"/>
        <v>215.79</v>
      </c>
      <c r="H249" s="1228">
        <f t="shared" si="44"/>
        <v>51.98</v>
      </c>
      <c r="I249" s="1235">
        <f t="shared" si="45"/>
        <v>267.77</v>
      </c>
    </row>
    <row r="250" spans="1:9" ht="33" x14ac:dyDescent="0.25">
      <c r="A250" s="472" t="s">
        <v>8</v>
      </c>
      <c r="B250" s="1268"/>
      <c r="C250" s="1227"/>
      <c r="D250" s="1228"/>
      <c r="E250" s="1228"/>
      <c r="F250" s="1229"/>
      <c r="G250" s="1238">
        <f>SUM(G251:G265)</f>
        <v>2999.2699999999995</v>
      </c>
      <c r="H250" s="1238">
        <f>SUM(H251:H265)</f>
        <v>722.52</v>
      </c>
      <c r="I250" s="1239">
        <f>SUM(I251:I265)</f>
        <v>3721.7899999999995</v>
      </c>
    </row>
    <row r="251" spans="1:9" x14ac:dyDescent="0.25">
      <c r="A251" s="469" t="s">
        <v>2495</v>
      </c>
      <c r="B251" s="1268">
        <v>30</v>
      </c>
      <c r="C251" s="1227">
        <f t="shared" si="31"/>
        <v>0.189873417721519</v>
      </c>
      <c r="D251" s="1228">
        <v>847.63</v>
      </c>
      <c r="E251" s="1228">
        <f t="shared" ref="E251:E258" si="46">D251*C251</f>
        <v>160.94240506329115</v>
      </c>
      <c r="F251" s="1229">
        <v>1</v>
      </c>
      <c r="G251" s="1228">
        <f t="shared" ref="G251:G265" si="47">ROUND(E251*F251,2)</f>
        <v>160.94</v>
      </c>
      <c r="H251" s="1228">
        <f t="shared" ref="H251:H312" si="48">ROUND(G251*0.2409,2)</f>
        <v>38.770000000000003</v>
      </c>
      <c r="I251" s="1235">
        <f t="shared" ref="I251:I312" si="49">G251+H251</f>
        <v>199.71</v>
      </c>
    </row>
    <row r="252" spans="1:9" x14ac:dyDescent="0.25">
      <c r="A252" s="469" t="s">
        <v>2496</v>
      </c>
      <c r="B252" s="1268">
        <v>30</v>
      </c>
      <c r="C252" s="1227">
        <f t="shared" si="31"/>
        <v>0.189873417721519</v>
      </c>
      <c r="D252" s="1228">
        <v>743.45</v>
      </c>
      <c r="E252" s="1228">
        <f t="shared" si="46"/>
        <v>141.16139240506331</v>
      </c>
      <c r="F252" s="1229">
        <v>1</v>
      </c>
      <c r="G252" s="1228">
        <f t="shared" si="47"/>
        <v>141.16</v>
      </c>
      <c r="H252" s="1228">
        <f t="shared" si="48"/>
        <v>34.01</v>
      </c>
      <c r="I252" s="1235">
        <f t="shared" si="49"/>
        <v>175.17</v>
      </c>
    </row>
    <row r="253" spans="1:9" x14ac:dyDescent="0.25">
      <c r="A253" s="469" t="s">
        <v>2496</v>
      </c>
      <c r="B253" s="1268">
        <v>30</v>
      </c>
      <c r="C253" s="1227">
        <f t="shared" si="31"/>
        <v>0.189873417721519</v>
      </c>
      <c r="D253" s="1228">
        <v>743.45</v>
      </c>
      <c r="E253" s="1228">
        <f t="shared" si="46"/>
        <v>141.16139240506331</v>
      </c>
      <c r="F253" s="1229">
        <v>1</v>
      </c>
      <c r="G253" s="1228">
        <f t="shared" si="47"/>
        <v>141.16</v>
      </c>
      <c r="H253" s="1228">
        <f t="shared" si="48"/>
        <v>34.01</v>
      </c>
      <c r="I253" s="1235">
        <f t="shared" si="49"/>
        <v>175.17</v>
      </c>
    </row>
    <row r="254" spans="1:9" x14ac:dyDescent="0.25">
      <c r="A254" s="469" t="s">
        <v>2496</v>
      </c>
      <c r="B254" s="1268">
        <v>48</v>
      </c>
      <c r="C254" s="1227">
        <f t="shared" si="31"/>
        <v>0.30379746835443039</v>
      </c>
      <c r="D254" s="1228">
        <v>743.45</v>
      </c>
      <c r="E254" s="1228">
        <f t="shared" si="46"/>
        <v>225.85822784810128</v>
      </c>
      <c r="F254" s="1229">
        <v>1</v>
      </c>
      <c r="G254" s="1228">
        <f t="shared" si="47"/>
        <v>225.86</v>
      </c>
      <c r="H254" s="1228">
        <f t="shared" si="48"/>
        <v>54.41</v>
      </c>
      <c r="I254" s="1235">
        <f t="shared" si="49"/>
        <v>280.27</v>
      </c>
    </row>
    <row r="255" spans="1:9" x14ac:dyDescent="0.25">
      <c r="A255" s="469" t="s">
        <v>2496</v>
      </c>
      <c r="B255" s="1268">
        <v>40</v>
      </c>
      <c r="C255" s="1227">
        <f t="shared" si="31"/>
        <v>0.25316455696202533</v>
      </c>
      <c r="D255" s="1228">
        <v>743.45</v>
      </c>
      <c r="E255" s="1228">
        <f t="shared" si="46"/>
        <v>188.21518987341776</v>
      </c>
      <c r="F255" s="1229">
        <v>1</v>
      </c>
      <c r="G255" s="1228">
        <f t="shared" si="47"/>
        <v>188.22</v>
      </c>
      <c r="H255" s="1228">
        <f t="shared" si="48"/>
        <v>45.34</v>
      </c>
      <c r="I255" s="1235">
        <f t="shared" si="49"/>
        <v>233.56</v>
      </c>
    </row>
    <row r="256" spans="1:9" x14ac:dyDescent="0.25">
      <c r="A256" s="469" t="s">
        <v>2496</v>
      </c>
      <c r="B256" s="1268">
        <v>30</v>
      </c>
      <c r="C256" s="1227">
        <f t="shared" si="31"/>
        <v>0.189873417721519</v>
      </c>
      <c r="D256" s="1228">
        <v>600</v>
      </c>
      <c r="E256" s="1228">
        <f t="shared" si="46"/>
        <v>113.9240506329114</v>
      </c>
      <c r="F256" s="1229">
        <v>1</v>
      </c>
      <c r="G256" s="1228">
        <f t="shared" si="47"/>
        <v>113.92</v>
      </c>
      <c r="H256" s="1228">
        <f t="shared" si="48"/>
        <v>27.44</v>
      </c>
      <c r="I256" s="1235">
        <f t="shared" si="49"/>
        <v>141.36000000000001</v>
      </c>
    </row>
    <row r="257" spans="1:9" x14ac:dyDescent="0.25">
      <c r="A257" s="469" t="s">
        <v>2496</v>
      </c>
      <c r="B257" s="1268">
        <v>48</v>
      </c>
      <c r="C257" s="1227">
        <f t="shared" si="31"/>
        <v>0.30379746835443039</v>
      </c>
      <c r="D257" s="1228">
        <v>743.45</v>
      </c>
      <c r="E257" s="1228">
        <f t="shared" si="46"/>
        <v>225.85822784810128</v>
      </c>
      <c r="F257" s="1229">
        <v>1</v>
      </c>
      <c r="G257" s="1228">
        <f t="shared" si="47"/>
        <v>225.86</v>
      </c>
      <c r="H257" s="1228">
        <f t="shared" si="48"/>
        <v>54.41</v>
      </c>
      <c r="I257" s="1235">
        <f t="shared" si="49"/>
        <v>280.27</v>
      </c>
    </row>
    <row r="258" spans="1:9" x14ac:dyDescent="0.25">
      <c r="A258" s="469" t="s">
        <v>2496</v>
      </c>
      <c r="B258" s="1268">
        <v>24</v>
      </c>
      <c r="C258" s="1227">
        <f t="shared" si="31"/>
        <v>0.15189873417721519</v>
      </c>
      <c r="D258" s="1228">
        <v>743.45</v>
      </c>
      <c r="E258" s="1228">
        <f t="shared" si="46"/>
        <v>112.92911392405064</v>
      </c>
      <c r="F258" s="1229">
        <v>1</v>
      </c>
      <c r="G258" s="1228">
        <f t="shared" si="47"/>
        <v>112.93</v>
      </c>
      <c r="H258" s="1228">
        <f t="shared" si="48"/>
        <v>27.2</v>
      </c>
      <c r="I258" s="1235">
        <f t="shared" si="49"/>
        <v>140.13</v>
      </c>
    </row>
    <row r="259" spans="1:9" x14ac:dyDescent="0.25">
      <c r="A259" s="469" t="s">
        <v>2496</v>
      </c>
      <c r="B259" s="1268">
        <v>56</v>
      </c>
      <c r="C259" s="1227">
        <f t="shared" si="31"/>
        <v>0.35443037974683544</v>
      </c>
      <c r="D259" s="1228">
        <v>743.45</v>
      </c>
      <c r="E259" s="1228">
        <f>D259*C259</f>
        <v>263.50126582278483</v>
      </c>
      <c r="F259" s="1229">
        <v>1</v>
      </c>
      <c r="G259" s="1228">
        <f t="shared" si="47"/>
        <v>263.5</v>
      </c>
      <c r="H259" s="1228">
        <f t="shared" si="48"/>
        <v>63.48</v>
      </c>
      <c r="I259" s="1235">
        <f t="shared" si="49"/>
        <v>326.98</v>
      </c>
    </row>
    <row r="260" spans="1:9" x14ac:dyDescent="0.25">
      <c r="A260" s="469" t="s">
        <v>2496</v>
      </c>
      <c r="B260" s="1268">
        <v>48</v>
      </c>
      <c r="C260" s="1227">
        <f t="shared" si="31"/>
        <v>0.30379746835443039</v>
      </c>
      <c r="D260" s="1228">
        <v>743.45</v>
      </c>
      <c r="E260" s="1228">
        <f>D260*C260</f>
        <v>225.85822784810128</v>
      </c>
      <c r="F260" s="1229">
        <v>1</v>
      </c>
      <c r="G260" s="1228">
        <f t="shared" si="47"/>
        <v>225.86</v>
      </c>
      <c r="H260" s="1228">
        <f t="shared" si="48"/>
        <v>54.41</v>
      </c>
      <c r="I260" s="1235">
        <f t="shared" si="49"/>
        <v>280.27</v>
      </c>
    </row>
    <row r="261" spans="1:9" x14ac:dyDescent="0.25">
      <c r="A261" s="469" t="s">
        <v>2496</v>
      </c>
      <c r="B261" s="1268">
        <v>56</v>
      </c>
      <c r="C261" s="1227">
        <f t="shared" si="31"/>
        <v>0.35443037974683544</v>
      </c>
      <c r="D261" s="1228">
        <v>743.45</v>
      </c>
      <c r="E261" s="1228">
        <f>D261*C261</f>
        <v>263.50126582278483</v>
      </c>
      <c r="F261" s="1229">
        <v>1</v>
      </c>
      <c r="G261" s="1228">
        <f t="shared" si="47"/>
        <v>263.5</v>
      </c>
      <c r="H261" s="1228">
        <f t="shared" si="48"/>
        <v>63.48</v>
      </c>
      <c r="I261" s="1235">
        <f t="shared" si="49"/>
        <v>326.98</v>
      </c>
    </row>
    <row r="262" spans="1:9" x14ac:dyDescent="0.25">
      <c r="A262" s="469" t="s">
        <v>2496</v>
      </c>
      <c r="B262" s="1268">
        <v>48</v>
      </c>
      <c r="C262" s="1227">
        <f t="shared" si="31"/>
        <v>0.30379746835443039</v>
      </c>
      <c r="D262" s="1228">
        <v>743.45</v>
      </c>
      <c r="E262" s="1228">
        <f t="shared" ref="E262:E265" si="50">D262*C262</f>
        <v>225.85822784810128</v>
      </c>
      <c r="F262" s="1229">
        <v>1</v>
      </c>
      <c r="G262" s="1228">
        <f t="shared" si="47"/>
        <v>225.86</v>
      </c>
      <c r="H262" s="1228">
        <f t="shared" si="48"/>
        <v>54.41</v>
      </c>
      <c r="I262" s="1235">
        <f t="shared" si="49"/>
        <v>280.27</v>
      </c>
    </row>
    <row r="263" spans="1:9" x14ac:dyDescent="0.25">
      <c r="A263" s="469" t="s">
        <v>2496</v>
      </c>
      <c r="B263" s="1268">
        <v>64</v>
      </c>
      <c r="C263" s="1227">
        <f t="shared" si="31"/>
        <v>0.4050632911392405</v>
      </c>
      <c r="D263" s="1228">
        <v>743.45</v>
      </c>
      <c r="E263" s="1228">
        <f t="shared" si="50"/>
        <v>301.14430379746835</v>
      </c>
      <c r="F263" s="1229">
        <v>1</v>
      </c>
      <c r="G263" s="1228">
        <f t="shared" si="47"/>
        <v>301.14</v>
      </c>
      <c r="H263" s="1228">
        <f t="shared" si="48"/>
        <v>72.540000000000006</v>
      </c>
      <c r="I263" s="1235">
        <f t="shared" si="49"/>
        <v>373.68</v>
      </c>
    </row>
    <row r="264" spans="1:9" x14ac:dyDescent="0.25">
      <c r="A264" s="469" t="s">
        <v>2496</v>
      </c>
      <c r="B264" s="1268">
        <v>64</v>
      </c>
      <c r="C264" s="1227">
        <f t="shared" si="31"/>
        <v>0.4050632911392405</v>
      </c>
      <c r="D264" s="1228">
        <v>743.45</v>
      </c>
      <c r="E264" s="1228">
        <f t="shared" si="50"/>
        <v>301.14430379746835</v>
      </c>
      <c r="F264" s="1229">
        <v>1</v>
      </c>
      <c r="G264" s="1228">
        <f t="shared" si="47"/>
        <v>301.14</v>
      </c>
      <c r="H264" s="1228">
        <f t="shared" si="48"/>
        <v>72.540000000000006</v>
      </c>
      <c r="I264" s="1235">
        <f t="shared" si="49"/>
        <v>373.68</v>
      </c>
    </row>
    <row r="265" spans="1:9" x14ac:dyDescent="0.25">
      <c r="A265" s="469" t="s">
        <v>2496</v>
      </c>
      <c r="B265" s="1268">
        <v>23</v>
      </c>
      <c r="C265" s="1227">
        <f t="shared" si="31"/>
        <v>0.14556962025316456</v>
      </c>
      <c r="D265" s="1228">
        <v>743.45</v>
      </c>
      <c r="E265" s="1228">
        <f t="shared" si="50"/>
        <v>108.22373417721519</v>
      </c>
      <c r="F265" s="1229">
        <v>1</v>
      </c>
      <c r="G265" s="1228">
        <f t="shared" si="47"/>
        <v>108.22</v>
      </c>
      <c r="H265" s="1228">
        <f t="shared" si="48"/>
        <v>26.07</v>
      </c>
      <c r="I265" s="1235">
        <f t="shared" si="49"/>
        <v>134.29</v>
      </c>
    </row>
    <row r="266" spans="1:9" ht="33" x14ac:dyDescent="0.25">
      <c r="A266" s="472" t="s">
        <v>9</v>
      </c>
      <c r="B266" s="1268"/>
      <c r="C266" s="1227"/>
      <c r="D266" s="1228"/>
      <c r="E266" s="1228"/>
      <c r="F266" s="1229"/>
      <c r="G266" s="1238">
        <f>SUM(G267:G271)</f>
        <v>730.07999999999993</v>
      </c>
      <c r="H266" s="1238">
        <f>SUM(H267:H271)</f>
        <v>175.88</v>
      </c>
      <c r="I266" s="1239">
        <f>SUM(I267:I271)</f>
        <v>905.96</v>
      </c>
    </row>
    <row r="267" spans="1:9" x14ac:dyDescent="0.25">
      <c r="A267" s="469" t="s">
        <v>62</v>
      </c>
      <c r="B267" s="1268">
        <v>44</v>
      </c>
      <c r="C267" s="1227">
        <f t="shared" si="31"/>
        <v>0.27848101265822783</v>
      </c>
      <c r="D267" s="1228">
        <v>549.29999999999995</v>
      </c>
      <c r="E267" s="1228">
        <f>D267*C267</f>
        <v>152.96962025316455</v>
      </c>
      <c r="F267" s="1229">
        <v>1</v>
      </c>
      <c r="G267" s="1228">
        <f t="shared" ref="G267:G271" si="51">ROUND(E267*F267,2)</f>
        <v>152.97</v>
      </c>
      <c r="H267" s="1228">
        <f t="shared" si="48"/>
        <v>36.85</v>
      </c>
      <c r="I267" s="1235">
        <f t="shared" si="49"/>
        <v>189.82</v>
      </c>
    </row>
    <row r="268" spans="1:9" x14ac:dyDescent="0.25">
      <c r="A268" s="469" t="s">
        <v>62</v>
      </c>
      <c r="B268" s="1268">
        <v>60</v>
      </c>
      <c r="C268" s="1227">
        <f t="shared" si="31"/>
        <v>0.379746835443038</v>
      </c>
      <c r="D268" s="1228">
        <v>549.29999999999995</v>
      </c>
      <c r="E268" s="1228">
        <f t="shared" ref="E268:E271" si="52">D268*C268</f>
        <v>208.59493670886076</v>
      </c>
      <c r="F268" s="1229">
        <v>1</v>
      </c>
      <c r="G268" s="1228">
        <f t="shared" si="51"/>
        <v>208.59</v>
      </c>
      <c r="H268" s="1228">
        <f t="shared" si="48"/>
        <v>50.25</v>
      </c>
      <c r="I268" s="1235">
        <f t="shared" si="49"/>
        <v>258.84000000000003</v>
      </c>
    </row>
    <row r="269" spans="1:9" x14ac:dyDescent="0.25">
      <c r="A269" s="469" t="s">
        <v>62</v>
      </c>
      <c r="B269" s="1268">
        <v>36</v>
      </c>
      <c r="C269" s="1227">
        <f t="shared" si="31"/>
        <v>0.22784810126582278</v>
      </c>
      <c r="D269" s="1228">
        <v>549.29999999999995</v>
      </c>
      <c r="E269" s="1228">
        <f t="shared" si="52"/>
        <v>125.15696202531645</v>
      </c>
      <c r="F269" s="1229">
        <v>1</v>
      </c>
      <c r="G269" s="1228">
        <f t="shared" si="51"/>
        <v>125.16</v>
      </c>
      <c r="H269" s="1228">
        <f t="shared" si="48"/>
        <v>30.15</v>
      </c>
      <c r="I269" s="1235">
        <f t="shared" si="49"/>
        <v>155.31</v>
      </c>
    </row>
    <row r="270" spans="1:9" x14ac:dyDescent="0.25">
      <c r="A270" s="469" t="s">
        <v>62</v>
      </c>
      <c r="B270" s="1268">
        <v>40</v>
      </c>
      <c r="C270" s="1227">
        <f t="shared" si="31"/>
        <v>0.25316455696202533</v>
      </c>
      <c r="D270" s="1228">
        <v>549.29999999999995</v>
      </c>
      <c r="E270" s="1228">
        <f t="shared" si="52"/>
        <v>139.0632911392405</v>
      </c>
      <c r="F270" s="1229">
        <v>1</v>
      </c>
      <c r="G270" s="1228">
        <f t="shared" si="51"/>
        <v>139.06</v>
      </c>
      <c r="H270" s="1228">
        <f t="shared" si="48"/>
        <v>33.5</v>
      </c>
      <c r="I270" s="1235">
        <f t="shared" si="49"/>
        <v>172.56</v>
      </c>
    </row>
    <row r="271" spans="1:9" x14ac:dyDescent="0.25">
      <c r="A271" s="469" t="s">
        <v>62</v>
      </c>
      <c r="B271" s="1268">
        <v>30</v>
      </c>
      <c r="C271" s="1227">
        <f t="shared" si="31"/>
        <v>0.189873417721519</v>
      </c>
      <c r="D271" s="1228">
        <v>549.29999999999995</v>
      </c>
      <c r="E271" s="1228">
        <f t="shared" si="52"/>
        <v>104.29746835443038</v>
      </c>
      <c r="F271" s="1229">
        <v>1</v>
      </c>
      <c r="G271" s="1228">
        <f t="shared" si="51"/>
        <v>104.3</v>
      </c>
      <c r="H271" s="1228">
        <f t="shared" si="48"/>
        <v>25.13</v>
      </c>
      <c r="I271" s="1235">
        <f t="shared" si="49"/>
        <v>129.43</v>
      </c>
    </row>
    <row r="272" spans="1:9" x14ac:dyDescent="0.25">
      <c r="A272" s="472" t="s">
        <v>7</v>
      </c>
      <c r="B272" s="1268"/>
      <c r="C272" s="1227"/>
      <c r="D272" s="1228"/>
      <c r="E272" s="1228"/>
      <c r="F272" s="1229"/>
      <c r="G272" s="1238">
        <f>SUM(G273:G274)</f>
        <v>179.62</v>
      </c>
      <c r="H272" s="1238">
        <f>SUM(H273:H274)</f>
        <v>43.27</v>
      </c>
      <c r="I272" s="1239">
        <f>SUM(I273:I274)</f>
        <v>222.89</v>
      </c>
    </row>
    <row r="273" spans="1:9" x14ac:dyDescent="0.25">
      <c r="A273" s="469" t="s">
        <v>76</v>
      </c>
      <c r="B273" s="1268">
        <v>30</v>
      </c>
      <c r="C273" s="1227">
        <f t="shared" si="31"/>
        <v>0.189873417721519</v>
      </c>
      <c r="D273" s="1228">
        <v>430</v>
      </c>
      <c r="E273" s="1228">
        <f>D273*C273</f>
        <v>81.64556962025317</v>
      </c>
      <c r="F273" s="1229">
        <v>1</v>
      </c>
      <c r="G273" s="1228">
        <f>ROUND(E273*F273,2)</f>
        <v>81.650000000000006</v>
      </c>
      <c r="H273" s="1228">
        <f t="shared" si="48"/>
        <v>19.670000000000002</v>
      </c>
      <c r="I273" s="1235">
        <f t="shared" si="49"/>
        <v>101.32000000000001</v>
      </c>
    </row>
    <row r="274" spans="1:9" x14ac:dyDescent="0.25">
      <c r="A274" s="469" t="s">
        <v>63</v>
      </c>
      <c r="B274" s="1268">
        <v>36</v>
      </c>
      <c r="C274" s="1227">
        <f t="shared" si="31"/>
        <v>0.22784810126582278</v>
      </c>
      <c r="D274" s="1228">
        <v>430</v>
      </c>
      <c r="E274" s="1228">
        <f>D274*C274</f>
        <v>97.974683544303801</v>
      </c>
      <c r="F274" s="1229">
        <v>1</v>
      </c>
      <c r="G274" s="1228">
        <f t="shared" ref="G274:G312" si="53">ROUND(E274*F274,2)</f>
        <v>97.97</v>
      </c>
      <c r="H274" s="1228">
        <f t="shared" si="48"/>
        <v>23.6</v>
      </c>
      <c r="I274" s="1235">
        <f t="shared" si="49"/>
        <v>121.57</v>
      </c>
    </row>
    <row r="275" spans="1:9" ht="66" x14ac:dyDescent="0.25">
      <c r="A275" s="465" t="s">
        <v>2497</v>
      </c>
      <c r="B275" s="1271"/>
      <c r="C275" s="1240"/>
      <c r="D275" s="1230"/>
      <c r="E275" s="1230"/>
      <c r="F275" s="1241"/>
      <c r="G275" s="1232">
        <f>G276+G281+G297+G310</f>
        <v>7979.5</v>
      </c>
      <c r="H275" s="1232">
        <f>H276+H281+H297+H310</f>
        <v>1922.2600000000002</v>
      </c>
      <c r="I275" s="1234">
        <f>I276+I281+I297+I310</f>
        <v>9901.76</v>
      </c>
    </row>
    <row r="276" spans="1:9" ht="33" x14ac:dyDescent="0.25">
      <c r="A276" s="472" t="s">
        <v>10</v>
      </c>
      <c r="B276" s="1268"/>
      <c r="C276" s="1227"/>
      <c r="D276" s="1228"/>
      <c r="E276" s="1228"/>
      <c r="F276" s="1229"/>
      <c r="G276" s="1238">
        <f>SUM(G277:G280)</f>
        <v>1866.8700000000001</v>
      </c>
      <c r="H276" s="1238">
        <f>SUM(H277:H280)</f>
        <v>449.73</v>
      </c>
      <c r="I276" s="1239">
        <f>SUM(I277:I280)</f>
        <v>2316.6000000000004</v>
      </c>
    </row>
    <row r="277" spans="1:9" x14ac:dyDescent="0.25">
      <c r="A277" s="469" t="s">
        <v>2498</v>
      </c>
      <c r="B277" s="1268">
        <v>56</v>
      </c>
      <c r="C277" s="1227">
        <f t="shared" si="31"/>
        <v>0.35443037974683544</v>
      </c>
      <c r="D277" s="1228">
        <v>1325.9</v>
      </c>
      <c r="E277" s="1228">
        <f t="shared" ref="E277:E312" si="54">D277*C277</f>
        <v>469.93924050632916</v>
      </c>
      <c r="F277" s="1229">
        <v>1</v>
      </c>
      <c r="G277" s="1228">
        <f t="shared" si="53"/>
        <v>469.94</v>
      </c>
      <c r="H277" s="1228">
        <f t="shared" si="48"/>
        <v>113.21</v>
      </c>
      <c r="I277" s="1235">
        <f t="shared" si="49"/>
        <v>583.15</v>
      </c>
    </row>
    <row r="278" spans="1:9" x14ac:dyDescent="0.25">
      <c r="A278" s="469" t="s">
        <v>2499</v>
      </c>
      <c r="B278" s="1268">
        <v>53</v>
      </c>
      <c r="C278" s="1227">
        <f t="shared" si="31"/>
        <v>0.33544303797468356</v>
      </c>
      <c r="D278" s="1228">
        <v>1183.8399999999999</v>
      </c>
      <c r="E278" s="1228">
        <f t="shared" si="54"/>
        <v>397.11088607594934</v>
      </c>
      <c r="F278" s="1229">
        <v>1</v>
      </c>
      <c r="G278" s="1228">
        <f t="shared" si="53"/>
        <v>397.11</v>
      </c>
      <c r="H278" s="1228">
        <f t="shared" si="48"/>
        <v>95.66</v>
      </c>
      <c r="I278" s="1235">
        <f t="shared" si="49"/>
        <v>492.77</v>
      </c>
    </row>
    <row r="279" spans="1:9" x14ac:dyDescent="0.25">
      <c r="A279" s="469" t="s">
        <v>2499</v>
      </c>
      <c r="B279" s="1268">
        <v>68</v>
      </c>
      <c r="C279" s="1227">
        <f t="shared" ref="C279:C343" si="55">B279/158</f>
        <v>0.43037974683544306</v>
      </c>
      <c r="D279" s="1228">
        <v>1136.49</v>
      </c>
      <c r="E279" s="1228">
        <f t="shared" si="54"/>
        <v>489.1222784810127</v>
      </c>
      <c r="F279" s="1229">
        <v>1</v>
      </c>
      <c r="G279" s="1228">
        <f t="shared" si="53"/>
        <v>489.12</v>
      </c>
      <c r="H279" s="1228">
        <f t="shared" si="48"/>
        <v>117.83</v>
      </c>
      <c r="I279" s="1235">
        <f t="shared" si="49"/>
        <v>606.95000000000005</v>
      </c>
    </row>
    <row r="280" spans="1:9" x14ac:dyDescent="0.25">
      <c r="A280" s="469" t="s">
        <v>2499</v>
      </c>
      <c r="B280" s="1268">
        <v>71</v>
      </c>
      <c r="C280" s="1227">
        <f t="shared" si="55"/>
        <v>0.44936708860759494</v>
      </c>
      <c r="D280" s="1228">
        <v>1136.49</v>
      </c>
      <c r="E280" s="1228">
        <f t="shared" si="54"/>
        <v>510.70120253164561</v>
      </c>
      <c r="F280" s="1229">
        <v>1</v>
      </c>
      <c r="G280" s="1228">
        <f t="shared" si="53"/>
        <v>510.7</v>
      </c>
      <c r="H280" s="1228">
        <f t="shared" si="48"/>
        <v>123.03</v>
      </c>
      <c r="I280" s="1235">
        <f t="shared" si="49"/>
        <v>633.73</v>
      </c>
    </row>
    <row r="281" spans="1:9" ht="33" x14ac:dyDescent="0.25">
      <c r="A281" s="472" t="s">
        <v>8</v>
      </c>
      <c r="B281" s="1268"/>
      <c r="C281" s="1227"/>
      <c r="D281" s="1228"/>
      <c r="E281" s="1228"/>
      <c r="F281" s="1229"/>
      <c r="G281" s="1238">
        <f>SUM(G282:G296)</f>
        <v>3948.9</v>
      </c>
      <c r="H281" s="1238">
        <f>SUM(H282:H296)</f>
        <v>951.29</v>
      </c>
      <c r="I281" s="1239">
        <f>SUM(I282:I296)</f>
        <v>4900.1900000000005</v>
      </c>
    </row>
    <row r="282" spans="1:9" x14ac:dyDescent="0.25">
      <c r="A282" s="469" t="s">
        <v>2481</v>
      </c>
      <c r="B282" s="1268">
        <v>37</v>
      </c>
      <c r="C282" s="1227">
        <f t="shared" si="55"/>
        <v>0.23417721518987342</v>
      </c>
      <c r="D282" s="1228">
        <v>895</v>
      </c>
      <c r="E282" s="1228">
        <f t="shared" si="54"/>
        <v>209.58860759493672</v>
      </c>
      <c r="F282" s="1229">
        <v>1</v>
      </c>
      <c r="G282" s="1228">
        <f t="shared" si="53"/>
        <v>209.59</v>
      </c>
      <c r="H282" s="1228">
        <f t="shared" si="48"/>
        <v>50.49</v>
      </c>
      <c r="I282" s="1235">
        <f t="shared" si="49"/>
        <v>260.08</v>
      </c>
    </row>
    <row r="283" spans="1:9" x14ac:dyDescent="0.25">
      <c r="A283" s="469" t="s">
        <v>612</v>
      </c>
      <c r="B283" s="1268">
        <v>47</v>
      </c>
      <c r="C283" s="1227">
        <f t="shared" si="55"/>
        <v>0.29746835443037972</v>
      </c>
      <c r="D283" s="1228">
        <v>785</v>
      </c>
      <c r="E283" s="1228">
        <f t="shared" si="54"/>
        <v>233.51265822784808</v>
      </c>
      <c r="F283" s="1229">
        <v>1</v>
      </c>
      <c r="G283" s="1228">
        <f t="shared" si="53"/>
        <v>233.51</v>
      </c>
      <c r="H283" s="1228">
        <f t="shared" si="48"/>
        <v>56.25</v>
      </c>
      <c r="I283" s="1235">
        <f t="shared" si="49"/>
        <v>289.76</v>
      </c>
    </row>
    <row r="284" spans="1:9" x14ac:dyDescent="0.25">
      <c r="A284" s="469" t="s">
        <v>612</v>
      </c>
      <c r="B284" s="1268">
        <v>68</v>
      </c>
      <c r="C284" s="1227">
        <f t="shared" si="55"/>
        <v>0.43037974683544306</v>
      </c>
      <c r="D284" s="1228">
        <v>695</v>
      </c>
      <c r="E284" s="1228">
        <f t="shared" si="54"/>
        <v>299.11392405063293</v>
      </c>
      <c r="F284" s="1229">
        <v>1</v>
      </c>
      <c r="G284" s="1228">
        <f t="shared" si="53"/>
        <v>299.11</v>
      </c>
      <c r="H284" s="1228">
        <f t="shared" si="48"/>
        <v>72.06</v>
      </c>
      <c r="I284" s="1235">
        <f t="shared" si="49"/>
        <v>371.17</v>
      </c>
    </row>
    <row r="285" spans="1:9" x14ac:dyDescent="0.25">
      <c r="A285" s="469" t="s">
        <v>612</v>
      </c>
      <c r="B285" s="1268">
        <v>53</v>
      </c>
      <c r="C285" s="1227">
        <f t="shared" si="55"/>
        <v>0.33544303797468356</v>
      </c>
      <c r="D285" s="1228">
        <v>658.21</v>
      </c>
      <c r="E285" s="1228">
        <f t="shared" si="54"/>
        <v>220.79196202531648</v>
      </c>
      <c r="F285" s="1229">
        <v>1</v>
      </c>
      <c r="G285" s="1228">
        <f t="shared" si="53"/>
        <v>220.79</v>
      </c>
      <c r="H285" s="1228">
        <f t="shared" si="48"/>
        <v>53.19</v>
      </c>
      <c r="I285" s="1235">
        <f t="shared" si="49"/>
        <v>273.98</v>
      </c>
    </row>
    <row r="286" spans="1:9" x14ac:dyDescent="0.25">
      <c r="A286" s="469" t="s">
        <v>612</v>
      </c>
      <c r="B286" s="1268">
        <v>15</v>
      </c>
      <c r="C286" s="1227">
        <f t="shared" si="55"/>
        <v>9.49367088607595E-2</v>
      </c>
      <c r="D286" s="1228">
        <v>658.21</v>
      </c>
      <c r="E286" s="1228">
        <f t="shared" si="54"/>
        <v>62.488291139240516</v>
      </c>
      <c r="F286" s="1229">
        <v>1</v>
      </c>
      <c r="G286" s="1228">
        <f t="shared" si="53"/>
        <v>62.49</v>
      </c>
      <c r="H286" s="1228">
        <f t="shared" si="48"/>
        <v>15.05</v>
      </c>
      <c r="I286" s="1235">
        <f t="shared" si="49"/>
        <v>77.540000000000006</v>
      </c>
    </row>
    <row r="287" spans="1:9" x14ac:dyDescent="0.25">
      <c r="A287" s="469" t="s">
        <v>612</v>
      </c>
      <c r="B287" s="1268">
        <v>52</v>
      </c>
      <c r="C287" s="1227">
        <f t="shared" si="55"/>
        <v>0.32911392405063289</v>
      </c>
      <c r="D287" s="1228">
        <v>743.45</v>
      </c>
      <c r="E287" s="1228">
        <f t="shared" si="54"/>
        <v>244.67974683544304</v>
      </c>
      <c r="F287" s="1229">
        <v>1</v>
      </c>
      <c r="G287" s="1228">
        <f t="shared" si="53"/>
        <v>244.68</v>
      </c>
      <c r="H287" s="1228">
        <f t="shared" si="48"/>
        <v>58.94</v>
      </c>
      <c r="I287" s="1235">
        <f t="shared" si="49"/>
        <v>303.62</v>
      </c>
    </row>
    <row r="288" spans="1:9" x14ac:dyDescent="0.25">
      <c r="A288" s="469" t="s">
        <v>612</v>
      </c>
      <c r="B288" s="1268">
        <v>67</v>
      </c>
      <c r="C288" s="1227">
        <f t="shared" si="55"/>
        <v>0.42405063291139239</v>
      </c>
      <c r="D288" s="1228">
        <v>743.45</v>
      </c>
      <c r="E288" s="1228">
        <f t="shared" si="54"/>
        <v>315.26044303797471</v>
      </c>
      <c r="F288" s="1229">
        <v>1</v>
      </c>
      <c r="G288" s="1228">
        <f t="shared" si="53"/>
        <v>315.26</v>
      </c>
      <c r="H288" s="1228">
        <f t="shared" si="48"/>
        <v>75.95</v>
      </c>
      <c r="I288" s="1235">
        <f t="shared" si="49"/>
        <v>391.21</v>
      </c>
    </row>
    <row r="289" spans="1:9" x14ac:dyDescent="0.25">
      <c r="A289" s="469" t="s">
        <v>612</v>
      </c>
      <c r="B289" s="1268">
        <v>43</v>
      </c>
      <c r="C289" s="1227">
        <f t="shared" si="55"/>
        <v>0.27215189873417722</v>
      </c>
      <c r="D289" s="1228">
        <v>658.21</v>
      </c>
      <c r="E289" s="1228">
        <f t="shared" si="54"/>
        <v>179.1331012658228</v>
      </c>
      <c r="F289" s="1229">
        <v>1</v>
      </c>
      <c r="G289" s="1228">
        <f t="shared" si="53"/>
        <v>179.13</v>
      </c>
      <c r="H289" s="1228">
        <f t="shared" si="48"/>
        <v>43.15</v>
      </c>
      <c r="I289" s="1235">
        <f t="shared" si="49"/>
        <v>222.28</v>
      </c>
    </row>
    <row r="290" spans="1:9" x14ac:dyDescent="0.25">
      <c r="A290" s="469" t="s">
        <v>964</v>
      </c>
      <c r="B290" s="1268">
        <v>131</v>
      </c>
      <c r="C290" s="1227">
        <f t="shared" si="55"/>
        <v>0.82911392405063289</v>
      </c>
      <c r="D290" s="1228">
        <v>743.45</v>
      </c>
      <c r="E290" s="1228">
        <f t="shared" si="54"/>
        <v>616.40474683544301</v>
      </c>
      <c r="F290" s="1229">
        <v>1</v>
      </c>
      <c r="G290" s="1228">
        <f t="shared" si="53"/>
        <v>616.4</v>
      </c>
      <c r="H290" s="1228">
        <f t="shared" si="48"/>
        <v>148.49</v>
      </c>
      <c r="I290" s="1235">
        <f t="shared" si="49"/>
        <v>764.89</v>
      </c>
    </row>
    <row r="291" spans="1:9" x14ac:dyDescent="0.25">
      <c r="A291" s="469" t="s">
        <v>964</v>
      </c>
      <c r="B291" s="1268">
        <v>83</v>
      </c>
      <c r="C291" s="1227">
        <f t="shared" si="55"/>
        <v>0.52531645569620256</v>
      </c>
      <c r="D291" s="1228">
        <v>745.45</v>
      </c>
      <c r="E291" s="1228">
        <f t="shared" si="54"/>
        <v>391.59715189873424</v>
      </c>
      <c r="F291" s="1229">
        <v>1</v>
      </c>
      <c r="G291" s="1228">
        <f t="shared" si="53"/>
        <v>391.6</v>
      </c>
      <c r="H291" s="1228">
        <f t="shared" si="48"/>
        <v>94.34</v>
      </c>
      <c r="I291" s="1235">
        <f t="shared" si="49"/>
        <v>485.94000000000005</v>
      </c>
    </row>
    <row r="292" spans="1:9" x14ac:dyDescent="0.25">
      <c r="A292" s="469" t="s">
        <v>964</v>
      </c>
      <c r="B292" s="1268">
        <v>102</v>
      </c>
      <c r="C292" s="1227">
        <f t="shared" si="55"/>
        <v>0.64556962025316456</v>
      </c>
      <c r="D292" s="1228">
        <v>743.45</v>
      </c>
      <c r="E292" s="1228">
        <f t="shared" si="54"/>
        <v>479.94873417721521</v>
      </c>
      <c r="F292" s="1229">
        <v>1</v>
      </c>
      <c r="G292" s="1228">
        <f t="shared" si="53"/>
        <v>479.95</v>
      </c>
      <c r="H292" s="1228">
        <f t="shared" si="48"/>
        <v>115.62</v>
      </c>
      <c r="I292" s="1235">
        <f t="shared" si="49"/>
        <v>595.56999999999994</v>
      </c>
    </row>
    <row r="293" spans="1:9" x14ac:dyDescent="0.25">
      <c r="A293" s="469" t="s">
        <v>964</v>
      </c>
      <c r="B293" s="1268">
        <v>48</v>
      </c>
      <c r="C293" s="1227">
        <f t="shared" si="55"/>
        <v>0.30379746835443039</v>
      </c>
      <c r="D293" s="1228">
        <v>743.45</v>
      </c>
      <c r="E293" s="1228">
        <f t="shared" si="54"/>
        <v>225.85822784810128</v>
      </c>
      <c r="F293" s="1229">
        <v>1</v>
      </c>
      <c r="G293" s="1228">
        <f t="shared" si="53"/>
        <v>225.86</v>
      </c>
      <c r="H293" s="1228">
        <f t="shared" si="48"/>
        <v>54.41</v>
      </c>
      <c r="I293" s="1235">
        <f t="shared" si="49"/>
        <v>280.27</v>
      </c>
    </row>
    <row r="294" spans="1:9" x14ac:dyDescent="0.25">
      <c r="A294" s="469" t="s">
        <v>964</v>
      </c>
      <c r="B294" s="1268">
        <v>41</v>
      </c>
      <c r="C294" s="1227">
        <f t="shared" si="55"/>
        <v>0.25949367088607594</v>
      </c>
      <c r="D294" s="1228">
        <v>743.45</v>
      </c>
      <c r="E294" s="1228">
        <f t="shared" si="54"/>
        <v>192.92056962025316</v>
      </c>
      <c r="F294" s="1229">
        <v>1</v>
      </c>
      <c r="G294" s="1228">
        <f t="shared" si="53"/>
        <v>192.92</v>
      </c>
      <c r="H294" s="1228">
        <f t="shared" si="48"/>
        <v>46.47</v>
      </c>
      <c r="I294" s="1235">
        <f t="shared" si="49"/>
        <v>239.39</v>
      </c>
    </row>
    <row r="295" spans="1:9" x14ac:dyDescent="0.25">
      <c r="A295" s="469" t="s">
        <v>964</v>
      </c>
      <c r="B295" s="1268">
        <v>47</v>
      </c>
      <c r="C295" s="1227">
        <f t="shared" si="55"/>
        <v>0.29746835443037972</v>
      </c>
      <c r="D295" s="1228">
        <v>743.45</v>
      </c>
      <c r="E295" s="1228">
        <f t="shared" si="54"/>
        <v>221.15284810126582</v>
      </c>
      <c r="F295" s="1229">
        <v>1</v>
      </c>
      <c r="G295" s="1228">
        <f t="shared" si="53"/>
        <v>221.15</v>
      </c>
      <c r="H295" s="1228">
        <f t="shared" si="48"/>
        <v>53.28</v>
      </c>
      <c r="I295" s="1235">
        <f t="shared" si="49"/>
        <v>274.43</v>
      </c>
    </row>
    <row r="296" spans="1:9" x14ac:dyDescent="0.25">
      <c r="A296" s="469" t="s">
        <v>964</v>
      </c>
      <c r="B296" s="1268">
        <v>12</v>
      </c>
      <c r="C296" s="1227">
        <f t="shared" si="55"/>
        <v>7.5949367088607597E-2</v>
      </c>
      <c r="D296" s="1228">
        <v>743.45</v>
      </c>
      <c r="E296" s="1228">
        <f t="shared" si="54"/>
        <v>56.46455696202532</v>
      </c>
      <c r="F296" s="1229">
        <v>1</v>
      </c>
      <c r="G296" s="1228">
        <f t="shared" si="53"/>
        <v>56.46</v>
      </c>
      <c r="H296" s="1228">
        <f t="shared" si="48"/>
        <v>13.6</v>
      </c>
      <c r="I296" s="1235">
        <f t="shared" si="49"/>
        <v>70.06</v>
      </c>
    </row>
    <row r="297" spans="1:9" x14ac:dyDescent="0.25">
      <c r="A297" s="472" t="s">
        <v>7</v>
      </c>
      <c r="B297" s="1268"/>
      <c r="C297" s="1227"/>
      <c r="D297" s="1228"/>
      <c r="E297" s="1228"/>
      <c r="F297" s="1229"/>
      <c r="G297" s="1238">
        <f>SUM(G298:G309)</f>
        <v>1872.53</v>
      </c>
      <c r="H297" s="1238">
        <f>SUM(H298:H309)</f>
        <v>451.09000000000003</v>
      </c>
      <c r="I297" s="1239">
        <f>SUM(I298:I309)</f>
        <v>2323.62</v>
      </c>
    </row>
    <row r="298" spans="1:9" x14ac:dyDescent="0.25">
      <c r="A298" s="469" t="s">
        <v>62</v>
      </c>
      <c r="B298" s="1268">
        <v>31</v>
      </c>
      <c r="C298" s="1227">
        <f t="shared" si="55"/>
        <v>0.19620253164556961</v>
      </c>
      <c r="D298" s="1228">
        <v>549.29999999999995</v>
      </c>
      <c r="E298" s="1228">
        <f t="shared" si="54"/>
        <v>107.77405063291138</v>
      </c>
      <c r="F298" s="1229">
        <v>1</v>
      </c>
      <c r="G298" s="1228">
        <f t="shared" si="53"/>
        <v>107.77</v>
      </c>
      <c r="H298" s="1228">
        <f t="shared" si="48"/>
        <v>25.96</v>
      </c>
      <c r="I298" s="1235">
        <f t="shared" si="49"/>
        <v>133.72999999999999</v>
      </c>
    </row>
    <row r="299" spans="1:9" x14ac:dyDescent="0.25">
      <c r="A299" s="469" t="s">
        <v>62</v>
      </c>
      <c r="B299" s="1268">
        <v>33</v>
      </c>
      <c r="C299" s="1227">
        <f t="shared" si="55"/>
        <v>0.20886075949367089</v>
      </c>
      <c r="D299" s="1228">
        <v>549.29999999999995</v>
      </c>
      <c r="E299" s="1228">
        <f t="shared" si="54"/>
        <v>114.72721518987341</v>
      </c>
      <c r="F299" s="1229">
        <v>1</v>
      </c>
      <c r="G299" s="1228">
        <f t="shared" si="53"/>
        <v>114.73</v>
      </c>
      <c r="H299" s="1228">
        <f t="shared" si="48"/>
        <v>27.64</v>
      </c>
      <c r="I299" s="1235">
        <f t="shared" si="49"/>
        <v>142.37</v>
      </c>
    </row>
    <row r="300" spans="1:9" x14ac:dyDescent="0.25">
      <c r="A300" s="469" t="s">
        <v>62</v>
      </c>
      <c r="B300" s="1268">
        <v>105</v>
      </c>
      <c r="C300" s="1227">
        <f t="shared" si="55"/>
        <v>0.66455696202531644</v>
      </c>
      <c r="D300" s="1228">
        <v>430</v>
      </c>
      <c r="E300" s="1228">
        <f t="shared" si="54"/>
        <v>285.75949367088606</v>
      </c>
      <c r="F300" s="1229">
        <v>1</v>
      </c>
      <c r="G300" s="1228">
        <f t="shared" si="53"/>
        <v>285.76</v>
      </c>
      <c r="H300" s="1228">
        <f t="shared" si="48"/>
        <v>68.84</v>
      </c>
      <c r="I300" s="1235">
        <f t="shared" si="49"/>
        <v>354.6</v>
      </c>
    </row>
    <row r="301" spans="1:9" x14ac:dyDescent="0.25">
      <c r="A301" s="469" t="s">
        <v>62</v>
      </c>
      <c r="B301" s="1268">
        <v>86</v>
      </c>
      <c r="C301" s="1227">
        <f t="shared" si="55"/>
        <v>0.54430379746835444</v>
      </c>
      <c r="D301" s="1228">
        <v>549.29999999999995</v>
      </c>
      <c r="E301" s="1228">
        <f t="shared" si="54"/>
        <v>298.98607594936709</v>
      </c>
      <c r="F301" s="1229">
        <v>1</v>
      </c>
      <c r="G301" s="1228">
        <f t="shared" si="53"/>
        <v>298.99</v>
      </c>
      <c r="H301" s="1228">
        <f t="shared" si="48"/>
        <v>72.03</v>
      </c>
      <c r="I301" s="1235">
        <f t="shared" si="49"/>
        <v>371.02</v>
      </c>
    </row>
    <row r="302" spans="1:9" x14ac:dyDescent="0.25">
      <c r="A302" s="469" t="s">
        <v>62</v>
      </c>
      <c r="B302" s="1268">
        <v>27</v>
      </c>
      <c r="C302" s="1227">
        <f t="shared" si="55"/>
        <v>0.17088607594936708</v>
      </c>
      <c r="D302" s="1228">
        <v>549.29999999999995</v>
      </c>
      <c r="E302" s="1228">
        <f t="shared" si="54"/>
        <v>93.867721518987338</v>
      </c>
      <c r="F302" s="1229">
        <v>1</v>
      </c>
      <c r="G302" s="1228">
        <f t="shared" si="53"/>
        <v>93.87</v>
      </c>
      <c r="H302" s="1228">
        <f t="shared" si="48"/>
        <v>22.61</v>
      </c>
      <c r="I302" s="1235">
        <f t="shared" si="49"/>
        <v>116.48</v>
      </c>
    </row>
    <row r="303" spans="1:9" x14ac:dyDescent="0.25">
      <c r="A303" s="469" t="s">
        <v>62</v>
      </c>
      <c r="B303" s="1268">
        <v>32</v>
      </c>
      <c r="C303" s="1227">
        <f t="shared" si="55"/>
        <v>0.20253164556962025</v>
      </c>
      <c r="D303" s="1228">
        <v>549.29999999999995</v>
      </c>
      <c r="E303" s="1228">
        <f t="shared" si="54"/>
        <v>111.2506329113924</v>
      </c>
      <c r="F303" s="1229">
        <v>1</v>
      </c>
      <c r="G303" s="1228">
        <f t="shared" si="53"/>
        <v>111.25</v>
      </c>
      <c r="H303" s="1228">
        <f t="shared" si="48"/>
        <v>26.8</v>
      </c>
      <c r="I303" s="1235">
        <f t="shared" si="49"/>
        <v>138.05000000000001</v>
      </c>
    </row>
    <row r="304" spans="1:9" x14ac:dyDescent="0.25">
      <c r="A304" s="469" t="s">
        <v>62</v>
      </c>
      <c r="B304" s="1268">
        <v>102</v>
      </c>
      <c r="C304" s="1227">
        <f t="shared" si="55"/>
        <v>0.64556962025316456</v>
      </c>
      <c r="D304" s="1228">
        <v>549.29999999999995</v>
      </c>
      <c r="E304" s="1228">
        <f t="shared" si="54"/>
        <v>354.61139240506327</v>
      </c>
      <c r="F304" s="1229">
        <v>1</v>
      </c>
      <c r="G304" s="1228">
        <f t="shared" si="53"/>
        <v>354.61</v>
      </c>
      <c r="H304" s="1228">
        <f t="shared" si="48"/>
        <v>85.43</v>
      </c>
      <c r="I304" s="1235">
        <f t="shared" si="49"/>
        <v>440.04</v>
      </c>
    </row>
    <row r="305" spans="1:9" x14ac:dyDescent="0.25">
      <c r="A305" s="469" t="s">
        <v>62</v>
      </c>
      <c r="B305" s="1268">
        <v>43</v>
      </c>
      <c r="C305" s="1227">
        <f t="shared" si="55"/>
        <v>0.27215189873417722</v>
      </c>
      <c r="D305" s="1228">
        <v>549.29999999999995</v>
      </c>
      <c r="E305" s="1228">
        <f t="shared" si="54"/>
        <v>149.49303797468355</v>
      </c>
      <c r="F305" s="1229">
        <v>1</v>
      </c>
      <c r="G305" s="1228">
        <f t="shared" si="53"/>
        <v>149.49</v>
      </c>
      <c r="H305" s="1228">
        <f t="shared" si="48"/>
        <v>36.01</v>
      </c>
      <c r="I305" s="1235">
        <f t="shared" si="49"/>
        <v>185.5</v>
      </c>
    </row>
    <row r="306" spans="1:9" x14ac:dyDescent="0.25">
      <c r="A306" s="469" t="s">
        <v>62</v>
      </c>
      <c r="B306" s="1268">
        <v>24</v>
      </c>
      <c r="C306" s="1227">
        <f t="shared" si="55"/>
        <v>0.15189873417721519</v>
      </c>
      <c r="D306" s="1228">
        <v>549.29999999999995</v>
      </c>
      <c r="E306" s="1228">
        <f t="shared" si="54"/>
        <v>83.437974683544297</v>
      </c>
      <c r="F306" s="1229">
        <v>1</v>
      </c>
      <c r="G306" s="1228">
        <f t="shared" si="53"/>
        <v>83.44</v>
      </c>
      <c r="H306" s="1228">
        <f t="shared" si="48"/>
        <v>20.100000000000001</v>
      </c>
      <c r="I306" s="1235">
        <f t="shared" si="49"/>
        <v>103.53999999999999</v>
      </c>
    </row>
    <row r="307" spans="1:9" x14ac:dyDescent="0.25">
      <c r="A307" s="469" t="s">
        <v>62</v>
      </c>
      <c r="B307" s="1268">
        <v>31</v>
      </c>
      <c r="C307" s="1227">
        <f t="shared" si="55"/>
        <v>0.19620253164556961</v>
      </c>
      <c r="D307" s="1228">
        <v>549.29999999999995</v>
      </c>
      <c r="E307" s="1228">
        <f t="shared" si="54"/>
        <v>107.77405063291138</v>
      </c>
      <c r="F307" s="1229">
        <v>1</v>
      </c>
      <c r="G307" s="1228">
        <f t="shared" si="53"/>
        <v>107.77</v>
      </c>
      <c r="H307" s="1228">
        <f t="shared" si="48"/>
        <v>25.96</v>
      </c>
      <c r="I307" s="1235">
        <f t="shared" si="49"/>
        <v>133.72999999999999</v>
      </c>
    </row>
    <row r="308" spans="1:9" x14ac:dyDescent="0.25">
      <c r="A308" s="469" t="s">
        <v>62</v>
      </c>
      <c r="B308" s="1268">
        <v>7</v>
      </c>
      <c r="C308" s="1227">
        <f t="shared" si="55"/>
        <v>4.4303797468354431E-2</v>
      </c>
      <c r="D308" s="1228">
        <v>549.29999999999995</v>
      </c>
      <c r="E308" s="1228">
        <f t="shared" si="54"/>
        <v>24.336075949367086</v>
      </c>
      <c r="F308" s="1229">
        <v>1</v>
      </c>
      <c r="G308" s="1228">
        <f t="shared" si="53"/>
        <v>24.34</v>
      </c>
      <c r="H308" s="1228">
        <f t="shared" si="48"/>
        <v>5.86</v>
      </c>
      <c r="I308" s="1235">
        <f t="shared" si="49"/>
        <v>30.2</v>
      </c>
    </row>
    <row r="309" spans="1:9" x14ac:dyDescent="0.25">
      <c r="A309" s="469" t="s">
        <v>62</v>
      </c>
      <c r="B309" s="1268">
        <v>37</v>
      </c>
      <c r="C309" s="1227">
        <f t="shared" si="55"/>
        <v>0.23417721518987342</v>
      </c>
      <c r="D309" s="1228">
        <v>600</v>
      </c>
      <c r="E309" s="1228">
        <f t="shared" si="54"/>
        <v>140.50632911392404</v>
      </c>
      <c r="F309" s="1229">
        <v>1</v>
      </c>
      <c r="G309" s="1228">
        <f t="shared" si="53"/>
        <v>140.51</v>
      </c>
      <c r="H309" s="1228">
        <f t="shared" si="48"/>
        <v>33.85</v>
      </c>
      <c r="I309" s="1235">
        <f t="shared" si="49"/>
        <v>174.35999999999999</v>
      </c>
    </row>
    <row r="310" spans="1:9" x14ac:dyDescent="0.25">
      <c r="A310" s="472" t="s">
        <v>7</v>
      </c>
      <c r="B310" s="1268"/>
      <c r="C310" s="1227"/>
      <c r="D310" s="1228"/>
      <c r="E310" s="1228"/>
      <c r="F310" s="1229"/>
      <c r="G310" s="1238">
        <f>SUM(G311:G312)</f>
        <v>291.2</v>
      </c>
      <c r="H310" s="1238">
        <f>SUM(H311:H312)</f>
        <v>70.150000000000006</v>
      </c>
      <c r="I310" s="1243">
        <f>SUM(I311:I312)</f>
        <v>361.35</v>
      </c>
    </row>
    <row r="311" spans="1:9" x14ac:dyDescent="0.25">
      <c r="A311" s="469" t="s">
        <v>63</v>
      </c>
      <c r="B311" s="1268">
        <v>29</v>
      </c>
      <c r="C311" s="1227">
        <f t="shared" si="55"/>
        <v>0.18354430379746836</v>
      </c>
      <c r="D311" s="1228">
        <v>430</v>
      </c>
      <c r="E311" s="1228">
        <f t="shared" si="54"/>
        <v>78.924050632911388</v>
      </c>
      <c r="F311" s="1229">
        <v>1</v>
      </c>
      <c r="G311" s="1228">
        <f t="shared" si="53"/>
        <v>78.92</v>
      </c>
      <c r="H311" s="1228">
        <f t="shared" si="48"/>
        <v>19.010000000000002</v>
      </c>
      <c r="I311" s="1235">
        <f t="shared" si="49"/>
        <v>97.93</v>
      </c>
    </row>
    <row r="312" spans="1:9" x14ac:dyDescent="0.25">
      <c r="A312" s="469" t="s">
        <v>63</v>
      </c>
      <c r="B312" s="1268">
        <v>78</v>
      </c>
      <c r="C312" s="1227">
        <f t="shared" si="55"/>
        <v>0.49367088607594939</v>
      </c>
      <c r="D312" s="1228">
        <v>430</v>
      </c>
      <c r="E312" s="1228">
        <f t="shared" si="54"/>
        <v>212.27848101265823</v>
      </c>
      <c r="F312" s="1229">
        <v>1</v>
      </c>
      <c r="G312" s="1228">
        <f t="shared" si="53"/>
        <v>212.28</v>
      </c>
      <c r="H312" s="1228">
        <f t="shared" si="48"/>
        <v>51.14</v>
      </c>
      <c r="I312" s="1235">
        <f t="shared" si="49"/>
        <v>263.42</v>
      </c>
    </row>
    <row r="313" spans="1:9" ht="51" customHeight="1" x14ac:dyDescent="0.25">
      <c r="A313" s="465" t="s">
        <v>2500</v>
      </c>
      <c r="B313" s="1271"/>
      <c r="C313" s="1240"/>
      <c r="D313" s="1230"/>
      <c r="E313" s="1230"/>
      <c r="F313" s="1241"/>
      <c r="G313" s="1232">
        <f>G314+G318+G337+G348</f>
        <v>3772.5100000000007</v>
      </c>
      <c r="H313" s="1232">
        <f>H314+H318+H337+H348</f>
        <v>908.76999999999987</v>
      </c>
      <c r="I313" s="1234">
        <f>I314+I318+I337+I348</f>
        <v>4681.2800000000007</v>
      </c>
    </row>
    <row r="314" spans="1:9" ht="33" x14ac:dyDescent="0.25">
      <c r="A314" s="470" t="s">
        <v>10</v>
      </c>
      <c r="B314" s="1268"/>
      <c r="C314" s="1227"/>
      <c r="D314" s="1228"/>
      <c r="E314" s="1228"/>
      <c r="F314" s="1229"/>
      <c r="G314" s="1238">
        <f>SUM(G315:G317)</f>
        <v>517.89</v>
      </c>
      <c r="H314" s="1238">
        <f>SUM(H315:H317)</f>
        <v>124.77000000000001</v>
      </c>
      <c r="I314" s="1239">
        <f>SUM(I315:I317)</f>
        <v>642.66</v>
      </c>
    </row>
    <row r="315" spans="1:9" x14ac:dyDescent="0.25">
      <c r="A315" s="469" t="s">
        <v>2501</v>
      </c>
      <c r="B315" s="1268">
        <v>24</v>
      </c>
      <c r="C315" s="1227">
        <f t="shared" si="55"/>
        <v>0.15189873417721519</v>
      </c>
      <c r="D315" s="1228">
        <v>1136.49</v>
      </c>
      <c r="E315" s="1228">
        <f>D315*C315</f>
        <v>172.63139240506331</v>
      </c>
      <c r="F315" s="1229">
        <v>1</v>
      </c>
      <c r="G315" s="1228">
        <f>ROUND(E315*F315,2)</f>
        <v>172.63</v>
      </c>
      <c r="H315" s="1228">
        <f>ROUND(G315*0.2409,2)</f>
        <v>41.59</v>
      </c>
      <c r="I315" s="1235">
        <f>G315+H315</f>
        <v>214.22</v>
      </c>
    </row>
    <row r="316" spans="1:9" x14ac:dyDescent="0.25">
      <c r="A316" s="469" t="s">
        <v>1358</v>
      </c>
      <c r="B316" s="1268">
        <v>24</v>
      </c>
      <c r="C316" s="1227">
        <f t="shared" si="55"/>
        <v>0.15189873417721519</v>
      </c>
      <c r="D316" s="1228">
        <v>1136.49</v>
      </c>
      <c r="E316" s="1228">
        <f>D316*C316</f>
        <v>172.63139240506331</v>
      </c>
      <c r="F316" s="1229">
        <v>1</v>
      </c>
      <c r="G316" s="1228">
        <f t="shared" ref="G316:G317" si="56">ROUND(E316*F316,2)</f>
        <v>172.63</v>
      </c>
      <c r="H316" s="1228">
        <f t="shared" ref="H316:H317" si="57">ROUND(G316*0.2409,2)</f>
        <v>41.59</v>
      </c>
      <c r="I316" s="1235">
        <f t="shared" ref="I316:I317" si="58">G316+H316</f>
        <v>214.22</v>
      </c>
    </row>
    <row r="317" spans="1:9" x14ac:dyDescent="0.25">
      <c r="A317" s="469" t="s">
        <v>1358</v>
      </c>
      <c r="B317" s="1268">
        <v>24</v>
      </c>
      <c r="C317" s="1227">
        <f t="shared" si="55"/>
        <v>0.15189873417721519</v>
      </c>
      <c r="D317" s="1228">
        <v>1136.49</v>
      </c>
      <c r="E317" s="1228">
        <f>D317*C317</f>
        <v>172.63139240506331</v>
      </c>
      <c r="F317" s="1229">
        <v>1</v>
      </c>
      <c r="G317" s="1228">
        <f t="shared" si="56"/>
        <v>172.63</v>
      </c>
      <c r="H317" s="1228">
        <f t="shared" si="57"/>
        <v>41.59</v>
      </c>
      <c r="I317" s="1235">
        <f t="shared" si="58"/>
        <v>214.22</v>
      </c>
    </row>
    <row r="318" spans="1:9" ht="33" x14ac:dyDescent="0.25">
      <c r="A318" s="474" t="s">
        <v>8</v>
      </c>
      <c r="B318" s="1268"/>
      <c r="C318" s="1227"/>
      <c r="D318" s="1228"/>
      <c r="E318" s="1228"/>
      <c r="F318" s="1229"/>
      <c r="G318" s="1238">
        <f>SUM(G319:G336)</f>
        <v>2002.4800000000007</v>
      </c>
      <c r="H318" s="1238">
        <f>SUM(H319:H336)</f>
        <v>482.33999999999986</v>
      </c>
      <c r="I318" s="1239">
        <f>SUM(I319:I336)</f>
        <v>2484.8200000000011</v>
      </c>
    </row>
    <row r="319" spans="1:9" x14ac:dyDescent="0.25">
      <c r="A319" s="469" t="s">
        <v>612</v>
      </c>
      <c r="B319" s="1268">
        <v>24</v>
      </c>
      <c r="C319" s="1227">
        <f t="shared" si="55"/>
        <v>0.15189873417721519</v>
      </c>
      <c r="D319" s="1228">
        <v>658.21</v>
      </c>
      <c r="E319" s="1228">
        <f t="shared" ref="E319:E336" si="59">D319*C319</f>
        <v>99.98126582278482</v>
      </c>
      <c r="F319" s="1229">
        <v>1</v>
      </c>
      <c r="G319" s="1228">
        <f t="shared" ref="G319:G336" si="60">ROUND(E319*F319,2)</f>
        <v>99.98</v>
      </c>
      <c r="H319" s="1228">
        <f t="shared" ref="H319:H336" si="61">ROUND(G319*0.2409,2)</f>
        <v>24.09</v>
      </c>
      <c r="I319" s="1235">
        <f t="shared" ref="I319:I336" si="62">G319+H319</f>
        <v>124.07000000000001</v>
      </c>
    </row>
    <row r="320" spans="1:9" x14ac:dyDescent="0.25">
      <c r="A320" s="469" t="s">
        <v>612</v>
      </c>
      <c r="B320" s="1268">
        <v>24</v>
      </c>
      <c r="C320" s="1227">
        <f t="shared" si="55"/>
        <v>0.15189873417721519</v>
      </c>
      <c r="D320" s="1228">
        <v>658.21</v>
      </c>
      <c r="E320" s="1228">
        <f t="shared" si="59"/>
        <v>99.98126582278482</v>
      </c>
      <c r="F320" s="1229">
        <v>1</v>
      </c>
      <c r="G320" s="1228">
        <f t="shared" si="60"/>
        <v>99.98</v>
      </c>
      <c r="H320" s="1228">
        <f t="shared" si="61"/>
        <v>24.09</v>
      </c>
      <c r="I320" s="1235">
        <f t="shared" si="62"/>
        <v>124.07000000000001</v>
      </c>
    </row>
    <row r="321" spans="1:9" x14ac:dyDescent="0.25">
      <c r="A321" s="469" t="s">
        <v>612</v>
      </c>
      <c r="B321" s="1268">
        <v>24</v>
      </c>
      <c r="C321" s="1227">
        <f t="shared" si="55"/>
        <v>0.15189873417721519</v>
      </c>
      <c r="D321" s="1228">
        <v>743.45</v>
      </c>
      <c r="E321" s="1228">
        <f t="shared" si="59"/>
        <v>112.92911392405064</v>
      </c>
      <c r="F321" s="1229">
        <v>1</v>
      </c>
      <c r="G321" s="1228">
        <f t="shared" si="60"/>
        <v>112.93</v>
      </c>
      <c r="H321" s="1228">
        <f t="shared" si="61"/>
        <v>27.2</v>
      </c>
      <c r="I321" s="1235">
        <f t="shared" si="62"/>
        <v>140.13</v>
      </c>
    </row>
    <row r="322" spans="1:9" x14ac:dyDescent="0.25">
      <c r="A322" s="469" t="s">
        <v>966</v>
      </c>
      <c r="B322" s="1268">
        <v>24</v>
      </c>
      <c r="C322" s="1227">
        <f t="shared" si="55"/>
        <v>0.15189873417721519</v>
      </c>
      <c r="D322" s="1228">
        <v>743.45</v>
      </c>
      <c r="E322" s="1228">
        <f t="shared" si="59"/>
        <v>112.92911392405064</v>
      </c>
      <c r="F322" s="1229">
        <v>1</v>
      </c>
      <c r="G322" s="1228">
        <f t="shared" si="60"/>
        <v>112.93</v>
      </c>
      <c r="H322" s="1228">
        <f t="shared" si="61"/>
        <v>27.2</v>
      </c>
      <c r="I322" s="1235">
        <f t="shared" si="62"/>
        <v>140.13</v>
      </c>
    </row>
    <row r="323" spans="1:9" x14ac:dyDescent="0.25">
      <c r="A323" s="469" t="s">
        <v>2502</v>
      </c>
      <c r="B323" s="1268">
        <v>24</v>
      </c>
      <c r="C323" s="1227">
        <f t="shared" si="55"/>
        <v>0.15189873417721519</v>
      </c>
      <c r="D323" s="1228">
        <v>743.45</v>
      </c>
      <c r="E323" s="1228">
        <f t="shared" si="59"/>
        <v>112.92911392405064</v>
      </c>
      <c r="F323" s="1229">
        <v>1</v>
      </c>
      <c r="G323" s="1228">
        <f t="shared" si="60"/>
        <v>112.93</v>
      </c>
      <c r="H323" s="1228">
        <f t="shared" si="61"/>
        <v>27.2</v>
      </c>
      <c r="I323" s="1235">
        <f t="shared" si="62"/>
        <v>140.13</v>
      </c>
    </row>
    <row r="324" spans="1:9" x14ac:dyDescent="0.25">
      <c r="A324" s="469" t="s">
        <v>966</v>
      </c>
      <c r="B324" s="1268">
        <v>24</v>
      </c>
      <c r="C324" s="1227">
        <f t="shared" si="55"/>
        <v>0.15189873417721519</v>
      </c>
      <c r="D324" s="1228">
        <v>743.45</v>
      </c>
      <c r="E324" s="1228">
        <f t="shared" si="59"/>
        <v>112.92911392405064</v>
      </c>
      <c r="F324" s="1229">
        <v>1</v>
      </c>
      <c r="G324" s="1228">
        <f t="shared" si="60"/>
        <v>112.93</v>
      </c>
      <c r="H324" s="1228">
        <f t="shared" si="61"/>
        <v>27.2</v>
      </c>
      <c r="I324" s="1235">
        <f t="shared" si="62"/>
        <v>140.13</v>
      </c>
    </row>
    <row r="325" spans="1:9" x14ac:dyDescent="0.25">
      <c r="A325" s="469" t="s">
        <v>966</v>
      </c>
      <c r="B325" s="1268">
        <v>24</v>
      </c>
      <c r="C325" s="1227">
        <f t="shared" si="55"/>
        <v>0.15189873417721519</v>
      </c>
      <c r="D325" s="1228">
        <v>743.45</v>
      </c>
      <c r="E325" s="1228">
        <f t="shared" si="59"/>
        <v>112.92911392405064</v>
      </c>
      <c r="F325" s="1229">
        <v>1</v>
      </c>
      <c r="G325" s="1228">
        <f t="shared" si="60"/>
        <v>112.93</v>
      </c>
      <c r="H325" s="1228">
        <f t="shared" si="61"/>
        <v>27.2</v>
      </c>
      <c r="I325" s="1235">
        <f t="shared" si="62"/>
        <v>140.13</v>
      </c>
    </row>
    <row r="326" spans="1:9" x14ac:dyDescent="0.25">
      <c r="A326" s="469" t="s">
        <v>966</v>
      </c>
      <c r="B326" s="1268">
        <v>24</v>
      </c>
      <c r="C326" s="1227">
        <f t="shared" si="55"/>
        <v>0.15189873417721519</v>
      </c>
      <c r="D326" s="1228">
        <v>743.45</v>
      </c>
      <c r="E326" s="1228">
        <f t="shared" si="59"/>
        <v>112.92911392405064</v>
      </c>
      <c r="F326" s="1229">
        <v>1</v>
      </c>
      <c r="G326" s="1228">
        <f t="shared" si="60"/>
        <v>112.93</v>
      </c>
      <c r="H326" s="1228">
        <f t="shared" si="61"/>
        <v>27.2</v>
      </c>
      <c r="I326" s="1235">
        <f t="shared" si="62"/>
        <v>140.13</v>
      </c>
    </row>
    <row r="327" spans="1:9" x14ac:dyDescent="0.25">
      <c r="A327" s="469" t="s">
        <v>966</v>
      </c>
      <c r="B327" s="1268">
        <v>24</v>
      </c>
      <c r="C327" s="1227">
        <f t="shared" si="55"/>
        <v>0.15189873417721519</v>
      </c>
      <c r="D327" s="1228">
        <v>743.45</v>
      </c>
      <c r="E327" s="1228">
        <f t="shared" si="59"/>
        <v>112.92911392405064</v>
      </c>
      <c r="F327" s="1229">
        <v>1</v>
      </c>
      <c r="G327" s="1228">
        <f t="shared" si="60"/>
        <v>112.93</v>
      </c>
      <c r="H327" s="1228">
        <f t="shared" si="61"/>
        <v>27.2</v>
      </c>
      <c r="I327" s="1235">
        <f t="shared" si="62"/>
        <v>140.13</v>
      </c>
    </row>
    <row r="328" spans="1:9" x14ac:dyDescent="0.25">
      <c r="A328" s="469" t="s">
        <v>966</v>
      </c>
      <c r="B328" s="1268">
        <v>24</v>
      </c>
      <c r="C328" s="1227">
        <f t="shared" si="55"/>
        <v>0.15189873417721519</v>
      </c>
      <c r="D328" s="1228">
        <v>743.45</v>
      </c>
      <c r="E328" s="1228">
        <f t="shared" si="59"/>
        <v>112.92911392405064</v>
      </c>
      <c r="F328" s="1229">
        <v>1</v>
      </c>
      <c r="G328" s="1228">
        <f t="shared" si="60"/>
        <v>112.93</v>
      </c>
      <c r="H328" s="1228">
        <f t="shared" si="61"/>
        <v>27.2</v>
      </c>
      <c r="I328" s="1235">
        <f t="shared" si="62"/>
        <v>140.13</v>
      </c>
    </row>
    <row r="329" spans="1:9" x14ac:dyDescent="0.25">
      <c r="A329" s="469" t="s">
        <v>966</v>
      </c>
      <c r="B329" s="1268">
        <v>24</v>
      </c>
      <c r="C329" s="1227">
        <f t="shared" si="55"/>
        <v>0.15189873417721519</v>
      </c>
      <c r="D329" s="1228">
        <v>743.45</v>
      </c>
      <c r="E329" s="1228">
        <f t="shared" si="59"/>
        <v>112.92911392405064</v>
      </c>
      <c r="F329" s="1229">
        <v>1</v>
      </c>
      <c r="G329" s="1228">
        <f t="shared" si="60"/>
        <v>112.93</v>
      </c>
      <c r="H329" s="1228">
        <f t="shared" si="61"/>
        <v>27.2</v>
      </c>
      <c r="I329" s="1235">
        <f t="shared" si="62"/>
        <v>140.13</v>
      </c>
    </row>
    <row r="330" spans="1:9" x14ac:dyDescent="0.25">
      <c r="A330" s="469" t="s">
        <v>966</v>
      </c>
      <c r="B330" s="1268">
        <v>24</v>
      </c>
      <c r="C330" s="1227">
        <f t="shared" si="55"/>
        <v>0.15189873417721519</v>
      </c>
      <c r="D330" s="1228">
        <v>743.45</v>
      </c>
      <c r="E330" s="1228">
        <f t="shared" si="59"/>
        <v>112.92911392405064</v>
      </c>
      <c r="F330" s="1229">
        <v>1</v>
      </c>
      <c r="G330" s="1228">
        <f t="shared" si="60"/>
        <v>112.93</v>
      </c>
      <c r="H330" s="1228">
        <f t="shared" si="61"/>
        <v>27.2</v>
      </c>
      <c r="I330" s="1235">
        <f t="shared" si="62"/>
        <v>140.13</v>
      </c>
    </row>
    <row r="331" spans="1:9" x14ac:dyDescent="0.25">
      <c r="A331" s="469" t="s">
        <v>966</v>
      </c>
      <c r="B331" s="1268">
        <v>24</v>
      </c>
      <c r="C331" s="1227">
        <f t="shared" si="55"/>
        <v>0.15189873417721519</v>
      </c>
      <c r="D331" s="1228">
        <v>743.45</v>
      </c>
      <c r="E331" s="1228">
        <f t="shared" si="59"/>
        <v>112.92911392405064</v>
      </c>
      <c r="F331" s="1229">
        <v>1</v>
      </c>
      <c r="G331" s="1228">
        <f t="shared" si="60"/>
        <v>112.93</v>
      </c>
      <c r="H331" s="1228">
        <f t="shared" si="61"/>
        <v>27.2</v>
      </c>
      <c r="I331" s="1235">
        <f t="shared" si="62"/>
        <v>140.13</v>
      </c>
    </row>
    <row r="332" spans="1:9" x14ac:dyDescent="0.25">
      <c r="A332" s="469" t="s">
        <v>966</v>
      </c>
      <c r="B332" s="1268">
        <v>24</v>
      </c>
      <c r="C332" s="1227">
        <f t="shared" si="55"/>
        <v>0.15189873417721519</v>
      </c>
      <c r="D332" s="1228">
        <v>743.45</v>
      </c>
      <c r="E332" s="1228">
        <f t="shared" si="59"/>
        <v>112.92911392405064</v>
      </c>
      <c r="F332" s="1229">
        <v>1</v>
      </c>
      <c r="G332" s="1228">
        <f t="shared" si="60"/>
        <v>112.93</v>
      </c>
      <c r="H332" s="1228">
        <f t="shared" si="61"/>
        <v>27.2</v>
      </c>
      <c r="I332" s="1235">
        <f t="shared" si="62"/>
        <v>140.13</v>
      </c>
    </row>
    <row r="333" spans="1:9" x14ac:dyDescent="0.25">
      <c r="A333" s="469" t="s">
        <v>966</v>
      </c>
      <c r="B333" s="1268">
        <v>24</v>
      </c>
      <c r="C333" s="1227">
        <f t="shared" si="55"/>
        <v>0.15189873417721519</v>
      </c>
      <c r="D333" s="1228">
        <v>743.45</v>
      </c>
      <c r="E333" s="1228">
        <f t="shared" si="59"/>
        <v>112.92911392405064</v>
      </c>
      <c r="F333" s="1229">
        <v>1</v>
      </c>
      <c r="G333" s="1228">
        <f t="shared" si="60"/>
        <v>112.93</v>
      </c>
      <c r="H333" s="1228">
        <f t="shared" si="61"/>
        <v>27.2</v>
      </c>
      <c r="I333" s="1235">
        <f t="shared" si="62"/>
        <v>140.13</v>
      </c>
    </row>
    <row r="334" spans="1:9" x14ac:dyDescent="0.25">
      <c r="A334" s="469" t="s">
        <v>966</v>
      </c>
      <c r="B334" s="1268">
        <v>24</v>
      </c>
      <c r="C334" s="1227">
        <f t="shared" si="55"/>
        <v>0.15189873417721519</v>
      </c>
      <c r="D334" s="1228">
        <v>658.21</v>
      </c>
      <c r="E334" s="1228">
        <f t="shared" si="59"/>
        <v>99.98126582278482</v>
      </c>
      <c r="F334" s="1229">
        <v>1</v>
      </c>
      <c r="G334" s="1228">
        <f t="shared" si="60"/>
        <v>99.98</v>
      </c>
      <c r="H334" s="1228">
        <f t="shared" si="61"/>
        <v>24.09</v>
      </c>
      <c r="I334" s="1235">
        <f t="shared" si="62"/>
        <v>124.07000000000001</v>
      </c>
    </row>
    <row r="335" spans="1:9" x14ac:dyDescent="0.25">
      <c r="A335" s="469" t="s">
        <v>966</v>
      </c>
      <c r="B335" s="1268">
        <v>24</v>
      </c>
      <c r="C335" s="1227">
        <f t="shared" si="55"/>
        <v>0.15189873417721519</v>
      </c>
      <c r="D335" s="1228">
        <v>743.45</v>
      </c>
      <c r="E335" s="1228">
        <f t="shared" si="59"/>
        <v>112.92911392405064</v>
      </c>
      <c r="F335" s="1229">
        <v>1</v>
      </c>
      <c r="G335" s="1228">
        <f t="shared" si="60"/>
        <v>112.93</v>
      </c>
      <c r="H335" s="1228">
        <f t="shared" si="61"/>
        <v>27.2</v>
      </c>
      <c r="I335" s="1235">
        <f t="shared" si="62"/>
        <v>140.13</v>
      </c>
    </row>
    <row r="336" spans="1:9" x14ac:dyDescent="0.25">
      <c r="A336" s="469" t="s">
        <v>2503</v>
      </c>
      <c r="B336" s="1268">
        <v>24</v>
      </c>
      <c r="C336" s="1227">
        <f t="shared" si="55"/>
        <v>0.15189873417721519</v>
      </c>
      <c r="D336" s="1228">
        <v>800</v>
      </c>
      <c r="E336" s="1228">
        <f t="shared" si="59"/>
        <v>121.51898734177216</v>
      </c>
      <c r="F336" s="1229">
        <v>1</v>
      </c>
      <c r="G336" s="1228">
        <f t="shared" si="60"/>
        <v>121.52</v>
      </c>
      <c r="H336" s="1228">
        <f t="shared" si="61"/>
        <v>29.27</v>
      </c>
      <c r="I336" s="1235">
        <f t="shared" si="62"/>
        <v>150.79</v>
      </c>
    </row>
    <row r="337" spans="1:9" ht="33" x14ac:dyDescent="0.25">
      <c r="A337" s="472" t="s">
        <v>9</v>
      </c>
      <c r="B337" s="1268"/>
      <c r="C337" s="1227"/>
      <c r="D337" s="1228"/>
      <c r="E337" s="1228"/>
      <c r="F337" s="1229"/>
      <c r="G337" s="1238">
        <f>SUM(G338:G347)</f>
        <v>842.1</v>
      </c>
      <c r="H337" s="1238">
        <f>SUM(H338:H347)</f>
        <v>202.85999999999999</v>
      </c>
      <c r="I337" s="1239">
        <f>SUM(I338:I347)</f>
        <v>1044.9599999999998</v>
      </c>
    </row>
    <row r="338" spans="1:9" x14ac:dyDescent="0.25">
      <c r="A338" s="469" t="s">
        <v>62</v>
      </c>
      <c r="B338" s="1268">
        <v>24</v>
      </c>
      <c r="C338" s="1227">
        <f t="shared" si="55"/>
        <v>0.15189873417721519</v>
      </c>
      <c r="D338" s="1228">
        <v>549.29999999999995</v>
      </c>
      <c r="E338" s="1228">
        <f t="shared" ref="E338:E347" si="63">D338*C338</f>
        <v>83.437974683544297</v>
      </c>
      <c r="F338" s="1229">
        <v>1</v>
      </c>
      <c r="G338" s="1228">
        <f t="shared" ref="G338:G347" si="64">ROUND(E338*F338,2)</f>
        <v>83.44</v>
      </c>
      <c r="H338" s="1228">
        <f t="shared" ref="H338:H347" si="65">ROUND(G338*0.2409,2)</f>
        <v>20.100000000000001</v>
      </c>
      <c r="I338" s="1235">
        <f t="shared" ref="I338:I347" si="66">G338+H338</f>
        <v>103.53999999999999</v>
      </c>
    </row>
    <row r="339" spans="1:9" x14ac:dyDescent="0.25">
      <c r="A339" s="469" t="s">
        <v>62</v>
      </c>
      <c r="B339" s="1268">
        <v>24</v>
      </c>
      <c r="C339" s="1227">
        <f t="shared" si="55"/>
        <v>0.15189873417721519</v>
      </c>
      <c r="D339" s="1228">
        <v>549.29999999999995</v>
      </c>
      <c r="E339" s="1228">
        <f t="shared" si="63"/>
        <v>83.437974683544297</v>
      </c>
      <c r="F339" s="1229">
        <v>1</v>
      </c>
      <c r="G339" s="1228">
        <f t="shared" si="64"/>
        <v>83.44</v>
      </c>
      <c r="H339" s="1228">
        <f t="shared" si="65"/>
        <v>20.100000000000001</v>
      </c>
      <c r="I339" s="1235">
        <f t="shared" si="66"/>
        <v>103.53999999999999</v>
      </c>
    </row>
    <row r="340" spans="1:9" x14ac:dyDescent="0.25">
      <c r="A340" s="469" t="s">
        <v>62</v>
      </c>
      <c r="B340" s="1268">
        <v>24</v>
      </c>
      <c r="C340" s="1227">
        <f t="shared" si="55"/>
        <v>0.15189873417721519</v>
      </c>
      <c r="D340" s="1228">
        <v>549.29999999999995</v>
      </c>
      <c r="E340" s="1228">
        <f t="shared" si="63"/>
        <v>83.437974683544297</v>
      </c>
      <c r="F340" s="1229">
        <v>1</v>
      </c>
      <c r="G340" s="1228">
        <f t="shared" si="64"/>
        <v>83.44</v>
      </c>
      <c r="H340" s="1228">
        <f t="shared" si="65"/>
        <v>20.100000000000001</v>
      </c>
      <c r="I340" s="1235">
        <f t="shared" si="66"/>
        <v>103.53999999999999</v>
      </c>
    </row>
    <row r="341" spans="1:9" x14ac:dyDescent="0.25">
      <c r="A341" s="469" t="s">
        <v>62</v>
      </c>
      <c r="B341" s="1268">
        <v>24</v>
      </c>
      <c r="C341" s="1227">
        <f t="shared" si="55"/>
        <v>0.15189873417721519</v>
      </c>
      <c r="D341" s="1228">
        <v>549.29999999999995</v>
      </c>
      <c r="E341" s="1228">
        <f t="shared" si="63"/>
        <v>83.437974683544297</v>
      </c>
      <c r="F341" s="1229">
        <v>1</v>
      </c>
      <c r="G341" s="1228">
        <f t="shared" si="64"/>
        <v>83.44</v>
      </c>
      <c r="H341" s="1228">
        <f t="shared" si="65"/>
        <v>20.100000000000001</v>
      </c>
      <c r="I341" s="1235">
        <f t="shared" si="66"/>
        <v>103.53999999999999</v>
      </c>
    </row>
    <row r="342" spans="1:9" x14ac:dyDescent="0.25">
      <c r="A342" s="469" t="s">
        <v>62</v>
      </c>
      <c r="B342" s="1268">
        <v>24</v>
      </c>
      <c r="C342" s="1227">
        <f t="shared" si="55"/>
        <v>0.15189873417721519</v>
      </c>
      <c r="D342" s="1228">
        <v>549.29999999999995</v>
      </c>
      <c r="E342" s="1228">
        <f t="shared" si="63"/>
        <v>83.437974683544297</v>
      </c>
      <c r="F342" s="1229">
        <v>1</v>
      </c>
      <c r="G342" s="1228">
        <f t="shared" si="64"/>
        <v>83.44</v>
      </c>
      <c r="H342" s="1228">
        <f t="shared" si="65"/>
        <v>20.100000000000001</v>
      </c>
      <c r="I342" s="1235">
        <f t="shared" si="66"/>
        <v>103.53999999999999</v>
      </c>
    </row>
    <row r="343" spans="1:9" x14ac:dyDescent="0.25">
      <c r="A343" s="469" t="s">
        <v>62</v>
      </c>
      <c r="B343" s="1268">
        <v>24</v>
      </c>
      <c r="C343" s="1227">
        <f t="shared" si="55"/>
        <v>0.15189873417721519</v>
      </c>
      <c r="D343" s="1228">
        <v>549.29999999999995</v>
      </c>
      <c r="E343" s="1228">
        <f t="shared" si="63"/>
        <v>83.437974683544297</v>
      </c>
      <c r="F343" s="1229">
        <v>1</v>
      </c>
      <c r="G343" s="1228">
        <f t="shared" si="64"/>
        <v>83.44</v>
      </c>
      <c r="H343" s="1228">
        <f t="shared" si="65"/>
        <v>20.100000000000001</v>
      </c>
      <c r="I343" s="1235">
        <f t="shared" si="66"/>
        <v>103.53999999999999</v>
      </c>
    </row>
    <row r="344" spans="1:9" x14ac:dyDescent="0.25">
      <c r="A344" s="469" t="s">
        <v>62</v>
      </c>
      <c r="B344" s="1268">
        <v>24</v>
      </c>
      <c r="C344" s="1227">
        <f t="shared" ref="C344:C405" si="67">B344/158</f>
        <v>0.15189873417721519</v>
      </c>
      <c r="D344" s="1228">
        <v>549.29999999999995</v>
      </c>
      <c r="E344" s="1228">
        <f t="shared" si="63"/>
        <v>83.437974683544297</v>
      </c>
      <c r="F344" s="1229">
        <v>1</v>
      </c>
      <c r="G344" s="1228">
        <f t="shared" si="64"/>
        <v>83.44</v>
      </c>
      <c r="H344" s="1228">
        <f t="shared" si="65"/>
        <v>20.100000000000001</v>
      </c>
      <c r="I344" s="1235">
        <f t="shared" si="66"/>
        <v>103.53999999999999</v>
      </c>
    </row>
    <row r="345" spans="1:9" x14ac:dyDescent="0.25">
      <c r="A345" s="469" t="s">
        <v>62</v>
      </c>
      <c r="B345" s="1268">
        <v>24</v>
      </c>
      <c r="C345" s="1227">
        <f t="shared" si="67"/>
        <v>0.15189873417721519</v>
      </c>
      <c r="D345" s="1228">
        <v>549.29999999999995</v>
      </c>
      <c r="E345" s="1228">
        <f t="shared" si="63"/>
        <v>83.437974683544297</v>
      </c>
      <c r="F345" s="1229">
        <v>1</v>
      </c>
      <c r="G345" s="1228">
        <f t="shared" si="64"/>
        <v>83.44</v>
      </c>
      <c r="H345" s="1228">
        <f t="shared" si="65"/>
        <v>20.100000000000001</v>
      </c>
      <c r="I345" s="1235">
        <f t="shared" si="66"/>
        <v>103.53999999999999</v>
      </c>
    </row>
    <row r="346" spans="1:9" x14ac:dyDescent="0.25">
      <c r="A346" s="469" t="s">
        <v>62</v>
      </c>
      <c r="B346" s="1268">
        <v>24</v>
      </c>
      <c r="C346" s="1227">
        <f t="shared" si="67"/>
        <v>0.15189873417721519</v>
      </c>
      <c r="D346" s="1228">
        <v>549.29999999999995</v>
      </c>
      <c r="E346" s="1228">
        <f t="shared" si="63"/>
        <v>83.437974683544297</v>
      </c>
      <c r="F346" s="1229">
        <v>1</v>
      </c>
      <c r="G346" s="1228">
        <f t="shared" si="64"/>
        <v>83.44</v>
      </c>
      <c r="H346" s="1228">
        <f t="shared" si="65"/>
        <v>20.100000000000001</v>
      </c>
      <c r="I346" s="1235">
        <f t="shared" si="66"/>
        <v>103.53999999999999</v>
      </c>
    </row>
    <row r="347" spans="1:9" x14ac:dyDescent="0.25">
      <c r="A347" s="469" t="s">
        <v>62</v>
      </c>
      <c r="B347" s="1268">
        <v>24</v>
      </c>
      <c r="C347" s="1227">
        <f t="shared" si="67"/>
        <v>0.15189873417721519</v>
      </c>
      <c r="D347" s="1228">
        <v>600</v>
      </c>
      <c r="E347" s="1228">
        <f t="shared" si="63"/>
        <v>91.139240506329116</v>
      </c>
      <c r="F347" s="1229">
        <v>1</v>
      </c>
      <c r="G347" s="1228">
        <f t="shared" si="64"/>
        <v>91.14</v>
      </c>
      <c r="H347" s="1228">
        <f t="shared" si="65"/>
        <v>21.96</v>
      </c>
      <c r="I347" s="1235">
        <f t="shared" si="66"/>
        <v>113.1</v>
      </c>
    </row>
    <row r="348" spans="1:9" x14ac:dyDescent="0.25">
      <c r="A348" s="472" t="s">
        <v>7</v>
      </c>
      <c r="B348" s="1268"/>
      <c r="C348" s="1227"/>
      <c r="D348" s="1228"/>
      <c r="E348" s="1228"/>
      <c r="F348" s="1229"/>
      <c r="G348" s="1238">
        <f>SUM(G349:G354)</f>
        <v>410.03999999999996</v>
      </c>
      <c r="H348" s="1238">
        <f>SUM(H349:H354)</f>
        <v>98.8</v>
      </c>
      <c r="I348" s="1239">
        <f>SUM(I349:I354)</f>
        <v>508.84</v>
      </c>
    </row>
    <row r="349" spans="1:9" x14ac:dyDescent="0.25">
      <c r="A349" s="469" t="s">
        <v>63</v>
      </c>
      <c r="B349" s="1268">
        <v>24</v>
      </c>
      <c r="C349" s="1227">
        <f t="shared" si="67"/>
        <v>0.15189873417721519</v>
      </c>
      <c r="D349" s="1228">
        <v>430</v>
      </c>
      <c r="E349" s="1228">
        <f t="shared" ref="E349:E354" si="68">D349*C349</f>
        <v>65.316455696202539</v>
      </c>
      <c r="F349" s="1229">
        <v>1</v>
      </c>
      <c r="G349" s="1228">
        <f t="shared" ref="G349:G354" si="69">ROUND(E349*F349,2)</f>
        <v>65.319999999999993</v>
      </c>
      <c r="H349" s="1228">
        <f t="shared" ref="H349:H354" si="70">ROUND(G349*0.2409,2)</f>
        <v>15.74</v>
      </c>
      <c r="I349" s="1235">
        <f t="shared" ref="I349:I354" si="71">G349+H349</f>
        <v>81.059999999999988</v>
      </c>
    </row>
    <row r="350" spans="1:9" x14ac:dyDescent="0.25">
      <c r="A350" s="469" t="s">
        <v>63</v>
      </c>
      <c r="B350" s="1268">
        <v>24</v>
      </c>
      <c r="C350" s="1227">
        <f t="shared" si="67"/>
        <v>0.15189873417721519</v>
      </c>
      <c r="D350" s="1228">
        <v>430</v>
      </c>
      <c r="E350" s="1228">
        <f t="shared" si="68"/>
        <v>65.316455696202539</v>
      </c>
      <c r="F350" s="1229">
        <v>1</v>
      </c>
      <c r="G350" s="1228">
        <f t="shared" si="69"/>
        <v>65.319999999999993</v>
      </c>
      <c r="H350" s="1228">
        <f t="shared" si="70"/>
        <v>15.74</v>
      </c>
      <c r="I350" s="1235">
        <f t="shared" si="71"/>
        <v>81.059999999999988</v>
      </c>
    </row>
    <row r="351" spans="1:9" x14ac:dyDescent="0.25">
      <c r="A351" s="469" t="s">
        <v>63</v>
      </c>
      <c r="B351" s="1268">
        <v>24</v>
      </c>
      <c r="C351" s="1227">
        <f t="shared" si="67"/>
        <v>0.15189873417721519</v>
      </c>
      <c r="D351" s="1228">
        <v>430</v>
      </c>
      <c r="E351" s="1228">
        <f t="shared" si="68"/>
        <v>65.316455696202539</v>
      </c>
      <c r="F351" s="1229">
        <v>1</v>
      </c>
      <c r="G351" s="1228">
        <f t="shared" si="69"/>
        <v>65.319999999999993</v>
      </c>
      <c r="H351" s="1228">
        <f t="shared" si="70"/>
        <v>15.74</v>
      </c>
      <c r="I351" s="1235">
        <f t="shared" si="71"/>
        <v>81.059999999999988</v>
      </c>
    </row>
    <row r="352" spans="1:9" x14ac:dyDescent="0.25">
      <c r="A352" s="469" t="s">
        <v>63</v>
      </c>
      <c r="B352" s="1268">
        <v>24</v>
      </c>
      <c r="C352" s="1227">
        <f t="shared" si="67"/>
        <v>0.15189873417721519</v>
      </c>
      <c r="D352" s="1228">
        <v>430</v>
      </c>
      <c r="E352" s="1228">
        <f t="shared" si="68"/>
        <v>65.316455696202539</v>
      </c>
      <c r="F352" s="1229">
        <v>1</v>
      </c>
      <c r="G352" s="1228">
        <f t="shared" si="69"/>
        <v>65.319999999999993</v>
      </c>
      <c r="H352" s="1228">
        <f t="shared" si="70"/>
        <v>15.74</v>
      </c>
      <c r="I352" s="1235">
        <f t="shared" si="71"/>
        <v>81.059999999999988</v>
      </c>
    </row>
    <row r="353" spans="1:9" x14ac:dyDescent="0.25">
      <c r="A353" s="469" t="s">
        <v>63</v>
      </c>
      <c r="B353" s="1268">
        <v>24</v>
      </c>
      <c r="C353" s="1227">
        <f t="shared" si="67"/>
        <v>0.15189873417721519</v>
      </c>
      <c r="D353" s="1228">
        <v>549.29999999999995</v>
      </c>
      <c r="E353" s="1228">
        <f t="shared" si="68"/>
        <v>83.437974683544297</v>
      </c>
      <c r="F353" s="1229">
        <v>1</v>
      </c>
      <c r="G353" s="1228">
        <f t="shared" si="69"/>
        <v>83.44</v>
      </c>
      <c r="H353" s="1228">
        <f t="shared" si="70"/>
        <v>20.100000000000001</v>
      </c>
      <c r="I353" s="1235">
        <f t="shared" si="71"/>
        <v>103.53999999999999</v>
      </c>
    </row>
    <row r="354" spans="1:9" x14ac:dyDescent="0.25">
      <c r="A354" s="469" t="s">
        <v>63</v>
      </c>
      <c r="B354" s="1268">
        <v>24</v>
      </c>
      <c r="C354" s="1227">
        <f t="shared" si="67"/>
        <v>0.15189873417721519</v>
      </c>
      <c r="D354" s="1228">
        <v>430</v>
      </c>
      <c r="E354" s="1228">
        <f t="shared" si="68"/>
        <v>65.316455696202539</v>
      </c>
      <c r="F354" s="1229">
        <v>1</v>
      </c>
      <c r="G354" s="1228">
        <f t="shared" si="69"/>
        <v>65.319999999999993</v>
      </c>
      <c r="H354" s="1228">
        <f t="shared" si="70"/>
        <v>15.74</v>
      </c>
      <c r="I354" s="1235">
        <f t="shared" si="71"/>
        <v>81.059999999999988</v>
      </c>
    </row>
    <row r="355" spans="1:9" ht="66" x14ac:dyDescent="0.25">
      <c r="A355" s="465" t="s">
        <v>2504</v>
      </c>
      <c r="B355" s="1271"/>
      <c r="C355" s="1240"/>
      <c r="D355" s="1230"/>
      <c r="E355" s="1230"/>
      <c r="F355" s="1241"/>
      <c r="G355" s="1232">
        <f>G356+G361</f>
        <v>384.49</v>
      </c>
      <c r="H355" s="1232">
        <f>H356+H361</f>
        <v>92.63</v>
      </c>
      <c r="I355" s="1234">
        <f>I356+I361</f>
        <v>477.12</v>
      </c>
    </row>
    <row r="356" spans="1:9" ht="33" x14ac:dyDescent="0.25">
      <c r="A356" s="265" t="s">
        <v>10</v>
      </c>
      <c r="B356" s="1268"/>
      <c r="C356" s="1227"/>
      <c r="D356" s="1236"/>
      <c r="E356" s="1228"/>
      <c r="F356" s="1229"/>
      <c r="G356" s="1238">
        <f>SUM(G357:G360)</f>
        <v>231.52</v>
      </c>
      <c r="H356" s="1238">
        <f>SUM(H357:H360)</f>
        <v>55.78</v>
      </c>
      <c r="I356" s="1239">
        <f>SUM(I357:I360)</f>
        <v>287.3</v>
      </c>
    </row>
    <row r="357" spans="1:9" x14ac:dyDescent="0.25">
      <c r="A357" s="469" t="s">
        <v>27</v>
      </c>
      <c r="B357" s="1268">
        <v>22</v>
      </c>
      <c r="C357" s="1227">
        <f t="shared" si="67"/>
        <v>0.13924050632911392</v>
      </c>
      <c r="D357" s="1228">
        <v>658.21</v>
      </c>
      <c r="E357" s="1228">
        <f>D357*C357</f>
        <v>91.649493670886073</v>
      </c>
      <c r="F357" s="1229">
        <v>1</v>
      </c>
      <c r="G357" s="1228">
        <f t="shared" ref="G357:G360" si="72">ROUND(E357*F357,2)</f>
        <v>91.65</v>
      </c>
      <c r="H357" s="1228">
        <f t="shared" ref="H357:H360" si="73">ROUND(G357*0.2409,2)</f>
        <v>22.08</v>
      </c>
      <c r="I357" s="1235">
        <f t="shared" ref="I357:I360" si="74">G357+H357</f>
        <v>113.73</v>
      </c>
    </row>
    <row r="358" spans="1:9" x14ac:dyDescent="0.25">
      <c r="A358" s="469" t="s">
        <v>27</v>
      </c>
      <c r="B358" s="1268">
        <v>2</v>
      </c>
      <c r="C358" s="1227">
        <f t="shared" si="67"/>
        <v>1.2658227848101266E-2</v>
      </c>
      <c r="D358" s="1228">
        <v>743.45</v>
      </c>
      <c r="E358" s="1228">
        <f t="shared" ref="E358:E360" si="75">D358*C358</f>
        <v>9.410759493670886</v>
      </c>
      <c r="F358" s="1229">
        <v>1</v>
      </c>
      <c r="G358" s="1228">
        <f t="shared" si="72"/>
        <v>9.41</v>
      </c>
      <c r="H358" s="1228">
        <f t="shared" si="73"/>
        <v>2.27</v>
      </c>
      <c r="I358" s="1235">
        <f t="shared" si="74"/>
        <v>11.68</v>
      </c>
    </row>
    <row r="359" spans="1:9" x14ac:dyDescent="0.25">
      <c r="A359" s="469" t="s">
        <v>27</v>
      </c>
      <c r="B359" s="1268">
        <v>12</v>
      </c>
      <c r="C359" s="1227">
        <f t="shared" si="67"/>
        <v>7.5949367088607597E-2</v>
      </c>
      <c r="D359" s="1228">
        <v>658.21</v>
      </c>
      <c r="E359" s="1228">
        <f t="shared" si="75"/>
        <v>49.99063291139241</v>
      </c>
      <c r="F359" s="1229">
        <v>1</v>
      </c>
      <c r="G359" s="1228">
        <f t="shared" si="72"/>
        <v>49.99</v>
      </c>
      <c r="H359" s="1228">
        <f t="shared" si="73"/>
        <v>12.04</v>
      </c>
      <c r="I359" s="1235">
        <f t="shared" si="74"/>
        <v>62.03</v>
      </c>
    </row>
    <row r="360" spans="1:9" x14ac:dyDescent="0.25">
      <c r="A360" s="469" t="s">
        <v>27</v>
      </c>
      <c r="B360" s="1268">
        <v>15</v>
      </c>
      <c r="C360" s="1227">
        <f t="shared" si="67"/>
        <v>9.49367088607595E-2</v>
      </c>
      <c r="D360" s="1228">
        <v>847.63</v>
      </c>
      <c r="E360" s="1228">
        <f t="shared" si="75"/>
        <v>80.471202531645574</v>
      </c>
      <c r="F360" s="1229">
        <v>1</v>
      </c>
      <c r="G360" s="1228">
        <f t="shared" si="72"/>
        <v>80.47</v>
      </c>
      <c r="H360" s="1228">
        <f t="shared" si="73"/>
        <v>19.39</v>
      </c>
      <c r="I360" s="1235">
        <f t="shared" si="74"/>
        <v>99.86</v>
      </c>
    </row>
    <row r="361" spans="1:9" ht="33" x14ac:dyDescent="0.25">
      <c r="A361" s="265" t="s">
        <v>8</v>
      </c>
      <c r="B361" s="1268"/>
      <c r="C361" s="1227"/>
      <c r="D361" s="1236"/>
      <c r="E361" s="1228"/>
      <c r="F361" s="1229"/>
      <c r="G361" s="1238">
        <f>SUM(G362:G364)</f>
        <v>152.97</v>
      </c>
      <c r="H361" s="1238">
        <f>SUM(H362:H364)</f>
        <v>36.85</v>
      </c>
      <c r="I361" s="1239">
        <f>SUM(I362:I364)</f>
        <v>189.82</v>
      </c>
    </row>
    <row r="362" spans="1:9" x14ac:dyDescent="0.25">
      <c r="A362" s="469" t="s">
        <v>62</v>
      </c>
      <c r="B362" s="1268">
        <v>32</v>
      </c>
      <c r="C362" s="1227">
        <f t="shared" si="67"/>
        <v>0.20253164556962025</v>
      </c>
      <c r="D362" s="1228">
        <v>549.29999999999995</v>
      </c>
      <c r="E362" s="1228">
        <f t="shared" ref="E362:E364" si="76">D362*C362</f>
        <v>111.2506329113924</v>
      </c>
      <c r="F362" s="1229">
        <v>1</v>
      </c>
      <c r="G362" s="1228">
        <f t="shared" ref="G362:G364" si="77">ROUND(E362*F362,2)</f>
        <v>111.25</v>
      </c>
      <c r="H362" s="1228">
        <f t="shared" ref="H362:H364" si="78">ROUND(G362*0.2409,2)</f>
        <v>26.8</v>
      </c>
      <c r="I362" s="1235">
        <f t="shared" ref="I362:I364" si="79">G362+H362</f>
        <v>138.05000000000001</v>
      </c>
    </row>
    <row r="363" spans="1:9" x14ac:dyDescent="0.25">
      <c r="A363" s="469" t="s">
        <v>62</v>
      </c>
      <c r="B363" s="1268">
        <v>4</v>
      </c>
      <c r="C363" s="1227">
        <f t="shared" si="67"/>
        <v>2.5316455696202531E-2</v>
      </c>
      <c r="D363" s="1228">
        <v>549.29999999999995</v>
      </c>
      <c r="E363" s="1228">
        <f t="shared" si="76"/>
        <v>13.90632911392405</v>
      </c>
      <c r="F363" s="1229">
        <v>1</v>
      </c>
      <c r="G363" s="1228">
        <f t="shared" si="77"/>
        <v>13.91</v>
      </c>
      <c r="H363" s="1228">
        <f t="shared" si="78"/>
        <v>3.35</v>
      </c>
      <c r="I363" s="1235">
        <f t="shared" si="79"/>
        <v>17.260000000000002</v>
      </c>
    </row>
    <row r="364" spans="1:9" x14ac:dyDescent="0.25">
      <c r="A364" s="469" t="s">
        <v>62</v>
      </c>
      <c r="B364" s="1268">
        <v>8</v>
      </c>
      <c r="C364" s="1227">
        <f t="shared" si="67"/>
        <v>5.0632911392405063E-2</v>
      </c>
      <c r="D364" s="1228">
        <v>549.29999999999995</v>
      </c>
      <c r="E364" s="1228">
        <f t="shared" si="76"/>
        <v>27.8126582278481</v>
      </c>
      <c r="F364" s="1229">
        <v>1</v>
      </c>
      <c r="G364" s="1228">
        <f t="shared" si="77"/>
        <v>27.81</v>
      </c>
      <c r="H364" s="1228">
        <f t="shared" si="78"/>
        <v>6.7</v>
      </c>
      <c r="I364" s="1235">
        <f t="shared" si="79"/>
        <v>34.51</v>
      </c>
    </row>
    <row r="365" spans="1:9" ht="66" x14ac:dyDescent="0.25">
      <c r="A365" s="465" t="s">
        <v>2505</v>
      </c>
      <c r="B365" s="1271"/>
      <c r="C365" s="1240"/>
      <c r="D365" s="1230"/>
      <c r="E365" s="1230"/>
      <c r="F365" s="1241"/>
      <c r="G365" s="1232">
        <f>G366</f>
        <v>413.78000000000003</v>
      </c>
      <c r="H365" s="1232">
        <f>H366</f>
        <v>99.679999999999993</v>
      </c>
      <c r="I365" s="1234">
        <f>I366</f>
        <v>513.46</v>
      </c>
    </row>
    <row r="366" spans="1:9" ht="33" x14ac:dyDescent="0.25">
      <c r="A366" s="265" t="s">
        <v>10</v>
      </c>
      <c r="B366" s="1268"/>
      <c r="C366" s="1227"/>
      <c r="D366" s="1236"/>
      <c r="E366" s="1228"/>
      <c r="F366" s="1229"/>
      <c r="G366" s="1238">
        <f>SUM(G367:G369)</f>
        <v>413.78000000000003</v>
      </c>
      <c r="H366" s="1238">
        <f>SUM(H367:H369)</f>
        <v>99.679999999999993</v>
      </c>
      <c r="I366" s="1239">
        <f>SUM(I367:I369)</f>
        <v>513.46</v>
      </c>
    </row>
    <row r="367" spans="1:9" x14ac:dyDescent="0.25">
      <c r="A367" s="469" t="s">
        <v>2506</v>
      </c>
      <c r="B367" s="1268">
        <v>18</v>
      </c>
      <c r="C367" s="1227">
        <f>B367/158</f>
        <v>0.11392405063291139</v>
      </c>
      <c r="D367" s="1228">
        <v>658.21</v>
      </c>
      <c r="E367" s="1228">
        <f>D367*C367</f>
        <v>74.985949367088608</v>
      </c>
      <c r="F367" s="1229">
        <v>1</v>
      </c>
      <c r="G367" s="1228">
        <f t="shared" ref="G367:G369" si="80">ROUND(E367*F367,2)</f>
        <v>74.989999999999995</v>
      </c>
      <c r="H367" s="1228">
        <f t="shared" ref="H367:H369" si="81">ROUND(G367*0.2409,2)</f>
        <v>18.07</v>
      </c>
      <c r="I367" s="1235">
        <f>G367+H367</f>
        <v>93.06</v>
      </c>
    </row>
    <row r="368" spans="1:9" x14ac:dyDescent="0.25">
      <c r="A368" s="469" t="s">
        <v>612</v>
      </c>
      <c r="B368" s="1268">
        <v>48</v>
      </c>
      <c r="C368" s="1227">
        <f t="shared" si="67"/>
        <v>0.30379746835443039</v>
      </c>
      <c r="D368" s="1228">
        <v>743.45</v>
      </c>
      <c r="E368" s="1228">
        <f t="shared" ref="E368:E369" si="82">D368*C368</f>
        <v>225.85822784810128</v>
      </c>
      <c r="F368" s="1229">
        <v>1</v>
      </c>
      <c r="G368" s="1228">
        <f t="shared" si="80"/>
        <v>225.86</v>
      </c>
      <c r="H368" s="1228">
        <f t="shared" si="81"/>
        <v>54.41</v>
      </c>
      <c r="I368" s="1235">
        <f t="shared" ref="I368:I369" si="83">G368+H368</f>
        <v>280.27</v>
      </c>
    </row>
    <row r="369" spans="1:9" x14ac:dyDescent="0.25">
      <c r="A369" s="469" t="s">
        <v>612</v>
      </c>
      <c r="B369" s="1268">
        <v>24</v>
      </c>
      <c r="C369" s="1227">
        <f t="shared" si="67"/>
        <v>0.15189873417721519</v>
      </c>
      <c r="D369" s="1228">
        <v>743.45</v>
      </c>
      <c r="E369" s="1228">
        <f t="shared" si="82"/>
        <v>112.92911392405064</v>
      </c>
      <c r="F369" s="1229">
        <v>1</v>
      </c>
      <c r="G369" s="1228">
        <f t="shared" si="80"/>
        <v>112.93</v>
      </c>
      <c r="H369" s="1228">
        <f t="shared" si="81"/>
        <v>27.2</v>
      </c>
      <c r="I369" s="1235">
        <f t="shared" si="83"/>
        <v>140.13</v>
      </c>
    </row>
    <row r="370" spans="1:9" ht="66" x14ac:dyDescent="0.25">
      <c r="A370" s="465" t="s">
        <v>2507</v>
      </c>
      <c r="B370" s="1271"/>
      <c r="C370" s="1240"/>
      <c r="D370" s="1230"/>
      <c r="E370" s="1230"/>
      <c r="F370" s="1241"/>
      <c r="G370" s="1232">
        <f>G371+G375+G391+G402</f>
        <v>9951.9100000000017</v>
      </c>
      <c r="H370" s="1232">
        <f>H371+H375+H391+H402</f>
        <v>2397.4300000000003</v>
      </c>
      <c r="I370" s="1234">
        <f>I371+I375+I391+I402</f>
        <v>12349.340000000002</v>
      </c>
    </row>
    <row r="371" spans="1:9" ht="33" x14ac:dyDescent="0.25">
      <c r="A371" s="472" t="s">
        <v>10</v>
      </c>
      <c r="B371" s="1268"/>
      <c r="C371" s="1227"/>
      <c r="D371" s="1236"/>
      <c r="E371" s="1228"/>
      <c r="F371" s="1229"/>
      <c r="G371" s="1238">
        <f>SUM(G372:G374)</f>
        <v>1189.72</v>
      </c>
      <c r="H371" s="1238">
        <f>SUM(H372:H374)</f>
        <v>286.60000000000002</v>
      </c>
      <c r="I371" s="1239">
        <f>SUM(I372:I374)</f>
        <v>1476.3200000000002</v>
      </c>
    </row>
    <row r="372" spans="1:9" x14ac:dyDescent="0.25">
      <c r="A372" s="469" t="s">
        <v>2508</v>
      </c>
      <c r="B372" s="1268">
        <v>51</v>
      </c>
      <c r="C372" s="1227">
        <f t="shared" si="67"/>
        <v>0.32278481012658228</v>
      </c>
      <c r="D372" s="1236">
        <v>1325.9</v>
      </c>
      <c r="E372" s="1228">
        <f>D372*C372</f>
        <v>427.98037974683547</v>
      </c>
      <c r="F372" s="1244">
        <v>1</v>
      </c>
      <c r="G372" s="1228">
        <f>ROUND(E372*F372,2)</f>
        <v>427.98</v>
      </c>
      <c r="H372" s="1228">
        <f>ROUND(G372*0.2409,2)</f>
        <v>103.1</v>
      </c>
      <c r="I372" s="1235">
        <f>G372+H372</f>
        <v>531.08000000000004</v>
      </c>
    </row>
    <row r="373" spans="1:9" x14ac:dyDescent="0.25">
      <c r="A373" s="469" t="s">
        <v>2509</v>
      </c>
      <c r="B373" s="1268">
        <v>60</v>
      </c>
      <c r="C373" s="1227">
        <f t="shared" si="67"/>
        <v>0.379746835443038</v>
      </c>
      <c r="D373" s="1236">
        <v>1324.01</v>
      </c>
      <c r="E373" s="1228">
        <f t="shared" ref="E373:E374" si="84">D373*C373</f>
        <v>502.78860759493676</v>
      </c>
      <c r="F373" s="1244">
        <v>1</v>
      </c>
      <c r="G373" s="1228">
        <f t="shared" ref="G373:G374" si="85">ROUND(E373*F373,2)</f>
        <v>502.79</v>
      </c>
      <c r="H373" s="1228">
        <f t="shared" ref="H373:H374" si="86">ROUND(G373*0.2409,2)</f>
        <v>121.12</v>
      </c>
      <c r="I373" s="1235">
        <f t="shared" ref="I373:I374" si="87">G373+H373</f>
        <v>623.91000000000008</v>
      </c>
    </row>
    <row r="374" spans="1:9" x14ac:dyDescent="0.25">
      <c r="A374" s="469" t="s">
        <v>2510</v>
      </c>
      <c r="B374" s="1268">
        <v>36</v>
      </c>
      <c r="C374" s="1227">
        <f t="shared" si="67"/>
        <v>0.22784810126582278</v>
      </c>
      <c r="D374" s="1236">
        <v>1136.49</v>
      </c>
      <c r="E374" s="1228">
        <f t="shared" si="84"/>
        <v>258.94708860759494</v>
      </c>
      <c r="F374" s="1244">
        <v>1</v>
      </c>
      <c r="G374" s="1228">
        <f t="shared" si="85"/>
        <v>258.95</v>
      </c>
      <c r="H374" s="1228">
        <f t="shared" si="86"/>
        <v>62.38</v>
      </c>
      <c r="I374" s="1235">
        <f t="shared" si="87"/>
        <v>321.33</v>
      </c>
    </row>
    <row r="375" spans="1:9" ht="33" x14ac:dyDescent="0.25">
      <c r="A375" s="265" t="s">
        <v>8</v>
      </c>
      <c r="B375" s="1268"/>
      <c r="C375" s="1227"/>
      <c r="D375" s="1236"/>
      <c r="E375" s="1228"/>
      <c r="F375" s="1244"/>
      <c r="G375" s="1238">
        <f>SUM(G376:G390)</f>
        <v>5140.2000000000007</v>
      </c>
      <c r="H375" s="1238">
        <f>SUM(H376:H390)</f>
        <v>1238.27</v>
      </c>
      <c r="I375" s="1239">
        <f>SUM(I376:I390)</f>
        <v>6378.47</v>
      </c>
    </row>
    <row r="376" spans="1:9" x14ac:dyDescent="0.25">
      <c r="A376" s="256" t="s">
        <v>612</v>
      </c>
      <c r="B376" s="1268">
        <v>158</v>
      </c>
      <c r="C376" s="1227">
        <f t="shared" si="67"/>
        <v>1</v>
      </c>
      <c r="D376" s="1228">
        <v>658.21</v>
      </c>
      <c r="E376" s="1228">
        <f t="shared" ref="E376:E445" si="88">D376*C376</f>
        <v>658.21</v>
      </c>
      <c r="F376" s="1245">
        <v>1</v>
      </c>
      <c r="G376" s="1228">
        <f t="shared" ref="G376:G390" si="89">ROUND(E376*F376,2)</f>
        <v>658.21</v>
      </c>
      <c r="H376" s="1228">
        <f t="shared" ref="H376:H440" si="90">ROUND(G376*0.2409,2)</f>
        <v>158.56</v>
      </c>
      <c r="I376" s="1235">
        <f t="shared" ref="I376:I440" si="91">G376+H376</f>
        <v>816.77</v>
      </c>
    </row>
    <row r="377" spans="1:9" x14ac:dyDescent="0.25">
      <c r="A377" s="469" t="s">
        <v>612</v>
      </c>
      <c r="B377" s="1268">
        <v>48</v>
      </c>
      <c r="C377" s="1227">
        <f t="shared" si="67"/>
        <v>0.30379746835443039</v>
      </c>
      <c r="D377" s="1236">
        <v>658.21</v>
      </c>
      <c r="E377" s="1228">
        <f t="shared" si="88"/>
        <v>199.96253164556964</v>
      </c>
      <c r="F377" s="1245">
        <v>1</v>
      </c>
      <c r="G377" s="1228">
        <f t="shared" si="89"/>
        <v>199.96</v>
      </c>
      <c r="H377" s="1228">
        <f t="shared" si="90"/>
        <v>48.17</v>
      </c>
      <c r="I377" s="1235">
        <f t="shared" si="91"/>
        <v>248.13</v>
      </c>
    </row>
    <row r="378" spans="1:9" x14ac:dyDescent="0.25">
      <c r="A378" s="469" t="s">
        <v>612</v>
      </c>
      <c r="B378" s="1268">
        <v>24</v>
      </c>
      <c r="C378" s="1227">
        <f t="shared" si="67"/>
        <v>0.15189873417721519</v>
      </c>
      <c r="D378" s="1236">
        <v>695</v>
      </c>
      <c r="E378" s="1228">
        <f t="shared" si="88"/>
        <v>105.56962025316456</v>
      </c>
      <c r="F378" s="1245">
        <v>1</v>
      </c>
      <c r="G378" s="1228">
        <f t="shared" si="89"/>
        <v>105.57</v>
      </c>
      <c r="H378" s="1228">
        <f t="shared" si="90"/>
        <v>25.43</v>
      </c>
      <c r="I378" s="1235">
        <f t="shared" si="91"/>
        <v>131</v>
      </c>
    </row>
    <row r="379" spans="1:9" x14ac:dyDescent="0.25">
      <c r="A379" s="469" t="s">
        <v>612</v>
      </c>
      <c r="B379" s="1268">
        <v>96</v>
      </c>
      <c r="C379" s="1227">
        <f t="shared" si="67"/>
        <v>0.60759493670886078</v>
      </c>
      <c r="D379" s="1236">
        <v>658.21</v>
      </c>
      <c r="E379" s="1228">
        <f t="shared" si="88"/>
        <v>399.92506329113928</v>
      </c>
      <c r="F379" s="1245">
        <v>1</v>
      </c>
      <c r="G379" s="1228">
        <f t="shared" si="89"/>
        <v>399.93</v>
      </c>
      <c r="H379" s="1228">
        <f t="shared" si="90"/>
        <v>96.34</v>
      </c>
      <c r="I379" s="1235">
        <f t="shared" si="91"/>
        <v>496.27</v>
      </c>
    </row>
    <row r="380" spans="1:9" x14ac:dyDescent="0.25">
      <c r="A380" s="256" t="s">
        <v>612</v>
      </c>
      <c r="B380" s="1268">
        <v>40</v>
      </c>
      <c r="C380" s="1227">
        <f t="shared" si="67"/>
        <v>0.25316455696202533</v>
      </c>
      <c r="D380" s="1228">
        <v>785</v>
      </c>
      <c r="E380" s="1228">
        <f t="shared" si="88"/>
        <v>198.73417721518987</v>
      </c>
      <c r="F380" s="1245">
        <v>1</v>
      </c>
      <c r="G380" s="1228">
        <f t="shared" si="89"/>
        <v>198.73</v>
      </c>
      <c r="H380" s="1228">
        <f t="shared" si="90"/>
        <v>47.87</v>
      </c>
      <c r="I380" s="1235">
        <f t="shared" si="91"/>
        <v>246.6</v>
      </c>
    </row>
    <row r="381" spans="1:9" x14ac:dyDescent="0.25">
      <c r="A381" s="256" t="s">
        <v>612</v>
      </c>
      <c r="B381" s="1268">
        <v>36</v>
      </c>
      <c r="C381" s="1227">
        <f t="shared" si="67"/>
        <v>0.22784810126582278</v>
      </c>
      <c r="D381" s="1228">
        <v>695</v>
      </c>
      <c r="E381" s="1228">
        <f t="shared" si="88"/>
        <v>158.35443037974684</v>
      </c>
      <c r="F381" s="1245">
        <v>1</v>
      </c>
      <c r="G381" s="1228">
        <f t="shared" si="89"/>
        <v>158.35</v>
      </c>
      <c r="H381" s="1228">
        <f t="shared" si="90"/>
        <v>38.15</v>
      </c>
      <c r="I381" s="1235">
        <f t="shared" si="91"/>
        <v>196.5</v>
      </c>
    </row>
    <row r="382" spans="1:9" x14ac:dyDescent="0.25">
      <c r="A382" s="216" t="s">
        <v>1418</v>
      </c>
      <c r="B382" s="1074">
        <v>24</v>
      </c>
      <c r="C382" s="1069">
        <f t="shared" si="67"/>
        <v>0.15189873417721519</v>
      </c>
      <c r="D382" s="225">
        <v>785</v>
      </c>
      <c r="E382" s="1228">
        <f t="shared" si="88"/>
        <v>119.24050632911393</v>
      </c>
      <c r="F382" s="1245">
        <v>1</v>
      </c>
      <c r="G382" s="1228">
        <f t="shared" si="89"/>
        <v>119.24</v>
      </c>
      <c r="H382" s="1228">
        <f t="shared" si="90"/>
        <v>28.72</v>
      </c>
      <c r="I382" s="1235">
        <f t="shared" si="91"/>
        <v>147.95999999999998</v>
      </c>
    </row>
    <row r="383" spans="1:9" x14ac:dyDescent="0.25">
      <c r="A383" s="256" t="s">
        <v>1418</v>
      </c>
      <c r="B383" s="1268">
        <v>30</v>
      </c>
      <c r="C383" s="1227">
        <f t="shared" si="67"/>
        <v>0.189873417721519</v>
      </c>
      <c r="D383" s="1228">
        <v>743.45</v>
      </c>
      <c r="E383" s="1228">
        <f t="shared" si="88"/>
        <v>141.16139240506331</v>
      </c>
      <c r="F383" s="1245">
        <v>1</v>
      </c>
      <c r="G383" s="1228">
        <f t="shared" si="89"/>
        <v>141.16</v>
      </c>
      <c r="H383" s="1228">
        <f t="shared" si="90"/>
        <v>34.01</v>
      </c>
      <c r="I383" s="1235">
        <f t="shared" si="91"/>
        <v>175.17</v>
      </c>
    </row>
    <row r="384" spans="1:9" x14ac:dyDescent="0.25">
      <c r="A384" s="256" t="s">
        <v>1418</v>
      </c>
      <c r="B384" s="1268">
        <v>69</v>
      </c>
      <c r="C384" s="1227">
        <f t="shared" si="67"/>
        <v>0.43670886075949367</v>
      </c>
      <c r="D384" s="1228">
        <v>743.45</v>
      </c>
      <c r="E384" s="1228">
        <f t="shared" si="88"/>
        <v>324.67120253164558</v>
      </c>
      <c r="F384" s="1245">
        <v>1</v>
      </c>
      <c r="G384" s="1228">
        <f t="shared" si="89"/>
        <v>324.67</v>
      </c>
      <c r="H384" s="1228">
        <f t="shared" si="90"/>
        <v>78.209999999999994</v>
      </c>
      <c r="I384" s="1235">
        <f t="shared" si="91"/>
        <v>402.88</v>
      </c>
    </row>
    <row r="385" spans="1:9" x14ac:dyDescent="0.25">
      <c r="A385" s="256" t="s">
        <v>1418</v>
      </c>
      <c r="B385" s="1268">
        <v>132</v>
      </c>
      <c r="C385" s="1227">
        <f t="shared" si="67"/>
        <v>0.83544303797468356</v>
      </c>
      <c r="D385" s="1228">
        <v>743.45</v>
      </c>
      <c r="E385" s="1228">
        <f t="shared" si="88"/>
        <v>621.11012658227855</v>
      </c>
      <c r="F385" s="1245">
        <v>1</v>
      </c>
      <c r="G385" s="1228">
        <f t="shared" si="89"/>
        <v>621.11</v>
      </c>
      <c r="H385" s="1228">
        <f t="shared" si="90"/>
        <v>149.63</v>
      </c>
      <c r="I385" s="1235">
        <f t="shared" si="91"/>
        <v>770.74</v>
      </c>
    </row>
    <row r="386" spans="1:9" x14ac:dyDescent="0.25">
      <c r="A386" s="256" t="s">
        <v>1418</v>
      </c>
      <c r="B386" s="1268">
        <v>48</v>
      </c>
      <c r="C386" s="1227">
        <f t="shared" si="67"/>
        <v>0.30379746835443039</v>
      </c>
      <c r="D386" s="1228">
        <v>743.45</v>
      </c>
      <c r="E386" s="1228">
        <f t="shared" si="88"/>
        <v>225.85822784810128</v>
      </c>
      <c r="F386" s="1245">
        <v>1</v>
      </c>
      <c r="G386" s="1228">
        <f t="shared" si="89"/>
        <v>225.86</v>
      </c>
      <c r="H386" s="1228">
        <f t="shared" si="90"/>
        <v>54.41</v>
      </c>
      <c r="I386" s="1235">
        <f t="shared" si="91"/>
        <v>280.27</v>
      </c>
    </row>
    <row r="387" spans="1:9" x14ac:dyDescent="0.25">
      <c r="A387" s="256" t="s">
        <v>2511</v>
      </c>
      <c r="B387" s="1268">
        <v>158</v>
      </c>
      <c r="C387" s="1227">
        <f t="shared" si="67"/>
        <v>1</v>
      </c>
      <c r="D387" s="1228">
        <v>743.45</v>
      </c>
      <c r="E387" s="1228">
        <f t="shared" si="88"/>
        <v>743.45</v>
      </c>
      <c r="F387" s="1245">
        <v>1</v>
      </c>
      <c r="G387" s="1228">
        <f t="shared" si="89"/>
        <v>743.45</v>
      </c>
      <c r="H387" s="1228">
        <f t="shared" si="90"/>
        <v>179.1</v>
      </c>
      <c r="I387" s="1235">
        <f t="shared" si="91"/>
        <v>922.55000000000007</v>
      </c>
    </row>
    <row r="388" spans="1:9" x14ac:dyDescent="0.25">
      <c r="A388" s="256" t="s">
        <v>2511</v>
      </c>
      <c r="B388" s="1268">
        <v>144</v>
      </c>
      <c r="C388" s="1227">
        <f t="shared" si="67"/>
        <v>0.91139240506329111</v>
      </c>
      <c r="D388" s="1228">
        <v>743.45</v>
      </c>
      <c r="E388" s="1228">
        <f t="shared" si="88"/>
        <v>677.57468354430387</v>
      </c>
      <c r="F388" s="1245">
        <v>1</v>
      </c>
      <c r="G388" s="1228">
        <f t="shared" si="89"/>
        <v>677.57</v>
      </c>
      <c r="H388" s="1228">
        <f t="shared" si="90"/>
        <v>163.22999999999999</v>
      </c>
      <c r="I388" s="1235">
        <f t="shared" si="91"/>
        <v>840.80000000000007</v>
      </c>
    </row>
    <row r="389" spans="1:9" x14ac:dyDescent="0.25">
      <c r="A389" s="256" t="s">
        <v>2511</v>
      </c>
      <c r="B389" s="1268">
        <v>34</v>
      </c>
      <c r="C389" s="1227">
        <f t="shared" si="67"/>
        <v>0.21518987341772153</v>
      </c>
      <c r="D389" s="1228">
        <v>785</v>
      </c>
      <c r="E389" s="1228">
        <f t="shared" si="88"/>
        <v>168.92405063291139</v>
      </c>
      <c r="F389" s="1245">
        <v>1</v>
      </c>
      <c r="G389" s="1228">
        <f t="shared" si="89"/>
        <v>168.92</v>
      </c>
      <c r="H389" s="1228">
        <f t="shared" si="90"/>
        <v>40.69</v>
      </c>
      <c r="I389" s="1235">
        <f t="shared" si="91"/>
        <v>209.60999999999999</v>
      </c>
    </row>
    <row r="390" spans="1:9" x14ac:dyDescent="0.25">
      <c r="A390" s="256" t="s">
        <v>2511</v>
      </c>
      <c r="B390" s="1268">
        <v>80</v>
      </c>
      <c r="C390" s="1227">
        <f t="shared" si="67"/>
        <v>0.50632911392405067</v>
      </c>
      <c r="D390" s="1228">
        <v>785</v>
      </c>
      <c r="E390" s="1228">
        <f t="shared" si="88"/>
        <v>397.46835443037975</v>
      </c>
      <c r="F390" s="1245">
        <v>1</v>
      </c>
      <c r="G390" s="1228">
        <f t="shared" si="89"/>
        <v>397.47</v>
      </c>
      <c r="H390" s="1228">
        <f t="shared" si="90"/>
        <v>95.75</v>
      </c>
      <c r="I390" s="1235">
        <f t="shared" si="91"/>
        <v>493.22</v>
      </c>
    </row>
    <row r="391" spans="1:9" ht="33" x14ac:dyDescent="0.25">
      <c r="A391" s="265" t="s">
        <v>8</v>
      </c>
      <c r="B391" s="1268"/>
      <c r="C391" s="1227"/>
      <c r="D391" s="1236"/>
      <c r="E391" s="1228"/>
      <c r="F391" s="1245"/>
      <c r="G391" s="1238">
        <f>SUM(G392:G401)</f>
        <v>2658.5699999999997</v>
      </c>
      <c r="H391" s="1238">
        <f>SUM(H392:H401)</f>
        <v>640.47</v>
      </c>
      <c r="I391" s="1239">
        <f>SUM(I392:I401)</f>
        <v>3299.0400000000004</v>
      </c>
    </row>
    <row r="392" spans="1:9" x14ac:dyDescent="0.25">
      <c r="A392" s="256" t="s">
        <v>62</v>
      </c>
      <c r="B392" s="1268">
        <v>30</v>
      </c>
      <c r="C392" s="1227">
        <f t="shared" si="67"/>
        <v>0.189873417721519</v>
      </c>
      <c r="D392" s="1228">
        <v>549.29999999999995</v>
      </c>
      <c r="E392" s="1228">
        <f t="shared" si="88"/>
        <v>104.29746835443038</v>
      </c>
      <c r="F392" s="1245">
        <v>1</v>
      </c>
      <c r="G392" s="1228">
        <f t="shared" ref="G392:G445" si="92">ROUND(E392*F392,2)</f>
        <v>104.3</v>
      </c>
      <c r="H392" s="1228">
        <f t="shared" si="90"/>
        <v>25.13</v>
      </c>
      <c r="I392" s="1235">
        <f t="shared" si="91"/>
        <v>129.43</v>
      </c>
    </row>
    <row r="393" spans="1:9" x14ac:dyDescent="0.25">
      <c r="A393" s="256" t="s">
        <v>62</v>
      </c>
      <c r="B393" s="1268">
        <v>82</v>
      </c>
      <c r="C393" s="1227">
        <f t="shared" si="67"/>
        <v>0.51898734177215189</v>
      </c>
      <c r="D393" s="1228">
        <v>549.29999999999995</v>
      </c>
      <c r="E393" s="1228">
        <f t="shared" si="88"/>
        <v>285.07974683544302</v>
      </c>
      <c r="F393" s="1245">
        <v>1</v>
      </c>
      <c r="G393" s="1228">
        <f t="shared" si="92"/>
        <v>285.08</v>
      </c>
      <c r="H393" s="1228">
        <f t="shared" si="90"/>
        <v>68.680000000000007</v>
      </c>
      <c r="I393" s="1235">
        <f t="shared" si="91"/>
        <v>353.76</v>
      </c>
    </row>
    <row r="394" spans="1:9" x14ac:dyDescent="0.25">
      <c r="A394" s="256" t="s">
        <v>62</v>
      </c>
      <c r="B394" s="1268">
        <v>70</v>
      </c>
      <c r="C394" s="1227">
        <f t="shared" si="67"/>
        <v>0.44303797468354428</v>
      </c>
      <c r="D394" s="1228">
        <v>549.29999999999995</v>
      </c>
      <c r="E394" s="1228">
        <f t="shared" si="88"/>
        <v>243.36075949367086</v>
      </c>
      <c r="F394" s="1245">
        <v>1</v>
      </c>
      <c r="G394" s="1228">
        <f t="shared" si="92"/>
        <v>243.36</v>
      </c>
      <c r="H394" s="1228">
        <f t="shared" si="90"/>
        <v>58.63</v>
      </c>
      <c r="I394" s="1235">
        <f t="shared" si="91"/>
        <v>301.99</v>
      </c>
    </row>
    <row r="395" spans="1:9" x14ac:dyDescent="0.25">
      <c r="A395" s="256" t="s">
        <v>62</v>
      </c>
      <c r="B395" s="1268">
        <v>64</v>
      </c>
      <c r="C395" s="1227">
        <f t="shared" si="67"/>
        <v>0.4050632911392405</v>
      </c>
      <c r="D395" s="1228">
        <v>549.29999999999995</v>
      </c>
      <c r="E395" s="1228">
        <f t="shared" si="88"/>
        <v>222.5012658227848</v>
      </c>
      <c r="F395" s="1245">
        <v>1</v>
      </c>
      <c r="G395" s="1228">
        <f t="shared" si="92"/>
        <v>222.5</v>
      </c>
      <c r="H395" s="1228">
        <f t="shared" si="90"/>
        <v>53.6</v>
      </c>
      <c r="I395" s="1235">
        <f t="shared" si="91"/>
        <v>276.10000000000002</v>
      </c>
    </row>
    <row r="396" spans="1:9" x14ac:dyDescent="0.25">
      <c r="A396" s="256" t="s">
        <v>62</v>
      </c>
      <c r="B396" s="1268">
        <v>54</v>
      </c>
      <c r="C396" s="1227">
        <f t="shared" si="67"/>
        <v>0.34177215189873417</v>
      </c>
      <c r="D396" s="1228">
        <v>580</v>
      </c>
      <c r="E396" s="1228">
        <f t="shared" si="88"/>
        <v>198.22784810126581</v>
      </c>
      <c r="F396" s="1245">
        <v>1</v>
      </c>
      <c r="G396" s="1228">
        <f t="shared" si="92"/>
        <v>198.23</v>
      </c>
      <c r="H396" s="1228">
        <f t="shared" si="90"/>
        <v>47.75</v>
      </c>
      <c r="I396" s="1235">
        <f t="shared" si="91"/>
        <v>245.98</v>
      </c>
    </row>
    <row r="397" spans="1:9" x14ac:dyDescent="0.25">
      <c r="A397" s="256" t="s">
        <v>62</v>
      </c>
      <c r="B397" s="1268">
        <v>158</v>
      </c>
      <c r="C397" s="1227">
        <f t="shared" si="67"/>
        <v>1</v>
      </c>
      <c r="D397" s="1228">
        <v>549.29999999999995</v>
      </c>
      <c r="E397" s="1228">
        <f t="shared" si="88"/>
        <v>549.29999999999995</v>
      </c>
      <c r="F397" s="1245">
        <v>1</v>
      </c>
      <c r="G397" s="1228">
        <f t="shared" si="92"/>
        <v>549.29999999999995</v>
      </c>
      <c r="H397" s="1228">
        <f t="shared" si="90"/>
        <v>132.33000000000001</v>
      </c>
      <c r="I397" s="1235">
        <f t="shared" si="91"/>
        <v>681.63</v>
      </c>
    </row>
    <row r="398" spans="1:9" x14ac:dyDescent="0.25">
      <c r="A398" s="256" t="s">
        <v>62</v>
      </c>
      <c r="B398" s="1268">
        <v>158</v>
      </c>
      <c r="C398" s="1227">
        <f t="shared" si="67"/>
        <v>1</v>
      </c>
      <c r="D398" s="1228">
        <v>549.29999999999995</v>
      </c>
      <c r="E398" s="1228">
        <f t="shared" si="88"/>
        <v>549.29999999999995</v>
      </c>
      <c r="F398" s="1245">
        <v>1</v>
      </c>
      <c r="G398" s="1228">
        <f t="shared" si="92"/>
        <v>549.29999999999995</v>
      </c>
      <c r="H398" s="1228">
        <f t="shared" si="90"/>
        <v>132.33000000000001</v>
      </c>
      <c r="I398" s="1235">
        <f t="shared" si="91"/>
        <v>681.63</v>
      </c>
    </row>
    <row r="399" spans="1:9" x14ac:dyDescent="0.25">
      <c r="A399" s="256" t="s">
        <v>62</v>
      </c>
      <c r="B399" s="1268">
        <v>62</v>
      </c>
      <c r="C399" s="1227">
        <f t="shared" si="67"/>
        <v>0.39240506329113922</v>
      </c>
      <c r="D399" s="1228">
        <v>430</v>
      </c>
      <c r="E399" s="1228">
        <f t="shared" si="88"/>
        <v>168.73417721518987</v>
      </c>
      <c r="F399" s="1245">
        <v>1</v>
      </c>
      <c r="G399" s="1228">
        <f t="shared" si="92"/>
        <v>168.73</v>
      </c>
      <c r="H399" s="1228">
        <f t="shared" si="90"/>
        <v>40.65</v>
      </c>
      <c r="I399" s="1235">
        <f t="shared" si="91"/>
        <v>209.38</v>
      </c>
    </row>
    <row r="400" spans="1:9" x14ac:dyDescent="0.25">
      <c r="A400" s="256" t="s">
        <v>62</v>
      </c>
      <c r="B400" s="1268">
        <v>45</v>
      </c>
      <c r="C400" s="1227">
        <f t="shared" si="67"/>
        <v>0.2848101265822785</v>
      </c>
      <c r="D400" s="1228">
        <v>600</v>
      </c>
      <c r="E400" s="1228">
        <f t="shared" si="88"/>
        <v>170.8860759493671</v>
      </c>
      <c r="F400" s="1245">
        <v>1</v>
      </c>
      <c r="G400" s="1228">
        <f t="shared" si="92"/>
        <v>170.89</v>
      </c>
      <c r="H400" s="1228">
        <f t="shared" si="90"/>
        <v>41.17</v>
      </c>
      <c r="I400" s="1235">
        <f t="shared" si="91"/>
        <v>212.06</v>
      </c>
    </row>
    <row r="401" spans="1:9" x14ac:dyDescent="0.25">
      <c r="A401" s="256" t="s">
        <v>62</v>
      </c>
      <c r="B401" s="1268">
        <v>48</v>
      </c>
      <c r="C401" s="1227">
        <f t="shared" si="67"/>
        <v>0.30379746835443039</v>
      </c>
      <c r="D401" s="1228">
        <v>549.29999999999995</v>
      </c>
      <c r="E401" s="1228">
        <f t="shared" si="88"/>
        <v>166.87594936708859</v>
      </c>
      <c r="F401" s="1245">
        <v>1</v>
      </c>
      <c r="G401" s="1228">
        <f t="shared" si="92"/>
        <v>166.88</v>
      </c>
      <c r="H401" s="1228">
        <f t="shared" si="90"/>
        <v>40.200000000000003</v>
      </c>
      <c r="I401" s="1235">
        <f t="shared" si="91"/>
        <v>207.07999999999998</v>
      </c>
    </row>
    <row r="402" spans="1:9" x14ac:dyDescent="0.25">
      <c r="A402" s="472" t="s">
        <v>7</v>
      </c>
      <c r="B402" s="1268"/>
      <c r="C402" s="1227"/>
      <c r="D402" s="1228"/>
      <c r="E402" s="1228"/>
      <c r="F402" s="1245"/>
      <c r="G402" s="1238">
        <f>SUM(G403:G405)</f>
        <v>963.42</v>
      </c>
      <c r="H402" s="1238">
        <f>SUM(H403:H405)</f>
        <v>232.08999999999997</v>
      </c>
      <c r="I402" s="1239">
        <f>SUM(I403:I405)</f>
        <v>1195.51</v>
      </c>
    </row>
    <row r="403" spans="1:9" x14ac:dyDescent="0.25">
      <c r="A403" s="256" t="s">
        <v>63</v>
      </c>
      <c r="B403" s="1268">
        <v>120</v>
      </c>
      <c r="C403" s="1227">
        <f t="shared" si="67"/>
        <v>0.759493670886076</v>
      </c>
      <c r="D403" s="1228">
        <v>430</v>
      </c>
      <c r="E403" s="1228">
        <f t="shared" si="88"/>
        <v>326.58227848101268</v>
      </c>
      <c r="F403" s="1245">
        <v>1</v>
      </c>
      <c r="G403" s="1228">
        <f t="shared" si="92"/>
        <v>326.58</v>
      </c>
      <c r="H403" s="1228">
        <f t="shared" si="90"/>
        <v>78.67</v>
      </c>
      <c r="I403" s="1235">
        <f t="shared" si="91"/>
        <v>405.25</v>
      </c>
    </row>
    <row r="404" spans="1:9" x14ac:dyDescent="0.25">
      <c r="A404" s="256" t="s">
        <v>76</v>
      </c>
      <c r="B404" s="1268">
        <v>158</v>
      </c>
      <c r="C404" s="1227">
        <f t="shared" si="67"/>
        <v>1</v>
      </c>
      <c r="D404" s="1228">
        <v>430</v>
      </c>
      <c r="E404" s="1228">
        <f t="shared" si="88"/>
        <v>430</v>
      </c>
      <c r="F404" s="1245">
        <v>1</v>
      </c>
      <c r="G404" s="1228">
        <f t="shared" si="92"/>
        <v>430</v>
      </c>
      <c r="H404" s="1228">
        <f t="shared" si="90"/>
        <v>103.59</v>
      </c>
      <c r="I404" s="1235">
        <f t="shared" si="91"/>
        <v>533.59</v>
      </c>
    </row>
    <row r="405" spans="1:9" x14ac:dyDescent="0.25">
      <c r="A405" s="256" t="s">
        <v>759</v>
      </c>
      <c r="B405" s="1268">
        <v>76</v>
      </c>
      <c r="C405" s="1227">
        <f t="shared" si="67"/>
        <v>0.48101265822784811</v>
      </c>
      <c r="D405" s="1228">
        <v>430</v>
      </c>
      <c r="E405" s="1228">
        <f t="shared" si="88"/>
        <v>206.8354430379747</v>
      </c>
      <c r="F405" s="1245">
        <v>1</v>
      </c>
      <c r="G405" s="1228">
        <f t="shared" si="92"/>
        <v>206.84</v>
      </c>
      <c r="H405" s="1228">
        <f t="shared" si="90"/>
        <v>49.83</v>
      </c>
      <c r="I405" s="1235">
        <f t="shared" si="91"/>
        <v>256.67</v>
      </c>
    </row>
    <row r="406" spans="1:9" ht="66" x14ac:dyDescent="0.25">
      <c r="A406" s="475" t="s">
        <v>2512</v>
      </c>
      <c r="B406" s="1271"/>
      <c r="C406" s="1240"/>
      <c r="D406" s="1230"/>
      <c r="E406" s="1230"/>
      <c r="F406" s="1246"/>
      <c r="G406" s="1232">
        <f>G407+G412+G425+G430</f>
        <v>5409.119999999999</v>
      </c>
      <c r="H406" s="1232">
        <f>H407+H412+H425+H430</f>
        <v>1303.07</v>
      </c>
      <c r="I406" s="1234">
        <f>I407+I412+I425+I430</f>
        <v>6712.19</v>
      </c>
    </row>
    <row r="407" spans="1:9" ht="33" x14ac:dyDescent="0.25">
      <c r="A407" s="472" t="s">
        <v>10</v>
      </c>
      <c r="B407" s="1268"/>
      <c r="C407" s="1227"/>
      <c r="D407" s="1228"/>
      <c r="E407" s="1228"/>
      <c r="F407" s="1247"/>
      <c r="G407" s="1238">
        <f>SUM(G408:G411)</f>
        <v>1754</v>
      </c>
      <c r="H407" s="1238">
        <f>SUM(H408:H411)</f>
        <v>422.53999999999996</v>
      </c>
      <c r="I407" s="1239">
        <f>SUM(I408:I411)</f>
        <v>2176.54</v>
      </c>
    </row>
    <row r="408" spans="1:9" x14ac:dyDescent="0.25">
      <c r="A408" s="469" t="s">
        <v>406</v>
      </c>
      <c r="B408" s="1268">
        <v>24</v>
      </c>
      <c r="C408" s="1227">
        <f>B408/158</f>
        <v>0.15189873417721519</v>
      </c>
      <c r="D408" s="1228">
        <v>1259.5999999999999</v>
      </c>
      <c r="E408" s="1228">
        <f>D408*C408</f>
        <v>191.33164556962024</v>
      </c>
      <c r="F408" s="1229">
        <v>1</v>
      </c>
      <c r="G408" s="1228">
        <f>ROUND(E408*F408,2)</f>
        <v>191.33</v>
      </c>
      <c r="H408" s="1228">
        <f>ROUND(G408*0.2409,2)</f>
        <v>46.09</v>
      </c>
      <c r="I408" s="1235">
        <f>G408+H408</f>
        <v>237.42000000000002</v>
      </c>
    </row>
    <row r="409" spans="1:9" x14ac:dyDescent="0.25">
      <c r="A409" s="256" t="s">
        <v>2513</v>
      </c>
      <c r="B409" s="1268">
        <v>102</v>
      </c>
      <c r="C409" s="1227">
        <f t="shared" ref="C409:C473" si="93">B409/158</f>
        <v>0.64556962025316456</v>
      </c>
      <c r="D409" s="1228">
        <v>1373.25</v>
      </c>
      <c r="E409" s="1228">
        <f t="shared" si="88"/>
        <v>886.52848101265818</v>
      </c>
      <c r="F409" s="1245">
        <v>1</v>
      </c>
      <c r="G409" s="1228">
        <f t="shared" si="92"/>
        <v>886.53</v>
      </c>
      <c r="H409" s="1228">
        <f t="shared" ref="H409:H411" si="94">ROUND(G409*0.2409,2)</f>
        <v>213.57</v>
      </c>
      <c r="I409" s="1235">
        <f t="shared" si="91"/>
        <v>1100.0999999999999</v>
      </c>
    </row>
    <row r="410" spans="1:9" x14ac:dyDescent="0.25">
      <c r="A410" s="256" t="s">
        <v>655</v>
      </c>
      <c r="B410" s="1268">
        <v>30</v>
      </c>
      <c r="C410" s="1227">
        <f t="shared" si="93"/>
        <v>0.189873417721519</v>
      </c>
      <c r="D410" s="1228">
        <v>1136.48</v>
      </c>
      <c r="E410" s="1228">
        <f t="shared" si="88"/>
        <v>215.7873417721519</v>
      </c>
      <c r="F410" s="1245">
        <v>1</v>
      </c>
      <c r="G410" s="1228">
        <f t="shared" si="92"/>
        <v>215.79</v>
      </c>
      <c r="H410" s="1228">
        <f t="shared" si="94"/>
        <v>51.98</v>
      </c>
      <c r="I410" s="1235">
        <f t="shared" si="91"/>
        <v>267.77</v>
      </c>
    </row>
    <row r="411" spans="1:9" x14ac:dyDescent="0.25">
      <c r="A411" s="256" t="s">
        <v>655</v>
      </c>
      <c r="B411" s="1268">
        <v>64</v>
      </c>
      <c r="C411" s="1227">
        <f t="shared" si="93"/>
        <v>0.4050632911392405</v>
      </c>
      <c r="D411" s="1228">
        <v>1136.48</v>
      </c>
      <c r="E411" s="1228">
        <f t="shared" si="88"/>
        <v>460.34632911392407</v>
      </c>
      <c r="F411" s="1245">
        <v>1</v>
      </c>
      <c r="G411" s="1228">
        <f t="shared" si="92"/>
        <v>460.35</v>
      </c>
      <c r="H411" s="1228">
        <f t="shared" si="94"/>
        <v>110.9</v>
      </c>
      <c r="I411" s="1235">
        <f t="shared" si="91"/>
        <v>571.25</v>
      </c>
    </row>
    <row r="412" spans="1:9" ht="33" x14ac:dyDescent="0.25">
      <c r="A412" s="265" t="s">
        <v>8</v>
      </c>
      <c r="B412" s="1268"/>
      <c r="C412" s="1227"/>
      <c r="D412" s="1228"/>
      <c r="E412" s="1228"/>
      <c r="F412" s="1247"/>
      <c r="G412" s="1238">
        <f>SUM(G413:G424)</f>
        <v>2789.7999999999993</v>
      </c>
      <c r="H412" s="1238">
        <f>SUM(H413:H424)</f>
        <v>672.07000000000016</v>
      </c>
      <c r="I412" s="1239">
        <f>SUM(I413:I424)</f>
        <v>3461.8699999999994</v>
      </c>
    </row>
    <row r="413" spans="1:9" x14ac:dyDescent="0.25">
      <c r="A413" s="256" t="s">
        <v>2481</v>
      </c>
      <c r="B413" s="1268">
        <v>89</v>
      </c>
      <c r="C413" s="1227">
        <f t="shared" si="93"/>
        <v>0.56329113924050633</v>
      </c>
      <c r="D413" s="1228">
        <v>895</v>
      </c>
      <c r="E413" s="1228">
        <f t="shared" si="88"/>
        <v>504.14556962025318</v>
      </c>
      <c r="F413" s="1245">
        <v>1</v>
      </c>
      <c r="G413" s="1228">
        <f t="shared" si="92"/>
        <v>504.15</v>
      </c>
      <c r="H413" s="1228">
        <f t="shared" si="90"/>
        <v>121.45</v>
      </c>
      <c r="I413" s="1235">
        <f>G413+H413</f>
        <v>625.6</v>
      </c>
    </row>
    <row r="414" spans="1:9" x14ac:dyDescent="0.25">
      <c r="A414" s="256" t="s">
        <v>964</v>
      </c>
      <c r="B414" s="1268">
        <v>36</v>
      </c>
      <c r="C414" s="1227">
        <f t="shared" si="93"/>
        <v>0.22784810126582278</v>
      </c>
      <c r="D414" s="1228">
        <v>785</v>
      </c>
      <c r="E414" s="1228">
        <f t="shared" si="88"/>
        <v>178.86075949367088</v>
      </c>
      <c r="F414" s="1245">
        <v>1</v>
      </c>
      <c r="G414" s="1228">
        <f t="shared" si="92"/>
        <v>178.86</v>
      </c>
      <c r="H414" s="1228">
        <f t="shared" si="90"/>
        <v>43.09</v>
      </c>
      <c r="I414" s="1235">
        <f t="shared" si="91"/>
        <v>221.95000000000002</v>
      </c>
    </row>
    <row r="415" spans="1:9" x14ac:dyDescent="0.25">
      <c r="A415" s="256" t="s">
        <v>964</v>
      </c>
      <c r="B415" s="1268">
        <v>58</v>
      </c>
      <c r="C415" s="1227">
        <f t="shared" si="93"/>
        <v>0.36708860759493672</v>
      </c>
      <c r="D415" s="1228">
        <v>743.45</v>
      </c>
      <c r="E415" s="1228">
        <f t="shared" si="88"/>
        <v>272.9120253164557</v>
      </c>
      <c r="F415" s="1245">
        <v>1</v>
      </c>
      <c r="G415" s="1228">
        <f t="shared" si="92"/>
        <v>272.91000000000003</v>
      </c>
      <c r="H415" s="1228">
        <f t="shared" si="90"/>
        <v>65.739999999999995</v>
      </c>
      <c r="I415" s="1235">
        <f t="shared" si="91"/>
        <v>338.65000000000003</v>
      </c>
    </row>
    <row r="416" spans="1:9" x14ac:dyDescent="0.25">
      <c r="A416" s="256" t="s">
        <v>964</v>
      </c>
      <c r="B416" s="1268">
        <v>36</v>
      </c>
      <c r="C416" s="1227">
        <f t="shared" si="93"/>
        <v>0.22784810126582278</v>
      </c>
      <c r="D416" s="1228">
        <v>658.21</v>
      </c>
      <c r="E416" s="1228">
        <f t="shared" si="88"/>
        <v>149.97189873417722</v>
      </c>
      <c r="F416" s="1245">
        <v>1</v>
      </c>
      <c r="G416" s="1228">
        <f t="shared" si="92"/>
        <v>149.97</v>
      </c>
      <c r="H416" s="1228">
        <f t="shared" si="90"/>
        <v>36.130000000000003</v>
      </c>
      <c r="I416" s="1235">
        <f t="shared" si="91"/>
        <v>186.1</v>
      </c>
    </row>
    <row r="417" spans="1:9" x14ac:dyDescent="0.25">
      <c r="A417" s="256" t="s">
        <v>964</v>
      </c>
      <c r="B417" s="1268">
        <v>88</v>
      </c>
      <c r="C417" s="1227">
        <f t="shared" si="93"/>
        <v>0.55696202531645567</v>
      </c>
      <c r="D417" s="1228">
        <v>743.45</v>
      </c>
      <c r="E417" s="1228">
        <f t="shared" si="88"/>
        <v>414.07341772151898</v>
      </c>
      <c r="F417" s="1245">
        <v>1</v>
      </c>
      <c r="G417" s="1228">
        <f t="shared" si="92"/>
        <v>414.07</v>
      </c>
      <c r="H417" s="1228">
        <f t="shared" si="90"/>
        <v>99.75</v>
      </c>
      <c r="I417" s="1235">
        <f t="shared" si="91"/>
        <v>513.81999999999994</v>
      </c>
    </row>
    <row r="418" spans="1:9" x14ac:dyDescent="0.25">
      <c r="A418" s="256" t="s">
        <v>1418</v>
      </c>
      <c r="B418" s="1268">
        <v>34</v>
      </c>
      <c r="C418" s="1227">
        <f t="shared" si="93"/>
        <v>0.21518987341772153</v>
      </c>
      <c r="D418" s="1228">
        <v>743.45</v>
      </c>
      <c r="E418" s="1228">
        <f t="shared" si="88"/>
        <v>159.98291139240507</v>
      </c>
      <c r="F418" s="1245">
        <v>1</v>
      </c>
      <c r="G418" s="1228">
        <f t="shared" si="92"/>
        <v>159.97999999999999</v>
      </c>
      <c r="H418" s="1228">
        <f t="shared" si="90"/>
        <v>38.54</v>
      </c>
      <c r="I418" s="1235">
        <f t="shared" si="91"/>
        <v>198.51999999999998</v>
      </c>
    </row>
    <row r="419" spans="1:9" x14ac:dyDescent="0.25">
      <c r="A419" s="256" t="s">
        <v>1418</v>
      </c>
      <c r="B419" s="1268">
        <v>72</v>
      </c>
      <c r="C419" s="1227">
        <f t="shared" si="93"/>
        <v>0.45569620253164556</v>
      </c>
      <c r="D419" s="1228">
        <v>743.45</v>
      </c>
      <c r="E419" s="1228">
        <f t="shared" si="88"/>
        <v>338.78734177215193</v>
      </c>
      <c r="F419" s="1245">
        <v>1</v>
      </c>
      <c r="G419" s="1228">
        <f t="shared" si="92"/>
        <v>338.79</v>
      </c>
      <c r="H419" s="1228">
        <f t="shared" si="90"/>
        <v>81.61</v>
      </c>
      <c r="I419" s="1235">
        <f t="shared" si="91"/>
        <v>420.40000000000003</v>
      </c>
    </row>
    <row r="420" spans="1:9" x14ac:dyDescent="0.25">
      <c r="A420" s="256" t="s">
        <v>1418</v>
      </c>
      <c r="B420" s="1268">
        <v>36</v>
      </c>
      <c r="C420" s="1227">
        <f t="shared" si="93"/>
        <v>0.22784810126582278</v>
      </c>
      <c r="D420" s="1228">
        <v>743.45</v>
      </c>
      <c r="E420" s="1228">
        <f t="shared" si="88"/>
        <v>169.39367088607597</v>
      </c>
      <c r="F420" s="1245">
        <v>1</v>
      </c>
      <c r="G420" s="1228">
        <f t="shared" si="92"/>
        <v>169.39</v>
      </c>
      <c r="H420" s="1228">
        <f t="shared" si="90"/>
        <v>40.81</v>
      </c>
      <c r="I420" s="1235">
        <f t="shared" si="91"/>
        <v>210.2</v>
      </c>
    </row>
    <row r="421" spans="1:9" x14ac:dyDescent="0.25">
      <c r="A421" s="256" t="s">
        <v>1418</v>
      </c>
      <c r="B421" s="1268">
        <v>24</v>
      </c>
      <c r="C421" s="1227">
        <f t="shared" si="93"/>
        <v>0.15189873417721519</v>
      </c>
      <c r="D421" s="1228">
        <v>743.45</v>
      </c>
      <c r="E421" s="1228">
        <f t="shared" si="88"/>
        <v>112.92911392405064</v>
      </c>
      <c r="F421" s="1245">
        <v>1</v>
      </c>
      <c r="G421" s="1228">
        <f t="shared" si="92"/>
        <v>112.93</v>
      </c>
      <c r="H421" s="1228">
        <f t="shared" si="90"/>
        <v>27.2</v>
      </c>
      <c r="I421" s="1235">
        <f t="shared" si="91"/>
        <v>140.13</v>
      </c>
    </row>
    <row r="422" spans="1:9" x14ac:dyDescent="0.25">
      <c r="A422" s="256" t="s">
        <v>612</v>
      </c>
      <c r="B422" s="1268">
        <v>36</v>
      </c>
      <c r="C422" s="1227">
        <f t="shared" si="93"/>
        <v>0.22784810126582278</v>
      </c>
      <c r="D422" s="1228">
        <v>743.45</v>
      </c>
      <c r="E422" s="1228">
        <f t="shared" si="88"/>
        <v>169.39367088607597</v>
      </c>
      <c r="F422" s="1245">
        <v>1</v>
      </c>
      <c r="G422" s="1228">
        <f t="shared" si="92"/>
        <v>169.39</v>
      </c>
      <c r="H422" s="1228">
        <f t="shared" si="90"/>
        <v>40.81</v>
      </c>
      <c r="I422" s="1235">
        <f t="shared" si="91"/>
        <v>210.2</v>
      </c>
    </row>
    <row r="423" spans="1:9" x14ac:dyDescent="0.25">
      <c r="A423" s="256" t="s">
        <v>612</v>
      </c>
      <c r="B423" s="1268">
        <v>36</v>
      </c>
      <c r="C423" s="1227">
        <f t="shared" si="93"/>
        <v>0.22784810126582278</v>
      </c>
      <c r="D423" s="1228">
        <v>658.21</v>
      </c>
      <c r="E423" s="1228">
        <f t="shared" si="88"/>
        <v>149.97189873417722</v>
      </c>
      <c r="F423" s="1245">
        <v>1</v>
      </c>
      <c r="G423" s="1228">
        <f t="shared" si="92"/>
        <v>149.97</v>
      </c>
      <c r="H423" s="1228">
        <f t="shared" si="90"/>
        <v>36.130000000000003</v>
      </c>
      <c r="I423" s="1235">
        <f t="shared" si="91"/>
        <v>186.1</v>
      </c>
    </row>
    <row r="424" spans="1:9" x14ac:dyDescent="0.25">
      <c r="A424" s="256" t="s">
        <v>612</v>
      </c>
      <c r="B424" s="1268">
        <v>36</v>
      </c>
      <c r="C424" s="1227">
        <f t="shared" si="93"/>
        <v>0.22784810126582278</v>
      </c>
      <c r="D424" s="1228">
        <v>743.45</v>
      </c>
      <c r="E424" s="1228">
        <f t="shared" si="88"/>
        <v>169.39367088607597</v>
      </c>
      <c r="F424" s="1245">
        <v>1</v>
      </c>
      <c r="G424" s="1228">
        <f t="shared" si="92"/>
        <v>169.39</v>
      </c>
      <c r="H424" s="1228">
        <f t="shared" si="90"/>
        <v>40.81</v>
      </c>
      <c r="I424" s="1235">
        <f t="shared" si="91"/>
        <v>210.2</v>
      </c>
    </row>
    <row r="425" spans="1:9" ht="33" x14ac:dyDescent="0.25">
      <c r="A425" s="265" t="s">
        <v>8</v>
      </c>
      <c r="B425" s="1268"/>
      <c r="C425" s="1227"/>
      <c r="D425" s="1228"/>
      <c r="E425" s="1228"/>
      <c r="F425" s="1245"/>
      <c r="G425" s="1238">
        <f>SUM(G426:G429)</f>
        <v>500.63</v>
      </c>
      <c r="H425" s="1238">
        <f>SUM(H426:H429)</f>
        <v>120.6</v>
      </c>
      <c r="I425" s="1239">
        <f>SUM(I426:I429)</f>
        <v>621.23</v>
      </c>
    </row>
    <row r="426" spans="1:9" x14ac:dyDescent="0.25">
      <c r="A426" s="256" t="s">
        <v>62</v>
      </c>
      <c r="B426" s="1268">
        <v>12</v>
      </c>
      <c r="C426" s="1227">
        <f t="shared" si="93"/>
        <v>7.5949367088607597E-2</v>
      </c>
      <c r="D426" s="1228">
        <v>549.29999999999995</v>
      </c>
      <c r="E426" s="1228">
        <f t="shared" si="88"/>
        <v>41.718987341772149</v>
      </c>
      <c r="F426" s="1245">
        <v>1</v>
      </c>
      <c r="G426" s="1228">
        <f t="shared" si="92"/>
        <v>41.72</v>
      </c>
      <c r="H426" s="1228">
        <f t="shared" si="90"/>
        <v>10.050000000000001</v>
      </c>
      <c r="I426" s="1235">
        <f t="shared" si="91"/>
        <v>51.769999999999996</v>
      </c>
    </row>
    <row r="427" spans="1:9" x14ac:dyDescent="0.25">
      <c r="A427" s="256" t="s">
        <v>62</v>
      </c>
      <c r="B427" s="1268">
        <v>48</v>
      </c>
      <c r="C427" s="1227">
        <f t="shared" si="93"/>
        <v>0.30379746835443039</v>
      </c>
      <c r="D427" s="1228">
        <v>549.29999999999995</v>
      </c>
      <c r="E427" s="1228">
        <f t="shared" si="88"/>
        <v>166.87594936708859</v>
      </c>
      <c r="F427" s="1245">
        <v>1</v>
      </c>
      <c r="G427" s="1228">
        <f t="shared" si="92"/>
        <v>166.88</v>
      </c>
      <c r="H427" s="1228">
        <f t="shared" si="90"/>
        <v>40.200000000000003</v>
      </c>
      <c r="I427" s="1235">
        <f t="shared" si="91"/>
        <v>207.07999999999998</v>
      </c>
    </row>
    <row r="428" spans="1:9" x14ac:dyDescent="0.25">
      <c r="A428" s="256" t="s">
        <v>62</v>
      </c>
      <c r="B428" s="1268">
        <v>60</v>
      </c>
      <c r="C428" s="1227">
        <f t="shared" si="93"/>
        <v>0.379746835443038</v>
      </c>
      <c r="D428" s="1228">
        <v>549.29999999999995</v>
      </c>
      <c r="E428" s="1228">
        <f t="shared" si="88"/>
        <v>208.59493670886076</v>
      </c>
      <c r="F428" s="1245">
        <v>1</v>
      </c>
      <c r="G428" s="1228">
        <f t="shared" si="92"/>
        <v>208.59</v>
      </c>
      <c r="H428" s="1228">
        <f t="shared" si="90"/>
        <v>50.25</v>
      </c>
      <c r="I428" s="1235">
        <f t="shared" si="91"/>
        <v>258.84000000000003</v>
      </c>
    </row>
    <row r="429" spans="1:9" x14ac:dyDescent="0.25">
      <c r="A429" s="256" t="s">
        <v>62</v>
      </c>
      <c r="B429" s="1268">
        <v>24</v>
      </c>
      <c r="C429" s="1227">
        <f t="shared" si="93"/>
        <v>0.15189873417721519</v>
      </c>
      <c r="D429" s="1228">
        <v>549.29999999999995</v>
      </c>
      <c r="E429" s="1228">
        <f t="shared" si="88"/>
        <v>83.437974683544297</v>
      </c>
      <c r="F429" s="1245">
        <v>1</v>
      </c>
      <c r="G429" s="1228">
        <f t="shared" si="92"/>
        <v>83.44</v>
      </c>
      <c r="H429" s="1228">
        <f t="shared" si="90"/>
        <v>20.100000000000001</v>
      </c>
      <c r="I429" s="1235">
        <f t="shared" si="91"/>
        <v>103.53999999999999</v>
      </c>
    </row>
    <row r="430" spans="1:9" x14ac:dyDescent="0.25">
      <c r="A430" s="472" t="s">
        <v>7</v>
      </c>
      <c r="B430" s="1268"/>
      <c r="C430" s="1227"/>
      <c r="D430" s="1228"/>
      <c r="E430" s="1228"/>
      <c r="F430" s="1245"/>
      <c r="G430" s="1238">
        <f>SUM(G431:G434)</f>
        <v>364.69</v>
      </c>
      <c r="H430" s="1238">
        <f>SUM(H431:H434)</f>
        <v>87.86</v>
      </c>
      <c r="I430" s="1239">
        <f>SUM(I431:I434)</f>
        <v>452.55</v>
      </c>
    </row>
    <row r="431" spans="1:9" x14ac:dyDescent="0.25">
      <c r="A431" s="469" t="s">
        <v>63</v>
      </c>
      <c r="B431" s="1268">
        <v>36</v>
      </c>
      <c r="C431" s="1227">
        <f t="shared" si="93"/>
        <v>0.22784810126582278</v>
      </c>
      <c r="D431" s="1228">
        <v>430</v>
      </c>
      <c r="E431" s="1228">
        <f t="shared" si="88"/>
        <v>97.974683544303801</v>
      </c>
      <c r="F431" s="1245">
        <v>1</v>
      </c>
      <c r="G431" s="1228">
        <f t="shared" si="92"/>
        <v>97.97</v>
      </c>
      <c r="H431" s="1228">
        <f t="shared" si="90"/>
        <v>23.6</v>
      </c>
      <c r="I431" s="1235">
        <f t="shared" si="91"/>
        <v>121.57</v>
      </c>
    </row>
    <row r="432" spans="1:9" x14ac:dyDescent="0.25">
      <c r="A432" s="469" t="s">
        <v>63</v>
      </c>
      <c r="B432" s="1268">
        <v>64</v>
      </c>
      <c r="C432" s="1227">
        <f t="shared" si="93"/>
        <v>0.4050632911392405</v>
      </c>
      <c r="D432" s="1228">
        <v>430</v>
      </c>
      <c r="E432" s="1228">
        <f t="shared" si="88"/>
        <v>174.17721518987341</v>
      </c>
      <c r="F432" s="1245">
        <v>1</v>
      </c>
      <c r="G432" s="1228">
        <f t="shared" si="92"/>
        <v>174.18</v>
      </c>
      <c r="H432" s="1228">
        <f t="shared" si="90"/>
        <v>41.96</v>
      </c>
      <c r="I432" s="1235">
        <f t="shared" si="91"/>
        <v>216.14000000000001</v>
      </c>
    </row>
    <row r="433" spans="1:9" x14ac:dyDescent="0.25">
      <c r="A433" s="469" t="s">
        <v>63</v>
      </c>
      <c r="B433" s="1268">
        <v>10</v>
      </c>
      <c r="C433" s="1227">
        <f t="shared" si="93"/>
        <v>6.3291139240506333E-2</v>
      </c>
      <c r="D433" s="1228">
        <v>430</v>
      </c>
      <c r="E433" s="1228">
        <f t="shared" si="88"/>
        <v>27.215189873417724</v>
      </c>
      <c r="F433" s="1245">
        <v>1</v>
      </c>
      <c r="G433" s="1228">
        <f t="shared" si="92"/>
        <v>27.22</v>
      </c>
      <c r="H433" s="1228">
        <f t="shared" si="90"/>
        <v>6.56</v>
      </c>
      <c r="I433" s="1235">
        <f t="shared" si="91"/>
        <v>33.78</v>
      </c>
    </row>
    <row r="434" spans="1:9" x14ac:dyDescent="0.25">
      <c r="A434" s="469" t="s">
        <v>63</v>
      </c>
      <c r="B434" s="1268">
        <v>24</v>
      </c>
      <c r="C434" s="1227">
        <f t="shared" si="93"/>
        <v>0.15189873417721519</v>
      </c>
      <c r="D434" s="1228">
        <v>430</v>
      </c>
      <c r="E434" s="1228">
        <f t="shared" si="88"/>
        <v>65.316455696202539</v>
      </c>
      <c r="F434" s="1245">
        <v>1</v>
      </c>
      <c r="G434" s="1228">
        <f t="shared" si="92"/>
        <v>65.319999999999993</v>
      </c>
      <c r="H434" s="1228">
        <f t="shared" si="90"/>
        <v>15.74</v>
      </c>
      <c r="I434" s="1235">
        <f t="shared" si="91"/>
        <v>81.059999999999988</v>
      </c>
    </row>
    <row r="435" spans="1:9" ht="66" x14ac:dyDescent="0.25">
      <c r="A435" s="476" t="s">
        <v>2514</v>
      </c>
      <c r="B435" s="1273"/>
      <c r="C435" s="1240"/>
      <c r="D435" s="1248"/>
      <c r="E435" s="1230"/>
      <c r="F435" s="1246"/>
      <c r="G435" s="1232">
        <f>G436+G441</f>
        <v>107.10999999999999</v>
      </c>
      <c r="H435" s="1232">
        <f>H436+H441</f>
        <v>25.79</v>
      </c>
      <c r="I435" s="1234">
        <f>I436+I441</f>
        <v>132.9</v>
      </c>
    </row>
    <row r="436" spans="1:9" ht="33" x14ac:dyDescent="0.25">
      <c r="A436" s="265" t="s">
        <v>8</v>
      </c>
      <c r="B436" s="1274"/>
      <c r="C436" s="1227"/>
      <c r="D436" s="1249"/>
      <c r="E436" s="1228"/>
      <c r="F436" s="1247"/>
      <c r="G436" s="1238">
        <f>SUM(G437:G440)</f>
        <v>61.91</v>
      </c>
      <c r="H436" s="1238">
        <f>SUM(H437:H440)</f>
        <v>14.909999999999998</v>
      </c>
      <c r="I436" s="1239">
        <f>SUM(I437:I440)</f>
        <v>76.820000000000007</v>
      </c>
    </row>
    <row r="437" spans="1:9" x14ac:dyDescent="0.25">
      <c r="A437" s="256" t="s">
        <v>61</v>
      </c>
      <c r="B437" s="1268">
        <v>3</v>
      </c>
      <c r="C437" s="1227">
        <f t="shared" si="93"/>
        <v>1.8987341772151899E-2</v>
      </c>
      <c r="D437" s="1228">
        <v>743.45</v>
      </c>
      <c r="E437" s="1228">
        <f t="shared" si="88"/>
        <v>14.11613924050633</v>
      </c>
      <c r="F437" s="1244">
        <v>1</v>
      </c>
      <c r="G437" s="1228">
        <f t="shared" si="92"/>
        <v>14.12</v>
      </c>
      <c r="H437" s="1228">
        <f t="shared" si="90"/>
        <v>3.4</v>
      </c>
      <c r="I437" s="1235">
        <f t="shared" si="91"/>
        <v>17.52</v>
      </c>
    </row>
    <row r="438" spans="1:9" x14ac:dyDescent="0.25">
      <c r="A438" s="256" t="s">
        <v>61</v>
      </c>
      <c r="B438" s="1268">
        <v>3</v>
      </c>
      <c r="C438" s="1227">
        <f t="shared" si="93"/>
        <v>1.8987341772151899E-2</v>
      </c>
      <c r="D438" s="1228">
        <v>743.45</v>
      </c>
      <c r="E438" s="1228">
        <f t="shared" si="88"/>
        <v>14.11613924050633</v>
      </c>
      <c r="F438" s="1244">
        <v>1</v>
      </c>
      <c r="G438" s="1228">
        <f t="shared" si="92"/>
        <v>14.12</v>
      </c>
      <c r="H438" s="1228">
        <f t="shared" si="90"/>
        <v>3.4</v>
      </c>
      <c r="I438" s="1235">
        <f t="shared" si="91"/>
        <v>17.52</v>
      </c>
    </row>
    <row r="439" spans="1:9" x14ac:dyDescent="0.25">
      <c r="A439" s="256" t="s">
        <v>61</v>
      </c>
      <c r="B439" s="1268">
        <v>4.5</v>
      </c>
      <c r="C439" s="1227">
        <f t="shared" si="93"/>
        <v>2.8481012658227847E-2</v>
      </c>
      <c r="D439" s="1228">
        <v>743.45</v>
      </c>
      <c r="E439" s="1228">
        <f t="shared" si="88"/>
        <v>21.174208860759496</v>
      </c>
      <c r="F439" s="1244">
        <v>1</v>
      </c>
      <c r="G439" s="1228">
        <f t="shared" si="92"/>
        <v>21.17</v>
      </c>
      <c r="H439" s="1228">
        <f t="shared" si="90"/>
        <v>5.0999999999999996</v>
      </c>
      <c r="I439" s="1235">
        <f t="shared" si="91"/>
        <v>26.270000000000003</v>
      </c>
    </row>
    <row r="440" spans="1:9" x14ac:dyDescent="0.25">
      <c r="A440" s="256" t="s">
        <v>612</v>
      </c>
      <c r="B440" s="1268">
        <v>3</v>
      </c>
      <c r="C440" s="1227">
        <f t="shared" si="93"/>
        <v>1.8987341772151899E-2</v>
      </c>
      <c r="D440" s="1228">
        <v>658.21</v>
      </c>
      <c r="E440" s="1228">
        <f t="shared" si="88"/>
        <v>12.497658227848103</v>
      </c>
      <c r="F440" s="1244">
        <v>1</v>
      </c>
      <c r="G440" s="1228">
        <f t="shared" si="92"/>
        <v>12.5</v>
      </c>
      <c r="H440" s="1228">
        <f t="shared" si="90"/>
        <v>3.01</v>
      </c>
      <c r="I440" s="1235">
        <f t="shared" si="91"/>
        <v>15.51</v>
      </c>
    </row>
    <row r="441" spans="1:9" ht="33" x14ac:dyDescent="0.25">
      <c r="A441" s="265" t="s">
        <v>8</v>
      </c>
      <c r="B441" s="1274"/>
      <c r="C441" s="1227"/>
      <c r="D441" s="1249"/>
      <c r="E441" s="1228"/>
      <c r="F441" s="1244"/>
      <c r="G441" s="1238">
        <f>SUM(G442:G445)</f>
        <v>45.199999999999996</v>
      </c>
      <c r="H441" s="1238">
        <f>SUM(H442:H445)</f>
        <v>10.879999999999999</v>
      </c>
      <c r="I441" s="1239">
        <f>SUM(I442:I445)</f>
        <v>56.08</v>
      </c>
    </row>
    <row r="442" spans="1:9" x14ac:dyDescent="0.25">
      <c r="A442" s="256" t="s">
        <v>62</v>
      </c>
      <c r="B442" s="1268">
        <v>3</v>
      </c>
      <c r="C442" s="1227">
        <f t="shared" si="93"/>
        <v>1.8987341772151899E-2</v>
      </c>
      <c r="D442" s="1228">
        <v>549.29999999999995</v>
      </c>
      <c r="E442" s="1228">
        <f t="shared" si="88"/>
        <v>10.429746835443037</v>
      </c>
      <c r="F442" s="1244">
        <v>1</v>
      </c>
      <c r="G442" s="1228">
        <f t="shared" si="92"/>
        <v>10.43</v>
      </c>
      <c r="H442" s="1228">
        <f t="shared" ref="H442:H445" si="95">ROUND(G442*0.2409,2)</f>
        <v>2.5099999999999998</v>
      </c>
      <c r="I442" s="1235">
        <f t="shared" ref="I442:I445" si="96">G442+H442</f>
        <v>12.94</v>
      </c>
    </row>
    <row r="443" spans="1:9" x14ac:dyDescent="0.25">
      <c r="A443" s="256" t="s">
        <v>62</v>
      </c>
      <c r="B443" s="1268">
        <v>3</v>
      </c>
      <c r="C443" s="1227">
        <f t="shared" si="93"/>
        <v>1.8987341772151899E-2</v>
      </c>
      <c r="D443" s="1228">
        <v>549.29999999999995</v>
      </c>
      <c r="E443" s="1228">
        <f t="shared" si="88"/>
        <v>10.429746835443037</v>
      </c>
      <c r="F443" s="1244">
        <v>1</v>
      </c>
      <c r="G443" s="1228">
        <f t="shared" si="92"/>
        <v>10.43</v>
      </c>
      <c r="H443" s="1228">
        <f t="shared" si="95"/>
        <v>2.5099999999999998</v>
      </c>
      <c r="I443" s="1235">
        <f t="shared" si="96"/>
        <v>12.94</v>
      </c>
    </row>
    <row r="444" spans="1:9" x14ac:dyDescent="0.25">
      <c r="A444" s="256" t="s">
        <v>62</v>
      </c>
      <c r="B444" s="1268">
        <v>4</v>
      </c>
      <c r="C444" s="1227">
        <f t="shared" si="93"/>
        <v>2.5316455696202531E-2</v>
      </c>
      <c r="D444" s="1228">
        <v>549.29999999999995</v>
      </c>
      <c r="E444" s="1228">
        <f t="shared" si="88"/>
        <v>13.90632911392405</v>
      </c>
      <c r="F444" s="1244">
        <v>1</v>
      </c>
      <c r="G444" s="1228">
        <f t="shared" si="92"/>
        <v>13.91</v>
      </c>
      <c r="H444" s="1228">
        <f t="shared" si="95"/>
        <v>3.35</v>
      </c>
      <c r="I444" s="1235">
        <f t="shared" si="96"/>
        <v>17.260000000000002</v>
      </c>
    </row>
    <row r="445" spans="1:9" x14ac:dyDescent="0.25">
      <c r="A445" s="256" t="s">
        <v>62</v>
      </c>
      <c r="B445" s="1268">
        <v>3</v>
      </c>
      <c r="C445" s="1227">
        <f t="shared" si="93"/>
        <v>1.8987341772151899E-2</v>
      </c>
      <c r="D445" s="1228">
        <v>549.29999999999995</v>
      </c>
      <c r="E445" s="1228">
        <f t="shared" si="88"/>
        <v>10.429746835443037</v>
      </c>
      <c r="F445" s="1244">
        <v>1</v>
      </c>
      <c r="G445" s="1228">
        <f t="shared" si="92"/>
        <v>10.43</v>
      </c>
      <c r="H445" s="1228">
        <f t="shared" si="95"/>
        <v>2.5099999999999998</v>
      </c>
      <c r="I445" s="1235">
        <f t="shared" si="96"/>
        <v>12.94</v>
      </c>
    </row>
    <row r="446" spans="1:9" ht="66" x14ac:dyDescent="0.25">
      <c r="A446" s="475" t="s">
        <v>2515</v>
      </c>
      <c r="B446" s="1271"/>
      <c r="C446" s="1240"/>
      <c r="D446" s="1230"/>
      <c r="E446" s="1230"/>
      <c r="F446" s="1241"/>
      <c r="G446" s="1232">
        <f>G447+G449+G458+G467</f>
        <v>5209.7800000000007</v>
      </c>
      <c r="H446" s="1232">
        <f>H447+H449+H458+H467</f>
        <v>1255.02</v>
      </c>
      <c r="I446" s="1234">
        <f>I447+I449+I458+I467</f>
        <v>6464.8</v>
      </c>
    </row>
    <row r="447" spans="1:9" ht="33" x14ac:dyDescent="0.25">
      <c r="A447" s="265" t="s">
        <v>10</v>
      </c>
      <c r="B447" s="1268"/>
      <c r="C447" s="1227"/>
      <c r="D447" s="1228"/>
      <c r="E447" s="1228"/>
      <c r="F447" s="1229"/>
      <c r="G447" s="1238">
        <f>SUM(G448)</f>
        <v>402.81</v>
      </c>
      <c r="H447" s="1238">
        <f>SUM(H448)</f>
        <v>97.04</v>
      </c>
      <c r="I447" s="1239">
        <f>SUM(I448)</f>
        <v>499.85</v>
      </c>
    </row>
    <row r="448" spans="1:9" x14ac:dyDescent="0.25">
      <c r="A448" s="256" t="s">
        <v>26</v>
      </c>
      <c r="B448" s="1268">
        <v>48</v>
      </c>
      <c r="C448" s="1227">
        <f t="shared" si="93"/>
        <v>0.30379746835443039</v>
      </c>
      <c r="D448" s="1228">
        <v>1325.9</v>
      </c>
      <c r="E448" s="1228">
        <f t="shared" ref="E448" si="97">D448*C448</f>
        <v>402.80506329113928</v>
      </c>
      <c r="F448" s="1229">
        <v>1</v>
      </c>
      <c r="G448" s="1228">
        <f t="shared" ref="G448" si="98">ROUND(E448*F448,2)</f>
        <v>402.81</v>
      </c>
      <c r="H448" s="1228">
        <f t="shared" ref="H448" si="99">ROUND(G448*0.2409,2)</f>
        <v>97.04</v>
      </c>
      <c r="I448" s="1235">
        <f t="shared" ref="I448" si="100">G448+H448</f>
        <v>499.85</v>
      </c>
    </row>
    <row r="449" spans="1:9" ht="33" x14ac:dyDescent="0.25">
      <c r="A449" s="265" t="s">
        <v>8</v>
      </c>
      <c r="B449" s="1268"/>
      <c r="C449" s="1227"/>
      <c r="D449" s="1228"/>
      <c r="E449" s="1228"/>
      <c r="F449" s="1229"/>
      <c r="G449" s="1238">
        <f>SUM(G450:G457)</f>
        <v>2754.85</v>
      </c>
      <c r="H449" s="1238">
        <f>SUM(H450:H457)</f>
        <v>663.64</v>
      </c>
      <c r="I449" s="1239">
        <f>SUM(I450:I457)</f>
        <v>3418.49</v>
      </c>
    </row>
    <row r="450" spans="1:9" x14ac:dyDescent="0.25">
      <c r="A450" s="256" t="s">
        <v>2481</v>
      </c>
      <c r="B450" s="1268">
        <v>78</v>
      </c>
      <c r="C450" s="1227">
        <f t="shared" si="93"/>
        <v>0.49367088607594939</v>
      </c>
      <c r="D450" s="1228">
        <v>861.83</v>
      </c>
      <c r="E450" s="1228">
        <f t="shared" ref="E450:E469" si="101">D450*C450</f>
        <v>425.46037974683549</v>
      </c>
      <c r="F450" s="1229">
        <v>1</v>
      </c>
      <c r="G450" s="1228">
        <f t="shared" ref="G450:G457" si="102">ROUND(E450*F450,2)</f>
        <v>425.46</v>
      </c>
      <c r="H450" s="1228">
        <f t="shared" ref="H450:H469" si="103">ROUND(G450*0.2409,2)</f>
        <v>102.49</v>
      </c>
      <c r="I450" s="1235">
        <f t="shared" ref="I450:I468" si="104">G450+H450</f>
        <v>527.94999999999993</v>
      </c>
    </row>
    <row r="451" spans="1:9" x14ac:dyDescent="0.25">
      <c r="A451" s="256" t="s">
        <v>2516</v>
      </c>
      <c r="B451" s="1268">
        <v>114</v>
      </c>
      <c r="C451" s="1227">
        <f>B451/158</f>
        <v>0.72151898734177211</v>
      </c>
      <c r="D451" s="1228">
        <v>658.21</v>
      </c>
      <c r="E451" s="1228">
        <f>D451*C451</f>
        <v>474.91101265822783</v>
      </c>
      <c r="F451" s="1229">
        <v>1</v>
      </c>
      <c r="G451" s="1228">
        <f>ROUND(E451*F451,2)</f>
        <v>474.91</v>
      </c>
      <c r="H451" s="1228">
        <f t="shared" si="103"/>
        <v>114.41</v>
      </c>
      <c r="I451" s="1235">
        <f>G451+H451</f>
        <v>589.32000000000005</v>
      </c>
    </row>
    <row r="452" spans="1:9" x14ac:dyDescent="0.25">
      <c r="A452" s="256" t="s">
        <v>612</v>
      </c>
      <c r="B452" s="1268">
        <v>60</v>
      </c>
      <c r="C452" s="1227">
        <f t="shared" si="93"/>
        <v>0.379746835443038</v>
      </c>
      <c r="D452" s="1228">
        <v>658.21</v>
      </c>
      <c r="E452" s="1228">
        <f t="shared" si="101"/>
        <v>249.95316455696207</v>
      </c>
      <c r="F452" s="1229">
        <v>1</v>
      </c>
      <c r="G452" s="1228">
        <f t="shared" si="102"/>
        <v>249.95</v>
      </c>
      <c r="H452" s="1228">
        <f t="shared" si="103"/>
        <v>60.21</v>
      </c>
      <c r="I452" s="1235">
        <f t="shared" si="104"/>
        <v>310.15999999999997</v>
      </c>
    </row>
    <row r="453" spans="1:9" x14ac:dyDescent="0.25">
      <c r="A453" s="256" t="s">
        <v>612</v>
      </c>
      <c r="B453" s="1268">
        <v>36</v>
      </c>
      <c r="C453" s="1227">
        <f t="shared" si="93"/>
        <v>0.22784810126582278</v>
      </c>
      <c r="D453" s="1228">
        <v>743.45</v>
      </c>
      <c r="E453" s="1228">
        <f t="shared" si="101"/>
        <v>169.39367088607597</v>
      </c>
      <c r="F453" s="1229">
        <v>1</v>
      </c>
      <c r="G453" s="1228">
        <f t="shared" si="102"/>
        <v>169.39</v>
      </c>
      <c r="H453" s="1228">
        <f t="shared" si="103"/>
        <v>40.81</v>
      </c>
      <c r="I453" s="1235">
        <f t="shared" si="104"/>
        <v>210.2</v>
      </c>
    </row>
    <row r="454" spans="1:9" x14ac:dyDescent="0.25">
      <c r="A454" s="256" t="s">
        <v>612</v>
      </c>
      <c r="B454" s="1268">
        <v>24</v>
      </c>
      <c r="C454" s="1227">
        <f t="shared" si="93"/>
        <v>0.15189873417721519</v>
      </c>
      <c r="D454" s="1228">
        <v>743.45</v>
      </c>
      <c r="E454" s="1228">
        <f t="shared" si="101"/>
        <v>112.92911392405064</v>
      </c>
      <c r="F454" s="1229">
        <v>1</v>
      </c>
      <c r="G454" s="1228">
        <f t="shared" si="102"/>
        <v>112.93</v>
      </c>
      <c r="H454" s="1228">
        <f t="shared" si="103"/>
        <v>27.2</v>
      </c>
      <c r="I454" s="1235">
        <f t="shared" si="104"/>
        <v>140.13</v>
      </c>
    </row>
    <row r="455" spans="1:9" x14ac:dyDescent="0.25">
      <c r="A455" s="256" t="s">
        <v>612</v>
      </c>
      <c r="B455" s="1268">
        <v>6</v>
      </c>
      <c r="C455" s="1227">
        <f t="shared" si="93"/>
        <v>3.7974683544303799E-2</v>
      </c>
      <c r="D455" s="1228">
        <v>743.45</v>
      </c>
      <c r="E455" s="1228">
        <f t="shared" si="101"/>
        <v>28.23227848101266</v>
      </c>
      <c r="F455" s="1229">
        <v>1</v>
      </c>
      <c r="G455" s="1228">
        <f t="shared" si="102"/>
        <v>28.23</v>
      </c>
      <c r="H455" s="1228">
        <f t="shared" si="103"/>
        <v>6.8</v>
      </c>
      <c r="I455" s="1235">
        <f t="shared" si="104"/>
        <v>35.03</v>
      </c>
    </row>
    <row r="456" spans="1:9" x14ac:dyDescent="0.25">
      <c r="A456" s="256" t="s">
        <v>612</v>
      </c>
      <c r="B456" s="1268">
        <v>148</v>
      </c>
      <c r="C456" s="1227">
        <f t="shared" si="93"/>
        <v>0.93670886075949367</v>
      </c>
      <c r="D456" s="1228">
        <v>743.45</v>
      </c>
      <c r="E456" s="1228">
        <f t="shared" si="101"/>
        <v>696.3962025316456</v>
      </c>
      <c r="F456" s="1229">
        <v>1</v>
      </c>
      <c r="G456" s="1228">
        <f t="shared" si="102"/>
        <v>696.4</v>
      </c>
      <c r="H456" s="1228">
        <f t="shared" si="103"/>
        <v>167.76</v>
      </c>
      <c r="I456" s="1235">
        <f t="shared" si="104"/>
        <v>864.16</v>
      </c>
    </row>
    <row r="457" spans="1:9" x14ac:dyDescent="0.25">
      <c r="A457" s="256" t="s">
        <v>612</v>
      </c>
      <c r="B457" s="1268">
        <v>127</v>
      </c>
      <c r="C457" s="1227">
        <f t="shared" si="93"/>
        <v>0.80379746835443033</v>
      </c>
      <c r="D457" s="1228">
        <v>743.45</v>
      </c>
      <c r="E457" s="1228">
        <f t="shared" si="101"/>
        <v>597.58322784810127</v>
      </c>
      <c r="F457" s="1229">
        <v>1</v>
      </c>
      <c r="G457" s="1228">
        <f t="shared" si="102"/>
        <v>597.58000000000004</v>
      </c>
      <c r="H457" s="1228">
        <f t="shared" si="103"/>
        <v>143.96</v>
      </c>
      <c r="I457" s="1235">
        <f t="shared" si="104"/>
        <v>741.54000000000008</v>
      </c>
    </row>
    <row r="458" spans="1:9" ht="33" x14ac:dyDescent="0.25">
      <c r="A458" s="265" t="s">
        <v>9</v>
      </c>
      <c r="B458" s="1268"/>
      <c r="C458" s="1227"/>
      <c r="D458" s="1228"/>
      <c r="E458" s="1228"/>
      <c r="F458" s="1229"/>
      <c r="G458" s="1238">
        <f>SUM(G459:G466)</f>
        <v>1790.8500000000001</v>
      </c>
      <c r="H458" s="1238">
        <f>SUM(H459:H466)</f>
        <v>431.40000000000009</v>
      </c>
      <c r="I458" s="1239">
        <f>SUM(I459:I466)</f>
        <v>2222.25</v>
      </c>
    </row>
    <row r="459" spans="1:9" x14ac:dyDescent="0.25">
      <c r="A459" s="256" t="s">
        <v>62</v>
      </c>
      <c r="B459" s="1268">
        <v>23</v>
      </c>
      <c r="C459" s="1227">
        <f t="shared" si="93"/>
        <v>0.14556962025316456</v>
      </c>
      <c r="D459" s="1228">
        <v>600</v>
      </c>
      <c r="E459" s="1228">
        <f t="shared" si="101"/>
        <v>87.341772151898738</v>
      </c>
      <c r="F459" s="1229">
        <v>1</v>
      </c>
      <c r="G459" s="1250">
        <f t="shared" ref="G459:G466" si="105">ROUND(E459*F459,2)</f>
        <v>87.34</v>
      </c>
      <c r="H459" s="1250">
        <f t="shared" si="103"/>
        <v>21.04</v>
      </c>
      <c r="I459" s="1251">
        <f t="shared" si="104"/>
        <v>108.38</v>
      </c>
    </row>
    <row r="460" spans="1:9" x14ac:dyDescent="0.25">
      <c r="A460" s="256" t="s">
        <v>62</v>
      </c>
      <c r="B460" s="1268">
        <v>96</v>
      </c>
      <c r="C460" s="1227">
        <f t="shared" si="93"/>
        <v>0.60759493670886078</v>
      </c>
      <c r="D460" s="1228">
        <v>549.29999999999995</v>
      </c>
      <c r="E460" s="1228">
        <f t="shared" si="101"/>
        <v>333.75189873417719</v>
      </c>
      <c r="F460" s="1229">
        <v>1</v>
      </c>
      <c r="G460" s="1228">
        <f t="shared" si="105"/>
        <v>333.75</v>
      </c>
      <c r="H460" s="1228">
        <f t="shared" si="103"/>
        <v>80.400000000000006</v>
      </c>
      <c r="I460" s="1235">
        <f t="shared" si="104"/>
        <v>414.15</v>
      </c>
    </row>
    <row r="461" spans="1:9" x14ac:dyDescent="0.25">
      <c r="A461" s="256" t="s">
        <v>62</v>
      </c>
      <c r="B461" s="1268">
        <v>84</v>
      </c>
      <c r="C461" s="1227">
        <f t="shared" si="93"/>
        <v>0.53164556962025311</v>
      </c>
      <c r="D461" s="1228">
        <v>549.29999999999995</v>
      </c>
      <c r="E461" s="1228">
        <f t="shared" si="101"/>
        <v>292.03291139240503</v>
      </c>
      <c r="F461" s="1229">
        <v>1</v>
      </c>
      <c r="G461" s="1228">
        <f>ROUND(E461*F461,2)</f>
        <v>292.02999999999997</v>
      </c>
      <c r="H461" s="1228">
        <f t="shared" si="103"/>
        <v>70.349999999999994</v>
      </c>
      <c r="I461" s="1235">
        <f>G461+H461</f>
        <v>362.38</v>
      </c>
    </row>
    <row r="462" spans="1:9" x14ac:dyDescent="0.25">
      <c r="A462" s="256" t="s">
        <v>62</v>
      </c>
      <c r="B462" s="1268">
        <v>112</v>
      </c>
      <c r="C462" s="1227">
        <f t="shared" si="93"/>
        <v>0.70886075949367089</v>
      </c>
      <c r="D462" s="1228">
        <v>549.29999999999995</v>
      </c>
      <c r="E462" s="1228">
        <f t="shared" si="101"/>
        <v>389.37721518987337</v>
      </c>
      <c r="F462" s="1229">
        <v>1</v>
      </c>
      <c r="G462" s="1228">
        <f t="shared" si="105"/>
        <v>389.38</v>
      </c>
      <c r="H462" s="1228">
        <f t="shared" si="103"/>
        <v>93.8</v>
      </c>
      <c r="I462" s="1235">
        <f t="shared" si="104"/>
        <v>483.18</v>
      </c>
    </row>
    <row r="463" spans="1:9" x14ac:dyDescent="0.25">
      <c r="A463" s="256" t="s">
        <v>62</v>
      </c>
      <c r="B463" s="1268">
        <v>96</v>
      </c>
      <c r="C463" s="1227">
        <f>B463/158</f>
        <v>0.60759493670886078</v>
      </c>
      <c r="D463" s="1228">
        <v>549.29999999999995</v>
      </c>
      <c r="E463" s="1228">
        <f>D463*C463</f>
        <v>333.75189873417719</v>
      </c>
      <c r="F463" s="1229">
        <v>1</v>
      </c>
      <c r="G463" s="1228">
        <f t="shared" si="105"/>
        <v>333.75</v>
      </c>
      <c r="H463" s="1228">
        <f t="shared" si="103"/>
        <v>80.400000000000006</v>
      </c>
      <c r="I463" s="1235">
        <f t="shared" si="104"/>
        <v>414.15</v>
      </c>
    </row>
    <row r="464" spans="1:9" x14ac:dyDescent="0.25">
      <c r="A464" s="256" t="s">
        <v>62</v>
      </c>
      <c r="B464" s="1268">
        <v>34</v>
      </c>
      <c r="C464" s="1227">
        <f>B464/158</f>
        <v>0.21518987341772153</v>
      </c>
      <c r="D464" s="1228">
        <v>549.29999999999995</v>
      </c>
      <c r="E464" s="1228">
        <f>D464*C464</f>
        <v>118.20379746835442</v>
      </c>
      <c r="F464" s="1229">
        <v>1</v>
      </c>
      <c r="G464" s="1228">
        <f t="shared" si="105"/>
        <v>118.2</v>
      </c>
      <c r="H464" s="1228">
        <f t="shared" si="103"/>
        <v>28.47</v>
      </c>
      <c r="I464" s="1235">
        <f t="shared" si="104"/>
        <v>146.67000000000002</v>
      </c>
    </row>
    <row r="465" spans="1:9" x14ac:dyDescent="0.25">
      <c r="A465" s="256" t="s">
        <v>62</v>
      </c>
      <c r="B465" s="1268">
        <v>34</v>
      </c>
      <c r="C465" s="1227">
        <f>B465/158</f>
        <v>0.21518987341772153</v>
      </c>
      <c r="D465" s="1228">
        <v>549.29999999999995</v>
      </c>
      <c r="E465" s="1228">
        <f>D465*C465</f>
        <v>118.20379746835442</v>
      </c>
      <c r="F465" s="1229">
        <v>1</v>
      </c>
      <c r="G465" s="1228">
        <f t="shared" si="105"/>
        <v>118.2</v>
      </c>
      <c r="H465" s="1228">
        <f t="shared" si="103"/>
        <v>28.47</v>
      </c>
      <c r="I465" s="1235">
        <f t="shared" si="104"/>
        <v>146.67000000000002</v>
      </c>
    </row>
    <row r="466" spans="1:9" x14ac:dyDescent="0.25">
      <c r="A466" s="256" t="s">
        <v>62</v>
      </c>
      <c r="B466" s="1268">
        <v>34</v>
      </c>
      <c r="C466" s="1227">
        <f>B466/158</f>
        <v>0.21518987341772153</v>
      </c>
      <c r="D466" s="1228">
        <v>549.29999999999995</v>
      </c>
      <c r="E466" s="1228">
        <f>D466*C466</f>
        <v>118.20379746835442</v>
      </c>
      <c r="F466" s="1229">
        <v>1</v>
      </c>
      <c r="G466" s="1228">
        <f t="shared" si="105"/>
        <v>118.2</v>
      </c>
      <c r="H466" s="1228">
        <f t="shared" si="103"/>
        <v>28.47</v>
      </c>
      <c r="I466" s="1235">
        <f t="shared" si="104"/>
        <v>146.67000000000002</v>
      </c>
    </row>
    <row r="467" spans="1:9" x14ac:dyDescent="0.25">
      <c r="A467" s="265" t="s">
        <v>7</v>
      </c>
      <c r="B467" s="1268"/>
      <c r="C467" s="1227"/>
      <c r="D467" s="1228"/>
      <c r="E467" s="1228"/>
      <c r="F467" s="1229"/>
      <c r="G467" s="1238">
        <f>SUM(G468:G469)</f>
        <v>261.27</v>
      </c>
      <c r="H467" s="1238">
        <f>SUM(H468:H469)</f>
        <v>62.940000000000005</v>
      </c>
      <c r="I467" s="1239">
        <f>SUM(I468:I469)</f>
        <v>324.20999999999998</v>
      </c>
    </row>
    <row r="468" spans="1:9" x14ac:dyDescent="0.25">
      <c r="A468" s="256" t="s">
        <v>63</v>
      </c>
      <c r="B468" s="1268">
        <v>72</v>
      </c>
      <c r="C468" s="1227">
        <f t="shared" si="93"/>
        <v>0.45569620253164556</v>
      </c>
      <c r="D468" s="1228">
        <v>430</v>
      </c>
      <c r="E468" s="1228">
        <f t="shared" si="101"/>
        <v>195.9493670886076</v>
      </c>
      <c r="F468" s="1229">
        <v>1</v>
      </c>
      <c r="G468" s="1228">
        <f t="shared" ref="G468" si="106">ROUND(E468*F468,2)</f>
        <v>195.95</v>
      </c>
      <c r="H468" s="1228">
        <f t="shared" si="103"/>
        <v>47.2</v>
      </c>
      <c r="I468" s="1235">
        <f t="shared" si="104"/>
        <v>243.14999999999998</v>
      </c>
    </row>
    <row r="469" spans="1:9" x14ac:dyDescent="0.25">
      <c r="A469" s="256" t="s">
        <v>63</v>
      </c>
      <c r="B469" s="1268">
        <v>24</v>
      </c>
      <c r="C469" s="1227">
        <f t="shared" si="93"/>
        <v>0.15189873417721519</v>
      </c>
      <c r="D469" s="1228">
        <v>430</v>
      </c>
      <c r="E469" s="1228">
        <f t="shared" si="101"/>
        <v>65.316455696202539</v>
      </c>
      <c r="F469" s="1229">
        <v>1</v>
      </c>
      <c r="G469" s="1228">
        <f>ROUND(E469*F469,2)</f>
        <v>65.319999999999993</v>
      </c>
      <c r="H469" s="1228">
        <f t="shared" si="103"/>
        <v>15.74</v>
      </c>
      <c r="I469" s="1235">
        <f>G469+H469</f>
        <v>81.059999999999988</v>
      </c>
    </row>
    <row r="470" spans="1:9" x14ac:dyDescent="0.25">
      <c r="A470" s="477" t="s">
        <v>2517</v>
      </c>
      <c r="B470" s="1267"/>
      <c r="C470" s="1240"/>
      <c r="D470" s="1230"/>
      <c r="E470" s="1230"/>
      <c r="F470" s="1230"/>
      <c r="G470" s="1232">
        <f>G471+G480+G487+G491</f>
        <v>11183.130000000001</v>
      </c>
      <c r="H470" s="1232">
        <f>H471+H480+H487+H491</f>
        <v>2694.0200000000004</v>
      </c>
      <c r="I470" s="1234">
        <f>I471+I480+I487+I491</f>
        <v>13877.149999999998</v>
      </c>
    </row>
    <row r="471" spans="1:9" ht="33" x14ac:dyDescent="0.25">
      <c r="A471" s="472" t="s">
        <v>10</v>
      </c>
      <c r="B471" s="1268"/>
      <c r="C471" s="1227"/>
      <c r="D471" s="1228"/>
      <c r="E471" s="1228"/>
      <c r="F471" s="1228"/>
      <c r="G471" s="1238">
        <f>SUM(G472:G479)</f>
        <v>5308.17</v>
      </c>
      <c r="H471" s="1238">
        <f>SUM(H472:H479)</f>
        <v>1278.7400000000002</v>
      </c>
      <c r="I471" s="1239">
        <f>SUM(I472:I479)</f>
        <v>6586.9099999999989</v>
      </c>
    </row>
    <row r="472" spans="1:9" x14ac:dyDescent="0.25">
      <c r="A472" s="469" t="s">
        <v>2518</v>
      </c>
      <c r="B472" s="1268">
        <v>154</v>
      </c>
      <c r="C472" s="1227">
        <f t="shared" si="93"/>
        <v>0.97468354430379744</v>
      </c>
      <c r="D472" s="1228">
        <v>1259.6099999999999</v>
      </c>
      <c r="E472" s="1228">
        <f>D472*C472</f>
        <v>1227.7211392405061</v>
      </c>
      <c r="F472" s="1229">
        <v>1</v>
      </c>
      <c r="G472" s="1228">
        <f>ROUND(E472*F472,2)</f>
        <v>1227.72</v>
      </c>
      <c r="H472" s="1228">
        <f>ROUND(G472*0.2409,2)</f>
        <v>295.76</v>
      </c>
      <c r="I472" s="1235">
        <f>G472+H472</f>
        <v>1523.48</v>
      </c>
    </row>
    <row r="473" spans="1:9" x14ac:dyDescent="0.25">
      <c r="A473" s="469" t="s">
        <v>2519</v>
      </c>
      <c r="B473" s="1268">
        <v>109</v>
      </c>
      <c r="C473" s="1227">
        <f t="shared" si="93"/>
        <v>0.689873417721519</v>
      </c>
      <c r="D473" s="1228">
        <v>1259.6099999999999</v>
      </c>
      <c r="E473" s="1228">
        <f t="shared" ref="E473:E479" si="107">D473*C473</f>
        <v>868.9714556962025</v>
      </c>
      <c r="F473" s="1229">
        <v>1</v>
      </c>
      <c r="G473" s="1228">
        <f t="shared" ref="G473:G479" si="108">ROUND(E473*F473,2)</f>
        <v>868.97</v>
      </c>
      <c r="H473" s="1228">
        <f t="shared" ref="H473:H479" si="109">ROUND(G473*0.2409,2)</f>
        <v>209.33</v>
      </c>
      <c r="I473" s="1235">
        <f t="shared" ref="I473:I479" si="110">G473+H473</f>
        <v>1078.3</v>
      </c>
    </row>
    <row r="474" spans="1:9" x14ac:dyDescent="0.25">
      <c r="A474" s="469" t="s">
        <v>2519</v>
      </c>
      <c r="B474" s="1268">
        <v>40</v>
      </c>
      <c r="C474" s="1227">
        <f t="shared" ref="C474:C521" si="111">B474/158</f>
        <v>0.25316455696202533</v>
      </c>
      <c r="D474" s="1228">
        <v>1136.49</v>
      </c>
      <c r="E474" s="1228">
        <f t="shared" si="107"/>
        <v>287.71898734177216</v>
      </c>
      <c r="F474" s="1229">
        <v>1</v>
      </c>
      <c r="G474" s="1228">
        <f t="shared" si="108"/>
        <v>287.72000000000003</v>
      </c>
      <c r="H474" s="1228">
        <f t="shared" si="109"/>
        <v>69.31</v>
      </c>
      <c r="I474" s="1235">
        <f t="shared" si="110"/>
        <v>357.03000000000003</v>
      </c>
    </row>
    <row r="475" spans="1:9" x14ac:dyDescent="0.25">
      <c r="A475" s="469" t="s">
        <v>2520</v>
      </c>
      <c r="B475" s="1268">
        <v>72</v>
      </c>
      <c r="C475" s="1227">
        <f t="shared" si="111"/>
        <v>0.45569620253164556</v>
      </c>
      <c r="D475" s="1228">
        <v>1259.6099999999999</v>
      </c>
      <c r="E475" s="1228">
        <f t="shared" si="107"/>
        <v>573.99949367088607</v>
      </c>
      <c r="F475" s="1229">
        <v>1</v>
      </c>
      <c r="G475" s="1228">
        <f t="shared" si="108"/>
        <v>574</v>
      </c>
      <c r="H475" s="1228">
        <f t="shared" si="109"/>
        <v>138.28</v>
      </c>
      <c r="I475" s="1235">
        <f t="shared" si="110"/>
        <v>712.28</v>
      </c>
    </row>
    <row r="476" spans="1:9" x14ac:dyDescent="0.25">
      <c r="A476" s="469" t="s">
        <v>2520</v>
      </c>
      <c r="B476" s="1268">
        <v>60</v>
      </c>
      <c r="C476" s="1227">
        <f t="shared" si="111"/>
        <v>0.379746835443038</v>
      </c>
      <c r="D476" s="1228">
        <v>1259.6099999999999</v>
      </c>
      <c r="E476" s="1228">
        <f t="shared" si="107"/>
        <v>478.33291139240504</v>
      </c>
      <c r="F476" s="1229">
        <v>1</v>
      </c>
      <c r="G476" s="1228">
        <f t="shared" si="108"/>
        <v>478.33</v>
      </c>
      <c r="H476" s="1228">
        <f t="shared" si="109"/>
        <v>115.23</v>
      </c>
      <c r="I476" s="1235">
        <f t="shared" si="110"/>
        <v>593.55999999999995</v>
      </c>
    </row>
    <row r="477" spans="1:9" x14ac:dyDescent="0.25">
      <c r="A477" s="469" t="s">
        <v>2520</v>
      </c>
      <c r="B477" s="1268">
        <v>105</v>
      </c>
      <c r="C477" s="1227">
        <f t="shared" si="111"/>
        <v>0.66455696202531644</v>
      </c>
      <c r="D477" s="1228">
        <v>1259.6099999999999</v>
      </c>
      <c r="E477" s="1228">
        <f t="shared" si="107"/>
        <v>837.0825949367088</v>
      </c>
      <c r="F477" s="1229">
        <v>1</v>
      </c>
      <c r="G477" s="1228">
        <f t="shared" si="108"/>
        <v>837.08</v>
      </c>
      <c r="H477" s="1228">
        <f t="shared" si="109"/>
        <v>201.65</v>
      </c>
      <c r="I477" s="1235">
        <f t="shared" si="110"/>
        <v>1038.73</v>
      </c>
    </row>
    <row r="478" spans="1:9" x14ac:dyDescent="0.25">
      <c r="A478" s="469" t="s">
        <v>2520</v>
      </c>
      <c r="B478" s="1268">
        <v>72</v>
      </c>
      <c r="C478" s="1227">
        <f t="shared" si="111"/>
        <v>0.45569620253164556</v>
      </c>
      <c r="D478" s="1228">
        <v>1259.6099999999999</v>
      </c>
      <c r="E478" s="1228">
        <f t="shared" si="107"/>
        <v>573.99949367088607</v>
      </c>
      <c r="F478" s="1229">
        <v>1</v>
      </c>
      <c r="G478" s="1228">
        <f t="shared" si="108"/>
        <v>574</v>
      </c>
      <c r="H478" s="1228">
        <f t="shared" si="109"/>
        <v>138.28</v>
      </c>
      <c r="I478" s="1235">
        <f t="shared" si="110"/>
        <v>712.28</v>
      </c>
    </row>
    <row r="479" spans="1:9" x14ac:dyDescent="0.25">
      <c r="A479" s="469" t="s">
        <v>2521</v>
      </c>
      <c r="B479" s="1268">
        <v>64</v>
      </c>
      <c r="C479" s="1227">
        <f t="shared" si="111"/>
        <v>0.4050632911392405</v>
      </c>
      <c r="D479" s="1228">
        <v>1136.49</v>
      </c>
      <c r="E479" s="1228">
        <f t="shared" si="107"/>
        <v>460.35037974683542</v>
      </c>
      <c r="F479" s="1229">
        <v>1</v>
      </c>
      <c r="G479" s="1228">
        <f t="shared" si="108"/>
        <v>460.35</v>
      </c>
      <c r="H479" s="1228">
        <f t="shared" si="109"/>
        <v>110.9</v>
      </c>
      <c r="I479" s="1235">
        <f t="shared" si="110"/>
        <v>571.25</v>
      </c>
    </row>
    <row r="480" spans="1:9" ht="33" x14ac:dyDescent="0.25">
      <c r="A480" s="472" t="s">
        <v>8</v>
      </c>
      <c r="B480" s="1268"/>
      <c r="C480" s="1227">
        <f t="shared" si="111"/>
        <v>0</v>
      </c>
      <c r="D480" s="1228"/>
      <c r="E480" s="1228"/>
      <c r="F480" s="1229"/>
      <c r="G480" s="1238">
        <f>SUM(G481:G486)</f>
        <v>3673.48</v>
      </c>
      <c r="H480" s="1238">
        <f>SUM(H481:H486)</f>
        <v>884.94</v>
      </c>
      <c r="I480" s="1239">
        <f>SUM(I481:I486)</f>
        <v>4558.42</v>
      </c>
    </row>
    <row r="481" spans="1:9" x14ac:dyDescent="0.25">
      <c r="A481" s="469" t="s">
        <v>650</v>
      </c>
      <c r="B481" s="1268">
        <v>96</v>
      </c>
      <c r="C481" s="1227">
        <f t="shared" si="111"/>
        <v>0.60759493670886078</v>
      </c>
      <c r="D481" s="1228">
        <v>658.21</v>
      </c>
      <c r="E481" s="1228">
        <f t="shared" ref="E481:E486" si="112">D481*C481</f>
        <v>399.92506329113928</v>
      </c>
      <c r="F481" s="1229">
        <v>1</v>
      </c>
      <c r="G481" s="1228">
        <f t="shared" ref="G481:G486" si="113">ROUND(E481*F481,2)</f>
        <v>399.93</v>
      </c>
      <c r="H481" s="1228">
        <f t="shared" ref="H481:H486" si="114">ROUND(G481*0.2409,2)</f>
        <v>96.34</v>
      </c>
      <c r="I481" s="1235">
        <f t="shared" ref="I481:I486" si="115">G481+H481</f>
        <v>496.27</v>
      </c>
    </row>
    <row r="482" spans="1:9" x14ac:dyDescent="0.25">
      <c r="A482" s="469" t="s">
        <v>650</v>
      </c>
      <c r="B482" s="1268">
        <v>150</v>
      </c>
      <c r="C482" s="1227">
        <f t="shared" si="111"/>
        <v>0.94936708860759489</v>
      </c>
      <c r="D482" s="1228">
        <v>743.45</v>
      </c>
      <c r="E482" s="1228">
        <f t="shared" si="112"/>
        <v>705.80696202531647</v>
      </c>
      <c r="F482" s="1229">
        <v>1</v>
      </c>
      <c r="G482" s="1228">
        <f t="shared" si="113"/>
        <v>705.81</v>
      </c>
      <c r="H482" s="1228">
        <f t="shared" si="114"/>
        <v>170.03</v>
      </c>
      <c r="I482" s="1235">
        <f t="shared" si="115"/>
        <v>875.83999999999992</v>
      </c>
    </row>
    <row r="483" spans="1:9" x14ac:dyDescent="0.25">
      <c r="A483" s="469" t="s">
        <v>650</v>
      </c>
      <c r="B483" s="1268">
        <v>156</v>
      </c>
      <c r="C483" s="1227">
        <f t="shared" si="111"/>
        <v>0.98734177215189878</v>
      </c>
      <c r="D483" s="1228">
        <v>743.45</v>
      </c>
      <c r="E483" s="1228">
        <f t="shared" si="112"/>
        <v>734.03924050632918</v>
      </c>
      <c r="F483" s="1229">
        <v>1</v>
      </c>
      <c r="G483" s="1228">
        <f t="shared" si="113"/>
        <v>734.04</v>
      </c>
      <c r="H483" s="1228">
        <f t="shared" si="114"/>
        <v>176.83</v>
      </c>
      <c r="I483" s="1235">
        <f t="shared" si="115"/>
        <v>910.87</v>
      </c>
    </row>
    <row r="484" spans="1:9" x14ac:dyDescent="0.25">
      <c r="A484" s="469" t="s">
        <v>650</v>
      </c>
      <c r="B484" s="1268">
        <v>88</v>
      </c>
      <c r="C484" s="1227">
        <f t="shared" si="111"/>
        <v>0.55696202531645567</v>
      </c>
      <c r="D484" s="1228">
        <v>743.45</v>
      </c>
      <c r="E484" s="1228">
        <f t="shared" si="112"/>
        <v>414.07341772151898</v>
      </c>
      <c r="F484" s="1229">
        <v>1</v>
      </c>
      <c r="G484" s="1228">
        <f t="shared" si="113"/>
        <v>414.07</v>
      </c>
      <c r="H484" s="1228">
        <f t="shared" si="114"/>
        <v>99.75</v>
      </c>
      <c r="I484" s="1235">
        <f t="shared" si="115"/>
        <v>513.81999999999994</v>
      </c>
    </row>
    <row r="485" spans="1:9" x14ac:dyDescent="0.25">
      <c r="A485" s="469" t="s">
        <v>650</v>
      </c>
      <c r="B485" s="1268">
        <v>154</v>
      </c>
      <c r="C485" s="1227">
        <f t="shared" si="111"/>
        <v>0.97468354430379744</v>
      </c>
      <c r="D485" s="1228">
        <v>743.45</v>
      </c>
      <c r="E485" s="1228">
        <f t="shared" si="112"/>
        <v>724.6284810126582</v>
      </c>
      <c r="F485" s="1229">
        <v>1</v>
      </c>
      <c r="G485" s="1228">
        <f t="shared" si="113"/>
        <v>724.63</v>
      </c>
      <c r="H485" s="1228">
        <f t="shared" si="114"/>
        <v>174.56</v>
      </c>
      <c r="I485" s="1235">
        <f t="shared" si="115"/>
        <v>899.19</v>
      </c>
    </row>
    <row r="486" spans="1:9" x14ac:dyDescent="0.25">
      <c r="A486" s="469" t="s">
        <v>612</v>
      </c>
      <c r="B486" s="1268">
        <v>158</v>
      </c>
      <c r="C486" s="1227">
        <f t="shared" si="111"/>
        <v>1</v>
      </c>
      <c r="D486" s="1228">
        <v>695</v>
      </c>
      <c r="E486" s="1228">
        <f t="shared" si="112"/>
        <v>695</v>
      </c>
      <c r="F486" s="1229">
        <v>1</v>
      </c>
      <c r="G486" s="1228">
        <f t="shared" si="113"/>
        <v>695</v>
      </c>
      <c r="H486" s="1228">
        <f t="shared" si="114"/>
        <v>167.43</v>
      </c>
      <c r="I486" s="1235">
        <f t="shared" si="115"/>
        <v>862.43000000000006</v>
      </c>
    </row>
    <row r="487" spans="1:9" ht="33" x14ac:dyDescent="0.25">
      <c r="A487" s="472" t="s">
        <v>9</v>
      </c>
      <c r="B487" s="1275"/>
      <c r="C487" s="1227">
        <f t="shared" si="111"/>
        <v>0</v>
      </c>
      <c r="D487" s="1252"/>
      <c r="E487" s="1252"/>
      <c r="F487" s="1229"/>
      <c r="G487" s="1252">
        <f>SUM(G488:G490)</f>
        <v>876.09999999999991</v>
      </c>
      <c r="H487" s="1252">
        <f>SUM(H488:H490)</f>
        <v>211.05</v>
      </c>
      <c r="I487" s="1253">
        <f>SUM(I488:I490)</f>
        <v>1087.1500000000001</v>
      </c>
    </row>
    <row r="488" spans="1:9" x14ac:dyDescent="0.25">
      <c r="A488" s="469" t="s">
        <v>62</v>
      </c>
      <c r="B488" s="1268">
        <v>84</v>
      </c>
      <c r="C488" s="1227">
        <f t="shared" si="111"/>
        <v>0.53164556962025311</v>
      </c>
      <c r="D488" s="1228">
        <v>549.29999999999995</v>
      </c>
      <c r="E488" s="1228">
        <f>D488*C488</f>
        <v>292.03291139240503</v>
      </c>
      <c r="F488" s="1229">
        <v>1</v>
      </c>
      <c r="G488" s="1228">
        <f>ROUND(E488*F488,2)</f>
        <v>292.02999999999997</v>
      </c>
      <c r="H488" s="1228">
        <f>ROUND(G488*0.2409,2)</f>
        <v>70.349999999999994</v>
      </c>
      <c r="I488" s="1235">
        <f>G488+H488</f>
        <v>362.38</v>
      </c>
    </row>
    <row r="489" spans="1:9" x14ac:dyDescent="0.25">
      <c r="A489" s="469" t="s">
        <v>62</v>
      </c>
      <c r="B489" s="1268">
        <v>80</v>
      </c>
      <c r="C489" s="1227">
        <f t="shared" si="111"/>
        <v>0.50632911392405067</v>
      </c>
      <c r="D489" s="1228">
        <v>549.29999999999995</v>
      </c>
      <c r="E489" s="1228">
        <f>D489*C489</f>
        <v>278.12658227848101</v>
      </c>
      <c r="F489" s="1229">
        <v>1</v>
      </c>
      <c r="G489" s="1228">
        <f>ROUND(E489*F489,2)</f>
        <v>278.13</v>
      </c>
      <c r="H489" s="1228">
        <f t="shared" ref="H489:H490" si="116">ROUND(G489*0.2409,2)</f>
        <v>67</v>
      </c>
      <c r="I489" s="1235">
        <f>G489+H489</f>
        <v>345.13</v>
      </c>
    </row>
    <row r="490" spans="1:9" x14ac:dyDescent="0.25">
      <c r="A490" s="469" t="s">
        <v>62</v>
      </c>
      <c r="B490" s="1268">
        <v>88</v>
      </c>
      <c r="C490" s="1227">
        <f t="shared" si="111"/>
        <v>0.55696202531645567</v>
      </c>
      <c r="D490" s="1228">
        <v>549.29999999999995</v>
      </c>
      <c r="E490" s="1228">
        <f>D490*C490</f>
        <v>305.9392405063291</v>
      </c>
      <c r="F490" s="1229">
        <v>1</v>
      </c>
      <c r="G490" s="1228">
        <f>ROUND(E490*F490,2)</f>
        <v>305.94</v>
      </c>
      <c r="H490" s="1228">
        <f t="shared" si="116"/>
        <v>73.7</v>
      </c>
      <c r="I490" s="1235">
        <f>G490+H490</f>
        <v>379.64</v>
      </c>
    </row>
    <row r="491" spans="1:9" x14ac:dyDescent="0.25">
      <c r="A491" s="472" t="s">
        <v>7</v>
      </c>
      <c r="B491" s="1275"/>
      <c r="C491" s="1227">
        <f t="shared" si="111"/>
        <v>0</v>
      </c>
      <c r="D491" s="1238"/>
      <c r="E491" s="1238"/>
      <c r="F491" s="1229"/>
      <c r="G491" s="1238">
        <f>SUM(G492:G495)</f>
        <v>1325.38</v>
      </c>
      <c r="H491" s="1238">
        <f>SUM(H492:H495)</f>
        <v>319.28999999999996</v>
      </c>
      <c r="I491" s="1239">
        <f>SUM(I492:I495)</f>
        <v>1644.67</v>
      </c>
    </row>
    <row r="492" spans="1:9" x14ac:dyDescent="0.25">
      <c r="A492" s="469" t="s">
        <v>63</v>
      </c>
      <c r="B492" s="1268">
        <v>84</v>
      </c>
      <c r="C492" s="1227">
        <f t="shared" si="111"/>
        <v>0.53164556962025311</v>
      </c>
      <c r="D492" s="1228">
        <v>430</v>
      </c>
      <c r="E492" s="1228">
        <f>D492*C492</f>
        <v>228.60759493670884</v>
      </c>
      <c r="F492" s="1229">
        <v>1</v>
      </c>
      <c r="G492" s="1228">
        <f>ROUND(E492*F492,2)</f>
        <v>228.61</v>
      </c>
      <c r="H492" s="1228">
        <f>ROUND(G492*0.2409,2)</f>
        <v>55.07</v>
      </c>
      <c r="I492" s="1235">
        <f>G492+H492</f>
        <v>283.68</v>
      </c>
    </row>
    <row r="493" spans="1:9" x14ac:dyDescent="0.25">
      <c r="A493" s="469" t="s">
        <v>63</v>
      </c>
      <c r="B493" s="1268">
        <v>158</v>
      </c>
      <c r="C493" s="1227">
        <f t="shared" si="111"/>
        <v>1</v>
      </c>
      <c r="D493" s="1228">
        <v>430</v>
      </c>
      <c r="E493" s="1228">
        <f>D493*C493</f>
        <v>430</v>
      </c>
      <c r="F493" s="1229">
        <v>1</v>
      </c>
      <c r="G493" s="1228">
        <f>ROUND(E493*F493,2)</f>
        <v>430</v>
      </c>
      <c r="H493" s="1228">
        <f t="shared" ref="H493:H495" si="117">ROUND(G493*0.2409,2)</f>
        <v>103.59</v>
      </c>
      <c r="I493" s="1235">
        <f>G493+H493</f>
        <v>533.59</v>
      </c>
    </row>
    <row r="494" spans="1:9" x14ac:dyDescent="0.25">
      <c r="A494" s="469" t="s">
        <v>63</v>
      </c>
      <c r="B494" s="1268">
        <v>101</v>
      </c>
      <c r="C494" s="1227">
        <f t="shared" si="111"/>
        <v>0.63924050632911389</v>
      </c>
      <c r="D494" s="1228">
        <v>430</v>
      </c>
      <c r="E494" s="1228">
        <f>D494*C494</f>
        <v>274.87341772151899</v>
      </c>
      <c r="F494" s="1229">
        <v>1</v>
      </c>
      <c r="G494" s="1228">
        <f>ROUND(E494*F494,2)</f>
        <v>274.87</v>
      </c>
      <c r="H494" s="1228">
        <f t="shared" si="117"/>
        <v>66.22</v>
      </c>
      <c r="I494" s="1235">
        <f>G494+H494</f>
        <v>341.09000000000003</v>
      </c>
    </row>
    <row r="495" spans="1:9" x14ac:dyDescent="0.25">
      <c r="A495" s="469" t="s">
        <v>76</v>
      </c>
      <c r="B495" s="1268">
        <v>144</v>
      </c>
      <c r="C495" s="1227">
        <f t="shared" si="111"/>
        <v>0.91139240506329111</v>
      </c>
      <c r="D495" s="1228">
        <v>430</v>
      </c>
      <c r="E495" s="1228">
        <f>D495*C495</f>
        <v>391.8987341772152</v>
      </c>
      <c r="F495" s="1229">
        <v>1</v>
      </c>
      <c r="G495" s="1228">
        <f>ROUND(E495*F495,2)</f>
        <v>391.9</v>
      </c>
      <c r="H495" s="1228">
        <f t="shared" si="117"/>
        <v>94.41</v>
      </c>
      <c r="I495" s="1235">
        <f>G495+H495</f>
        <v>486.30999999999995</v>
      </c>
    </row>
    <row r="496" spans="1:9" ht="66" x14ac:dyDescent="0.25">
      <c r="A496" s="478" t="s">
        <v>2522</v>
      </c>
      <c r="B496" s="1267"/>
      <c r="C496" s="1240"/>
      <c r="D496" s="1230"/>
      <c r="E496" s="1230"/>
      <c r="F496" s="1241"/>
      <c r="G496" s="1232">
        <f>G497+G502+G518+G522</f>
        <v>489.9</v>
      </c>
      <c r="H496" s="1232">
        <f>H497+H502+H518+H522</f>
        <v>117.97000000000001</v>
      </c>
      <c r="I496" s="1234">
        <f>I497+I502+I518+I522</f>
        <v>607.87000000000012</v>
      </c>
    </row>
    <row r="497" spans="1:9" ht="33" x14ac:dyDescent="0.25">
      <c r="A497" s="265" t="s">
        <v>10</v>
      </c>
      <c r="B497" s="1268"/>
      <c r="C497" s="1227"/>
      <c r="D497" s="1228"/>
      <c r="E497" s="1228"/>
      <c r="F497" s="1229"/>
      <c r="G497" s="1238">
        <f>SUM(G498:G501)</f>
        <v>143.49</v>
      </c>
      <c r="H497" s="1238">
        <f>SUM(H498:H501)</f>
        <v>34.56</v>
      </c>
      <c r="I497" s="1239">
        <f>SUM(I498:I501)</f>
        <v>178.04999999999998</v>
      </c>
    </row>
    <row r="498" spans="1:9" x14ac:dyDescent="0.25">
      <c r="A498" s="256" t="s">
        <v>2523</v>
      </c>
      <c r="B498" s="1268">
        <v>4</v>
      </c>
      <c r="C498" s="1227">
        <f t="shared" si="111"/>
        <v>2.5316455696202531E-2</v>
      </c>
      <c r="D498" s="1228">
        <v>1259.6099999999999</v>
      </c>
      <c r="E498" s="1228">
        <f t="shared" ref="E498:E523" si="118">D498*C498</f>
        <v>31.888860759493667</v>
      </c>
      <c r="F498" s="1229">
        <v>1</v>
      </c>
      <c r="G498" s="1228">
        <f t="shared" ref="G498:G501" si="119">ROUND(E498*F498,2)</f>
        <v>31.89</v>
      </c>
      <c r="H498" s="1228">
        <f t="shared" ref="H498:H501" si="120">ROUND(G498*0.2409,2)</f>
        <v>7.68</v>
      </c>
      <c r="I498" s="1235">
        <f t="shared" ref="I498:I501" si="121">G498+H498</f>
        <v>39.57</v>
      </c>
    </row>
    <row r="499" spans="1:9" x14ac:dyDescent="0.25">
      <c r="A499" s="256" t="s">
        <v>2524</v>
      </c>
      <c r="B499" s="1268">
        <v>6</v>
      </c>
      <c r="C499" s="1227">
        <f t="shared" si="111"/>
        <v>3.7974683544303799E-2</v>
      </c>
      <c r="D499" s="1228">
        <v>1259.6099999999999</v>
      </c>
      <c r="E499" s="1228">
        <f t="shared" si="118"/>
        <v>47.833291139240501</v>
      </c>
      <c r="F499" s="1229">
        <v>1</v>
      </c>
      <c r="G499" s="1228">
        <f t="shared" si="119"/>
        <v>47.83</v>
      </c>
      <c r="H499" s="1228">
        <f t="shared" si="120"/>
        <v>11.52</v>
      </c>
      <c r="I499" s="1235">
        <f t="shared" si="121"/>
        <v>59.349999999999994</v>
      </c>
    </row>
    <row r="500" spans="1:9" x14ac:dyDescent="0.25">
      <c r="A500" s="256" t="s">
        <v>2525</v>
      </c>
      <c r="B500" s="1268">
        <v>2</v>
      </c>
      <c r="C500" s="1227">
        <f t="shared" si="111"/>
        <v>1.2658227848101266E-2</v>
      </c>
      <c r="D500" s="1228">
        <v>1259.6099999999999</v>
      </c>
      <c r="E500" s="1228">
        <f t="shared" si="118"/>
        <v>15.944430379746834</v>
      </c>
      <c r="F500" s="1229">
        <v>1</v>
      </c>
      <c r="G500" s="1228">
        <f t="shared" si="119"/>
        <v>15.94</v>
      </c>
      <c r="H500" s="1228">
        <f t="shared" si="120"/>
        <v>3.84</v>
      </c>
      <c r="I500" s="1235">
        <f t="shared" si="121"/>
        <v>19.78</v>
      </c>
    </row>
    <row r="501" spans="1:9" x14ac:dyDescent="0.25">
      <c r="A501" s="256" t="s">
        <v>2525</v>
      </c>
      <c r="B501" s="1268">
        <v>6</v>
      </c>
      <c r="C501" s="1227">
        <f t="shared" si="111"/>
        <v>3.7974683544303799E-2</v>
      </c>
      <c r="D501" s="1228">
        <v>1259.6099999999999</v>
      </c>
      <c r="E501" s="1228">
        <f t="shared" si="118"/>
        <v>47.833291139240501</v>
      </c>
      <c r="F501" s="1229">
        <v>1</v>
      </c>
      <c r="G501" s="1228">
        <f t="shared" si="119"/>
        <v>47.83</v>
      </c>
      <c r="H501" s="1228">
        <f t="shared" si="120"/>
        <v>11.52</v>
      </c>
      <c r="I501" s="1235">
        <f t="shared" si="121"/>
        <v>59.349999999999994</v>
      </c>
    </row>
    <row r="502" spans="1:9" ht="33" x14ac:dyDescent="0.25">
      <c r="A502" s="265" t="s">
        <v>8</v>
      </c>
      <c r="B502" s="1268"/>
      <c r="C502" s="1227"/>
      <c r="D502" s="1228"/>
      <c r="E502" s="1228"/>
      <c r="F502" s="1229"/>
      <c r="G502" s="1238">
        <f>SUM(G503:G517)</f>
        <v>306.20999999999998</v>
      </c>
      <c r="H502" s="1238">
        <f>SUM(H503:H517)</f>
        <v>73.73</v>
      </c>
      <c r="I502" s="1239">
        <f>SUM(I503:I517)</f>
        <v>379.94000000000011</v>
      </c>
    </row>
    <row r="503" spans="1:9" x14ac:dyDescent="0.25">
      <c r="A503" s="256" t="s">
        <v>650</v>
      </c>
      <c r="B503" s="1268">
        <v>8</v>
      </c>
      <c r="C503" s="1227">
        <f t="shared" si="111"/>
        <v>5.0632911392405063E-2</v>
      </c>
      <c r="D503" s="1228">
        <v>743.45</v>
      </c>
      <c r="E503" s="1228">
        <f t="shared" si="118"/>
        <v>37.643037974683544</v>
      </c>
      <c r="F503" s="1229">
        <v>1</v>
      </c>
      <c r="G503" s="1228">
        <f t="shared" ref="G503:G517" si="122">ROUND(E503*F503,2)</f>
        <v>37.64</v>
      </c>
      <c r="H503" s="1228">
        <f t="shared" ref="H503:H517" si="123">ROUND(G503*0.2409,2)</f>
        <v>9.07</v>
      </c>
      <c r="I503" s="1235">
        <f t="shared" ref="I503:I517" si="124">G503+H503</f>
        <v>46.71</v>
      </c>
    </row>
    <row r="504" spans="1:9" x14ac:dyDescent="0.25">
      <c r="A504" s="256" t="s">
        <v>650</v>
      </c>
      <c r="B504" s="1268">
        <v>4</v>
      </c>
      <c r="C504" s="1227">
        <f t="shared" si="111"/>
        <v>2.5316455696202531E-2</v>
      </c>
      <c r="D504" s="1228">
        <v>658.21</v>
      </c>
      <c r="E504" s="1228">
        <f t="shared" si="118"/>
        <v>16.663544303797469</v>
      </c>
      <c r="F504" s="1229">
        <v>1</v>
      </c>
      <c r="G504" s="1228">
        <f t="shared" si="122"/>
        <v>16.66</v>
      </c>
      <c r="H504" s="1228">
        <f t="shared" si="123"/>
        <v>4.01</v>
      </c>
      <c r="I504" s="1235">
        <f t="shared" si="124"/>
        <v>20.67</v>
      </c>
    </row>
    <row r="505" spans="1:9" x14ac:dyDescent="0.25">
      <c r="A505" s="256" t="s">
        <v>650</v>
      </c>
      <c r="B505" s="1268">
        <v>4</v>
      </c>
      <c r="C505" s="1227">
        <f t="shared" si="111"/>
        <v>2.5316455696202531E-2</v>
      </c>
      <c r="D505" s="1228">
        <v>743.45</v>
      </c>
      <c r="E505" s="1228">
        <f t="shared" si="118"/>
        <v>18.821518987341772</v>
      </c>
      <c r="F505" s="1229">
        <v>1</v>
      </c>
      <c r="G505" s="1228">
        <f t="shared" si="122"/>
        <v>18.82</v>
      </c>
      <c r="H505" s="1228">
        <f t="shared" si="123"/>
        <v>4.53</v>
      </c>
      <c r="I505" s="1235">
        <f t="shared" si="124"/>
        <v>23.35</v>
      </c>
    </row>
    <row r="506" spans="1:9" x14ac:dyDescent="0.25">
      <c r="A506" s="256" t="s">
        <v>650</v>
      </c>
      <c r="B506" s="1268">
        <v>8</v>
      </c>
      <c r="C506" s="1227">
        <f t="shared" si="111"/>
        <v>5.0632911392405063E-2</v>
      </c>
      <c r="D506" s="1228">
        <v>743.45</v>
      </c>
      <c r="E506" s="1228">
        <f t="shared" si="118"/>
        <v>37.643037974683544</v>
      </c>
      <c r="F506" s="1229">
        <v>1</v>
      </c>
      <c r="G506" s="1228">
        <f t="shared" si="122"/>
        <v>37.64</v>
      </c>
      <c r="H506" s="1228">
        <f t="shared" si="123"/>
        <v>9.07</v>
      </c>
      <c r="I506" s="1235">
        <f t="shared" si="124"/>
        <v>46.71</v>
      </c>
    </row>
    <row r="507" spans="1:9" x14ac:dyDescent="0.25">
      <c r="A507" s="256" t="s">
        <v>650</v>
      </c>
      <c r="B507" s="1268">
        <v>2</v>
      </c>
      <c r="C507" s="1227">
        <f t="shared" si="111"/>
        <v>1.2658227848101266E-2</v>
      </c>
      <c r="D507" s="1228">
        <v>743.45</v>
      </c>
      <c r="E507" s="1228">
        <f t="shared" si="118"/>
        <v>9.410759493670886</v>
      </c>
      <c r="F507" s="1229">
        <v>1</v>
      </c>
      <c r="G507" s="1228">
        <f t="shared" si="122"/>
        <v>9.41</v>
      </c>
      <c r="H507" s="1228">
        <f t="shared" si="123"/>
        <v>2.27</v>
      </c>
      <c r="I507" s="1235">
        <f t="shared" si="124"/>
        <v>11.68</v>
      </c>
    </row>
    <row r="508" spans="1:9" x14ac:dyDescent="0.25">
      <c r="A508" s="256" t="s">
        <v>650</v>
      </c>
      <c r="B508" s="1268">
        <v>4</v>
      </c>
      <c r="C508" s="1227">
        <f t="shared" si="111"/>
        <v>2.5316455696202531E-2</v>
      </c>
      <c r="D508" s="1228">
        <v>658.21</v>
      </c>
      <c r="E508" s="1228">
        <f t="shared" si="118"/>
        <v>16.663544303797469</v>
      </c>
      <c r="F508" s="1229">
        <v>1</v>
      </c>
      <c r="G508" s="1228">
        <f t="shared" si="122"/>
        <v>16.66</v>
      </c>
      <c r="H508" s="1228">
        <f t="shared" si="123"/>
        <v>4.01</v>
      </c>
      <c r="I508" s="1235">
        <f t="shared" si="124"/>
        <v>20.67</v>
      </c>
    </row>
    <row r="509" spans="1:9" x14ac:dyDescent="0.25">
      <c r="A509" s="256" t="s">
        <v>650</v>
      </c>
      <c r="B509" s="1268">
        <v>4</v>
      </c>
      <c r="C509" s="1227">
        <f t="shared" si="111"/>
        <v>2.5316455696202531E-2</v>
      </c>
      <c r="D509" s="1228">
        <v>743.45</v>
      </c>
      <c r="E509" s="1228">
        <f t="shared" si="118"/>
        <v>18.821518987341772</v>
      </c>
      <c r="F509" s="1229">
        <v>1</v>
      </c>
      <c r="G509" s="1228">
        <f t="shared" si="122"/>
        <v>18.82</v>
      </c>
      <c r="H509" s="1228">
        <f t="shared" si="123"/>
        <v>4.53</v>
      </c>
      <c r="I509" s="1235">
        <f t="shared" si="124"/>
        <v>23.35</v>
      </c>
    </row>
    <row r="510" spans="1:9" x14ac:dyDescent="0.25">
      <c r="A510" s="256" t="s">
        <v>995</v>
      </c>
      <c r="B510" s="1268">
        <v>4</v>
      </c>
      <c r="C510" s="1227">
        <f t="shared" si="111"/>
        <v>2.5316455696202531E-2</v>
      </c>
      <c r="D510" s="1228">
        <v>743.45</v>
      </c>
      <c r="E510" s="1228">
        <f t="shared" si="118"/>
        <v>18.821518987341772</v>
      </c>
      <c r="F510" s="1229">
        <v>1</v>
      </c>
      <c r="G510" s="1228">
        <f t="shared" si="122"/>
        <v>18.82</v>
      </c>
      <c r="H510" s="1228">
        <f t="shared" si="123"/>
        <v>4.53</v>
      </c>
      <c r="I510" s="1235">
        <f t="shared" si="124"/>
        <v>23.35</v>
      </c>
    </row>
    <row r="511" spans="1:9" x14ac:dyDescent="0.25">
      <c r="A511" s="256" t="s">
        <v>995</v>
      </c>
      <c r="B511" s="1268">
        <v>4</v>
      </c>
      <c r="C511" s="1227">
        <f t="shared" si="111"/>
        <v>2.5316455696202531E-2</v>
      </c>
      <c r="D511" s="1228">
        <v>743.45</v>
      </c>
      <c r="E511" s="1228">
        <f t="shared" si="118"/>
        <v>18.821518987341772</v>
      </c>
      <c r="F511" s="1229">
        <v>1</v>
      </c>
      <c r="G511" s="1228">
        <f t="shared" si="122"/>
        <v>18.82</v>
      </c>
      <c r="H511" s="1228">
        <f t="shared" si="123"/>
        <v>4.53</v>
      </c>
      <c r="I511" s="1235">
        <f t="shared" si="124"/>
        <v>23.35</v>
      </c>
    </row>
    <row r="512" spans="1:9" x14ac:dyDescent="0.25">
      <c r="A512" s="256" t="s">
        <v>995</v>
      </c>
      <c r="B512" s="1268">
        <v>4</v>
      </c>
      <c r="C512" s="1227">
        <f t="shared" si="111"/>
        <v>2.5316455696202531E-2</v>
      </c>
      <c r="D512" s="1228">
        <v>743.45</v>
      </c>
      <c r="E512" s="1228">
        <f t="shared" si="118"/>
        <v>18.821518987341772</v>
      </c>
      <c r="F512" s="1229">
        <v>1</v>
      </c>
      <c r="G512" s="1228">
        <f t="shared" si="122"/>
        <v>18.82</v>
      </c>
      <c r="H512" s="1228">
        <f t="shared" si="123"/>
        <v>4.53</v>
      </c>
      <c r="I512" s="1235">
        <f t="shared" si="124"/>
        <v>23.35</v>
      </c>
    </row>
    <row r="513" spans="1:9" x14ac:dyDescent="0.25">
      <c r="A513" s="256" t="s">
        <v>995</v>
      </c>
      <c r="B513" s="1268">
        <v>4</v>
      </c>
      <c r="C513" s="1227">
        <f t="shared" si="111"/>
        <v>2.5316455696202531E-2</v>
      </c>
      <c r="D513" s="1228">
        <v>743.45</v>
      </c>
      <c r="E513" s="1228">
        <f t="shared" si="118"/>
        <v>18.821518987341772</v>
      </c>
      <c r="F513" s="1229">
        <v>1</v>
      </c>
      <c r="G513" s="1228">
        <f t="shared" si="122"/>
        <v>18.82</v>
      </c>
      <c r="H513" s="1228">
        <f t="shared" si="123"/>
        <v>4.53</v>
      </c>
      <c r="I513" s="1235">
        <f t="shared" si="124"/>
        <v>23.35</v>
      </c>
    </row>
    <row r="514" spans="1:9" x14ac:dyDescent="0.25">
      <c r="A514" s="256" t="s">
        <v>995</v>
      </c>
      <c r="B514" s="1268">
        <v>4</v>
      </c>
      <c r="C514" s="1227">
        <f t="shared" si="111"/>
        <v>2.5316455696202531E-2</v>
      </c>
      <c r="D514" s="1228">
        <v>743.45</v>
      </c>
      <c r="E514" s="1228">
        <f t="shared" si="118"/>
        <v>18.821518987341772</v>
      </c>
      <c r="F514" s="1229">
        <v>1</v>
      </c>
      <c r="G514" s="1228">
        <f t="shared" si="122"/>
        <v>18.82</v>
      </c>
      <c r="H514" s="1228">
        <f t="shared" si="123"/>
        <v>4.53</v>
      </c>
      <c r="I514" s="1235">
        <f t="shared" si="124"/>
        <v>23.35</v>
      </c>
    </row>
    <row r="515" spans="1:9" x14ac:dyDescent="0.25">
      <c r="A515" s="256" t="s">
        <v>995</v>
      </c>
      <c r="B515" s="1268">
        <v>4</v>
      </c>
      <c r="C515" s="1227">
        <f t="shared" si="111"/>
        <v>2.5316455696202531E-2</v>
      </c>
      <c r="D515" s="1228">
        <v>743.45</v>
      </c>
      <c r="E515" s="1228">
        <f t="shared" si="118"/>
        <v>18.821518987341772</v>
      </c>
      <c r="F515" s="1229">
        <v>1</v>
      </c>
      <c r="G515" s="1228">
        <f t="shared" si="122"/>
        <v>18.82</v>
      </c>
      <c r="H515" s="1228">
        <f t="shared" si="123"/>
        <v>4.53</v>
      </c>
      <c r="I515" s="1235">
        <f t="shared" si="124"/>
        <v>23.35</v>
      </c>
    </row>
    <row r="516" spans="1:9" x14ac:dyDescent="0.25">
      <c r="A516" s="256" t="s">
        <v>995</v>
      </c>
      <c r="B516" s="1268">
        <v>4</v>
      </c>
      <c r="C516" s="1227">
        <f t="shared" si="111"/>
        <v>2.5316455696202531E-2</v>
      </c>
      <c r="D516" s="1228">
        <v>743.45</v>
      </c>
      <c r="E516" s="1228">
        <f t="shared" si="118"/>
        <v>18.821518987341772</v>
      </c>
      <c r="F516" s="1229">
        <v>1</v>
      </c>
      <c r="G516" s="1228">
        <f t="shared" si="122"/>
        <v>18.82</v>
      </c>
      <c r="H516" s="1228">
        <f t="shared" si="123"/>
        <v>4.53</v>
      </c>
      <c r="I516" s="1235">
        <f t="shared" si="124"/>
        <v>23.35</v>
      </c>
    </row>
    <row r="517" spans="1:9" x14ac:dyDescent="0.25">
      <c r="A517" s="256" t="s">
        <v>612</v>
      </c>
      <c r="B517" s="1268">
        <v>4</v>
      </c>
      <c r="C517" s="1227">
        <f t="shared" si="111"/>
        <v>2.5316455696202531E-2</v>
      </c>
      <c r="D517" s="1228">
        <v>743.45</v>
      </c>
      <c r="E517" s="1228">
        <f t="shared" si="118"/>
        <v>18.821518987341772</v>
      </c>
      <c r="F517" s="1229">
        <v>1</v>
      </c>
      <c r="G517" s="1228">
        <f t="shared" si="122"/>
        <v>18.82</v>
      </c>
      <c r="H517" s="1228">
        <f t="shared" si="123"/>
        <v>4.53</v>
      </c>
      <c r="I517" s="1235">
        <f t="shared" si="124"/>
        <v>23.35</v>
      </c>
    </row>
    <row r="518" spans="1:9" ht="33" x14ac:dyDescent="0.25">
      <c r="A518" s="265" t="s">
        <v>9</v>
      </c>
      <c r="B518" s="1268"/>
      <c r="C518" s="1227"/>
      <c r="D518" s="1228"/>
      <c r="E518" s="1228"/>
      <c r="F518" s="1229"/>
      <c r="G518" s="1238">
        <f>SUM(G519:G521)</f>
        <v>34.76</v>
      </c>
      <c r="H518" s="1238">
        <f>SUM(H519:H521)</f>
        <v>8.370000000000001</v>
      </c>
      <c r="I518" s="1239">
        <f>SUM(I519:I521)</f>
        <v>43.13000000000001</v>
      </c>
    </row>
    <row r="519" spans="1:9" x14ac:dyDescent="0.25">
      <c r="A519" s="256" t="s">
        <v>62</v>
      </c>
      <c r="B519" s="1268">
        <v>6</v>
      </c>
      <c r="C519" s="1227">
        <f t="shared" si="111"/>
        <v>3.7974683544303799E-2</v>
      </c>
      <c r="D519" s="1228">
        <v>549.29999999999995</v>
      </c>
      <c r="E519" s="1228">
        <f t="shared" si="118"/>
        <v>20.859493670886074</v>
      </c>
      <c r="F519" s="1229">
        <v>1</v>
      </c>
      <c r="G519" s="1228">
        <f t="shared" ref="G519:G521" si="125">ROUND(E519*F519,2)</f>
        <v>20.86</v>
      </c>
      <c r="H519" s="1228">
        <f t="shared" ref="H519:H521" si="126">ROUND(G519*0.2409,2)</f>
        <v>5.03</v>
      </c>
      <c r="I519" s="1235">
        <f t="shared" ref="I519:I521" si="127">G519+H519</f>
        <v>25.89</v>
      </c>
    </row>
    <row r="520" spans="1:9" x14ac:dyDescent="0.25">
      <c r="A520" s="256" t="s">
        <v>62</v>
      </c>
      <c r="B520" s="1268">
        <v>2</v>
      </c>
      <c r="C520" s="1227">
        <f t="shared" si="111"/>
        <v>1.2658227848101266E-2</v>
      </c>
      <c r="D520" s="1228">
        <v>549.29999999999995</v>
      </c>
      <c r="E520" s="1228">
        <f t="shared" si="118"/>
        <v>6.9531645569620251</v>
      </c>
      <c r="F520" s="1229">
        <v>1</v>
      </c>
      <c r="G520" s="1228">
        <f t="shared" si="125"/>
        <v>6.95</v>
      </c>
      <c r="H520" s="1228">
        <f t="shared" si="126"/>
        <v>1.67</v>
      </c>
      <c r="I520" s="1235">
        <f t="shared" si="127"/>
        <v>8.620000000000001</v>
      </c>
    </row>
    <row r="521" spans="1:9" x14ac:dyDescent="0.25">
      <c r="A521" s="256" t="s">
        <v>62</v>
      </c>
      <c r="B521" s="1268">
        <v>2</v>
      </c>
      <c r="C521" s="1227">
        <f t="shared" si="111"/>
        <v>1.2658227848101266E-2</v>
      </c>
      <c r="D521" s="1228">
        <v>549.29999999999995</v>
      </c>
      <c r="E521" s="1228">
        <f t="shared" si="118"/>
        <v>6.9531645569620251</v>
      </c>
      <c r="F521" s="1229">
        <v>1</v>
      </c>
      <c r="G521" s="1228">
        <f t="shared" si="125"/>
        <v>6.95</v>
      </c>
      <c r="H521" s="1228">
        <f t="shared" si="126"/>
        <v>1.67</v>
      </c>
      <c r="I521" s="1235">
        <f t="shared" si="127"/>
        <v>8.620000000000001</v>
      </c>
    </row>
    <row r="522" spans="1:9" x14ac:dyDescent="0.25">
      <c r="A522" s="265" t="s">
        <v>7</v>
      </c>
      <c r="B522" s="1268"/>
      <c r="C522" s="1227"/>
      <c r="D522" s="1228"/>
      <c r="E522" s="1228"/>
      <c r="F522" s="1229"/>
      <c r="G522" s="1238">
        <f>SUM(G523:G523)</f>
        <v>5.44</v>
      </c>
      <c r="H522" s="1238">
        <f>SUM(H523:H523)</f>
        <v>1.31</v>
      </c>
      <c r="I522" s="1239">
        <f>SUM(I523:I523)</f>
        <v>6.75</v>
      </c>
    </row>
    <row r="523" spans="1:9" x14ac:dyDescent="0.25">
      <c r="A523" s="256" t="s">
        <v>63</v>
      </c>
      <c r="B523" s="1268">
        <v>2</v>
      </c>
      <c r="C523" s="1227">
        <f t="shared" ref="C523:C570" si="128">B523/158</f>
        <v>1.2658227848101266E-2</v>
      </c>
      <c r="D523" s="1228">
        <v>430</v>
      </c>
      <c r="E523" s="1228">
        <f t="shared" si="118"/>
        <v>5.443037974683544</v>
      </c>
      <c r="F523" s="1229">
        <v>1</v>
      </c>
      <c r="G523" s="1228">
        <f>ROUND(E523*F523,2)</f>
        <v>5.44</v>
      </c>
      <c r="H523" s="1228">
        <f>ROUND(G523*0.2409,2)</f>
        <v>1.31</v>
      </c>
      <c r="I523" s="1235">
        <f>G523+H523</f>
        <v>6.75</v>
      </c>
    </row>
    <row r="524" spans="1:9" x14ac:dyDescent="0.25">
      <c r="A524" s="465" t="s">
        <v>2526</v>
      </c>
      <c r="B524" s="1267"/>
      <c r="C524" s="1240"/>
      <c r="D524" s="1230"/>
      <c r="E524" s="1230"/>
      <c r="F524" s="1230"/>
      <c r="G524" s="1232">
        <f>G525+G533+G543+G549</f>
        <v>11736.960000000001</v>
      </c>
      <c r="H524" s="1232">
        <f>H525+H533+H543+H549</f>
        <v>2827.43</v>
      </c>
      <c r="I524" s="1234">
        <f>I525+I533+I543+I549</f>
        <v>14564.390000000001</v>
      </c>
    </row>
    <row r="525" spans="1:9" ht="33" x14ac:dyDescent="0.25">
      <c r="A525" s="472" t="s">
        <v>10</v>
      </c>
      <c r="B525" s="1268"/>
      <c r="C525" s="1227"/>
      <c r="D525" s="1228"/>
      <c r="E525" s="1228"/>
      <c r="F525" s="1228"/>
      <c r="G525" s="1238">
        <f>SUM(G526:G532)</f>
        <v>4503.16</v>
      </c>
      <c r="H525" s="1238">
        <f>SUM(H526:H532)</f>
        <v>1084.82</v>
      </c>
      <c r="I525" s="1239">
        <f>SUM(I526:I532)</f>
        <v>5587.9800000000005</v>
      </c>
    </row>
    <row r="526" spans="1:9" x14ac:dyDescent="0.25">
      <c r="A526" s="469" t="s">
        <v>2527</v>
      </c>
      <c r="B526" s="1268">
        <v>76</v>
      </c>
      <c r="C526" s="1227">
        <f t="shared" si="128"/>
        <v>0.48101265822784811</v>
      </c>
      <c r="D526" s="225">
        <v>1325.9</v>
      </c>
      <c r="E526" s="1228">
        <f t="shared" ref="E526:E532" si="129">D526*C526</f>
        <v>637.7746835443038</v>
      </c>
      <c r="F526" s="1229">
        <v>1</v>
      </c>
      <c r="G526" s="1228">
        <f t="shared" ref="G526:G532" si="130">ROUND(E526*F526,2)</f>
        <v>637.77</v>
      </c>
      <c r="H526" s="1228">
        <f t="shared" ref="H526:H532" si="131">ROUND(G526*0.2409,2)</f>
        <v>153.63999999999999</v>
      </c>
      <c r="I526" s="1235">
        <f t="shared" ref="I526:I532" si="132">G526+H526</f>
        <v>791.41</v>
      </c>
    </row>
    <row r="527" spans="1:9" x14ac:dyDescent="0.25">
      <c r="A527" s="469" t="s">
        <v>2528</v>
      </c>
      <c r="B527" s="1268">
        <v>158</v>
      </c>
      <c r="C527" s="1227">
        <f t="shared" si="128"/>
        <v>1</v>
      </c>
      <c r="D527" s="225">
        <v>1259.6099999999999</v>
      </c>
      <c r="E527" s="1228">
        <f t="shared" si="129"/>
        <v>1259.6099999999999</v>
      </c>
      <c r="F527" s="1229">
        <v>1</v>
      </c>
      <c r="G527" s="1228">
        <f t="shared" si="130"/>
        <v>1259.6099999999999</v>
      </c>
      <c r="H527" s="1228">
        <f t="shared" si="131"/>
        <v>303.44</v>
      </c>
      <c r="I527" s="1235">
        <f t="shared" si="132"/>
        <v>1563.05</v>
      </c>
    </row>
    <row r="528" spans="1:9" x14ac:dyDescent="0.25">
      <c r="A528" s="469" t="s">
        <v>705</v>
      </c>
      <c r="B528" s="1268">
        <v>80</v>
      </c>
      <c r="C528" s="1227">
        <f t="shared" si="128"/>
        <v>0.50632911392405067</v>
      </c>
      <c r="D528" s="225">
        <v>989.69</v>
      </c>
      <c r="E528" s="1228">
        <f t="shared" si="129"/>
        <v>501.10886075949372</v>
      </c>
      <c r="F528" s="1229">
        <v>1</v>
      </c>
      <c r="G528" s="1228">
        <f t="shared" si="130"/>
        <v>501.11</v>
      </c>
      <c r="H528" s="1228">
        <f t="shared" si="131"/>
        <v>120.72</v>
      </c>
      <c r="I528" s="1235">
        <f t="shared" si="132"/>
        <v>621.83000000000004</v>
      </c>
    </row>
    <row r="529" spans="1:9" x14ac:dyDescent="0.25">
      <c r="A529" s="469" t="s">
        <v>2528</v>
      </c>
      <c r="B529" s="1268">
        <v>120</v>
      </c>
      <c r="C529" s="1227">
        <f t="shared" si="128"/>
        <v>0.759493670886076</v>
      </c>
      <c r="D529" s="225">
        <v>1259.6099999999999</v>
      </c>
      <c r="E529" s="1228">
        <f t="shared" si="129"/>
        <v>956.66582278481008</v>
      </c>
      <c r="F529" s="1229">
        <v>1</v>
      </c>
      <c r="G529" s="1228">
        <f t="shared" si="130"/>
        <v>956.67</v>
      </c>
      <c r="H529" s="1228">
        <f t="shared" si="131"/>
        <v>230.46</v>
      </c>
      <c r="I529" s="1235">
        <f t="shared" si="132"/>
        <v>1187.1299999999999</v>
      </c>
    </row>
    <row r="530" spans="1:9" x14ac:dyDescent="0.25">
      <c r="A530" s="469" t="s">
        <v>2528</v>
      </c>
      <c r="B530" s="1268">
        <v>12</v>
      </c>
      <c r="C530" s="1227">
        <f t="shared" si="128"/>
        <v>7.5949367088607597E-2</v>
      </c>
      <c r="D530" s="225">
        <v>1259.6099999999999</v>
      </c>
      <c r="E530" s="1228">
        <f t="shared" si="129"/>
        <v>95.666582278481002</v>
      </c>
      <c r="F530" s="1229">
        <v>1</v>
      </c>
      <c r="G530" s="1228">
        <f t="shared" si="130"/>
        <v>95.67</v>
      </c>
      <c r="H530" s="1228">
        <f t="shared" si="131"/>
        <v>23.05</v>
      </c>
      <c r="I530" s="1235">
        <f t="shared" si="132"/>
        <v>118.72</v>
      </c>
    </row>
    <row r="531" spans="1:9" x14ac:dyDescent="0.25">
      <c r="A531" s="469" t="s">
        <v>2528</v>
      </c>
      <c r="B531" s="1268">
        <v>96</v>
      </c>
      <c r="C531" s="1227">
        <f t="shared" si="128"/>
        <v>0.60759493670886078</v>
      </c>
      <c r="D531" s="225">
        <v>1259.6099999999999</v>
      </c>
      <c r="E531" s="1228">
        <f t="shared" si="129"/>
        <v>765.33265822784801</v>
      </c>
      <c r="F531" s="1229">
        <v>1</v>
      </c>
      <c r="G531" s="1228">
        <f t="shared" si="130"/>
        <v>765.33</v>
      </c>
      <c r="H531" s="1228">
        <f t="shared" si="131"/>
        <v>184.37</v>
      </c>
      <c r="I531" s="1235">
        <f t="shared" si="132"/>
        <v>949.7</v>
      </c>
    </row>
    <row r="532" spans="1:9" x14ac:dyDescent="0.25">
      <c r="A532" s="469" t="s">
        <v>2528</v>
      </c>
      <c r="B532" s="1268">
        <v>36</v>
      </c>
      <c r="C532" s="1227">
        <f t="shared" si="128"/>
        <v>0.22784810126582278</v>
      </c>
      <c r="D532" s="225">
        <v>1259.6099999999999</v>
      </c>
      <c r="E532" s="1228">
        <f t="shared" si="129"/>
        <v>286.99974683544303</v>
      </c>
      <c r="F532" s="1229">
        <v>1</v>
      </c>
      <c r="G532" s="1228">
        <f t="shared" si="130"/>
        <v>287</v>
      </c>
      <c r="H532" s="1228">
        <f t="shared" si="131"/>
        <v>69.14</v>
      </c>
      <c r="I532" s="1235">
        <f t="shared" si="132"/>
        <v>356.14</v>
      </c>
    </row>
    <row r="533" spans="1:9" ht="33" x14ac:dyDescent="0.25">
      <c r="A533" s="472" t="s">
        <v>8</v>
      </c>
      <c r="B533" s="1268"/>
      <c r="C533" s="1227"/>
      <c r="D533" s="1228"/>
      <c r="E533" s="1228"/>
      <c r="F533" s="1229"/>
      <c r="G533" s="1238">
        <f>SUM(G534:G542)</f>
        <v>5503.82</v>
      </c>
      <c r="H533" s="1238">
        <f>SUM(H534:H542)</f>
        <v>1325.85</v>
      </c>
      <c r="I533" s="1239">
        <f>SUM(I534:I542)</f>
        <v>6829.670000000001</v>
      </c>
    </row>
    <row r="534" spans="1:9" x14ac:dyDescent="0.25">
      <c r="A534" s="469" t="s">
        <v>506</v>
      </c>
      <c r="B534" s="1268">
        <v>110</v>
      </c>
      <c r="C534" s="1227">
        <f t="shared" si="128"/>
        <v>0.69620253164556967</v>
      </c>
      <c r="D534" s="1228">
        <v>658.21</v>
      </c>
      <c r="E534" s="1228">
        <f t="shared" ref="E534:E542" si="133">D534*C534</f>
        <v>458.24746835443045</v>
      </c>
      <c r="F534" s="1229">
        <v>1</v>
      </c>
      <c r="G534" s="1228">
        <f t="shared" ref="G534:G542" si="134">ROUND(E534*F534,2)</f>
        <v>458.25</v>
      </c>
      <c r="H534" s="1228">
        <f t="shared" ref="H534:H542" si="135">ROUND(G534*0.2409,2)</f>
        <v>110.39</v>
      </c>
      <c r="I534" s="1235">
        <f t="shared" ref="I534:I542" si="136">G534+H534</f>
        <v>568.64</v>
      </c>
    </row>
    <row r="535" spans="1:9" x14ac:dyDescent="0.25">
      <c r="A535" s="469" t="s">
        <v>506</v>
      </c>
      <c r="B535" s="1268">
        <v>134</v>
      </c>
      <c r="C535" s="1227">
        <f t="shared" si="128"/>
        <v>0.84810126582278478</v>
      </c>
      <c r="D535" s="1228">
        <v>743.45</v>
      </c>
      <c r="E535" s="1228">
        <f t="shared" si="133"/>
        <v>630.52088607594942</v>
      </c>
      <c r="F535" s="1229">
        <v>1</v>
      </c>
      <c r="G535" s="1228">
        <f t="shared" si="134"/>
        <v>630.52</v>
      </c>
      <c r="H535" s="1228">
        <f t="shared" si="135"/>
        <v>151.88999999999999</v>
      </c>
      <c r="I535" s="1235">
        <f t="shared" si="136"/>
        <v>782.41</v>
      </c>
    </row>
    <row r="536" spans="1:9" x14ac:dyDescent="0.25">
      <c r="A536" s="469" t="s">
        <v>2481</v>
      </c>
      <c r="B536" s="1268">
        <v>154</v>
      </c>
      <c r="C536" s="1227">
        <f t="shared" si="128"/>
        <v>0.97468354430379744</v>
      </c>
      <c r="D536" s="1228">
        <v>819.22</v>
      </c>
      <c r="E536" s="1228">
        <f t="shared" si="133"/>
        <v>798.48025316455698</v>
      </c>
      <c r="F536" s="1229">
        <v>1</v>
      </c>
      <c r="G536" s="1228">
        <f t="shared" si="134"/>
        <v>798.48</v>
      </c>
      <c r="H536" s="1228">
        <f t="shared" si="135"/>
        <v>192.35</v>
      </c>
      <c r="I536" s="1235">
        <f t="shared" si="136"/>
        <v>990.83</v>
      </c>
    </row>
    <row r="537" spans="1:9" x14ac:dyDescent="0.25">
      <c r="A537" s="469" t="s">
        <v>612</v>
      </c>
      <c r="B537" s="1268">
        <v>154</v>
      </c>
      <c r="C537" s="1227">
        <f t="shared" si="128"/>
        <v>0.97468354430379744</v>
      </c>
      <c r="D537" s="1228">
        <v>743.45</v>
      </c>
      <c r="E537" s="1228">
        <f t="shared" si="133"/>
        <v>724.6284810126582</v>
      </c>
      <c r="F537" s="1229">
        <v>1</v>
      </c>
      <c r="G537" s="1228">
        <f t="shared" si="134"/>
        <v>724.63</v>
      </c>
      <c r="H537" s="1228">
        <f t="shared" si="135"/>
        <v>174.56</v>
      </c>
      <c r="I537" s="1235">
        <f t="shared" si="136"/>
        <v>899.19</v>
      </c>
    </row>
    <row r="538" spans="1:9" x14ac:dyDescent="0.25">
      <c r="A538" s="469" t="s">
        <v>612</v>
      </c>
      <c r="B538" s="1268">
        <v>142</v>
      </c>
      <c r="C538" s="1227">
        <f t="shared" si="128"/>
        <v>0.89873417721518989</v>
      </c>
      <c r="D538" s="1228">
        <v>658.21</v>
      </c>
      <c r="E538" s="1228">
        <f t="shared" si="133"/>
        <v>591.55582278481018</v>
      </c>
      <c r="F538" s="1229">
        <v>1</v>
      </c>
      <c r="G538" s="1228">
        <f t="shared" si="134"/>
        <v>591.55999999999995</v>
      </c>
      <c r="H538" s="1228">
        <f t="shared" si="135"/>
        <v>142.51</v>
      </c>
      <c r="I538" s="1235">
        <f t="shared" si="136"/>
        <v>734.06999999999994</v>
      </c>
    </row>
    <row r="539" spans="1:9" x14ac:dyDescent="0.25">
      <c r="A539" s="469" t="s">
        <v>612</v>
      </c>
      <c r="B539" s="1268">
        <v>86</v>
      </c>
      <c r="C539" s="1227">
        <f t="shared" si="128"/>
        <v>0.54430379746835444</v>
      </c>
      <c r="D539" s="1228">
        <v>743.45</v>
      </c>
      <c r="E539" s="1228">
        <f t="shared" si="133"/>
        <v>404.66265822784811</v>
      </c>
      <c r="F539" s="1229">
        <v>1</v>
      </c>
      <c r="G539" s="1228">
        <f t="shared" si="134"/>
        <v>404.66</v>
      </c>
      <c r="H539" s="1228">
        <f t="shared" si="135"/>
        <v>97.48</v>
      </c>
      <c r="I539" s="1235">
        <f t="shared" si="136"/>
        <v>502.14000000000004</v>
      </c>
    </row>
    <row r="540" spans="1:9" x14ac:dyDescent="0.25">
      <c r="A540" s="469" t="s">
        <v>612</v>
      </c>
      <c r="B540" s="1268">
        <v>158</v>
      </c>
      <c r="C540" s="1227">
        <f t="shared" si="128"/>
        <v>1</v>
      </c>
      <c r="D540" s="1228">
        <v>658.21</v>
      </c>
      <c r="E540" s="1228">
        <f t="shared" si="133"/>
        <v>658.21</v>
      </c>
      <c r="F540" s="1229">
        <v>1</v>
      </c>
      <c r="G540" s="1228">
        <f t="shared" si="134"/>
        <v>658.21</v>
      </c>
      <c r="H540" s="1228">
        <f t="shared" si="135"/>
        <v>158.56</v>
      </c>
      <c r="I540" s="1235">
        <f t="shared" si="136"/>
        <v>816.77</v>
      </c>
    </row>
    <row r="541" spans="1:9" x14ac:dyDescent="0.25">
      <c r="A541" s="469" t="s">
        <v>2529</v>
      </c>
      <c r="B541" s="1268">
        <v>114</v>
      </c>
      <c r="C541" s="1227">
        <f t="shared" si="128"/>
        <v>0.72151898734177211</v>
      </c>
      <c r="D541" s="1228">
        <v>743.45</v>
      </c>
      <c r="E541" s="1228">
        <f t="shared" si="133"/>
        <v>536.41329113924053</v>
      </c>
      <c r="F541" s="1229">
        <v>1</v>
      </c>
      <c r="G541" s="1228">
        <f t="shared" si="134"/>
        <v>536.41</v>
      </c>
      <c r="H541" s="1228">
        <f t="shared" si="135"/>
        <v>129.22</v>
      </c>
      <c r="I541" s="1235">
        <f t="shared" si="136"/>
        <v>665.63</v>
      </c>
    </row>
    <row r="542" spans="1:9" x14ac:dyDescent="0.25">
      <c r="A542" s="469" t="s">
        <v>2529</v>
      </c>
      <c r="B542" s="1268">
        <v>149</v>
      </c>
      <c r="C542" s="1227">
        <f t="shared" si="128"/>
        <v>0.94303797468354433</v>
      </c>
      <c r="D542" s="1228">
        <v>743.45</v>
      </c>
      <c r="E542" s="1228">
        <f t="shared" si="133"/>
        <v>701.10158227848103</v>
      </c>
      <c r="F542" s="1229">
        <v>1</v>
      </c>
      <c r="G542" s="1228">
        <f t="shared" si="134"/>
        <v>701.1</v>
      </c>
      <c r="H542" s="1228">
        <f t="shared" si="135"/>
        <v>168.89</v>
      </c>
      <c r="I542" s="1235">
        <f t="shared" si="136"/>
        <v>869.99</v>
      </c>
    </row>
    <row r="543" spans="1:9" ht="33" x14ac:dyDescent="0.25">
      <c r="A543" s="472" t="s">
        <v>9</v>
      </c>
      <c r="B543" s="1268"/>
      <c r="C543" s="1227"/>
      <c r="D543" s="1228"/>
      <c r="E543" s="1228"/>
      <c r="F543" s="1229"/>
      <c r="G543" s="1238">
        <f>SUM(G544:G548)</f>
        <v>1517.7</v>
      </c>
      <c r="H543" s="1238">
        <f>SUM(H544:H548)</f>
        <v>365.62</v>
      </c>
      <c r="I543" s="1239">
        <f>SUM(I544:I548)</f>
        <v>1883.3199999999997</v>
      </c>
    </row>
    <row r="544" spans="1:9" x14ac:dyDescent="0.25">
      <c r="A544" s="469" t="s">
        <v>62</v>
      </c>
      <c r="B544" s="1268">
        <v>106</v>
      </c>
      <c r="C544" s="1227">
        <f t="shared" si="128"/>
        <v>0.67088607594936711</v>
      </c>
      <c r="D544" s="1228">
        <v>549.29999999999995</v>
      </c>
      <c r="E544" s="1228">
        <f>D544*C544</f>
        <v>368.51772151898734</v>
      </c>
      <c r="F544" s="1229">
        <v>1</v>
      </c>
      <c r="G544" s="1228">
        <f>ROUND(E544*F544,2)</f>
        <v>368.52</v>
      </c>
      <c r="H544" s="1228">
        <f>ROUND(G544*0.2409,2)</f>
        <v>88.78</v>
      </c>
      <c r="I544" s="1235">
        <f>G544+H544</f>
        <v>457.29999999999995</v>
      </c>
    </row>
    <row r="545" spans="1:9" x14ac:dyDescent="0.25">
      <c r="A545" s="469" t="s">
        <v>62</v>
      </c>
      <c r="B545" s="1268">
        <v>120</v>
      </c>
      <c r="C545" s="1227">
        <f t="shared" si="128"/>
        <v>0.759493670886076</v>
      </c>
      <c r="D545" s="1228">
        <v>549.29999999999995</v>
      </c>
      <c r="E545" s="1228">
        <f>D545*C545</f>
        <v>417.18987341772151</v>
      </c>
      <c r="F545" s="1229">
        <v>1</v>
      </c>
      <c r="G545" s="1228">
        <f>ROUND(E545*F545,2)</f>
        <v>417.19</v>
      </c>
      <c r="H545" s="1228">
        <f t="shared" ref="H545:H548" si="137">ROUND(G545*0.2409,2)</f>
        <v>100.5</v>
      </c>
      <c r="I545" s="1235">
        <f>G545+H545</f>
        <v>517.69000000000005</v>
      </c>
    </row>
    <row r="546" spans="1:9" x14ac:dyDescent="0.25">
      <c r="A546" s="469" t="s">
        <v>62</v>
      </c>
      <c r="B546" s="1268">
        <v>12</v>
      </c>
      <c r="C546" s="1227">
        <f t="shared" si="128"/>
        <v>7.5949367088607597E-2</v>
      </c>
      <c r="D546" s="1228">
        <v>549.29999999999995</v>
      </c>
      <c r="E546" s="1228">
        <f>D546*C546</f>
        <v>41.718987341772149</v>
      </c>
      <c r="F546" s="1229">
        <v>1</v>
      </c>
      <c r="G546" s="1228">
        <f>ROUND(E546*F546,2)</f>
        <v>41.72</v>
      </c>
      <c r="H546" s="1228">
        <f t="shared" si="137"/>
        <v>10.050000000000001</v>
      </c>
      <c r="I546" s="1235">
        <f>G546+H546</f>
        <v>51.769999999999996</v>
      </c>
    </row>
    <row r="547" spans="1:9" x14ac:dyDescent="0.25">
      <c r="A547" s="469" t="s">
        <v>62</v>
      </c>
      <c r="B547" s="1268">
        <v>96</v>
      </c>
      <c r="C547" s="1227">
        <f t="shared" si="128"/>
        <v>0.60759493670886078</v>
      </c>
      <c r="D547" s="1228">
        <v>549.29999999999995</v>
      </c>
      <c r="E547" s="1228">
        <f>D547*C547</f>
        <v>333.75189873417719</v>
      </c>
      <c r="F547" s="1229">
        <v>1</v>
      </c>
      <c r="G547" s="1228">
        <f>ROUND(E547*F547,2)</f>
        <v>333.75</v>
      </c>
      <c r="H547" s="1228">
        <f t="shared" si="137"/>
        <v>80.400000000000006</v>
      </c>
      <c r="I547" s="1235">
        <f>G547+H547</f>
        <v>414.15</v>
      </c>
    </row>
    <row r="548" spans="1:9" x14ac:dyDescent="0.25">
      <c r="A548" s="469" t="s">
        <v>62</v>
      </c>
      <c r="B548" s="1268">
        <v>131</v>
      </c>
      <c r="C548" s="1227">
        <f t="shared" si="128"/>
        <v>0.82911392405063289</v>
      </c>
      <c r="D548" s="1228">
        <v>430</v>
      </c>
      <c r="E548" s="1228">
        <f>D548*C548</f>
        <v>356.51898734177212</v>
      </c>
      <c r="F548" s="1229">
        <v>1</v>
      </c>
      <c r="G548" s="1228">
        <f>ROUND(E548*F548,2)</f>
        <v>356.52</v>
      </c>
      <c r="H548" s="1228">
        <f t="shared" si="137"/>
        <v>85.89</v>
      </c>
      <c r="I548" s="1235">
        <f>G548+H548</f>
        <v>442.40999999999997</v>
      </c>
    </row>
    <row r="549" spans="1:9" x14ac:dyDescent="0.25">
      <c r="A549" s="472" t="s">
        <v>7</v>
      </c>
      <c r="B549" s="1268"/>
      <c r="C549" s="1227"/>
      <c r="D549" s="1228"/>
      <c r="E549" s="1228"/>
      <c r="F549" s="1229"/>
      <c r="G549" s="1238">
        <f>SUM(G550:G550)</f>
        <v>212.28</v>
      </c>
      <c r="H549" s="1238">
        <f>SUM(H550:H550)</f>
        <v>51.14</v>
      </c>
      <c r="I549" s="1243">
        <f>SUM(I550:I550)</f>
        <v>263.42</v>
      </c>
    </row>
    <row r="550" spans="1:9" x14ac:dyDescent="0.25">
      <c r="A550" s="469" t="s">
        <v>63</v>
      </c>
      <c r="B550" s="1268">
        <v>78</v>
      </c>
      <c r="C550" s="1227">
        <f t="shared" si="128"/>
        <v>0.49367088607594939</v>
      </c>
      <c r="D550" s="1228">
        <v>430</v>
      </c>
      <c r="E550" s="1228">
        <f>D550*C550</f>
        <v>212.27848101265823</v>
      </c>
      <c r="F550" s="1229">
        <v>1</v>
      </c>
      <c r="G550" s="1228">
        <f>ROUND(E550*F550,2)</f>
        <v>212.28</v>
      </c>
      <c r="H550" s="1228">
        <f>ROUND(G550*0.2409,2)</f>
        <v>51.14</v>
      </c>
      <c r="I550" s="1235">
        <f>G550+H550</f>
        <v>263.42</v>
      </c>
    </row>
    <row r="551" spans="1:9" ht="66" x14ac:dyDescent="0.25">
      <c r="A551" s="475" t="s">
        <v>2530</v>
      </c>
      <c r="B551" s="1267"/>
      <c r="C551" s="1240"/>
      <c r="D551" s="1230"/>
      <c r="E551" s="1230"/>
      <c r="F551" s="1241"/>
      <c r="G551" s="1232">
        <f>G552+G556+G564+G568</f>
        <v>1168.43</v>
      </c>
      <c r="H551" s="1232">
        <f>H552+H556+H564+H568</f>
        <v>281.46999999999997</v>
      </c>
      <c r="I551" s="1234">
        <f>I552+I556+I564+I568</f>
        <v>1449.8999999999999</v>
      </c>
    </row>
    <row r="552" spans="1:9" ht="33" x14ac:dyDescent="0.25">
      <c r="A552" s="265" t="s">
        <v>10</v>
      </c>
      <c r="B552" s="1268"/>
      <c r="C552" s="1227"/>
      <c r="D552" s="1228"/>
      <c r="E552" s="1228"/>
      <c r="F552" s="1229"/>
      <c r="G552" s="1238">
        <f>SUM(G553:G555)</f>
        <v>348.49999999999994</v>
      </c>
      <c r="H552" s="1238">
        <f>SUM(H553:H555)</f>
        <v>83.949999999999989</v>
      </c>
      <c r="I552" s="1239">
        <f>SUM(I553:I555)</f>
        <v>432.45</v>
      </c>
    </row>
    <row r="553" spans="1:9" x14ac:dyDescent="0.25">
      <c r="A553" s="466" t="s">
        <v>2531</v>
      </c>
      <c r="B553" s="1269">
        <v>35</v>
      </c>
      <c r="C553" s="1227">
        <f t="shared" si="128"/>
        <v>0.22151898734177214</v>
      </c>
      <c r="D553" s="1236">
        <v>1259.6099999999999</v>
      </c>
      <c r="E553" s="1236">
        <f t="shared" ref="E553:E555" si="138">D553*C553</f>
        <v>279.02753164556958</v>
      </c>
      <c r="F553" s="1254">
        <v>1</v>
      </c>
      <c r="G553" s="1236">
        <f t="shared" ref="G553:G555" si="139">ROUND(E553*F553,2)</f>
        <v>279.02999999999997</v>
      </c>
      <c r="H553" s="1236">
        <f t="shared" ref="H553:H555" si="140">ROUND(G553*0.2409,2)</f>
        <v>67.22</v>
      </c>
      <c r="I553" s="1237">
        <f t="shared" ref="I553:I555" si="141">G553+H553</f>
        <v>346.25</v>
      </c>
    </row>
    <row r="554" spans="1:9" x14ac:dyDescent="0.25">
      <c r="A554" s="256" t="s">
        <v>705</v>
      </c>
      <c r="B554" s="1268">
        <v>6</v>
      </c>
      <c r="C554" s="1227">
        <f t="shared" si="128"/>
        <v>3.7974683544303799E-2</v>
      </c>
      <c r="D554" s="1228">
        <v>989.69</v>
      </c>
      <c r="E554" s="1228">
        <f t="shared" si="138"/>
        <v>37.583164556962032</v>
      </c>
      <c r="F554" s="1254">
        <v>1</v>
      </c>
      <c r="G554" s="1228">
        <f t="shared" si="139"/>
        <v>37.58</v>
      </c>
      <c r="H554" s="1236">
        <f t="shared" si="140"/>
        <v>9.0500000000000007</v>
      </c>
      <c r="I554" s="1235">
        <f t="shared" si="141"/>
        <v>46.629999999999995</v>
      </c>
    </row>
    <row r="555" spans="1:9" x14ac:dyDescent="0.25">
      <c r="A555" s="256" t="s">
        <v>705</v>
      </c>
      <c r="B555" s="1268">
        <v>4</v>
      </c>
      <c r="C555" s="1227">
        <f t="shared" si="128"/>
        <v>2.5316455696202531E-2</v>
      </c>
      <c r="D555" s="1228">
        <v>1259.6099999999999</v>
      </c>
      <c r="E555" s="1228">
        <f t="shared" si="138"/>
        <v>31.888860759493667</v>
      </c>
      <c r="F555" s="1254">
        <v>1</v>
      </c>
      <c r="G555" s="1228">
        <f t="shared" si="139"/>
        <v>31.89</v>
      </c>
      <c r="H555" s="1236">
        <f t="shared" si="140"/>
        <v>7.68</v>
      </c>
      <c r="I555" s="1235">
        <f t="shared" si="141"/>
        <v>39.57</v>
      </c>
    </row>
    <row r="556" spans="1:9" ht="33" x14ac:dyDescent="0.25">
      <c r="A556" s="265" t="s">
        <v>8</v>
      </c>
      <c r="B556" s="1268"/>
      <c r="C556" s="1227"/>
      <c r="D556" s="1228"/>
      <c r="E556" s="1228"/>
      <c r="F556" s="1254"/>
      <c r="G556" s="1238">
        <f>SUM(G557:G563)</f>
        <v>535.57000000000005</v>
      </c>
      <c r="H556" s="1238">
        <f>SUM(H557:H563)</f>
        <v>129.01999999999998</v>
      </c>
      <c r="I556" s="1239">
        <f>SUM(I557:I563)</f>
        <v>664.58999999999992</v>
      </c>
    </row>
    <row r="557" spans="1:9" x14ac:dyDescent="0.25">
      <c r="A557" s="256" t="s">
        <v>506</v>
      </c>
      <c r="B557" s="1268">
        <v>24</v>
      </c>
      <c r="C557" s="1227">
        <f t="shared" si="128"/>
        <v>0.15189873417721519</v>
      </c>
      <c r="D557" s="1228">
        <v>743.45</v>
      </c>
      <c r="E557" s="1228">
        <f t="shared" ref="E557:E570" si="142">D557*C557</f>
        <v>112.92911392405064</v>
      </c>
      <c r="F557" s="1254">
        <v>1</v>
      </c>
      <c r="G557" s="1228">
        <f t="shared" ref="G557:G563" si="143">ROUND(E557*F557,2)</f>
        <v>112.93</v>
      </c>
      <c r="H557" s="1228">
        <f t="shared" ref="H557:H563" si="144">ROUND(G557*0.2409,2)</f>
        <v>27.2</v>
      </c>
      <c r="I557" s="1235">
        <f t="shared" ref="I557:I563" si="145">G557+H557</f>
        <v>140.13</v>
      </c>
    </row>
    <row r="558" spans="1:9" x14ac:dyDescent="0.25">
      <c r="A558" s="256" t="s">
        <v>2532</v>
      </c>
      <c r="B558" s="1268">
        <v>4</v>
      </c>
      <c r="C558" s="1227">
        <f t="shared" si="128"/>
        <v>2.5316455696202531E-2</v>
      </c>
      <c r="D558" s="1228">
        <v>865</v>
      </c>
      <c r="E558" s="1228">
        <f t="shared" si="142"/>
        <v>21.898734177215189</v>
      </c>
      <c r="F558" s="1254">
        <v>1</v>
      </c>
      <c r="G558" s="1228">
        <f t="shared" si="143"/>
        <v>21.9</v>
      </c>
      <c r="H558" s="1228">
        <f t="shared" si="144"/>
        <v>5.28</v>
      </c>
      <c r="I558" s="1235">
        <f t="shared" si="145"/>
        <v>27.18</v>
      </c>
    </row>
    <row r="559" spans="1:9" x14ac:dyDescent="0.25">
      <c r="A559" s="256" t="s">
        <v>612</v>
      </c>
      <c r="B559" s="1268">
        <v>4</v>
      </c>
      <c r="C559" s="1227">
        <f t="shared" si="128"/>
        <v>2.5316455696202531E-2</v>
      </c>
      <c r="D559" s="1228">
        <v>743.45</v>
      </c>
      <c r="E559" s="1228">
        <f t="shared" si="142"/>
        <v>18.821518987341772</v>
      </c>
      <c r="F559" s="1254">
        <v>1</v>
      </c>
      <c r="G559" s="1228">
        <f t="shared" si="143"/>
        <v>18.82</v>
      </c>
      <c r="H559" s="1228">
        <f t="shared" si="144"/>
        <v>4.53</v>
      </c>
      <c r="I559" s="1235">
        <f t="shared" si="145"/>
        <v>23.35</v>
      </c>
    </row>
    <row r="560" spans="1:9" x14ac:dyDescent="0.25">
      <c r="A560" s="256" t="s">
        <v>612</v>
      </c>
      <c r="B560" s="1268">
        <v>16</v>
      </c>
      <c r="C560" s="1227">
        <f t="shared" si="128"/>
        <v>0.10126582278481013</v>
      </c>
      <c r="D560" s="1228">
        <v>658.21</v>
      </c>
      <c r="E560" s="1228">
        <f t="shared" si="142"/>
        <v>66.654177215189875</v>
      </c>
      <c r="F560" s="1254">
        <v>1</v>
      </c>
      <c r="G560" s="1228">
        <f t="shared" si="143"/>
        <v>66.650000000000006</v>
      </c>
      <c r="H560" s="1228">
        <f t="shared" si="144"/>
        <v>16.059999999999999</v>
      </c>
      <c r="I560" s="1235">
        <f t="shared" si="145"/>
        <v>82.710000000000008</v>
      </c>
    </row>
    <row r="561" spans="1:9" x14ac:dyDescent="0.25">
      <c r="A561" s="256" t="s">
        <v>2529</v>
      </c>
      <c r="B561" s="1268">
        <v>44</v>
      </c>
      <c r="C561" s="1227">
        <f t="shared" si="128"/>
        <v>0.27848101265822783</v>
      </c>
      <c r="D561" s="1228">
        <v>743.45</v>
      </c>
      <c r="E561" s="1228">
        <f t="shared" si="142"/>
        <v>207.03670886075949</v>
      </c>
      <c r="F561" s="1254">
        <v>1</v>
      </c>
      <c r="G561" s="1228">
        <f t="shared" si="143"/>
        <v>207.04</v>
      </c>
      <c r="H561" s="1228">
        <f t="shared" si="144"/>
        <v>49.88</v>
      </c>
      <c r="I561" s="1235">
        <f t="shared" si="145"/>
        <v>256.92</v>
      </c>
    </row>
    <row r="562" spans="1:9" s="156" customFormat="1" x14ac:dyDescent="0.25">
      <c r="A562" s="256" t="s">
        <v>2529</v>
      </c>
      <c r="B562" s="1268">
        <v>9</v>
      </c>
      <c r="C562" s="1227">
        <f t="shared" si="128"/>
        <v>5.6962025316455694E-2</v>
      </c>
      <c r="D562" s="1228">
        <v>743.45</v>
      </c>
      <c r="E562" s="1228">
        <f t="shared" si="142"/>
        <v>42.348417721518992</v>
      </c>
      <c r="F562" s="1254">
        <v>1</v>
      </c>
      <c r="G562" s="1228">
        <f t="shared" si="143"/>
        <v>42.35</v>
      </c>
      <c r="H562" s="1228">
        <f t="shared" si="144"/>
        <v>10.199999999999999</v>
      </c>
      <c r="I562" s="1235">
        <f t="shared" si="145"/>
        <v>52.55</v>
      </c>
    </row>
    <row r="563" spans="1:9" x14ac:dyDescent="0.25">
      <c r="A563" s="256" t="s">
        <v>612</v>
      </c>
      <c r="B563" s="1268">
        <v>14</v>
      </c>
      <c r="C563" s="1227">
        <f t="shared" si="128"/>
        <v>8.8607594936708861E-2</v>
      </c>
      <c r="D563" s="1228">
        <v>743.45</v>
      </c>
      <c r="E563" s="1228">
        <f t="shared" si="142"/>
        <v>65.875316455696208</v>
      </c>
      <c r="F563" s="1254">
        <v>1</v>
      </c>
      <c r="G563" s="1228">
        <f t="shared" si="143"/>
        <v>65.88</v>
      </c>
      <c r="H563" s="1228">
        <f t="shared" si="144"/>
        <v>15.87</v>
      </c>
      <c r="I563" s="1235">
        <f t="shared" si="145"/>
        <v>81.75</v>
      </c>
    </row>
    <row r="564" spans="1:9" ht="33" x14ac:dyDescent="0.25">
      <c r="A564" s="265" t="s">
        <v>9</v>
      </c>
      <c r="B564" s="1268"/>
      <c r="C564" s="1227"/>
      <c r="D564" s="1228"/>
      <c r="E564" s="1228"/>
      <c r="F564" s="1254"/>
      <c r="G564" s="1238">
        <f>SUM(G565:G567)</f>
        <v>229.93000000000004</v>
      </c>
      <c r="H564" s="1238">
        <f>SUM(H565:H567)</f>
        <v>55.39</v>
      </c>
      <c r="I564" s="1239">
        <f>SUM(I565:I567)</f>
        <v>285.32</v>
      </c>
    </row>
    <row r="565" spans="1:9" x14ac:dyDescent="0.25">
      <c r="A565" s="256" t="s">
        <v>62</v>
      </c>
      <c r="B565" s="1268">
        <v>38</v>
      </c>
      <c r="C565" s="1227">
        <f t="shared" si="128"/>
        <v>0.24050632911392406</v>
      </c>
      <c r="D565" s="1228">
        <v>549.29999999999995</v>
      </c>
      <c r="E565" s="1228">
        <f t="shared" si="142"/>
        <v>132.11012658227847</v>
      </c>
      <c r="F565" s="1254">
        <v>1</v>
      </c>
      <c r="G565" s="1228">
        <f t="shared" ref="G565:G567" si="146">ROUND(E565*F565,2)</f>
        <v>132.11000000000001</v>
      </c>
      <c r="H565" s="1228">
        <f t="shared" ref="H565:H567" si="147">ROUND(G565*0.2409,2)</f>
        <v>31.83</v>
      </c>
      <c r="I565" s="1235">
        <f t="shared" ref="I565:I567" si="148">G565+H565</f>
        <v>163.94</v>
      </c>
    </row>
    <row r="566" spans="1:9" x14ac:dyDescent="0.25">
      <c r="A566" s="256" t="s">
        <v>63</v>
      </c>
      <c r="B566" s="1268">
        <v>27</v>
      </c>
      <c r="C566" s="1227">
        <f t="shared" si="128"/>
        <v>0.17088607594936708</v>
      </c>
      <c r="D566" s="1228">
        <v>430</v>
      </c>
      <c r="E566" s="1228">
        <f t="shared" si="142"/>
        <v>73.48101265822784</v>
      </c>
      <c r="F566" s="1254">
        <v>1</v>
      </c>
      <c r="G566" s="1228">
        <f t="shared" si="146"/>
        <v>73.48</v>
      </c>
      <c r="H566" s="1228">
        <f t="shared" si="147"/>
        <v>17.7</v>
      </c>
      <c r="I566" s="1235">
        <f t="shared" si="148"/>
        <v>91.18</v>
      </c>
    </row>
    <row r="567" spans="1:9" x14ac:dyDescent="0.25">
      <c r="A567" s="256" t="s">
        <v>62</v>
      </c>
      <c r="B567" s="1268">
        <v>7</v>
      </c>
      <c r="C567" s="1227">
        <f t="shared" si="128"/>
        <v>4.4303797468354431E-2</v>
      </c>
      <c r="D567" s="1228">
        <v>549.29999999999995</v>
      </c>
      <c r="E567" s="1228">
        <f t="shared" si="142"/>
        <v>24.336075949367086</v>
      </c>
      <c r="F567" s="1254">
        <v>1</v>
      </c>
      <c r="G567" s="1228">
        <f t="shared" si="146"/>
        <v>24.34</v>
      </c>
      <c r="H567" s="1228">
        <f t="shared" si="147"/>
        <v>5.86</v>
      </c>
      <c r="I567" s="1235">
        <f t="shared" si="148"/>
        <v>30.2</v>
      </c>
    </row>
    <row r="568" spans="1:9" x14ac:dyDescent="0.25">
      <c r="A568" s="265" t="s">
        <v>7</v>
      </c>
      <c r="B568" s="1268"/>
      <c r="C568" s="1227"/>
      <c r="D568" s="1228"/>
      <c r="E568" s="1228"/>
      <c r="F568" s="1254"/>
      <c r="G568" s="1238">
        <f>SUM(G569:G570)</f>
        <v>54.43</v>
      </c>
      <c r="H568" s="1238">
        <f>SUM(H569:H570)</f>
        <v>13.11</v>
      </c>
      <c r="I568" s="1239">
        <f>SUM(I569:I570)</f>
        <v>67.540000000000006</v>
      </c>
    </row>
    <row r="569" spans="1:9" x14ac:dyDescent="0.25">
      <c r="A569" s="256" t="s">
        <v>2533</v>
      </c>
      <c r="B569" s="1268">
        <v>4</v>
      </c>
      <c r="C569" s="1227">
        <f t="shared" si="128"/>
        <v>2.5316455696202531E-2</v>
      </c>
      <c r="D569" s="1228">
        <v>430</v>
      </c>
      <c r="E569" s="1228">
        <f t="shared" si="142"/>
        <v>10.886075949367088</v>
      </c>
      <c r="F569" s="1254">
        <v>1</v>
      </c>
      <c r="G569" s="1228">
        <f>ROUND(E569*F569,2)</f>
        <v>10.89</v>
      </c>
      <c r="H569" s="1228">
        <f>ROUND(G569*0.2409,2)</f>
        <v>2.62</v>
      </c>
      <c r="I569" s="1235">
        <f>G569+H569</f>
        <v>13.510000000000002</v>
      </c>
    </row>
    <row r="570" spans="1:9" x14ac:dyDescent="0.25">
      <c r="A570" s="256" t="s">
        <v>63</v>
      </c>
      <c r="B570" s="1268">
        <v>16</v>
      </c>
      <c r="C570" s="1227">
        <f t="shared" si="128"/>
        <v>0.10126582278481013</v>
      </c>
      <c r="D570" s="1228">
        <v>430</v>
      </c>
      <c r="E570" s="1228">
        <f t="shared" si="142"/>
        <v>43.544303797468352</v>
      </c>
      <c r="F570" s="1254">
        <v>1</v>
      </c>
      <c r="G570" s="1228">
        <f>ROUND(E570*F570,2)</f>
        <v>43.54</v>
      </c>
      <c r="H570" s="1228">
        <f>ROUND(G570*0.2409,2)</f>
        <v>10.49</v>
      </c>
      <c r="I570" s="1235">
        <f>G570+H570</f>
        <v>54.03</v>
      </c>
    </row>
    <row r="571" spans="1:9" ht="66" x14ac:dyDescent="0.25">
      <c r="A571" s="465" t="s">
        <v>2534</v>
      </c>
      <c r="B571" s="1267"/>
      <c r="C571" s="1240"/>
      <c r="D571" s="1230"/>
      <c r="E571" s="1230"/>
      <c r="F571" s="1230"/>
      <c r="G571" s="1232">
        <f>G572+G581+G603+G609</f>
        <v>19828.060000000001</v>
      </c>
      <c r="H571" s="1232">
        <f>H572+H581+H603+H609</f>
        <v>4776.62</v>
      </c>
      <c r="I571" s="1234">
        <f>I572+I581+I603+I609</f>
        <v>24604.68</v>
      </c>
    </row>
    <row r="572" spans="1:9" ht="33" x14ac:dyDescent="0.25">
      <c r="A572" s="472" t="s">
        <v>10</v>
      </c>
      <c r="B572" s="1268"/>
      <c r="C572" s="1227"/>
      <c r="D572" s="1228"/>
      <c r="E572" s="1228"/>
      <c r="F572" s="1228"/>
      <c r="G572" s="1238">
        <f>SUM(G573:G580)</f>
        <v>5668.2099999999991</v>
      </c>
      <c r="H572" s="1238">
        <f>SUM(H573:H580)</f>
        <v>1365.4800000000002</v>
      </c>
      <c r="I572" s="1239">
        <f>SUM(I573:I580)</f>
        <v>7033.6900000000005</v>
      </c>
    </row>
    <row r="573" spans="1:9" x14ac:dyDescent="0.25">
      <c r="A573" s="469" t="s">
        <v>2535</v>
      </c>
      <c r="B573" s="1268">
        <v>96</v>
      </c>
      <c r="C573" s="1227">
        <f t="shared" ref="C573:C613" si="149">B573/158</f>
        <v>0.60759493670886078</v>
      </c>
      <c r="D573" s="1228">
        <v>1259.6099999999999</v>
      </c>
      <c r="E573" s="1228">
        <f>D573*C573</f>
        <v>765.33265822784801</v>
      </c>
      <c r="F573" s="1229">
        <v>1</v>
      </c>
      <c r="G573" s="1228">
        <f t="shared" ref="G573:G580" si="150">ROUND(E573*F573,2)</f>
        <v>765.33</v>
      </c>
      <c r="H573" s="1228">
        <f t="shared" ref="H573:H580" si="151">ROUND(G573*0.2409,2)</f>
        <v>184.37</v>
      </c>
      <c r="I573" s="1235">
        <f t="shared" ref="I573:I580" si="152">G573+H573</f>
        <v>949.7</v>
      </c>
    </row>
    <row r="574" spans="1:9" x14ac:dyDescent="0.25">
      <c r="A574" s="469" t="s">
        <v>2536</v>
      </c>
      <c r="B574" s="1268">
        <v>17</v>
      </c>
      <c r="C574" s="1227">
        <f t="shared" si="149"/>
        <v>0.10759493670886076</v>
      </c>
      <c r="D574" s="1228">
        <v>1259.6099999999999</v>
      </c>
      <c r="E574" s="1228">
        <f t="shared" ref="E574:E578" si="153">D574*C574</f>
        <v>135.52765822784809</v>
      </c>
      <c r="F574" s="1229">
        <v>1</v>
      </c>
      <c r="G574" s="1228">
        <f t="shared" si="150"/>
        <v>135.53</v>
      </c>
      <c r="H574" s="1228">
        <f t="shared" si="151"/>
        <v>32.65</v>
      </c>
      <c r="I574" s="1235">
        <f t="shared" si="152"/>
        <v>168.18</v>
      </c>
    </row>
    <row r="575" spans="1:9" x14ac:dyDescent="0.25">
      <c r="A575" s="469" t="s">
        <v>2537</v>
      </c>
      <c r="B575" s="1268">
        <v>158</v>
      </c>
      <c r="C575" s="1227">
        <f t="shared" si="149"/>
        <v>1</v>
      </c>
      <c r="D575" s="1228">
        <v>1259.6099999999999</v>
      </c>
      <c r="E575" s="1228">
        <f t="shared" si="153"/>
        <v>1259.6099999999999</v>
      </c>
      <c r="F575" s="1229">
        <v>1</v>
      </c>
      <c r="G575" s="1228">
        <f t="shared" si="150"/>
        <v>1259.6099999999999</v>
      </c>
      <c r="H575" s="1228">
        <f t="shared" si="151"/>
        <v>303.44</v>
      </c>
      <c r="I575" s="1235">
        <f t="shared" si="152"/>
        <v>1563.05</v>
      </c>
    </row>
    <row r="576" spans="1:9" x14ac:dyDescent="0.25">
      <c r="A576" s="469" t="s">
        <v>2538</v>
      </c>
      <c r="B576" s="1268">
        <v>158</v>
      </c>
      <c r="C576" s="1227">
        <f t="shared" si="149"/>
        <v>1</v>
      </c>
      <c r="D576" s="1228">
        <v>1183.8399999999999</v>
      </c>
      <c r="E576" s="1228">
        <f t="shared" si="153"/>
        <v>1183.8399999999999</v>
      </c>
      <c r="F576" s="1229">
        <v>1</v>
      </c>
      <c r="G576" s="1228">
        <f t="shared" si="150"/>
        <v>1183.8399999999999</v>
      </c>
      <c r="H576" s="1228">
        <f t="shared" si="151"/>
        <v>285.19</v>
      </c>
      <c r="I576" s="1235">
        <f t="shared" si="152"/>
        <v>1469.03</v>
      </c>
    </row>
    <row r="577" spans="1:9" x14ac:dyDescent="0.25">
      <c r="A577" s="469" t="s">
        <v>2537</v>
      </c>
      <c r="B577" s="1268">
        <v>158</v>
      </c>
      <c r="C577" s="1227">
        <f t="shared" si="149"/>
        <v>1</v>
      </c>
      <c r="D577" s="1228">
        <v>1259.6099999999999</v>
      </c>
      <c r="E577" s="1228">
        <f t="shared" si="153"/>
        <v>1259.6099999999999</v>
      </c>
      <c r="F577" s="1229">
        <v>1</v>
      </c>
      <c r="G577" s="1228">
        <f t="shared" si="150"/>
        <v>1259.6099999999999</v>
      </c>
      <c r="H577" s="1228">
        <f t="shared" si="151"/>
        <v>303.44</v>
      </c>
      <c r="I577" s="1235">
        <f t="shared" si="152"/>
        <v>1563.05</v>
      </c>
    </row>
    <row r="578" spans="1:9" x14ac:dyDescent="0.25">
      <c r="A578" s="469" t="s">
        <v>2538</v>
      </c>
      <c r="B578" s="1268">
        <v>51.5</v>
      </c>
      <c r="C578" s="1227">
        <f t="shared" si="149"/>
        <v>0.32594936708860761</v>
      </c>
      <c r="D578" s="1228">
        <v>1259.6099999999999</v>
      </c>
      <c r="E578" s="1228">
        <f t="shared" si="153"/>
        <v>410.56908227848101</v>
      </c>
      <c r="F578" s="1229">
        <v>1</v>
      </c>
      <c r="G578" s="1228">
        <f t="shared" si="150"/>
        <v>410.57</v>
      </c>
      <c r="H578" s="1228">
        <f t="shared" si="151"/>
        <v>98.91</v>
      </c>
      <c r="I578" s="1235">
        <f t="shared" si="152"/>
        <v>509.48</v>
      </c>
    </row>
    <row r="579" spans="1:9" x14ac:dyDescent="0.25">
      <c r="A579" s="469" t="s">
        <v>2536</v>
      </c>
      <c r="B579" s="1268">
        <v>17</v>
      </c>
      <c r="C579" s="1227">
        <f t="shared" si="149"/>
        <v>0.10759493670886076</v>
      </c>
      <c r="D579" s="1228">
        <v>1259.6099999999999</v>
      </c>
      <c r="E579" s="1228">
        <f>D579*C579</f>
        <v>135.52765822784809</v>
      </c>
      <c r="F579" s="1229">
        <v>1</v>
      </c>
      <c r="G579" s="1228">
        <f t="shared" si="150"/>
        <v>135.53</v>
      </c>
      <c r="H579" s="1228">
        <f t="shared" si="151"/>
        <v>32.65</v>
      </c>
      <c r="I579" s="1235">
        <f t="shared" si="152"/>
        <v>168.18</v>
      </c>
    </row>
    <row r="580" spans="1:9" x14ac:dyDescent="0.25">
      <c r="A580" s="469" t="s">
        <v>2536</v>
      </c>
      <c r="B580" s="1268">
        <v>65</v>
      </c>
      <c r="C580" s="1227">
        <f t="shared" si="149"/>
        <v>0.41139240506329117</v>
      </c>
      <c r="D580" s="1228">
        <v>1259.6099999999999</v>
      </c>
      <c r="E580" s="1228">
        <f>D580*C580</f>
        <v>518.19398734177219</v>
      </c>
      <c r="F580" s="1229">
        <v>1</v>
      </c>
      <c r="G580" s="1228">
        <f t="shared" si="150"/>
        <v>518.19000000000005</v>
      </c>
      <c r="H580" s="1228">
        <f t="shared" si="151"/>
        <v>124.83</v>
      </c>
      <c r="I580" s="1235">
        <f t="shared" si="152"/>
        <v>643.0200000000001</v>
      </c>
    </row>
    <row r="581" spans="1:9" ht="33" x14ac:dyDescent="0.25">
      <c r="A581" s="472" t="s">
        <v>8</v>
      </c>
      <c r="B581" s="1268"/>
      <c r="C581" s="1227"/>
      <c r="D581" s="1228"/>
      <c r="E581" s="1228"/>
      <c r="F581" s="1228"/>
      <c r="G581" s="1238">
        <f>SUM(G582:G602)</f>
        <v>11100.850000000002</v>
      </c>
      <c r="H581" s="1238">
        <f>SUM(H582:H602)</f>
        <v>2674.2099999999996</v>
      </c>
      <c r="I581" s="1239">
        <f>SUM(I582:I602)</f>
        <v>13775.059999999998</v>
      </c>
    </row>
    <row r="582" spans="1:9" x14ac:dyDescent="0.25">
      <c r="A582" s="469" t="s">
        <v>2481</v>
      </c>
      <c r="B582" s="1268">
        <v>93</v>
      </c>
      <c r="C582" s="1227">
        <f t="shared" si="149"/>
        <v>0.58860759493670889</v>
      </c>
      <c r="D582" s="1228">
        <v>847.63</v>
      </c>
      <c r="E582" s="1228">
        <f>D582*C582</f>
        <v>498.92145569620254</v>
      </c>
      <c r="F582" s="1229">
        <v>1</v>
      </c>
      <c r="G582" s="1228">
        <f t="shared" ref="G582:G602" si="154">ROUND(E582*F582,2)</f>
        <v>498.92</v>
      </c>
      <c r="H582" s="1228">
        <f t="shared" ref="H582:H602" si="155">ROUND(G582*0.2409,2)</f>
        <v>120.19</v>
      </c>
      <c r="I582" s="1235">
        <f t="shared" ref="I582:I602" si="156">G582+H582</f>
        <v>619.11</v>
      </c>
    </row>
    <row r="583" spans="1:9" x14ac:dyDescent="0.25">
      <c r="A583" s="469" t="s">
        <v>2462</v>
      </c>
      <c r="B583" s="1268">
        <v>6</v>
      </c>
      <c r="C583" s="1227">
        <v>3.7974683544303799E-2</v>
      </c>
      <c r="D583" s="1228">
        <v>805</v>
      </c>
      <c r="E583" s="1228">
        <f t="shared" ref="E583:E602" si="157">D583*C583</f>
        <v>30.569620253164558</v>
      </c>
      <c r="F583" s="1229">
        <v>1</v>
      </c>
      <c r="G583" s="1228">
        <f t="shared" si="154"/>
        <v>30.57</v>
      </c>
      <c r="H583" s="1228">
        <f t="shared" si="155"/>
        <v>7.36</v>
      </c>
      <c r="I583" s="1235">
        <f t="shared" si="156"/>
        <v>37.93</v>
      </c>
    </row>
    <row r="584" spans="1:9" x14ac:dyDescent="0.25">
      <c r="A584" s="469" t="s">
        <v>2539</v>
      </c>
      <c r="B584" s="1268">
        <v>134</v>
      </c>
      <c r="C584" s="1227">
        <f t="shared" si="149"/>
        <v>0.84810126582278478</v>
      </c>
      <c r="D584" s="1228">
        <v>743.45</v>
      </c>
      <c r="E584" s="1228">
        <f t="shared" si="157"/>
        <v>630.52088607594942</v>
      </c>
      <c r="F584" s="1229">
        <v>1</v>
      </c>
      <c r="G584" s="1228">
        <f t="shared" si="154"/>
        <v>630.52</v>
      </c>
      <c r="H584" s="1228">
        <f t="shared" si="155"/>
        <v>151.88999999999999</v>
      </c>
      <c r="I584" s="1235">
        <f t="shared" si="156"/>
        <v>782.41</v>
      </c>
    </row>
    <row r="585" spans="1:9" x14ac:dyDescent="0.25">
      <c r="A585" s="469" t="s">
        <v>2539</v>
      </c>
      <c r="B585" s="1268">
        <v>134</v>
      </c>
      <c r="C585" s="1227">
        <f t="shared" si="149"/>
        <v>0.84810126582278478</v>
      </c>
      <c r="D585" s="1228">
        <v>743.45</v>
      </c>
      <c r="E585" s="1228">
        <f t="shared" si="157"/>
        <v>630.52088607594942</v>
      </c>
      <c r="F585" s="1229">
        <v>1</v>
      </c>
      <c r="G585" s="1228">
        <f t="shared" si="154"/>
        <v>630.52</v>
      </c>
      <c r="H585" s="1228">
        <f t="shared" si="155"/>
        <v>151.88999999999999</v>
      </c>
      <c r="I585" s="1235">
        <f t="shared" si="156"/>
        <v>782.41</v>
      </c>
    </row>
    <row r="586" spans="1:9" x14ac:dyDescent="0.25">
      <c r="A586" s="469" t="s">
        <v>2539</v>
      </c>
      <c r="B586" s="1268">
        <v>130</v>
      </c>
      <c r="C586" s="1227">
        <f t="shared" si="149"/>
        <v>0.82278481012658233</v>
      </c>
      <c r="D586" s="1228">
        <v>743.45</v>
      </c>
      <c r="E586" s="1228">
        <f t="shared" si="157"/>
        <v>611.69936708860769</v>
      </c>
      <c r="F586" s="1229">
        <v>1</v>
      </c>
      <c r="G586" s="1228">
        <f t="shared" si="154"/>
        <v>611.70000000000005</v>
      </c>
      <c r="H586" s="1228">
        <f t="shared" si="155"/>
        <v>147.36000000000001</v>
      </c>
      <c r="I586" s="1235">
        <f t="shared" si="156"/>
        <v>759.06000000000006</v>
      </c>
    </row>
    <row r="587" spans="1:9" x14ac:dyDescent="0.25">
      <c r="A587" s="469" t="s">
        <v>2539</v>
      </c>
      <c r="B587" s="1268">
        <v>158</v>
      </c>
      <c r="C587" s="1227">
        <f t="shared" si="149"/>
        <v>1</v>
      </c>
      <c r="D587" s="1228">
        <v>743.45</v>
      </c>
      <c r="E587" s="1228">
        <f t="shared" si="157"/>
        <v>743.45</v>
      </c>
      <c r="F587" s="1229">
        <v>1</v>
      </c>
      <c r="G587" s="1228">
        <f t="shared" si="154"/>
        <v>743.45</v>
      </c>
      <c r="H587" s="1228">
        <f t="shared" si="155"/>
        <v>179.1</v>
      </c>
      <c r="I587" s="1235">
        <f t="shared" si="156"/>
        <v>922.55000000000007</v>
      </c>
    </row>
    <row r="588" spans="1:9" x14ac:dyDescent="0.25">
      <c r="A588" s="469" t="s">
        <v>2539</v>
      </c>
      <c r="B588" s="1268">
        <v>146</v>
      </c>
      <c r="C588" s="1227">
        <f t="shared" si="149"/>
        <v>0.92405063291139244</v>
      </c>
      <c r="D588" s="1228">
        <v>743.45</v>
      </c>
      <c r="E588" s="1228">
        <f t="shared" si="157"/>
        <v>686.98544303797473</v>
      </c>
      <c r="F588" s="1229">
        <v>1</v>
      </c>
      <c r="G588" s="1228">
        <f t="shared" si="154"/>
        <v>686.99</v>
      </c>
      <c r="H588" s="1228">
        <f t="shared" si="155"/>
        <v>165.5</v>
      </c>
      <c r="I588" s="1235">
        <f t="shared" si="156"/>
        <v>852.49</v>
      </c>
    </row>
    <row r="589" spans="1:9" x14ac:dyDescent="0.25">
      <c r="A589" s="469" t="s">
        <v>2539</v>
      </c>
      <c r="B589" s="1268">
        <v>158</v>
      </c>
      <c r="C589" s="1227">
        <f t="shared" si="149"/>
        <v>1</v>
      </c>
      <c r="D589" s="1228">
        <v>743.45</v>
      </c>
      <c r="E589" s="1228">
        <f t="shared" si="157"/>
        <v>743.45</v>
      </c>
      <c r="F589" s="1229">
        <v>1</v>
      </c>
      <c r="G589" s="1228">
        <f t="shared" si="154"/>
        <v>743.45</v>
      </c>
      <c r="H589" s="1228">
        <f t="shared" si="155"/>
        <v>179.1</v>
      </c>
      <c r="I589" s="1235">
        <f t="shared" si="156"/>
        <v>922.55000000000007</v>
      </c>
    </row>
    <row r="590" spans="1:9" x14ac:dyDescent="0.25">
      <c r="A590" s="469" t="s">
        <v>2539</v>
      </c>
      <c r="B590" s="1268">
        <v>158</v>
      </c>
      <c r="C590" s="1227">
        <f t="shared" si="149"/>
        <v>1</v>
      </c>
      <c r="D590" s="1228">
        <v>743.45</v>
      </c>
      <c r="E590" s="1228">
        <f t="shared" si="157"/>
        <v>743.45</v>
      </c>
      <c r="F590" s="1229">
        <v>1</v>
      </c>
      <c r="G590" s="1228">
        <f t="shared" si="154"/>
        <v>743.45</v>
      </c>
      <c r="H590" s="1228">
        <f t="shared" si="155"/>
        <v>179.1</v>
      </c>
      <c r="I590" s="1235">
        <f t="shared" si="156"/>
        <v>922.55000000000007</v>
      </c>
    </row>
    <row r="591" spans="1:9" x14ac:dyDescent="0.25">
      <c r="A591" s="469" t="s">
        <v>2539</v>
      </c>
      <c r="B591" s="1268">
        <v>158</v>
      </c>
      <c r="C591" s="1227">
        <f t="shared" si="149"/>
        <v>1</v>
      </c>
      <c r="D591" s="1228">
        <v>743.45</v>
      </c>
      <c r="E591" s="1228">
        <f t="shared" si="157"/>
        <v>743.45</v>
      </c>
      <c r="F591" s="1229">
        <v>1</v>
      </c>
      <c r="G591" s="1228">
        <f t="shared" si="154"/>
        <v>743.45</v>
      </c>
      <c r="H591" s="1228">
        <f t="shared" si="155"/>
        <v>179.1</v>
      </c>
      <c r="I591" s="1235">
        <f t="shared" si="156"/>
        <v>922.55000000000007</v>
      </c>
    </row>
    <row r="592" spans="1:9" x14ac:dyDescent="0.25">
      <c r="A592" s="469" t="s">
        <v>2539</v>
      </c>
      <c r="B592" s="1268">
        <v>158</v>
      </c>
      <c r="C592" s="1227">
        <f t="shared" si="149"/>
        <v>1</v>
      </c>
      <c r="D592" s="1228">
        <v>743.45</v>
      </c>
      <c r="E592" s="1228">
        <f t="shared" si="157"/>
        <v>743.45</v>
      </c>
      <c r="F592" s="1229">
        <v>1</v>
      </c>
      <c r="G592" s="1228">
        <f t="shared" si="154"/>
        <v>743.45</v>
      </c>
      <c r="H592" s="1228">
        <f t="shared" si="155"/>
        <v>179.1</v>
      </c>
      <c r="I592" s="1235">
        <f t="shared" si="156"/>
        <v>922.55000000000007</v>
      </c>
    </row>
    <row r="593" spans="1:9" x14ac:dyDescent="0.25">
      <c r="A593" s="469" t="s">
        <v>2539</v>
      </c>
      <c r="B593" s="1268">
        <v>158</v>
      </c>
      <c r="C593" s="1227">
        <f t="shared" si="149"/>
        <v>1</v>
      </c>
      <c r="D593" s="1228">
        <v>743.45</v>
      </c>
      <c r="E593" s="1228">
        <f t="shared" si="157"/>
        <v>743.45</v>
      </c>
      <c r="F593" s="1229">
        <v>1</v>
      </c>
      <c r="G593" s="1228">
        <f t="shared" si="154"/>
        <v>743.45</v>
      </c>
      <c r="H593" s="1228">
        <f t="shared" si="155"/>
        <v>179.1</v>
      </c>
      <c r="I593" s="1235">
        <f t="shared" si="156"/>
        <v>922.55000000000007</v>
      </c>
    </row>
    <row r="594" spans="1:9" x14ac:dyDescent="0.25">
      <c r="A594" s="469" t="s">
        <v>2539</v>
      </c>
      <c r="B594" s="1268">
        <v>158</v>
      </c>
      <c r="C594" s="1227">
        <f t="shared" si="149"/>
        <v>1</v>
      </c>
      <c r="D594" s="1228">
        <v>743.45</v>
      </c>
      <c r="E594" s="1228">
        <f t="shared" si="157"/>
        <v>743.45</v>
      </c>
      <c r="F594" s="1229">
        <v>1</v>
      </c>
      <c r="G594" s="1228">
        <f t="shared" si="154"/>
        <v>743.45</v>
      </c>
      <c r="H594" s="1228">
        <f t="shared" si="155"/>
        <v>179.1</v>
      </c>
      <c r="I594" s="1235">
        <f t="shared" si="156"/>
        <v>922.55000000000007</v>
      </c>
    </row>
    <row r="595" spans="1:9" x14ac:dyDescent="0.25">
      <c r="A595" s="469" t="s">
        <v>2539</v>
      </c>
      <c r="B595" s="1268">
        <v>3</v>
      </c>
      <c r="C595" s="1227">
        <f t="shared" si="149"/>
        <v>1.8987341772151899E-2</v>
      </c>
      <c r="D595" s="1228">
        <v>743.45</v>
      </c>
      <c r="E595" s="1228">
        <f t="shared" si="157"/>
        <v>14.11613924050633</v>
      </c>
      <c r="F595" s="1229">
        <v>1</v>
      </c>
      <c r="G595" s="1228">
        <f t="shared" si="154"/>
        <v>14.12</v>
      </c>
      <c r="H595" s="1228">
        <f t="shared" si="155"/>
        <v>3.4</v>
      </c>
      <c r="I595" s="1235">
        <f t="shared" si="156"/>
        <v>17.52</v>
      </c>
    </row>
    <row r="596" spans="1:9" x14ac:dyDescent="0.25">
      <c r="A596" s="469" t="s">
        <v>2539</v>
      </c>
      <c r="B596" s="1268">
        <v>4.5</v>
      </c>
      <c r="C596" s="1227">
        <f t="shared" si="149"/>
        <v>2.8481012658227847E-2</v>
      </c>
      <c r="D596" s="1228">
        <v>743.45</v>
      </c>
      <c r="E596" s="1228">
        <f t="shared" si="157"/>
        <v>21.174208860759496</v>
      </c>
      <c r="F596" s="1229">
        <v>1</v>
      </c>
      <c r="G596" s="1228">
        <f t="shared" si="154"/>
        <v>21.17</v>
      </c>
      <c r="H596" s="1228">
        <f t="shared" si="155"/>
        <v>5.0999999999999996</v>
      </c>
      <c r="I596" s="1235">
        <f t="shared" si="156"/>
        <v>26.270000000000003</v>
      </c>
    </row>
    <row r="597" spans="1:9" x14ac:dyDescent="0.25">
      <c r="A597" s="469" t="s">
        <v>2539</v>
      </c>
      <c r="B597" s="1268">
        <v>3</v>
      </c>
      <c r="C597" s="1227">
        <f t="shared" si="149"/>
        <v>1.8987341772151899E-2</v>
      </c>
      <c r="D597" s="1228">
        <v>743.45</v>
      </c>
      <c r="E597" s="1228">
        <f t="shared" si="157"/>
        <v>14.11613924050633</v>
      </c>
      <c r="F597" s="1229">
        <v>1</v>
      </c>
      <c r="G597" s="1228">
        <f t="shared" si="154"/>
        <v>14.12</v>
      </c>
      <c r="H597" s="1228">
        <f t="shared" si="155"/>
        <v>3.4</v>
      </c>
      <c r="I597" s="1235">
        <f t="shared" si="156"/>
        <v>17.52</v>
      </c>
    </row>
    <row r="598" spans="1:9" x14ac:dyDescent="0.25">
      <c r="A598" s="469" t="s">
        <v>612</v>
      </c>
      <c r="B598" s="1268">
        <v>110</v>
      </c>
      <c r="C598" s="1227">
        <f t="shared" si="149"/>
        <v>0.69620253164556967</v>
      </c>
      <c r="D598" s="1228">
        <v>658.21</v>
      </c>
      <c r="E598" s="1228">
        <f t="shared" si="157"/>
        <v>458.24746835443045</v>
      </c>
      <c r="F598" s="1229">
        <v>1</v>
      </c>
      <c r="G598" s="1228">
        <f t="shared" si="154"/>
        <v>458.25</v>
      </c>
      <c r="H598" s="1228">
        <f t="shared" si="155"/>
        <v>110.39</v>
      </c>
      <c r="I598" s="1235">
        <f t="shared" si="156"/>
        <v>568.64</v>
      </c>
    </row>
    <row r="599" spans="1:9" x14ac:dyDescent="0.25">
      <c r="A599" s="469" t="s">
        <v>612</v>
      </c>
      <c r="B599" s="1268">
        <v>86</v>
      </c>
      <c r="C599" s="1227">
        <f t="shared" si="149"/>
        <v>0.54430379746835444</v>
      </c>
      <c r="D599" s="1228">
        <v>743.45</v>
      </c>
      <c r="E599" s="1228">
        <f t="shared" si="157"/>
        <v>404.66265822784811</v>
      </c>
      <c r="F599" s="1229">
        <v>1</v>
      </c>
      <c r="G599" s="1228">
        <f t="shared" si="154"/>
        <v>404.66</v>
      </c>
      <c r="H599" s="1228">
        <f t="shared" si="155"/>
        <v>97.48</v>
      </c>
      <c r="I599" s="1235">
        <f t="shared" si="156"/>
        <v>502.14000000000004</v>
      </c>
    </row>
    <row r="600" spans="1:9" x14ac:dyDescent="0.25">
      <c r="A600" s="469" t="s">
        <v>612</v>
      </c>
      <c r="B600" s="1268">
        <v>158</v>
      </c>
      <c r="C600" s="1227">
        <f t="shared" si="149"/>
        <v>1</v>
      </c>
      <c r="D600" s="1228">
        <v>743.45</v>
      </c>
      <c r="E600" s="1228">
        <f t="shared" si="157"/>
        <v>743.45</v>
      </c>
      <c r="F600" s="1229">
        <v>1</v>
      </c>
      <c r="G600" s="1228">
        <f t="shared" si="154"/>
        <v>743.45</v>
      </c>
      <c r="H600" s="1228">
        <f t="shared" si="155"/>
        <v>179.1</v>
      </c>
      <c r="I600" s="1235">
        <f t="shared" si="156"/>
        <v>922.55000000000007</v>
      </c>
    </row>
    <row r="601" spans="1:9" x14ac:dyDescent="0.25">
      <c r="A601" s="469" t="s">
        <v>612</v>
      </c>
      <c r="B601" s="1268">
        <v>158</v>
      </c>
      <c r="C601" s="1227">
        <f t="shared" si="149"/>
        <v>1</v>
      </c>
      <c r="D601" s="1228">
        <v>743.45</v>
      </c>
      <c r="E601" s="1228">
        <f t="shared" si="157"/>
        <v>743.45</v>
      </c>
      <c r="F601" s="1229">
        <v>1</v>
      </c>
      <c r="G601" s="1228">
        <f t="shared" si="154"/>
        <v>743.45</v>
      </c>
      <c r="H601" s="1228">
        <f t="shared" si="155"/>
        <v>179.1</v>
      </c>
      <c r="I601" s="1235">
        <f t="shared" si="156"/>
        <v>922.55000000000007</v>
      </c>
    </row>
    <row r="602" spans="1:9" x14ac:dyDescent="0.25">
      <c r="A602" s="469" t="s">
        <v>612</v>
      </c>
      <c r="B602" s="1268">
        <v>98</v>
      </c>
      <c r="C602" s="1227">
        <f t="shared" si="149"/>
        <v>0.620253164556962</v>
      </c>
      <c r="D602" s="1228">
        <v>658.21</v>
      </c>
      <c r="E602" s="1228">
        <f t="shared" si="157"/>
        <v>408.25683544303797</v>
      </c>
      <c r="F602" s="1229">
        <v>1</v>
      </c>
      <c r="G602" s="1228">
        <f t="shared" si="154"/>
        <v>408.26</v>
      </c>
      <c r="H602" s="1228">
        <f t="shared" si="155"/>
        <v>98.35</v>
      </c>
      <c r="I602" s="1235">
        <f t="shared" si="156"/>
        <v>506.61</v>
      </c>
    </row>
    <row r="603" spans="1:9" ht="33" x14ac:dyDescent="0.25">
      <c r="A603" s="472" t="s">
        <v>9</v>
      </c>
      <c r="B603" s="1268"/>
      <c r="C603" s="1227"/>
      <c r="D603" s="1228"/>
      <c r="E603" s="1228"/>
      <c r="F603" s="1228"/>
      <c r="G603" s="1238">
        <f>SUM(G604:G608)</f>
        <v>1981.2799999999997</v>
      </c>
      <c r="H603" s="1238">
        <f>SUM(H604:H608)</f>
        <v>477.3</v>
      </c>
      <c r="I603" s="1239">
        <f>SUM(I604:I608)</f>
        <v>2458.5800000000004</v>
      </c>
    </row>
    <row r="604" spans="1:9" x14ac:dyDescent="0.25">
      <c r="A604" s="469" t="s">
        <v>62</v>
      </c>
      <c r="B604" s="1268">
        <v>115</v>
      </c>
      <c r="C604" s="1227">
        <f t="shared" si="149"/>
        <v>0.72784810126582278</v>
      </c>
      <c r="D604" s="1228">
        <v>549.29999999999995</v>
      </c>
      <c r="E604" s="1228">
        <f t="shared" ref="E604:E613" si="158">D604*C604</f>
        <v>399.80696202531641</v>
      </c>
      <c r="F604" s="1229">
        <v>1</v>
      </c>
      <c r="G604" s="1228">
        <f t="shared" ref="G604:G608" si="159">ROUND(E604*F604,2)</f>
        <v>399.81</v>
      </c>
      <c r="H604" s="1228">
        <f t="shared" ref="H604:H608" si="160">ROUND(G604*0.2409,2)</f>
        <v>96.31</v>
      </c>
      <c r="I604" s="1235">
        <f t="shared" ref="I604:I608" si="161">G604+H604</f>
        <v>496.12</v>
      </c>
    </row>
    <row r="605" spans="1:9" x14ac:dyDescent="0.25">
      <c r="A605" s="469" t="s">
        <v>62</v>
      </c>
      <c r="B605" s="1268">
        <v>158</v>
      </c>
      <c r="C605" s="1227">
        <f t="shared" si="149"/>
        <v>1</v>
      </c>
      <c r="D605" s="1228">
        <v>549.29999999999995</v>
      </c>
      <c r="E605" s="1228">
        <f t="shared" si="158"/>
        <v>549.29999999999995</v>
      </c>
      <c r="F605" s="1229">
        <v>1</v>
      </c>
      <c r="G605" s="1228">
        <f t="shared" si="159"/>
        <v>549.29999999999995</v>
      </c>
      <c r="H605" s="1228">
        <f t="shared" si="160"/>
        <v>132.33000000000001</v>
      </c>
      <c r="I605" s="1235">
        <f t="shared" si="161"/>
        <v>681.63</v>
      </c>
    </row>
    <row r="606" spans="1:9" x14ac:dyDescent="0.25">
      <c r="A606" s="469" t="s">
        <v>62</v>
      </c>
      <c r="B606" s="1268">
        <v>10</v>
      </c>
      <c r="C606" s="1227">
        <f t="shared" si="149"/>
        <v>6.3291139240506333E-2</v>
      </c>
      <c r="D606" s="1228">
        <v>549.29999999999995</v>
      </c>
      <c r="E606" s="1228">
        <f t="shared" si="158"/>
        <v>34.765822784810126</v>
      </c>
      <c r="F606" s="1229">
        <v>1</v>
      </c>
      <c r="G606" s="1228">
        <f t="shared" si="159"/>
        <v>34.770000000000003</v>
      </c>
      <c r="H606" s="1228">
        <f t="shared" si="160"/>
        <v>8.3800000000000008</v>
      </c>
      <c r="I606" s="1235">
        <f t="shared" si="161"/>
        <v>43.150000000000006</v>
      </c>
    </row>
    <row r="607" spans="1:9" x14ac:dyDescent="0.25">
      <c r="A607" s="469" t="s">
        <v>62</v>
      </c>
      <c r="B607" s="1268">
        <v>158</v>
      </c>
      <c r="C607" s="1227">
        <f t="shared" si="149"/>
        <v>1</v>
      </c>
      <c r="D607" s="1228">
        <v>549.29999999999995</v>
      </c>
      <c r="E607" s="1228">
        <f t="shared" si="158"/>
        <v>549.29999999999995</v>
      </c>
      <c r="F607" s="1229">
        <v>1</v>
      </c>
      <c r="G607" s="1228">
        <f t="shared" si="159"/>
        <v>549.29999999999995</v>
      </c>
      <c r="H607" s="1228">
        <f t="shared" si="160"/>
        <v>132.33000000000001</v>
      </c>
      <c r="I607" s="1235">
        <f t="shared" si="161"/>
        <v>681.63</v>
      </c>
    </row>
    <row r="608" spans="1:9" x14ac:dyDescent="0.25">
      <c r="A608" s="469" t="s">
        <v>2540</v>
      </c>
      <c r="B608" s="1268">
        <v>118</v>
      </c>
      <c r="C608" s="1227">
        <f t="shared" si="149"/>
        <v>0.74683544303797467</v>
      </c>
      <c r="D608" s="1228">
        <v>600</v>
      </c>
      <c r="E608" s="1228">
        <f t="shared" si="158"/>
        <v>448.1012658227848</v>
      </c>
      <c r="F608" s="1229">
        <v>1</v>
      </c>
      <c r="G608" s="1228">
        <f t="shared" si="159"/>
        <v>448.1</v>
      </c>
      <c r="H608" s="1228">
        <f t="shared" si="160"/>
        <v>107.95</v>
      </c>
      <c r="I608" s="1235">
        <f t="shared" si="161"/>
        <v>556.05000000000007</v>
      </c>
    </row>
    <row r="609" spans="1:9" x14ac:dyDescent="0.25">
      <c r="A609" s="472" t="s">
        <v>7</v>
      </c>
      <c r="B609" s="1268"/>
      <c r="C609" s="1227"/>
      <c r="D609" s="1228"/>
      <c r="E609" s="1228"/>
      <c r="F609" s="1229"/>
      <c r="G609" s="1238">
        <f>SUM(G610:G613)</f>
        <v>1077.72</v>
      </c>
      <c r="H609" s="1238">
        <f>SUM(H610:H613)</f>
        <v>259.63</v>
      </c>
      <c r="I609" s="1239">
        <f>SUM(I610:I613)</f>
        <v>1337.35</v>
      </c>
    </row>
    <row r="610" spans="1:9" x14ac:dyDescent="0.25">
      <c r="A610" s="469" t="s">
        <v>63</v>
      </c>
      <c r="B610" s="1268">
        <v>95</v>
      </c>
      <c r="C610" s="1227">
        <f t="shared" si="149"/>
        <v>0.60126582278481011</v>
      </c>
      <c r="D610" s="1228">
        <v>430</v>
      </c>
      <c r="E610" s="1228">
        <f t="shared" si="158"/>
        <v>258.54430379746833</v>
      </c>
      <c r="F610" s="1229">
        <v>1</v>
      </c>
      <c r="G610" s="1228">
        <f t="shared" ref="G610:G613" si="162">ROUND(E610*F610,2)</f>
        <v>258.54000000000002</v>
      </c>
      <c r="H610" s="1228">
        <f t="shared" ref="H610:H613" si="163">ROUND(G610*0.2409,2)</f>
        <v>62.28</v>
      </c>
      <c r="I610" s="1235">
        <f t="shared" ref="I610:I613" si="164">G610+H610</f>
        <v>320.82000000000005</v>
      </c>
    </row>
    <row r="611" spans="1:9" x14ac:dyDescent="0.25">
      <c r="A611" s="469" t="s">
        <v>63</v>
      </c>
      <c r="B611" s="1268">
        <v>119</v>
      </c>
      <c r="C611" s="1227">
        <f t="shared" si="149"/>
        <v>0.75316455696202533</v>
      </c>
      <c r="D611" s="1228">
        <v>430</v>
      </c>
      <c r="E611" s="1228">
        <f t="shared" si="158"/>
        <v>323.86075949367091</v>
      </c>
      <c r="F611" s="1229">
        <v>1</v>
      </c>
      <c r="G611" s="1228">
        <f t="shared" si="162"/>
        <v>323.86</v>
      </c>
      <c r="H611" s="1228">
        <f t="shared" si="163"/>
        <v>78.02</v>
      </c>
      <c r="I611" s="1235">
        <f t="shared" si="164"/>
        <v>401.88</v>
      </c>
    </row>
    <row r="612" spans="1:9" x14ac:dyDescent="0.25">
      <c r="A612" s="479" t="s">
        <v>63</v>
      </c>
      <c r="B612" s="1269">
        <v>158</v>
      </c>
      <c r="C612" s="1227">
        <f t="shared" si="149"/>
        <v>1</v>
      </c>
      <c r="D612" s="1236">
        <v>430</v>
      </c>
      <c r="E612" s="1228">
        <f t="shared" si="158"/>
        <v>430</v>
      </c>
      <c r="F612" s="1229">
        <v>1</v>
      </c>
      <c r="G612" s="1228">
        <f t="shared" si="162"/>
        <v>430</v>
      </c>
      <c r="H612" s="1228">
        <f t="shared" si="163"/>
        <v>103.59</v>
      </c>
      <c r="I612" s="1235">
        <f t="shared" si="164"/>
        <v>533.59</v>
      </c>
    </row>
    <row r="613" spans="1:9" x14ac:dyDescent="0.25">
      <c r="A613" s="479" t="s">
        <v>63</v>
      </c>
      <c r="B613" s="1269">
        <v>24</v>
      </c>
      <c r="C613" s="1227">
        <f t="shared" si="149"/>
        <v>0.15189873417721519</v>
      </c>
      <c r="D613" s="1236">
        <v>430</v>
      </c>
      <c r="E613" s="1228">
        <f t="shared" si="158"/>
        <v>65.316455696202539</v>
      </c>
      <c r="F613" s="1229">
        <v>1</v>
      </c>
      <c r="G613" s="1228">
        <f t="shared" si="162"/>
        <v>65.319999999999993</v>
      </c>
      <c r="H613" s="1228">
        <f t="shared" si="163"/>
        <v>15.74</v>
      </c>
      <c r="I613" s="1235">
        <f t="shared" si="164"/>
        <v>81.059999999999988</v>
      </c>
    </row>
    <row r="614" spans="1:9" ht="33" x14ac:dyDescent="0.25">
      <c r="A614" s="465" t="s">
        <v>2541</v>
      </c>
      <c r="B614" s="1271"/>
      <c r="C614" s="1240"/>
      <c r="D614" s="1230"/>
      <c r="E614" s="1230"/>
      <c r="F614" s="1241"/>
      <c r="G614" s="1232">
        <f>G615+G618+G629</f>
        <v>5386.4400000000005</v>
      </c>
      <c r="H614" s="1232">
        <f>H615+H618+H629</f>
        <v>1297.56</v>
      </c>
      <c r="I614" s="1234">
        <f>I615+I618+I629</f>
        <v>6684</v>
      </c>
    </row>
    <row r="615" spans="1:9" ht="33" x14ac:dyDescent="0.25">
      <c r="A615" s="472" t="s">
        <v>10</v>
      </c>
      <c r="B615" s="1269"/>
      <c r="C615" s="1255"/>
      <c r="D615" s="1236"/>
      <c r="E615" s="1236"/>
      <c r="F615" s="1254"/>
      <c r="G615" s="1256">
        <f>SUM(G616:G617)</f>
        <v>2295.98</v>
      </c>
      <c r="H615" s="1256">
        <f>SUM(H616:H617)</f>
        <v>553.1</v>
      </c>
      <c r="I615" s="1257">
        <f>SUM(I616:I617)</f>
        <v>2849.08</v>
      </c>
    </row>
    <row r="616" spans="1:9" x14ac:dyDescent="0.25">
      <c r="A616" s="469" t="s">
        <v>406</v>
      </c>
      <c r="B616" s="1268">
        <v>158</v>
      </c>
      <c r="C616" s="1227">
        <f>B616/158</f>
        <v>1</v>
      </c>
      <c r="D616" s="1228">
        <v>1259.5999999999999</v>
      </c>
      <c r="E616" s="1228">
        <f>D616*C616</f>
        <v>1259.5999999999999</v>
      </c>
      <c r="F616" s="1229">
        <v>1</v>
      </c>
      <c r="G616" s="1228">
        <f>ROUND(E616*F616,2)</f>
        <v>1259.5999999999999</v>
      </c>
      <c r="H616" s="1228">
        <f>ROUND(G616*0.2409,2)</f>
        <v>303.44</v>
      </c>
      <c r="I616" s="1235">
        <f>G616+H616</f>
        <v>1563.04</v>
      </c>
    </row>
    <row r="617" spans="1:9" x14ac:dyDescent="0.25">
      <c r="A617" s="469" t="s">
        <v>406</v>
      </c>
      <c r="B617" s="1268">
        <v>130</v>
      </c>
      <c r="C617" s="1227">
        <f>B617/158</f>
        <v>0.82278481012658233</v>
      </c>
      <c r="D617" s="1228">
        <v>1259.5999999999999</v>
      </c>
      <c r="E617" s="1228">
        <f>D617*C617</f>
        <v>1036.379746835443</v>
      </c>
      <c r="F617" s="1229">
        <v>1</v>
      </c>
      <c r="G617" s="1228">
        <f>ROUND(E617*F617,2)</f>
        <v>1036.3800000000001</v>
      </c>
      <c r="H617" s="1228">
        <f>ROUND(G617*0.2409,2)</f>
        <v>249.66</v>
      </c>
      <c r="I617" s="1235">
        <f>G617+H617</f>
        <v>1286.0400000000002</v>
      </c>
    </row>
    <row r="618" spans="1:9" ht="33" x14ac:dyDescent="0.25">
      <c r="A618" s="472" t="s">
        <v>8</v>
      </c>
      <c r="B618" s="1268"/>
      <c r="C618" s="1227"/>
      <c r="D618" s="1228"/>
      <c r="E618" s="1228"/>
      <c r="F618" s="1229"/>
      <c r="G618" s="1238">
        <f>SUM(G619:G628)</f>
        <v>1969.1900000000003</v>
      </c>
      <c r="H618" s="1238">
        <f>SUM(H619:H628)</f>
        <v>474.35</v>
      </c>
      <c r="I618" s="1239">
        <f>SUM(I619:I628)</f>
        <v>2443.5400000000004</v>
      </c>
    </row>
    <row r="619" spans="1:9" x14ac:dyDescent="0.25">
      <c r="A619" s="479" t="s">
        <v>2542</v>
      </c>
      <c r="B619" s="1269">
        <v>96</v>
      </c>
      <c r="C619" s="1227">
        <f>B619/158</f>
        <v>0.60759493670886078</v>
      </c>
      <c r="D619" s="1236">
        <v>743.45</v>
      </c>
      <c r="E619" s="1236">
        <f t="shared" ref="E619:E634" si="165">D619*C619</f>
        <v>451.71645569620256</v>
      </c>
      <c r="F619" s="1254">
        <v>1</v>
      </c>
      <c r="G619" s="1236">
        <f t="shared" ref="G619:G634" si="166">ROUND(E619*F619,2)</f>
        <v>451.72</v>
      </c>
      <c r="H619" s="1236">
        <f t="shared" ref="H619:H634" si="167">ROUND(G619*0.2409,2)</f>
        <v>108.82</v>
      </c>
      <c r="I619" s="1237">
        <f t="shared" ref="I619:I634" si="168">G619+H619</f>
        <v>560.54</v>
      </c>
    </row>
    <row r="620" spans="1:9" x14ac:dyDescent="0.25">
      <c r="A620" s="479" t="s">
        <v>2543</v>
      </c>
      <c r="B620" s="1269">
        <v>72</v>
      </c>
      <c r="C620" s="1227">
        <f t="shared" ref="C620:C634" si="169">B620/158</f>
        <v>0.45569620253164556</v>
      </c>
      <c r="D620" s="1236">
        <v>743.45</v>
      </c>
      <c r="E620" s="1236">
        <f t="shared" si="165"/>
        <v>338.78734177215193</v>
      </c>
      <c r="F620" s="1254">
        <v>1</v>
      </c>
      <c r="G620" s="1236">
        <f t="shared" si="166"/>
        <v>338.79</v>
      </c>
      <c r="H620" s="1236">
        <f t="shared" si="167"/>
        <v>81.61</v>
      </c>
      <c r="I620" s="1237">
        <f t="shared" si="168"/>
        <v>420.40000000000003</v>
      </c>
    </row>
    <row r="621" spans="1:9" x14ac:dyDescent="0.25">
      <c r="A621" s="479" t="s">
        <v>2544</v>
      </c>
      <c r="B621" s="1269">
        <v>24</v>
      </c>
      <c r="C621" s="1227">
        <f t="shared" si="169"/>
        <v>0.15189873417721519</v>
      </c>
      <c r="D621" s="1236">
        <v>743.45</v>
      </c>
      <c r="E621" s="1236">
        <f t="shared" si="165"/>
        <v>112.92911392405064</v>
      </c>
      <c r="F621" s="1254">
        <v>1</v>
      </c>
      <c r="G621" s="1236">
        <f t="shared" si="166"/>
        <v>112.93</v>
      </c>
      <c r="H621" s="1236">
        <f t="shared" si="167"/>
        <v>27.2</v>
      </c>
      <c r="I621" s="1237">
        <f t="shared" si="168"/>
        <v>140.13</v>
      </c>
    </row>
    <row r="622" spans="1:9" x14ac:dyDescent="0.25">
      <c r="A622" s="479" t="s">
        <v>2544</v>
      </c>
      <c r="B622" s="1269">
        <v>24</v>
      </c>
      <c r="C622" s="1227">
        <f t="shared" si="169"/>
        <v>0.15189873417721519</v>
      </c>
      <c r="D622" s="1236">
        <v>743.45</v>
      </c>
      <c r="E622" s="1236">
        <f t="shared" si="165"/>
        <v>112.92911392405064</v>
      </c>
      <c r="F622" s="1254">
        <v>1</v>
      </c>
      <c r="G622" s="1236">
        <f t="shared" si="166"/>
        <v>112.93</v>
      </c>
      <c r="H622" s="1236">
        <f t="shared" si="167"/>
        <v>27.2</v>
      </c>
      <c r="I622" s="1237">
        <f t="shared" si="168"/>
        <v>140.13</v>
      </c>
    </row>
    <row r="623" spans="1:9" x14ac:dyDescent="0.25">
      <c r="A623" s="479" t="s">
        <v>2545</v>
      </c>
      <c r="B623" s="1269">
        <v>72</v>
      </c>
      <c r="C623" s="1227">
        <f t="shared" si="169"/>
        <v>0.45569620253164556</v>
      </c>
      <c r="D623" s="1236">
        <v>743.45</v>
      </c>
      <c r="E623" s="1236">
        <f t="shared" si="165"/>
        <v>338.78734177215193</v>
      </c>
      <c r="F623" s="1254">
        <v>1</v>
      </c>
      <c r="G623" s="1236">
        <f t="shared" si="166"/>
        <v>338.79</v>
      </c>
      <c r="H623" s="1236">
        <f t="shared" si="167"/>
        <v>81.61</v>
      </c>
      <c r="I623" s="1237">
        <f t="shared" si="168"/>
        <v>420.40000000000003</v>
      </c>
    </row>
    <row r="624" spans="1:9" x14ac:dyDescent="0.25">
      <c r="A624" s="479" t="s">
        <v>2546</v>
      </c>
      <c r="B624" s="1269">
        <v>48</v>
      </c>
      <c r="C624" s="1227">
        <f t="shared" si="169"/>
        <v>0.30379746835443039</v>
      </c>
      <c r="D624" s="1236">
        <v>658.21</v>
      </c>
      <c r="E624" s="1236">
        <f t="shared" si="165"/>
        <v>199.96253164556964</v>
      </c>
      <c r="F624" s="1254">
        <v>1</v>
      </c>
      <c r="G624" s="1236">
        <f t="shared" si="166"/>
        <v>199.96</v>
      </c>
      <c r="H624" s="1236">
        <f t="shared" si="167"/>
        <v>48.17</v>
      </c>
      <c r="I624" s="1237">
        <f t="shared" si="168"/>
        <v>248.13</v>
      </c>
    </row>
    <row r="625" spans="1:9" x14ac:dyDescent="0.25">
      <c r="A625" s="479" t="s">
        <v>2545</v>
      </c>
      <c r="B625" s="1269">
        <v>24</v>
      </c>
      <c r="C625" s="1227">
        <f t="shared" si="169"/>
        <v>0.15189873417721519</v>
      </c>
      <c r="D625" s="1236">
        <v>743.45</v>
      </c>
      <c r="E625" s="1236">
        <f t="shared" si="165"/>
        <v>112.92911392405064</v>
      </c>
      <c r="F625" s="1254">
        <v>1</v>
      </c>
      <c r="G625" s="1236">
        <f t="shared" si="166"/>
        <v>112.93</v>
      </c>
      <c r="H625" s="1236">
        <f t="shared" si="167"/>
        <v>27.2</v>
      </c>
      <c r="I625" s="1237">
        <f t="shared" si="168"/>
        <v>140.13</v>
      </c>
    </row>
    <row r="626" spans="1:9" x14ac:dyDescent="0.25">
      <c r="A626" s="479" t="s">
        <v>2545</v>
      </c>
      <c r="B626" s="1269">
        <v>28</v>
      </c>
      <c r="C626" s="1227">
        <f t="shared" si="169"/>
        <v>0.17721518987341772</v>
      </c>
      <c r="D626" s="1236">
        <v>743.45</v>
      </c>
      <c r="E626" s="1236">
        <f t="shared" si="165"/>
        <v>131.75063291139242</v>
      </c>
      <c r="F626" s="1254">
        <v>1</v>
      </c>
      <c r="G626" s="1236">
        <f t="shared" si="166"/>
        <v>131.75</v>
      </c>
      <c r="H626" s="1236">
        <f t="shared" si="167"/>
        <v>31.74</v>
      </c>
      <c r="I626" s="1237">
        <f t="shared" si="168"/>
        <v>163.49</v>
      </c>
    </row>
    <row r="627" spans="1:9" x14ac:dyDescent="0.25">
      <c r="A627" s="479" t="s">
        <v>2545</v>
      </c>
      <c r="B627" s="1269">
        <v>12</v>
      </c>
      <c r="C627" s="1227">
        <f t="shared" si="169"/>
        <v>7.5949367088607597E-2</v>
      </c>
      <c r="D627" s="1236">
        <v>743.45</v>
      </c>
      <c r="E627" s="1236">
        <f t="shared" si="165"/>
        <v>56.46455696202532</v>
      </c>
      <c r="F627" s="1254">
        <v>1</v>
      </c>
      <c r="G627" s="1236">
        <f t="shared" si="166"/>
        <v>56.46</v>
      </c>
      <c r="H627" s="1236">
        <f t="shared" si="167"/>
        <v>13.6</v>
      </c>
      <c r="I627" s="1237">
        <f t="shared" si="168"/>
        <v>70.06</v>
      </c>
    </row>
    <row r="628" spans="1:9" x14ac:dyDescent="0.25">
      <c r="A628" s="479" t="s">
        <v>2545</v>
      </c>
      <c r="B628" s="1269">
        <v>24</v>
      </c>
      <c r="C628" s="1227">
        <f t="shared" si="169"/>
        <v>0.15189873417721519</v>
      </c>
      <c r="D628" s="1236">
        <v>743.45</v>
      </c>
      <c r="E628" s="1236">
        <f t="shared" si="165"/>
        <v>112.92911392405064</v>
      </c>
      <c r="F628" s="1254">
        <v>1</v>
      </c>
      <c r="G628" s="1236">
        <f t="shared" si="166"/>
        <v>112.93</v>
      </c>
      <c r="H628" s="1236">
        <f t="shared" si="167"/>
        <v>27.2</v>
      </c>
      <c r="I628" s="1237">
        <f t="shared" si="168"/>
        <v>140.13</v>
      </c>
    </row>
    <row r="629" spans="1:9" ht="33" x14ac:dyDescent="0.25">
      <c r="A629" s="472" t="s">
        <v>9</v>
      </c>
      <c r="B629" s="1269"/>
      <c r="C629" s="1227"/>
      <c r="D629" s="1236"/>
      <c r="E629" s="1236"/>
      <c r="F629" s="1254"/>
      <c r="G629" s="1256">
        <f>SUM(G630:G634)</f>
        <v>1121.27</v>
      </c>
      <c r="H629" s="1256">
        <f>SUM(H630:H634)</f>
        <v>270.11</v>
      </c>
      <c r="I629" s="1257">
        <f>SUM(I630:I634)</f>
        <v>1391.3799999999997</v>
      </c>
    </row>
    <row r="630" spans="1:9" x14ac:dyDescent="0.25">
      <c r="A630" s="479" t="s">
        <v>62</v>
      </c>
      <c r="B630" s="1269">
        <v>136</v>
      </c>
      <c r="C630" s="1227">
        <f t="shared" si="169"/>
        <v>0.86075949367088611</v>
      </c>
      <c r="D630" s="1236">
        <v>430</v>
      </c>
      <c r="E630" s="1236">
        <f t="shared" si="165"/>
        <v>370.12658227848101</v>
      </c>
      <c r="F630" s="1254">
        <v>1</v>
      </c>
      <c r="G630" s="1236">
        <f t="shared" si="166"/>
        <v>370.13</v>
      </c>
      <c r="H630" s="1236">
        <f t="shared" si="167"/>
        <v>89.16</v>
      </c>
      <c r="I630" s="1237">
        <f t="shared" si="168"/>
        <v>459.28999999999996</v>
      </c>
    </row>
    <row r="631" spans="1:9" x14ac:dyDescent="0.25">
      <c r="A631" s="479" t="s">
        <v>62</v>
      </c>
      <c r="B631" s="1269">
        <v>132</v>
      </c>
      <c r="C631" s="1227">
        <f t="shared" si="169"/>
        <v>0.83544303797468356</v>
      </c>
      <c r="D631" s="1236">
        <v>430</v>
      </c>
      <c r="E631" s="1236">
        <f t="shared" si="165"/>
        <v>359.24050632911394</v>
      </c>
      <c r="F631" s="1254">
        <v>1</v>
      </c>
      <c r="G631" s="1236">
        <f t="shared" si="166"/>
        <v>359.24</v>
      </c>
      <c r="H631" s="1236">
        <f t="shared" si="167"/>
        <v>86.54</v>
      </c>
      <c r="I631" s="1237">
        <f t="shared" si="168"/>
        <v>445.78000000000003</v>
      </c>
    </row>
    <row r="632" spans="1:9" x14ac:dyDescent="0.25">
      <c r="A632" s="479" t="s">
        <v>62</v>
      </c>
      <c r="B632" s="1269">
        <v>48</v>
      </c>
      <c r="C632" s="1227">
        <f t="shared" si="169"/>
        <v>0.30379746835443039</v>
      </c>
      <c r="D632" s="1236">
        <v>430</v>
      </c>
      <c r="E632" s="1236">
        <f t="shared" si="165"/>
        <v>130.63291139240508</v>
      </c>
      <c r="F632" s="1254">
        <v>1</v>
      </c>
      <c r="G632" s="1236">
        <f t="shared" si="166"/>
        <v>130.63</v>
      </c>
      <c r="H632" s="1236">
        <f t="shared" si="167"/>
        <v>31.47</v>
      </c>
      <c r="I632" s="1237">
        <f t="shared" si="168"/>
        <v>162.1</v>
      </c>
    </row>
    <row r="633" spans="1:9" x14ac:dyDescent="0.25">
      <c r="A633" s="479" t="s">
        <v>62</v>
      </c>
      <c r="B633" s="1269">
        <v>72</v>
      </c>
      <c r="C633" s="1227">
        <f t="shared" si="169"/>
        <v>0.45569620253164556</v>
      </c>
      <c r="D633" s="1236">
        <v>430</v>
      </c>
      <c r="E633" s="1236">
        <f t="shared" si="165"/>
        <v>195.9493670886076</v>
      </c>
      <c r="F633" s="1254">
        <v>1</v>
      </c>
      <c r="G633" s="1236">
        <f t="shared" si="166"/>
        <v>195.95</v>
      </c>
      <c r="H633" s="1236">
        <f t="shared" si="167"/>
        <v>47.2</v>
      </c>
      <c r="I633" s="1237">
        <f t="shared" si="168"/>
        <v>243.14999999999998</v>
      </c>
    </row>
    <row r="634" spans="1:9" x14ac:dyDescent="0.25">
      <c r="A634" s="480" t="s">
        <v>2547</v>
      </c>
      <c r="B634" s="1268">
        <v>24</v>
      </c>
      <c r="C634" s="1227">
        <f t="shared" si="169"/>
        <v>0.15189873417721519</v>
      </c>
      <c r="D634" s="1236">
        <v>430</v>
      </c>
      <c r="E634" s="1236">
        <f t="shared" si="165"/>
        <v>65.316455696202539</v>
      </c>
      <c r="F634" s="1254">
        <v>1</v>
      </c>
      <c r="G634" s="1236">
        <f t="shared" si="166"/>
        <v>65.319999999999993</v>
      </c>
      <c r="H634" s="1236">
        <f t="shared" si="167"/>
        <v>15.74</v>
      </c>
      <c r="I634" s="1237">
        <f t="shared" si="168"/>
        <v>81.059999999999988</v>
      </c>
    </row>
    <row r="635" spans="1:9" ht="66" x14ac:dyDescent="0.25">
      <c r="A635" s="465" t="s">
        <v>2548</v>
      </c>
      <c r="B635" s="1267"/>
      <c r="C635" s="1240"/>
      <c r="D635" s="1230"/>
      <c r="E635" s="1230"/>
      <c r="F635" s="1241"/>
      <c r="G635" s="1232">
        <f>G636+G638+G645</f>
        <v>1438.8999999999996</v>
      </c>
      <c r="H635" s="1232">
        <f>H636+H638+H645</f>
        <v>346.62</v>
      </c>
      <c r="I635" s="1234">
        <f>I636+I638+I645</f>
        <v>1785.52</v>
      </c>
    </row>
    <row r="636" spans="1:9" ht="33" x14ac:dyDescent="0.25">
      <c r="A636" s="472" t="s">
        <v>10</v>
      </c>
      <c r="B636" s="1268"/>
      <c r="C636" s="1227"/>
      <c r="D636" s="1228"/>
      <c r="E636" s="1228"/>
      <c r="F636" s="1229"/>
      <c r="G636" s="1238">
        <f>SUM(G637:G637)</f>
        <v>134.87</v>
      </c>
      <c r="H636" s="1238">
        <f>SUM(H637:H637)</f>
        <v>32.49</v>
      </c>
      <c r="I636" s="1239">
        <f>SUM(I637:I637)</f>
        <v>167.36</v>
      </c>
    </row>
    <row r="637" spans="1:9" x14ac:dyDescent="0.25">
      <c r="A637" s="469" t="s">
        <v>2549</v>
      </c>
      <c r="B637" s="1268">
        <v>18</v>
      </c>
      <c r="C637" s="1227">
        <f t="shared" ref="C637:C689" si="170">B637/158</f>
        <v>0.11392405063291139</v>
      </c>
      <c r="D637" s="1228">
        <v>1183.8399999999999</v>
      </c>
      <c r="E637" s="1228">
        <f>D637*C637</f>
        <v>134.86784810126582</v>
      </c>
      <c r="F637" s="1229">
        <v>1</v>
      </c>
      <c r="G637" s="1228">
        <f>ROUND(E637*F637,2)</f>
        <v>134.87</v>
      </c>
      <c r="H637" s="1228">
        <f>ROUND(G637*0.2409,2)</f>
        <v>32.49</v>
      </c>
      <c r="I637" s="1235">
        <f>G637+H637</f>
        <v>167.36</v>
      </c>
    </row>
    <row r="638" spans="1:9" ht="33" x14ac:dyDescent="0.25">
      <c r="A638" s="472" t="s">
        <v>8</v>
      </c>
      <c r="B638" s="1268"/>
      <c r="C638" s="1227"/>
      <c r="D638" s="1228"/>
      <c r="E638" s="1228"/>
      <c r="F638" s="1229"/>
      <c r="G638" s="1238">
        <f>SUM(G639:G644)</f>
        <v>1241.4499999999998</v>
      </c>
      <c r="H638" s="1238">
        <f>SUM(H639:H644)</f>
        <v>299.06</v>
      </c>
      <c r="I638" s="1239">
        <f>SUM(I639:I644)</f>
        <v>1540.51</v>
      </c>
    </row>
    <row r="639" spans="1:9" x14ac:dyDescent="0.25">
      <c r="A639" s="469" t="s">
        <v>2550</v>
      </c>
      <c r="B639" s="1268">
        <v>48</v>
      </c>
      <c r="C639" s="1227">
        <f t="shared" si="170"/>
        <v>0.30379746835443039</v>
      </c>
      <c r="D639" s="1228">
        <v>847.63</v>
      </c>
      <c r="E639" s="1228">
        <f t="shared" ref="E639:E644" si="171">D639*C639</f>
        <v>257.50784810126584</v>
      </c>
      <c r="F639" s="1229">
        <v>1</v>
      </c>
      <c r="G639" s="1228">
        <f t="shared" ref="G639:G644" si="172">ROUND(E639*F639,2)</f>
        <v>257.51</v>
      </c>
      <c r="H639" s="1228">
        <f t="shared" ref="H639:H644" si="173">ROUND(G639*0.2409,2)</f>
        <v>62.03</v>
      </c>
      <c r="I639" s="1235">
        <f t="shared" ref="I639:I644" si="174">G639+H639</f>
        <v>319.53999999999996</v>
      </c>
    </row>
    <row r="640" spans="1:9" x14ac:dyDescent="0.25">
      <c r="A640" s="469" t="s">
        <v>2551</v>
      </c>
      <c r="B640" s="1268">
        <v>65</v>
      </c>
      <c r="C640" s="1227">
        <f t="shared" si="170"/>
        <v>0.41139240506329117</v>
      </c>
      <c r="D640" s="1228">
        <v>847.63</v>
      </c>
      <c r="E640" s="1228">
        <f t="shared" si="171"/>
        <v>348.70854430379751</v>
      </c>
      <c r="F640" s="1229">
        <v>1</v>
      </c>
      <c r="G640" s="1228">
        <f t="shared" si="172"/>
        <v>348.71</v>
      </c>
      <c r="H640" s="1228">
        <f t="shared" si="173"/>
        <v>84</v>
      </c>
      <c r="I640" s="1235">
        <f t="shared" si="174"/>
        <v>432.71</v>
      </c>
    </row>
    <row r="641" spans="1:9" x14ac:dyDescent="0.25">
      <c r="A641" s="469" t="s">
        <v>612</v>
      </c>
      <c r="B641" s="1268">
        <v>5</v>
      </c>
      <c r="C641" s="1227">
        <f t="shared" si="170"/>
        <v>3.1645569620253167E-2</v>
      </c>
      <c r="D641" s="1228">
        <v>743.45</v>
      </c>
      <c r="E641" s="1228">
        <f t="shared" si="171"/>
        <v>23.52689873417722</v>
      </c>
      <c r="F641" s="1229">
        <v>1</v>
      </c>
      <c r="G641" s="1228">
        <f t="shared" si="172"/>
        <v>23.53</v>
      </c>
      <c r="H641" s="1228">
        <f t="shared" si="173"/>
        <v>5.67</v>
      </c>
      <c r="I641" s="1235">
        <f t="shared" si="174"/>
        <v>29.200000000000003</v>
      </c>
    </row>
    <row r="642" spans="1:9" x14ac:dyDescent="0.25">
      <c r="A642" s="469" t="s">
        <v>612</v>
      </c>
      <c r="B642" s="1268">
        <v>61</v>
      </c>
      <c r="C642" s="1227">
        <f t="shared" si="170"/>
        <v>0.38607594936708861</v>
      </c>
      <c r="D642" s="1228">
        <v>743.45</v>
      </c>
      <c r="E642" s="1228">
        <f t="shared" si="171"/>
        <v>287.02816455696205</v>
      </c>
      <c r="F642" s="1229">
        <v>1</v>
      </c>
      <c r="G642" s="1228">
        <f t="shared" si="172"/>
        <v>287.02999999999997</v>
      </c>
      <c r="H642" s="1228">
        <f t="shared" si="173"/>
        <v>69.150000000000006</v>
      </c>
      <c r="I642" s="1235">
        <f t="shared" si="174"/>
        <v>356.17999999999995</v>
      </c>
    </row>
    <row r="643" spans="1:9" x14ac:dyDescent="0.25">
      <c r="A643" s="469" t="s">
        <v>612</v>
      </c>
      <c r="B643" s="1268">
        <v>60</v>
      </c>
      <c r="C643" s="1227">
        <f t="shared" si="170"/>
        <v>0.379746835443038</v>
      </c>
      <c r="D643" s="1228">
        <v>743.45</v>
      </c>
      <c r="E643" s="1228">
        <f t="shared" si="171"/>
        <v>282.32278481012662</v>
      </c>
      <c r="F643" s="1229">
        <v>1</v>
      </c>
      <c r="G643" s="1228">
        <f t="shared" si="172"/>
        <v>282.32</v>
      </c>
      <c r="H643" s="1228">
        <f t="shared" si="173"/>
        <v>68.010000000000005</v>
      </c>
      <c r="I643" s="1235">
        <f t="shared" si="174"/>
        <v>350.33</v>
      </c>
    </row>
    <row r="644" spans="1:9" x14ac:dyDescent="0.25">
      <c r="A644" s="479" t="s">
        <v>612</v>
      </c>
      <c r="B644" s="1269">
        <v>9</v>
      </c>
      <c r="C644" s="1227">
        <f t="shared" si="170"/>
        <v>5.6962025316455694E-2</v>
      </c>
      <c r="D644" s="1236">
        <v>743.45</v>
      </c>
      <c r="E644" s="1236">
        <f t="shared" si="171"/>
        <v>42.348417721518992</v>
      </c>
      <c r="F644" s="1229">
        <v>1</v>
      </c>
      <c r="G644" s="1236">
        <f t="shared" si="172"/>
        <v>42.35</v>
      </c>
      <c r="H644" s="1228">
        <f t="shared" si="173"/>
        <v>10.199999999999999</v>
      </c>
      <c r="I644" s="1237">
        <f t="shared" si="174"/>
        <v>52.55</v>
      </c>
    </row>
    <row r="645" spans="1:9" ht="33" x14ac:dyDescent="0.25">
      <c r="A645" s="472" t="s">
        <v>9</v>
      </c>
      <c r="B645" s="1268"/>
      <c r="C645" s="1227"/>
      <c r="D645" s="1228"/>
      <c r="E645" s="1228"/>
      <c r="F645" s="1229"/>
      <c r="G645" s="1238">
        <f>SUM(G646:G647)</f>
        <v>62.58</v>
      </c>
      <c r="H645" s="1238">
        <f>SUM(H646:H647)</f>
        <v>15.07</v>
      </c>
      <c r="I645" s="1239">
        <f>SUM(I646:I647)</f>
        <v>77.650000000000006</v>
      </c>
    </row>
    <row r="646" spans="1:9" x14ac:dyDescent="0.25">
      <c r="A646" s="469" t="s">
        <v>62</v>
      </c>
      <c r="B646" s="1268">
        <v>14</v>
      </c>
      <c r="C646" s="1227">
        <f t="shared" si="170"/>
        <v>8.8607594936708861E-2</v>
      </c>
      <c r="D646" s="1228">
        <v>549.29999999999995</v>
      </c>
      <c r="E646" s="1228">
        <f>D646*C646</f>
        <v>48.672151898734171</v>
      </c>
      <c r="F646" s="1229">
        <v>1</v>
      </c>
      <c r="G646" s="1228">
        <f>ROUND(E646*F646,2)</f>
        <v>48.67</v>
      </c>
      <c r="H646" s="1228">
        <f>ROUND(G646*0.2409,2)</f>
        <v>11.72</v>
      </c>
      <c r="I646" s="1235">
        <f>G646+H646</f>
        <v>60.39</v>
      </c>
    </row>
    <row r="647" spans="1:9" x14ac:dyDescent="0.25">
      <c r="A647" s="469" t="s">
        <v>62</v>
      </c>
      <c r="B647" s="1268">
        <v>4</v>
      </c>
      <c r="C647" s="1227">
        <f t="shared" si="170"/>
        <v>2.5316455696202531E-2</v>
      </c>
      <c r="D647" s="1228">
        <v>549.29999999999995</v>
      </c>
      <c r="E647" s="1228">
        <f>D647*C647</f>
        <v>13.90632911392405</v>
      </c>
      <c r="F647" s="1229">
        <v>1</v>
      </c>
      <c r="G647" s="1228">
        <f>ROUND(E647*F647,2)</f>
        <v>13.91</v>
      </c>
      <c r="H647" s="1228">
        <f>ROUND(G647*0.2409,2)</f>
        <v>3.35</v>
      </c>
      <c r="I647" s="1235">
        <f>G647+H647</f>
        <v>17.260000000000002</v>
      </c>
    </row>
    <row r="648" spans="1:9" ht="66" x14ac:dyDescent="0.25">
      <c r="A648" s="465" t="s">
        <v>2552</v>
      </c>
      <c r="B648" s="1267"/>
      <c r="C648" s="1240"/>
      <c r="D648" s="1230"/>
      <c r="E648" s="1230"/>
      <c r="F648" s="1241"/>
      <c r="G648" s="1232">
        <f>G649+G654+G674+G682</f>
        <v>16755.8</v>
      </c>
      <c r="H648" s="1232">
        <f>H649+H654+H674+H682</f>
        <v>4036.49</v>
      </c>
      <c r="I648" s="1234">
        <f>I649+I654+I674+I682</f>
        <v>20792.289999999997</v>
      </c>
    </row>
    <row r="649" spans="1:9" ht="33" x14ac:dyDescent="0.25">
      <c r="A649" s="472" t="s">
        <v>10</v>
      </c>
      <c r="B649" s="1268"/>
      <c r="C649" s="1227"/>
      <c r="D649" s="1228"/>
      <c r="E649" s="1228"/>
      <c r="F649" s="1229"/>
      <c r="G649" s="1238">
        <f>SUM(G650:G653)</f>
        <v>3816.2999999999997</v>
      </c>
      <c r="H649" s="1238">
        <f>SUM(H650:H653)</f>
        <v>919.34</v>
      </c>
      <c r="I649" s="1239">
        <f>SUM(I650:I653)</f>
        <v>4735.6399999999994</v>
      </c>
    </row>
    <row r="650" spans="1:9" x14ac:dyDescent="0.25">
      <c r="A650" s="469" t="s">
        <v>2553</v>
      </c>
      <c r="B650" s="1268">
        <v>135</v>
      </c>
      <c r="C650" s="1227">
        <f>B650/158</f>
        <v>0.85443037974683544</v>
      </c>
      <c r="D650" s="1242">
        <v>1373.25</v>
      </c>
      <c r="E650" s="1228">
        <f>D650*C650</f>
        <v>1173.3465189873418</v>
      </c>
      <c r="F650" s="1229">
        <v>1</v>
      </c>
      <c r="G650" s="1228">
        <f>ROUND(E650*F650,2)</f>
        <v>1173.3499999999999</v>
      </c>
      <c r="H650" s="1228">
        <f>ROUND(G650*0.2409,2)</f>
        <v>282.66000000000003</v>
      </c>
      <c r="I650" s="1235">
        <f>G650+H650</f>
        <v>1456.01</v>
      </c>
    </row>
    <row r="651" spans="1:9" x14ac:dyDescent="0.25">
      <c r="A651" s="469" t="s">
        <v>2554</v>
      </c>
      <c r="B651" s="1268">
        <v>94.5</v>
      </c>
      <c r="C651" s="1227">
        <f t="shared" si="170"/>
        <v>0.59810126582278478</v>
      </c>
      <c r="D651" s="1242">
        <v>1183.8399999999999</v>
      </c>
      <c r="E651" s="1228">
        <f>D651*C651</f>
        <v>708.05620253164545</v>
      </c>
      <c r="F651" s="1229">
        <v>1</v>
      </c>
      <c r="G651" s="1228">
        <f>ROUND(E651*F651,2)</f>
        <v>708.06</v>
      </c>
      <c r="H651" s="1228">
        <f t="shared" ref="H651:H653" si="175">ROUND(G651*0.2409,2)</f>
        <v>170.57</v>
      </c>
      <c r="I651" s="1235">
        <f>G651+H651</f>
        <v>878.62999999999988</v>
      </c>
    </row>
    <row r="652" spans="1:9" x14ac:dyDescent="0.25">
      <c r="A652" s="469" t="s">
        <v>654</v>
      </c>
      <c r="B652" s="1268">
        <v>134</v>
      </c>
      <c r="C652" s="1227">
        <f t="shared" si="170"/>
        <v>0.84810126582278478</v>
      </c>
      <c r="D652" s="1242">
        <v>1136.48</v>
      </c>
      <c r="E652" s="1228">
        <f>D652*C652</f>
        <v>963.85012658227845</v>
      </c>
      <c r="F652" s="1229">
        <v>1</v>
      </c>
      <c r="G652" s="1228">
        <f>ROUND(E652*F652,2)</f>
        <v>963.85</v>
      </c>
      <c r="H652" s="1228">
        <f t="shared" si="175"/>
        <v>232.19</v>
      </c>
      <c r="I652" s="1235">
        <f>G652+H652</f>
        <v>1196.04</v>
      </c>
    </row>
    <row r="653" spans="1:9" x14ac:dyDescent="0.25">
      <c r="A653" s="469" t="s">
        <v>654</v>
      </c>
      <c r="B653" s="1268">
        <v>135</v>
      </c>
      <c r="C653" s="1227">
        <f t="shared" si="170"/>
        <v>0.85443037974683544</v>
      </c>
      <c r="D653" s="1242">
        <v>1136.48</v>
      </c>
      <c r="E653" s="1228">
        <f>D653*C653</f>
        <v>971.04303797468356</v>
      </c>
      <c r="F653" s="1229">
        <v>1</v>
      </c>
      <c r="G653" s="1228">
        <f>ROUND(E653*F653,2)</f>
        <v>971.04</v>
      </c>
      <c r="H653" s="1228">
        <f t="shared" si="175"/>
        <v>233.92</v>
      </c>
      <c r="I653" s="1235">
        <f>G653+H653</f>
        <v>1204.96</v>
      </c>
    </row>
    <row r="654" spans="1:9" ht="33" x14ac:dyDescent="0.25">
      <c r="A654" s="472" t="s">
        <v>8</v>
      </c>
      <c r="B654" s="1268"/>
      <c r="C654" s="1227"/>
      <c r="D654" s="1228"/>
      <c r="E654" s="1228"/>
      <c r="F654" s="1229"/>
      <c r="G654" s="1238">
        <f>SUM(G655:G673)</f>
        <v>8838.69</v>
      </c>
      <c r="H654" s="1238">
        <f>SUM(H655:H673)</f>
        <v>2129.2599999999998</v>
      </c>
      <c r="I654" s="1239">
        <f>SUM(I655:I673)</f>
        <v>10967.949999999999</v>
      </c>
    </row>
    <row r="655" spans="1:9" x14ac:dyDescent="0.25">
      <c r="A655" s="469" t="s">
        <v>506</v>
      </c>
      <c r="B655" s="1268">
        <v>30</v>
      </c>
      <c r="C655" s="1227">
        <f t="shared" si="170"/>
        <v>0.189873417721519</v>
      </c>
      <c r="D655" s="1228">
        <v>743.45</v>
      </c>
      <c r="E655" s="1228">
        <f t="shared" ref="E655:E673" si="176">D655*C655</f>
        <v>141.16139240506331</v>
      </c>
      <c r="F655" s="1229">
        <v>1</v>
      </c>
      <c r="G655" s="1228">
        <f t="shared" ref="G655:G673" si="177">ROUND(E655*F655,2)</f>
        <v>141.16</v>
      </c>
      <c r="H655" s="1228">
        <f t="shared" ref="H655:H673" si="178">ROUND(G655*0.2409,2)</f>
        <v>34.01</v>
      </c>
      <c r="I655" s="1235">
        <f t="shared" ref="I655:I673" si="179">G655+H655</f>
        <v>175.17</v>
      </c>
    </row>
    <row r="656" spans="1:9" x14ac:dyDescent="0.25">
      <c r="A656" s="469" t="s">
        <v>2495</v>
      </c>
      <c r="B656" s="1268">
        <v>151</v>
      </c>
      <c r="C656" s="1227">
        <f t="shared" si="170"/>
        <v>0.95569620253164556</v>
      </c>
      <c r="D656" s="1228">
        <v>910</v>
      </c>
      <c r="E656" s="1228">
        <f t="shared" si="176"/>
        <v>869.68354430379748</v>
      </c>
      <c r="F656" s="1229">
        <v>1</v>
      </c>
      <c r="G656" s="1228">
        <f t="shared" si="177"/>
        <v>869.68</v>
      </c>
      <c r="H656" s="1228">
        <f t="shared" si="178"/>
        <v>209.51</v>
      </c>
      <c r="I656" s="1235">
        <f t="shared" si="179"/>
        <v>1079.19</v>
      </c>
    </row>
    <row r="657" spans="1:9" x14ac:dyDescent="0.25">
      <c r="A657" s="469" t="s">
        <v>966</v>
      </c>
      <c r="B657" s="1268">
        <v>38</v>
      </c>
      <c r="C657" s="1227">
        <f t="shared" si="170"/>
        <v>0.24050632911392406</v>
      </c>
      <c r="D657" s="1228">
        <v>743.45</v>
      </c>
      <c r="E657" s="1228">
        <f t="shared" si="176"/>
        <v>178.80443037974686</v>
      </c>
      <c r="F657" s="1229">
        <v>1</v>
      </c>
      <c r="G657" s="1228">
        <f t="shared" si="177"/>
        <v>178.8</v>
      </c>
      <c r="H657" s="1228">
        <f t="shared" si="178"/>
        <v>43.07</v>
      </c>
      <c r="I657" s="1235">
        <f t="shared" si="179"/>
        <v>221.87</v>
      </c>
    </row>
    <row r="658" spans="1:9" x14ac:dyDescent="0.25">
      <c r="A658" s="469" t="s">
        <v>966</v>
      </c>
      <c r="B658" s="1268">
        <v>32</v>
      </c>
      <c r="C658" s="1227">
        <f t="shared" si="170"/>
        <v>0.20253164556962025</v>
      </c>
      <c r="D658" s="1228">
        <v>743.45</v>
      </c>
      <c r="E658" s="1228">
        <f t="shared" si="176"/>
        <v>150.57215189873418</v>
      </c>
      <c r="F658" s="1229">
        <v>1</v>
      </c>
      <c r="G658" s="1228">
        <f t="shared" si="177"/>
        <v>150.57</v>
      </c>
      <c r="H658" s="1228">
        <f t="shared" si="178"/>
        <v>36.270000000000003</v>
      </c>
      <c r="I658" s="1235">
        <f t="shared" si="179"/>
        <v>186.84</v>
      </c>
    </row>
    <row r="659" spans="1:9" x14ac:dyDescent="0.25">
      <c r="A659" s="469" t="s">
        <v>966</v>
      </c>
      <c r="B659" s="1268">
        <v>158</v>
      </c>
      <c r="C659" s="1227">
        <f t="shared" si="170"/>
        <v>1</v>
      </c>
      <c r="D659" s="1228">
        <v>743.45</v>
      </c>
      <c r="E659" s="1228">
        <f t="shared" si="176"/>
        <v>743.45</v>
      </c>
      <c r="F659" s="1229">
        <v>1</v>
      </c>
      <c r="G659" s="1228">
        <f t="shared" si="177"/>
        <v>743.45</v>
      </c>
      <c r="H659" s="1228">
        <f t="shared" si="178"/>
        <v>179.1</v>
      </c>
      <c r="I659" s="1235">
        <f t="shared" si="179"/>
        <v>922.55000000000007</v>
      </c>
    </row>
    <row r="660" spans="1:9" x14ac:dyDescent="0.25">
      <c r="A660" s="469" t="s">
        <v>966</v>
      </c>
      <c r="B660" s="1268">
        <v>43</v>
      </c>
      <c r="C660" s="1227">
        <f t="shared" si="170"/>
        <v>0.27215189873417722</v>
      </c>
      <c r="D660" s="1228">
        <v>743.45</v>
      </c>
      <c r="E660" s="1228">
        <f t="shared" si="176"/>
        <v>202.33132911392406</v>
      </c>
      <c r="F660" s="1229">
        <v>1</v>
      </c>
      <c r="G660" s="1228">
        <f t="shared" si="177"/>
        <v>202.33</v>
      </c>
      <c r="H660" s="1228">
        <f t="shared" si="178"/>
        <v>48.74</v>
      </c>
      <c r="I660" s="1235">
        <f t="shared" si="179"/>
        <v>251.07000000000002</v>
      </c>
    </row>
    <row r="661" spans="1:9" x14ac:dyDescent="0.25">
      <c r="A661" s="469" t="s">
        <v>966</v>
      </c>
      <c r="B661" s="1268">
        <v>134</v>
      </c>
      <c r="C661" s="1227">
        <f t="shared" si="170"/>
        <v>0.84810126582278478</v>
      </c>
      <c r="D661" s="1228">
        <v>743.45</v>
      </c>
      <c r="E661" s="1228">
        <f t="shared" si="176"/>
        <v>630.52088607594942</v>
      </c>
      <c r="F661" s="1229">
        <v>1</v>
      </c>
      <c r="G661" s="1228">
        <f t="shared" si="177"/>
        <v>630.52</v>
      </c>
      <c r="H661" s="1228">
        <f t="shared" si="178"/>
        <v>151.88999999999999</v>
      </c>
      <c r="I661" s="1235">
        <f t="shared" si="179"/>
        <v>782.41</v>
      </c>
    </row>
    <row r="662" spans="1:9" x14ac:dyDescent="0.25">
      <c r="A662" s="469" t="s">
        <v>966</v>
      </c>
      <c r="B662" s="1268">
        <v>84</v>
      </c>
      <c r="C662" s="1227">
        <f t="shared" si="170"/>
        <v>0.53164556962025311</v>
      </c>
      <c r="D662" s="1228">
        <v>743.45</v>
      </c>
      <c r="E662" s="1228">
        <f t="shared" si="176"/>
        <v>395.25189873417719</v>
      </c>
      <c r="F662" s="1229">
        <v>1</v>
      </c>
      <c r="G662" s="1228">
        <f t="shared" si="177"/>
        <v>395.25</v>
      </c>
      <c r="H662" s="1228">
        <f t="shared" si="178"/>
        <v>95.22</v>
      </c>
      <c r="I662" s="1235">
        <f t="shared" si="179"/>
        <v>490.47</v>
      </c>
    </row>
    <row r="663" spans="1:9" x14ac:dyDescent="0.25">
      <c r="A663" s="469" t="s">
        <v>2555</v>
      </c>
      <c r="B663" s="1268">
        <v>158</v>
      </c>
      <c r="C663" s="1227">
        <f t="shared" si="170"/>
        <v>1</v>
      </c>
      <c r="D663" s="1228">
        <v>658.21</v>
      </c>
      <c r="E663" s="1228">
        <f t="shared" si="176"/>
        <v>658.21</v>
      </c>
      <c r="F663" s="1229">
        <v>1</v>
      </c>
      <c r="G663" s="1228">
        <f t="shared" si="177"/>
        <v>658.21</v>
      </c>
      <c r="H663" s="1228">
        <f t="shared" si="178"/>
        <v>158.56</v>
      </c>
      <c r="I663" s="1235">
        <f t="shared" si="179"/>
        <v>816.77</v>
      </c>
    </row>
    <row r="664" spans="1:9" x14ac:dyDescent="0.25">
      <c r="A664" s="469" t="s">
        <v>612</v>
      </c>
      <c r="B664" s="1268">
        <v>124</v>
      </c>
      <c r="C664" s="1227">
        <f t="shared" si="170"/>
        <v>0.78481012658227844</v>
      </c>
      <c r="D664" s="1228">
        <v>658.21</v>
      </c>
      <c r="E664" s="1228">
        <f t="shared" si="176"/>
        <v>516.56987341772151</v>
      </c>
      <c r="F664" s="1229">
        <v>1</v>
      </c>
      <c r="G664" s="1228">
        <f t="shared" si="177"/>
        <v>516.57000000000005</v>
      </c>
      <c r="H664" s="1228">
        <f t="shared" si="178"/>
        <v>124.44</v>
      </c>
      <c r="I664" s="1235">
        <f t="shared" si="179"/>
        <v>641.01</v>
      </c>
    </row>
    <row r="665" spans="1:9" x14ac:dyDescent="0.25">
      <c r="A665" s="469" t="s">
        <v>2555</v>
      </c>
      <c r="B665" s="1268">
        <v>158</v>
      </c>
      <c r="C665" s="1227">
        <f t="shared" si="170"/>
        <v>1</v>
      </c>
      <c r="D665" s="1228">
        <v>743.45</v>
      </c>
      <c r="E665" s="1228">
        <f t="shared" si="176"/>
        <v>743.45</v>
      </c>
      <c r="F665" s="1229">
        <v>1</v>
      </c>
      <c r="G665" s="1228">
        <f t="shared" si="177"/>
        <v>743.45</v>
      </c>
      <c r="H665" s="1228">
        <f t="shared" si="178"/>
        <v>179.1</v>
      </c>
      <c r="I665" s="1235">
        <f t="shared" si="179"/>
        <v>922.55000000000007</v>
      </c>
    </row>
    <row r="666" spans="1:9" x14ac:dyDescent="0.25">
      <c r="A666" s="469" t="s">
        <v>2555</v>
      </c>
      <c r="B666" s="1268">
        <v>114</v>
      </c>
      <c r="C666" s="1227">
        <f t="shared" si="170"/>
        <v>0.72151898734177211</v>
      </c>
      <c r="D666" s="1228">
        <v>658.21</v>
      </c>
      <c r="E666" s="1228">
        <f t="shared" si="176"/>
        <v>474.91101265822783</v>
      </c>
      <c r="F666" s="1229">
        <v>1</v>
      </c>
      <c r="G666" s="1228">
        <f t="shared" si="177"/>
        <v>474.91</v>
      </c>
      <c r="H666" s="1228">
        <f t="shared" si="178"/>
        <v>114.41</v>
      </c>
      <c r="I666" s="1235">
        <f t="shared" si="179"/>
        <v>589.32000000000005</v>
      </c>
    </row>
    <row r="667" spans="1:9" x14ac:dyDescent="0.25">
      <c r="A667" s="469" t="s">
        <v>966</v>
      </c>
      <c r="B667" s="1268">
        <v>102</v>
      </c>
      <c r="C667" s="1227">
        <f t="shared" si="170"/>
        <v>0.64556962025316456</v>
      </c>
      <c r="D667" s="1228">
        <v>743.45</v>
      </c>
      <c r="E667" s="1228">
        <f t="shared" si="176"/>
        <v>479.94873417721521</v>
      </c>
      <c r="F667" s="1229">
        <v>1</v>
      </c>
      <c r="G667" s="1228">
        <f t="shared" si="177"/>
        <v>479.95</v>
      </c>
      <c r="H667" s="1228">
        <f t="shared" si="178"/>
        <v>115.62</v>
      </c>
      <c r="I667" s="1235">
        <f t="shared" si="179"/>
        <v>595.56999999999994</v>
      </c>
    </row>
    <row r="668" spans="1:9" x14ac:dyDescent="0.25">
      <c r="A668" s="469" t="s">
        <v>966</v>
      </c>
      <c r="B668" s="1268">
        <v>90</v>
      </c>
      <c r="C668" s="1227">
        <f t="shared" si="170"/>
        <v>0.569620253164557</v>
      </c>
      <c r="D668" s="1228">
        <v>743.45</v>
      </c>
      <c r="E668" s="1228">
        <f t="shared" si="176"/>
        <v>423.4841772151899</v>
      </c>
      <c r="F668" s="1229">
        <v>1</v>
      </c>
      <c r="G668" s="1228">
        <f t="shared" si="177"/>
        <v>423.48</v>
      </c>
      <c r="H668" s="1228">
        <f t="shared" si="178"/>
        <v>102.02</v>
      </c>
      <c r="I668" s="1235">
        <f t="shared" si="179"/>
        <v>525.5</v>
      </c>
    </row>
    <row r="669" spans="1:9" x14ac:dyDescent="0.25">
      <c r="A669" s="469" t="s">
        <v>966</v>
      </c>
      <c r="B669" s="1268">
        <v>44</v>
      </c>
      <c r="C669" s="1227">
        <f t="shared" si="170"/>
        <v>0.27848101265822783</v>
      </c>
      <c r="D669" s="1228">
        <v>743.45</v>
      </c>
      <c r="E669" s="1228">
        <f t="shared" si="176"/>
        <v>207.03670886075949</v>
      </c>
      <c r="F669" s="1229">
        <v>1</v>
      </c>
      <c r="G669" s="1228">
        <f t="shared" si="177"/>
        <v>207.04</v>
      </c>
      <c r="H669" s="1228">
        <f t="shared" si="178"/>
        <v>49.88</v>
      </c>
      <c r="I669" s="1235">
        <f t="shared" si="179"/>
        <v>256.92</v>
      </c>
    </row>
    <row r="670" spans="1:9" x14ac:dyDescent="0.25">
      <c r="A670" s="469" t="s">
        <v>966</v>
      </c>
      <c r="B670" s="1268">
        <v>158</v>
      </c>
      <c r="C670" s="1227">
        <f t="shared" si="170"/>
        <v>1</v>
      </c>
      <c r="D670" s="1228">
        <v>743.45</v>
      </c>
      <c r="E670" s="1228">
        <f t="shared" si="176"/>
        <v>743.45</v>
      </c>
      <c r="F670" s="1229">
        <v>1</v>
      </c>
      <c r="G670" s="1228">
        <f t="shared" si="177"/>
        <v>743.45</v>
      </c>
      <c r="H670" s="1228">
        <f t="shared" si="178"/>
        <v>179.1</v>
      </c>
      <c r="I670" s="1235">
        <f t="shared" si="179"/>
        <v>922.55000000000007</v>
      </c>
    </row>
    <row r="671" spans="1:9" x14ac:dyDescent="0.25">
      <c r="A671" s="469" t="s">
        <v>966</v>
      </c>
      <c r="B671" s="1268">
        <v>158</v>
      </c>
      <c r="C671" s="1227">
        <f t="shared" si="170"/>
        <v>1</v>
      </c>
      <c r="D671" s="1228">
        <v>743.45</v>
      </c>
      <c r="E671" s="1228">
        <f t="shared" si="176"/>
        <v>743.45</v>
      </c>
      <c r="F671" s="1229">
        <v>1</v>
      </c>
      <c r="G671" s="1228">
        <f t="shared" si="177"/>
        <v>743.45</v>
      </c>
      <c r="H671" s="1228">
        <f t="shared" si="178"/>
        <v>179.1</v>
      </c>
      <c r="I671" s="1235">
        <f t="shared" si="179"/>
        <v>922.55000000000007</v>
      </c>
    </row>
    <row r="672" spans="1:9" x14ac:dyDescent="0.25">
      <c r="A672" s="469" t="s">
        <v>966</v>
      </c>
      <c r="B672" s="1268">
        <v>68</v>
      </c>
      <c r="C672" s="1227">
        <f t="shared" si="170"/>
        <v>0.43037974683544306</v>
      </c>
      <c r="D672" s="1228">
        <v>743.45</v>
      </c>
      <c r="E672" s="1228">
        <f t="shared" si="176"/>
        <v>319.96582278481014</v>
      </c>
      <c r="F672" s="1229">
        <v>1</v>
      </c>
      <c r="G672" s="1228">
        <f t="shared" si="177"/>
        <v>319.97000000000003</v>
      </c>
      <c r="H672" s="1228">
        <f t="shared" si="178"/>
        <v>77.08</v>
      </c>
      <c r="I672" s="1235">
        <f t="shared" si="179"/>
        <v>397.05</v>
      </c>
    </row>
    <row r="673" spans="1:9" x14ac:dyDescent="0.25">
      <c r="A673" s="469" t="s">
        <v>966</v>
      </c>
      <c r="B673" s="1268">
        <v>46</v>
      </c>
      <c r="C673" s="1227">
        <f t="shared" si="170"/>
        <v>0.29113924050632911</v>
      </c>
      <c r="D673" s="1228">
        <v>743.45</v>
      </c>
      <c r="E673" s="1228">
        <f t="shared" si="176"/>
        <v>216.44746835443038</v>
      </c>
      <c r="F673" s="1229">
        <v>1</v>
      </c>
      <c r="G673" s="1228">
        <f t="shared" si="177"/>
        <v>216.45</v>
      </c>
      <c r="H673" s="1228">
        <f t="shared" si="178"/>
        <v>52.14</v>
      </c>
      <c r="I673" s="1235">
        <f t="shared" si="179"/>
        <v>268.58999999999997</v>
      </c>
    </row>
    <row r="674" spans="1:9" ht="33" x14ac:dyDescent="0.25">
      <c r="A674" s="472" t="s">
        <v>9</v>
      </c>
      <c r="B674" s="1268"/>
      <c r="C674" s="1227"/>
      <c r="D674" s="1228"/>
      <c r="E674" s="1228"/>
      <c r="F674" s="1228"/>
      <c r="G674" s="1238">
        <f>SUM(G675:G681)</f>
        <v>2214.7900000000004</v>
      </c>
      <c r="H674" s="1238">
        <f>SUM(H675:H681)</f>
        <v>533.54</v>
      </c>
      <c r="I674" s="1239">
        <f>SUM(I675:I681)</f>
        <v>2748.33</v>
      </c>
    </row>
    <row r="675" spans="1:9" x14ac:dyDescent="0.25">
      <c r="A675" s="469" t="s">
        <v>62</v>
      </c>
      <c r="B675" s="1268">
        <v>40</v>
      </c>
      <c r="C675" s="1227">
        <f t="shared" si="170"/>
        <v>0.25316455696202533</v>
      </c>
      <c r="D675" s="1228">
        <v>549.29999999999995</v>
      </c>
      <c r="E675" s="1228">
        <f t="shared" ref="E675:E681" si="180">D675*C675</f>
        <v>139.0632911392405</v>
      </c>
      <c r="F675" s="1229">
        <v>1</v>
      </c>
      <c r="G675" s="1228">
        <f t="shared" ref="G675:G681" si="181">ROUND(E675*F675,2)</f>
        <v>139.06</v>
      </c>
      <c r="H675" s="1228">
        <f t="shared" ref="H675:H681" si="182">ROUND(G675*0.2409,2)</f>
        <v>33.5</v>
      </c>
      <c r="I675" s="1235">
        <f t="shared" ref="I675:I681" si="183">G675+H675</f>
        <v>172.56</v>
      </c>
    </row>
    <row r="676" spans="1:9" x14ac:dyDescent="0.25">
      <c r="A676" s="469" t="s">
        <v>62</v>
      </c>
      <c r="B676" s="1268">
        <v>104</v>
      </c>
      <c r="C676" s="1227">
        <f t="shared" si="170"/>
        <v>0.65822784810126578</v>
      </c>
      <c r="D676" s="1228">
        <v>549.29999999999995</v>
      </c>
      <c r="E676" s="1228">
        <f t="shared" si="180"/>
        <v>361.56455696202528</v>
      </c>
      <c r="F676" s="1229">
        <v>1</v>
      </c>
      <c r="G676" s="1228">
        <f t="shared" si="181"/>
        <v>361.56</v>
      </c>
      <c r="H676" s="1228">
        <f t="shared" si="182"/>
        <v>87.1</v>
      </c>
      <c r="I676" s="1235">
        <f t="shared" si="183"/>
        <v>448.65999999999997</v>
      </c>
    </row>
    <row r="677" spans="1:9" x14ac:dyDescent="0.25">
      <c r="A677" s="469" t="s">
        <v>62</v>
      </c>
      <c r="B677" s="1268">
        <v>72</v>
      </c>
      <c r="C677" s="1227">
        <f t="shared" si="170"/>
        <v>0.45569620253164556</v>
      </c>
      <c r="D677" s="1228">
        <v>549.29999999999995</v>
      </c>
      <c r="E677" s="1228">
        <f t="shared" si="180"/>
        <v>250.31392405063289</v>
      </c>
      <c r="F677" s="1229">
        <v>1</v>
      </c>
      <c r="G677" s="1228">
        <f t="shared" si="181"/>
        <v>250.31</v>
      </c>
      <c r="H677" s="1228">
        <f t="shared" si="182"/>
        <v>60.3</v>
      </c>
      <c r="I677" s="1235">
        <f t="shared" si="183"/>
        <v>310.61</v>
      </c>
    </row>
    <row r="678" spans="1:9" x14ac:dyDescent="0.25">
      <c r="A678" s="469" t="s">
        <v>62</v>
      </c>
      <c r="B678" s="1268">
        <v>120</v>
      </c>
      <c r="C678" s="1227">
        <f t="shared" si="170"/>
        <v>0.759493670886076</v>
      </c>
      <c r="D678" s="1228">
        <v>549.29999999999995</v>
      </c>
      <c r="E678" s="1228">
        <f t="shared" si="180"/>
        <v>417.18987341772151</v>
      </c>
      <c r="F678" s="1229">
        <v>1</v>
      </c>
      <c r="G678" s="1228">
        <f t="shared" si="181"/>
        <v>417.19</v>
      </c>
      <c r="H678" s="1228">
        <f t="shared" si="182"/>
        <v>100.5</v>
      </c>
      <c r="I678" s="1235">
        <f t="shared" si="183"/>
        <v>517.69000000000005</v>
      </c>
    </row>
    <row r="679" spans="1:9" x14ac:dyDescent="0.25">
      <c r="A679" s="469" t="s">
        <v>62</v>
      </c>
      <c r="B679" s="1268">
        <v>123</v>
      </c>
      <c r="C679" s="1227">
        <f t="shared" si="170"/>
        <v>0.77848101265822789</v>
      </c>
      <c r="D679" s="1228">
        <v>549.29999999999995</v>
      </c>
      <c r="E679" s="1228">
        <f t="shared" si="180"/>
        <v>427.61962025316456</v>
      </c>
      <c r="F679" s="1229">
        <v>1</v>
      </c>
      <c r="G679" s="1228">
        <f t="shared" si="181"/>
        <v>427.62</v>
      </c>
      <c r="H679" s="1228">
        <f t="shared" si="182"/>
        <v>103.01</v>
      </c>
      <c r="I679" s="1235">
        <f t="shared" si="183"/>
        <v>530.63</v>
      </c>
    </row>
    <row r="680" spans="1:9" x14ac:dyDescent="0.25">
      <c r="A680" s="481" t="s">
        <v>62</v>
      </c>
      <c r="B680" s="1270">
        <v>127</v>
      </c>
      <c r="C680" s="1227">
        <f t="shared" si="170"/>
        <v>0.80379746835443033</v>
      </c>
      <c r="D680" s="1258">
        <v>430</v>
      </c>
      <c r="E680" s="1258">
        <f t="shared" si="180"/>
        <v>345.63291139240505</v>
      </c>
      <c r="F680" s="1229">
        <v>1</v>
      </c>
      <c r="G680" s="1258">
        <f t="shared" si="181"/>
        <v>345.63</v>
      </c>
      <c r="H680" s="1228">
        <f t="shared" si="182"/>
        <v>83.26</v>
      </c>
      <c r="I680" s="1259">
        <f t="shared" si="183"/>
        <v>428.89</v>
      </c>
    </row>
    <row r="681" spans="1:9" x14ac:dyDescent="0.25">
      <c r="A681" s="469" t="s">
        <v>2540</v>
      </c>
      <c r="B681" s="1268">
        <v>72</v>
      </c>
      <c r="C681" s="1227">
        <f t="shared" si="170"/>
        <v>0.45569620253164556</v>
      </c>
      <c r="D681" s="1228">
        <v>600</v>
      </c>
      <c r="E681" s="1228">
        <f t="shared" si="180"/>
        <v>273.41772151898732</v>
      </c>
      <c r="F681" s="1229">
        <v>1</v>
      </c>
      <c r="G681" s="1228">
        <f t="shared" si="181"/>
        <v>273.42</v>
      </c>
      <c r="H681" s="1228">
        <f t="shared" si="182"/>
        <v>65.87</v>
      </c>
      <c r="I681" s="1235">
        <f t="shared" si="183"/>
        <v>339.29</v>
      </c>
    </row>
    <row r="682" spans="1:9" x14ac:dyDescent="0.25">
      <c r="A682" s="472" t="s">
        <v>7</v>
      </c>
      <c r="B682" s="1268"/>
      <c r="C682" s="1227">
        <f t="shared" si="170"/>
        <v>0</v>
      </c>
      <c r="D682" s="1228"/>
      <c r="E682" s="1228"/>
      <c r="F682" s="1229"/>
      <c r="G682" s="1238">
        <f>SUM(G683:G689)</f>
        <v>1886.02</v>
      </c>
      <c r="H682" s="1238">
        <f>SUM(H683:H689)</f>
        <v>454.35</v>
      </c>
      <c r="I682" s="1239">
        <f>SUM(I683:I689)</f>
        <v>2340.37</v>
      </c>
    </row>
    <row r="683" spans="1:9" x14ac:dyDescent="0.25">
      <c r="A683" s="469" t="s">
        <v>63</v>
      </c>
      <c r="B683" s="1268">
        <v>156</v>
      </c>
      <c r="C683" s="1227">
        <f t="shared" si="170"/>
        <v>0.98734177215189878</v>
      </c>
      <c r="D683" s="1228">
        <v>430</v>
      </c>
      <c r="E683" s="1228">
        <f t="shared" ref="E683:E689" si="184">D683*C683</f>
        <v>424.55696202531647</v>
      </c>
      <c r="F683" s="1229">
        <v>1</v>
      </c>
      <c r="G683" s="1228">
        <f t="shared" ref="G683:G689" si="185">ROUND(E683*F683,2)</f>
        <v>424.56</v>
      </c>
      <c r="H683" s="1228">
        <f t="shared" ref="H683:H689" si="186">ROUND(G683*0.2409,2)</f>
        <v>102.28</v>
      </c>
      <c r="I683" s="1235">
        <f t="shared" ref="I683:I689" si="187">G683+H683</f>
        <v>526.84</v>
      </c>
    </row>
    <row r="684" spans="1:9" x14ac:dyDescent="0.25">
      <c r="A684" s="469" t="s">
        <v>63</v>
      </c>
      <c r="B684" s="1268">
        <v>92</v>
      </c>
      <c r="C684" s="1227">
        <f t="shared" si="170"/>
        <v>0.58227848101265822</v>
      </c>
      <c r="D684" s="1228">
        <v>430</v>
      </c>
      <c r="E684" s="1228">
        <f t="shared" si="184"/>
        <v>250.37974683544303</v>
      </c>
      <c r="F684" s="1229">
        <v>1</v>
      </c>
      <c r="G684" s="1228">
        <f t="shared" si="185"/>
        <v>250.38</v>
      </c>
      <c r="H684" s="1228">
        <f t="shared" si="186"/>
        <v>60.32</v>
      </c>
      <c r="I684" s="1235">
        <f t="shared" si="187"/>
        <v>310.7</v>
      </c>
    </row>
    <row r="685" spans="1:9" x14ac:dyDescent="0.25">
      <c r="A685" s="469" t="s">
        <v>63</v>
      </c>
      <c r="B685" s="1268">
        <v>96</v>
      </c>
      <c r="C685" s="1227">
        <f t="shared" si="170"/>
        <v>0.60759493670886078</v>
      </c>
      <c r="D685" s="1228">
        <v>430</v>
      </c>
      <c r="E685" s="1228">
        <f t="shared" si="184"/>
        <v>261.26582278481015</v>
      </c>
      <c r="F685" s="1229">
        <v>1</v>
      </c>
      <c r="G685" s="1228">
        <f t="shared" si="185"/>
        <v>261.27</v>
      </c>
      <c r="H685" s="1228">
        <f t="shared" si="186"/>
        <v>62.94</v>
      </c>
      <c r="I685" s="1235">
        <f t="shared" si="187"/>
        <v>324.20999999999998</v>
      </c>
    </row>
    <row r="686" spans="1:9" x14ac:dyDescent="0.25">
      <c r="A686" s="469" t="s">
        <v>63</v>
      </c>
      <c r="B686" s="1268">
        <v>158</v>
      </c>
      <c r="C686" s="1227">
        <f t="shared" si="170"/>
        <v>1</v>
      </c>
      <c r="D686" s="1228">
        <v>430</v>
      </c>
      <c r="E686" s="1228">
        <f t="shared" si="184"/>
        <v>430</v>
      </c>
      <c r="F686" s="1229">
        <v>1</v>
      </c>
      <c r="G686" s="1228">
        <f t="shared" si="185"/>
        <v>430</v>
      </c>
      <c r="H686" s="1228">
        <f t="shared" si="186"/>
        <v>103.59</v>
      </c>
      <c r="I686" s="1235">
        <f t="shared" si="187"/>
        <v>533.59</v>
      </c>
    </row>
    <row r="687" spans="1:9" x14ac:dyDescent="0.25">
      <c r="A687" s="469" t="s">
        <v>63</v>
      </c>
      <c r="B687" s="1268">
        <v>48</v>
      </c>
      <c r="C687" s="1227">
        <f t="shared" si="170"/>
        <v>0.30379746835443039</v>
      </c>
      <c r="D687" s="1228">
        <v>430</v>
      </c>
      <c r="E687" s="1228">
        <f t="shared" si="184"/>
        <v>130.63291139240508</v>
      </c>
      <c r="F687" s="1229">
        <v>1</v>
      </c>
      <c r="G687" s="1228">
        <f t="shared" si="185"/>
        <v>130.63</v>
      </c>
      <c r="H687" s="1228">
        <f t="shared" si="186"/>
        <v>31.47</v>
      </c>
      <c r="I687" s="1235">
        <f t="shared" si="187"/>
        <v>162.1</v>
      </c>
    </row>
    <row r="688" spans="1:9" x14ac:dyDescent="0.25">
      <c r="A688" s="473" t="s">
        <v>76</v>
      </c>
      <c r="B688" s="1268">
        <v>25</v>
      </c>
      <c r="C688" s="1227">
        <f t="shared" si="170"/>
        <v>0.15822784810126583</v>
      </c>
      <c r="D688" s="1228">
        <v>430</v>
      </c>
      <c r="E688" s="1228">
        <f t="shared" si="184"/>
        <v>68.037974683544306</v>
      </c>
      <c r="F688" s="1229">
        <v>1</v>
      </c>
      <c r="G688" s="1228">
        <f t="shared" si="185"/>
        <v>68.040000000000006</v>
      </c>
      <c r="H688" s="1228">
        <f t="shared" si="186"/>
        <v>16.39</v>
      </c>
      <c r="I688" s="1235">
        <f t="shared" si="187"/>
        <v>84.43</v>
      </c>
    </row>
    <row r="689" spans="1:9" x14ac:dyDescent="0.25">
      <c r="A689" s="473" t="s">
        <v>76</v>
      </c>
      <c r="B689" s="1268">
        <v>118</v>
      </c>
      <c r="C689" s="1227">
        <f t="shared" si="170"/>
        <v>0.74683544303797467</v>
      </c>
      <c r="D689" s="1228">
        <v>430</v>
      </c>
      <c r="E689" s="1228">
        <f t="shared" si="184"/>
        <v>321.13924050632909</v>
      </c>
      <c r="F689" s="1229">
        <v>1</v>
      </c>
      <c r="G689" s="1228">
        <f t="shared" si="185"/>
        <v>321.14</v>
      </c>
      <c r="H689" s="1228">
        <f t="shared" si="186"/>
        <v>77.36</v>
      </c>
      <c r="I689" s="1235">
        <f t="shared" si="187"/>
        <v>398.5</v>
      </c>
    </row>
    <row r="690" spans="1:9" ht="33" x14ac:dyDescent="0.25">
      <c r="A690" s="465" t="s">
        <v>2556</v>
      </c>
      <c r="B690" s="1271"/>
      <c r="C690" s="1240"/>
      <c r="D690" s="1230"/>
      <c r="E690" s="1230"/>
      <c r="F690" s="1241"/>
      <c r="G690" s="1232">
        <f>G691+G699+G707</f>
        <v>950.17000000000007</v>
      </c>
      <c r="H690" s="1232">
        <f>H691+H699+H707</f>
        <v>228.91</v>
      </c>
      <c r="I690" s="1234">
        <f>I691+I699+I707</f>
        <v>1179.0800000000002</v>
      </c>
    </row>
    <row r="691" spans="1:9" ht="33" x14ac:dyDescent="0.25">
      <c r="A691" s="470" t="s">
        <v>10</v>
      </c>
      <c r="B691" s="1268"/>
      <c r="C691" s="1227"/>
      <c r="D691" s="1228"/>
      <c r="E691" s="1228"/>
      <c r="F691" s="1228"/>
      <c r="G691" s="1238">
        <f>SUM(G692:G698)</f>
        <v>279.80999999999995</v>
      </c>
      <c r="H691" s="1238">
        <f>SUM(H692:H698)</f>
        <v>67.42</v>
      </c>
      <c r="I691" s="1239">
        <f>SUM(I692:I698)</f>
        <v>347.23</v>
      </c>
    </row>
    <row r="692" spans="1:9" x14ac:dyDescent="0.25">
      <c r="A692" s="469" t="s">
        <v>1635</v>
      </c>
      <c r="B692" s="1268">
        <v>2</v>
      </c>
      <c r="C692" s="1227">
        <f t="shared" ref="C692:C765" si="188">B692/158</f>
        <v>1.2658227848101266E-2</v>
      </c>
      <c r="D692" s="1236">
        <v>1259.6099999999999</v>
      </c>
      <c r="E692" s="1228">
        <f t="shared" ref="E692:E698" si="189">D692*C692</f>
        <v>15.944430379746834</v>
      </c>
      <c r="F692" s="1229">
        <v>1</v>
      </c>
      <c r="G692" s="1228">
        <f t="shared" ref="G692:G698" si="190">ROUND(E692*F692,2)</f>
        <v>15.94</v>
      </c>
      <c r="H692" s="1228">
        <f t="shared" ref="H692:H698" si="191">ROUND(G692*0.2409,2)</f>
        <v>3.84</v>
      </c>
      <c r="I692" s="1235">
        <f t="shared" ref="I692:I698" si="192">G692+H692</f>
        <v>19.78</v>
      </c>
    </row>
    <row r="693" spans="1:9" x14ac:dyDescent="0.25">
      <c r="A693" s="469" t="s">
        <v>1635</v>
      </c>
      <c r="B693" s="1268">
        <v>4</v>
      </c>
      <c r="C693" s="1227">
        <f t="shared" si="188"/>
        <v>2.5316455696202531E-2</v>
      </c>
      <c r="D693" s="1236">
        <v>1400</v>
      </c>
      <c r="E693" s="1228">
        <f t="shared" si="189"/>
        <v>35.443037974683541</v>
      </c>
      <c r="F693" s="1229">
        <v>1</v>
      </c>
      <c r="G693" s="1228">
        <f t="shared" si="190"/>
        <v>35.44</v>
      </c>
      <c r="H693" s="1228">
        <f t="shared" si="191"/>
        <v>8.5399999999999991</v>
      </c>
      <c r="I693" s="1235">
        <f t="shared" si="192"/>
        <v>43.98</v>
      </c>
    </row>
    <row r="694" spans="1:9" x14ac:dyDescent="0.25">
      <c r="A694" s="469" t="s">
        <v>1483</v>
      </c>
      <c r="B694" s="1268">
        <v>6</v>
      </c>
      <c r="C694" s="1227">
        <f>B694/138</f>
        <v>4.3478260869565216E-2</v>
      </c>
      <c r="D694" s="1236">
        <v>992.63</v>
      </c>
      <c r="E694" s="1228">
        <f t="shared" si="189"/>
        <v>43.157826086956518</v>
      </c>
      <c r="F694" s="1229">
        <v>1</v>
      </c>
      <c r="G694" s="1228">
        <f t="shared" si="190"/>
        <v>43.16</v>
      </c>
      <c r="H694" s="1228">
        <f t="shared" si="191"/>
        <v>10.4</v>
      </c>
      <c r="I694" s="1235">
        <f t="shared" si="192"/>
        <v>53.559999999999995</v>
      </c>
    </row>
    <row r="695" spans="1:9" x14ac:dyDescent="0.25">
      <c r="A695" s="469" t="s">
        <v>654</v>
      </c>
      <c r="B695" s="1268">
        <v>2</v>
      </c>
      <c r="C695" s="1227">
        <f t="shared" si="188"/>
        <v>1.2658227848101266E-2</v>
      </c>
      <c r="D695" s="1236">
        <v>1450</v>
      </c>
      <c r="E695" s="1228">
        <f t="shared" si="189"/>
        <v>18.354430379746834</v>
      </c>
      <c r="F695" s="1229">
        <v>1</v>
      </c>
      <c r="G695" s="1228">
        <f t="shared" si="190"/>
        <v>18.350000000000001</v>
      </c>
      <c r="H695" s="1228">
        <f t="shared" si="191"/>
        <v>4.42</v>
      </c>
      <c r="I695" s="1235">
        <f t="shared" si="192"/>
        <v>22.770000000000003</v>
      </c>
    </row>
    <row r="696" spans="1:9" x14ac:dyDescent="0.25">
      <c r="A696" s="469" t="s">
        <v>2557</v>
      </c>
      <c r="B696" s="1268">
        <v>17</v>
      </c>
      <c r="C696" s="1227">
        <f t="shared" si="188"/>
        <v>0.10759493670886076</v>
      </c>
      <c r="D696" s="1236">
        <v>1400</v>
      </c>
      <c r="E696" s="1228">
        <f t="shared" si="189"/>
        <v>150.63291139240508</v>
      </c>
      <c r="F696" s="1229">
        <v>1</v>
      </c>
      <c r="G696" s="1228">
        <f t="shared" si="190"/>
        <v>150.63</v>
      </c>
      <c r="H696" s="1228">
        <f t="shared" si="191"/>
        <v>36.29</v>
      </c>
      <c r="I696" s="1235">
        <f t="shared" si="192"/>
        <v>186.92</v>
      </c>
    </row>
    <row r="697" spans="1:9" x14ac:dyDescent="0.25">
      <c r="A697" s="469" t="s">
        <v>2558</v>
      </c>
      <c r="B697" s="1268">
        <v>1</v>
      </c>
      <c r="C697" s="1227">
        <f t="shared" si="188"/>
        <v>6.3291139240506328E-3</v>
      </c>
      <c r="D697" s="1236">
        <v>1200</v>
      </c>
      <c r="E697" s="1228">
        <f t="shared" si="189"/>
        <v>7.5949367088607591</v>
      </c>
      <c r="F697" s="1229">
        <v>1</v>
      </c>
      <c r="G697" s="1228">
        <f t="shared" si="190"/>
        <v>7.59</v>
      </c>
      <c r="H697" s="1228">
        <f t="shared" si="191"/>
        <v>1.83</v>
      </c>
      <c r="I697" s="1235">
        <f t="shared" si="192"/>
        <v>9.42</v>
      </c>
    </row>
    <row r="698" spans="1:9" x14ac:dyDescent="0.25">
      <c r="A698" s="469" t="s">
        <v>2559</v>
      </c>
      <c r="B698" s="1268">
        <v>1</v>
      </c>
      <c r="C698" s="1227">
        <f>B698/138</f>
        <v>7.246376811594203E-3</v>
      </c>
      <c r="D698" s="1236">
        <v>1200</v>
      </c>
      <c r="E698" s="1228">
        <f t="shared" si="189"/>
        <v>8.695652173913043</v>
      </c>
      <c r="F698" s="1229">
        <v>1</v>
      </c>
      <c r="G698" s="1228">
        <f t="shared" si="190"/>
        <v>8.6999999999999993</v>
      </c>
      <c r="H698" s="1228">
        <f t="shared" si="191"/>
        <v>2.1</v>
      </c>
      <c r="I698" s="1235">
        <f t="shared" si="192"/>
        <v>10.799999999999999</v>
      </c>
    </row>
    <row r="699" spans="1:9" ht="33" x14ac:dyDescent="0.25">
      <c r="A699" s="474" t="s">
        <v>8</v>
      </c>
      <c r="B699" s="1268"/>
      <c r="C699" s="1255"/>
      <c r="D699" s="1236"/>
      <c r="E699" s="1228"/>
      <c r="F699" s="1229"/>
      <c r="G699" s="1238">
        <f>SUM(G700:G706)</f>
        <v>629.54000000000008</v>
      </c>
      <c r="H699" s="1238">
        <f>SUM(H700:H706)</f>
        <v>151.65999999999997</v>
      </c>
      <c r="I699" s="1239">
        <f>SUM(I700:I706)</f>
        <v>781.2</v>
      </c>
    </row>
    <row r="700" spans="1:9" x14ac:dyDescent="0.25">
      <c r="A700" s="469" t="s">
        <v>612</v>
      </c>
      <c r="B700" s="1268">
        <v>9</v>
      </c>
      <c r="C700" s="1255">
        <f>B700/158</f>
        <v>5.6962025316455694E-2</v>
      </c>
      <c r="D700" s="1236">
        <v>785</v>
      </c>
      <c r="E700" s="1228">
        <f t="shared" ref="E700:E712" si="193">D700*C700</f>
        <v>44.715189873417721</v>
      </c>
      <c r="F700" s="1229">
        <v>1</v>
      </c>
      <c r="G700" s="1228">
        <f t="shared" ref="G700:G712" si="194">ROUND(E700*F700,2)</f>
        <v>44.72</v>
      </c>
      <c r="H700" s="1228">
        <f t="shared" ref="H700:H712" si="195">ROUND(G700*0.2409,2)</f>
        <v>10.77</v>
      </c>
      <c r="I700" s="1235">
        <f t="shared" ref="I700:I712" si="196">G700+H700</f>
        <v>55.489999999999995</v>
      </c>
    </row>
    <row r="701" spans="1:9" x14ac:dyDescent="0.25">
      <c r="A701" s="479" t="s">
        <v>612</v>
      </c>
      <c r="B701" s="1269">
        <v>60</v>
      </c>
      <c r="C701" s="1255">
        <f>B701/158</f>
        <v>0.379746835443038</v>
      </c>
      <c r="D701" s="1236">
        <v>865</v>
      </c>
      <c r="E701" s="1236">
        <f t="shared" si="193"/>
        <v>328.48101265822788</v>
      </c>
      <c r="F701" s="1229">
        <v>1</v>
      </c>
      <c r="G701" s="1228">
        <f t="shared" si="194"/>
        <v>328.48</v>
      </c>
      <c r="H701" s="1228">
        <f t="shared" si="195"/>
        <v>79.13</v>
      </c>
      <c r="I701" s="1235">
        <f t="shared" si="196"/>
        <v>407.61</v>
      </c>
    </row>
    <row r="702" spans="1:9" x14ac:dyDescent="0.25">
      <c r="A702" s="469" t="s">
        <v>612</v>
      </c>
      <c r="B702" s="1268">
        <v>14</v>
      </c>
      <c r="C702" s="1255">
        <f>B702/158</f>
        <v>8.8607594936708861E-2</v>
      </c>
      <c r="D702" s="1236">
        <v>785</v>
      </c>
      <c r="E702" s="1228">
        <f t="shared" si="193"/>
        <v>69.556962025316452</v>
      </c>
      <c r="F702" s="1229">
        <v>1</v>
      </c>
      <c r="G702" s="1228">
        <f t="shared" si="194"/>
        <v>69.56</v>
      </c>
      <c r="H702" s="1228">
        <f t="shared" si="195"/>
        <v>16.760000000000002</v>
      </c>
      <c r="I702" s="1235">
        <f t="shared" si="196"/>
        <v>86.320000000000007</v>
      </c>
    </row>
    <row r="703" spans="1:9" x14ac:dyDescent="0.25">
      <c r="A703" s="469" t="s">
        <v>612</v>
      </c>
      <c r="B703" s="1268">
        <v>6</v>
      </c>
      <c r="C703" s="1255">
        <f t="shared" ref="C703:C706" si="197">B703/138</f>
        <v>4.3478260869565216E-2</v>
      </c>
      <c r="D703" s="1236">
        <v>785</v>
      </c>
      <c r="E703" s="1228">
        <f t="shared" si="193"/>
        <v>34.130434782608695</v>
      </c>
      <c r="F703" s="1229">
        <v>1</v>
      </c>
      <c r="G703" s="1228">
        <f t="shared" si="194"/>
        <v>34.130000000000003</v>
      </c>
      <c r="H703" s="1228">
        <f t="shared" si="195"/>
        <v>8.2200000000000006</v>
      </c>
      <c r="I703" s="1235">
        <f t="shared" si="196"/>
        <v>42.35</v>
      </c>
    </row>
    <row r="704" spans="1:9" x14ac:dyDescent="0.25">
      <c r="A704" s="469" t="s">
        <v>612</v>
      </c>
      <c r="B704" s="1268">
        <v>14</v>
      </c>
      <c r="C704" s="1255">
        <f>B704/158</f>
        <v>8.8607594936708861E-2</v>
      </c>
      <c r="D704" s="1236">
        <v>785</v>
      </c>
      <c r="E704" s="1228">
        <f t="shared" si="193"/>
        <v>69.556962025316452</v>
      </c>
      <c r="F704" s="1229">
        <v>1</v>
      </c>
      <c r="G704" s="1228">
        <f t="shared" si="194"/>
        <v>69.56</v>
      </c>
      <c r="H704" s="1228">
        <f t="shared" si="195"/>
        <v>16.760000000000002</v>
      </c>
      <c r="I704" s="1235">
        <f t="shared" si="196"/>
        <v>86.320000000000007</v>
      </c>
    </row>
    <row r="705" spans="1:9" x14ac:dyDescent="0.25">
      <c r="A705" s="469" t="s">
        <v>612</v>
      </c>
      <c r="B705" s="1268">
        <v>11</v>
      </c>
      <c r="C705" s="1255">
        <f>B705/158</f>
        <v>6.9620253164556958E-2</v>
      </c>
      <c r="D705" s="1236">
        <v>785</v>
      </c>
      <c r="E705" s="1228">
        <f t="shared" si="193"/>
        <v>54.651898734177209</v>
      </c>
      <c r="F705" s="1229">
        <v>1</v>
      </c>
      <c r="G705" s="1228">
        <f t="shared" si="194"/>
        <v>54.65</v>
      </c>
      <c r="H705" s="1228">
        <f t="shared" si="195"/>
        <v>13.17</v>
      </c>
      <c r="I705" s="1235">
        <f t="shared" si="196"/>
        <v>67.819999999999993</v>
      </c>
    </row>
    <row r="706" spans="1:9" x14ac:dyDescent="0.25">
      <c r="A706" s="469" t="s">
        <v>612</v>
      </c>
      <c r="B706" s="1268">
        <v>5</v>
      </c>
      <c r="C706" s="1255">
        <f t="shared" si="197"/>
        <v>3.6231884057971016E-2</v>
      </c>
      <c r="D706" s="1236">
        <v>785</v>
      </c>
      <c r="E706" s="1228">
        <f t="shared" si="193"/>
        <v>28.442028985507246</v>
      </c>
      <c r="F706" s="1229">
        <v>1</v>
      </c>
      <c r="G706" s="1228">
        <f t="shared" si="194"/>
        <v>28.44</v>
      </c>
      <c r="H706" s="1228">
        <f t="shared" si="195"/>
        <v>6.85</v>
      </c>
      <c r="I706" s="1235">
        <f t="shared" si="196"/>
        <v>35.29</v>
      </c>
    </row>
    <row r="707" spans="1:9" x14ac:dyDescent="0.25">
      <c r="A707" s="472" t="s">
        <v>7</v>
      </c>
      <c r="B707" s="1268"/>
      <c r="C707" s="1227"/>
      <c r="D707" s="1236"/>
      <c r="E707" s="1228"/>
      <c r="F707" s="1229"/>
      <c r="G707" s="1238">
        <f>G708</f>
        <v>40.82</v>
      </c>
      <c r="H707" s="1238">
        <f>H708</f>
        <v>9.83</v>
      </c>
      <c r="I707" s="1239">
        <f>I708</f>
        <v>50.65</v>
      </c>
    </row>
    <row r="708" spans="1:9" x14ac:dyDescent="0.25">
      <c r="A708" s="469" t="s">
        <v>63</v>
      </c>
      <c r="B708" s="1268">
        <v>15</v>
      </c>
      <c r="C708" s="1227">
        <f t="shared" si="188"/>
        <v>9.49367088607595E-2</v>
      </c>
      <c r="D708" s="1236">
        <v>430</v>
      </c>
      <c r="E708" s="1228">
        <f t="shared" si="193"/>
        <v>40.822784810126585</v>
      </c>
      <c r="F708" s="1229">
        <v>1</v>
      </c>
      <c r="G708" s="1228">
        <f t="shared" si="194"/>
        <v>40.82</v>
      </c>
      <c r="H708" s="1228">
        <f t="shared" si="195"/>
        <v>9.83</v>
      </c>
      <c r="I708" s="1235">
        <f t="shared" si="196"/>
        <v>50.65</v>
      </c>
    </row>
    <row r="709" spans="1:9" ht="33" x14ac:dyDescent="0.25">
      <c r="A709" s="465" t="s">
        <v>2560</v>
      </c>
      <c r="B709" s="1271"/>
      <c r="C709" s="1240"/>
      <c r="D709" s="1230"/>
      <c r="E709" s="1230"/>
      <c r="F709" s="1241"/>
      <c r="G709" s="1232">
        <f>G710</f>
        <v>1069.42</v>
      </c>
      <c r="H709" s="1232">
        <f>H710</f>
        <v>257.63</v>
      </c>
      <c r="I709" s="1234">
        <f>I710</f>
        <v>1327.05</v>
      </c>
    </row>
    <row r="710" spans="1:9" ht="33" x14ac:dyDescent="0.25">
      <c r="A710" s="474" t="s">
        <v>8</v>
      </c>
      <c r="B710" s="1268"/>
      <c r="C710" s="1227"/>
      <c r="D710" s="1236"/>
      <c r="E710" s="1228"/>
      <c r="F710" s="1229"/>
      <c r="G710" s="1238">
        <f>SUM(G711:G712)</f>
        <v>1069.42</v>
      </c>
      <c r="H710" s="1238">
        <f>SUM(H711:H712)</f>
        <v>257.63</v>
      </c>
      <c r="I710" s="1239">
        <f>SUM(I711:I712)</f>
        <v>1327.05</v>
      </c>
    </row>
    <row r="711" spans="1:9" x14ac:dyDescent="0.25">
      <c r="A711" s="469" t="s">
        <v>612</v>
      </c>
      <c r="B711" s="1268">
        <v>50</v>
      </c>
      <c r="C711" s="1227">
        <f>B711/138</f>
        <v>0.36231884057971014</v>
      </c>
      <c r="D711" s="1236">
        <v>785</v>
      </c>
      <c r="E711" s="1228">
        <f t="shared" si="193"/>
        <v>284.42028985507244</v>
      </c>
      <c r="F711" s="1229">
        <v>1</v>
      </c>
      <c r="G711" s="1228">
        <f t="shared" si="194"/>
        <v>284.42</v>
      </c>
      <c r="H711" s="1228">
        <f t="shared" si="195"/>
        <v>68.52</v>
      </c>
      <c r="I711" s="1235">
        <f t="shared" si="196"/>
        <v>352.94</v>
      </c>
    </row>
    <row r="712" spans="1:9" x14ac:dyDescent="0.25">
      <c r="A712" s="469" t="s">
        <v>612</v>
      </c>
      <c r="B712" s="1268">
        <v>138</v>
      </c>
      <c r="C712" s="1227">
        <f>B712/138</f>
        <v>1</v>
      </c>
      <c r="D712" s="1236">
        <v>785</v>
      </c>
      <c r="E712" s="1228">
        <f t="shared" si="193"/>
        <v>785</v>
      </c>
      <c r="F712" s="1229">
        <v>1</v>
      </c>
      <c r="G712" s="1228">
        <f t="shared" si="194"/>
        <v>785</v>
      </c>
      <c r="H712" s="1228">
        <f t="shared" si="195"/>
        <v>189.11</v>
      </c>
      <c r="I712" s="1235">
        <f t="shared" si="196"/>
        <v>974.11</v>
      </c>
    </row>
    <row r="713" spans="1:9" x14ac:dyDescent="0.25">
      <c r="A713" s="465" t="s">
        <v>2561</v>
      </c>
      <c r="B713" s="1271"/>
      <c r="C713" s="1240"/>
      <c r="D713" s="1230"/>
      <c r="E713" s="1230"/>
      <c r="F713" s="1241"/>
      <c r="G713" s="1232">
        <f>G714</f>
        <v>3000.6099999999997</v>
      </c>
      <c r="H713" s="1232">
        <f>H714</f>
        <v>722.83999999999992</v>
      </c>
      <c r="I713" s="1234">
        <f>I714</f>
        <v>3723.45</v>
      </c>
    </row>
    <row r="714" spans="1:9" ht="33" x14ac:dyDescent="0.25">
      <c r="A714" s="474" t="s">
        <v>8</v>
      </c>
      <c r="B714" s="1268"/>
      <c r="C714" s="1227"/>
      <c r="D714" s="1228"/>
      <c r="E714" s="1228"/>
      <c r="F714" s="1229"/>
      <c r="G714" s="1238">
        <f>SUM(G715:G729)</f>
        <v>3000.6099999999997</v>
      </c>
      <c r="H714" s="1238">
        <f>SUM(H715:H729)</f>
        <v>722.83999999999992</v>
      </c>
      <c r="I714" s="1239">
        <f>SUM(I715:I729)</f>
        <v>3723.45</v>
      </c>
    </row>
    <row r="715" spans="1:9" x14ac:dyDescent="0.25">
      <c r="A715" s="482" t="s">
        <v>2562</v>
      </c>
      <c r="B715" s="1268">
        <v>70</v>
      </c>
      <c r="C715" s="1227">
        <f>B715/138</f>
        <v>0.50724637681159424</v>
      </c>
      <c r="D715" s="1228">
        <v>803.87</v>
      </c>
      <c r="E715" s="1228">
        <f t="shared" ref="E715:E729" si="198">D715*C715</f>
        <v>407.76014492753626</v>
      </c>
      <c r="F715" s="1229">
        <v>1</v>
      </c>
      <c r="G715" s="1228">
        <f t="shared" ref="G715:G729" si="199">ROUND(E715*F715,2)</f>
        <v>407.76</v>
      </c>
      <c r="H715" s="1228">
        <f t="shared" ref="H715:H729" si="200">ROUND(G715*0.2409,2)</f>
        <v>98.23</v>
      </c>
      <c r="I715" s="1235">
        <f t="shared" ref="I715:I729" si="201">G715+H715</f>
        <v>505.99</v>
      </c>
    </row>
    <row r="716" spans="1:9" x14ac:dyDescent="0.25">
      <c r="A716" s="479" t="s">
        <v>2563</v>
      </c>
      <c r="B716" s="1269">
        <v>21</v>
      </c>
      <c r="C716" s="1227">
        <f t="shared" ref="C716:C729" si="202">B716/138</f>
        <v>0.15217391304347827</v>
      </c>
      <c r="D716" s="1228">
        <v>742.39</v>
      </c>
      <c r="E716" s="1228">
        <f t="shared" si="198"/>
        <v>112.97239130434784</v>
      </c>
      <c r="F716" s="1229">
        <v>1</v>
      </c>
      <c r="G716" s="1228">
        <f t="shared" si="199"/>
        <v>112.97</v>
      </c>
      <c r="H716" s="1228">
        <f t="shared" si="200"/>
        <v>27.21</v>
      </c>
      <c r="I716" s="1235">
        <f t="shared" si="201"/>
        <v>140.18</v>
      </c>
    </row>
    <row r="717" spans="1:9" x14ac:dyDescent="0.25">
      <c r="A717" s="479" t="s">
        <v>2563</v>
      </c>
      <c r="B717" s="1269">
        <v>28</v>
      </c>
      <c r="C717" s="1227">
        <f t="shared" si="202"/>
        <v>0.20289855072463769</v>
      </c>
      <c r="D717" s="1228">
        <v>742.39</v>
      </c>
      <c r="E717" s="1228">
        <f t="shared" si="198"/>
        <v>150.62985507246378</v>
      </c>
      <c r="F717" s="1229">
        <v>1</v>
      </c>
      <c r="G717" s="1228">
        <f t="shared" si="199"/>
        <v>150.63</v>
      </c>
      <c r="H717" s="1228">
        <f t="shared" si="200"/>
        <v>36.29</v>
      </c>
      <c r="I717" s="1235">
        <f t="shared" si="201"/>
        <v>186.92</v>
      </c>
    </row>
    <row r="718" spans="1:9" x14ac:dyDescent="0.25">
      <c r="A718" s="479" t="s">
        <v>2563</v>
      </c>
      <c r="B718" s="1269">
        <v>63</v>
      </c>
      <c r="C718" s="1227">
        <f t="shared" si="202"/>
        <v>0.45652173913043476</v>
      </c>
      <c r="D718" s="1228">
        <v>742.39</v>
      </c>
      <c r="E718" s="1228">
        <f t="shared" si="198"/>
        <v>338.91717391304343</v>
      </c>
      <c r="F718" s="1229">
        <v>1</v>
      </c>
      <c r="G718" s="1228">
        <f t="shared" si="199"/>
        <v>338.92</v>
      </c>
      <c r="H718" s="1228">
        <f t="shared" si="200"/>
        <v>81.650000000000006</v>
      </c>
      <c r="I718" s="1235">
        <f t="shared" si="201"/>
        <v>420.57000000000005</v>
      </c>
    </row>
    <row r="719" spans="1:9" x14ac:dyDescent="0.25">
      <c r="A719" s="479" t="s">
        <v>2563</v>
      </c>
      <c r="B719" s="1269">
        <v>28</v>
      </c>
      <c r="C719" s="1227">
        <f t="shared" si="202"/>
        <v>0.20289855072463769</v>
      </c>
      <c r="D719" s="1228">
        <v>657.28</v>
      </c>
      <c r="E719" s="1228">
        <f t="shared" si="198"/>
        <v>133.36115942028985</v>
      </c>
      <c r="F719" s="1229">
        <v>1</v>
      </c>
      <c r="G719" s="1228">
        <f t="shared" si="199"/>
        <v>133.36000000000001</v>
      </c>
      <c r="H719" s="1228">
        <f t="shared" si="200"/>
        <v>32.130000000000003</v>
      </c>
      <c r="I719" s="1235">
        <f t="shared" si="201"/>
        <v>165.49</v>
      </c>
    </row>
    <row r="720" spans="1:9" x14ac:dyDescent="0.25">
      <c r="A720" s="479" t="s">
        <v>2563</v>
      </c>
      <c r="B720" s="1269">
        <v>14</v>
      </c>
      <c r="C720" s="1227">
        <f t="shared" si="202"/>
        <v>0.10144927536231885</v>
      </c>
      <c r="D720" s="1228">
        <v>742.39</v>
      </c>
      <c r="E720" s="1228">
        <f t="shared" si="198"/>
        <v>75.314927536231892</v>
      </c>
      <c r="F720" s="1229">
        <v>1</v>
      </c>
      <c r="G720" s="1228">
        <f t="shared" si="199"/>
        <v>75.31</v>
      </c>
      <c r="H720" s="1228">
        <f t="shared" si="200"/>
        <v>18.14</v>
      </c>
      <c r="I720" s="1235">
        <f t="shared" si="201"/>
        <v>93.45</v>
      </c>
    </row>
    <row r="721" spans="1:9" x14ac:dyDescent="0.25">
      <c r="A721" s="479" t="s">
        <v>2563</v>
      </c>
      <c r="B721" s="1269">
        <v>7</v>
      </c>
      <c r="C721" s="1227">
        <f t="shared" si="202"/>
        <v>5.0724637681159424E-2</v>
      </c>
      <c r="D721" s="1228">
        <v>742.39</v>
      </c>
      <c r="E721" s="1228">
        <f t="shared" si="198"/>
        <v>37.657463768115946</v>
      </c>
      <c r="F721" s="1229">
        <v>1</v>
      </c>
      <c r="G721" s="1228">
        <f t="shared" si="199"/>
        <v>37.659999999999997</v>
      </c>
      <c r="H721" s="1228">
        <f t="shared" si="200"/>
        <v>9.07</v>
      </c>
      <c r="I721" s="1235">
        <f t="shared" si="201"/>
        <v>46.73</v>
      </c>
    </row>
    <row r="722" spans="1:9" x14ac:dyDescent="0.25">
      <c r="A722" s="479" t="s">
        <v>2563</v>
      </c>
      <c r="B722" s="1269">
        <v>35</v>
      </c>
      <c r="C722" s="1227">
        <f t="shared" si="202"/>
        <v>0.25362318840579712</v>
      </c>
      <c r="D722" s="1228">
        <v>742.39</v>
      </c>
      <c r="E722" s="1228">
        <f t="shared" si="198"/>
        <v>188.28731884057973</v>
      </c>
      <c r="F722" s="1229">
        <v>1</v>
      </c>
      <c r="G722" s="1228">
        <f t="shared" si="199"/>
        <v>188.29</v>
      </c>
      <c r="H722" s="1228">
        <f t="shared" si="200"/>
        <v>45.36</v>
      </c>
      <c r="I722" s="1235">
        <f t="shared" si="201"/>
        <v>233.64999999999998</v>
      </c>
    </row>
    <row r="723" spans="1:9" x14ac:dyDescent="0.25">
      <c r="A723" s="479" t="s">
        <v>2563</v>
      </c>
      <c r="B723" s="1269">
        <v>21</v>
      </c>
      <c r="C723" s="1227">
        <f t="shared" si="202"/>
        <v>0.15217391304347827</v>
      </c>
      <c r="D723" s="1228">
        <v>742.39</v>
      </c>
      <c r="E723" s="1228">
        <f t="shared" si="198"/>
        <v>112.97239130434784</v>
      </c>
      <c r="F723" s="1229">
        <v>1</v>
      </c>
      <c r="G723" s="1228">
        <f t="shared" si="199"/>
        <v>112.97</v>
      </c>
      <c r="H723" s="1228">
        <f t="shared" si="200"/>
        <v>27.21</v>
      </c>
      <c r="I723" s="1235">
        <f t="shared" si="201"/>
        <v>140.18</v>
      </c>
    </row>
    <row r="724" spans="1:9" x14ac:dyDescent="0.25">
      <c r="A724" s="479" t="s">
        <v>2563</v>
      </c>
      <c r="B724" s="1269">
        <v>42</v>
      </c>
      <c r="C724" s="1227">
        <f t="shared" si="202"/>
        <v>0.30434782608695654</v>
      </c>
      <c r="D724" s="1228">
        <v>657.28</v>
      </c>
      <c r="E724" s="1228">
        <f t="shared" si="198"/>
        <v>200.04173913043479</v>
      </c>
      <c r="F724" s="1229">
        <v>1</v>
      </c>
      <c r="G724" s="1228">
        <f t="shared" si="199"/>
        <v>200.04</v>
      </c>
      <c r="H724" s="1228">
        <f t="shared" si="200"/>
        <v>48.19</v>
      </c>
      <c r="I724" s="1235">
        <f t="shared" si="201"/>
        <v>248.23</v>
      </c>
    </row>
    <row r="725" spans="1:9" x14ac:dyDescent="0.25">
      <c r="A725" s="479" t="s">
        <v>2563</v>
      </c>
      <c r="B725" s="1269">
        <v>35</v>
      </c>
      <c r="C725" s="1227">
        <f t="shared" si="202"/>
        <v>0.25362318840579712</v>
      </c>
      <c r="D725" s="1228">
        <v>742.39</v>
      </c>
      <c r="E725" s="1228">
        <f t="shared" si="198"/>
        <v>188.28731884057973</v>
      </c>
      <c r="F725" s="1229">
        <v>1</v>
      </c>
      <c r="G725" s="1228">
        <f t="shared" si="199"/>
        <v>188.29</v>
      </c>
      <c r="H725" s="1228">
        <f t="shared" si="200"/>
        <v>45.36</v>
      </c>
      <c r="I725" s="1235">
        <f t="shared" si="201"/>
        <v>233.64999999999998</v>
      </c>
    </row>
    <row r="726" spans="1:9" x14ac:dyDescent="0.25">
      <c r="A726" s="479" t="s">
        <v>2563</v>
      </c>
      <c r="B726" s="1269">
        <v>63</v>
      </c>
      <c r="C726" s="1227">
        <f t="shared" si="202"/>
        <v>0.45652173913043476</v>
      </c>
      <c r="D726" s="1228">
        <v>742.39</v>
      </c>
      <c r="E726" s="1228">
        <f t="shared" si="198"/>
        <v>338.91717391304343</v>
      </c>
      <c r="F726" s="1229">
        <v>1</v>
      </c>
      <c r="G726" s="1228">
        <f t="shared" si="199"/>
        <v>338.92</v>
      </c>
      <c r="H726" s="1228">
        <f t="shared" si="200"/>
        <v>81.650000000000006</v>
      </c>
      <c r="I726" s="1235">
        <f t="shared" si="201"/>
        <v>420.57000000000005</v>
      </c>
    </row>
    <row r="727" spans="1:9" x14ac:dyDescent="0.25">
      <c r="A727" s="479" t="s">
        <v>2563</v>
      </c>
      <c r="B727" s="1269">
        <v>56</v>
      </c>
      <c r="C727" s="1227">
        <f t="shared" si="202"/>
        <v>0.40579710144927539</v>
      </c>
      <c r="D727" s="1228">
        <v>742.39</v>
      </c>
      <c r="E727" s="1228">
        <f t="shared" si="198"/>
        <v>301.25971014492757</v>
      </c>
      <c r="F727" s="1229">
        <v>1</v>
      </c>
      <c r="G727" s="1228">
        <f t="shared" si="199"/>
        <v>301.26</v>
      </c>
      <c r="H727" s="1228">
        <f t="shared" si="200"/>
        <v>72.569999999999993</v>
      </c>
      <c r="I727" s="1235">
        <f t="shared" si="201"/>
        <v>373.83</v>
      </c>
    </row>
    <row r="728" spans="1:9" x14ac:dyDescent="0.25">
      <c r="A728" s="479" t="s">
        <v>2563</v>
      </c>
      <c r="B728" s="1269">
        <v>21</v>
      </c>
      <c r="C728" s="1227">
        <f t="shared" si="202"/>
        <v>0.15217391304347827</v>
      </c>
      <c r="D728" s="1228">
        <v>742.39</v>
      </c>
      <c r="E728" s="1228">
        <f t="shared" si="198"/>
        <v>112.97239130434784</v>
      </c>
      <c r="F728" s="1229">
        <v>1</v>
      </c>
      <c r="G728" s="1228">
        <f t="shared" si="199"/>
        <v>112.97</v>
      </c>
      <c r="H728" s="1228">
        <f t="shared" si="200"/>
        <v>27.21</v>
      </c>
      <c r="I728" s="1235">
        <f t="shared" si="201"/>
        <v>140.18</v>
      </c>
    </row>
    <row r="729" spans="1:9" x14ac:dyDescent="0.25">
      <c r="A729" s="479" t="s">
        <v>508</v>
      </c>
      <c r="B729" s="1269">
        <v>56</v>
      </c>
      <c r="C729" s="1227">
        <f t="shared" si="202"/>
        <v>0.40579710144927539</v>
      </c>
      <c r="D729" s="1228">
        <v>742.39</v>
      </c>
      <c r="E729" s="1228">
        <f t="shared" si="198"/>
        <v>301.25971014492757</v>
      </c>
      <c r="F729" s="1229">
        <v>1</v>
      </c>
      <c r="G729" s="1228">
        <f t="shared" si="199"/>
        <v>301.26</v>
      </c>
      <c r="H729" s="1228">
        <f t="shared" si="200"/>
        <v>72.569999999999993</v>
      </c>
      <c r="I729" s="1235">
        <f t="shared" si="201"/>
        <v>373.83</v>
      </c>
    </row>
    <row r="730" spans="1:9" ht="33" x14ac:dyDescent="0.25">
      <c r="A730" s="465" t="s">
        <v>2564</v>
      </c>
      <c r="B730" s="1271"/>
      <c r="C730" s="1240"/>
      <c r="D730" s="1230"/>
      <c r="E730" s="1230"/>
      <c r="F730" s="1241"/>
      <c r="G730" s="1232">
        <f>G731</f>
        <v>1534.84</v>
      </c>
      <c r="H730" s="1232">
        <f>H731</f>
        <v>369.7299999999999</v>
      </c>
      <c r="I730" s="1234">
        <f>I731</f>
        <v>1904.57</v>
      </c>
    </row>
    <row r="731" spans="1:9" ht="33" x14ac:dyDescent="0.25">
      <c r="A731" s="474" t="s">
        <v>8</v>
      </c>
      <c r="B731" s="1268"/>
      <c r="C731" s="1227"/>
      <c r="D731" s="1228"/>
      <c r="E731" s="1228"/>
      <c r="F731" s="1229"/>
      <c r="G731" s="1238">
        <f>SUM(G732:G738)</f>
        <v>1534.84</v>
      </c>
      <c r="H731" s="1238">
        <f>SUM(H732:H738)</f>
        <v>369.7299999999999</v>
      </c>
      <c r="I731" s="1239">
        <f>SUM(I732:I738)</f>
        <v>1904.57</v>
      </c>
    </row>
    <row r="732" spans="1:9" x14ac:dyDescent="0.25">
      <c r="A732" s="479" t="s">
        <v>2563</v>
      </c>
      <c r="B732" s="1269">
        <v>119</v>
      </c>
      <c r="C732" s="1227">
        <f>B732/138</f>
        <v>0.8623188405797102</v>
      </c>
      <c r="D732" s="1228">
        <v>657.28</v>
      </c>
      <c r="E732" s="1228">
        <f t="shared" ref="E732:E738" si="203">D732*C732</f>
        <v>566.78492753623186</v>
      </c>
      <c r="F732" s="1229">
        <v>1</v>
      </c>
      <c r="G732" s="1228">
        <f t="shared" ref="G732:G738" si="204">ROUND(E732*F732,2)</f>
        <v>566.78</v>
      </c>
      <c r="H732" s="1228">
        <f t="shared" ref="H732:H738" si="205">ROUND(G732*0.2409,2)</f>
        <v>136.54</v>
      </c>
      <c r="I732" s="1235">
        <f t="shared" ref="I732:I738" si="206">G732+H732</f>
        <v>703.31999999999994</v>
      </c>
    </row>
    <row r="733" spans="1:9" x14ac:dyDescent="0.25">
      <c r="A733" s="479" t="s">
        <v>2563</v>
      </c>
      <c r="B733" s="1269">
        <v>133</v>
      </c>
      <c r="C733" s="1227">
        <f t="shared" ref="C733:C738" si="207">B733/138</f>
        <v>0.96376811594202894</v>
      </c>
      <c r="D733" s="1228">
        <v>657.28</v>
      </c>
      <c r="E733" s="1228">
        <f t="shared" si="203"/>
        <v>633.46550724637677</v>
      </c>
      <c r="F733" s="1229">
        <v>1</v>
      </c>
      <c r="G733" s="1228">
        <f t="shared" si="204"/>
        <v>633.47</v>
      </c>
      <c r="H733" s="1228">
        <f t="shared" si="205"/>
        <v>152.6</v>
      </c>
      <c r="I733" s="1235">
        <f t="shared" si="206"/>
        <v>786.07</v>
      </c>
    </row>
    <row r="734" spans="1:9" x14ac:dyDescent="0.25">
      <c r="A734" s="479" t="s">
        <v>2563</v>
      </c>
      <c r="B734" s="1269">
        <v>7</v>
      </c>
      <c r="C734" s="1227">
        <f t="shared" si="207"/>
        <v>5.0724637681159424E-2</v>
      </c>
      <c r="D734" s="1228">
        <v>742.39</v>
      </c>
      <c r="E734" s="1228">
        <f t="shared" si="203"/>
        <v>37.657463768115946</v>
      </c>
      <c r="F734" s="1229">
        <v>1</v>
      </c>
      <c r="G734" s="1228">
        <f t="shared" si="204"/>
        <v>37.659999999999997</v>
      </c>
      <c r="H734" s="1228">
        <f t="shared" si="205"/>
        <v>9.07</v>
      </c>
      <c r="I734" s="1235">
        <f t="shared" si="206"/>
        <v>46.73</v>
      </c>
    </row>
    <row r="735" spans="1:9" x14ac:dyDescent="0.25">
      <c r="A735" s="479" t="s">
        <v>2563</v>
      </c>
      <c r="B735" s="1269">
        <v>7</v>
      </c>
      <c r="C735" s="1227">
        <f t="shared" si="207"/>
        <v>5.0724637681159424E-2</v>
      </c>
      <c r="D735" s="1228">
        <v>657.28</v>
      </c>
      <c r="E735" s="1228">
        <f t="shared" si="203"/>
        <v>33.340289855072463</v>
      </c>
      <c r="F735" s="1229">
        <v>1</v>
      </c>
      <c r="G735" s="1228">
        <f t="shared" si="204"/>
        <v>33.340000000000003</v>
      </c>
      <c r="H735" s="1228">
        <f t="shared" si="205"/>
        <v>8.0299999999999994</v>
      </c>
      <c r="I735" s="1235">
        <f t="shared" si="206"/>
        <v>41.370000000000005</v>
      </c>
    </row>
    <row r="736" spans="1:9" x14ac:dyDescent="0.25">
      <c r="A736" s="479" t="s">
        <v>2563</v>
      </c>
      <c r="B736" s="1269">
        <v>14</v>
      </c>
      <c r="C736" s="1227">
        <f t="shared" si="207"/>
        <v>0.10144927536231885</v>
      </c>
      <c r="D736" s="1228">
        <v>742.39</v>
      </c>
      <c r="E736" s="1228">
        <f t="shared" si="203"/>
        <v>75.314927536231892</v>
      </c>
      <c r="F736" s="1229">
        <v>1</v>
      </c>
      <c r="G736" s="1228">
        <f t="shared" si="204"/>
        <v>75.31</v>
      </c>
      <c r="H736" s="1228">
        <f t="shared" si="205"/>
        <v>18.14</v>
      </c>
      <c r="I736" s="1235">
        <f t="shared" si="206"/>
        <v>93.45</v>
      </c>
    </row>
    <row r="737" spans="1:9" x14ac:dyDescent="0.25">
      <c r="A737" s="479" t="s">
        <v>2563</v>
      </c>
      <c r="B737" s="1269">
        <v>21</v>
      </c>
      <c r="C737" s="1227">
        <f t="shared" si="207"/>
        <v>0.15217391304347827</v>
      </c>
      <c r="D737" s="1228">
        <v>742.39</v>
      </c>
      <c r="E737" s="1228">
        <f t="shared" si="203"/>
        <v>112.97239130434784</v>
      </c>
      <c r="F737" s="1229">
        <v>1</v>
      </c>
      <c r="G737" s="1228">
        <f t="shared" si="204"/>
        <v>112.97</v>
      </c>
      <c r="H737" s="1228">
        <f t="shared" si="205"/>
        <v>27.21</v>
      </c>
      <c r="I737" s="1235">
        <f t="shared" si="206"/>
        <v>140.18</v>
      </c>
    </row>
    <row r="738" spans="1:9" x14ac:dyDescent="0.25">
      <c r="A738" s="479" t="s">
        <v>508</v>
      </c>
      <c r="B738" s="1269">
        <v>14</v>
      </c>
      <c r="C738" s="1227">
        <f t="shared" si="207"/>
        <v>0.10144927536231885</v>
      </c>
      <c r="D738" s="1228">
        <v>742.39</v>
      </c>
      <c r="E738" s="1228">
        <f t="shared" si="203"/>
        <v>75.314927536231892</v>
      </c>
      <c r="F738" s="1229">
        <v>1</v>
      </c>
      <c r="G738" s="1228">
        <f t="shared" si="204"/>
        <v>75.31</v>
      </c>
      <c r="H738" s="1228">
        <f t="shared" si="205"/>
        <v>18.14</v>
      </c>
      <c r="I738" s="1235">
        <f t="shared" si="206"/>
        <v>93.45</v>
      </c>
    </row>
    <row r="739" spans="1:9" ht="33" x14ac:dyDescent="0.25">
      <c r="A739" s="465" t="s">
        <v>2565</v>
      </c>
      <c r="B739" s="1267"/>
      <c r="C739" s="1240"/>
      <c r="D739" s="1230"/>
      <c r="E739" s="1230"/>
      <c r="F739" s="1241"/>
      <c r="G739" s="1232">
        <f>G740+G743+G747+G749</f>
        <v>80.009999999999991</v>
      </c>
      <c r="H739" s="1232">
        <f>H740+H743+H747+H749</f>
        <v>19.27</v>
      </c>
      <c r="I739" s="1234">
        <f>I740+I743+I747+I749</f>
        <v>99.28</v>
      </c>
    </row>
    <row r="740" spans="1:9" ht="33" x14ac:dyDescent="0.25">
      <c r="A740" s="472" t="s">
        <v>10</v>
      </c>
      <c r="B740" s="1275"/>
      <c r="C740" s="1227"/>
      <c r="D740" s="1228"/>
      <c r="E740" s="1228"/>
      <c r="F740" s="1254"/>
      <c r="G740" s="1238">
        <f>SUM(G741:G742)</f>
        <v>28.73</v>
      </c>
      <c r="H740" s="1238">
        <f>SUM(H741:H742)</f>
        <v>6.92</v>
      </c>
      <c r="I740" s="1239">
        <f>SUM(I741:I742)</f>
        <v>35.650000000000006</v>
      </c>
    </row>
    <row r="741" spans="1:9" x14ac:dyDescent="0.25">
      <c r="A741" s="469" t="s">
        <v>1635</v>
      </c>
      <c r="B741" s="1268">
        <v>3</v>
      </c>
      <c r="C741" s="1227">
        <f t="shared" si="188"/>
        <v>1.8987341772151899E-2</v>
      </c>
      <c r="D741" s="1236">
        <v>1134.8599999999999</v>
      </c>
      <c r="E741" s="1228">
        <f>D741*C741</f>
        <v>21.547974683544304</v>
      </c>
      <c r="F741" s="1229">
        <v>1</v>
      </c>
      <c r="G741" s="1228">
        <f>ROUND(E741*F741,2)</f>
        <v>21.55</v>
      </c>
      <c r="H741" s="1228">
        <f t="shared" ref="H741:H742" si="208">ROUND(G741*0.2409,2)</f>
        <v>5.19</v>
      </c>
      <c r="I741" s="1235">
        <f t="shared" ref="I741:I742" si="209">G741+H741</f>
        <v>26.740000000000002</v>
      </c>
    </row>
    <row r="742" spans="1:9" x14ac:dyDescent="0.25">
      <c r="A742" s="469" t="s">
        <v>1635</v>
      </c>
      <c r="B742" s="1268">
        <v>1</v>
      </c>
      <c r="C742" s="1227">
        <f t="shared" si="188"/>
        <v>6.3291139240506328E-3</v>
      </c>
      <c r="D742" s="1228">
        <v>1134.8599999999999</v>
      </c>
      <c r="E742" s="1228">
        <f>D742*C742</f>
        <v>7.1826582278481004</v>
      </c>
      <c r="F742" s="1229">
        <v>1</v>
      </c>
      <c r="G742" s="1228">
        <f t="shared" ref="G742" si="210">ROUND(E742*F742,2)</f>
        <v>7.18</v>
      </c>
      <c r="H742" s="1228">
        <f t="shared" si="208"/>
        <v>1.73</v>
      </c>
      <c r="I742" s="1235">
        <f t="shared" si="209"/>
        <v>8.91</v>
      </c>
    </row>
    <row r="743" spans="1:9" ht="33" x14ac:dyDescent="0.25">
      <c r="A743" s="472" t="s">
        <v>8</v>
      </c>
      <c r="B743" s="1268"/>
      <c r="C743" s="1227"/>
      <c r="D743" s="1228"/>
      <c r="E743" s="1228"/>
      <c r="F743" s="1229"/>
      <c r="G743" s="1238">
        <f>SUM(G744:G746)</f>
        <v>38.9</v>
      </c>
      <c r="H743" s="1238">
        <f>SUM(H744:H746)</f>
        <v>9.370000000000001</v>
      </c>
      <c r="I743" s="1239">
        <f>SUM(I744:I746)</f>
        <v>48.269999999999996</v>
      </c>
    </row>
    <row r="744" spans="1:9" x14ac:dyDescent="0.25">
      <c r="A744" s="469" t="s">
        <v>2481</v>
      </c>
      <c r="B744" s="1268">
        <v>2</v>
      </c>
      <c r="C744" s="1227">
        <f t="shared" si="188"/>
        <v>1.2658227848101266E-2</v>
      </c>
      <c r="D744" s="1228">
        <v>846.42</v>
      </c>
      <c r="E744" s="1228">
        <f t="shared" ref="E744" si="211">D744*C744</f>
        <v>10.714177215189872</v>
      </c>
      <c r="F744" s="1229">
        <v>1</v>
      </c>
      <c r="G744" s="1228">
        <f t="shared" ref="G744:G746" si="212">ROUND(E744*F744,2)</f>
        <v>10.71</v>
      </c>
      <c r="H744" s="1228">
        <f t="shared" ref="H744:H746" si="213">ROUND(G744*0.2409,2)</f>
        <v>2.58</v>
      </c>
      <c r="I744" s="1235">
        <f t="shared" ref="I744:I746" si="214">G744+H744</f>
        <v>13.290000000000001</v>
      </c>
    </row>
    <row r="745" spans="1:9" x14ac:dyDescent="0.25">
      <c r="A745" s="469" t="s">
        <v>966</v>
      </c>
      <c r="B745" s="1268">
        <v>4</v>
      </c>
      <c r="C745" s="1227">
        <f t="shared" si="188"/>
        <v>2.5316455696202531E-2</v>
      </c>
      <c r="D745" s="1228">
        <v>742.39</v>
      </c>
      <c r="E745" s="1228">
        <f>D745*C745</f>
        <v>18.794683544303798</v>
      </c>
      <c r="F745" s="1229">
        <v>1</v>
      </c>
      <c r="G745" s="1228">
        <f t="shared" si="212"/>
        <v>18.79</v>
      </c>
      <c r="H745" s="1228">
        <f t="shared" si="213"/>
        <v>4.53</v>
      </c>
      <c r="I745" s="1235">
        <f t="shared" si="214"/>
        <v>23.32</v>
      </c>
    </row>
    <row r="746" spans="1:9" x14ac:dyDescent="0.25">
      <c r="A746" s="469" t="s">
        <v>966</v>
      </c>
      <c r="B746" s="1268">
        <v>2</v>
      </c>
      <c r="C746" s="1227">
        <f t="shared" si="188"/>
        <v>1.2658227848101266E-2</v>
      </c>
      <c r="D746" s="1228">
        <v>742.39</v>
      </c>
      <c r="E746" s="1228">
        <f>D746*C746</f>
        <v>9.3973417721518988</v>
      </c>
      <c r="F746" s="1229">
        <v>1</v>
      </c>
      <c r="G746" s="1228">
        <f t="shared" si="212"/>
        <v>9.4</v>
      </c>
      <c r="H746" s="1228">
        <f t="shared" si="213"/>
        <v>2.2599999999999998</v>
      </c>
      <c r="I746" s="1235">
        <f t="shared" si="214"/>
        <v>11.66</v>
      </c>
    </row>
    <row r="747" spans="1:9" ht="33" x14ac:dyDescent="0.25">
      <c r="A747" s="472" t="s">
        <v>9</v>
      </c>
      <c r="B747" s="1268"/>
      <c r="C747" s="1227"/>
      <c r="D747" s="1228"/>
      <c r="E747" s="1228"/>
      <c r="F747" s="1229"/>
      <c r="G747" s="1238">
        <f>SUM(G748)</f>
        <v>6.94</v>
      </c>
      <c r="H747" s="1238">
        <f>SUM(H748)</f>
        <v>1.67</v>
      </c>
      <c r="I747" s="1239">
        <f>SUM(I748)</f>
        <v>8.61</v>
      </c>
    </row>
    <row r="748" spans="1:9" x14ac:dyDescent="0.25">
      <c r="A748" s="469" t="s">
        <v>62</v>
      </c>
      <c r="B748" s="1268">
        <v>2</v>
      </c>
      <c r="C748" s="1227">
        <f t="shared" si="188"/>
        <v>1.2658227848101266E-2</v>
      </c>
      <c r="D748" s="1228">
        <v>548.52</v>
      </c>
      <c r="E748" s="1228">
        <f>D748*C748</f>
        <v>6.9432911392405057</v>
      </c>
      <c r="F748" s="1229">
        <v>1</v>
      </c>
      <c r="G748" s="1228">
        <f t="shared" ref="G748:G750" si="215">ROUND(E748*F748,2)</f>
        <v>6.94</v>
      </c>
      <c r="H748" s="1228">
        <f t="shared" ref="H748:H750" si="216">ROUND(G748*0.2409,2)</f>
        <v>1.67</v>
      </c>
      <c r="I748" s="1235">
        <f t="shared" ref="I748:I750" si="217">G748+H748</f>
        <v>8.61</v>
      </c>
    </row>
    <row r="749" spans="1:9" x14ac:dyDescent="0.25">
      <c r="A749" s="472" t="s">
        <v>7</v>
      </c>
      <c r="B749" s="1268"/>
      <c r="C749" s="1227"/>
      <c r="D749" s="1228"/>
      <c r="E749" s="1228"/>
      <c r="F749" s="1229"/>
      <c r="G749" s="1238">
        <f>SUM(G750)</f>
        <v>5.44</v>
      </c>
      <c r="H749" s="1238">
        <f>SUM(H750)</f>
        <v>1.31</v>
      </c>
      <c r="I749" s="1239">
        <f>SUM(I750)</f>
        <v>6.75</v>
      </c>
    </row>
    <row r="750" spans="1:9" x14ac:dyDescent="0.25">
      <c r="A750" s="469" t="s">
        <v>63</v>
      </c>
      <c r="B750" s="1268">
        <v>2</v>
      </c>
      <c r="C750" s="1227">
        <f t="shared" si="188"/>
        <v>1.2658227848101266E-2</v>
      </c>
      <c r="D750" s="1228">
        <v>430</v>
      </c>
      <c r="E750" s="1228">
        <f t="shared" ref="E750" si="218">D750*C750</f>
        <v>5.443037974683544</v>
      </c>
      <c r="F750" s="1229">
        <v>1</v>
      </c>
      <c r="G750" s="1228">
        <f t="shared" si="215"/>
        <v>5.44</v>
      </c>
      <c r="H750" s="1228">
        <f t="shared" si="216"/>
        <v>1.31</v>
      </c>
      <c r="I750" s="1235">
        <f t="shared" si="217"/>
        <v>6.75</v>
      </c>
    </row>
    <row r="751" spans="1:9" x14ac:dyDescent="0.25">
      <c r="A751" s="475" t="s">
        <v>2566</v>
      </c>
      <c r="B751" s="1271"/>
      <c r="C751" s="1240"/>
      <c r="D751" s="1230"/>
      <c r="E751" s="1230"/>
      <c r="F751" s="1241"/>
      <c r="G751" s="1232">
        <f>G752</f>
        <v>709.68000000000006</v>
      </c>
      <c r="H751" s="1232">
        <f>H752</f>
        <v>170.97</v>
      </c>
      <c r="I751" s="1234">
        <f>I752</f>
        <v>880.65000000000009</v>
      </c>
    </row>
    <row r="752" spans="1:9" ht="33" x14ac:dyDescent="0.25">
      <c r="A752" s="265" t="s">
        <v>8</v>
      </c>
      <c r="B752" s="1268"/>
      <c r="C752" s="1227"/>
      <c r="D752" s="1228"/>
      <c r="E752" s="1228"/>
      <c r="F752" s="1229"/>
      <c r="G752" s="1238">
        <f>SUM(G753:G754)</f>
        <v>709.68000000000006</v>
      </c>
      <c r="H752" s="1238">
        <f>SUM(H753:H754)</f>
        <v>170.97</v>
      </c>
      <c r="I752" s="1239">
        <f>SUM(I753:I754)</f>
        <v>880.65000000000009</v>
      </c>
    </row>
    <row r="753" spans="1:9" x14ac:dyDescent="0.25">
      <c r="A753" s="466" t="s">
        <v>2567</v>
      </c>
      <c r="B753" s="1269">
        <v>63</v>
      </c>
      <c r="C753" s="1227">
        <f t="shared" si="188"/>
        <v>0.39873417721518989</v>
      </c>
      <c r="D753" s="1236">
        <v>850</v>
      </c>
      <c r="E753" s="1236">
        <f t="shared" ref="E753:E754" si="219">D753*C753</f>
        <v>338.92405063291142</v>
      </c>
      <c r="F753" s="1254">
        <v>1</v>
      </c>
      <c r="G753" s="1236">
        <f t="shared" ref="G753:G754" si="220">ROUND(E753*F753,2)</f>
        <v>338.92</v>
      </c>
      <c r="H753" s="1236">
        <f t="shared" ref="H753:H754" si="221">ROUND(G753*0.2409,2)</f>
        <v>81.650000000000006</v>
      </c>
      <c r="I753" s="1237">
        <f t="shared" ref="I753:I754" si="222">G753+H753</f>
        <v>420.57000000000005</v>
      </c>
    </row>
    <row r="754" spans="1:9" x14ac:dyDescent="0.25">
      <c r="A754" s="256" t="s">
        <v>612</v>
      </c>
      <c r="B754" s="1268">
        <v>89</v>
      </c>
      <c r="C754" s="1227">
        <f t="shared" si="188"/>
        <v>0.56329113924050633</v>
      </c>
      <c r="D754" s="1228">
        <v>658.21</v>
      </c>
      <c r="E754" s="1228">
        <f t="shared" si="219"/>
        <v>370.7638607594937</v>
      </c>
      <c r="F754" s="1229">
        <v>1</v>
      </c>
      <c r="G754" s="1228">
        <f t="shared" si="220"/>
        <v>370.76</v>
      </c>
      <c r="H754" s="1228">
        <f t="shared" si="221"/>
        <v>89.32</v>
      </c>
      <c r="I754" s="1235">
        <f t="shared" si="222"/>
        <v>460.08</v>
      </c>
    </row>
    <row r="755" spans="1:9" ht="66" x14ac:dyDescent="0.25">
      <c r="A755" s="465" t="s">
        <v>2568</v>
      </c>
      <c r="B755" s="1271"/>
      <c r="C755" s="1240"/>
      <c r="D755" s="1230"/>
      <c r="E755" s="1230"/>
      <c r="F755" s="1241"/>
      <c r="G755" s="1232">
        <f>G756+G763+G777</f>
        <v>6172.7800000000007</v>
      </c>
      <c r="H755" s="1232">
        <f>H756+H763+H777</f>
        <v>1487.02</v>
      </c>
      <c r="I755" s="1234">
        <f>I756+I763+I777</f>
        <v>7659.7999999999993</v>
      </c>
    </row>
    <row r="756" spans="1:9" ht="33" x14ac:dyDescent="0.25">
      <c r="A756" s="265" t="s">
        <v>10</v>
      </c>
      <c r="B756" s="1268"/>
      <c r="C756" s="1227"/>
      <c r="D756" s="1228"/>
      <c r="E756" s="1228"/>
      <c r="F756" s="1254"/>
      <c r="G756" s="1238">
        <f>SUM(G757:G762)</f>
        <v>1392.4900000000002</v>
      </c>
      <c r="H756" s="1238">
        <f>SUM(H757:H762)</f>
        <v>335.45000000000005</v>
      </c>
      <c r="I756" s="1239">
        <f>SUM(I757:I762)</f>
        <v>1727.9400000000003</v>
      </c>
    </row>
    <row r="757" spans="1:9" x14ac:dyDescent="0.25">
      <c r="A757" s="469" t="s">
        <v>1635</v>
      </c>
      <c r="B757" s="1268">
        <v>40</v>
      </c>
      <c r="C757" s="1227">
        <f t="shared" si="188"/>
        <v>0.25316455696202533</v>
      </c>
      <c r="D757" s="1228">
        <v>1183.8399999999999</v>
      </c>
      <c r="E757" s="1228">
        <f>D757*C757</f>
        <v>299.70632911392403</v>
      </c>
      <c r="F757" s="1244">
        <v>1</v>
      </c>
      <c r="G757" s="1228">
        <f t="shared" ref="G757:G776" si="223">ROUND(E757*F757,2)</f>
        <v>299.70999999999998</v>
      </c>
      <c r="H757" s="1228">
        <f t="shared" ref="H757:H791" si="224">ROUND(G757*0.2409,2)</f>
        <v>72.2</v>
      </c>
      <c r="I757" s="1235">
        <f t="shared" ref="I757:I776" si="225">G757+H757</f>
        <v>371.90999999999997</v>
      </c>
    </row>
    <row r="758" spans="1:9" x14ac:dyDescent="0.25">
      <c r="A758" s="469" t="s">
        <v>1635</v>
      </c>
      <c r="B758" s="1268">
        <v>40</v>
      </c>
      <c r="C758" s="1227">
        <f t="shared" si="188"/>
        <v>0.25316455696202533</v>
      </c>
      <c r="D758" s="1228">
        <v>1136.49</v>
      </c>
      <c r="E758" s="1228">
        <f t="shared" ref="E758:E762" si="226">D758*C758</f>
        <v>287.71898734177216</v>
      </c>
      <c r="F758" s="1244">
        <v>1</v>
      </c>
      <c r="G758" s="1228">
        <f t="shared" si="223"/>
        <v>287.72000000000003</v>
      </c>
      <c r="H758" s="1228">
        <f t="shared" si="224"/>
        <v>69.31</v>
      </c>
      <c r="I758" s="1235">
        <f t="shared" si="225"/>
        <v>357.03000000000003</v>
      </c>
    </row>
    <row r="759" spans="1:9" x14ac:dyDescent="0.25">
      <c r="A759" s="469" t="s">
        <v>1635</v>
      </c>
      <c r="B759" s="1268">
        <v>8</v>
      </c>
      <c r="C759" s="1227">
        <f t="shared" si="188"/>
        <v>5.0632911392405063E-2</v>
      </c>
      <c r="D759" s="1228">
        <v>1136.49</v>
      </c>
      <c r="E759" s="1228">
        <f t="shared" si="226"/>
        <v>57.543797468354427</v>
      </c>
      <c r="F759" s="1244">
        <v>1</v>
      </c>
      <c r="G759" s="1228">
        <f t="shared" si="223"/>
        <v>57.54</v>
      </c>
      <c r="H759" s="1228">
        <f t="shared" si="224"/>
        <v>13.86</v>
      </c>
      <c r="I759" s="1235">
        <f t="shared" si="225"/>
        <v>71.400000000000006</v>
      </c>
    </row>
    <row r="760" spans="1:9" x14ac:dyDescent="0.25">
      <c r="A760" s="469" t="s">
        <v>1635</v>
      </c>
      <c r="B760" s="1268">
        <v>24</v>
      </c>
      <c r="C760" s="1227">
        <f t="shared" si="188"/>
        <v>0.15189873417721519</v>
      </c>
      <c r="D760" s="1228">
        <v>1132.8900000000001</v>
      </c>
      <c r="E760" s="1228">
        <f t="shared" si="226"/>
        <v>172.08455696202535</v>
      </c>
      <c r="F760" s="1244">
        <v>1</v>
      </c>
      <c r="G760" s="1228">
        <f t="shared" si="223"/>
        <v>172.08</v>
      </c>
      <c r="H760" s="1228">
        <f t="shared" si="224"/>
        <v>41.45</v>
      </c>
      <c r="I760" s="1235">
        <f t="shared" si="225"/>
        <v>213.53000000000003</v>
      </c>
    </row>
    <row r="761" spans="1:9" x14ac:dyDescent="0.25">
      <c r="A761" s="469" t="s">
        <v>1635</v>
      </c>
      <c r="B761" s="1268">
        <v>56</v>
      </c>
      <c r="C761" s="1227">
        <f t="shared" si="188"/>
        <v>0.35443037974683544</v>
      </c>
      <c r="D761" s="1228">
        <v>1136.49</v>
      </c>
      <c r="E761" s="1228">
        <f t="shared" si="226"/>
        <v>402.80658227848102</v>
      </c>
      <c r="F761" s="1244">
        <v>1</v>
      </c>
      <c r="G761" s="1228">
        <f t="shared" si="223"/>
        <v>402.81</v>
      </c>
      <c r="H761" s="1228">
        <f t="shared" si="224"/>
        <v>97.04</v>
      </c>
      <c r="I761" s="1235">
        <f t="shared" si="225"/>
        <v>499.85</v>
      </c>
    </row>
    <row r="762" spans="1:9" x14ac:dyDescent="0.25">
      <c r="A762" s="469" t="s">
        <v>1635</v>
      </c>
      <c r="B762" s="1268">
        <v>24</v>
      </c>
      <c r="C762" s="1227">
        <f t="shared" si="188"/>
        <v>0.15189873417721519</v>
      </c>
      <c r="D762" s="1228">
        <v>1136.49</v>
      </c>
      <c r="E762" s="1228">
        <f t="shared" si="226"/>
        <v>172.63139240506331</v>
      </c>
      <c r="F762" s="1244">
        <v>1</v>
      </c>
      <c r="G762" s="1228">
        <f t="shared" si="223"/>
        <v>172.63</v>
      </c>
      <c r="H762" s="1228">
        <f t="shared" si="224"/>
        <v>41.59</v>
      </c>
      <c r="I762" s="1235">
        <f t="shared" si="225"/>
        <v>214.22</v>
      </c>
    </row>
    <row r="763" spans="1:9" ht="33" x14ac:dyDescent="0.25">
      <c r="A763" s="472" t="s">
        <v>8</v>
      </c>
      <c r="B763" s="1268"/>
      <c r="C763" s="1227"/>
      <c r="D763" s="1228"/>
      <c r="E763" s="1228"/>
      <c r="F763" s="1244"/>
      <c r="G763" s="1238">
        <f>SUM(G764:G776)</f>
        <v>2602.1799999999998</v>
      </c>
      <c r="H763" s="1238">
        <f>SUM(H764:H776)</f>
        <v>626.86999999999989</v>
      </c>
      <c r="I763" s="1239">
        <f>SUM(I764:I776)</f>
        <v>3229.0499999999993</v>
      </c>
    </row>
    <row r="764" spans="1:9" x14ac:dyDescent="0.25">
      <c r="A764" s="469" t="s">
        <v>966</v>
      </c>
      <c r="B764" s="1268">
        <v>68</v>
      </c>
      <c r="C764" s="1227">
        <f t="shared" si="188"/>
        <v>0.43037974683544306</v>
      </c>
      <c r="D764" s="1228">
        <v>743.45</v>
      </c>
      <c r="E764" s="1228">
        <f t="shared" ref="E764:E791" si="227">D764*C764</f>
        <v>319.96582278481014</v>
      </c>
      <c r="F764" s="1244">
        <v>1</v>
      </c>
      <c r="G764" s="1228">
        <f t="shared" si="223"/>
        <v>319.97000000000003</v>
      </c>
      <c r="H764" s="1228">
        <f t="shared" si="224"/>
        <v>77.08</v>
      </c>
      <c r="I764" s="1235">
        <f t="shared" si="225"/>
        <v>397.05</v>
      </c>
    </row>
    <row r="765" spans="1:9" x14ac:dyDescent="0.25">
      <c r="A765" s="469" t="s">
        <v>966</v>
      </c>
      <c r="B765" s="1268">
        <v>48</v>
      </c>
      <c r="C765" s="1227">
        <f t="shared" si="188"/>
        <v>0.30379746835443039</v>
      </c>
      <c r="D765" s="1228">
        <v>743.45</v>
      </c>
      <c r="E765" s="1228">
        <f t="shared" si="227"/>
        <v>225.85822784810128</v>
      </c>
      <c r="F765" s="1244">
        <v>1</v>
      </c>
      <c r="G765" s="1228">
        <f t="shared" si="223"/>
        <v>225.86</v>
      </c>
      <c r="H765" s="1228">
        <f t="shared" si="224"/>
        <v>54.41</v>
      </c>
      <c r="I765" s="1235">
        <f t="shared" si="225"/>
        <v>280.27</v>
      </c>
    </row>
    <row r="766" spans="1:9" x14ac:dyDescent="0.25">
      <c r="A766" s="469" t="s">
        <v>966</v>
      </c>
      <c r="B766" s="1268">
        <v>60</v>
      </c>
      <c r="C766" s="1227">
        <f t="shared" ref="C766:C776" si="228">B766/158</f>
        <v>0.379746835443038</v>
      </c>
      <c r="D766" s="1228">
        <v>658.21</v>
      </c>
      <c r="E766" s="1228">
        <f t="shared" si="227"/>
        <v>249.95316455696207</v>
      </c>
      <c r="F766" s="1244">
        <v>1</v>
      </c>
      <c r="G766" s="1228">
        <f t="shared" si="223"/>
        <v>249.95</v>
      </c>
      <c r="H766" s="1228">
        <f t="shared" si="224"/>
        <v>60.21</v>
      </c>
      <c r="I766" s="1235">
        <f t="shared" si="225"/>
        <v>310.15999999999997</v>
      </c>
    </row>
    <row r="767" spans="1:9" x14ac:dyDescent="0.25">
      <c r="A767" s="469" t="s">
        <v>966</v>
      </c>
      <c r="B767" s="1268">
        <v>36</v>
      </c>
      <c r="C767" s="1227">
        <f t="shared" si="228"/>
        <v>0.22784810126582278</v>
      </c>
      <c r="D767" s="1228">
        <v>658.21</v>
      </c>
      <c r="E767" s="1228">
        <f t="shared" si="227"/>
        <v>149.97189873417722</v>
      </c>
      <c r="F767" s="1244">
        <v>1</v>
      </c>
      <c r="G767" s="1228">
        <f t="shared" si="223"/>
        <v>149.97</v>
      </c>
      <c r="H767" s="1228">
        <f t="shared" si="224"/>
        <v>36.130000000000003</v>
      </c>
      <c r="I767" s="1235">
        <f t="shared" si="225"/>
        <v>186.1</v>
      </c>
    </row>
    <row r="768" spans="1:9" s="471" customFormat="1" x14ac:dyDescent="0.25">
      <c r="A768" s="469" t="s">
        <v>966</v>
      </c>
      <c r="B768" s="1268">
        <v>12</v>
      </c>
      <c r="C768" s="1227">
        <f t="shared" si="228"/>
        <v>7.5949367088607597E-2</v>
      </c>
      <c r="D768" s="1228">
        <v>743.45</v>
      </c>
      <c r="E768" s="1228">
        <f t="shared" si="227"/>
        <v>56.46455696202532</v>
      </c>
      <c r="F768" s="1244">
        <v>1</v>
      </c>
      <c r="G768" s="1228">
        <f t="shared" si="223"/>
        <v>56.46</v>
      </c>
      <c r="H768" s="1228">
        <f t="shared" si="224"/>
        <v>13.6</v>
      </c>
      <c r="I768" s="1235">
        <f t="shared" si="225"/>
        <v>70.06</v>
      </c>
    </row>
    <row r="769" spans="1:9" x14ac:dyDescent="0.25">
      <c r="A769" s="469" t="s">
        <v>966</v>
      </c>
      <c r="B769" s="1268">
        <v>10</v>
      </c>
      <c r="C769" s="1227">
        <f t="shared" si="228"/>
        <v>6.3291139240506333E-2</v>
      </c>
      <c r="D769" s="1228">
        <v>695</v>
      </c>
      <c r="E769" s="1228">
        <f t="shared" si="227"/>
        <v>43.9873417721519</v>
      </c>
      <c r="F769" s="1244">
        <v>1</v>
      </c>
      <c r="G769" s="1228">
        <f t="shared" si="223"/>
        <v>43.99</v>
      </c>
      <c r="H769" s="1228">
        <f t="shared" si="224"/>
        <v>10.6</v>
      </c>
      <c r="I769" s="1235">
        <f t="shared" si="225"/>
        <v>54.59</v>
      </c>
    </row>
    <row r="770" spans="1:9" x14ac:dyDescent="0.25">
      <c r="A770" s="469" t="s">
        <v>966</v>
      </c>
      <c r="B770" s="1268">
        <v>48</v>
      </c>
      <c r="C770" s="1227">
        <f t="shared" si="228"/>
        <v>0.30379746835443039</v>
      </c>
      <c r="D770" s="1228">
        <v>785</v>
      </c>
      <c r="E770" s="1228">
        <f t="shared" si="227"/>
        <v>238.48101265822785</v>
      </c>
      <c r="F770" s="1244">
        <v>1</v>
      </c>
      <c r="G770" s="1228">
        <f t="shared" si="223"/>
        <v>238.48</v>
      </c>
      <c r="H770" s="1228">
        <f t="shared" si="224"/>
        <v>57.45</v>
      </c>
      <c r="I770" s="1235">
        <f t="shared" si="225"/>
        <v>295.93</v>
      </c>
    </row>
    <row r="771" spans="1:9" x14ac:dyDescent="0.25">
      <c r="A771" s="469" t="s">
        <v>966</v>
      </c>
      <c r="B771" s="1268">
        <v>48</v>
      </c>
      <c r="C771" s="1227">
        <f t="shared" si="228"/>
        <v>0.30379746835443039</v>
      </c>
      <c r="D771" s="1228">
        <v>743.45</v>
      </c>
      <c r="E771" s="1228">
        <f t="shared" si="227"/>
        <v>225.85822784810128</v>
      </c>
      <c r="F771" s="1244">
        <v>1</v>
      </c>
      <c r="G771" s="1228">
        <f t="shared" si="223"/>
        <v>225.86</v>
      </c>
      <c r="H771" s="1228">
        <f t="shared" si="224"/>
        <v>54.41</v>
      </c>
      <c r="I771" s="1235">
        <f t="shared" si="225"/>
        <v>280.27</v>
      </c>
    </row>
    <row r="772" spans="1:9" s="483" customFormat="1" x14ac:dyDescent="0.25">
      <c r="A772" s="469" t="s">
        <v>966</v>
      </c>
      <c r="B772" s="1268">
        <v>24</v>
      </c>
      <c r="C772" s="1227">
        <f t="shared" si="228"/>
        <v>0.15189873417721519</v>
      </c>
      <c r="D772" s="1228">
        <v>743.45</v>
      </c>
      <c r="E772" s="1228">
        <f t="shared" si="227"/>
        <v>112.92911392405064</v>
      </c>
      <c r="F772" s="1244">
        <v>1</v>
      </c>
      <c r="G772" s="1228">
        <f t="shared" si="223"/>
        <v>112.93</v>
      </c>
      <c r="H772" s="1228">
        <f t="shared" si="224"/>
        <v>27.2</v>
      </c>
      <c r="I772" s="1235">
        <f t="shared" si="225"/>
        <v>140.13</v>
      </c>
    </row>
    <row r="773" spans="1:9" x14ac:dyDescent="0.25">
      <c r="A773" s="469" t="s">
        <v>966</v>
      </c>
      <c r="B773" s="1268">
        <v>76</v>
      </c>
      <c r="C773" s="1227">
        <f t="shared" si="228"/>
        <v>0.48101265822784811</v>
      </c>
      <c r="D773" s="1228">
        <v>743.45</v>
      </c>
      <c r="E773" s="1228">
        <f t="shared" si="227"/>
        <v>357.60886075949372</v>
      </c>
      <c r="F773" s="1244">
        <v>1</v>
      </c>
      <c r="G773" s="1228">
        <f t="shared" si="223"/>
        <v>357.61</v>
      </c>
      <c r="H773" s="1228">
        <f t="shared" si="224"/>
        <v>86.15</v>
      </c>
      <c r="I773" s="1235">
        <f t="shared" si="225"/>
        <v>443.76</v>
      </c>
    </row>
    <row r="774" spans="1:9" x14ac:dyDescent="0.25">
      <c r="A774" s="469" t="s">
        <v>966</v>
      </c>
      <c r="B774" s="1268">
        <v>36</v>
      </c>
      <c r="C774" s="1227">
        <f t="shared" si="228"/>
        <v>0.22784810126582278</v>
      </c>
      <c r="D774" s="1228">
        <v>743.45</v>
      </c>
      <c r="E774" s="1228">
        <f t="shared" si="227"/>
        <v>169.39367088607597</v>
      </c>
      <c r="F774" s="1244">
        <v>1</v>
      </c>
      <c r="G774" s="1228">
        <f t="shared" si="223"/>
        <v>169.39</v>
      </c>
      <c r="H774" s="1228">
        <f t="shared" si="224"/>
        <v>40.81</v>
      </c>
      <c r="I774" s="1235">
        <f t="shared" si="225"/>
        <v>210.2</v>
      </c>
    </row>
    <row r="775" spans="1:9" x14ac:dyDescent="0.25">
      <c r="A775" s="469" t="s">
        <v>966</v>
      </c>
      <c r="B775" s="1268">
        <v>60</v>
      </c>
      <c r="C775" s="1227">
        <f t="shared" si="228"/>
        <v>0.379746835443038</v>
      </c>
      <c r="D775" s="1228">
        <v>743.45</v>
      </c>
      <c r="E775" s="1228">
        <f t="shared" si="227"/>
        <v>282.32278481012662</v>
      </c>
      <c r="F775" s="1244">
        <v>1</v>
      </c>
      <c r="G775" s="1228">
        <f t="shared" si="223"/>
        <v>282.32</v>
      </c>
      <c r="H775" s="1228">
        <f t="shared" si="224"/>
        <v>68.010000000000005</v>
      </c>
      <c r="I775" s="1235">
        <f t="shared" si="225"/>
        <v>350.33</v>
      </c>
    </row>
    <row r="776" spans="1:9" x14ac:dyDescent="0.25">
      <c r="A776" s="469" t="s">
        <v>966</v>
      </c>
      <c r="B776" s="1268">
        <v>36</v>
      </c>
      <c r="C776" s="1227">
        <f t="shared" si="228"/>
        <v>0.22784810126582278</v>
      </c>
      <c r="D776" s="1228">
        <v>743.45</v>
      </c>
      <c r="E776" s="1228">
        <f t="shared" si="227"/>
        <v>169.39367088607597</v>
      </c>
      <c r="F776" s="1244">
        <v>1</v>
      </c>
      <c r="G776" s="1228">
        <f t="shared" si="223"/>
        <v>169.39</v>
      </c>
      <c r="H776" s="1228">
        <f t="shared" si="224"/>
        <v>40.81</v>
      </c>
      <c r="I776" s="1235">
        <f t="shared" si="225"/>
        <v>210.2</v>
      </c>
    </row>
    <row r="777" spans="1:9" ht="33" x14ac:dyDescent="0.25">
      <c r="A777" s="265" t="s">
        <v>8</v>
      </c>
      <c r="B777" s="1268"/>
      <c r="C777" s="1227"/>
      <c r="D777" s="1228"/>
      <c r="E777" s="1228"/>
      <c r="F777" s="1244"/>
      <c r="G777" s="1238">
        <f>SUM(G778:G791)</f>
        <v>2178.11</v>
      </c>
      <c r="H777" s="1238">
        <f>SUM(H778:H791)</f>
        <v>524.70000000000005</v>
      </c>
      <c r="I777" s="1239">
        <f>SUM(I778:I791)</f>
        <v>2702.81</v>
      </c>
    </row>
    <row r="778" spans="1:9" x14ac:dyDescent="0.25">
      <c r="A778" s="469" t="s">
        <v>62</v>
      </c>
      <c r="B778" s="1268">
        <v>36</v>
      </c>
      <c r="C778" s="1227">
        <f t="shared" ref="C778:C826" si="229">B778/158</f>
        <v>0.22784810126582278</v>
      </c>
      <c r="D778" s="1228">
        <v>600</v>
      </c>
      <c r="E778" s="1228">
        <f t="shared" si="227"/>
        <v>136.70886075949366</v>
      </c>
      <c r="F778" s="1244">
        <v>1</v>
      </c>
      <c r="G778" s="1228">
        <f t="shared" ref="G778:G791" si="230">ROUND(E778*F778,2)</f>
        <v>136.71</v>
      </c>
      <c r="H778" s="1228">
        <f t="shared" si="224"/>
        <v>32.93</v>
      </c>
      <c r="I778" s="1235">
        <f t="shared" ref="I778:I791" si="231">G778+H778</f>
        <v>169.64000000000001</v>
      </c>
    </row>
    <row r="779" spans="1:9" x14ac:dyDescent="0.25">
      <c r="A779" s="469" t="s">
        <v>62</v>
      </c>
      <c r="B779" s="1268">
        <v>24</v>
      </c>
      <c r="C779" s="1227">
        <f t="shared" si="229"/>
        <v>0.15189873417721519</v>
      </c>
      <c r="D779" s="1228">
        <v>549.29999999999995</v>
      </c>
      <c r="E779" s="1228">
        <f t="shared" si="227"/>
        <v>83.437974683544297</v>
      </c>
      <c r="F779" s="1244">
        <v>1</v>
      </c>
      <c r="G779" s="1228">
        <f t="shared" si="230"/>
        <v>83.44</v>
      </c>
      <c r="H779" s="1228">
        <f t="shared" si="224"/>
        <v>20.100000000000001</v>
      </c>
      <c r="I779" s="1235">
        <f t="shared" si="231"/>
        <v>103.53999999999999</v>
      </c>
    </row>
    <row r="780" spans="1:9" x14ac:dyDescent="0.25">
      <c r="A780" s="469" t="s">
        <v>62</v>
      </c>
      <c r="B780" s="1268">
        <v>36</v>
      </c>
      <c r="C780" s="1227">
        <f t="shared" si="229"/>
        <v>0.22784810126582278</v>
      </c>
      <c r="D780" s="1228">
        <v>549.29999999999995</v>
      </c>
      <c r="E780" s="1228">
        <f t="shared" si="227"/>
        <v>125.15696202531645</v>
      </c>
      <c r="F780" s="1244">
        <v>1</v>
      </c>
      <c r="G780" s="1228">
        <f t="shared" si="230"/>
        <v>125.16</v>
      </c>
      <c r="H780" s="1228">
        <f t="shared" si="224"/>
        <v>30.15</v>
      </c>
      <c r="I780" s="1235">
        <f t="shared" si="231"/>
        <v>155.31</v>
      </c>
    </row>
    <row r="781" spans="1:9" x14ac:dyDescent="0.25">
      <c r="A781" s="469" t="s">
        <v>62</v>
      </c>
      <c r="B781" s="1268">
        <v>78</v>
      </c>
      <c r="C781" s="1227">
        <f t="shared" si="229"/>
        <v>0.49367088607594939</v>
      </c>
      <c r="D781" s="1228">
        <v>549.29999999999995</v>
      </c>
      <c r="E781" s="1228">
        <f t="shared" si="227"/>
        <v>271.173417721519</v>
      </c>
      <c r="F781" s="1244">
        <v>1</v>
      </c>
      <c r="G781" s="1228">
        <f t="shared" si="230"/>
        <v>271.17</v>
      </c>
      <c r="H781" s="1228">
        <f t="shared" si="224"/>
        <v>65.319999999999993</v>
      </c>
      <c r="I781" s="1235">
        <f t="shared" si="231"/>
        <v>336.49</v>
      </c>
    </row>
    <row r="782" spans="1:9" s="483" customFormat="1" x14ac:dyDescent="0.25">
      <c r="A782" s="469" t="s">
        <v>62</v>
      </c>
      <c r="B782" s="1268">
        <v>70</v>
      </c>
      <c r="C782" s="1227">
        <f t="shared" si="229"/>
        <v>0.44303797468354428</v>
      </c>
      <c r="D782" s="1228">
        <v>549.29999999999995</v>
      </c>
      <c r="E782" s="1228">
        <f t="shared" si="227"/>
        <v>243.36075949367086</v>
      </c>
      <c r="F782" s="1244">
        <v>1</v>
      </c>
      <c r="G782" s="1228">
        <f t="shared" si="230"/>
        <v>243.36</v>
      </c>
      <c r="H782" s="1228">
        <f t="shared" si="224"/>
        <v>58.63</v>
      </c>
      <c r="I782" s="1235">
        <f>G782+H782</f>
        <v>301.99</v>
      </c>
    </row>
    <row r="783" spans="1:9" x14ac:dyDescent="0.25">
      <c r="A783" s="469" t="s">
        <v>62</v>
      </c>
      <c r="B783" s="1268">
        <v>40</v>
      </c>
      <c r="C783" s="1227">
        <f t="shared" si="229"/>
        <v>0.25316455696202533</v>
      </c>
      <c r="D783" s="1228">
        <v>549.29999999999995</v>
      </c>
      <c r="E783" s="1228">
        <f t="shared" si="227"/>
        <v>139.0632911392405</v>
      </c>
      <c r="F783" s="1244">
        <v>1</v>
      </c>
      <c r="G783" s="1228">
        <f t="shared" si="230"/>
        <v>139.06</v>
      </c>
      <c r="H783" s="1228">
        <f t="shared" si="224"/>
        <v>33.5</v>
      </c>
      <c r="I783" s="1235">
        <f t="shared" si="231"/>
        <v>172.56</v>
      </c>
    </row>
    <row r="784" spans="1:9" x14ac:dyDescent="0.25">
      <c r="A784" s="469" t="s">
        <v>62</v>
      </c>
      <c r="B784" s="1268">
        <v>56</v>
      </c>
      <c r="C784" s="1227">
        <f t="shared" si="229"/>
        <v>0.35443037974683544</v>
      </c>
      <c r="D784" s="1228">
        <v>549.29999999999995</v>
      </c>
      <c r="E784" s="1228">
        <f t="shared" si="227"/>
        <v>194.68860759493668</v>
      </c>
      <c r="F784" s="1244">
        <v>1</v>
      </c>
      <c r="G784" s="1228">
        <f t="shared" si="230"/>
        <v>194.69</v>
      </c>
      <c r="H784" s="1228">
        <f t="shared" si="224"/>
        <v>46.9</v>
      </c>
      <c r="I784" s="1235">
        <f t="shared" si="231"/>
        <v>241.59</v>
      </c>
    </row>
    <row r="785" spans="1:9" x14ac:dyDescent="0.25">
      <c r="A785" s="469" t="s">
        <v>62</v>
      </c>
      <c r="B785" s="1268">
        <v>32</v>
      </c>
      <c r="C785" s="1227">
        <f t="shared" si="229"/>
        <v>0.20253164556962025</v>
      </c>
      <c r="D785" s="1228">
        <v>549.29999999999995</v>
      </c>
      <c r="E785" s="1228">
        <f t="shared" si="227"/>
        <v>111.2506329113924</v>
      </c>
      <c r="F785" s="1244">
        <v>1</v>
      </c>
      <c r="G785" s="1228">
        <f t="shared" si="230"/>
        <v>111.25</v>
      </c>
      <c r="H785" s="1228">
        <f t="shared" si="224"/>
        <v>26.8</v>
      </c>
      <c r="I785" s="1235">
        <f t="shared" si="231"/>
        <v>138.05000000000001</v>
      </c>
    </row>
    <row r="786" spans="1:9" x14ac:dyDescent="0.25">
      <c r="A786" s="469" t="s">
        <v>62</v>
      </c>
      <c r="B786" s="1268">
        <v>20</v>
      </c>
      <c r="C786" s="1227">
        <f t="shared" si="229"/>
        <v>0.12658227848101267</v>
      </c>
      <c r="D786" s="1228">
        <v>549.29999999999995</v>
      </c>
      <c r="E786" s="1228">
        <f t="shared" si="227"/>
        <v>69.531645569620252</v>
      </c>
      <c r="F786" s="1244">
        <v>1</v>
      </c>
      <c r="G786" s="1228">
        <f t="shared" si="230"/>
        <v>69.53</v>
      </c>
      <c r="H786" s="1228">
        <f t="shared" si="224"/>
        <v>16.75</v>
      </c>
      <c r="I786" s="1235">
        <f t="shared" si="231"/>
        <v>86.28</v>
      </c>
    </row>
    <row r="787" spans="1:9" x14ac:dyDescent="0.25">
      <c r="A787" s="469" t="s">
        <v>62</v>
      </c>
      <c r="B787" s="1268">
        <v>44</v>
      </c>
      <c r="C787" s="1227">
        <f t="shared" si="229"/>
        <v>0.27848101265822783</v>
      </c>
      <c r="D787" s="1228">
        <v>549.29999999999995</v>
      </c>
      <c r="E787" s="1228">
        <f t="shared" si="227"/>
        <v>152.96962025316455</v>
      </c>
      <c r="F787" s="1244">
        <v>1</v>
      </c>
      <c r="G787" s="1228">
        <f t="shared" si="230"/>
        <v>152.97</v>
      </c>
      <c r="H787" s="1228">
        <f t="shared" si="224"/>
        <v>36.85</v>
      </c>
      <c r="I787" s="1235">
        <f t="shared" si="231"/>
        <v>189.82</v>
      </c>
    </row>
    <row r="788" spans="1:9" x14ac:dyDescent="0.25">
      <c r="A788" s="469" t="s">
        <v>62</v>
      </c>
      <c r="B788" s="1268">
        <v>64</v>
      </c>
      <c r="C788" s="1227">
        <f t="shared" si="229"/>
        <v>0.4050632911392405</v>
      </c>
      <c r="D788" s="1228">
        <v>430</v>
      </c>
      <c r="E788" s="1228">
        <f t="shared" si="227"/>
        <v>174.17721518987341</v>
      </c>
      <c r="F788" s="1244">
        <v>1</v>
      </c>
      <c r="G788" s="1228">
        <f t="shared" si="230"/>
        <v>174.18</v>
      </c>
      <c r="H788" s="1228">
        <f t="shared" si="224"/>
        <v>41.96</v>
      </c>
      <c r="I788" s="1235">
        <f t="shared" si="231"/>
        <v>216.14000000000001</v>
      </c>
    </row>
    <row r="789" spans="1:9" x14ac:dyDescent="0.25">
      <c r="A789" s="469" t="s">
        <v>62</v>
      </c>
      <c r="B789" s="1268">
        <v>34</v>
      </c>
      <c r="C789" s="1227">
        <f t="shared" si="229"/>
        <v>0.21518987341772153</v>
      </c>
      <c r="D789" s="1228">
        <v>549.29999999999995</v>
      </c>
      <c r="E789" s="1228">
        <f t="shared" si="227"/>
        <v>118.20379746835442</v>
      </c>
      <c r="F789" s="1244">
        <v>1</v>
      </c>
      <c r="G789" s="1228">
        <f t="shared" si="230"/>
        <v>118.2</v>
      </c>
      <c r="H789" s="1228">
        <f t="shared" si="224"/>
        <v>28.47</v>
      </c>
      <c r="I789" s="1235">
        <f t="shared" si="231"/>
        <v>146.67000000000002</v>
      </c>
    </row>
    <row r="790" spans="1:9" x14ac:dyDescent="0.25">
      <c r="A790" s="469" t="s">
        <v>62</v>
      </c>
      <c r="B790" s="1268">
        <v>66</v>
      </c>
      <c r="C790" s="1227">
        <f t="shared" si="229"/>
        <v>0.41772151898734178</v>
      </c>
      <c r="D790" s="1228">
        <v>658.21</v>
      </c>
      <c r="E790" s="1228">
        <f t="shared" si="227"/>
        <v>274.94848101265825</v>
      </c>
      <c r="F790" s="1244">
        <v>1</v>
      </c>
      <c r="G790" s="1228">
        <f t="shared" si="230"/>
        <v>274.95</v>
      </c>
      <c r="H790" s="1228">
        <f t="shared" si="224"/>
        <v>66.239999999999995</v>
      </c>
      <c r="I790" s="1235">
        <f t="shared" si="231"/>
        <v>341.19</v>
      </c>
    </row>
    <row r="791" spans="1:9" x14ac:dyDescent="0.25">
      <c r="A791" s="469" t="s">
        <v>62</v>
      </c>
      <c r="B791" s="1268">
        <v>24</v>
      </c>
      <c r="C791" s="1227">
        <f t="shared" si="229"/>
        <v>0.15189873417721519</v>
      </c>
      <c r="D791" s="1228">
        <v>549.29999999999995</v>
      </c>
      <c r="E791" s="1228">
        <f t="shared" si="227"/>
        <v>83.437974683544297</v>
      </c>
      <c r="F791" s="1244">
        <v>1</v>
      </c>
      <c r="G791" s="1228">
        <f t="shared" si="230"/>
        <v>83.44</v>
      </c>
      <c r="H791" s="1228">
        <f t="shared" si="224"/>
        <v>20.100000000000001</v>
      </c>
      <c r="I791" s="1235">
        <f t="shared" si="231"/>
        <v>103.53999999999999</v>
      </c>
    </row>
    <row r="792" spans="1:9" ht="49.5" x14ac:dyDescent="0.25">
      <c r="A792" s="465" t="s">
        <v>2569</v>
      </c>
      <c r="B792" s="1271"/>
      <c r="C792" s="1240"/>
      <c r="D792" s="1230"/>
      <c r="E792" s="1230"/>
      <c r="F792" s="1241"/>
      <c r="G792" s="1232">
        <f>G793+G797+G806</f>
        <v>1104.5999999999999</v>
      </c>
      <c r="H792" s="1232">
        <f>H793+H797+H806</f>
        <v>266.10000000000002</v>
      </c>
      <c r="I792" s="1234">
        <f>I793+I797+I806</f>
        <v>1370.6999999999998</v>
      </c>
    </row>
    <row r="793" spans="1:9" ht="33" x14ac:dyDescent="0.25">
      <c r="A793" s="265" t="s">
        <v>10</v>
      </c>
      <c r="B793" s="1268"/>
      <c r="C793" s="1227"/>
      <c r="D793" s="1228"/>
      <c r="E793" s="1228"/>
      <c r="F793" s="1254"/>
      <c r="G793" s="1238">
        <f>SUM(G794:G796)</f>
        <v>188.21</v>
      </c>
      <c r="H793" s="1238">
        <f>SUM(H794:H796)</f>
        <v>45.34</v>
      </c>
      <c r="I793" s="1239">
        <f>SUM(I794:I796)</f>
        <v>233.55</v>
      </c>
    </row>
    <row r="794" spans="1:9" x14ac:dyDescent="0.25">
      <c r="A794" s="484" t="s">
        <v>2570</v>
      </c>
      <c r="B794" s="1268">
        <v>7</v>
      </c>
      <c r="C794" s="1227">
        <f t="shared" si="229"/>
        <v>4.4303797468354431E-2</v>
      </c>
      <c r="D794" s="1228">
        <v>1325.9</v>
      </c>
      <c r="E794" s="1228">
        <f t="shared" ref="E794:E813" si="232">D794*C794</f>
        <v>58.742405063291145</v>
      </c>
      <c r="F794" s="1229">
        <v>1</v>
      </c>
      <c r="G794" s="1228">
        <f t="shared" ref="G794:G805" si="233">ROUND(E794*F794,2)</f>
        <v>58.74</v>
      </c>
      <c r="H794" s="1228">
        <f t="shared" ref="H794:H805" si="234">ROUND(G794*0.2409,2)</f>
        <v>14.15</v>
      </c>
      <c r="I794" s="1235">
        <f t="shared" ref="I794:I805" si="235">G794+H794</f>
        <v>72.89</v>
      </c>
    </row>
    <row r="795" spans="1:9" x14ac:dyDescent="0.25">
      <c r="A795" s="256" t="s">
        <v>656</v>
      </c>
      <c r="B795" s="1268">
        <v>4</v>
      </c>
      <c r="C795" s="1227">
        <f t="shared" si="229"/>
        <v>2.5316455696202531E-2</v>
      </c>
      <c r="D795" s="1228">
        <v>1136.49</v>
      </c>
      <c r="E795" s="1228">
        <f t="shared" si="232"/>
        <v>28.771898734177213</v>
      </c>
      <c r="F795" s="1229">
        <v>1</v>
      </c>
      <c r="G795" s="1228">
        <f t="shared" si="233"/>
        <v>28.77</v>
      </c>
      <c r="H795" s="1228">
        <f t="shared" si="234"/>
        <v>6.93</v>
      </c>
      <c r="I795" s="1235">
        <f t="shared" si="235"/>
        <v>35.700000000000003</v>
      </c>
    </row>
    <row r="796" spans="1:9" x14ac:dyDescent="0.25">
      <c r="A796" s="256" t="s">
        <v>2311</v>
      </c>
      <c r="B796" s="1268">
        <v>14</v>
      </c>
      <c r="C796" s="1227">
        <f t="shared" si="229"/>
        <v>8.8607594936708861E-2</v>
      </c>
      <c r="D796" s="1228">
        <v>1136.49</v>
      </c>
      <c r="E796" s="1228">
        <f t="shared" si="232"/>
        <v>100.70164556962025</v>
      </c>
      <c r="F796" s="1229">
        <v>1</v>
      </c>
      <c r="G796" s="1228">
        <f t="shared" si="233"/>
        <v>100.7</v>
      </c>
      <c r="H796" s="1228">
        <f t="shared" si="234"/>
        <v>24.26</v>
      </c>
      <c r="I796" s="1235">
        <f t="shared" si="235"/>
        <v>124.96000000000001</v>
      </c>
    </row>
    <row r="797" spans="1:9" ht="33" x14ac:dyDescent="0.25">
      <c r="A797" s="265" t="s">
        <v>8</v>
      </c>
      <c r="B797" s="1268"/>
      <c r="C797" s="1227"/>
      <c r="D797" s="1228"/>
      <c r="E797" s="1228"/>
      <c r="F797" s="1229"/>
      <c r="G797" s="1238">
        <f>SUM(G798:G805)</f>
        <v>527</v>
      </c>
      <c r="H797" s="1238">
        <f>SUM(H798:H805)</f>
        <v>126.95000000000002</v>
      </c>
      <c r="I797" s="1239">
        <f>SUM(I798:I805)</f>
        <v>653.95000000000005</v>
      </c>
    </row>
    <row r="798" spans="1:9" x14ac:dyDescent="0.25">
      <c r="A798" s="484" t="s">
        <v>995</v>
      </c>
      <c r="B798" s="1268">
        <v>16</v>
      </c>
      <c r="C798" s="1227">
        <f t="shared" si="229"/>
        <v>0.10126582278481013</v>
      </c>
      <c r="D798" s="1228">
        <v>743.45</v>
      </c>
      <c r="E798" s="1228">
        <f t="shared" si="232"/>
        <v>75.286075949367088</v>
      </c>
      <c r="F798" s="1229">
        <v>1</v>
      </c>
      <c r="G798" s="1228">
        <f t="shared" si="233"/>
        <v>75.290000000000006</v>
      </c>
      <c r="H798" s="1228">
        <f t="shared" si="234"/>
        <v>18.14</v>
      </c>
      <c r="I798" s="1235">
        <f t="shared" si="235"/>
        <v>93.43</v>
      </c>
    </row>
    <row r="799" spans="1:9" x14ac:dyDescent="0.25">
      <c r="A799" s="484" t="s">
        <v>995</v>
      </c>
      <c r="B799" s="1268">
        <v>22</v>
      </c>
      <c r="C799" s="1227">
        <f t="shared" si="229"/>
        <v>0.13924050632911392</v>
      </c>
      <c r="D799" s="1228">
        <v>743.45</v>
      </c>
      <c r="E799" s="1228">
        <f t="shared" si="232"/>
        <v>103.51835443037974</v>
      </c>
      <c r="F799" s="1229">
        <v>1</v>
      </c>
      <c r="G799" s="1228">
        <f t="shared" si="233"/>
        <v>103.52</v>
      </c>
      <c r="H799" s="1228">
        <f t="shared" si="234"/>
        <v>24.94</v>
      </c>
      <c r="I799" s="1235">
        <f t="shared" si="235"/>
        <v>128.46</v>
      </c>
    </row>
    <row r="800" spans="1:9" x14ac:dyDescent="0.25">
      <c r="A800" s="484" t="s">
        <v>995</v>
      </c>
      <c r="B800" s="1268">
        <v>23</v>
      </c>
      <c r="C800" s="1227">
        <f t="shared" si="229"/>
        <v>0.14556962025316456</v>
      </c>
      <c r="D800" s="1228">
        <v>743.45</v>
      </c>
      <c r="E800" s="1228">
        <f t="shared" si="232"/>
        <v>108.22373417721519</v>
      </c>
      <c r="F800" s="1229">
        <v>1</v>
      </c>
      <c r="G800" s="1228">
        <f t="shared" si="233"/>
        <v>108.22</v>
      </c>
      <c r="H800" s="1228">
        <f t="shared" si="234"/>
        <v>26.07</v>
      </c>
      <c r="I800" s="1235">
        <f t="shared" si="235"/>
        <v>134.29</v>
      </c>
    </row>
    <row r="801" spans="1:9" x14ac:dyDescent="0.25">
      <c r="A801" s="256" t="s">
        <v>995</v>
      </c>
      <c r="B801" s="1268">
        <v>24</v>
      </c>
      <c r="C801" s="1227">
        <f t="shared" si="229"/>
        <v>0.15189873417721519</v>
      </c>
      <c r="D801" s="1228">
        <v>743.45</v>
      </c>
      <c r="E801" s="1228">
        <f t="shared" si="232"/>
        <v>112.92911392405064</v>
      </c>
      <c r="F801" s="1229">
        <v>1</v>
      </c>
      <c r="G801" s="1228">
        <f t="shared" si="233"/>
        <v>112.93</v>
      </c>
      <c r="H801" s="1228">
        <f t="shared" si="234"/>
        <v>27.2</v>
      </c>
      <c r="I801" s="1235">
        <f t="shared" si="235"/>
        <v>140.13</v>
      </c>
    </row>
    <row r="802" spans="1:9" x14ac:dyDescent="0.25">
      <c r="A802" s="484" t="s">
        <v>995</v>
      </c>
      <c r="B802" s="1268">
        <v>5</v>
      </c>
      <c r="C802" s="1227">
        <f t="shared" si="229"/>
        <v>3.1645569620253167E-2</v>
      </c>
      <c r="D802" s="1228">
        <v>743.45</v>
      </c>
      <c r="E802" s="1228">
        <f t="shared" si="232"/>
        <v>23.52689873417722</v>
      </c>
      <c r="F802" s="1229">
        <v>1</v>
      </c>
      <c r="G802" s="1228">
        <f t="shared" si="233"/>
        <v>23.53</v>
      </c>
      <c r="H802" s="1228">
        <f t="shared" si="234"/>
        <v>5.67</v>
      </c>
      <c r="I802" s="1235">
        <f t="shared" si="235"/>
        <v>29.200000000000003</v>
      </c>
    </row>
    <row r="803" spans="1:9" x14ac:dyDescent="0.25">
      <c r="A803" s="484" t="s">
        <v>995</v>
      </c>
      <c r="B803" s="1268">
        <v>4</v>
      </c>
      <c r="C803" s="1227">
        <f t="shared" si="229"/>
        <v>2.5316455696202531E-2</v>
      </c>
      <c r="D803" s="1228">
        <v>743.45</v>
      </c>
      <c r="E803" s="1228">
        <f t="shared" si="232"/>
        <v>18.821518987341772</v>
      </c>
      <c r="F803" s="1229">
        <v>1</v>
      </c>
      <c r="G803" s="1228">
        <f t="shared" si="233"/>
        <v>18.82</v>
      </c>
      <c r="H803" s="1228">
        <f t="shared" si="234"/>
        <v>4.53</v>
      </c>
      <c r="I803" s="1235">
        <f t="shared" si="235"/>
        <v>23.35</v>
      </c>
    </row>
    <row r="804" spans="1:9" x14ac:dyDescent="0.25">
      <c r="A804" s="256" t="s">
        <v>964</v>
      </c>
      <c r="B804" s="1268">
        <v>10</v>
      </c>
      <c r="C804" s="1227">
        <f t="shared" si="229"/>
        <v>6.3291139240506333E-2</v>
      </c>
      <c r="D804" s="1228">
        <v>743.45</v>
      </c>
      <c r="E804" s="1228">
        <f t="shared" si="232"/>
        <v>47.053797468354439</v>
      </c>
      <c r="F804" s="1229">
        <v>1</v>
      </c>
      <c r="G804" s="1228">
        <f t="shared" si="233"/>
        <v>47.05</v>
      </c>
      <c r="H804" s="1228">
        <f t="shared" si="234"/>
        <v>11.33</v>
      </c>
      <c r="I804" s="1235">
        <f t="shared" si="235"/>
        <v>58.379999999999995</v>
      </c>
    </row>
    <row r="805" spans="1:9" x14ac:dyDescent="0.25">
      <c r="A805" s="484" t="s">
        <v>612</v>
      </c>
      <c r="B805" s="1268">
        <v>8</v>
      </c>
      <c r="C805" s="1227">
        <f t="shared" si="229"/>
        <v>5.0632911392405063E-2</v>
      </c>
      <c r="D805" s="1228">
        <v>743.45</v>
      </c>
      <c r="E805" s="1228">
        <f t="shared" si="232"/>
        <v>37.643037974683544</v>
      </c>
      <c r="F805" s="1229">
        <v>1</v>
      </c>
      <c r="G805" s="1228">
        <f t="shared" si="233"/>
        <v>37.64</v>
      </c>
      <c r="H805" s="1228">
        <f t="shared" si="234"/>
        <v>9.07</v>
      </c>
      <c r="I805" s="1235">
        <f t="shared" si="235"/>
        <v>46.71</v>
      </c>
    </row>
    <row r="806" spans="1:9" ht="33" x14ac:dyDescent="0.25">
      <c r="A806" s="265" t="s">
        <v>9</v>
      </c>
      <c r="B806" s="1268"/>
      <c r="C806" s="1227"/>
      <c r="D806" s="1228"/>
      <c r="E806" s="1228"/>
      <c r="F806" s="1229"/>
      <c r="G806" s="1238">
        <f>SUM(G807:G813)</f>
        <v>389.39</v>
      </c>
      <c r="H806" s="1238">
        <f>SUM(H807:H813)</f>
        <v>93.81</v>
      </c>
      <c r="I806" s="1239">
        <f>SUM(I807:I813)</f>
        <v>483.19999999999993</v>
      </c>
    </row>
    <row r="807" spans="1:9" x14ac:dyDescent="0.25">
      <c r="A807" s="484" t="s">
        <v>62</v>
      </c>
      <c r="B807" s="1268">
        <v>8</v>
      </c>
      <c r="C807" s="1227">
        <f t="shared" si="229"/>
        <v>5.0632911392405063E-2</v>
      </c>
      <c r="D807" s="1228">
        <v>549.29999999999995</v>
      </c>
      <c r="E807" s="1228">
        <f t="shared" si="232"/>
        <v>27.8126582278481</v>
      </c>
      <c r="F807" s="1229">
        <v>1</v>
      </c>
      <c r="G807" s="1228">
        <f t="shared" ref="G807:G813" si="236">ROUND(E807*F807,2)</f>
        <v>27.81</v>
      </c>
      <c r="H807" s="1228">
        <f t="shared" ref="H807:H813" si="237">ROUND(G807*0.2409,2)</f>
        <v>6.7</v>
      </c>
      <c r="I807" s="1235">
        <f t="shared" ref="I807:I813" si="238">G807+H807</f>
        <v>34.51</v>
      </c>
    </row>
    <row r="808" spans="1:9" x14ac:dyDescent="0.25">
      <c r="A808" s="484" t="s">
        <v>62</v>
      </c>
      <c r="B808" s="1268">
        <v>47</v>
      </c>
      <c r="C808" s="1227">
        <f t="shared" si="229"/>
        <v>0.29746835443037972</v>
      </c>
      <c r="D808" s="1228">
        <v>549.29999999999995</v>
      </c>
      <c r="E808" s="1228">
        <f t="shared" si="232"/>
        <v>163.39936708860756</v>
      </c>
      <c r="F808" s="1229">
        <v>1</v>
      </c>
      <c r="G808" s="1228">
        <f t="shared" si="236"/>
        <v>163.4</v>
      </c>
      <c r="H808" s="1228">
        <f t="shared" si="237"/>
        <v>39.36</v>
      </c>
      <c r="I808" s="1235">
        <f t="shared" si="238"/>
        <v>202.76</v>
      </c>
    </row>
    <row r="809" spans="1:9" x14ac:dyDescent="0.25">
      <c r="A809" s="484" t="s">
        <v>62</v>
      </c>
      <c r="B809" s="1268">
        <v>16</v>
      </c>
      <c r="C809" s="1227">
        <f t="shared" si="229"/>
        <v>0.10126582278481013</v>
      </c>
      <c r="D809" s="1228">
        <v>549.29999999999995</v>
      </c>
      <c r="E809" s="1228">
        <f t="shared" si="232"/>
        <v>55.625316455696201</v>
      </c>
      <c r="F809" s="1229">
        <v>1</v>
      </c>
      <c r="G809" s="1228">
        <f t="shared" si="236"/>
        <v>55.63</v>
      </c>
      <c r="H809" s="1228">
        <f t="shared" si="237"/>
        <v>13.4</v>
      </c>
      <c r="I809" s="1235">
        <f t="shared" si="238"/>
        <v>69.03</v>
      </c>
    </row>
    <row r="810" spans="1:9" x14ac:dyDescent="0.25">
      <c r="A810" s="484" t="s">
        <v>62</v>
      </c>
      <c r="B810" s="1268">
        <v>10</v>
      </c>
      <c r="C810" s="1227">
        <f t="shared" si="229"/>
        <v>6.3291139240506333E-2</v>
      </c>
      <c r="D810" s="1228">
        <v>549.29999999999995</v>
      </c>
      <c r="E810" s="1228">
        <f t="shared" si="232"/>
        <v>34.765822784810126</v>
      </c>
      <c r="F810" s="1229">
        <v>1</v>
      </c>
      <c r="G810" s="1228">
        <f t="shared" si="236"/>
        <v>34.770000000000003</v>
      </c>
      <c r="H810" s="1228">
        <f t="shared" si="237"/>
        <v>8.3800000000000008</v>
      </c>
      <c r="I810" s="1235">
        <f t="shared" si="238"/>
        <v>43.150000000000006</v>
      </c>
    </row>
    <row r="811" spans="1:9" x14ac:dyDescent="0.25">
      <c r="A811" s="484" t="s">
        <v>62</v>
      </c>
      <c r="B811" s="1268">
        <v>5</v>
      </c>
      <c r="C811" s="1227">
        <f t="shared" si="229"/>
        <v>3.1645569620253167E-2</v>
      </c>
      <c r="D811" s="1228">
        <v>549.29999999999995</v>
      </c>
      <c r="E811" s="1228">
        <f t="shared" si="232"/>
        <v>17.382911392405063</v>
      </c>
      <c r="F811" s="1229">
        <v>1</v>
      </c>
      <c r="G811" s="1228">
        <f t="shared" si="236"/>
        <v>17.38</v>
      </c>
      <c r="H811" s="1228">
        <f t="shared" si="237"/>
        <v>4.1900000000000004</v>
      </c>
      <c r="I811" s="1235">
        <f t="shared" si="238"/>
        <v>21.57</v>
      </c>
    </row>
    <row r="812" spans="1:9" x14ac:dyDescent="0.25">
      <c r="A812" s="481" t="s">
        <v>62</v>
      </c>
      <c r="B812" s="1269">
        <v>16</v>
      </c>
      <c r="C812" s="1227">
        <f t="shared" si="229"/>
        <v>0.10126582278481013</v>
      </c>
      <c r="D812" s="1236">
        <v>549.29999999999995</v>
      </c>
      <c r="E812" s="1228">
        <f t="shared" si="232"/>
        <v>55.625316455696201</v>
      </c>
      <c r="F812" s="1229">
        <v>1</v>
      </c>
      <c r="G812" s="1228">
        <f t="shared" si="236"/>
        <v>55.63</v>
      </c>
      <c r="H812" s="1228">
        <f t="shared" si="237"/>
        <v>13.4</v>
      </c>
      <c r="I812" s="1235">
        <f t="shared" si="238"/>
        <v>69.03</v>
      </c>
    </row>
    <row r="813" spans="1:9" x14ac:dyDescent="0.25">
      <c r="A813" s="484" t="s">
        <v>62</v>
      </c>
      <c r="B813" s="1268">
        <v>10</v>
      </c>
      <c r="C813" s="1227">
        <f t="shared" si="229"/>
        <v>6.3291139240506333E-2</v>
      </c>
      <c r="D813" s="1228">
        <v>549.29999999999995</v>
      </c>
      <c r="E813" s="1228">
        <f t="shared" si="232"/>
        <v>34.765822784810126</v>
      </c>
      <c r="F813" s="1229">
        <v>1</v>
      </c>
      <c r="G813" s="1228">
        <f t="shared" si="236"/>
        <v>34.770000000000003</v>
      </c>
      <c r="H813" s="1228">
        <f t="shared" si="237"/>
        <v>8.3800000000000008</v>
      </c>
      <c r="I813" s="1235">
        <f t="shared" si="238"/>
        <v>43.150000000000006</v>
      </c>
    </row>
    <row r="814" spans="1:9" ht="66" x14ac:dyDescent="0.25">
      <c r="A814" s="465" t="s">
        <v>2571</v>
      </c>
      <c r="B814" s="1271"/>
      <c r="C814" s="1240"/>
      <c r="D814" s="1230"/>
      <c r="E814" s="1230"/>
      <c r="F814" s="1241"/>
      <c r="G814" s="1232">
        <f>G815+G818+G823+G825</f>
        <v>77.2</v>
      </c>
      <c r="H814" s="1232">
        <f>H815+H818+H823+H825</f>
        <v>18.59</v>
      </c>
      <c r="I814" s="1234">
        <f>I815+I818+I823+I825</f>
        <v>95.79</v>
      </c>
    </row>
    <row r="815" spans="1:9" ht="33" x14ac:dyDescent="0.25">
      <c r="A815" s="265" t="s">
        <v>10</v>
      </c>
      <c r="B815" s="1268"/>
      <c r="C815" s="1227"/>
      <c r="D815" s="1228"/>
      <c r="E815" s="1228"/>
      <c r="F815" s="1229"/>
      <c r="G815" s="1238">
        <f>SUM(G816:G817)</f>
        <v>23.5</v>
      </c>
      <c r="H815" s="1238">
        <f>SUM(H816:H817)</f>
        <v>5.66</v>
      </c>
      <c r="I815" s="1239">
        <f>SUM(I816:I817)</f>
        <v>29.159999999999997</v>
      </c>
    </row>
    <row r="816" spans="1:9" x14ac:dyDescent="0.25">
      <c r="A816" s="479" t="s">
        <v>2572</v>
      </c>
      <c r="B816" s="1270">
        <v>2</v>
      </c>
      <c r="C816" s="1227">
        <f t="shared" si="229"/>
        <v>1.2658227848101266E-2</v>
      </c>
      <c r="D816" s="1258">
        <v>1136.49</v>
      </c>
      <c r="E816" s="1258">
        <f>D816*C816</f>
        <v>14.385949367088607</v>
      </c>
      <c r="F816" s="1245">
        <v>1</v>
      </c>
      <c r="G816" s="1258">
        <f t="shared" ref="G816:G817" si="239">ROUND(E816*F816,2)</f>
        <v>14.39</v>
      </c>
      <c r="H816" s="1258">
        <f t="shared" ref="H816:H817" si="240">ROUND(G816*0.2409,2)</f>
        <v>3.47</v>
      </c>
      <c r="I816" s="1259">
        <f t="shared" ref="I816:I817" si="241">G816+H816</f>
        <v>17.86</v>
      </c>
    </row>
    <row r="817" spans="1:9" x14ac:dyDescent="0.25">
      <c r="A817" s="479" t="s">
        <v>2573</v>
      </c>
      <c r="B817" s="1270">
        <v>1.45</v>
      </c>
      <c r="C817" s="1227">
        <f t="shared" si="229"/>
        <v>9.1772151898734181E-3</v>
      </c>
      <c r="D817" s="1258">
        <v>992.63</v>
      </c>
      <c r="E817" s="1258">
        <f>D817*C817</f>
        <v>9.1095791139240507</v>
      </c>
      <c r="F817" s="1245">
        <v>1</v>
      </c>
      <c r="G817" s="1258">
        <f t="shared" si="239"/>
        <v>9.11</v>
      </c>
      <c r="H817" s="1258">
        <f t="shared" si="240"/>
        <v>2.19</v>
      </c>
      <c r="I817" s="1259">
        <f t="shared" si="241"/>
        <v>11.299999999999999</v>
      </c>
    </row>
    <row r="818" spans="1:9" ht="33" x14ac:dyDescent="0.25">
      <c r="A818" s="265" t="s">
        <v>8</v>
      </c>
      <c r="B818" s="1268"/>
      <c r="C818" s="1227"/>
      <c r="D818" s="1228"/>
      <c r="E818" s="1228"/>
      <c r="F818" s="1245"/>
      <c r="G818" s="1238">
        <f>SUM(G819:G822)</f>
        <v>41.31</v>
      </c>
      <c r="H818" s="1238">
        <f>SUM(H819:H822)</f>
        <v>9.9499999999999993</v>
      </c>
      <c r="I818" s="1239">
        <f>SUM(I819:I822)</f>
        <v>51.260000000000005</v>
      </c>
    </row>
    <row r="819" spans="1:9" x14ac:dyDescent="0.25">
      <c r="A819" s="479" t="s">
        <v>2574</v>
      </c>
      <c r="B819" s="1269">
        <v>2</v>
      </c>
      <c r="C819" s="1227">
        <f t="shared" si="229"/>
        <v>1.2658227848101266E-2</v>
      </c>
      <c r="D819" s="1236">
        <v>847.63</v>
      </c>
      <c r="E819" s="1236">
        <f t="shared" ref="E819:E822" si="242">D819*C819</f>
        <v>10.729493670886075</v>
      </c>
      <c r="F819" s="1245">
        <v>1</v>
      </c>
      <c r="G819" s="1236">
        <f t="shared" ref="G819:G822" si="243">ROUND(E819*F819,2)</f>
        <v>10.73</v>
      </c>
      <c r="H819" s="1236">
        <f t="shared" ref="H819:H822" si="244">ROUND(G819*0.2409,2)</f>
        <v>2.58</v>
      </c>
      <c r="I819" s="1237">
        <f t="shared" ref="I819:I822" si="245">G819+H819</f>
        <v>13.31</v>
      </c>
    </row>
    <row r="820" spans="1:9" x14ac:dyDescent="0.25">
      <c r="A820" s="479" t="s">
        <v>612</v>
      </c>
      <c r="B820" s="1269">
        <v>2</v>
      </c>
      <c r="C820" s="1227">
        <f t="shared" si="229"/>
        <v>1.2658227848101266E-2</v>
      </c>
      <c r="D820" s="1236">
        <v>743.45</v>
      </c>
      <c r="E820" s="1236">
        <f t="shared" si="242"/>
        <v>9.410759493670886</v>
      </c>
      <c r="F820" s="1245">
        <v>1</v>
      </c>
      <c r="G820" s="1236">
        <f t="shared" si="243"/>
        <v>9.41</v>
      </c>
      <c r="H820" s="1236">
        <f t="shared" si="244"/>
        <v>2.27</v>
      </c>
      <c r="I820" s="1237">
        <f t="shared" si="245"/>
        <v>11.68</v>
      </c>
    </row>
    <row r="821" spans="1:9" x14ac:dyDescent="0.25">
      <c r="A821" s="479" t="s">
        <v>612</v>
      </c>
      <c r="B821" s="1269">
        <v>2</v>
      </c>
      <c r="C821" s="1227">
        <f t="shared" si="229"/>
        <v>1.2658227848101266E-2</v>
      </c>
      <c r="D821" s="1236">
        <v>743.45</v>
      </c>
      <c r="E821" s="1236">
        <f t="shared" si="242"/>
        <v>9.410759493670886</v>
      </c>
      <c r="F821" s="1245">
        <v>1</v>
      </c>
      <c r="G821" s="1236">
        <f t="shared" si="243"/>
        <v>9.41</v>
      </c>
      <c r="H821" s="1236">
        <f t="shared" si="244"/>
        <v>2.27</v>
      </c>
      <c r="I821" s="1237">
        <f t="shared" si="245"/>
        <v>11.68</v>
      </c>
    </row>
    <row r="822" spans="1:9" x14ac:dyDescent="0.25">
      <c r="A822" s="479" t="s">
        <v>612</v>
      </c>
      <c r="B822" s="1269">
        <v>2.5</v>
      </c>
      <c r="C822" s="1227">
        <f t="shared" si="229"/>
        <v>1.5822784810126583E-2</v>
      </c>
      <c r="D822" s="1236">
        <v>743.45</v>
      </c>
      <c r="E822" s="1236">
        <f t="shared" si="242"/>
        <v>11.76344936708861</v>
      </c>
      <c r="F822" s="1245">
        <v>1</v>
      </c>
      <c r="G822" s="1236">
        <f t="shared" si="243"/>
        <v>11.76</v>
      </c>
      <c r="H822" s="1236">
        <f t="shared" si="244"/>
        <v>2.83</v>
      </c>
      <c r="I822" s="1237">
        <f t="shared" si="245"/>
        <v>14.59</v>
      </c>
    </row>
    <row r="823" spans="1:9" ht="33" x14ac:dyDescent="0.25">
      <c r="A823" s="265" t="s">
        <v>9</v>
      </c>
      <c r="B823" s="1269"/>
      <c r="C823" s="1227"/>
      <c r="D823" s="1236"/>
      <c r="E823" s="1236"/>
      <c r="F823" s="1245"/>
      <c r="G823" s="1256">
        <f>SUM(G824)</f>
        <v>6.95</v>
      </c>
      <c r="H823" s="1256">
        <f>SUM(H824)</f>
        <v>1.67</v>
      </c>
      <c r="I823" s="1257">
        <f>SUM(I824)</f>
        <v>8.620000000000001</v>
      </c>
    </row>
    <row r="824" spans="1:9" x14ac:dyDescent="0.25">
      <c r="A824" s="479" t="s">
        <v>62</v>
      </c>
      <c r="B824" s="1269">
        <v>2</v>
      </c>
      <c r="C824" s="1227">
        <f t="shared" si="229"/>
        <v>1.2658227848101266E-2</v>
      </c>
      <c r="D824" s="1236">
        <v>549.29999999999995</v>
      </c>
      <c r="E824" s="1236">
        <f t="shared" ref="E824:E849" si="246">D824*C824</f>
        <v>6.9531645569620251</v>
      </c>
      <c r="F824" s="1245">
        <v>1</v>
      </c>
      <c r="G824" s="1236">
        <f t="shared" ref="G824:G849" si="247">ROUND(E824*F824,2)</f>
        <v>6.95</v>
      </c>
      <c r="H824" s="1236">
        <f t="shared" ref="H824:H849" si="248">ROUND(G824*0.2409,2)</f>
        <v>1.67</v>
      </c>
      <c r="I824" s="1237">
        <f t="shared" ref="I824:I849" si="249">G824+H824</f>
        <v>8.620000000000001</v>
      </c>
    </row>
    <row r="825" spans="1:9" x14ac:dyDescent="0.25">
      <c r="A825" s="485" t="s">
        <v>7</v>
      </c>
      <c r="B825" s="1269"/>
      <c r="C825" s="1227"/>
      <c r="D825" s="1236"/>
      <c r="E825" s="1236"/>
      <c r="F825" s="1245"/>
      <c r="G825" s="1256">
        <f>SUM(G826)</f>
        <v>5.44</v>
      </c>
      <c r="H825" s="1256">
        <f>SUM(H826)</f>
        <v>1.31</v>
      </c>
      <c r="I825" s="1257">
        <f>SUM(I826)</f>
        <v>6.75</v>
      </c>
    </row>
    <row r="826" spans="1:9" x14ac:dyDescent="0.25">
      <c r="A826" s="479" t="s">
        <v>76</v>
      </c>
      <c r="B826" s="1269">
        <v>2</v>
      </c>
      <c r="C826" s="1227">
        <f t="shared" si="229"/>
        <v>1.2658227848101266E-2</v>
      </c>
      <c r="D826" s="1236">
        <v>430</v>
      </c>
      <c r="E826" s="1236">
        <f t="shared" si="246"/>
        <v>5.443037974683544</v>
      </c>
      <c r="F826" s="1245">
        <v>1</v>
      </c>
      <c r="G826" s="1236">
        <f t="shared" si="247"/>
        <v>5.44</v>
      </c>
      <c r="H826" s="1236">
        <f t="shared" si="248"/>
        <v>1.31</v>
      </c>
      <c r="I826" s="1237">
        <f t="shared" si="249"/>
        <v>6.75</v>
      </c>
    </row>
    <row r="827" spans="1:9" ht="33" x14ac:dyDescent="0.25">
      <c r="A827" s="477" t="s">
        <v>2575</v>
      </c>
      <c r="B827" s="1271"/>
      <c r="C827" s="1240"/>
      <c r="D827" s="1230"/>
      <c r="E827" s="1230"/>
      <c r="F827" s="1241"/>
      <c r="G827" s="1232">
        <f>G828+G838+G844</f>
        <v>8693.32</v>
      </c>
      <c r="H827" s="1232">
        <f>H828+H838+H844</f>
        <v>2094.21</v>
      </c>
      <c r="I827" s="1234">
        <f>I828+I838+I844</f>
        <v>10787.53</v>
      </c>
    </row>
    <row r="828" spans="1:9" ht="33" x14ac:dyDescent="0.25">
      <c r="A828" s="265" t="s">
        <v>8</v>
      </c>
      <c r="B828" s="1269"/>
      <c r="C828" s="1255"/>
      <c r="D828" s="1236"/>
      <c r="E828" s="1236"/>
      <c r="F828" s="1254"/>
      <c r="G828" s="1256">
        <f>SUM(G829:G837)</f>
        <v>5047.57</v>
      </c>
      <c r="H828" s="1256">
        <f>SUM(H829:H837)</f>
        <v>1215.95</v>
      </c>
      <c r="I828" s="1257">
        <f>SUM(I829:I837)</f>
        <v>6263.52</v>
      </c>
    </row>
    <row r="829" spans="1:9" x14ac:dyDescent="0.25">
      <c r="A829" s="466" t="s">
        <v>966</v>
      </c>
      <c r="B829" s="1268">
        <v>138</v>
      </c>
      <c r="C829" s="1227">
        <f>B829/138</f>
        <v>1</v>
      </c>
      <c r="D829" s="1228">
        <v>742.39</v>
      </c>
      <c r="E829" s="1236">
        <f t="shared" si="246"/>
        <v>742.39</v>
      </c>
      <c r="F829" s="1254">
        <v>1</v>
      </c>
      <c r="G829" s="1236">
        <f t="shared" si="247"/>
        <v>742.39</v>
      </c>
      <c r="H829" s="1236">
        <f t="shared" si="248"/>
        <v>178.84</v>
      </c>
      <c r="I829" s="1237">
        <f t="shared" si="249"/>
        <v>921.23</v>
      </c>
    </row>
    <row r="830" spans="1:9" x14ac:dyDescent="0.25">
      <c r="A830" s="466" t="s">
        <v>966</v>
      </c>
      <c r="B830" s="1268">
        <v>63</v>
      </c>
      <c r="C830" s="1227">
        <f t="shared" ref="C830:C849" si="250">B830/138</f>
        <v>0.45652173913043476</v>
      </c>
      <c r="D830" s="1228">
        <v>865</v>
      </c>
      <c r="E830" s="1236">
        <f t="shared" si="246"/>
        <v>394.89130434782606</v>
      </c>
      <c r="F830" s="1254">
        <v>1</v>
      </c>
      <c r="G830" s="1236">
        <f t="shared" si="247"/>
        <v>394.89</v>
      </c>
      <c r="H830" s="1236">
        <f t="shared" si="248"/>
        <v>95.13</v>
      </c>
      <c r="I830" s="1237">
        <f t="shared" si="249"/>
        <v>490.02</v>
      </c>
    </row>
    <row r="831" spans="1:9" x14ac:dyDescent="0.25">
      <c r="A831" s="466" t="s">
        <v>966</v>
      </c>
      <c r="B831" s="1268">
        <v>110</v>
      </c>
      <c r="C831" s="1227">
        <f t="shared" si="250"/>
        <v>0.79710144927536231</v>
      </c>
      <c r="D831" s="1228">
        <v>742.39</v>
      </c>
      <c r="E831" s="1236">
        <f t="shared" si="246"/>
        <v>591.7601449275362</v>
      </c>
      <c r="F831" s="1254">
        <v>1</v>
      </c>
      <c r="G831" s="1236">
        <f t="shared" si="247"/>
        <v>591.76</v>
      </c>
      <c r="H831" s="1236">
        <f t="shared" si="248"/>
        <v>142.55000000000001</v>
      </c>
      <c r="I831" s="1237">
        <f t="shared" si="249"/>
        <v>734.31</v>
      </c>
    </row>
    <row r="832" spans="1:9" x14ac:dyDescent="0.25">
      <c r="A832" s="466" t="s">
        <v>966</v>
      </c>
      <c r="B832" s="1268">
        <v>138</v>
      </c>
      <c r="C832" s="1227">
        <f t="shared" si="250"/>
        <v>1</v>
      </c>
      <c r="D832" s="1228">
        <v>742.39</v>
      </c>
      <c r="E832" s="1236">
        <f t="shared" si="246"/>
        <v>742.39</v>
      </c>
      <c r="F832" s="1254">
        <v>1</v>
      </c>
      <c r="G832" s="1236">
        <f t="shared" si="247"/>
        <v>742.39</v>
      </c>
      <c r="H832" s="1236">
        <f t="shared" si="248"/>
        <v>178.84</v>
      </c>
      <c r="I832" s="1237">
        <f t="shared" si="249"/>
        <v>921.23</v>
      </c>
    </row>
    <row r="833" spans="1:9" x14ac:dyDescent="0.25">
      <c r="A833" s="466" t="s">
        <v>966</v>
      </c>
      <c r="B833" s="1268">
        <v>100</v>
      </c>
      <c r="C833" s="1227">
        <f t="shared" si="250"/>
        <v>0.72463768115942029</v>
      </c>
      <c r="D833" s="1228">
        <v>742.39</v>
      </c>
      <c r="E833" s="1236">
        <f t="shared" si="246"/>
        <v>537.963768115942</v>
      </c>
      <c r="F833" s="1254">
        <v>1</v>
      </c>
      <c r="G833" s="1236">
        <f t="shared" si="247"/>
        <v>537.96</v>
      </c>
      <c r="H833" s="1236">
        <f t="shared" si="248"/>
        <v>129.59</v>
      </c>
      <c r="I833" s="1237">
        <f t="shared" si="249"/>
        <v>667.55000000000007</v>
      </c>
    </row>
    <row r="834" spans="1:9" x14ac:dyDescent="0.25">
      <c r="A834" s="466" t="s">
        <v>966</v>
      </c>
      <c r="B834" s="1268">
        <v>115</v>
      </c>
      <c r="C834" s="1227">
        <f t="shared" si="250"/>
        <v>0.83333333333333337</v>
      </c>
      <c r="D834" s="1228">
        <v>661.81</v>
      </c>
      <c r="E834" s="1236">
        <f t="shared" si="246"/>
        <v>551.50833333333333</v>
      </c>
      <c r="F834" s="1254">
        <v>1</v>
      </c>
      <c r="G834" s="1236">
        <f t="shared" si="247"/>
        <v>551.51</v>
      </c>
      <c r="H834" s="1236">
        <f t="shared" si="248"/>
        <v>132.86000000000001</v>
      </c>
      <c r="I834" s="1237">
        <f t="shared" si="249"/>
        <v>684.37</v>
      </c>
    </row>
    <row r="835" spans="1:9" x14ac:dyDescent="0.25">
      <c r="A835" s="256" t="s">
        <v>966</v>
      </c>
      <c r="B835" s="1268">
        <v>84</v>
      </c>
      <c r="C835" s="1227">
        <f t="shared" si="250"/>
        <v>0.60869565217391308</v>
      </c>
      <c r="D835" s="1228">
        <v>742.39</v>
      </c>
      <c r="E835" s="1236">
        <f t="shared" si="246"/>
        <v>451.88956521739135</v>
      </c>
      <c r="F835" s="1254">
        <v>1</v>
      </c>
      <c r="G835" s="1236">
        <f t="shared" si="247"/>
        <v>451.89</v>
      </c>
      <c r="H835" s="1236">
        <f t="shared" si="248"/>
        <v>108.86</v>
      </c>
      <c r="I835" s="1237">
        <f t="shared" si="249"/>
        <v>560.75</v>
      </c>
    </row>
    <row r="836" spans="1:9" x14ac:dyDescent="0.25">
      <c r="A836" s="466" t="s">
        <v>966</v>
      </c>
      <c r="B836" s="1268">
        <v>70</v>
      </c>
      <c r="C836" s="1227">
        <f t="shared" si="250"/>
        <v>0.50724637681159424</v>
      </c>
      <c r="D836" s="1228">
        <v>742.39</v>
      </c>
      <c r="E836" s="1236">
        <f t="shared" si="246"/>
        <v>376.57463768115946</v>
      </c>
      <c r="F836" s="1254">
        <v>1</v>
      </c>
      <c r="G836" s="1236">
        <f t="shared" si="247"/>
        <v>376.57</v>
      </c>
      <c r="H836" s="1236">
        <f t="shared" si="248"/>
        <v>90.72</v>
      </c>
      <c r="I836" s="1237">
        <f t="shared" si="249"/>
        <v>467.28999999999996</v>
      </c>
    </row>
    <row r="837" spans="1:9" x14ac:dyDescent="0.25">
      <c r="A837" s="466" t="s">
        <v>612</v>
      </c>
      <c r="B837" s="1268">
        <v>138</v>
      </c>
      <c r="C837" s="1227">
        <f t="shared" si="250"/>
        <v>1</v>
      </c>
      <c r="D837" s="1228">
        <v>658.21</v>
      </c>
      <c r="E837" s="1236">
        <f t="shared" si="246"/>
        <v>658.21</v>
      </c>
      <c r="F837" s="1254">
        <v>1</v>
      </c>
      <c r="G837" s="1236">
        <f t="shared" si="247"/>
        <v>658.21</v>
      </c>
      <c r="H837" s="1236">
        <f t="shared" si="248"/>
        <v>158.56</v>
      </c>
      <c r="I837" s="1237">
        <f t="shared" si="249"/>
        <v>816.77</v>
      </c>
    </row>
    <row r="838" spans="1:9" ht="33" x14ac:dyDescent="0.25">
      <c r="A838" s="265" t="s">
        <v>9</v>
      </c>
      <c r="B838" s="1269"/>
      <c r="C838" s="1227"/>
      <c r="D838" s="1236"/>
      <c r="E838" s="1236"/>
      <c r="F838" s="1254"/>
      <c r="G838" s="1256">
        <f>SUM(G839:G843)</f>
        <v>2408.7199999999998</v>
      </c>
      <c r="H838" s="1256">
        <f>SUM(H839:H843)</f>
        <v>580.26</v>
      </c>
      <c r="I838" s="1257">
        <f>SUM(I839:I843)</f>
        <v>2988.9799999999996</v>
      </c>
    </row>
    <row r="839" spans="1:9" x14ac:dyDescent="0.25">
      <c r="A839" s="466" t="s">
        <v>62</v>
      </c>
      <c r="B839" s="1268">
        <v>96</v>
      </c>
      <c r="C839" s="1227">
        <f t="shared" si="250"/>
        <v>0.69565217391304346</v>
      </c>
      <c r="D839" s="1228">
        <v>548.52</v>
      </c>
      <c r="E839" s="1236">
        <f t="shared" si="246"/>
        <v>381.5791304347826</v>
      </c>
      <c r="F839" s="1254">
        <v>1</v>
      </c>
      <c r="G839" s="1236">
        <f t="shared" si="247"/>
        <v>381.58</v>
      </c>
      <c r="H839" s="1236">
        <f t="shared" si="248"/>
        <v>91.92</v>
      </c>
      <c r="I839" s="1237">
        <f t="shared" si="249"/>
        <v>473.5</v>
      </c>
    </row>
    <row r="840" spans="1:9" x14ac:dyDescent="0.25">
      <c r="A840" s="466" t="s">
        <v>62</v>
      </c>
      <c r="B840" s="1268">
        <v>96</v>
      </c>
      <c r="C840" s="1227">
        <f t="shared" si="250"/>
        <v>0.69565217391304346</v>
      </c>
      <c r="D840" s="1228">
        <v>548.52</v>
      </c>
      <c r="E840" s="1236">
        <f t="shared" si="246"/>
        <v>381.5791304347826</v>
      </c>
      <c r="F840" s="1254">
        <v>1</v>
      </c>
      <c r="G840" s="1236">
        <f t="shared" si="247"/>
        <v>381.58</v>
      </c>
      <c r="H840" s="1236">
        <f t="shared" si="248"/>
        <v>91.92</v>
      </c>
      <c r="I840" s="1237">
        <f t="shared" si="249"/>
        <v>473.5</v>
      </c>
    </row>
    <row r="841" spans="1:9" x14ac:dyDescent="0.25">
      <c r="A841" s="466" t="s">
        <v>62</v>
      </c>
      <c r="B841" s="1268">
        <v>138</v>
      </c>
      <c r="C841" s="1227">
        <f t="shared" si="250"/>
        <v>1</v>
      </c>
      <c r="D841" s="1228">
        <v>548.52</v>
      </c>
      <c r="E841" s="1236">
        <f t="shared" si="246"/>
        <v>548.52</v>
      </c>
      <c r="F841" s="1254">
        <v>1</v>
      </c>
      <c r="G841" s="1236">
        <f t="shared" si="247"/>
        <v>548.52</v>
      </c>
      <c r="H841" s="1236">
        <f t="shared" si="248"/>
        <v>132.13999999999999</v>
      </c>
      <c r="I841" s="1237">
        <f t="shared" si="249"/>
        <v>680.66</v>
      </c>
    </row>
    <row r="842" spans="1:9" x14ac:dyDescent="0.25">
      <c r="A842" s="466" t="s">
        <v>62</v>
      </c>
      <c r="B842" s="1268">
        <v>138</v>
      </c>
      <c r="C842" s="1227">
        <f t="shared" si="250"/>
        <v>1</v>
      </c>
      <c r="D842" s="1228">
        <v>548.52</v>
      </c>
      <c r="E842" s="1236">
        <f t="shared" si="246"/>
        <v>548.52</v>
      </c>
      <c r="F842" s="1254">
        <v>1</v>
      </c>
      <c r="G842" s="1236">
        <f t="shared" si="247"/>
        <v>548.52</v>
      </c>
      <c r="H842" s="1236">
        <f t="shared" si="248"/>
        <v>132.13999999999999</v>
      </c>
      <c r="I842" s="1237">
        <f t="shared" si="249"/>
        <v>680.66</v>
      </c>
    </row>
    <row r="843" spans="1:9" x14ac:dyDescent="0.25">
      <c r="A843" s="466" t="s">
        <v>62</v>
      </c>
      <c r="B843" s="1268">
        <v>138</v>
      </c>
      <c r="C843" s="1227">
        <f t="shared" si="250"/>
        <v>1</v>
      </c>
      <c r="D843" s="1228">
        <v>548.52</v>
      </c>
      <c r="E843" s="1236">
        <f t="shared" si="246"/>
        <v>548.52</v>
      </c>
      <c r="F843" s="1254">
        <v>1</v>
      </c>
      <c r="G843" s="1236">
        <f t="shared" si="247"/>
        <v>548.52</v>
      </c>
      <c r="H843" s="1236">
        <f t="shared" si="248"/>
        <v>132.13999999999999</v>
      </c>
      <c r="I843" s="1237">
        <f t="shared" si="249"/>
        <v>680.66</v>
      </c>
    </row>
    <row r="844" spans="1:9" x14ac:dyDescent="0.25">
      <c r="A844" s="485" t="s">
        <v>7</v>
      </c>
      <c r="B844" s="1269"/>
      <c r="C844" s="1227"/>
      <c r="D844" s="1236"/>
      <c r="E844" s="1236"/>
      <c r="F844" s="1254"/>
      <c r="G844" s="1256">
        <f>SUM(G845:G849)</f>
        <v>1237.03</v>
      </c>
      <c r="H844" s="1256">
        <f>SUM(H845:H849)</f>
        <v>297.99999999999994</v>
      </c>
      <c r="I844" s="1257">
        <f>SUM(I845:I849)</f>
        <v>1535.0300000000002</v>
      </c>
    </row>
    <row r="845" spans="1:9" x14ac:dyDescent="0.25">
      <c r="A845" s="466" t="s">
        <v>63</v>
      </c>
      <c r="B845" s="1268">
        <v>35</v>
      </c>
      <c r="C845" s="1227">
        <f t="shared" si="250"/>
        <v>0.25362318840579712</v>
      </c>
      <c r="D845" s="1228">
        <v>430</v>
      </c>
      <c r="E845" s="1236">
        <f t="shared" si="246"/>
        <v>109.05797101449276</v>
      </c>
      <c r="F845" s="1254">
        <v>1</v>
      </c>
      <c r="G845" s="1236">
        <f t="shared" si="247"/>
        <v>109.06</v>
      </c>
      <c r="H845" s="1236">
        <f t="shared" si="248"/>
        <v>26.27</v>
      </c>
      <c r="I845" s="1237">
        <f t="shared" si="249"/>
        <v>135.33000000000001</v>
      </c>
    </row>
    <row r="846" spans="1:9" x14ac:dyDescent="0.25">
      <c r="A846" s="466" t="s">
        <v>2484</v>
      </c>
      <c r="B846" s="1268">
        <v>111</v>
      </c>
      <c r="C846" s="1227">
        <f t="shared" si="250"/>
        <v>0.80434782608695654</v>
      </c>
      <c r="D846" s="1228">
        <v>430</v>
      </c>
      <c r="E846" s="1236">
        <f t="shared" si="246"/>
        <v>345.86956521739131</v>
      </c>
      <c r="F846" s="1254">
        <v>1</v>
      </c>
      <c r="G846" s="1236">
        <f t="shared" si="247"/>
        <v>345.87</v>
      </c>
      <c r="H846" s="1236">
        <f t="shared" si="248"/>
        <v>83.32</v>
      </c>
      <c r="I846" s="1237">
        <f t="shared" si="249"/>
        <v>429.19</v>
      </c>
    </row>
    <row r="847" spans="1:9" x14ac:dyDescent="0.25">
      <c r="A847" s="466" t="s">
        <v>2484</v>
      </c>
      <c r="B847" s="1268">
        <v>106</v>
      </c>
      <c r="C847" s="1227">
        <f t="shared" si="250"/>
        <v>0.76811594202898548</v>
      </c>
      <c r="D847" s="1228">
        <v>430</v>
      </c>
      <c r="E847" s="1236">
        <f t="shared" si="246"/>
        <v>330.28985507246375</v>
      </c>
      <c r="F847" s="1254">
        <v>1</v>
      </c>
      <c r="G847" s="1236">
        <f t="shared" si="247"/>
        <v>330.29</v>
      </c>
      <c r="H847" s="1236">
        <f t="shared" si="248"/>
        <v>79.569999999999993</v>
      </c>
      <c r="I847" s="1237">
        <f t="shared" si="249"/>
        <v>409.86</v>
      </c>
    </row>
    <row r="848" spans="1:9" x14ac:dyDescent="0.25">
      <c r="A848" s="466" t="s">
        <v>2484</v>
      </c>
      <c r="B848" s="1268">
        <v>71</v>
      </c>
      <c r="C848" s="1227">
        <f t="shared" si="250"/>
        <v>0.51449275362318836</v>
      </c>
      <c r="D848" s="1228">
        <v>430</v>
      </c>
      <c r="E848" s="1236">
        <f t="shared" si="246"/>
        <v>221.231884057971</v>
      </c>
      <c r="F848" s="1254">
        <v>1</v>
      </c>
      <c r="G848" s="1236">
        <f t="shared" si="247"/>
        <v>221.23</v>
      </c>
      <c r="H848" s="1236">
        <f t="shared" si="248"/>
        <v>53.29</v>
      </c>
      <c r="I848" s="1237">
        <f t="shared" si="249"/>
        <v>274.52</v>
      </c>
    </row>
    <row r="849" spans="1:9" x14ac:dyDescent="0.25">
      <c r="A849" s="466" t="s">
        <v>2484</v>
      </c>
      <c r="B849" s="1268">
        <v>74</v>
      </c>
      <c r="C849" s="1227">
        <f t="shared" si="250"/>
        <v>0.53623188405797106</v>
      </c>
      <c r="D849" s="1228">
        <v>430</v>
      </c>
      <c r="E849" s="1236">
        <f t="shared" si="246"/>
        <v>230.57971014492756</v>
      </c>
      <c r="F849" s="1254">
        <v>1</v>
      </c>
      <c r="G849" s="1236">
        <f t="shared" si="247"/>
        <v>230.58</v>
      </c>
      <c r="H849" s="1236">
        <f t="shared" si="248"/>
        <v>55.55</v>
      </c>
      <c r="I849" s="1237">
        <f t="shared" si="249"/>
        <v>286.13</v>
      </c>
    </row>
    <row r="850" spans="1:9" ht="33" x14ac:dyDescent="0.25">
      <c r="A850" s="477" t="s">
        <v>2576</v>
      </c>
      <c r="B850" s="1267"/>
      <c r="C850" s="1231"/>
      <c r="D850" s="1230"/>
      <c r="E850" s="1230"/>
      <c r="F850" s="1230"/>
      <c r="G850" s="1232">
        <f>G851+G857+G892+G909</f>
        <v>18082.13</v>
      </c>
      <c r="H850" s="1232">
        <f>H851+H857+H892+H909</f>
        <v>4355.9799999999996</v>
      </c>
      <c r="I850" s="1234">
        <f>I851+I857+I892+I909</f>
        <v>22438.109999999997</v>
      </c>
    </row>
    <row r="851" spans="1:9" ht="33" x14ac:dyDescent="0.25">
      <c r="A851" s="472" t="s">
        <v>10</v>
      </c>
      <c r="B851" s="1268"/>
      <c r="C851" s="1227"/>
      <c r="D851" s="1228"/>
      <c r="E851" s="1228"/>
      <c r="F851" s="1228"/>
      <c r="G851" s="1238">
        <f>SUM(G852:G856)</f>
        <v>3673.04</v>
      </c>
      <c r="H851" s="1238">
        <f>SUM(H852:H856)</f>
        <v>884.83999999999992</v>
      </c>
      <c r="I851" s="1239">
        <f>SUM(I852:I856)</f>
        <v>4557.88</v>
      </c>
    </row>
    <row r="852" spans="1:9" x14ac:dyDescent="0.25">
      <c r="A852" s="469" t="s">
        <v>654</v>
      </c>
      <c r="B852" s="1268">
        <v>98</v>
      </c>
      <c r="C852" s="1227">
        <f t="shared" ref="C852:C855" si="251">B852/138</f>
        <v>0.71014492753623193</v>
      </c>
      <c r="D852" s="1228">
        <v>1134.8699999999999</v>
      </c>
      <c r="E852" s="1228">
        <f>D852*C852</f>
        <v>805.92217391304348</v>
      </c>
      <c r="F852" s="1229">
        <v>1</v>
      </c>
      <c r="G852" s="1228">
        <f t="shared" ref="G852:G855" si="252">ROUND(E852*F852,2)</f>
        <v>805.92</v>
      </c>
      <c r="H852" s="1228">
        <f t="shared" ref="H852:H911" si="253">ROUND(G852*0.2409,2)</f>
        <v>194.15</v>
      </c>
      <c r="I852" s="1235">
        <f t="shared" ref="I852:I903" si="254">G852+H852</f>
        <v>1000.0699999999999</v>
      </c>
    </row>
    <row r="853" spans="1:9" x14ac:dyDescent="0.25">
      <c r="A853" s="469" t="s">
        <v>654</v>
      </c>
      <c r="B853" s="1268">
        <v>55</v>
      </c>
      <c r="C853" s="1227">
        <f t="shared" si="251"/>
        <v>0.39855072463768115</v>
      </c>
      <c r="D853" s="1228">
        <v>1134.8699999999999</v>
      </c>
      <c r="E853" s="1228">
        <f t="shared" ref="E853:E855" si="255">D853*C853</f>
        <v>452.30326086956518</v>
      </c>
      <c r="F853" s="1229">
        <v>1</v>
      </c>
      <c r="G853" s="1228">
        <f t="shared" si="252"/>
        <v>452.3</v>
      </c>
      <c r="H853" s="1228">
        <f t="shared" si="253"/>
        <v>108.96</v>
      </c>
      <c r="I853" s="1235">
        <f t="shared" si="254"/>
        <v>561.26</v>
      </c>
    </row>
    <row r="854" spans="1:9" x14ac:dyDescent="0.25">
      <c r="A854" s="469" t="s">
        <v>2577</v>
      </c>
      <c r="B854" s="1268">
        <v>138</v>
      </c>
      <c r="C854" s="1227">
        <f t="shared" si="251"/>
        <v>1</v>
      </c>
      <c r="D854" s="1228">
        <v>1324.01</v>
      </c>
      <c r="E854" s="1228">
        <f t="shared" si="255"/>
        <v>1324.01</v>
      </c>
      <c r="F854" s="1229">
        <v>1</v>
      </c>
      <c r="G854" s="1228">
        <f t="shared" si="252"/>
        <v>1324.01</v>
      </c>
      <c r="H854" s="1228">
        <f t="shared" si="253"/>
        <v>318.95</v>
      </c>
      <c r="I854" s="1235">
        <f t="shared" si="254"/>
        <v>1642.96</v>
      </c>
    </row>
    <row r="855" spans="1:9" s="156" customFormat="1" x14ac:dyDescent="0.25">
      <c r="A855" s="484" t="s">
        <v>406</v>
      </c>
      <c r="B855" s="1074">
        <v>26</v>
      </c>
      <c r="C855" s="1069">
        <f t="shared" si="251"/>
        <v>0.18840579710144928</v>
      </c>
      <c r="D855" s="225">
        <v>988.28</v>
      </c>
      <c r="E855" s="225">
        <f t="shared" si="255"/>
        <v>186.19768115942028</v>
      </c>
      <c r="F855" s="1229">
        <v>1</v>
      </c>
      <c r="G855" s="225">
        <f t="shared" si="252"/>
        <v>186.2</v>
      </c>
      <c r="H855" s="1228">
        <f t="shared" si="253"/>
        <v>44.86</v>
      </c>
      <c r="I855" s="1260">
        <f t="shared" si="254"/>
        <v>231.06</v>
      </c>
    </row>
    <row r="856" spans="1:9" x14ac:dyDescent="0.25">
      <c r="A856" s="486" t="s">
        <v>654</v>
      </c>
      <c r="B856" s="1276">
        <v>110</v>
      </c>
      <c r="C856" s="1227">
        <f>B856/138</f>
        <v>0.79710144927536231</v>
      </c>
      <c r="D856" s="1228">
        <v>1134.8699999999999</v>
      </c>
      <c r="E856" s="1228">
        <f>D856*C856</f>
        <v>904.60652173913036</v>
      </c>
      <c r="F856" s="1229">
        <v>1</v>
      </c>
      <c r="G856" s="1228">
        <f>ROUND(E856*F856,2)</f>
        <v>904.61</v>
      </c>
      <c r="H856" s="1228">
        <f t="shared" si="253"/>
        <v>217.92</v>
      </c>
      <c r="I856" s="1235">
        <f>G856+H856</f>
        <v>1122.53</v>
      </c>
    </row>
    <row r="857" spans="1:9" ht="33" x14ac:dyDescent="0.25">
      <c r="A857" s="472" t="s">
        <v>8</v>
      </c>
      <c r="B857" s="1277"/>
      <c r="C857" s="1227"/>
      <c r="D857" s="1228"/>
      <c r="E857" s="1228"/>
      <c r="F857" s="1229"/>
      <c r="G857" s="1238">
        <f>SUM(G858:G891)</f>
        <v>9342.18</v>
      </c>
      <c r="H857" s="1238">
        <f>SUM(H858:H891)</f>
        <v>2250.52</v>
      </c>
      <c r="I857" s="1239">
        <f>SUM(I858:I891)</f>
        <v>11592.699999999999</v>
      </c>
    </row>
    <row r="858" spans="1:9" s="156" customFormat="1" x14ac:dyDescent="0.25">
      <c r="A858" s="484" t="s">
        <v>2578</v>
      </c>
      <c r="B858" s="1074">
        <v>12</v>
      </c>
      <c r="C858" s="1261">
        <f t="shared" ref="C858:C875" si="256">B858/138</f>
        <v>8.6956521739130432E-2</v>
      </c>
      <c r="D858" s="225">
        <v>657.28</v>
      </c>
      <c r="E858" s="225">
        <f t="shared" ref="E858:E891" si="257">D858*C858</f>
        <v>57.154782608695648</v>
      </c>
      <c r="F858" s="1244">
        <v>1</v>
      </c>
      <c r="G858" s="225">
        <f t="shared" ref="G858:G891" si="258">ROUND(E858*F858,2)</f>
        <v>57.15</v>
      </c>
      <c r="H858" s="225">
        <f t="shared" ref="H858:H891" si="259">ROUND(G858*0.2409,2)</f>
        <v>13.77</v>
      </c>
      <c r="I858" s="1260">
        <f t="shared" ref="I858:I863" si="260">G858+H858</f>
        <v>70.92</v>
      </c>
    </row>
    <row r="859" spans="1:9" x14ac:dyDescent="0.25">
      <c r="A859" s="484" t="s">
        <v>506</v>
      </c>
      <c r="B859" s="1074">
        <v>24</v>
      </c>
      <c r="C859" s="1261">
        <f t="shared" si="256"/>
        <v>0.17391304347826086</v>
      </c>
      <c r="D859" s="225">
        <v>657.28</v>
      </c>
      <c r="E859" s="225">
        <f t="shared" si="257"/>
        <v>114.3095652173913</v>
      </c>
      <c r="F859" s="1244">
        <v>1</v>
      </c>
      <c r="G859" s="225">
        <f t="shared" si="258"/>
        <v>114.31</v>
      </c>
      <c r="H859" s="225">
        <f t="shared" si="259"/>
        <v>27.54</v>
      </c>
      <c r="I859" s="1260">
        <f t="shared" si="260"/>
        <v>141.85</v>
      </c>
    </row>
    <row r="860" spans="1:9" x14ac:dyDescent="0.25">
      <c r="A860" s="469" t="s">
        <v>964</v>
      </c>
      <c r="B860" s="1268">
        <v>17</v>
      </c>
      <c r="C860" s="1255">
        <f t="shared" si="256"/>
        <v>0.12318840579710146</v>
      </c>
      <c r="D860" s="1228">
        <v>742.39</v>
      </c>
      <c r="E860" s="1228">
        <f t="shared" si="257"/>
        <v>91.453840579710146</v>
      </c>
      <c r="F860" s="1244">
        <v>1</v>
      </c>
      <c r="G860" s="1228">
        <f t="shared" si="258"/>
        <v>91.45</v>
      </c>
      <c r="H860" s="1228">
        <f t="shared" si="259"/>
        <v>22.03</v>
      </c>
      <c r="I860" s="1235">
        <f t="shared" si="260"/>
        <v>113.48</v>
      </c>
    </row>
    <row r="861" spans="1:9" x14ac:dyDescent="0.25">
      <c r="A861" s="469" t="s">
        <v>964</v>
      </c>
      <c r="B861" s="1268">
        <v>24</v>
      </c>
      <c r="C861" s="1255">
        <f t="shared" si="256"/>
        <v>0.17391304347826086</v>
      </c>
      <c r="D861" s="1228">
        <v>742.39</v>
      </c>
      <c r="E861" s="1228">
        <f t="shared" si="257"/>
        <v>129.11130434782609</v>
      </c>
      <c r="F861" s="1244">
        <v>1</v>
      </c>
      <c r="G861" s="1228">
        <f t="shared" si="258"/>
        <v>129.11000000000001</v>
      </c>
      <c r="H861" s="1228">
        <f t="shared" si="259"/>
        <v>31.1</v>
      </c>
      <c r="I861" s="1235">
        <f t="shared" si="260"/>
        <v>160.21</v>
      </c>
    </row>
    <row r="862" spans="1:9" x14ac:dyDescent="0.25">
      <c r="A862" s="469" t="s">
        <v>964</v>
      </c>
      <c r="B862" s="1268">
        <v>4</v>
      </c>
      <c r="C862" s="1255">
        <f t="shared" si="256"/>
        <v>2.8985507246376812E-2</v>
      </c>
      <c r="D862" s="1228">
        <v>742.39</v>
      </c>
      <c r="E862" s="1228">
        <f t="shared" si="257"/>
        <v>21.518550724637681</v>
      </c>
      <c r="F862" s="1244">
        <v>1</v>
      </c>
      <c r="G862" s="1228">
        <f t="shared" si="258"/>
        <v>21.52</v>
      </c>
      <c r="H862" s="1228">
        <f t="shared" si="259"/>
        <v>5.18</v>
      </c>
      <c r="I862" s="1235">
        <f t="shared" si="260"/>
        <v>26.7</v>
      </c>
    </row>
    <row r="863" spans="1:9" x14ac:dyDescent="0.25">
      <c r="A863" s="469" t="s">
        <v>1448</v>
      </c>
      <c r="B863" s="1268">
        <v>48</v>
      </c>
      <c r="C863" s="1255">
        <f t="shared" si="256"/>
        <v>0.34782608695652173</v>
      </c>
      <c r="D863" s="1228">
        <v>742.39</v>
      </c>
      <c r="E863" s="1228">
        <f t="shared" si="257"/>
        <v>258.22260869565218</v>
      </c>
      <c r="F863" s="1244">
        <v>1</v>
      </c>
      <c r="G863" s="1228">
        <f t="shared" si="258"/>
        <v>258.22000000000003</v>
      </c>
      <c r="H863" s="1228">
        <f t="shared" si="259"/>
        <v>62.21</v>
      </c>
      <c r="I863" s="1235">
        <f t="shared" si="260"/>
        <v>320.43</v>
      </c>
    </row>
    <row r="864" spans="1:9" x14ac:dyDescent="0.25">
      <c r="A864" s="469" t="s">
        <v>966</v>
      </c>
      <c r="B864" s="1268">
        <v>138</v>
      </c>
      <c r="C864" s="1227">
        <f t="shared" si="256"/>
        <v>1</v>
      </c>
      <c r="D864" s="1228">
        <v>742.39</v>
      </c>
      <c r="E864" s="1228">
        <f t="shared" si="257"/>
        <v>742.39</v>
      </c>
      <c r="F864" s="1244">
        <v>1</v>
      </c>
      <c r="G864" s="1228">
        <f t="shared" si="258"/>
        <v>742.39</v>
      </c>
      <c r="H864" s="1228">
        <f t="shared" si="259"/>
        <v>178.84</v>
      </c>
      <c r="I864" s="1235">
        <f t="shared" si="254"/>
        <v>921.23</v>
      </c>
    </row>
    <row r="865" spans="1:9" x14ac:dyDescent="0.25">
      <c r="A865" s="469" t="s">
        <v>966</v>
      </c>
      <c r="B865" s="1268">
        <v>50</v>
      </c>
      <c r="C865" s="1227">
        <f t="shared" si="256"/>
        <v>0.36231884057971014</v>
      </c>
      <c r="D865" s="1228">
        <v>742.39</v>
      </c>
      <c r="E865" s="1228">
        <f t="shared" si="257"/>
        <v>268.981884057971</v>
      </c>
      <c r="F865" s="1244">
        <v>1</v>
      </c>
      <c r="G865" s="1228">
        <f t="shared" si="258"/>
        <v>268.98</v>
      </c>
      <c r="H865" s="1228">
        <f t="shared" si="259"/>
        <v>64.8</v>
      </c>
      <c r="I865" s="1235">
        <f t="shared" si="254"/>
        <v>333.78000000000003</v>
      </c>
    </row>
    <row r="866" spans="1:9" x14ac:dyDescent="0.25">
      <c r="A866" s="469" t="s">
        <v>966</v>
      </c>
      <c r="B866" s="1268">
        <v>43</v>
      </c>
      <c r="C866" s="1227">
        <f t="shared" si="256"/>
        <v>0.31159420289855072</v>
      </c>
      <c r="D866" s="1228">
        <v>742.39</v>
      </c>
      <c r="E866" s="1228">
        <f t="shared" si="257"/>
        <v>231.32442028985506</v>
      </c>
      <c r="F866" s="1244">
        <v>1</v>
      </c>
      <c r="G866" s="1228">
        <f t="shared" si="258"/>
        <v>231.32</v>
      </c>
      <c r="H866" s="1228">
        <f t="shared" si="259"/>
        <v>55.72</v>
      </c>
      <c r="I866" s="1235">
        <f t="shared" si="254"/>
        <v>287.03999999999996</v>
      </c>
    </row>
    <row r="867" spans="1:9" x14ac:dyDescent="0.25">
      <c r="A867" s="469" t="s">
        <v>966</v>
      </c>
      <c r="B867" s="1268">
        <v>138</v>
      </c>
      <c r="C867" s="1227">
        <f t="shared" si="256"/>
        <v>1</v>
      </c>
      <c r="D867" s="1228">
        <v>742.39</v>
      </c>
      <c r="E867" s="1228">
        <f t="shared" si="257"/>
        <v>742.39</v>
      </c>
      <c r="F867" s="1244">
        <v>1</v>
      </c>
      <c r="G867" s="1228">
        <f t="shared" si="258"/>
        <v>742.39</v>
      </c>
      <c r="H867" s="1228">
        <f t="shared" si="259"/>
        <v>178.84</v>
      </c>
      <c r="I867" s="1235">
        <f t="shared" si="254"/>
        <v>921.23</v>
      </c>
    </row>
    <row r="868" spans="1:9" x14ac:dyDescent="0.25">
      <c r="A868" s="469" t="s">
        <v>966</v>
      </c>
      <c r="B868" s="1268">
        <v>62</v>
      </c>
      <c r="C868" s="1227">
        <f t="shared" si="256"/>
        <v>0.44927536231884058</v>
      </c>
      <c r="D868" s="1228">
        <v>742.39</v>
      </c>
      <c r="E868" s="1228">
        <f t="shared" si="257"/>
        <v>333.53753623188408</v>
      </c>
      <c r="F868" s="1244">
        <v>1</v>
      </c>
      <c r="G868" s="1228">
        <f t="shared" si="258"/>
        <v>333.54</v>
      </c>
      <c r="H868" s="1228">
        <f t="shared" si="259"/>
        <v>80.349999999999994</v>
      </c>
      <c r="I868" s="1235">
        <f t="shared" si="254"/>
        <v>413.89</v>
      </c>
    </row>
    <row r="869" spans="1:9" x14ac:dyDescent="0.25">
      <c r="A869" s="469" t="s">
        <v>966</v>
      </c>
      <c r="B869" s="1268">
        <v>158</v>
      </c>
      <c r="C869" s="1227">
        <v>1</v>
      </c>
      <c r="D869" s="1228">
        <v>785</v>
      </c>
      <c r="E869" s="1228">
        <f t="shared" si="257"/>
        <v>785</v>
      </c>
      <c r="F869" s="1244">
        <v>1</v>
      </c>
      <c r="G869" s="1228">
        <f t="shared" si="258"/>
        <v>785</v>
      </c>
      <c r="H869" s="1228">
        <f t="shared" si="259"/>
        <v>189.11</v>
      </c>
      <c r="I869" s="1235">
        <f t="shared" si="254"/>
        <v>974.11</v>
      </c>
    </row>
    <row r="870" spans="1:9" ht="17.25" customHeight="1" x14ac:dyDescent="0.25">
      <c r="A870" s="469" t="s">
        <v>2481</v>
      </c>
      <c r="B870" s="1268">
        <v>42</v>
      </c>
      <c r="C870" s="1227">
        <f t="shared" si="256"/>
        <v>0.30434782608695654</v>
      </c>
      <c r="D870" s="1228">
        <v>895</v>
      </c>
      <c r="E870" s="1228">
        <f t="shared" si="257"/>
        <v>272.39130434782612</v>
      </c>
      <c r="F870" s="1244">
        <v>1</v>
      </c>
      <c r="G870" s="1228">
        <f t="shared" si="258"/>
        <v>272.39</v>
      </c>
      <c r="H870" s="1228">
        <f t="shared" si="259"/>
        <v>65.62</v>
      </c>
      <c r="I870" s="1235">
        <f t="shared" si="254"/>
        <v>338.01</v>
      </c>
    </row>
    <row r="871" spans="1:9" x14ac:dyDescent="0.25">
      <c r="A871" s="469" t="s">
        <v>966</v>
      </c>
      <c r="B871" s="1268">
        <v>138</v>
      </c>
      <c r="C871" s="1227">
        <f t="shared" si="256"/>
        <v>1</v>
      </c>
      <c r="D871" s="1228">
        <v>742.39</v>
      </c>
      <c r="E871" s="1228">
        <f t="shared" si="257"/>
        <v>742.39</v>
      </c>
      <c r="F871" s="1244">
        <v>1</v>
      </c>
      <c r="G871" s="1228">
        <f t="shared" si="258"/>
        <v>742.39</v>
      </c>
      <c r="H871" s="1228">
        <f t="shared" si="259"/>
        <v>178.84</v>
      </c>
      <c r="I871" s="1235">
        <f t="shared" si="254"/>
        <v>921.23</v>
      </c>
    </row>
    <row r="872" spans="1:9" x14ac:dyDescent="0.25">
      <c r="A872" s="469" t="s">
        <v>966</v>
      </c>
      <c r="B872" s="1268">
        <v>55</v>
      </c>
      <c r="C872" s="1227">
        <f t="shared" si="256"/>
        <v>0.39855072463768115</v>
      </c>
      <c r="D872" s="1228">
        <v>742.39</v>
      </c>
      <c r="E872" s="1228">
        <f t="shared" si="257"/>
        <v>295.8800724637681</v>
      </c>
      <c r="F872" s="1244">
        <v>1</v>
      </c>
      <c r="G872" s="1228">
        <f t="shared" si="258"/>
        <v>295.88</v>
      </c>
      <c r="H872" s="1228">
        <f t="shared" si="259"/>
        <v>71.28</v>
      </c>
      <c r="I872" s="1235">
        <f t="shared" si="254"/>
        <v>367.15999999999997</v>
      </c>
    </row>
    <row r="873" spans="1:9" x14ac:dyDescent="0.25">
      <c r="A873" s="469" t="s">
        <v>966</v>
      </c>
      <c r="B873" s="1268">
        <v>74</v>
      </c>
      <c r="C873" s="1227">
        <f t="shared" si="256"/>
        <v>0.53623188405797106</v>
      </c>
      <c r="D873" s="1228">
        <v>742.39</v>
      </c>
      <c r="E873" s="1228">
        <f t="shared" si="257"/>
        <v>398.09318840579715</v>
      </c>
      <c r="F873" s="1244">
        <v>1</v>
      </c>
      <c r="G873" s="1228">
        <f t="shared" si="258"/>
        <v>398.09</v>
      </c>
      <c r="H873" s="1228">
        <f t="shared" si="259"/>
        <v>95.9</v>
      </c>
      <c r="I873" s="1235">
        <f t="shared" si="254"/>
        <v>493.99</v>
      </c>
    </row>
    <row r="874" spans="1:9" x14ac:dyDescent="0.25">
      <c r="A874" s="469" t="s">
        <v>966</v>
      </c>
      <c r="B874" s="1268">
        <v>70</v>
      </c>
      <c r="C874" s="1227">
        <f t="shared" si="256"/>
        <v>0.50724637681159424</v>
      </c>
      <c r="D874" s="1228">
        <v>742.39</v>
      </c>
      <c r="E874" s="1228">
        <f t="shared" si="257"/>
        <v>376.57463768115946</v>
      </c>
      <c r="F874" s="1244">
        <v>1</v>
      </c>
      <c r="G874" s="1228">
        <f t="shared" si="258"/>
        <v>376.57</v>
      </c>
      <c r="H874" s="1228">
        <f t="shared" si="259"/>
        <v>90.72</v>
      </c>
      <c r="I874" s="1235">
        <f t="shared" si="254"/>
        <v>467.28999999999996</v>
      </c>
    </row>
    <row r="875" spans="1:9" x14ac:dyDescent="0.25">
      <c r="A875" s="469" t="s">
        <v>966</v>
      </c>
      <c r="B875" s="1268">
        <v>33</v>
      </c>
      <c r="C875" s="1227">
        <f t="shared" si="256"/>
        <v>0.2391304347826087</v>
      </c>
      <c r="D875" s="1228">
        <v>742.39</v>
      </c>
      <c r="E875" s="1228">
        <f t="shared" si="257"/>
        <v>177.52804347826088</v>
      </c>
      <c r="F875" s="1244">
        <v>1</v>
      </c>
      <c r="G875" s="1228">
        <f t="shared" si="258"/>
        <v>177.53</v>
      </c>
      <c r="H875" s="1228">
        <f t="shared" si="259"/>
        <v>42.77</v>
      </c>
      <c r="I875" s="1235">
        <f t="shared" si="254"/>
        <v>220.3</v>
      </c>
    </row>
    <row r="876" spans="1:9" x14ac:dyDescent="0.25">
      <c r="A876" s="469" t="s">
        <v>966</v>
      </c>
      <c r="B876" s="1268">
        <v>24</v>
      </c>
      <c r="C876" s="1227">
        <f t="shared" ref="C876" si="261">B876/158</f>
        <v>0.15189873417721519</v>
      </c>
      <c r="D876" s="1228">
        <v>743.45</v>
      </c>
      <c r="E876" s="1228">
        <f t="shared" si="257"/>
        <v>112.92911392405064</v>
      </c>
      <c r="F876" s="1244">
        <v>1</v>
      </c>
      <c r="G876" s="1228">
        <f t="shared" si="258"/>
        <v>112.93</v>
      </c>
      <c r="H876" s="1228">
        <f t="shared" si="259"/>
        <v>27.2</v>
      </c>
      <c r="I876" s="1235">
        <f t="shared" si="254"/>
        <v>140.13</v>
      </c>
    </row>
    <row r="877" spans="1:9" x14ac:dyDescent="0.25">
      <c r="A877" s="469" t="s">
        <v>966</v>
      </c>
      <c r="B877" s="1268">
        <v>12</v>
      </c>
      <c r="C877" s="1255">
        <f t="shared" ref="C877:C891" si="262">B877/138</f>
        <v>8.6956521739130432E-2</v>
      </c>
      <c r="D877" s="1228">
        <v>742.39</v>
      </c>
      <c r="E877" s="1228">
        <f t="shared" si="257"/>
        <v>64.555652173913046</v>
      </c>
      <c r="F877" s="1244">
        <v>1</v>
      </c>
      <c r="G877" s="1228">
        <f t="shared" si="258"/>
        <v>64.56</v>
      </c>
      <c r="H877" s="1228">
        <f t="shared" si="259"/>
        <v>15.55</v>
      </c>
      <c r="I877" s="1235">
        <f t="shared" si="254"/>
        <v>80.11</v>
      </c>
    </row>
    <row r="878" spans="1:9" x14ac:dyDescent="0.25">
      <c r="A878" s="469" t="s">
        <v>966</v>
      </c>
      <c r="B878" s="1268">
        <v>12</v>
      </c>
      <c r="C878" s="1255">
        <f t="shared" si="262"/>
        <v>8.6956521739130432E-2</v>
      </c>
      <c r="D878" s="1228">
        <v>742.39</v>
      </c>
      <c r="E878" s="1228">
        <f t="shared" si="257"/>
        <v>64.555652173913046</v>
      </c>
      <c r="F878" s="1244">
        <v>1</v>
      </c>
      <c r="G878" s="1228">
        <f t="shared" si="258"/>
        <v>64.56</v>
      </c>
      <c r="H878" s="1228">
        <f t="shared" si="259"/>
        <v>15.55</v>
      </c>
      <c r="I878" s="1235">
        <f t="shared" si="254"/>
        <v>80.11</v>
      </c>
    </row>
    <row r="879" spans="1:9" x14ac:dyDescent="0.25">
      <c r="A879" s="469" t="s">
        <v>966</v>
      </c>
      <c r="B879" s="1268">
        <v>16</v>
      </c>
      <c r="C879" s="1255">
        <f t="shared" si="262"/>
        <v>0.11594202898550725</v>
      </c>
      <c r="D879" s="1228">
        <v>742.39</v>
      </c>
      <c r="E879" s="1228">
        <f t="shared" si="257"/>
        <v>86.074202898550723</v>
      </c>
      <c r="F879" s="1244">
        <v>1</v>
      </c>
      <c r="G879" s="1228">
        <f t="shared" si="258"/>
        <v>86.07</v>
      </c>
      <c r="H879" s="1228">
        <f t="shared" si="259"/>
        <v>20.73</v>
      </c>
      <c r="I879" s="1235">
        <f t="shared" si="254"/>
        <v>106.8</v>
      </c>
    </row>
    <row r="880" spans="1:9" x14ac:dyDescent="0.25">
      <c r="A880" s="469" t="s">
        <v>966</v>
      </c>
      <c r="B880" s="1268">
        <v>24</v>
      </c>
      <c r="C880" s="1255">
        <f t="shared" si="262"/>
        <v>0.17391304347826086</v>
      </c>
      <c r="D880" s="1228">
        <v>742.39</v>
      </c>
      <c r="E880" s="1228">
        <f t="shared" si="257"/>
        <v>129.11130434782609</v>
      </c>
      <c r="F880" s="1244">
        <v>1</v>
      </c>
      <c r="G880" s="1228">
        <f t="shared" si="258"/>
        <v>129.11000000000001</v>
      </c>
      <c r="H880" s="1228">
        <f t="shared" si="259"/>
        <v>31.1</v>
      </c>
      <c r="I880" s="1235">
        <f t="shared" si="254"/>
        <v>160.21</v>
      </c>
    </row>
    <row r="881" spans="1:9" x14ac:dyDescent="0.25">
      <c r="A881" s="469" t="s">
        <v>966</v>
      </c>
      <c r="B881" s="1268">
        <v>36</v>
      </c>
      <c r="C881" s="1255">
        <f t="shared" si="262"/>
        <v>0.2608695652173913</v>
      </c>
      <c r="D881" s="1228">
        <v>742.39</v>
      </c>
      <c r="E881" s="1228">
        <f t="shared" si="257"/>
        <v>193.66695652173911</v>
      </c>
      <c r="F881" s="1244">
        <v>1</v>
      </c>
      <c r="G881" s="1228">
        <f t="shared" si="258"/>
        <v>193.67</v>
      </c>
      <c r="H881" s="1228">
        <f t="shared" si="259"/>
        <v>46.66</v>
      </c>
      <c r="I881" s="1235">
        <f t="shared" si="254"/>
        <v>240.32999999999998</v>
      </c>
    </row>
    <row r="882" spans="1:9" x14ac:dyDescent="0.25">
      <c r="A882" s="469" t="s">
        <v>966</v>
      </c>
      <c r="B882" s="1268">
        <v>72</v>
      </c>
      <c r="C882" s="1255">
        <f t="shared" si="262"/>
        <v>0.52173913043478259</v>
      </c>
      <c r="D882" s="1228">
        <v>744.87</v>
      </c>
      <c r="E882" s="1228">
        <f t="shared" si="257"/>
        <v>388.62782608695653</v>
      </c>
      <c r="F882" s="1244">
        <v>1</v>
      </c>
      <c r="G882" s="1228">
        <f t="shared" si="258"/>
        <v>388.63</v>
      </c>
      <c r="H882" s="1228">
        <f t="shared" si="259"/>
        <v>93.62</v>
      </c>
      <c r="I882" s="1235">
        <f t="shared" si="254"/>
        <v>482.25</v>
      </c>
    </row>
    <row r="883" spans="1:9" x14ac:dyDescent="0.25">
      <c r="A883" s="469" t="s">
        <v>966</v>
      </c>
      <c r="B883" s="1268">
        <v>64</v>
      </c>
      <c r="C883" s="1255">
        <f t="shared" si="262"/>
        <v>0.46376811594202899</v>
      </c>
      <c r="D883" s="1228">
        <v>742.39</v>
      </c>
      <c r="E883" s="1228">
        <f t="shared" si="257"/>
        <v>344.29681159420289</v>
      </c>
      <c r="F883" s="1244">
        <v>1</v>
      </c>
      <c r="G883" s="1228">
        <f t="shared" si="258"/>
        <v>344.3</v>
      </c>
      <c r="H883" s="1228">
        <f t="shared" si="259"/>
        <v>82.94</v>
      </c>
      <c r="I883" s="1235">
        <f t="shared" si="254"/>
        <v>427.24</v>
      </c>
    </row>
    <row r="884" spans="1:9" x14ac:dyDescent="0.25">
      <c r="A884" s="469" t="s">
        <v>966</v>
      </c>
      <c r="B884" s="1268">
        <v>24</v>
      </c>
      <c r="C884" s="1255">
        <f t="shared" si="262"/>
        <v>0.17391304347826086</v>
      </c>
      <c r="D884" s="1228">
        <v>742.39</v>
      </c>
      <c r="E884" s="1228">
        <f t="shared" si="257"/>
        <v>129.11130434782609</v>
      </c>
      <c r="F884" s="1244">
        <v>1</v>
      </c>
      <c r="G884" s="1228">
        <f t="shared" si="258"/>
        <v>129.11000000000001</v>
      </c>
      <c r="H884" s="1228">
        <f t="shared" si="259"/>
        <v>31.1</v>
      </c>
      <c r="I884" s="1235">
        <f t="shared" si="254"/>
        <v>160.21</v>
      </c>
    </row>
    <row r="885" spans="1:9" x14ac:dyDescent="0.25">
      <c r="A885" s="469" t="s">
        <v>966</v>
      </c>
      <c r="B885" s="1268">
        <v>12</v>
      </c>
      <c r="C885" s="1255">
        <f t="shared" si="262"/>
        <v>8.6956521739130432E-2</v>
      </c>
      <c r="D885" s="1228">
        <v>742.39</v>
      </c>
      <c r="E885" s="1228">
        <f t="shared" si="257"/>
        <v>64.555652173913046</v>
      </c>
      <c r="F885" s="1244">
        <v>1</v>
      </c>
      <c r="G885" s="1228">
        <f t="shared" si="258"/>
        <v>64.56</v>
      </c>
      <c r="H885" s="1228">
        <f t="shared" si="259"/>
        <v>15.55</v>
      </c>
      <c r="I885" s="1235">
        <f t="shared" si="254"/>
        <v>80.11</v>
      </c>
    </row>
    <row r="886" spans="1:9" x14ac:dyDescent="0.25">
      <c r="A886" s="469" t="s">
        <v>612</v>
      </c>
      <c r="B886" s="1268">
        <v>24</v>
      </c>
      <c r="C886" s="1255">
        <f t="shared" si="262"/>
        <v>0.17391304347826086</v>
      </c>
      <c r="D886" s="1228">
        <v>742.39</v>
      </c>
      <c r="E886" s="1228">
        <f t="shared" si="257"/>
        <v>129.11130434782609</v>
      </c>
      <c r="F886" s="1244">
        <v>1</v>
      </c>
      <c r="G886" s="1228">
        <f t="shared" si="258"/>
        <v>129.11000000000001</v>
      </c>
      <c r="H886" s="1228">
        <f t="shared" si="259"/>
        <v>31.1</v>
      </c>
      <c r="I886" s="1235">
        <f t="shared" si="254"/>
        <v>160.21</v>
      </c>
    </row>
    <row r="887" spans="1:9" x14ac:dyDescent="0.25">
      <c r="A887" s="469" t="s">
        <v>612</v>
      </c>
      <c r="B887" s="1268">
        <v>24</v>
      </c>
      <c r="C887" s="1255">
        <f t="shared" si="262"/>
        <v>0.17391304347826086</v>
      </c>
      <c r="D887" s="1228">
        <v>695</v>
      </c>
      <c r="E887" s="1228">
        <f t="shared" si="257"/>
        <v>120.8695652173913</v>
      </c>
      <c r="F887" s="1244">
        <v>1</v>
      </c>
      <c r="G887" s="1228">
        <f t="shared" si="258"/>
        <v>120.87</v>
      </c>
      <c r="H887" s="1228">
        <f t="shared" si="259"/>
        <v>29.12</v>
      </c>
      <c r="I887" s="1235">
        <f t="shared" si="254"/>
        <v>149.99</v>
      </c>
    </row>
    <row r="888" spans="1:9" x14ac:dyDescent="0.25">
      <c r="A888" s="469" t="s">
        <v>612</v>
      </c>
      <c r="B888" s="1268">
        <v>120</v>
      </c>
      <c r="C888" s="1255">
        <f t="shared" si="262"/>
        <v>0.86956521739130432</v>
      </c>
      <c r="D888" s="1228">
        <v>657.28</v>
      </c>
      <c r="E888" s="1228">
        <f t="shared" si="257"/>
        <v>571.54782608695643</v>
      </c>
      <c r="F888" s="1244">
        <v>1</v>
      </c>
      <c r="G888" s="1228">
        <f t="shared" si="258"/>
        <v>571.54999999999995</v>
      </c>
      <c r="H888" s="1228">
        <f t="shared" si="259"/>
        <v>137.69</v>
      </c>
      <c r="I888" s="1235">
        <f t="shared" si="254"/>
        <v>709.24</v>
      </c>
    </row>
    <row r="889" spans="1:9" x14ac:dyDescent="0.25">
      <c r="A889" s="469" t="s">
        <v>612</v>
      </c>
      <c r="B889" s="1268">
        <v>36</v>
      </c>
      <c r="C889" s="1255">
        <f t="shared" si="262"/>
        <v>0.2608695652173913</v>
      </c>
      <c r="D889" s="1228">
        <v>657.28</v>
      </c>
      <c r="E889" s="1228">
        <f t="shared" si="257"/>
        <v>171.46434782608694</v>
      </c>
      <c r="F889" s="1244">
        <v>1</v>
      </c>
      <c r="G889" s="1228">
        <f t="shared" si="258"/>
        <v>171.46</v>
      </c>
      <c r="H889" s="1228">
        <f t="shared" si="259"/>
        <v>41.3</v>
      </c>
      <c r="I889" s="1235">
        <f t="shared" si="254"/>
        <v>212.76</v>
      </c>
    </row>
    <row r="890" spans="1:9" x14ac:dyDescent="0.25">
      <c r="A890" s="469" t="s">
        <v>612</v>
      </c>
      <c r="B890" s="1268">
        <v>24</v>
      </c>
      <c r="C890" s="1255">
        <f t="shared" si="262"/>
        <v>0.17391304347826086</v>
      </c>
      <c r="D890" s="1228">
        <v>742.39</v>
      </c>
      <c r="E890" s="1228">
        <f t="shared" si="257"/>
        <v>129.11130434782609</v>
      </c>
      <c r="F890" s="1244">
        <v>1</v>
      </c>
      <c r="G890" s="1228">
        <f t="shared" si="258"/>
        <v>129.11000000000001</v>
      </c>
      <c r="H890" s="1228">
        <f t="shared" si="259"/>
        <v>31.1</v>
      </c>
      <c r="I890" s="1235">
        <f t="shared" si="254"/>
        <v>160.21</v>
      </c>
    </row>
    <row r="891" spans="1:9" x14ac:dyDescent="0.25">
      <c r="A891" s="469" t="s">
        <v>612</v>
      </c>
      <c r="B891" s="1268">
        <v>120</v>
      </c>
      <c r="C891" s="1255">
        <f t="shared" si="262"/>
        <v>0.86956521739130432</v>
      </c>
      <c r="D891" s="1228">
        <v>695</v>
      </c>
      <c r="E891" s="1228">
        <f t="shared" si="257"/>
        <v>604.3478260869565</v>
      </c>
      <c r="F891" s="1244">
        <v>1</v>
      </c>
      <c r="G891" s="1228">
        <f t="shared" si="258"/>
        <v>604.35</v>
      </c>
      <c r="H891" s="1228">
        <f t="shared" si="259"/>
        <v>145.59</v>
      </c>
      <c r="I891" s="1235">
        <f t="shared" si="254"/>
        <v>749.94</v>
      </c>
    </row>
    <row r="892" spans="1:9" ht="33" x14ac:dyDescent="0.25">
      <c r="A892" s="265" t="s">
        <v>9</v>
      </c>
      <c r="B892" s="1277"/>
      <c r="C892" s="1227"/>
      <c r="D892" s="1228"/>
      <c r="E892" s="1228"/>
      <c r="F892" s="1229"/>
      <c r="G892" s="1238">
        <f>SUM(G893:G908)</f>
        <v>4487.3400000000011</v>
      </c>
      <c r="H892" s="1238">
        <f>SUM(H893:H908)</f>
        <v>1081</v>
      </c>
      <c r="I892" s="1239">
        <f>SUM(I893:I908)</f>
        <v>5568.3399999999992</v>
      </c>
    </row>
    <row r="893" spans="1:9" x14ac:dyDescent="0.25">
      <c r="A893" s="469" t="s">
        <v>62</v>
      </c>
      <c r="B893" s="1268">
        <v>138</v>
      </c>
      <c r="C893" s="1227">
        <f t="shared" ref="C893:C903" si="263">B893/138</f>
        <v>1</v>
      </c>
      <c r="D893" s="1228">
        <v>548.52</v>
      </c>
      <c r="E893" s="1228">
        <f t="shared" ref="E893:E903" si="264">D893*C893</f>
        <v>548.52</v>
      </c>
      <c r="F893" s="1229">
        <v>1</v>
      </c>
      <c r="G893" s="1228">
        <f t="shared" ref="G893:G903" si="265">ROUND(E893*F893,2)</f>
        <v>548.52</v>
      </c>
      <c r="H893" s="1228">
        <f t="shared" si="253"/>
        <v>132.13999999999999</v>
      </c>
      <c r="I893" s="1235">
        <f t="shared" si="254"/>
        <v>680.66</v>
      </c>
    </row>
    <row r="894" spans="1:9" x14ac:dyDescent="0.25">
      <c r="A894" s="469" t="s">
        <v>62</v>
      </c>
      <c r="B894" s="1268">
        <v>72</v>
      </c>
      <c r="C894" s="1227">
        <f t="shared" si="263"/>
        <v>0.52173913043478259</v>
      </c>
      <c r="D894" s="1228">
        <v>548.52</v>
      </c>
      <c r="E894" s="1228">
        <f t="shared" si="264"/>
        <v>286.18434782608693</v>
      </c>
      <c r="F894" s="1229">
        <v>1</v>
      </c>
      <c r="G894" s="1228">
        <f t="shared" si="265"/>
        <v>286.18</v>
      </c>
      <c r="H894" s="1228">
        <f t="shared" si="253"/>
        <v>68.94</v>
      </c>
      <c r="I894" s="1235">
        <f t="shared" si="254"/>
        <v>355.12</v>
      </c>
    </row>
    <row r="895" spans="1:9" x14ac:dyDescent="0.25">
      <c r="A895" s="469" t="s">
        <v>62</v>
      </c>
      <c r="B895" s="1268">
        <v>56</v>
      </c>
      <c r="C895" s="1227">
        <f t="shared" si="263"/>
        <v>0.40579710144927539</v>
      </c>
      <c r="D895" s="1228">
        <v>548.52</v>
      </c>
      <c r="E895" s="1228">
        <f t="shared" si="264"/>
        <v>222.58782608695654</v>
      </c>
      <c r="F895" s="1229">
        <v>1</v>
      </c>
      <c r="G895" s="1228">
        <f t="shared" si="265"/>
        <v>222.59</v>
      </c>
      <c r="H895" s="1228">
        <f t="shared" si="253"/>
        <v>53.62</v>
      </c>
      <c r="I895" s="1235">
        <f t="shared" si="254"/>
        <v>276.20999999999998</v>
      </c>
    </row>
    <row r="896" spans="1:9" ht="17.25" customHeight="1" x14ac:dyDescent="0.25">
      <c r="A896" s="469" t="s">
        <v>62</v>
      </c>
      <c r="B896" s="1268">
        <v>138</v>
      </c>
      <c r="C896" s="1227">
        <f t="shared" si="263"/>
        <v>1</v>
      </c>
      <c r="D896" s="1228">
        <v>548.52</v>
      </c>
      <c r="E896" s="1228">
        <f t="shared" si="264"/>
        <v>548.52</v>
      </c>
      <c r="F896" s="1229">
        <v>1</v>
      </c>
      <c r="G896" s="1228">
        <f t="shared" si="265"/>
        <v>548.52</v>
      </c>
      <c r="H896" s="1228">
        <f t="shared" si="253"/>
        <v>132.13999999999999</v>
      </c>
      <c r="I896" s="1235">
        <f t="shared" si="254"/>
        <v>680.66</v>
      </c>
    </row>
    <row r="897" spans="1:9" x14ac:dyDescent="0.25">
      <c r="A897" s="469" t="s">
        <v>62</v>
      </c>
      <c r="B897" s="1268">
        <v>138</v>
      </c>
      <c r="C897" s="1227">
        <f t="shared" si="263"/>
        <v>1</v>
      </c>
      <c r="D897" s="1228">
        <v>548.52</v>
      </c>
      <c r="E897" s="1228">
        <f t="shared" si="264"/>
        <v>548.52</v>
      </c>
      <c r="F897" s="1229">
        <v>1</v>
      </c>
      <c r="G897" s="1228">
        <f t="shared" si="265"/>
        <v>548.52</v>
      </c>
      <c r="H897" s="1228">
        <f t="shared" si="253"/>
        <v>132.13999999999999</v>
      </c>
      <c r="I897" s="1235">
        <f t="shared" si="254"/>
        <v>680.66</v>
      </c>
    </row>
    <row r="898" spans="1:9" x14ac:dyDescent="0.25">
      <c r="A898" s="469" t="s">
        <v>62</v>
      </c>
      <c r="B898" s="1268">
        <v>138</v>
      </c>
      <c r="C898" s="1227">
        <f t="shared" si="263"/>
        <v>1</v>
      </c>
      <c r="D898" s="1228">
        <v>548.52</v>
      </c>
      <c r="E898" s="1228">
        <f t="shared" si="264"/>
        <v>548.52</v>
      </c>
      <c r="F898" s="1229">
        <v>1</v>
      </c>
      <c r="G898" s="1228">
        <f t="shared" si="265"/>
        <v>548.52</v>
      </c>
      <c r="H898" s="1228">
        <f t="shared" si="253"/>
        <v>132.13999999999999</v>
      </c>
      <c r="I898" s="1235">
        <f t="shared" si="254"/>
        <v>680.66</v>
      </c>
    </row>
    <row r="899" spans="1:9" x14ac:dyDescent="0.25">
      <c r="A899" s="469" t="s">
        <v>62</v>
      </c>
      <c r="B899" s="1268">
        <v>138</v>
      </c>
      <c r="C899" s="1227">
        <f t="shared" si="263"/>
        <v>1</v>
      </c>
      <c r="D899" s="1228">
        <v>548.52</v>
      </c>
      <c r="E899" s="1228">
        <f t="shared" si="264"/>
        <v>548.52</v>
      </c>
      <c r="F899" s="1229">
        <v>1</v>
      </c>
      <c r="G899" s="1228">
        <f t="shared" si="265"/>
        <v>548.52</v>
      </c>
      <c r="H899" s="1228">
        <f t="shared" si="253"/>
        <v>132.13999999999999</v>
      </c>
      <c r="I899" s="1235">
        <f t="shared" si="254"/>
        <v>680.66</v>
      </c>
    </row>
    <row r="900" spans="1:9" ht="17.25" customHeight="1" x14ac:dyDescent="0.25">
      <c r="A900" s="469" t="s">
        <v>62</v>
      </c>
      <c r="B900" s="1268">
        <v>24</v>
      </c>
      <c r="C900" s="1227">
        <f t="shared" si="263"/>
        <v>0.17391304347826086</v>
      </c>
      <c r="D900" s="1228">
        <v>548.52</v>
      </c>
      <c r="E900" s="1228">
        <f t="shared" si="264"/>
        <v>95.39478260869565</v>
      </c>
      <c r="F900" s="1229">
        <v>1</v>
      </c>
      <c r="G900" s="1228">
        <f t="shared" si="265"/>
        <v>95.39</v>
      </c>
      <c r="H900" s="1228">
        <f t="shared" si="253"/>
        <v>22.98</v>
      </c>
      <c r="I900" s="1235">
        <f t="shared" si="254"/>
        <v>118.37</v>
      </c>
    </row>
    <row r="901" spans="1:9" x14ac:dyDescent="0.25">
      <c r="A901" s="469" t="s">
        <v>62</v>
      </c>
      <c r="B901" s="1268">
        <v>138</v>
      </c>
      <c r="C901" s="1227">
        <f t="shared" si="263"/>
        <v>1</v>
      </c>
      <c r="D901" s="1228">
        <v>600</v>
      </c>
      <c r="E901" s="1228">
        <f t="shared" si="264"/>
        <v>600</v>
      </c>
      <c r="F901" s="1229">
        <v>1</v>
      </c>
      <c r="G901" s="1228">
        <f t="shared" si="265"/>
        <v>600</v>
      </c>
      <c r="H901" s="1228">
        <f t="shared" si="253"/>
        <v>144.54</v>
      </c>
      <c r="I901" s="1235">
        <f t="shared" si="254"/>
        <v>744.54</v>
      </c>
    </row>
    <row r="902" spans="1:9" s="2" customFormat="1" x14ac:dyDescent="0.25">
      <c r="A902" s="484" t="s">
        <v>62</v>
      </c>
      <c r="B902" s="1074">
        <v>48</v>
      </c>
      <c r="C902" s="1069">
        <f t="shared" si="263"/>
        <v>0.34782608695652173</v>
      </c>
      <c r="D902" s="225">
        <v>548.52</v>
      </c>
      <c r="E902" s="225">
        <f t="shared" si="264"/>
        <v>190.7895652173913</v>
      </c>
      <c r="F902" s="1229">
        <v>1</v>
      </c>
      <c r="G902" s="225">
        <f t="shared" si="265"/>
        <v>190.79</v>
      </c>
      <c r="H902" s="1228">
        <f t="shared" si="253"/>
        <v>45.96</v>
      </c>
      <c r="I902" s="1260">
        <f t="shared" si="254"/>
        <v>236.75</v>
      </c>
    </row>
    <row r="903" spans="1:9" x14ac:dyDescent="0.25">
      <c r="A903" s="469" t="s">
        <v>62</v>
      </c>
      <c r="B903" s="1268">
        <v>8</v>
      </c>
      <c r="C903" s="1227">
        <f t="shared" si="263"/>
        <v>5.7971014492753624E-2</v>
      </c>
      <c r="D903" s="1228">
        <v>548.52</v>
      </c>
      <c r="E903" s="1228">
        <f t="shared" si="264"/>
        <v>31.798260869565215</v>
      </c>
      <c r="F903" s="1229">
        <v>1</v>
      </c>
      <c r="G903" s="1228">
        <f t="shared" si="265"/>
        <v>31.8</v>
      </c>
      <c r="H903" s="1228">
        <f t="shared" si="253"/>
        <v>7.66</v>
      </c>
      <c r="I903" s="1235">
        <f t="shared" si="254"/>
        <v>39.46</v>
      </c>
    </row>
    <row r="904" spans="1:9" x14ac:dyDescent="0.25">
      <c r="A904" s="469" t="s">
        <v>62</v>
      </c>
      <c r="B904" s="1268">
        <v>16</v>
      </c>
      <c r="C904" s="1227">
        <v>0.11594202898550725</v>
      </c>
      <c r="D904" s="1228">
        <v>548.52</v>
      </c>
      <c r="E904" s="1228">
        <f>D904*C904</f>
        <v>63.596521739130431</v>
      </c>
      <c r="F904" s="1229">
        <v>1</v>
      </c>
      <c r="G904" s="1228">
        <f>ROUND(E904*F904,2)</f>
        <v>63.6</v>
      </c>
      <c r="H904" s="1228">
        <f t="shared" si="253"/>
        <v>15.32</v>
      </c>
      <c r="I904" s="1235">
        <f>G904+H904</f>
        <v>78.92</v>
      </c>
    </row>
    <row r="905" spans="1:9" x14ac:dyDescent="0.25">
      <c r="A905" s="469" t="s">
        <v>62</v>
      </c>
      <c r="B905" s="1268">
        <v>24</v>
      </c>
      <c r="C905" s="1227">
        <v>0.17391304347826086</v>
      </c>
      <c r="D905" s="1228">
        <v>548.52</v>
      </c>
      <c r="E905" s="1228">
        <f>D905*C905</f>
        <v>95.39478260869565</v>
      </c>
      <c r="F905" s="1229">
        <v>1</v>
      </c>
      <c r="G905" s="1228">
        <f>ROUND(E905*F905,2)</f>
        <v>95.39</v>
      </c>
      <c r="H905" s="1228">
        <f t="shared" si="253"/>
        <v>22.98</v>
      </c>
      <c r="I905" s="1235">
        <f>G905+H905</f>
        <v>118.37</v>
      </c>
    </row>
    <row r="906" spans="1:9" x14ac:dyDescent="0.25">
      <c r="A906" s="469" t="s">
        <v>62</v>
      </c>
      <c r="B906" s="1268">
        <v>12</v>
      </c>
      <c r="C906" s="1227">
        <v>8.6956521739130432E-2</v>
      </c>
      <c r="D906" s="1228">
        <v>548.52</v>
      </c>
      <c r="E906" s="1228">
        <f>D906*C906</f>
        <v>47.697391304347825</v>
      </c>
      <c r="F906" s="1229">
        <v>1</v>
      </c>
      <c r="G906" s="1228">
        <f>ROUND(E906*F906,2)</f>
        <v>47.7</v>
      </c>
      <c r="H906" s="1228">
        <f t="shared" si="253"/>
        <v>11.49</v>
      </c>
      <c r="I906" s="1235">
        <f>G906+H906</f>
        <v>59.190000000000005</v>
      </c>
    </row>
    <row r="907" spans="1:9" x14ac:dyDescent="0.25">
      <c r="A907" s="469" t="s">
        <v>62</v>
      </c>
      <c r="B907" s="1268">
        <v>12</v>
      </c>
      <c r="C907" s="1227">
        <v>8.6956521739130432E-2</v>
      </c>
      <c r="D907" s="1228">
        <v>548.52</v>
      </c>
      <c r="E907" s="1228">
        <f>D907*C907</f>
        <v>47.697391304347825</v>
      </c>
      <c r="F907" s="1229">
        <v>1</v>
      </c>
      <c r="G907" s="1228">
        <f>ROUND(E907*F907,2)</f>
        <v>47.7</v>
      </c>
      <c r="H907" s="1228">
        <f t="shared" si="253"/>
        <v>11.49</v>
      </c>
      <c r="I907" s="1235">
        <f>G907+H907</f>
        <v>59.190000000000005</v>
      </c>
    </row>
    <row r="908" spans="1:9" x14ac:dyDescent="0.25">
      <c r="A908" s="469" t="s">
        <v>62</v>
      </c>
      <c r="B908" s="1268">
        <v>16</v>
      </c>
      <c r="C908" s="1227">
        <v>0.11594202898550725</v>
      </c>
      <c r="D908" s="1228">
        <v>548.52</v>
      </c>
      <c r="E908" s="1228">
        <f>D908*C908</f>
        <v>63.596521739130431</v>
      </c>
      <c r="F908" s="1229">
        <v>1</v>
      </c>
      <c r="G908" s="1228">
        <f>ROUND(E908*F908,2)</f>
        <v>63.6</v>
      </c>
      <c r="H908" s="1228">
        <f t="shared" si="253"/>
        <v>15.32</v>
      </c>
      <c r="I908" s="1235">
        <f>G908+H908</f>
        <v>78.92</v>
      </c>
    </row>
    <row r="909" spans="1:9" x14ac:dyDescent="0.25">
      <c r="A909" s="472" t="s">
        <v>7</v>
      </c>
      <c r="B909" s="1277"/>
      <c r="C909" s="1227"/>
      <c r="D909" s="1228"/>
      <c r="E909" s="1228"/>
      <c r="F909" s="1229"/>
      <c r="G909" s="1238">
        <f>SUM(G910:G911)</f>
        <v>579.56999999999994</v>
      </c>
      <c r="H909" s="1238">
        <f>SUM(H910:H911)</f>
        <v>139.62</v>
      </c>
      <c r="I909" s="1239">
        <f>SUM(I910:I911)</f>
        <v>719.19</v>
      </c>
    </row>
    <row r="910" spans="1:9" x14ac:dyDescent="0.25">
      <c r="A910" s="469" t="s">
        <v>63</v>
      </c>
      <c r="B910" s="1268">
        <v>138</v>
      </c>
      <c r="C910" s="1227">
        <f t="shared" ref="C910:C911" si="266">B910/138</f>
        <v>1</v>
      </c>
      <c r="D910" s="1228">
        <v>430</v>
      </c>
      <c r="E910" s="1228">
        <f t="shared" ref="E910:E911" si="267">D910*C910</f>
        <v>430</v>
      </c>
      <c r="F910" s="1229">
        <v>1</v>
      </c>
      <c r="G910" s="1228">
        <f t="shared" ref="G910:G911" si="268">ROUND(E910*F910,2)</f>
        <v>430</v>
      </c>
      <c r="H910" s="1228">
        <f t="shared" si="253"/>
        <v>103.59</v>
      </c>
      <c r="I910" s="1235">
        <f t="shared" ref="I910:I911" si="269">G910+H910</f>
        <v>533.59</v>
      </c>
    </row>
    <row r="911" spans="1:9" x14ac:dyDescent="0.25">
      <c r="A911" s="469" t="s">
        <v>63</v>
      </c>
      <c r="B911" s="1268">
        <v>48</v>
      </c>
      <c r="C911" s="1227">
        <f t="shared" si="266"/>
        <v>0.34782608695652173</v>
      </c>
      <c r="D911" s="1228">
        <v>430</v>
      </c>
      <c r="E911" s="1228">
        <f t="shared" si="267"/>
        <v>149.56521739130434</v>
      </c>
      <c r="F911" s="1229">
        <v>1</v>
      </c>
      <c r="G911" s="1228">
        <f t="shared" si="268"/>
        <v>149.57</v>
      </c>
      <c r="H911" s="1228">
        <f t="shared" si="253"/>
        <v>36.03</v>
      </c>
      <c r="I911" s="1235">
        <f t="shared" si="269"/>
        <v>185.6</v>
      </c>
    </row>
    <row r="912" spans="1:9" ht="33" x14ac:dyDescent="0.25">
      <c r="A912" s="465" t="s">
        <v>2579</v>
      </c>
      <c r="B912" s="1271"/>
      <c r="C912" s="1240"/>
      <c r="D912" s="1230"/>
      <c r="E912" s="1230"/>
      <c r="F912" s="1241"/>
      <c r="G912" s="1232">
        <f>G913+G926+G976+G1007</f>
        <v>47033.66</v>
      </c>
      <c r="H912" s="1232">
        <f>H913+H926+H976+H1007</f>
        <v>11330.370000000004</v>
      </c>
      <c r="I912" s="1234">
        <f>I913+I926+I976+I1007</f>
        <v>58364.03</v>
      </c>
    </row>
    <row r="913" spans="1:9" ht="33" x14ac:dyDescent="0.25">
      <c r="A913" s="472" t="s">
        <v>10</v>
      </c>
      <c r="B913" s="1268"/>
      <c r="C913" s="1227"/>
      <c r="D913" s="1228"/>
      <c r="E913" s="1228"/>
      <c r="F913" s="1254"/>
      <c r="G913" s="1238">
        <f>SUM(G914:G925)</f>
        <v>7474.75</v>
      </c>
      <c r="H913" s="1238">
        <f>SUM(H914:H925)</f>
        <v>1800.65</v>
      </c>
      <c r="I913" s="1239">
        <f>SUM(I914:I925)</f>
        <v>9275.4</v>
      </c>
    </row>
    <row r="914" spans="1:9" x14ac:dyDescent="0.25">
      <c r="A914" s="484" t="s">
        <v>2580</v>
      </c>
      <c r="B914" s="1074">
        <v>138</v>
      </c>
      <c r="C914" s="1069">
        <f t="shared" ref="C914:C923" si="270">B914/138</f>
        <v>1</v>
      </c>
      <c r="D914" s="225">
        <v>1324.01</v>
      </c>
      <c r="E914" s="225">
        <f>D914*C914</f>
        <v>1324.01</v>
      </c>
      <c r="F914" s="1244">
        <v>1</v>
      </c>
      <c r="G914" s="225">
        <f t="shared" ref="G914:G925" si="271">ROUND(E914*F914,2)</f>
        <v>1324.01</v>
      </c>
      <c r="H914" s="225">
        <f t="shared" ref="H914:H991" si="272">ROUND(G914*0.2409,2)</f>
        <v>318.95</v>
      </c>
      <c r="I914" s="1260">
        <f t="shared" ref="I914:I925" si="273">G914+H914</f>
        <v>1642.96</v>
      </c>
    </row>
    <row r="915" spans="1:9" s="156" customFormat="1" x14ac:dyDescent="0.25">
      <c r="A915" s="484" t="s">
        <v>654</v>
      </c>
      <c r="B915" s="1074">
        <v>96</v>
      </c>
      <c r="C915" s="1069">
        <f t="shared" si="270"/>
        <v>0.69565217391304346</v>
      </c>
      <c r="D915" s="225">
        <v>1324.01</v>
      </c>
      <c r="E915" s="225">
        <f t="shared" ref="E915:E925" si="274">D915*C915</f>
        <v>921.0504347826087</v>
      </c>
      <c r="F915" s="1244">
        <v>1</v>
      </c>
      <c r="G915" s="225">
        <f t="shared" si="271"/>
        <v>921.05</v>
      </c>
      <c r="H915" s="225">
        <f t="shared" si="272"/>
        <v>221.88</v>
      </c>
      <c r="I915" s="1260">
        <f t="shared" si="273"/>
        <v>1142.9299999999998</v>
      </c>
    </row>
    <row r="916" spans="1:9" s="156" customFormat="1" x14ac:dyDescent="0.25">
      <c r="A916" s="484" t="s">
        <v>1789</v>
      </c>
      <c r="B916" s="1074">
        <v>11</v>
      </c>
      <c r="C916" s="1069">
        <f>B916/138</f>
        <v>7.9710144927536225E-2</v>
      </c>
      <c r="D916" s="225">
        <v>1257.81</v>
      </c>
      <c r="E916" s="225">
        <f>D916*C916</f>
        <v>100.26021739130434</v>
      </c>
      <c r="F916" s="1244">
        <v>1</v>
      </c>
      <c r="G916" s="225">
        <f>ROUND(E916*F916,2)</f>
        <v>100.26</v>
      </c>
      <c r="H916" s="225">
        <f>ROUND(G916*0.2409,2)</f>
        <v>24.15</v>
      </c>
      <c r="I916" s="1260">
        <f>G916+H916</f>
        <v>124.41</v>
      </c>
    </row>
    <row r="917" spans="1:9" x14ac:dyDescent="0.25">
      <c r="A917" s="484" t="s">
        <v>1789</v>
      </c>
      <c r="B917" s="1074">
        <v>121</v>
      </c>
      <c r="C917" s="1069">
        <f t="shared" si="270"/>
        <v>0.87681159420289856</v>
      </c>
      <c r="D917" s="225">
        <v>1134.8699999999999</v>
      </c>
      <c r="E917" s="225">
        <f t="shared" si="274"/>
        <v>995.06717391304335</v>
      </c>
      <c r="F917" s="1244">
        <v>1</v>
      </c>
      <c r="G917" s="225">
        <f t="shared" si="271"/>
        <v>995.07</v>
      </c>
      <c r="H917" s="225">
        <f t="shared" si="272"/>
        <v>239.71</v>
      </c>
      <c r="I917" s="1260">
        <f t="shared" si="273"/>
        <v>1234.78</v>
      </c>
    </row>
    <row r="918" spans="1:9" s="156" customFormat="1" x14ac:dyDescent="0.25">
      <c r="A918" s="484" t="s">
        <v>1789</v>
      </c>
      <c r="B918" s="1074">
        <v>117</v>
      </c>
      <c r="C918" s="1069">
        <f t="shared" si="270"/>
        <v>0.84782608695652173</v>
      </c>
      <c r="D918" s="225">
        <v>1257.81</v>
      </c>
      <c r="E918" s="225">
        <f t="shared" si="274"/>
        <v>1066.4041304347825</v>
      </c>
      <c r="F918" s="1244">
        <v>1</v>
      </c>
      <c r="G918" s="225">
        <f t="shared" si="271"/>
        <v>1066.4000000000001</v>
      </c>
      <c r="H918" s="225">
        <f t="shared" si="272"/>
        <v>256.89999999999998</v>
      </c>
      <c r="I918" s="1260">
        <f t="shared" si="273"/>
        <v>1323.3000000000002</v>
      </c>
    </row>
    <row r="919" spans="1:9" s="156" customFormat="1" x14ac:dyDescent="0.25">
      <c r="A919" s="484" t="s">
        <v>1789</v>
      </c>
      <c r="B919" s="1074">
        <v>57</v>
      </c>
      <c r="C919" s="1069">
        <f t="shared" si="270"/>
        <v>0.41304347826086957</v>
      </c>
      <c r="D919" s="225">
        <v>1257.81</v>
      </c>
      <c r="E919" s="225">
        <f t="shared" si="274"/>
        <v>519.53021739130429</v>
      </c>
      <c r="F919" s="1244">
        <v>1</v>
      </c>
      <c r="G919" s="225">
        <f t="shared" si="271"/>
        <v>519.53</v>
      </c>
      <c r="H919" s="225">
        <f t="shared" si="272"/>
        <v>125.15</v>
      </c>
      <c r="I919" s="1260">
        <f t="shared" si="273"/>
        <v>644.67999999999995</v>
      </c>
    </row>
    <row r="920" spans="1:9" x14ac:dyDescent="0.25">
      <c r="A920" s="484" t="s">
        <v>654</v>
      </c>
      <c r="B920" s="1074">
        <v>46</v>
      </c>
      <c r="C920" s="1069">
        <f>B920/158</f>
        <v>0.29113924050632911</v>
      </c>
      <c r="D920" s="225">
        <v>1136.49</v>
      </c>
      <c r="E920" s="225">
        <f t="shared" si="274"/>
        <v>330.87683544303798</v>
      </c>
      <c r="F920" s="1244">
        <v>1</v>
      </c>
      <c r="G920" s="225">
        <f t="shared" si="271"/>
        <v>330.88</v>
      </c>
      <c r="H920" s="225">
        <f t="shared" si="272"/>
        <v>79.709999999999994</v>
      </c>
      <c r="I920" s="1260">
        <f t="shared" si="273"/>
        <v>410.59</v>
      </c>
    </row>
    <row r="921" spans="1:9" s="156" customFormat="1" x14ac:dyDescent="0.25">
      <c r="A921" s="484" t="s">
        <v>654</v>
      </c>
      <c r="B921" s="1074">
        <v>68</v>
      </c>
      <c r="C921" s="1069">
        <f>B921/158</f>
        <v>0.43037974683544306</v>
      </c>
      <c r="D921" s="225">
        <v>1259.6099999999999</v>
      </c>
      <c r="E921" s="225">
        <f t="shared" si="274"/>
        <v>542.11063291139237</v>
      </c>
      <c r="F921" s="1244">
        <v>1</v>
      </c>
      <c r="G921" s="225">
        <f t="shared" si="271"/>
        <v>542.11</v>
      </c>
      <c r="H921" s="225">
        <f t="shared" si="272"/>
        <v>130.59</v>
      </c>
      <c r="I921" s="1260">
        <f t="shared" si="273"/>
        <v>672.7</v>
      </c>
    </row>
    <row r="922" spans="1:9" s="156" customFormat="1" x14ac:dyDescent="0.25">
      <c r="A922" s="484" t="s">
        <v>1789</v>
      </c>
      <c r="B922" s="1074">
        <v>32</v>
      </c>
      <c r="C922" s="1069">
        <f t="shared" si="270"/>
        <v>0.2318840579710145</v>
      </c>
      <c r="D922" s="225">
        <v>1257.81</v>
      </c>
      <c r="E922" s="225">
        <f>D922*C922</f>
        <v>291.66608695652172</v>
      </c>
      <c r="F922" s="1244">
        <v>1</v>
      </c>
      <c r="G922" s="225">
        <f t="shared" si="271"/>
        <v>291.67</v>
      </c>
      <c r="H922" s="225">
        <f t="shared" si="272"/>
        <v>70.260000000000005</v>
      </c>
      <c r="I922" s="1260">
        <f t="shared" si="273"/>
        <v>361.93</v>
      </c>
    </row>
    <row r="923" spans="1:9" x14ac:dyDescent="0.25">
      <c r="A923" s="484" t="s">
        <v>1789</v>
      </c>
      <c r="B923" s="1074">
        <v>98</v>
      </c>
      <c r="C923" s="1069">
        <f t="shared" si="270"/>
        <v>0.71014492753623193</v>
      </c>
      <c r="D923" s="225">
        <v>1134.8699999999999</v>
      </c>
      <c r="E923" s="225">
        <f t="shared" si="274"/>
        <v>805.92217391304348</v>
      </c>
      <c r="F923" s="1244">
        <v>1</v>
      </c>
      <c r="G923" s="225">
        <f t="shared" si="271"/>
        <v>805.92</v>
      </c>
      <c r="H923" s="225">
        <f t="shared" si="272"/>
        <v>194.15</v>
      </c>
      <c r="I923" s="1260">
        <f t="shared" si="273"/>
        <v>1000.0699999999999</v>
      </c>
    </row>
    <row r="924" spans="1:9" x14ac:dyDescent="0.25">
      <c r="A924" s="481" t="s">
        <v>406</v>
      </c>
      <c r="B924" s="1270">
        <v>59</v>
      </c>
      <c r="C924" s="1069">
        <f>B924/158</f>
        <v>0.37341772151898733</v>
      </c>
      <c r="D924" s="1258">
        <v>1259.5999999999999</v>
      </c>
      <c r="E924" s="225">
        <f t="shared" si="274"/>
        <v>470.35696202531642</v>
      </c>
      <c r="F924" s="1245">
        <v>1</v>
      </c>
      <c r="G924" s="225">
        <f t="shared" si="271"/>
        <v>470.36</v>
      </c>
      <c r="H924" s="225">
        <f t="shared" si="272"/>
        <v>113.31</v>
      </c>
      <c r="I924" s="1260">
        <f t="shared" si="273"/>
        <v>583.67000000000007</v>
      </c>
    </row>
    <row r="925" spans="1:9" x14ac:dyDescent="0.25">
      <c r="A925" s="481" t="s">
        <v>406</v>
      </c>
      <c r="B925" s="1270">
        <v>11</v>
      </c>
      <c r="C925" s="1069">
        <f>B925/158</f>
        <v>6.9620253164556958E-2</v>
      </c>
      <c r="D925" s="1258">
        <v>1543.92</v>
      </c>
      <c r="E925" s="225">
        <f t="shared" si="274"/>
        <v>107.48810126582278</v>
      </c>
      <c r="F925" s="1245">
        <v>1</v>
      </c>
      <c r="G925" s="225">
        <f t="shared" si="271"/>
        <v>107.49</v>
      </c>
      <c r="H925" s="225">
        <f t="shared" si="272"/>
        <v>25.89</v>
      </c>
      <c r="I925" s="1260">
        <f t="shared" si="273"/>
        <v>133.38</v>
      </c>
    </row>
    <row r="926" spans="1:9" ht="33" x14ac:dyDescent="0.25">
      <c r="A926" s="472" t="s">
        <v>8</v>
      </c>
      <c r="B926" s="1268"/>
      <c r="C926" s="1227"/>
      <c r="D926" s="1228"/>
      <c r="E926" s="1228"/>
      <c r="F926" s="1229"/>
      <c r="G926" s="1238">
        <f>SUM(G927:G975)</f>
        <v>21302.470000000005</v>
      </c>
      <c r="H926" s="1238">
        <f>SUM(H927:H975)</f>
        <v>5131.7300000000041</v>
      </c>
      <c r="I926" s="1239">
        <f>SUM(I927:I975)</f>
        <v>26434.19999999999</v>
      </c>
    </row>
    <row r="927" spans="1:9" x14ac:dyDescent="0.25">
      <c r="A927" s="479" t="s">
        <v>2581</v>
      </c>
      <c r="B927" s="1269">
        <v>72</v>
      </c>
      <c r="C927" s="1255">
        <f>B927/138</f>
        <v>0.52173913043478259</v>
      </c>
      <c r="D927" s="1236">
        <v>695</v>
      </c>
      <c r="E927" s="1236">
        <f>D927*C927</f>
        <v>362.60869565217388</v>
      </c>
      <c r="F927" s="1254">
        <v>1</v>
      </c>
      <c r="G927" s="1236">
        <f>ROUND(E927*F927,2)</f>
        <v>362.61</v>
      </c>
      <c r="H927" s="1236">
        <f>ROUND(G927*0.2409,2)</f>
        <v>87.35</v>
      </c>
      <c r="I927" s="1237">
        <f>G927+H927</f>
        <v>449.96000000000004</v>
      </c>
    </row>
    <row r="928" spans="1:9" x14ac:dyDescent="0.25">
      <c r="A928" s="469" t="s">
        <v>2481</v>
      </c>
      <c r="B928" s="1268">
        <v>138</v>
      </c>
      <c r="C928" s="1227">
        <f>B928/138</f>
        <v>1</v>
      </c>
      <c r="D928" s="1228">
        <v>895</v>
      </c>
      <c r="E928" s="1228">
        <f>D928*C928</f>
        <v>895</v>
      </c>
      <c r="F928" s="1254">
        <v>1</v>
      </c>
      <c r="G928" s="1236">
        <f t="shared" ref="G928:G975" si="275">ROUND(E928*F928,2)</f>
        <v>895</v>
      </c>
      <c r="H928" s="1236">
        <f t="shared" ref="H928:H975" si="276">ROUND(G928*0.2409,2)</f>
        <v>215.61</v>
      </c>
      <c r="I928" s="1237">
        <f t="shared" ref="I928:I975" si="277">G928+H928</f>
        <v>1110.6100000000001</v>
      </c>
    </row>
    <row r="929" spans="1:9" x14ac:dyDescent="0.25">
      <c r="A929" s="469" t="s">
        <v>966</v>
      </c>
      <c r="B929" s="1268">
        <v>121</v>
      </c>
      <c r="C929" s="1227">
        <f t="shared" ref="C929:C935" si="278">B929/138</f>
        <v>0.87681159420289856</v>
      </c>
      <c r="D929" s="1228">
        <v>742.39</v>
      </c>
      <c r="E929" s="1228">
        <f t="shared" ref="E929:E1001" si="279">D929*C929</f>
        <v>650.93615942028987</v>
      </c>
      <c r="F929" s="1254">
        <v>1</v>
      </c>
      <c r="G929" s="1236">
        <f t="shared" si="275"/>
        <v>650.94000000000005</v>
      </c>
      <c r="H929" s="1236">
        <f t="shared" si="276"/>
        <v>156.81</v>
      </c>
      <c r="I929" s="1237">
        <f t="shared" si="277"/>
        <v>807.75</v>
      </c>
    </row>
    <row r="930" spans="1:9" x14ac:dyDescent="0.25">
      <c r="A930" s="469" t="s">
        <v>966</v>
      </c>
      <c r="B930" s="1268">
        <v>88</v>
      </c>
      <c r="C930" s="1227">
        <f t="shared" si="278"/>
        <v>0.6376811594202898</v>
      </c>
      <c r="D930" s="1228">
        <v>742.39</v>
      </c>
      <c r="E930" s="1228">
        <f>D930*C930</f>
        <v>473.40811594202893</v>
      </c>
      <c r="F930" s="1254">
        <v>1</v>
      </c>
      <c r="G930" s="1236">
        <f t="shared" si="275"/>
        <v>473.41</v>
      </c>
      <c r="H930" s="1236">
        <f t="shared" si="276"/>
        <v>114.04</v>
      </c>
      <c r="I930" s="1237">
        <f t="shared" si="277"/>
        <v>587.45000000000005</v>
      </c>
    </row>
    <row r="931" spans="1:9" x14ac:dyDescent="0.25">
      <c r="A931" s="469" t="s">
        <v>966</v>
      </c>
      <c r="B931" s="1268">
        <v>138</v>
      </c>
      <c r="C931" s="1227">
        <f t="shared" si="278"/>
        <v>1</v>
      </c>
      <c r="D931" s="1228">
        <v>742.39</v>
      </c>
      <c r="E931" s="1228">
        <f>D931*C931</f>
        <v>742.39</v>
      </c>
      <c r="F931" s="1254">
        <v>1</v>
      </c>
      <c r="G931" s="1236">
        <f t="shared" si="275"/>
        <v>742.39</v>
      </c>
      <c r="H931" s="1236">
        <f t="shared" si="276"/>
        <v>178.84</v>
      </c>
      <c r="I931" s="1237">
        <f t="shared" si="277"/>
        <v>921.23</v>
      </c>
    </row>
    <row r="932" spans="1:9" x14ac:dyDescent="0.25">
      <c r="A932" s="469" t="s">
        <v>966</v>
      </c>
      <c r="B932" s="1268">
        <v>138</v>
      </c>
      <c r="C932" s="1227">
        <f t="shared" si="278"/>
        <v>1</v>
      </c>
      <c r="D932" s="1228">
        <v>742.39</v>
      </c>
      <c r="E932" s="1228">
        <f>D932*C932</f>
        <v>742.39</v>
      </c>
      <c r="F932" s="1254">
        <v>1</v>
      </c>
      <c r="G932" s="1236">
        <f t="shared" si="275"/>
        <v>742.39</v>
      </c>
      <c r="H932" s="1236">
        <f t="shared" si="276"/>
        <v>178.84</v>
      </c>
      <c r="I932" s="1237">
        <f t="shared" si="277"/>
        <v>921.23</v>
      </c>
    </row>
    <row r="933" spans="1:9" x14ac:dyDescent="0.25">
      <c r="A933" s="469" t="s">
        <v>966</v>
      </c>
      <c r="B933" s="1268">
        <v>138</v>
      </c>
      <c r="C933" s="1227">
        <f t="shared" si="278"/>
        <v>1</v>
      </c>
      <c r="D933" s="1228">
        <v>742.39</v>
      </c>
      <c r="E933" s="1228">
        <f>D933*C933</f>
        <v>742.39</v>
      </c>
      <c r="F933" s="1254">
        <v>1</v>
      </c>
      <c r="G933" s="1236">
        <f t="shared" si="275"/>
        <v>742.39</v>
      </c>
      <c r="H933" s="1236">
        <f t="shared" si="276"/>
        <v>178.84</v>
      </c>
      <c r="I933" s="1237">
        <f t="shared" si="277"/>
        <v>921.23</v>
      </c>
    </row>
    <row r="934" spans="1:9" x14ac:dyDescent="0.25">
      <c r="A934" s="469" t="s">
        <v>966</v>
      </c>
      <c r="B934" s="1268">
        <v>20</v>
      </c>
      <c r="C934" s="1227">
        <f t="shared" si="278"/>
        <v>0.14492753623188406</v>
      </c>
      <c r="D934" s="1228">
        <v>742.39</v>
      </c>
      <c r="E934" s="1228">
        <f t="shared" si="279"/>
        <v>107.59275362318841</v>
      </c>
      <c r="F934" s="1254">
        <v>1</v>
      </c>
      <c r="G934" s="1236">
        <f t="shared" si="275"/>
        <v>107.59</v>
      </c>
      <c r="H934" s="1236">
        <f t="shared" si="276"/>
        <v>25.92</v>
      </c>
      <c r="I934" s="1237">
        <f t="shared" si="277"/>
        <v>133.51</v>
      </c>
    </row>
    <row r="935" spans="1:9" x14ac:dyDescent="0.25">
      <c r="A935" s="469" t="s">
        <v>966</v>
      </c>
      <c r="B935" s="1268">
        <v>36</v>
      </c>
      <c r="C935" s="1227">
        <f t="shared" si="278"/>
        <v>0.2608695652173913</v>
      </c>
      <c r="D935" s="1228">
        <v>742.39</v>
      </c>
      <c r="E935" s="1228">
        <f t="shared" si="279"/>
        <v>193.66695652173911</v>
      </c>
      <c r="F935" s="1254">
        <v>1</v>
      </c>
      <c r="G935" s="1236">
        <f t="shared" si="275"/>
        <v>193.67</v>
      </c>
      <c r="H935" s="1236">
        <f t="shared" si="276"/>
        <v>46.66</v>
      </c>
      <c r="I935" s="1237">
        <f t="shared" si="277"/>
        <v>240.32999999999998</v>
      </c>
    </row>
    <row r="936" spans="1:9" x14ac:dyDescent="0.25">
      <c r="A936" s="469" t="s">
        <v>966</v>
      </c>
      <c r="B936" s="1268">
        <v>84</v>
      </c>
      <c r="C936" s="1227">
        <f>B936/138</f>
        <v>0.60869565217391308</v>
      </c>
      <c r="D936" s="1228">
        <v>742.39</v>
      </c>
      <c r="E936" s="1228">
        <f>D936*C936</f>
        <v>451.88956521739135</v>
      </c>
      <c r="F936" s="1254">
        <v>1</v>
      </c>
      <c r="G936" s="1236">
        <f t="shared" si="275"/>
        <v>451.89</v>
      </c>
      <c r="H936" s="1236">
        <f t="shared" si="276"/>
        <v>108.86</v>
      </c>
      <c r="I936" s="1237">
        <f t="shared" si="277"/>
        <v>560.75</v>
      </c>
    </row>
    <row r="937" spans="1:9" x14ac:dyDescent="0.25">
      <c r="A937" s="469" t="s">
        <v>966</v>
      </c>
      <c r="B937" s="1268">
        <v>131</v>
      </c>
      <c r="C937" s="1227">
        <f t="shared" ref="C937" si="280">B937/138</f>
        <v>0.94927536231884058</v>
      </c>
      <c r="D937" s="1228">
        <v>742.39</v>
      </c>
      <c r="E937" s="1228">
        <f t="shared" si="279"/>
        <v>704.73253623188407</v>
      </c>
      <c r="F937" s="1254">
        <v>1</v>
      </c>
      <c r="G937" s="1236">
        <f t="shared" si="275"/>
        <v>704.73</v>
      </c>
      <c r="H937" s="1236">
        <f t="shared" si="276"/>
        <v>169.77</v>
      </c>
      <c r="I937" s="1237">
        <f t="shared" si="277"/>
        <v>874.5</v>
      </c>
    </row>
    <row r="938" spans="1:9" x14ac:dyDescent="0.25">
      <c r="A938" s="469" t="s">
        <v>966</v>
      </c>
      <c r="B938" s="1268">
        <v>70</v>
      </c>
      <c r="C938" s="1227">
        <f>B938/138</f>
        <v>0.50724637681159424</v>
      </c>
      <c r="D938" s="1228">
        <v>742.39</v>
      </c>
      <c r="E938" s="1228">
        <f t="shared" si="279"/>
        <v>376.57463768115946</v>
      </c>
      <c r="F938" s="1254">
        <v>1</v>
      </c>
      <c r="G938" s="1236">
        <f t="shared" si="275"/>
        <v>376.57</v>
      </c>
      <c r="H938" s="1236">
        <f t="shared" si="276"/>
        <v>90.72</v>
      </c>
      <c r="I938" s="1237">
        <f t="shared" si="277"/>
        <v>467.28999999999996</v>
      </c>
    </row>
    <row r="939" spans="1:9" x14ac:dyDescent="0.25">
      <c r="A939" s="469" t="s">
        <v>966</v>
      </c>
      <c r="B939" s="1268">
        <v>138</v>
      </c>
      <c r="C939" s="1227">
        <f t="shared" ref="C939:C967" si="281">B939/138</f>
        <v>1</v>
      </c>
      <c r="D939" s="1228">
        <v>742.39</v>
      </c>
      <c r="E939" s="1228">
        <f t="shared" si="279"/>
        <v>742.39</v>
      </c>
      <c r="F939" s="1254">
        <v>1</v>
      </c>
      <c r="G939" s="1236">
        <f t="shared" si="275"/>
        <v>742.39</v>
      </c>
      <c r="H939" s="1236">
        <f t="shared" si="276"/>
        <v>178.84</v>
      </c>
      <c r="I939" s="1237">
        <f t="shared" si="277"/>
        <v>921.23</v>
      </c>
    </row>
    <row r="940" spans="1:9" x14ac:dyDescent="0.25">
      <c r="A940" s="469" t="s">
        <v>966</v>
      </c>
      <c r="B940" s="1268">
        <v>138</v>
      </c>
      <c r="C940" s="1227">
        <f t="shared" si="281"/>
        <v>1</v>
      </c>
      <c r="D940" s="1228">
        <v>742.39</v>
      </c>
      <c r="E940" s="1228">
        <f t="shared" si="279"/>
        <v>742.39</v>
      </c>
      <c r="F940" s="1254">
        <v>1</v>
      </c>
      <c r="G940" s="1236">
        <f t="shared" si="275"/>
        <v>742.39</v>
      </c>
      <c r="H940" s="1236">
        <f t="shared" si="276"/>
        <v>178.84</v>
      </c>
      <c r="I940" s="1237">
        <f t="shared" si="277"/>
        <v>921.23</v>
      </c>
    </row>
    <row r="941" spans="1:9" x14ac:dyDescent="0.25">
      <c r="A941" s="469" t="s">
        <v>966</v>
      </c>
      <c r="B941" s="1268">
        <v>48</v>
      </c>
      <c r="C941" s="1227">
        <f t="shared" si="281"/>
        <v>0.34782608695652173</v>
      </c>
      <c r="D941" s="1228">
        <v>742.39</v>
      </c>
      <c r="E941" s="1228">
        <f t="shared" si="279"/>
        <v>258.22260869565218</v>
      </c>
      <c r="F941" s="1254">
        <v>1</v>
      </c>
      <c r="G941" s="1236">
        <f t="shared" si="275"/>
        <v>258.22000000000003</v>
      </c>
      <c r="H941" s="1236">
        <f t="shared" si="276"/>
        <v>62.21</v>
      </c>
      <c r="I941" s="1237">
        <f t="shared" si="277"/>
        <v>320.43</v>
      </c>
    </row>
    <row r="942" spans="1:9" x14ac:dyDescent="0.25">
      <c r="A942" s="469" t="s">
        <v>966</v>
      </c>
      <c r="B942" s="1268">
        <v>24</v>
      </c>
      <c r="C942" s="1227">
        <f t="shared" si="281"/>
        <v>0.17391304347826086</v>
      </c>
      <c r="D942" s="1228">
        <v>742.39</v>
      </c>
      <c r="E942" s="1228">
        <f t="shared" si="279"/>
        <v>129.11130434782609</v>
      </c>
      <c r="F942" s="1254">
        <v>1</v>
      </c>
      <c r="G942" s="1236">
        <f t="shared" si="275"/>
        <v>129.11000000000001</v>
      </c>
      <c r="H942" s="1236">
        <f t="shared" si="276"/>
        <v>31.1</v>
      </c>
      <c r="I942" s="1237">
        <f t="shared" si="277"/>
        <v>160.21</v>
      </c>
    </row>
    <row r="943" spans="1:9" x14ac:dyDescent="0.25">
      <c r="A943" s="469" t="s">
        <v>966</v>
      </c>
      <c r="B943" s="1268">
        <v>138</v>
      </c>
      <c r="C943" s="1227">
        <f t="shared" si="281"/>
        <v>1</v>
      </c>
      <c r="D943" s="1228">
        <v>742.39</v>
      </c>
      <c r="E943" s="1228">
        <f t="shared" si="279"/>
        <v>742.39</v>
      </c>
      <c r="F943" s="1254">
        <v>1</v>
      </c>
      <c r="G943" s="1236">
        <f t="shared" si="275"/>
        <v>742.39</v>
      </c>
      <c r="H943" s="1236">
        <f t="shared" si="276"/>
        <v>178.84</v>
      </c>
      <c r="I943" s="1237">
        <f t="shared" si="277"/>
        <v>921.23</v>
      </c>
    </row>
    <row r="944" spans="1:9" x14ac:dyDescent="0.25">
      <c r="A944" s="469" t="s">
        <v>966</v>
      </c>
      <c r="B944" s="1268">
        <v>138</v>
      </c>
      <c r="C944" s="1227">
        <f t="shared" si="281"/>
        <v>1</v>
      </c>
      <c r="D944" s="1228">
        <v>742.39</v>
      </c>
      <c r="E944" s="1228">
        <f>D944*C944</f>
        <v>742.39</v>
      </c>
      <c r="F944" s="1254">
        <v>1</v>
      </c>
      <c r="G944" s="1236">
        <f t="shared" si="275"/>
        <v>742.39</v>
      </c>
      <c r="H944" s="1236">
        <f t="shared" si="276"/>
        <v>178.84</v>
      </c>
      <c r="I944" s="1237">
        <f t="shared" si="277"/>
        <v>921.23</v>
      </c>
    </row>
    <row r="945" spans="1:9" x14ac:dyDescent="0.25">
      <c r="A945" s="469" t="s">
        <v>966</v>
      </c>
      <c r="B945" s="1268">
        <v>100</v>
      </c>
      <c r="C945" s="1227">
        <f t="shared" si="281"/>
        <v>0.72463768115942029</v>
      </c>
      <c r="D945" s="1228">
        <v>742.39</v>
      </c>
      <c r="E945" s="1228">
        <f t="shared" ref="E945:E948" si="282">D945*C945</f>
        <v>537.963768115942</v>
      </c>
      <c r="F945" s="1254">
        <v>1</v>
      </c>
      <c r="G945" s="1236">
        <f t="shared" si="275"/>
        <v>537.96</v>
      </c>
      <c r="H945" s="1236">
        <f t="shared" si="276"/>
        <v>129.59</v>
      </c>
      <c r="I945" s="1237">
        <f t="shared" si="277"/>
        <v>667.55000000000007</v>
      </c>
    </row>
    <row r="946" spans="1:9" x14ac:dyDescent="0.25">
      <c r="A946" s="469" t="s">
        <v>966</v>
      </c>
      <c r="B946" s="1268">
        <v>138</v>
      </c>
      <c r="C946" s="1227">
        <f t="shared" si="281"/>
        <v>1</v>
      </c>
      <c r="D946" s="1228">
        <v>742.39</v>
      </c>
      <c r="E946" s="1228">
        <f t="shared" si="282"/>
        <v>742.39</v>
      </c>
      <c r="F946" s="1254">
        <v>1</v>
      </c>
      <c r="G946" s="1236">
        <f t="shared" si="275"/>
        <v>742.39</v>
      </c>
      <c r="H946" s="1236">
        <f t="shared" si="276"/>
        <v>178.84</v>
      </c>
      <c r="I946" s="1237">
        <f t="shared" si="277"/>
        <v>921.23</v>
      </c>
    </row>
    <row r="947" spans="1:9" x14ac:dyDescent="0.25">
      <c r="A947" s="469" t="s">
        <v>966</v>
      </c>
      <c r="B947" s="1268">
        <v>12</v>
      </c>
      <c r="C947" s="1227">
        <f t="shared" si="281"/>
        <v>8.6956521739130432E-2</v>
      </c>
      <c r="D947" s="1228">
        <v>742.39</v>
      </c>
      <c r="E947" s="1228">
        <f t="shared" si="282"/>
        <v>64.555652173913046</v>
      </c>
      <c r="F947" s="1254">
        <v>1</v>
      </c>
      <c r="G947" s="1236">
        <f t="shared" si="275"/>
        <v>64.56</v>
      </c>
      <c r="H947" s="1236">
        <f t="shared" si="276"/>
        <v>15.55</v>
      </c>
      <c r="I947" s="1237">
        <f t="shared" si="277"/>
        <v>80.11</v>
      </c>
    </row>
    <row r="948" spans="1:9" x14ac:dyDescent="0.25">
      <c r="A948" s="469" t="s">
        <v>966</v>
      </c>
      <c r="B948" s="1268">
        <v>138</v>
      </c>
      <c r="C948" s="1227">
        <f t="shared" si="281"/>
        <v>1</v>
      </c>
      <c r="D948" s="1228">
        <v>742.39</v>
      </c>
      <c r="E948" s="1228">
        <f t="shared" si="282"/>
        <v>742.39</v>
      </c>
      <c r="F948" s="1254">
        <v>1</v>
      </c>
      <c r="G948" s="1236">
        <f t="shared" si="275"/>
        <v>742.39</v>
      </c>
      <c r="H948" s="1236">
        <f t="shared" si="276"/>
        <v>178.84</v>
      </c>
      <c r="I948" s="1237">
        <f t="shared" si="277"/>
        <v>921.23</v>
      </c>
    </row>
    <row r="949" spans="1:9" x14ac:dyDescent="0.25">
      <c r="A949" s="469" t="s">
        <v>966</v>
      </c>
      <c r="B949" s="1268">
        <v>100</v>
      </c>
      <c r="C949" s="1227">
        <f t="shared" si="281"/>
        <v>0.72463768115942029</v>
      </c>
      <c r="D949" s="1228">
        <v>742.39</v>
      </c>
      <c r="E949" s="1228">
        <f t="shared" si="279"/>
        <v>537.963768115942</v>
      </c>
      <c r="F949" s="1254">
        <v>1</v>
      </c>
      <c r="G949" s="1236">
        <f t="shared" si="275"/>
        <v>537.96</v>
      </c>
      <c r="H949" s="1236">
        <f t="shared" si="276"/>
        <v>129.59</v>
      </c>
      <c r="I949" s="1237">
        <f t="shared" si="277"/>
        <v>667.55000000000007</v>
      </c>
    </row>
    <row r="950" spans="1:9" x14ac:dyDescent="0.25">
      <c r="A950" s="469" t="s">
        <v>966</v>
      </c>
      <c r="B950" s="1268">
        <v>120</v>
      </c>
      <c r="C950" s="1227">
        <f t="shared" si="281"/>
        <v>0.86956521739130432</v>
      </c>
      <c r="D950" s="1228">
        <v>742.39</v>
      </c>
      <c r="E950" s="1228">
        <f t="shared" si="279"/>
        <v>645.5565217391304</v>
      </c>
      <c r="F950" s="1254">
        <v>1</v>
      </c>
      <c r="G950" s="1236">
        <f t="shared" si="275"/>
        <v>645.55999999999995</v>
      </c>
      <c r="H950" s="1236">
        <f t="shared" si="276"/>
        <v>155.52000000000001</v>
      </c>
      <c r="I950" s="1237">
        <f t="shared" si="277"/>
        <v>801.07999999999993</v>
      </c>
    </row>
    <row r="951" spans="1:9" x14ac:dyDescent="0.25">
      <c r="A951" s="469" t="s">
        <v>966</v>
      </c>
      <c r="B951" s="1268">
        <v>84</v>
      </c>
      <c r="C951" s="1227">
        <f t="shared" si="281"/>
        <v>0.60869565217391308</v>
      </c>
      <c r="D951" s="1228">
        <v>742.39</v>
      </c>
      <c r="E951" s="1228">
        <f t="shared" si="279"/>
        <v>451.88956521739135</v>
      </c>
      <c r="F951" s="1254">
        <v>1</v>
      </c>
      <c r="G951" s="1236">
        <f t="shared" si="275"/>
        <v>451.89</v>
      </c>
      <c r="H951" s="1236">
        <f t="shared" si="276"/>
        <v>108.86</v>
      </c>
      <c r="I951" s="1237">
        <f t="shared" si="277"/>
        <v>560.75</v>
      </c>
    </row>
    <row r="952" spans="1:9" x14ac:dyDescent="0.25">
      <c r="A952" s="469" t="s">
        <v>966</v>
      </c>
      <c r="B952" s="1268">
        <v>126</v>
      </c>
      <c r="C952" s="1227">
        <f t="shared" si="281"/>
        <v>0.91304347826086951</v>
      </c>
      <c r="D952" s="1228">
        <v>742.39</v>
      </c>
      <c r="E952" s="1228">
        <f t="shared" si="279"/>
        <v>677.83434782608686</v>
      </c>
      <c r="F952" s="1254">
        <v>1</v>
      </c>
      <c r="G952" s="1236">
        <f t="shared" si="275"/>
        <v>677.83</v>
      </c>
      <c r="H952" s="1236">
        <f t="shared" si="276"/>
        <v>163.29</v>
      </c>
      <c r="I952" s="1237">
        <f t="shared" si="277"/>
        <v>841.12</v>
      </c>
    </row>
    <row r="953" spans="1:9" x14ac:dyDescent="0.25">
      <c r="A953" s="469" t="s">
        <v>966</v>
      </c>
      <c r="B953" s="1074">
        <v>109</v>
      </c>
      <c r="C953" s="1227">
        <f t="shared" si="281"/>
        <v>0.78985507246376807</v>
      </c>
      <c r="D953" s="1228">
        <v>742.39</v>
      </c>
      <c r="E953" s="1228">
        <f t="shared" si="279"/>
        <v>586.38050724637674</v>
      </c>
      <c r="F953" s="1254">
        <v>1</v>
      </c>
      <c r="G953" s="1236">
        <f t="shared" si="275"/>
        <v>586.38</v>
      </c>
      <c r="H953" s="1236">
        <f t="shared" si="276"/>
        <v>141.26</v>
      </c>
      <c r="I953" s="1237">
        <f t="shared" si="277"/>
        <v>727.64</v>
      </c>
    </row>
    <row r="954" spans="1:9" x14ac:dyDescent="0.25">
      <c r="A954" s="469" t="s">
        <v>966</v>
      </c>
      <c r="B954" s="1268">
        <v>126</v>
      </c>
      <c r="C954" s="1227">
        <f t="shared" si="281"/>
        <v>0.91304347826086951</v>
      </c>
      <c r="D954" s="1228">
        <v>742.39</v>
      </c>
      <c r="E954" s="1228">
        <f t="shared" si="279"/>
        <v>677.83434782608686</v>
      </c>
      <c r="F954" s="1254">
        <v>1</v>
      </c>
      <c r="G954" s="1236">
        <f t="shared" si="275"/>
        <v>677.83</v>
      </c>
      <c r="H954" s="1236">
        <f t="shared" si="276"/>
        <v>163.29</v>
      </c>
      <c r="I954" s="1237">
        <f t="shared" si="277"/>
        <v>841.12</v>
      </c>
    </row>
    <row r="955" spans="1:9" x14ac:dyDescent="0.25">
      <c r="A955" s="469" t="s">
        <v>966</v>
      </c>
      <c r="B955" s="1268">
        <v>84</v>
      </c>
      <c r="C955" s="1227">
        <f t="shared" si="281"/>
        <v>0.60869565217391308</v>
      </c>
      <c r="D955" s="1228">
        <v>742.39</v>
      </c>
      <c r="E955" s="1228">
        <f t="shared" si="279"/>
        <v>451.88956521739135</v>
      </c>
      <c r="F955" s="1254">
        <v>1</v>
      </c>
      <c r="G955" s="1236">
        <f t="shared" si="275"/>
        <v>451.89</v>
      </c>
      <c r="H955" s="1236">
        <f t="shared" si="276"/>
        <v>108.86</v>
      </c>
      <c r="I955" s="1237">
        <f t="shared" si="277"/>
        <v>560.75</v>
      </c>
    </row>
    <row r="956" spans="1:9" x14ac:dyDescent="0.25">
      <c r="A956" s="469" t="s">
        <v>966</v>
      </c>
      <c r="B956" s="1268">
        <v>138</v>
      </c>
      <c r="C956" s="1227">
        <f t="shared" si="281"/>
        <v>1</v>
      </c>
      <c r="D956" s="1228">
        <v>742.39</v>
      </c>
      <c r="E956" s="1228">
        <f t="shared" si="279"/>
        <v>742.39</v>
      </c>
      <c r="F956" s="1254">
        <v>1</v>
      </c>
      <c r="G956" s="1236">
        <f t="shared" si="275"/>
        <v>742.39</v>
      </c>
      <c r="H956" s="1236">
        <f t="shared" si="276"/>
        <v>178.84</v>
      </c>
      <c r="I956" s="1237">
        <f t="shared" si="277"/>
        <v>921.23</v>
      </c>
    </row>
    <row r="957" spans="1:9" x14ac:dyDescent="0.25">
      <c r="A957" s="469" t="s">
        <v>966</v>
      </c>
      <c r="B957" s="1268">
        <v>138</v>
      </c>
      <c r="C957" s="1227">
        <f t="shared" si="281"/>
        <v>1</v>
      </c>
      <c r="D957" s="1228">
        <v>742.39</v>
      </c>
      <c r="E957" s="1228">
        <f t="shared" si="279"/>
        <v>742.39</v>
      </c>
      <c r="F957" s="1254">
        <v>1</v>
      </c>
      <c r="G957" s="1236">
        <f t="shared" si="275"/>
        <v>742.39</v>
      </c>
      <c r="H957" s="1236">
        <f t="shared" si="276"/>
        <v>178.84</v>
      </c>
      <c r="I957" s="1237">
        <f t="shared" si="277"/>
        <v>921.23</v>
      </c>
    </row>
    <row r="958" spans="1:9" x14ac:dyDescent="0.25">
      <c r="A958" s="469" t="s">
        <v>966</v>
      </c>
      <c r="B958" s="1268">
        <v>44</v>
      </c>
      <c r="C958" s="1227">
        <f t="shared" si="281"/>
        <v>0.3188405797101449</v>
      </c>
      <c r="D958" s="1228">
        <v>742.39</v>
      </c>
      <c r="E958" s="1228">
        <f t="shared" si="279"/>
        <v>236.70405797101446</v>
      </c>
      <c r="F958" s="1254">
        <v>1</v>
      </c>
      <c r="G958" s="1236">
        <f t="shared" si="275"/>
        <v>236.7</v>
      </c>
      <c r="H958" s="1236">
        <f t="shared" si="276"/>
        <v>57.02</v>
      </c>
      <c r="I958" s="1237">
        <f t="shared" si="277"/>
        <v>293.71999999999997</v>
      </c>
    </row>
    <row r="959" spans="1:9" x14ac:dyDescent="0.25">
      <c r="A959" s="469" t="s">
        <v>966</v>
      </c>
      <c r="B959" s="1268">
        <v>24</v>
      </c>
      <c r="C959" s="1227">
        <f t="shared" si="281"/>
        <v>0.17391304347826086</v>
      </c>
      <c r="D959" s="1228">
        <v>742.39</v>
      </c>
      <c r="E959" s="1228">
        <f t="shared" si="279"/>
        <v>129.11130434782609</v>
      </c>
      <c r="F959" s="1254">
        <v>1</v>
      </c>
      <c r="G959" s="1236">
        <f t="shared" si="275"/>
        <v>129.11000000000001</v>
      </c>
      <c r="H959" s="1236">
        <f t="shared" si="276"/>
        <v>31.1</v>
      </c>
      <c r="I959" s="1237">
        <f t="shared" si="277"/>
        <v>160.21</v>
      </c>
    </row>
    <row r="960" spans="1:9" x14ac:dyDescent="0.25">
      <c r="A960" s="469" t="s">
        <v>966</v>
      </c>
      <c r="B960" s="1268">
        <v>105</v>
      </c>
      <c r="C960" s="1227">
        <f t="shared" si="281"/>
        <v>0.76086956521739135</v>
      </c>
      <c r="D960" s="1228">
        <v>742.39</v>
      </c>
      <c r="E960" s="1228">
        <f t="shared" si="279"/>
        <v>564.8619565217391</v>
      </c>
      <c r="F960" s="1254">
        <v>1</v>
      </c>
      <c r="G960" s="1236">
        <f t="shared" si="275"/>
        <v>564.86</v>
      </c>
      <c r="H960" s="1236">
        <f t="shared" si="276"/>
        <v>136.07</v>
      </c>
      <c r="I960" s="1237">
        <f t="shared" si="277"/>
        <v>700.93000000000006</v>
      </c>
    </row>
    <row r="961" spans="1:9" x14ac:dyDescent="0.25">
      <c r="A961" s="469" t="s">
        <v>966</v>
      </c>
      <c r="B961" s="1268">
        <v>104</v>
      </c>
      <c r="C961" s="1227">
        <f t="shared" si="281"/>
        <v>0.75362318840579712</v>
      </c>
      <c r="D961" s="1228">
        <v>742.39</v>
      </c>
      <c r="E961" s="1228">
        <f t="shared" si="279"/>
        <v>559.48231884057975</v>
      </c>
      <c r="F961" s="1254">
        <v>1</v>
      </c>
      <c r="G961" s="1236">
        <f t="shared" si="275"/>
        <v>559.48</v>
      </c>
      <c r="H961" s="1236">
        <f t="shared" si="276"/>
        <v>134.78</v>
      </c>
      <c r="I961" s="1237">
        <f t="shared" si="277"/>
        <v>694.26</v>
      </c>
    </row>
    <row r="962" spans="1:9" x14ac:dyDescent="0.25">
      <c r="A962" s="469" t="s">
        <v>966</v>
      </c>
      <c r="B962" s="1268">
        <v>40</v>
      </c>
      <c r="C962" s="1227">
        <f t="shared" si="281"/>
        <v>0.28985507246376813</v>
      </c>
      <c r="D962" s="1228">
        <v>742.39</v>
      </c>
      <c r="E962" s="1228">
        <f t="shared" si="279"/>
        <v>215.18550724637683</v>
      </c>
      <c r="F962" s="1254">
        <v>1</v>
      </c>
      <c r="G962" s="1236">
        <f t="shared" si="275"/>
        <v>215.19</v>
      </c>
      <c r="H962" s="1236">
        <f t="shared" si="276"/>
        <v>51.84</v>
      </c>
      <c r="I962" s="1237">
        <f t="shared" si="277"/>
        <v>267.02999999999997</v>
      </c>
    </row>
    <row r="963" spans="1:9" x14ac:dyDescent="0.25">
      <c r="A963" s="469" t="s">
        <v>966</v>
      </c>
      <c r="B963" s="1268">
        <v>120</v>
      </c>
      <c r="C963" s="1227">
        <f t="shared" si="281"/>
        <v>0.86956521739130432</v>
      </c>
      <c r="D963" s="1228">
        <v>742.39</v>
      </c>
      <c r="E963" s="1228">
        <f t="shared" si="279"/>
        <v>645.5565217391304</v>
      </c>
      <c r="F963" s="1254">
        <v>1</v>
      </c>
      <c r="G963" s="1236">
        <f t="shared" si="275"/>
        <v>645.55999999999995</v>
      </c>
      <c r="H963" s="1236">
        <f t="shared" si="276"/>
        <v>155.52000000000001</v>
      </c>
      <c r="I963" s="1237">
        <f t="shared" si="277"/>
        <v>801.07999999999993</v>
      </c>
    </row>
    <row r="964" spans="1:9" x14ac:dyDescent="0.25">
      <c r="A964" s="479" t="s">
        <v>966</v>
      </c>
      <c r="B964" s="1269">
        <v>24</v>
      </c>
      <c r="C964" s="1255">
        <f t="shared" si="281"/>
        <v>0.17391304347826086</v>
      </c>
      <c r="D964" s="1236">
        <v>742.39</v>
      </c>
      <c r="E964" s="1236">
        <f t="shared" si="279"/>
        <v>129.11130434782609</v>
      </c>
      <c r="F964" s="1254">
        <v>1</v>
      </c>
      <c r="G964" s="1236">
        <f t="shared" si="275"/>
        <v>129.11000000000001</v>
      </c>
      <c r="H964" s="1236">
        <f t="shared" si="276"/>
        <v>31.1</v>
      </c>
      <c r="I964" s="1237">
        <f t="shared" si="277"/>
        <v>160.21</v>
      </c>
    </row>
    <row r="965" spans="1:9" x14ac:dyDescent="0.25">
      <c r="A965" s="479" t="s">
        <v>966</v>
      </c>
      <c r="B965" s="1269">
        <v>12</v>
      </c>
      <c r="C965" s="1255">
        <f t="shared" si="281"/>
        <v>8.6956521739130432E-2</v>
      </c>
      <c r="D965" s="1236">
        <v>742.39</v>
      </c>
      <c r="E965" s="1236">
        <f t="shared" si="279"/>
        <v>64.555652173913046</v>
      </c>
      <c r="F965" s="1254">
        <v>1</v>
      </c>
      <c r="G965" s="1236">
        <f t="shared" si="275"/>
        <v>64.56</v>
      </c>
      <c r="H965" s="1236">
        <f t="shared" si="276"/>
        <v>15.55</v>
      </c>
      <c r="I965" s="1237">
        <f t="shared" si="277"/>
        <v>80.11</v>
      </c>
    </row>
    <row r="966" spans="1:9" x14ac:dyDescent="0.25">
      <c r="A966" s="479" t="s">
        <v>966</v>
      </c>
      <c r="B966" s="1269">
        <v>12</v>
      </c>
      <c r="C966" s="1255">
        <f t="shared" si="281"/>
        <v>8.6956521739130432E-2</v>
      </c>
      <c r="D966" s="1236">
        <v>742.39</v>
      </c>
      <c r="E966" s="1236">
        <f t="shared" si="279"/>
        <v>64.555652173913046</v>
      </c>
      <c r="F966" s="1254">
        <v>1</v>
      </c>
      <c r="G966" s="1236">
        <f t="shared" si="275"/>
        <v>64.56</v>
      </c>
      <c r="H966" s="1236">
        <f t="shared" si="276"/>
        <v>15.55</v>
      </c>
      <c r="I966" s="1237">
        <f t="shared" si="277"/>
        <v>80.11</v>
      </c>
    </row>
    <row r="967" spans="1:9" x14ac:dyDescent="0.25">
      <c r="A967" s="479" t="s">
        <v>966</v>
      </c>
      <c r="B967" s="1269">
        <v>19.32</v>
      </c>
      <c r="C967" s="1255">
        <f t="shared" si="281"/>
        <v>0.14000000000000001</v>
      </c>
      <c r="D967" s="1236">
        <v>785</v>
      </c>
      <c r="E967" s="1236">
        <f t="shared" si="279"/>
        <v>109.9</v>
      </c>
      <c r="F967" s="1254">
        <v>1</v>
      </c>
      <c r="G967" s="1236">
        <f t="shared" si="275"/>
        <v>109.9</v>
      </c>
      <c r="H967" s="1236">
        <f t="shared" si="276"/>
        <v>26.47</v>
      </c>
      <c r="I967" s="1237">
        <f t="shared" si="277"/>
        <v>136.37</v>
      </c>
    </row>
    <row r="968" spans="1:9" x14ac:dyDescent="0.25">
      <c r="A968" s="479" t="s">
        <v>966</v>
      </c>
      <c r="B968" s="1269">
        <v>36</v>
      </c>
      <c r="C968" s="1255">
        <f t="shared" ref="C968:C975" si="283">B968/138</f>
        <v>0.2608695652173913</v>
      </c>
      <c r="D968" s="1236">
        <v>743.45</v>
      </c>
      <c r="E968" s="1236">
        <f t="shared" si="279"/>
        <v>193.94347826086957</v>
      </c>
      <c r="F968" s="1254">
        <v>1</v>
      </c>
      <c r="G968" s="1236">
        <f t="shared" si="275"/>
        <v>193.94</v>
      </c>
      <c r="H968" s="1236">
        <f t="shared" si="276"/>
        <v>46.72</v>
      </c>
      <c r="I968" s="1237">
        <f t="shared" si="277"/>
        <v>240.66</v>
      </c>
    </row>
    <row r="969" spans="1:9" x14ac:dyDescent="0.25">
      <c r="A969" s="479" t="s">
        <v>966</v>
      </c>
      <c r="B969" s="1269">
        <v>24</v>
      </c>
      <c r="C969" s="1255">
        <f t="shared" si="283"/>
        <v>0.17391304347826086</v>
      </c>
      <c r="D969" s="1236">
        <v>742.39</v>
      </c>
      <c r="E969" s="1236">
        <f t="shared" si="279"/>
        <v>129.11130434782609</v>
      </c>
      <c r="F969" s="1254">
        <v>1</v>
      </c>
      <c r="G969" s="1236">
        <f t="shared" si="275"/>
        <v>129.11000000000001</v>
      </c>
      <c r="H969" s="1236">
        <f t="shared" si="276"/>
        <v>31.1</v>
      </c>
      <c r="I969" s="1237">
        <f t="shared" si="277"/>
        <v>160.21</v>
      </c>
    </row>
    <row r="970" spans="1:9" x14ac:dyDescent="0.25">
      <c r="A970" s="479" t="s">
        <v>964</v>
      </c>
      <c r="B970" s="1269">
        <v>12</v>
      </c>
      <c r="C970" s="1255">
        <f t="shared" si="283"/>
        <v>8.6956521739130432E-2</v>
      </c>
      <c r="D970" s="1236">
        <v>846.42</v>
      </c>
      <c r="E970" s="1236">
        <f t="shared" si="279"/>
        <v>73.60173913043478</v>
      </c>
      <c r="F970" s="1254">
        <v>1</v>
      </c>
      <c r="G970" s="1236">
        <f t="shared" si="275"/>
        <v>73.599999999999994</v>
      </c>
      <c r="H970" s="1236">
        <f t="shared" si="276"/>
        <v>17.73</v>
      </c>
      <c r="I970" s="1237">
        <f t="shared" si="277"/>
        <v>91.33</v>
      </c>
    </row>
    <row r="971" spans="1:9" x14ac:dyDescent="0.25">
      <c r="A971" s="479" t="s">
        <v>964</v>
      </c>
      <c r="B971" s="1269">
        <v>24</v>
      </c>
      <c r="C971" s="1255">
        <f t="shared" si="283"/>
        <v>0.17391304347826086</v>
      </c>
      <c r="D971" s="1236">
        <v>742.39</v>
      </c>
      <c r="E971" s="1236">
        <f t="shared" si="279"/>
        <v>129.11130434782609</v>
      </c>
      <c r="F971" s="1254">
        <v>1</v>
      </c>
      <c r="G971" s="1236">
        <f t="shared" si="275"/>
        <v>129.11000000000001</v>
      </c>
      <c r="H971" s="1236">
        <f t="shared" si="276"/>
        <v>31.1</v>
      </c>
      <c r="I971" s="1237">
        <f t="shared" si="277"/>
        <v>160.21</v>
      </c>
    </row>
    <row r="972" spans="1:9" x14ac:dyDescent="0.25">
      <c r="A972" s="479" t="s">
        <v>612</v>
      </c>
      <c r="B972" s="1269">
        <v>72</v>
      </c>
      <c r="C972" s="1255">
        <f t="shared" si="283"/>
        <v>0.52173913043478259</v>
      </c>
      <c r="D972" s="1236">
        <v>695</v>
      </c>
      <c r="E972" s="1236">
        <f t="shared" si="279"/>
        <v>362.60869565217388</v>
      </c>
      <c r="F972" s="1254">
        <v>1</v>
      </c>
      <c r="G972" s="1236">
        <f t="shared" si="275"/>
        <v>362.61</v>
      </c>
      <c r="H972" s="1236">
        <f t="shared" si="276"/>
        <v>87.35</v>
      </c>
      <c r="I972" s="1237">
        <f t="shared" si="277"/>
        <v>449.96000000000004</v>
      </c>
    </row>
    <row r="973" spans="1:9" x14ac:dyDescent="0.25">
      <c r="A973" s="479" t="s">
        <v>612</v>
      </c>
      <c r="B973" s="1269">
        <v>24</v>
      </c>
      <c r="C973" s="1255">
        <f t="shared" si="283"/>
        <v>0.17391304347826086</v>
      </c>
      <c r="D973" s="1236">
        <v>657.28</v>
      </c>
      <c r="E973" s="1236">
        <f t="shared" si="279"/>
        <v>114.3095652173913</v>
      </c>
      <c r="F973" s="1254">
        <v>1</v>
      </c>
      <c r="G973" s="1236">
        <f t="shared" si="275"/>
        <v>114.31</v>
      </c>
      <c r="H973" s="1236">
        <f t="shared" si="276"/>
        <v>27.54</v>
      </c>
      <c r="I973" s="1237">
        <f t="shared" si="277"/>
        <v>141.85</v>
      </c>
    </row>
    <row r="974" spans="1:9" x14ac:dyDescent="0.25">
      <c r="A974" s="479" t="s">
        <v>612</v>
      </c>
      <c r="B974" s="1269">
        <v>12</v>
      </c>
      <c r="C974" s="1255">
        <f t="shared" si="283"/>
        <v>8.6956521739130432E-2</v>
      </c>
      <c r="D974" s="1236">
        <v>742.39</v>
      </c>
      <c r="E974" s="1236">
        <f t="shared" si="279"/>
        <v>64.555652173913046</v>
      </c>
      <c r="F974" s="1254">
        <v>1</v>
      </c>
      <c r="G974" s="1236">
        <f t="shared" si="275"/>
        <v>64.56</v>
      </c>
      <c r="H974" s="1236">
        <f t="shared" si="276"/>
        <v>15.55</v>
      </c>
      <c r="I974" s="1237">
        <f t="shared" si="277"/>
        <v>80.11</v>
      </c>
    </row>
    <row r="975" spans="1:9" x14ac:dyDescent="0.25">
      <c r="A975" s="479" t="s">
        <v>612</v>
      </c>
      <c r="B975" s="1269">
        <v>24</v>
      </c>
      <c r="C975" s="1255">
        <f t="shared" si="283"/>
        <v>0.17391304347826086</v>
      </c>
      <c r="D975" s="1236">
        <v>657.28</v>
      </c>
      <c r="E975" s="1236">
        <f t="shared" si="279"/>
        <v>114.3095652173913</v>
      </c>
      <c r="F975" s="1254">
        <v>1</v>
      </c>
      <c r="G975" s="1236">
        <f t="shared" si="275"/>
        <v>114.31</v>
      </c>
      <c r="H975" s="1236">
        <f t="shared" si="276"/>
        <v>27.54</v>
      </c>
      <c r="I975" s="1237">
        <f t="shared" si="277"/>
        <v>141.85</v>
      </c>
    </row>
    <row r="976" spans="1:9" ht="33" x14ac:dyDescent="0.25">
      <c r="A976" s="265" t="s">
        <v>9</v>
      </c>
      <c r="B976" s="1268"/>
      <c r="C976" s="1227"/>
      <c r="D976" s="1228"/>
      <c r="E976" s="1228"/>
      <c r="F976" s="1229"/>
      <c r="G976" s="1238">
        <f>SUM(G977:G1006)</f>
        <v>12984.83</v>
      </c>
      <c r="H976" s="1238">
        <f>SUM(H977:H1006)</f>
        <v>3128.0499999999988</v>
      </c>
      <c r="I976" s="1239">
        <f>SUM(I977:I1006)</f>
        <v>16112.880000000001</v>
      </c>
    </row>
    <row r="977" spans="1:9" x14ac:dyDescent="0.25">
      <c r="A977" s="469" t="s">
        <v>62</v>
      </c>
      <c r="B977" s="1268">
        <v>84</v>
      </c>
      <c r="C977" s="1069">
        <f t="shared" ref="C977:C1001" si="284">B977/138</f>
        <v>0.60869565217391308</v>
      </c>
      <c r="D977" s="1228">
        <v>430</v>
      </c>
      <c r="E977" s="1228">
        <f t="shared" si="279"/>
        <v>261.73913043478262</v>
      </c>
      <c r="F977" s="1229">
        <v>1</v>
      </c>
      <c r="G977" s="1228">
        <f t="shared" ref="G977:G1001" si="285">ROUND(E977*F977,2)</f>
        <v>261.74</v>
      </c>
      <c r="H977" s="1228">
        <f t="shared" si="272"/>
        <v>63.05</v>
      </c>
      <c r="I977" s="1235">
        <f t="shared" ref="I977:I1001" si="286">G977+H977</f>
        <v>324.79000000000002</v>
      </c>
    </row>
    <row r="978" spans="1:9" x14ac:dyDescent="0.25">
      <c r="A978" s="469" t="s">
        <v>62</v>
      </c>
      <c r="B978" s="1268">
        <v>138</v>
      </c>
      <c r="C978" s="1069">
        <f t="shared" si="284"/>
        <v>1</v>
      </c>
      <c r="D978" s="1228">
        <v>548.52</v>
      </c>
      <c r="E978" s="1228">
        <f>D978*C978</f>
        <v>548.52</v>
      </c>
      <c r="F978" s="1229">
        <v>1</v>
      </c>
      <c r="G978" s="1228">
        <f t="shared" si="285"/>
        <v>548.52</v>
      </c>
      <c r="H978" s="1228">
        <f t="shared" si="272"/>
        <v>132.13999999999999</v>
      </c>
      <c r="I978" s="1235">
        <f t="shared" si="286"/>
        <v>680.66</v>
      </c>
    </row>
    <row r="979" spans="1:9" x14ac:dyDescent="0.25">
      <c r="A979" s="469" t="s">
        <v>62</v>
      </c>
      <c r="B979" s="1268">
        <v>60</v>
      </c>
      <c r="C979" s="1069">
        <f t="shared" si="284"/>
        <v>0.43478260869565216</v>
      </c>
      <c r="D979" s="1228">
        <v>548.52</v>
      </c>
      <c r="E979" s="1228">
        <f t="shared" si="279"/>
        <v>238.4869565217391</v>
      </c>
      <c r="F979" s="1229">
        <v>1</v>
      </c>
      <c r="G979" s="1228">
        <f t="shared" si="285"/>
        <v>238.49</v>
      </c>
      <c r="H979" s="1228">
        <f t="shared" si="272"/>
        <v>57.45</v>
      </c>
      <c r="I979" s="1235">
        <f t="shared" si="286"/>
        <v>295.94</v>
      </c>
    </row>
    <row r="980" spans="1:9" s="2" customFormat="1" x14ac:dyDescent="0.25">
      <c r="A980" s="484" t="s">
        <v>62</v>
      </c>
      <c r="B980" s="1074">
        <v>24</v>
      </c>
      <c r="C980" s="1069">
        <f t="shared" si="284"/>
        <v>0.17391304347826086</v>
      </c>
      <c r="D980" s="225">
        <v>548.52</v>
      </c>
      <c r="E980" s="225">
        <f t="shared" si="279"/>
        <v>95.39478260869565</v>
      </c>
      <c r="F980" s="1229">
        <v>1</v>
      </c>
      <c r="G980" s="225">
        <f t="shared" si="285"/>
        <v>95.39</v>
      </c>
      <c r="H980" s="1228">
        <f t="shared" si="272"/>
        <v>22.98</v>
      </c>
      <c r="I980" s="1260">
        <f t="shared" si="286"/>
        <v>118.37</v>
      </c>
    </row>
    <row r="981" spans="1:9" s="156" customFormat="1" x14ac:dyDescent="0.25">
      <c r="A981" s="484" t="s">
        <v>62</v>
      </c>
      <c r="B981" s="1074">
        <v>60</v>
      </c>
      <c r="C981" s="1069">
        <f t="shared" si="284"/>
        <v>0.43478260869565216</v>
      </c>
      <c r="D981" s="225">
        <v>548.52</v>
      </c>
      <c r="E981" s="225">
        <f t="shared" si="279"/>
        <v>238.4869565217391</v>
      </c>
      <c r="F981" s="1229">
        <v>1</v>
      </c>
      <c r="G981" s="225">
        <f t="shared" si="285"/>
        <v>238.49</v>
      </c>
      <c r="H981" s="1228">
        <f t="shared" si="272"/>
        <v>57.45</v>
      </c>
      <c r="I981" s="1260">
        <f t="shared" si="286"/>
        <v>295.94</v>
      </c>
    </row>
    <row r="982" spans="1:9" x14ac:dyDescent="0.25">
      <c r="A982" s="469" t="s">
        <v>62</v>
      </c>
      <c r="B982" s="1268">
        <v>138</v>
      </c>
      <c r="C982" s="1227">
        <f t="shared" si="284"/>
        <v>1</v>
      </c>
      <c r="D982" s="1228">
        <v>600</v>
      </c>
      <c r="E982" s="1228">
        <f t="shared" si="279"/>
        <v>600</v>
      </c>
      <c r="F982" s="1229">
        <v>1</v>
      </c>
      <c r="G982" s="1228">
        <f t="shared" si="285"/>
        <v>600</v>
      </c>
      <c r="H982" s="1228">
        <f t="shared" si="272"/>
        <v>144.54</v>
      </c>
      <c r="I982" s="1235">
        <f t="shared" si="286"/>
        <v>744.54</v>
      </c>
    </row>
    <row r="983" spans="1:9" x14ac:dyDescent="0.25">
      <c r="A983" s="469" t="s">
        <v>62</v>
      </c>
      <c r="B983" s="1268">
        <v>138</v>
      </c>
      <c r="C983" s="1227">
        <f t="shared" si="284"/>
        <v>1</v>
      </c>
      <c r="D983" s="1228">
        <v>548.52</v>
      </c>
      <c r="E983" s="1228">
        <f t="shared" si="279"/>
        <v>548.52</v>
      </c>
      <c r="F983" s="1229">
        <v>1</v>
      </c>
      <c r="G983" s="1228">
        <f t="shared" si="285"/>
        <v>548.52</v>
      </c>
      <c r="H983" s="1228">
        <f t="shared" si="272"/>
        <v>132.13999999999999</v>
      </c>
      <c r="I983" s="1235">
        <f t="shared" si="286"/>
        <v>680.66</v>
      </c>
    </row>
    <row r="984" spans="1:9" x14ac:dyDescent="0.25">
      <c r="A984" s="469" t="s">
        <v>62</v>
      </c>
      <c r="B984" s="1268">
        <v>138</v>
      </c>
      <c r="C984" s="1227">
        <f t="shared" si="284"/>
        <v>1</v>
      </c>
      <c r="D984" s="1228">
        <v>548.52</v>
      </c>
      <c r="E984" s="1228">
        <f t="shared" si="279"/>
        <v>548.52</v>
      </c>
      <c r="F984" s="1229">
        <v>1</v>
      </c>
      <c r="G984" s="1228">
        <f t="shared" si="285"/>
        <v>548.52</v>
      </c>
      <c r="H984" s="1228">
        <f t="shared" si="272"/>
        <v>132.13999999999999</v>
      </c>
      <c r="I984" s="1235">
        <f t="shared" si="286"/>
        <v>680.66</v>
      </c>
    </row>
    <row r="985" spans="1:9" x14ac:dyDescent="0.25">
      <c r="A985" s="469" t="s">
        <v>62</v>
      </c>
      <c r="B985" s="1268">
        <v>138</v>
      </c>
      <c r="C985" s="1227">
        <f t="shared" si="284"/>
        <v>1</v>
      </c>
      <c r="D985" s="1228">
        <v>548.52</v>
      </c>
      <c r="E985" s="1228">
        <f t="shared" si="279"/>
        <v>548.52</v>
      </c>
      <c r="F985" s="1229">
        <v>1</v>
      </c>
      <c r="G985" s="1228">
        <f t="shared" si="285"/>
        <v>548.52</v>
      </c>
      <c r="H985" s="1228">
        <f t="shared" si="272"/>
        <v>132.13999999999999</v>
      </c>
      <c r="I985" s="1235">
        <f t="shared" si="286"/>
        <v>680.66</v>
      </c>
    </row>
    <row r="986" spans="1:9" x14ac:dyDescent="0.25">
      <c r="A986" s="469" t="s">
        <v>62</v>
      </c>
      <c r="B986" s="1268">
        <v>138</v>
      </c>
      <c r="C986" s="1227">
        <f t="shared" si="284"/>
        <v>1</v>
      </c>
      <c r="D986" s="1228">
        <v>548.52</v>
      </c>
      <c r="E986" s="1228">
        <f t="shared" si="279"/>
        <v>548.52</v>
      </c>
      <c r="F986" s="1229">
        <v>1</v>
      </c>
      <c r="G986" s="1228">
        <f t="shared" si="285"/>
        <v>548.52</v>
      </c>
      <c r="H986" s="1228">
        <f t="shared" si="272"/>
        <v>132.13999999999999</v>
      </c>
      <c r="I986" s="1235">
        <f t="shared" si="286"/>
        <v>680.66</v>
      </c>
    </row>
    <row r="987" spans="1:9" x14ac:dyDescent="0.25">
      <c r="A987" s="469" t="s">
        <v>62</v>
      </c>
      <c r="B987" s="1268">
        <v>120</v>
      </c>
      <c r="C987" s="1227">
        <f t="shared" si="284"/>
        <v>0.86956521739130432</v>
      </c>
      <c r="D987" s="1228">
        <v>548.52</v>
      </c>
      <c r="E987" s="1228">
        <f t="shared" si="279"/>
        <v>476.97391304347821</v>
      </c>
      <c r="F987" s="1229">
        <v>1</v>
      </c>
      <c r="G987" s="1228">
        <f t="shared" si="285"/>
        <v>476.97</v>
      </c>
      <c r="H987" s="1228">
        <f t="shared" si="272"/>
        <v>114.9</v>
      </c>
      <c r="I987" s="1235">
        <f t="shared" si="286"/>
        <v>591.87</v>
      </c>
    </row>
    <row r="988" spans="1:9" x14ac:dyDescent="0.25">
      <c r="A988" s="469" t="s">
        <v>62</v>
      </c>
      <c r="B988" s="1268">
        <v>108</v>
      </c>
      <c r="C988" s="1227">
        <f t="shared" si="284"/>
        <v>0.78260869565217395</v>
      </c>
      <c r="D988" s="1228">
        <v>548.52</v>
      </c>
      <c r="E988" s="1228">
        <f t="shared" si="279"/>
        <v>429.27652173913043</v>
      </c>
      <c r="F988" s="1229">
        <v>1</v>
      </c>
      <c r="G988" s="1228">
        <f t="shared" si="285"/>
        <v>429.28</v>
      </c>
      <c r="H988" s="1228">
        <f t="shared" si="272"/>
        <v>103.41</v>
      </c>
      <c r="I988" s="1235">
        <f t="shared" si="286"/>
        <v>532.68999999999994</v>
      </c>
    </row>
    <row r="989" spans="1:9" x14ac:dyDescent="0.25">
      <c r="A989" s="469" t="s">
        <v>62</v>
      </c>
      <c r="B989" s="1268">
        <v>138</v>
      </c>
      <c r="C989" s="1227">
        <f t="shared" si="284"/>
        <v>1</v>
      </c>
      <c r="D989" s="1228">
        <v>548.52</v>
      </c>
      <c r="E989" s="1228">
        <f t="shared" si="279"/>
        <v>548.52</v>
      </c>
      <c r="F989" s="1229">
        <v>1</v>
      </c>
      <c r="G989" s="1228">
        <f t="shared" si="285"/>
        <v>548.52</v>
      </c>
      <c r="H989" s="1228">
        <f t="shared" si="272"/>
        <v>132.13999999999999</v>
      </c>
      <c r="I989" s="1235">
        <f t="shared" si="286"/>
        <v>680.66</v>
      </c>
    </row>
    <row r="990" spans="1:9" x14ac:dyDescent="0.25">
      <c r="A990" s="469" t="s">
        <v>62</v>
      </c>
      <c r="B990" s="1268">
        <v>96</v>
      </c>
      <c r="C990" s="1227">
        <f t="shared" si="284"/>
        <v>0.69565217391304346</v>
      </c>
      <c r="D990" s="1228">
        <v>548.52</v>
      </c>
      <c r="E990" s="1228">
        <f t="shared" si="279"/>
        <v>381.5791304347826</v>
      </c>
      <c r="F990" s="1229">
        <v>1</v>
      </c>
      <c r="G990" s="1228">
        <f t="shared" si="285"/>
        <v>381.58</v>
      </c>
      <c r="H990" s="1228">
        <f t="shared" si="272"/>
        <v>91.92</v>
      </c>
      <c r="I990" s="1235">
        <f t="shared" si="286"/>
        <v>473.5</v>
      </c>
    </row>
    <row r="991" spans="1:9" x14ac:dyDescent="0.25">
      <c r="A991" s="469" t="s">
        <v>62</v>
      </c>
      <c r="B991" s="1268">
        <v>114</v>
      </c>
      <c r="C991" s="1227">
        <f t="shared" si="284"/>
        <v>0.82608695652173914</v>
      </c>
      <c r="D991" s="1228">
        <v>548.52</v>
      </c>
      <c r="E991" s="1228">
        <f t="shared" si="279"/>
        <v>453.12521739130432</v>
      </c>
      <c r="F991" s="1229">
        <v>1</v>
      </c>
      <c r="G991" s="1228">
        <f t="shared" si="285"/>
        <v>453.13</v>
      </c>
      <c r="H991" s="1228">
        <f t="shared" si="272"/>
        <v>109.16</v>
      </c>
      <c r="I991" s="1235">
        <f t="shared" si="286"/>
        <v>562.29</v>
      </c>
    </row>
    <row r="992" spans="1:9" x14ac:dyDescent="0.25">
      <c r="A992" s="469" t="s">
        <v>62</v>
      </c>
      <c r="B992" s="1268">
        <v>138</v>
      </c>
      <c r="C992" s="1227">
        <f t="shared" si="284"/>
        <v>1</v>
      </c>
      <c r="D992" s="1228">
        <v>548.52</v>
      </c>
      <c r="E992" s="1228">
        <f t="shared" si="279"/>
        <v>548.52</v>
      </c>
      <c r="F992" s="1229">
        <v>1</v>
      </c>
      <c r="G992" s="1228">
        <f t="shared" si="285"/>
        <v>548.52</v>
      </c>
      <c r="H992" s="1228">
        <f t="shared" ref="H992:H1006" si="287">ROUND(G992*0.2409,2)</f>
        <v>132.13999999999999</v>
      </c>
      <c r="I992" s="1235">
        <f t="shared" si="286"/>
        <v>680.66</v>
      </c>
    </row>
    <row r="993" spans="1:9" x14ac:dyDescent="0.25">
      <c r="A993" s="469" t="s">
        <v>62</v>
      </c>
      <c r="B993" s="1268">
        <v>138</v>
      </c>
      <c r="C993" s="1227">
        <f t="shared" si="284"/>
        <v>1</v>
      </c>
      <c r="D993" s="1228">
        <v>548.52</v>
      </c>
      <c r="E993" s="1228">
        <f t="shared" si="279"/>
        <v>548.52</v>
      </c>
      <c r="F993" s="1229">
        <v>1</v>
      </c>
      <c r="G993" s="1228">
        <f t="shared" si="285"/>
        <v>548.52</v>
      </c>
      <c r="H993" s="1228">
        <f t="shared" si="287"/>
        <v>132.13999999999999</v>
      </c>
      <c r="I993" s="1235">
        <f t="shared" si="286"/>
        <v>680.66</v>
      </c>
    </row>
    <row r="994" spans="1:9" x14ac:dyDescent="0.25">
      <c r="A994" s="469" t="s">
        <v>62</v>
      </c>
      <c r="B994" s="1268">
        <v>96</v>
      </c>
      <c r="C994" s="1227">
        <f t="shared" si="284"/>
        <v>0.69565217391304346</v>
      </c>
      <c r="D994" s="1228">
        <v>548.52</v>
      </c>
      <c r="E994" s="1228">
        <f t="shared" si="279"/>
        <v>381.5791304347826</v>
      </c>
      <c r="F994" s="1229">
        <v>1</v>
      </c>
      <c r="G994" s="1228">
        <f t="shared" si="285"/>
        <v>381.58</v>
      </c>
      <c r="H994" s="1228">
        <f t="shared" si="287"/>
        <v>91.92</v>
      </c>
      <c r="I994" s="1235">
        <f t="shared" si="286"/>
        <v>473.5</v>
      </c>
    </row>
    <row r="995" spans="1:9" x14ac:dyDescent="0.25">
      <c r="A995" s="469" t="s">
        <v>62</v>
      </c>
      <c r="B995" s="1268">
        <v>138</v>
      </c>
      <c r="C995" s="1227">
        <f t="shared" si="284"/>
        <v>1</v>
      </c>
      <c r="D995" s="1228">
        <v>548.52</v>
      </c>
      <c r="E995" s="1228">
        <f t="shared" si="279"/>
        <v>548.52</v>
      </c>
      <c r="F995" s="1229">
        <v>1</v>
      </c>
      <c r="G995" s="1228">
        <f t="shared" si="285"/>
        <v>548.52</v>
      </c>
      <c r="H995" s="1228">
        <f t="shared" si="287"/>
        <v>132.13999999999999</v>
      </c>
      <c r="I995" s="1235">
        <f t="shared" si="286"/>
        <v>680.66</v>
      </c>
    </row>
    <row r="996" spans="1:9" x14ac:dyDescent="0.25">
      <c r="A996" s="469" t="s">
        <v>62</v>
      </c>
      <c r="B996" s="1268">
        <v>114</v>
      </c>
      <c r="C996" s="1227">
        <f t="shared" si="284"/>
        <v>0.82608695652173914</v>
      </c>
      <c r="D996" s="1228">
        <v>548.52</v>
      </c>
      <c r="E996" s="1228">
        <f t="shared" si="279"/>
        <v>453.12521739130432</v>
      </c>
      <c r="F996" s="1229">
        <v>1</v>
      </c>
      <c r="G996" s="1228">
        <f t="shared" si="285"/>
        <v>453.13</v>
      </c>
      <c r="H996" s="1228">
        <f t="shared" si="287"/>
        <v>109.16</v>
      </c>
      <c r="I996" s="1235">
        <f t="shared" si="286"/>
        <v>562.29</v>
      </c>
    </row>
    <row r="997" spans="1:9" x14ac:dyDescent="0.25">
      <c r="A997" s="469" t="s">
        <v>62</v>
      </c>
      <c r="B997" s="1268">
        <v>80</v>
      </c>
      <c r="C997" s="1227">
        <f t="shared" si="284"/>
        <v>0.57971014492753625</v>
      </c>
      <c r="D997" s="1228">
        <v>548.52</v>
      </c>
      <c r="E997" s="1228">
        <f t="shared" si="279"/>
        <v>317.98260869565217</v>
      </c>
      <c r="F997" s="1229">
        <v>1</v>
      </c>
      <c r="G997" s="1228">
        <f t="shared" si="285"/>
        <v>317.98</v>
      </c>
      <c r="H997" s="1228">
        <f t="shared" si="287"/>
        <v>76.599999999999994</v>
      </c>
      <c r="I997" s="1235">
        <f t="shared" si="286"/>
        <v>394.58000000000004</v>
      </c>
    </row>
    <row r="998" spans="1:9" x14ac:dyDescent="0.25">
      <c r="A998" s="469" t="s">
        <v>62</v>
      </c>
      <c r="B998" s="1268">
        <v>24</v>
      </c>
      <c r="C998" s="1227">
        <f t="shared" si="284"/>
        <v>0.17391304347826086</v>
      </c>
      <c r="D998" s="1228">
        <v>548.52</v>
      </c>
      <c r="E998" s="1228">
        <f t="shared" si="279"/>
        <v>95.39478260869565</v>
      </c>
      <c r="F998" s="1229">
        <v>1</v>
      </c>
      <c r="G998" s="1228">
        <f t="shared" si="285"/>
        <v>95.39</v>
      </c>
      <c r="H998" s="1228">
        <f t="shared" si="287"/>
        <v>22.98</v>
      </c>
      <c r="I998" s="1235">
        <f t="shared" si="286"/>
        <v>118.37</v>
      </c>
    </row>
    <row r="999" spans="1:9" x14ac:dyDescent="0.25">
      <c r="A999" s="469" t="s">
        <v>62</v>
      </c>
      <c r="B999" s="1268">
        <v>138</v>
      </c>
      <c r="C999" s="1227">
        <f t="shared" si="284"/>
        <v>1</v>
      </c>
      <c r="D999" s="1228">
        <v>548.52</v>
      </c>
      <c r="E999" s="1228">
        <f t="shared" si="279"/>
        <v>548.52</v>
      </c>
      <c r="F999" s="1229">
        <v>1</v>
      </c>
      <c r="G999" s="1228">
        <f t="shared" si="285"/>
        <v>548.52</v>
      </c>
      <c r="H999" s="1228">
        <f t="shared" si="287"/>
        <v>132.13999999999999</v>
      </c>
      <c r="I999" s="1235">
        <f t="shared" si="286"/>
        <v>680.66</v>
      </c>
    </row>
    <row r="1000" spans="1:9" x14ac:dyDescent="0.25">
      <c r="A1000" s="469" t="s">
        <v>62</v>
      </c>
      <c r="B1000" s="1268">
        <v>138</v>
      </c>
      <c r="C1000" s="1227">
        <f t="shared" si="284"/>
        <v>1</v>
      </c>
      <c r="D1000" s="1228">
        <v>548.52</v>
      </c>
      <c r="E1000" s="1228">
        <f t="shared" si="279"/>
        <v>548.52</v>
      </c>
      <c r="F1000" s="1229">
        <v>1</v>
      </c>
      <c r="G1000" s="1228">
        <f t="shared" si="285"/>
        <v>548.52</v>
      </c>
      <c r="H1000" s="1228">
        <f t="shared" si="287"/>
        <v>132.13999999999999</v>
      </c>
      <c r="I1000" s="1235">
        <f t="shared" si="286"/>
        <v>680.66</v>
      </c>
    </row>
    <row r="1001" spans="1:9" x14ac:dyDescent="0.25">
      <c r="A1001" s="469" t="s">
        <v>62</v>
      </c>
      <c r="B1001" s="1268">
        <v>60</v>
      </c>
      <c r="C1001" s="1227">
        <f t="shared" si="284"/>
        <v>0.43478260869565216</v>
      </c>
      <c r="D1001" s="1228">
        <v>548.52</v>
      </c>
      <c r="E1001" s="1228">
        <f t="shared" si="279"/>
        <v>238.4869565217391</v>
      </c>
      <c r="F1001" s="1229">
        <v>1</v>
      </c>
      <c r="G1001" s="1228">
        <f t="shared" si="285"/>
        <v>238.49</v>
      </c>
      <c r="H1001" s="1228">
        <f t="shared" si="287"/>
        <v>57.45</v>
      </c>
      <c r="I1001" s="1235">
        <f t="shared" si="286"/>
        <v>295.94</v>
      </c>
    </row>
    <row r="1002" spans="1:9" x14ac:dyDescent="0.25">
      <c r="A1002" s="469" t="s">
        <v>62</v>
      </c>
      <c r="B1002" s="1268">
        <v>138</v>
      </c>
      <c r="C1002" s="1227">
        <f>B1002/138</f>
        <v>1</v>
      </c>
      <c r="D1002" s="1228">
        <v>548.52</v>
      </c>
      <c r="E1002" s="1228">
        <f>D1002*C1002</f>
        <v>548.52</v>
      </c>
      <c r="F1002" s="1229">
        <v>1</v>
      </c>
      <c r="G1002" s="1228">
        <f>ROUND(E1002*F1002,2)</f>
        <v>548.52</v>
      </c>
      <c r="H1002" s="1228">
        <f t="shared" si="287"/>
        <v>132.13999999999999</v>
      </c>
      <c r="I1002" s="1235">
        <f>G1002+H1002</f>
        <v>680.66</v>
      </c>
    </row>
    <row r="1003" spans="1:9" x14ac:dyDescent="0.25">
      <c r="A1003" s="469" t="s">
        <v>62</v>
      </c>
      <c r="B1003" s="1268">
        <v>138</v>
      </c>
      <c r="C1003" s="1227">
        <f>B1003/138</f>
        <v>1</v>
      </c>
      <c r="D1003" s="1228">
        <v>548.52</v>
      </c>
      <c r="E1003" s="1228">
        <f>D1003*C1003</f>
        <v>548.52</v>
      </c>
      <c r="F1003" s="1229">
        <v>1</v>
      </c>
      <c r="G1003" s="1228">
        <f>ROUND(E1003*F1003,2)</f>
        <v>548.52</v>
      </c>
      <c r="H1003" s="1228">
        <f t="shared" si="287"/>
        <v>132.13999999999999</v>
      </c>
      <c r="I1003" s="1235">
        <f>G1003+H1003</f>
        <v>680.66</v>
      </c>
    </row>
    <row r="1004" spans="1:9" x14ac:dyDescent="0.25">
      <c r="A1004" s="469" t="s">
        <v>62</v>
      </c>
      <c r="B1004" s="1268">
        <v>24</v>
      </c>
      <c r="C1004" s="1227">
        <f>B1004/138</f>
        <v>0.17391304347826086</v>
      </c>
      <c r="D1004" s="1228">
        <v>548.52</v>
      </c>
      <c r="E1004" s="1228">
        <f>D1004*C1004</f>
        <v>95.39478260869565</v>
      </c>
      <c r="F1004" s="1229">
        <v>1</v>
      </c>
      <c r="G1004" s="1228">
        <f>ROUND(E1004*F1004,2)</f>
        <v>95.39</v>
      </c>
      <c r="H1004" s="1228">
        <f t="shared" si="287"/>
        <v>22.98</v>
      </c>
      <c r="I1004" s="1235">
        <f>G1004+H1004</f>
        <v>118.37</v>
      </c>
    </row>
    <row r="1005" spans="1:9" x14ac:dyDescent="0.25">
      <c r="A1005" s="469" t="s">
        <v>62</v>
      </c>
      <c r="B1005" s="1268">
        <v>138</v>
      </c>
      <c r="C1005" s="1227">
        <f>B1005/138</f>
        <v>1</v>
      </c>
      <c r="D1005" s="1228">
        <v>548.52</v>
      </c>
      <c r="E1005" s="1228">
        <f>D1005*C1005</f>
        <v>548.52</v>
      </c>
      <c r="F1005" s="1229">
        <v>1</v>
      </c>
      <c r="G1005" s="1228">
        <f>ROUND(E1005*F1005,2)</f>
        <v>548.52</v>
      </c>
      <c r="H1005" s="1228">
        <f t="shared" si="287"/>
        <v>132.13999999999999</v>
      </c>
      <c r="I1005" s="1235">
        <f>G1005+H1005</f>
        <v>680.66</v>
      </c>
    </row>
    <row r="1006" spans="1:9" x14ac:dyDescent="0.25">
      <c r="A1006" s="469" t="s">
        <v>62</v>
      </c>
      <c r="B1006" s="1268">
        <v>138</v>
      </c>
      <c r="C1006" s="1227">
        <f>B1006/138</f>
        <v>1</v>
      </c>
      <c r="D1006" s="1228">
        <v>548.52</v>
      </c>
      <c r="E1006" s="1228">
        <f>D1006*C1006</f>
        <v>548.52</v>
      </c>
      <c r="F1006" s="1229">
        <v>1</v>
      </c>
      <c r="G1006" s="1228">
        <f>ROUND(E1006*F1006,2)</f>
        <v>548.52</v>
      </c>
      <c r="H1006" s="1228">
        <f t="shared" si="287"/>
        <v>132.13999999999999</v>
      </c>
      <c r="I1006" s="1235">
        <f>G1006+H1006</f>
        <v>680.66</v>
      </c>
    </row>
    <row r="1007" spans="1:9" x14ac:dyDescent="0.25">
      <c r="A1007" s="485" t="s">
        <v>7</v>
      </c>
      <c r="B1007" s="1268"/>
      <c r="C1007" s="1227"/>
      <c r="D1007" s="1228"/>
      <c r="E1007" s="1228"/>
      <c r="F1007" s="1229"/>
      <c r="G1007" s="1238">
        <f>SUM(G1008:G1023)</f>
        <v>5271.6100000000006</v>
      </c>
      <c r="H1007" s="1238">
        <f>SUM(H1008:H1023)</f>
        <v>1269.94</v>
      </c>
      <c r="I1007" s="1239">
        <f>SUM(I1008:I1023)</f>
        <v>6541.55</v>
      </c>
    </row>
    <row r="1008" spans="1:9" x14ac:dyDescent="0.25">
      <c r="A1008" s="469" t="s">
        <v>63</v>
      </c>
      <c r="B1008" s="1268">
        <v>138</v>
      </c>
      <c r="C1008" s="1227">
        <f t="shared" ref="C1008:C1034" si="288">B1008/138</f>
        <v>1</v>
      </c>
      <c r="D1008" s="1228">
        <v>430</v>
      </c>
      <c r="E1008" s="1228">
        <f>D1008*C1008</f>
        <v>430</v>
      </c>
      <c r="F1008" s="1229">
        <v>1</v>
      </c>
      <c r="G1008" s="1228">
        <f>ROUND(E1008*F1008,2)</f>
        <v>430</v>
      </c>
      <c r="H1008" s="1228">
        <f>ROUND(G1008*0.2409,2)</f>
        <v>103.59</v>
      </c>
      <c r="I1008" s="1235">
        <f>G1008+H1008</f>
        <v>533.59</v>
      </c>
    </row>
    <row r="1009" spans="1:9" x14ac:dyDescent="0.25">
      <c r="A1009" s="469" t="s">
        <v>63</v>
      </c>
      <c r="B1009" s="1268">
        <v>138</v>
      </c>
      <c r="C1009" s="1227">
        <f t="shared" si="288"/>
        <v>1</v>
      </c>
      <c r="D1009" s="1228">
        <v>430</v>
      </c>
      <c r="E1009" s="1228">
        <f t="shared" ref="E1009:E1020" si="289">D1009*C1009</f>
        <v>430</v>
      </c>
      <c r="F1009" s="1229">
        <v>1</v>
      </c>
      <c r="G1009" s="1228">
        <f t="shared" ref="G1009:G1020" si="290">ROUND(E1009*F1009,2)</f>
        <v>430</v>
      </c>
      <c r="H1009" s="1228">
        <f t="shared" ref="H1009:H1020" si="291">ROUND(G1009*0.2409,2)</f>
        <v>103.59</v>
      </c>
      <c r="I1009" s="1235">
        <f t="shared" ref="I1009:I1020" si="292">G1009+H1009</f>
        <v>533.59</v>
      </c>
    </row>
    <row r="1010" spans="1:9" x14ac:dyDescent="0.25">
      <c r="A1010" s="469" t="s">
        <v>63</v>
      </c>
      <c r="B1010" s="1268">
        <v>76</v>
      </c>
      <c r="C1010" s="1227">
        <f t="shared" si="288"/>
        <v>0.55072463768115942</v>
      </c>
      <c r="D1010" s="1228">
        <v>430</v>
      </c>
      <c r="E1010" s="1228">
        <f t="shared" si="289"/>
        <v>236.81159420289856</v>
      </c>
      <c r="F1010" s="1229">
        <v>1</v>
      </c>
      <c r="G1010" s="1228">
        <f t="shared" si="290"/>
        <v>236.81</v>
      </c>
      <c r="H1010" s="1228">
        <f t="shared" si="291"/>
        <v>57.05</v>
      </c>
      <c r="I1010" s="1235">
        <f t="shared" si="292"/>
        <v>293.86</v>
      </c>
    </row>
    <row r="1011" spans="1:9" s="2" customFormat="1" x14ac:dyDescent="0.25">
      <c r="A1011" s="484" t="s">
        <v>63</v>
      </c>
      <c r="B1011" s="1074">
        <v>108</v>
      </c>
      <c r="C1011" s="1227">
        <f t="shared" si="288"/>
        <v>0.78260869565217395</v>
      </c>
      <c r="D1011" s="225">
        <v>430</v>
      </c>
      <c r="E1011" s="225">
        <f t="shared" si="289"/>
        <v>336.52173913043481</v>
      </c>
      <c r="F1011" s="1229">
        <v>1</v>
      </c>
      <c r="G1011" s="225">
        <f t="shared" si="290"/>
        <v>336.52</v>
      </c>
      <c r="H1011" s="225">
        <f t="shared" si="291"/>
        <v>81.069999999999993</v>
      </c>
      <c r="I1011" s="1260">
        <f t="shared" si="292"/>
        <v>417.59</v>
      </c>
    </row>
    <row r="1012" spans="1:9" x14ac:dyDescent="0.25">
      <c r="A1012" s="469" t="s">
        <v>63</v>
      </c>
      <c r="B1012" s="1268">
        <v>132</v>
      </c>
      <c r="C1012" s="1227">
        <f t="shared" si="288"/>
        <v>0.95652173913043481</v>
      </c>
      <c r="D1012" s="1228">
        <v>430</v>
      </c>
      <c r="E1012" s="1228">
        <f t="shared" si="289"/>
        <v>411.304347826087</v>
      </c>
      <c r="F1012" s="1229">
        <v>1</v>
      </c>
      <c r="G1012" s="1228">
        <f t="shared" si="290"/>
        <v>411.3</v>
      </c>
      <c r="H1012" s="1228">
        <f t="shared" si="291"/>
        <v>99.08</v>
      </c>
      <c r="I1012" s="1235">
        <f t="shared" si="292"/>
        <v>510.38</v>
      </c>
    </row>
    <row r="1013" spans="1:9" x14ac:dyDescent="0.25">
      <c r="A1013" s="469" t="s">
        <v>63</v>
      </c>
      <c r="B1013" s="1268">
        <v>24</v>
      </c>
      <c r="C1013" s="1227">
        <f t="shared" si="288"/>
        <v>0.17391304347826086</v>
      </c>
      <c r="D1013" s="1228">
        <v>430</v>
      </c>
      <c r="E1013" s="1228">
        <f t="shared" si="289"/>
        <v>74.782608695652172</v>
      </c>
      <c r="F1013" s="1229">
        <v>1</v>
      </c>
      <c r="G1013" s="1228">
        <f t="shared" si="290"/>
        <v>74.78</v>
      </c>
      <c r="H1013" s="1228">
        <f t="shared" si="291"/>
        <v>18.010000000000002</v>
      </c>
      <c r="I1013" s="1235">
        <f t="shared" si="292"/>
        <v>92.79</v>
      </c>
    </row>
    <row r="1014" spans="1:9" x14ac:dyDescent="0.25">
      <c r="A1014" s="469" t="s">
        <v>63</v>
      </c>
      <c r="B1014" s="1268">
        <v>120</v>
      </c>
      <c r="C1014" s="1227">
        <f t="shared" si="288"/>
        <v>0.86956521739130432</v>
      </c>
      <c r="D1014" s="1228">
        <v>430</v>
      </c>
      <c r="E1014" s="1228">
        <f t="shared" si="289"/>
        <v>373.91304347826087</v>
      </c>
      <c r="F1014" s="1229">
        <v>1</v>
      </c>
      <c r="G1014" s="1228">
        <f t="shared" si="290"/>
        <v>373.91</v>
      </c>
      <c r="H1014" s="1228">
        <f t="shared" si="291"/>
        <v>90.07</v>
      </c>
      <c r="I1014" s="1235">
        <f t="shared" si="292"/>
        <v>463.98</v>
      </c>
    </row>
    <row r="1015" spans="1:9" x14ac:dyDescent="0.25">
      <c r="A1015" s="469" t="s">
        <v>63</v>
      </c>
      <c r="B1015" s="1268">
        <v>72</v>
      </c>
      <c r="C1015" s="1227">
        <f t="shared" si="288"/>
        <v>0.52173913043478259</v>
      </c>
      <c r="D1015" s="1228">
        <v>430</v>
      </c>
      <c r="E1015" s="1228">
        <f t="shared" si="289"/>
        <v>224.3478260869565</v>
      </c>
      <c r="F1015" s="1229">
        <v>1</v>
      </c>
      <c r="G1015" s="1228">
        <f t="shared" si="290"/>
        <v>224.35</v>
      </c>
      <c r="H1015" s="1228">
        <f t="shared" si="291"/>
        <v>54.05</v>
      </c>
      <c r="I1015" s="1235">
        <f t="shared" si="292"/>
        <v>278.39999999999998</v>
      </c>
    </row>
    <row r="1016" spans="1:9" x14ac:dyDescent="0.25">
      <c r="A1016" s="469" t="s">
        <v>63</v>
      </c>
      <c r="B1016" s="1268">
        <v>56</v>
      </c>
      <c r="C1016" s="1227">
        <f t="shared" si="288"/>
        <v>0.40579710144927539</v>
      </c>
      <c r="D1016" s="1228">
        <v>430</v>
      </c>
      <c r="E1016" s="1228">
        <f t="shared" si="289"/>
        <v>174.49275362318841</v>
      </c>
      <c r="F1016" s="1229">
        <v>1</v>
      </c>
      <c r="G1016" s="1228">
        <f t="shared" si="290"/>
        <v>174.49</v>
      </c>
      <c r="H1016" s="1228">
        <f t="shared" si="291"/>
        <v>42.03</v>
      </c>
      <c r="I1016" s="1235">
        <f t="shared" si="292"/>
        <v>216.52</v>
      </c>
    </row>
    <row r="1017" spans="1:9" x14ac:dyDescent="0.25">
      <c r="A1017" s="469" t="s">
        <v>63</v>
      </c>
      <c r="B1017" s="1268">
        <v>127</v>
      </c>
      <c r="C1017" s="1227">
        <f t="shared" si="288"/>
        <v>0.92028985507246375</v>
      </c>
      <c r="D1017" s="1228">
        <v>430</v>
      </c>
      <c r="E1017" s="1228">
        <f t="shared" si="289"/>
        <v>395.72463768115944</v>
      </c>
      <c r="F1017" s="1229">
        <v>1</v>
      </c>
      <c r="G1017" s="1228">
        <f t="shared" si="290"/>
        <v>395.72</v>
      </c>
      <c r="H1017" s="1228">
        <f t="shared" si="291"/>
        <v>95.33</v>
      </c>
      <c r="I1017" s="1235">
        <f t="shared" si="292"/>
        <v>491.05</v>
      </c>
    </row>
    <row r="1018" spans="1:9" x14ac:dyDescent="0.25">
      <c r="A1018" s="469" t="s">
        <v>63</v>
      </c>
      <c r="B1018" s="1268">
        <v>100</v>
      </c>
      <c r="C1018" s="1227">
        <f t="shared" si="288"/>
        <v>0.72463768115942029</v>
      </c>
      <c r="D1018" s="1228">
        <v>430</v>
      </c>
      <c r="E1018" s="1228">
        <f t="shared" si="289"/>
        <v>311.59420289855075</v>
      </c>
      <c r="F1018" s="1229">
        <v>1</v>
      </c>
      <c r="G1018" s="1228">
        <f t="shared" si="290"/>
        <v>311.58999999999997</v>
      </c>
      <c r="H1018" s="1228">
        <f t="shared" si="291"/>
        <v>75.06</v>
      </c>
      <c r="I1018" s="1235">
        <f t="shared" si="292"/>
        <v>386.65</v>
      </c>
    </row>
    <row r="1019" spans="1:9" x14ac:dyDescent="0.25">
      <c r="A1019" s="469" t="s">
        <v>63</v>
      </c>
      <c r="B1019" s="1268">
        <v>127</v>
      </c>
      <c r="C1019" s="1227">
        <f t="shared" si="288"/>
        <v>0.92028985507246375</v>
      </c>
      <c r="D1019" s="1228">
        <v>430</v>
      </c>
      <c r="E1019" s="1228">
        <f t="shared" si="289"/>
        <v>395.72463768115944</v>
      </c>
      <c r="F1019" s="1229">
        <v>1</v>
      </c>
      <c r="G1019" s="1228">
        <f t="shared" si="290"/>
        <v>395.72</v>
      </c>
      <c r="H1019" s="1228">
        <f t="shared" si="291"/>
        <v>95.33</v>
      </c>
      <c r="I1019" s="1235">
        <f t="shared" si="292"/>
        <v>491.05</v>
      </c>
    </row>
    <row r="1020" spans="1:9" x14ac:dyDescent="0.25">
      <c r="A1020" s="484" t="s">
        <v>63</v>
      </c>
      <c r="B1020" s="1268">
        <v>138</v>
      </c>
      <c r="C1020" s="1227">
        <f t="shared" si="288"/>
        <v>1</v>
      </c>
      <c r="D1020" s="1228">
        <v>430</v>
      </c>
      <c r="E1020" s="1228">
        <f t="shared" si="289"/>
        <v>430</v>
      </c>
      <c r="F1020" s="1229">
        <v>1</v>
      </c>
      <c r="G1020" s="1228">
        <f t="shared" si="290"/>
        <v>430</v>
      </c>
      <c r="H1020" s="1228">
        <f t="shared" si="291"/>
        <v>103.59</v>
      </c>
      <c r="I1020" s="1235">
        <f t="shared" si="292"/>
        <v>533.59</v>
      </c>
    </row>
    <row r="1021" spans="1:9" x14ac:dyDescent="0.25">
      <c r="A1021" s="484" t="s">
        <v>63</v>
      </c>
      <c r="B1021" s="1268">
        <v>158</v>
      </c>
      <c r="C1021" s="1227">
        <f>B1021/158</f>
        <v>1</v>
      </c>
      <c r="D1021" s="1228">
        <v>430</v>
      </c>
      <c r="E1021" s="1228">
        <f>D1021*C1021</f>
        <v>430</v>
      </c>
      <c r="F1021" s="1229">
        <v>1</v>
      </c>
      <c r="G1021" s="1228">
        <f>ROUND(E1021*F1021,2)</f>
        <v>430</v>
      </c>
      <c r="H1021" s="1228">
        <f>ROUND(G1021*0.2409,2)</f>
        <v>103.59</v>
      </c>
      <c r="I1021" s="1235">
        <f>G1021+H1021</f>
        <v>533.59</v>
      </c>
    </row>
    <row r="1022" spans="1:9" x14ac:dyDescent="0.25">
      <c r="A1022" s="484" t="s">
        <v>2582</v>
      </c>
      <c r="B1022" s="1268">
        <v>158</v>
      </c>
      <c r="C1022" s="1227">
        <f>B1022/158</f>
        <v>1</v>
      </c>
      <c r="D1022" s="1228">
        <v>430</v>
      </c>
      <c r="E1022" s="1228">
        <f>D1022*C1022</f>
        <v>430</v>
      </c>
      <c r="F1022" s="1229">
        <v>1</v>
      </c>
      <c r="G1022" s="1228">
        <f t="shared" ref="G1022:G1023" si="293">ROUND(E1022*F1022,2)</f>
        <v>430</v>
      </c>
      <c r="H1022" s="1228">
        <f t="shared" ref="H1022:H1023" si="294">ROUND(G1022*0.2409,2)</f>
        <v>103.59</v>
      </c>
      <c r="I1022" s="1235">
        <f t="shared" ref="I1022:I1023" si="295">G1022+H1022</f>
        <v>533.59</v>
      </c>
    </row>
    <row r="1023" spans="1:9" x14ac:dyDescent="0.25">
      <c r="A1023" s="484" t="s">
        <v>2582</v>
      </c>
      <c r="B1023" s="1268">
        <v>68.5</v>
      </c>
      <c r="C1023" s="1227">
        <f>B1023/158</f>
        <v>0.43354430379746833</v>
      </c>
      <c r="D1023" s="1228">
        <v>430</v>
      </c>
      <c r="E1023" s="1228">
        <f t="shared" ref="E1023" si="296">D1023*C1023</f>
        <v>186.42405063291139</v>
      </c>
      <c r="F1023" s="1229">
        <v>1</v>
      </c>
      <c r="G1023" s="1228">
        <f t="shared" si="293"/>
        <v>186.42</v>
      </c>
      <c r="H1023" s="1228">
        <f t="shared" si="294"/>
        <v>44.91</v>
      </c>
      <c r="I1023" s="1235">
        <f t="shared" si="295"/>
        <v>231.32999999999998</v>
      </c>
    </row>
    <row r="1024" spans="1:9" x14ac:dyDescent="0.25">
      <c r="A1024" s="465" t="s">
        <v>2583</v>
      </c>
      <c r="B1024" s="1267"/>
      <c r="C1024" s="1240"/>
      <c r="D1024" s="1230"/>
      <c r="E1024" s="1230"/>
      <c r="F1024" s="1241"/>
      <c r="G1024" s="1232">
        <f>G1025</f>
        <v>2919.46</v>
      </c>
      <c r="H1024" s="1232">
        <f>H1025</f>
        <v>703.32000000000016</v>
      </c>
      <c r="I1024" s="1234">
        <f>I1025</f>
        <v>3622.7799999999997</v>
      </c>
    </row>
    <row r="1025" spans="1:9" x14ac:dyDescent="0.25">
      <c r="A1025" s="472" t="s">
        <v>7</v>
      </c>
      <c r="B1025" s="1268"/>
      <c r="C1025" s="1227"/>
      <c r="D1025" s="1228"/>
      <c r="E1025" s="1228"/>
      <c r="F1025" s="1229"/>
      <c r="G1025" s="1238">
        <f>SUM(G1026:G1034)</f>
        <v>2919.46</v>
      </c>
      <c r="H1025" s="1238">
        <f>SUM(H1026:H1034)</f>
        <v>703.32000000000016</v>
      </c>
      <c r="I1025" s="1239">
        <f>SUM(I1026:I1034)</f>
        <v>3622.7799999999997</v>
      </c>
    </row>
    <row r="1026" spans="1:9" x14ac:dyDescent="0.25">
      <c r="A1026" s="469" t="s">
        <v>71</v>
      </c>
      <c r="B1026" s="1268">
        <v>138</v>
      </c>
      <c r="C1026" s="1227">
        <f t="shared" si="288"/>
        <v>1</v>
      </c>
      <c r="D1026" s="1228">
        <v>506</v>
      </c>
      <c r="E1026" s="1228">
        <f t="shared" ref="E1026:E1034" si="297">D1026*C1026</f>
        <v>506</v>
      </c>
      <c r="F1026" s="1229">
        <v>1</v>
      </c>
      <c r="G1026" s="1228">
        <f t="shared" ref="G1026:G1034" si="298">ROUND(E1026*F1026,2)</f>
        <v>506</v>
      </c>
      <c r="H1026" s="1228">
        <f t="shared" ref="H1026:H1034" si="299">ROUND(G1026*0.2409,2)</f>
        <v>121.9</v>
      </c>
      <c r="I1026" s="1235">
        <f t="shared" ref="I1026:I1034" si="300">G1026+H1026</f>
        <v>627.9</v>
      </c>
    </row>
    <row r="1027" spans="1:9" x14ac:dyDescent="0.25">
      <c r="A1027" s="469" t="s">
        <v>71</v>
      </c>
      <c r="B1027" s="1268">
        <v>138</v>
      </c>
      <c r="C1027" s="1227">
        <f t="shared" si="288"/>
        <v>1</v>
      </c>
      <c r="D1027" s="1228">
        <v>506</v>
      </c>
      <c r="E1027" s="1228">
        <f t="shared" si="297"/>
        <v>506</v>
      </c>
      <c r="F1027" s="1229">
        <v>1</v>
      </c>
      <c r="G1027" s="1228">
        <f t="shared" si="298"/>
        <v>506</v>
      </c>
      <c r="H1027" s="1228">
        <f t="shared" si="299"/>
        <v>121.9</v>
      </c>
      <c r="I1027" s="1235">
        <f t="shared" si="300"/>
        <v>627.9</v>
      </c>
    </row>
    <row r="1028" spans="1:9" x14ac:dyDescent="0.25">
      <c r="A1028" s="469" t="s">
        <v>71</v>
      </c>
      <c r="B1028" s="1268">
        <v>97.98</v>
      </c>
      <c r="C1028" s="1227">
        <f t="shared" si="288"/>
        <v>0.71000000000000008</v>
      </c>
      <c r="D1028" s="1228">
        <v>506</v>
      </c>
      <c r="E1028" s="1228">
        <f t="shared" si="297"/>
        <v>359.26000000000005</v>
      </c>
      <c r="F1028" s="1229">
        <v>1</v>
      </c>
      <c r="G1028" s="1228">
        <f t="shared" si="298"/>
        <v>359.26</v>
      </c>
      <c r="H1028" s="1228">
        <f t="shared" si="299"/>
        <v>86.55</v>
      </c>
      <c r="I1028" s="1235">
        <f t="shared" si="300"/>
        <v>445.81</v>
      </c>
    </row>
    <row r="1029" spans="1:9" x14ac:dyDescent="0.25">
      <c r="A1029" s="469" t="s">
        <v>71</v>
      </c>
      <c r="B1029" s="1268">
        <v>138</v>
      </c>
      <c r="C1029" s="1227">
        <f t="shared" si="288"/>
        <v>1</v>
      </c>
      <c r="D1029" s="1228">
        <v>430</v>
      </c>
      <c r="E1029" s="1228">
        <f t="shared" si="297"/>
        <v>430</v>
      </c>
      <c r="F1029" s="1229">
        <v>1</v>
      </c>
      <c r="G1029" s="1228">
        <f t="shared" si="298"/>
        <v>430</v>
      </c>
      <c r="H1029" s="1228">
        <f t="shared" si="299"/>
        <v>103.59</v>
      </c>
      <c r="I1029" s="1235">
        <f t="shared" si="300"/>
        <v>533.59</v>
      </c>
    </row>
    <row r="1030" spans="1:9" x14ac:dyDescent="0.25">
      <c r="A1030" s="469" t="s">
        <v>71</v>
      </c>
      <c r="B1030" s="1268">
        <v>138</v>
      </c>
      <c r="C1030" s="1227">
        <f t="shared" si="288"/>
        <v>1</v>
      </c>
      <c r="D1030" s="1228">
        <v>430</v>
      </c>
      <c r="E1030" s="1228">
        <f t="shared" si="297"/>
        <v>430</v>
      </c>
      <c r="F1030" s="1229">
        <v>1</v>
      </c>
      <c r="G1030" s="1228">
        <f t="shared" si="298"/>
        <v>430</v>
      </c>
      <c r="H1030" s="1228">
        <f t="shared" si="299"/>
        <v>103.59</v>
      </c>
      <c r="I1030" s="1235">
        <f t="shared" si="300"/>
        <v>533.59</v>
      </c>
    </row>
    <row r="1031" spans="1:9" x14ac:dyDescent="0.25">
      <c r="A1031" s="469" t="s">
        <v>71</v>
      </c>
      <c r="B1031" s="1268">
        <v>138</v>
      </c>
      <c r="C1031" s="1227">
        <f t="shared" si="288"/>
        <v>1</v>
      </c>
      <c r="D1031" s="1228">
        <v>430</v>
      </c>
      <c r="E1031" s="1228">
        <f t="shared" si="297"/>
        <v>430</v>
      </c>
      <c r="F1031" s="1229">
        <v>1</v>
      </c>
      <c r="G1031" s="1228">
        <f t="shared" si="298"/>
        <v>430</v>
      </c>
      <c r="H1031" s="1228">
        <f t="shared" si="299"/>
        <v>103.59</v>
      </c>
      <c r="I1031" s="1235">
        <f t="shared" si="300"/>
        <v>533.59</v>
      </c>
    </row>
    <row r="1032" spans="1:9" x14ac:dyDescent="0.25">
      <c r="A1032" s="469" t="s">
        <v>63</v>
      </c>
      <c r="B1032" s="1268">
        <v>9.66</v>
      </c>
      <c r="C1032" s="1227">
        <f t="shared" si="288"/>
        <v>7.0000000000000007E-2</v>
      </c>
      <c r="D1032" s="1228">
        <v>430</v>
      </c>
      <c r="E1032" s="1228">
        <f t="shared" si="297"/>
        <v>30.1</v>
      </c>
      <c r="F1032" s="1229">
        <v>1</v>
      </c>
      <c r="G1032" s="1228">
        <f t="shared" si="298"/>
        <v>30.1</v>
      </c>
      <c r="H1032" s="1228">
        <f t="shared" si="299"/>
        <v>7.25</v>
      </c>
      <c r="I1032" s="1235">
        <f t="shared" si="300"/>
        <v>37.35</v>
      </c>
    </row>
    <row r="1033" spans="1:9" x14ac:dyDescent="0.25">
      <c r="A1033" s="469" t="s">
        <v>63</v>
      </c>
      <c r="B1033" s="1268">
        <v>9.66</v>
      </c>
      <c r="C1033" s="1227">
        <f t="shared" si="288"/>
        <v>7.0000000000000007E-2</v>
      </c>
      <c r="D1033" s="1228">
        <v>430</v>
      </c>
      <c r="E1033" s="1228">
        <f t="shared" si="297"/>
        <v>30.1</v>
      </c>
      <c r="F1033" s="1229">
        <v>1</v>
      </c>
      <c r="G1033" s="1228">
        <f t="shared" si="298"/>
        <v>30.1</v>
      </c>
      <c r="H1033" s="1228">
        <f t="shared" si="299"/>
        <v>7.25</v>
      </c>
      <c r="I1033" s="1235">
        <f t="shared" si="300"/>
        <v>37.35</v>
      </c>
    </row>
    <row r="1034" spans="1:9" x14ac:dyDescent="0.25">
      <c r="A1034" s="469" t="s">
        <v>71</v>
      </c>
      <c r="B1034" s="1268">
        <v>62.1</v>
      </c>
      <c r="C1034" s="1227">
        <f t="shared" si="288"/>
        <v>0.45</v>
      </c>
      <c r="D1034" s="1228">
        <v>440</v>
      </c>
      <c r="E1034" s="1228">
        <f t="shared" si="297"/>
        <v>198</v>
      </c>
      <c r="F1034" s="1229">
        <v>1</v>
      </c>
      <c r="G1034" s="1228">
        <f t="shared" si="298"/>
        <v>198</v>
      </c>
      <c r="H1034" s="1228">
        <f t="shared" si="299"/>
        <v>47.7</v>
      </c>
      <c r="I1034" s="1235">
        <f t="shared" si="300"/>
        <v>245.7</v>
      </c>
    </row>
    <row r="1035" spans="1:9" x14ac:dyDescent="0.25">
      <c r="A1035" s="487" t="s">
        <v>2584</v>
      </c>
      <c r="B1035" s="1267"/>
      <c r="C1035" s="1240"/>
      <c r="D1035" s="1230"/>
      <c r="E1035" s="1230"/>
      <c r="F1035" s="1241"/>
      <c r="G1035" s="1232">
        <f>G1036</f>
        <v>660.68</v>
      </c>
      <c r="H1035" s="1232">
        <f>H1036</f>
        <v>159.16</v>
      </c>
      <c r="I1035" s="1234">
        <f>I1036</f>
        <v>819.84</v>
      </c>
    </row>
    <row r="1036" spans="1:9" x14ac:dyDescent="0.25">
      <c r="A1036" s="472" t="s">
        <v>7</v>
      </c>
      <c r="B1036" s="1268"/>
      <c r="C1036" s="1227"/>
      <c r="D1036" s="1228"/>
      <c r="E1036" s="1228"/>
      <c r="F1036" s="1229"/>
      <c r="G1036" s="1238">
        <f>SUM(G1037:G1045)</f>
        <v>660.68</v>
      </c>
      <c r="H1036" s="1238">
        <f>SUM(H1037:H1045)</f>
        <v>159.16</v>
      </c>
      <c r="I1036" s="1239">
        <f>SUM(I1037:I1045)</f>
        <v>819.84</v>
      </c>
    </row>
    <row r="1037" spans="1:9" x14ac:dyDescent="0.25">
      <c r="A1037" s="469" t="s">
        <v>1564</v>
      </c>
      <c r="B1037" s="1268">
        <v>12.08</v>
      </c>
      <c r="C1037" s="1227">
        <f>B1037/158</f>
        <v>7.6455696202531648E-2</v>
      </c>
      <c r="D1037" s="1228">
        <v>505.74</v>
      </c>
      <c r="E1037" s="1228">
        <f t="shared" ref="E1037:E1045" si="301">D1037*C1037</f>
        <v>38.666703797468358</v>
      </c>
      <c r="F1037" s="1229">
        <v>1</v>
      </c>
      <c r="G1037" s="1228">
        <f t="shared" ref="G1037:G1045" si="302">ROUND(E1037*F1037,2)</f>
        <v>38.67</v>
      </c>
      <c r="H1037" s="1228">
        <f t="shared" ref="H1037:H1045" si="303">ROUND(G1037*0.2409,2)</f>
        <v>9.32</v>
      </c>
      <c r="I1037" s="1235">
        <f t="shared" ref="I1037:I1045" si="304">G1037+H1037</f>
        <v>47.99</v>
      </c>
    </row>
    <row r="1038" spans="1:9" x14ac:dyDescent="0.25">
      <c r="A1038" s="469" t="s">
        <v>1564</v>
      </c>
      <c r="B1038" s="1268">
        <v>20.170000000000002</v>
      </c>
      <c r="C1038" s="1227">
        <f t="shared" ref="C1038:C1045" si="305">B1038/158</f>
        <v>0.12765822784810127</v>
      </c>
      <c r="D1038" s="1228">
        <v>505.74</v>
      </c>
      <c r="E1038" s="1228">
        <f t="shared" si="301"/>
        <v>64.56187215189874</v>
      </c>
      <c r="F1038" s="1229">
        <v>1</v>
      </c>
      <c r="G1038" s="1228">
        <f t="shared" si="302"/>
        <v>64.56</v>
      </c>
      <c r="H1038" s="1228">
        <f t="shared" si="303"/>
        <v>15.55</v>
      </c>
      <c r="I1038" s="1235">
        <f t="shared" si="304"/>
        <v>80.11</v>
      </c>
    </row>
    <row r="1039" spans="1:9" x14ac:dyDescent="0.25">
      <c r="A1039" s="469" t="s">
        <v>1564</v>
      </c>
      <c r="B1039" s="1268">
        <v>15.5</v>
      </c>
      <c r="C1039" s="1227">
        <f t="shared" si="305"/>
        <v>9.8101265822784806E-2</v>
      </c>
      <c r="D1039" s="1228">
        <v>505.74</v>
      </c>
      <c r="E1039" s="1228">
        <f t="shared" si="301"/>
        <v>49.613734177215186</v>
      </c>
      <c r="F1039" s="1229">
        <v>1</v>
      </c>
      <c r="G1039" s="1228">
        <f t="shared" si="302"/>
        <v>49.61</v>
      </c>
      <c r="H1039" s="1228">
        <f t="shared" si="303"/>
        <v>11.95</v>
      </c>
      <c r="I1039" s="1235">
        <f t="shared" si="304"/>
        <v>61.56</v>
      </c>
    </row>
    <row r="1040" spans="1:9" x14ac:dyDescent="0.25">
      <c r="A1040" s="469" t="s">
        <v>1564</v>
      </c>
      <c r="B1040" s="1268">
        <v>55.5</v>
      </c>
      <c r="C1040" s="1227">
        <f t="shared" si="305"/>
        <v>0.35126582278481011</v>
      </c>
      <c r="D1040" s="1228">
        <v>505.74</v>
      </c>
      <c r="E1040" s="1228">
        <f t="shared" si="301"/>
        <v>177.64917721518987</v>
      </c>
      <c r="F1040" s="1229">
        <v>1</v>
      </c>
      <c r="G1040" s="1228">
        <f t="shared" si="302"/>
        <v>177.65</v>
      </c>
      <c r="H1040" s="1228">
        <f t="shared" si="303"/>
        <v>42.8</v>
      </c>
      <c r="I1040" s="1235">
        <f t="shared" si="304"/>
        <v>220.45</v>
      </c>
    </row>
    <row r="1041" spans="1:9" ht="17.25" customHeight="1" x14ac:dyDescent="0.25">
      <c r="A1041" s="469" t="s">
        <v>1564</v>
      </c>
      <c r="B1041" s="1268">
        <v>33.08</v>
      </c>
      <c r="C1041" s="1227">
        <f t="shared" si="305"/>
        <v>0.20936708860759493</v>
      </c>
      <c r="D1041" s="1228">
        <v>505.74</v>
      </c>
      <c r="E1041" s="1228">
        <f t="shared" si="301"/>
        <v>105.88531139240506</v>
      </c>
      <c r="F1041" s="1229">
        <v>1</v>
      </c>
      <c r="G1041" s="1228">
        <f t="shared" si="302"/>
        <v>105.89</v>
      </c>
      <c r="H1041" s="1228">
        <f t="shared" si="303"/>
        <v>25.51</v>
      </c>
      <c r="I1041" s="1235">
        <f t="shared" si="304"/>
        <v>131.4</v>
      </c>
    </row>
    <row r="1042" spans="1:9" x14ac:dyDescent="0.25">
      <c r="A1042" s="469" t="s">
        <v>1564</v>
      </c>
      <c r="B1042" s="1268">
        <v>37.58</v>
      </c>
      <c r="C1042" s="1227">
        <f t="shared" si="305"/>
        <v>0.23784810126582279</v>
      </c>
      <c r="D1042" s="1228">
        <v>505.74</v>
      </c>
      <c r="E1042" s="1228">
        <f t="shared" si="301"/>
        <v>120.28929873417722</v>
      </c>
      <c r="F1042" s="1229">
        <v>1</v>
      </c>
      <c r="G1042" s="1228">
        <f t="shared" si="302"/>
        <v>120.29</v>
      </c>
      <c r="H1042" s="1228">
        <f t="shared" si="303"/>
        <v>28.98</v>
      </c>
      <c r="I1042" s="1235">
        <f t="shared" si="304"/>
        <v>149.27000000000001</v>
      </c>
    </row>
    <row r="1043" spans="1:9" x14ac:dyDescent="0.25">
      <c r="A1043" s="469" t="s">
        <v>1564</v>
      </c>
      <c r="B1043" s="1268">
        <v>16.579999999999998</v>
      </c>
      <c r="C1043" s="1227">
        <f t="shared" si="305"/>
        <v>0.10493670886075948</v>
      </c>
      <c r="D1043" s="1228">
        <v>505.74</v>
      </c>
      <c r="E1043" s="1228">
        <f t="shared" si="301"/>
        <v>53.070691139240502</v>
      </c>
      <c r="F1043" s="1229">
        <v>1</v>
      </c>
      <c r="G1043" s="1228">
        <f t="shared" si="302"/>
        <v>53.07</v>
      </c>
      <c r="H1043" s="1228">
        <f t="shared" si="303"/>
        <v>12.78</v>
      </c>
      <c r="I1043" s="1235">
        <f t="shared" si="304"/>
        <v>65.849999999999994</v>
      </c>
    </row>
    <row r="1044" spans="1:9" x14ac:dyDescent="0.25">
      <c r="A1044" s="469" t="s">
        <v>1564</v>
      </c>
      <c r="B1044" s="1268">
        <v>7.67</v>
      </c>
      <c r="C1044" s="1227">
        <f t="shared" si="305"/>
        <v>4.8544303797468352E-2</v>
      </c>
      <c r="D1044" s="1228">
        <v>615.6</v>
      </c>
      <c r="E1044" s="1228">
        <f t="shared" si="301"/>
        <v>29.883873417721517</v>
      </c>
      <c r="F1044" s="1229">
        <v>1</v>
      </c>
      <c r="G1044" s="1228">
        <f t="shared" si="302"/>
        <v>29.88</v>
      </c>
      <c r="H1044" s="1228">
        <f t="shared" si="303"/>
        <v>7.2</v>
      </c>
      <c r="I1044" s="1235">
        <f t="shared" si="304"/>
        <v>37.08</v>
      </c>
    </row>
    <row r="1045" spans="1:9" x14ac:dyDescent="0.25">
      <c r="A1045" s="469" t="s">
        <v>1564</v>
      </c>
      <c r="B1045" s="1268">
        <v>6.58</v>
      </c>
      <c r="C1045" s="1227">
        <f t="shared" si="305"/>
        <v>4.1645569620253162E-2</v>
      </c>
      <c r="D1045" s="1228">
        <v>505.74</v>
      </c>
      <c r="E1045" s="1228">
        <f t="shared" si="301"/>
        <v>21.061830379746834</v>
      </c>
      <c r="F1045" s="1229">
        <v>1</v>
      </c>
      <c r="G1045" s="1228">
        <f t="shared" si="302"/>
        <v>21.06</v>
      </c>
      <c r="H1045" s="1228">
        <f t="shared" si="303"/>
        <v>5.07</v>
      </c>
      <c r="I1045" s="1235">
        <f t="shared" si="304"/>
        <v>26.13</v>
      </c>
    </row>
    <row r="1046" spans="1:9" x14ac:dyDescent="0.25">
      <c r="A1046" s="465" t="s">
        <v>2585</v>
      </c>
      <c r="B1046" s="1267"/>
      <c r="C1046" s="1231"/>
      <c r="D1046" s="1230"/>
      <c r="E1046" s="1230"/>
      <c r="F1046" s="1241"/>
      <c r="G1046" s="1232">
        <f>G1047</f>
        <v>731.83999999999992</v>
      </c>
      <c r="H1046" s="1232">
        <f>H1047</f>
        <v>176.29</v>
      </c>
      <c r="I1046" s="1234">
        <f>I1047</f>
        <v>908.13000000000011</v>
      </c>
    </row>
    <row r="1047" spans="1:9" x14ac:dyDescent="0.25">
      <c r="A1047" s="472" t="s">
        <v>7</v>
      </c>
      <c r="B1047" s="1268"/>
      <c r="C1047" s="1227"/>
      <c r="D1047" s="1228"/>
      <c r="E1047" s="1228"/>
      <c r="F1047" s="1229"/>
      <c r="G1047" s="1238">
        <f>SUM(G1048:G1071)</f>
        <v>731.83999999999992</v>
      </c>
      <c r="H1047" s="1238">
        <f>SUM(H1048:H1071)</f>
        <v>176.29</v>
      </c>
      <c r="I1047" s="1239">
        <f>SUM(I1048:I1071)</f>
        <v>908.13000000000011</v>
      </c>
    </row>
    <row r="1048" spans="1:9" ht="17.25" customHeight="1" x14ac:dyDescent="0.25">
      <c r="A1048" s="469" t="s">
        <v>2586</v>
      </c>
      <c r="B1048" s="1268">
        <v>16.29</v>
      </c>
      <c r="C1048" s="1227">
        <f>B1048/158</f>
        <v>0.10310126582278481</v>
      </c>
      <c r="D1048" s="1228">
        <v>430</v>
      </c>
      <c r="E1048" s="1228">
        <f t="shared" ref="E1048:E1071" si="306">D1048*C1048</f>
        <v>44.333544303797467</v>
      </c>
      <c r="F1048" s="1229">
        <v>1</v>
      </c>
      <c r="G1048" s="1228">
        <f>ROUND(E1048*F1048,2)</f>
        <v>44.33</v>
      </c>
      <c r="H1048" s="1228">
        <f>ROUND(G1048*0.2409,2)</f>
        <v>10.68</v>
      </c>
      <c r="I1048" s="1235">
        <f t="shared" ref="I1048:I1071" si="307">G1048+H1048</f>
        <v>55.01</v>
      </c>
    </row>
    <row r="1049" spans="1:9" x14ac:dyDescent="0.25">
      <c r="A1049" s="469" t="s">
        <v>2586</v>
      </c>
      <c r="B1049" s="1268">
        <v>9.91</v>
      </c>
      <c r="C1049" s="1227">
        <f t="shared" ref="C1049:C1071" si="308">B1049/158</f>
        <v>6.2721518987341768E-2</v>
      </c>
      <c r="D1049" s="1228">
        <v>430</v>
      </c>
      <c r="E1049" s="1228">
        <f t="shared" si="306"/>
        <v>26.970253164556961</v>
      </c>
      <c r="F1049" s="1229">
        <v>1</v>
      </c>
      <c r="G1049" s="1228">
        <f t="shared" ref="G1049:G1071" si="309">ROUND(E1049*F1049,2)</f>
        <v>26.97</v>
      </c>
      <c r="H1049" s="1228">
        <f t="shared" ref="H1049:H1071" si="310">ROUND(G1049*0.2409,2)</f>
        <v>6.5</v>
      </c>
      <c r="I1049" s="1235">
        <f t="shared" si="307"/>
        <v>33.47</v>
      </c>
    </row>
    <row r="1050" spans="1:9" x14ac:dyDescent="0.25">
      <c r="A1050" s="469" t="s">
        <v>2586</v>
      </c>
      <c r="B1050" s="1268">
        <v>5.29</v>
      </c>
      <c r="C1050" s="1227">
        <f t="shared" si="308"/>
        <v>3.3481012658227852E-2</v>
      </c>
      <c r="D1050" s="1228">
        <v>430</v>
      </c>
      <c r="E1050" s="1228">
        <f t="shared" si="306"/>
        <v>14.396835443037975</v>
      </c>
      <c r="F1050" s="1229">
        <v>1</v>
      </c>
      <c r="G1050" s="1228">
        <f t="shared" si="309"/>
        <v>14.4</v>
      </c>
      <c r="H1050" s="1228">
        <f t="shared" si="310"/>
        <v>3.47</v>
      </c>
      <c r="I1050" s="1235">
        <f t="shared" si="307"/>
        <v>17.87</v>
      </c>
    </row>
    <row r="1051" spans="1:9" x14ac:dyDescent="0.25">
      <c r="A1051" s="469" t="s">
        <v>2586</v>
      </c>
      <c r="B1051" s="1268">
        <v>4.21</v>
      </c>
      <c r="C1051" s="1227">
        <f t="shared" si="308"/>
        <v>2.6645569620253166E-2</v>
      </c>
      <c r="D1051" s="1228">
        <v>430</v>
      </c>
      <c r="E1051" s="1228">
        <f t="shared" si="306"/>
        <v>11.457594936708862</v>
      </c>
      <c r="F1051" s="1229">
        <v>1</v>
      </c>
      <c r="G1051" s="1228">
        <f t="shared" si="309"/>
        <v>11.46</v>
      </c>
      <c r="H1051" s="1228">
        <f t="shared" si="310"/>
        <v>2.76</v>
      </c>
      <c r="I1051" s="1235">
        <f t="shared" si="307"/>
        <v>14.22</v>
      </c>
    </row>
    <row r="1052" spans="1:9" x14ac:dyDescent="0.25">
      <c r="A1052" s="469" t="s">
        <v>2586</v>
      </c>
      <c r="B1052" s="1268">
        <v>0.95</v>
      </c>
      <c r="C1052" s="1227">
        <f t="shared" si="308"/>
        <v>6.0126582278481012E-3</v>
      </c>
      <c r="D1052" s="1228">
        <v>430</v>
      </c>
      <c r="E1052" s="1228">
        <f t="shared" si="306"/>
        <v>2.5854430379746836</v>
      </c>
      <c r="F1052" s="1229">
        <v>1</v>
      </c>
      <c r="G1052" s="1228">
        <f t="shared" si="309"/>
        <v>2.59</v>
      </c>
      <c r="H1052" s="1228">
        <f t="shared" si="310"/>
        <v>0.62</v>
      </c>
      <c r="I1052" s="1235">
        <f t="shared" si="307"/>
        <v>3.21</v>
      </c>
    </row>
    <row r="1053" spans="1:9" ht="17.25" customHeight="1" x14ac:dyDescent="0.25">
      <c r="A1053" s="469" t="s">
        <v>2586</v>
      </c>
      <c r="B1053" s="1268">
        <v>19.68</v>
      </c>
      <c r="C1053" s="1227">
        <f t="shared" si="308"/>
        <v>0.12455696202531645</v>
      </c>
      <c r="D1053" s="1228">
        <v>430</v>
      </c>
      <c r="E1053" s="1228">
        <f t="shared" si="306"/>
        <v>53.559493670886077</v>
      </c>
      <c r="F1053" s="1229">
        <v>1</v>
      </c>
      <c r="G1053" s="1228">
        <f t="shared" si="309"/>
        <v>53.56</v>
      </c>
      <c r="H1053" s="1228">
        <f t="shared" si="310"/>
        <v>12.9</v>
      </c>
      <c r="I1053" s="1235">
        <f t="shared" si="307"/>
        <v>66.460000000000008</v>
      </c>
    </row>
    <row r="1054" spans="1:9" ht="17.25" customHeight="1" x14ac:dyDescent="0.25">
      <c r="A1054" s="469" t="s">
        <v>2586</v>
      </c>
      <c r="B1054" s="1268">
        <v>10.050000000000001</v>
      </c>
      <c r="C1054" s="1227">
        <f t="shared" si="308"/>
        <v>6.3607594936708867E-2</v>
      </c>
      <c r="D1054" s="1228">
        <v>430</v>
      </c>
      <c r="E1054" s="1228">
        <f t="shared" si="306"/>
        <v>27.351265822784814</v>
      </c>
      <c r="F1054" s="1229">
        <v>1</v>
      </c>
      <c r="G1054" s="1228">
        <f t="shared" si="309"/>
        <v>27.35</v>
      </c>
      <c r="H1054" s="1228">
        <f t="shared" si="310"/>
        <v>6.59</v>
      </c>
      <c r="I1054" s="1235">
        <f t="shared" si="307"/>
        <v>33.94</v>
      </c>
    </row>
    <row r="1055" spans="1:9" x14ac:dyDescent="0.25">
      <c r="A1055" s="469" t="s">
        <v>2586</v>
      </c>
      <c r="B1055" s="1268">
        <v>18.73</v>
      </c>
      <c r="C1055" s="1227">
        <f t="shared" si="308"/>
        <v>0.11854430379746836</v>
      </c>
      <c r="D1055" s="1228">
        <v>430</v>
      </c>
      <c r="E1055" s="1228">
        <f t="shared" si="306"/>
        <v>50.974050632911393</v>
      </c>
      <c r="F1055" s="1229">
        <v>1</v>
      </c>
      <c r="G1055" s="1228">
        <f t="shared" si="309"/>
        <v>50.97</v>
      </c>
      <c r="H1055" s="1228">
        <f t="shared" si="310"/>
        <v>12.28</v>
      </c>
      <c r="I1055" s="1235">
        <f t="shared" si="307"/>
        <v>63.25</v>
      </c>
    </row>
    <row r="1056" spans="1:9" x14ac:dyDescent="0.25">
      <c r="A1056" s="469" t="s">
        <v>2587</v>
      </c>
      <c r="B1056" s="1268">
        <v>2.04</v>
      </c>
      <c r="C1056" s="1227">
        <f t="shared" si="308"/>
        <v>1.2911392405063291E-2</v>
      </c>
      <c r="D1056" s="1228">
        <v>430</v>
      </c>
      <c r="E1056" s="1228">
        <f t="shared" si="306"/>
        <v>5.5518987341772155</v>
      </c>
      <c r="F1056" s="1229">
        <v>1</v>
      </c>
      <c r="G1056" s="1228">
        <f t="shared" si="309"/>
        <v>5.55</v>
      </c>
      <c r="H1056" s="1228">
        <f t="shared" si="310"/>
        <v>1.34</v>
      </c>
      <c r="I1056" s="1235">
        <f t="shared" si="307"/>
        <v>6.89</v>
      </c>
    </row>
    <row r="1057" spans="1:9" x14ac:dyDescent="0.25">
      <c r="A1057" s="469" t="s">
        <v>2586</v>
      </c>
      <c r="B1057" s="1268">
        <v>7.6</v>
      </c>
      <c r="C1057" s="1227">
        <f t="shared" si="308"/>
        <v>4.810126582278481E-2</v>
      </c>
      <c r="D1057" s="1228">
        <v>430</v>
      </c>
      <c r="E1057" s="1228">
        <f>D1057*C1057</f>
        <v>20.683544303797468</v>
      </c>
      <c r="F1057" s="1229">
        <v>1</v>
      </c>
      <c r="G1057" s="1228">
        <f t="shared" si="309"/>
        <v>20.68</v>
      </c>
      <c r="H1057" s="1228">
        <f t="shared" si="310"/>
        <v>4.9800000000000004</v>
      </c>
      <c r="I1057" s="1235">
        <f t="shared" si="307"/>
        <v>25.66</v>
      </c>
    </row>
    <row r="1058" spans="1:9" x14ac:dyDescent="0.25">
      <c r="A1058" s="469" t="s">
        <v>2586</v>
      </c>
      <c r="B1058" s="1268">
        <v>15.61</v>
      </c>
      <c r="C1058" s="1227">
        <f t="shared" si="308"/>
        <v>9.8797468354430373E-2</v>
      </c>
      <c r="D1058" s="1228">
        <v>430</v>
      </c>
      <c r="E1058" s="1228">
        <f t="shared" si="306"/>
        <v>42.482911392405057</v>
      </c>
      <c r="F1058" s="1229">
        <v>1</v>
      </c>
      <c r="G1058" s="1228">
        <f t="shared" si="309"/>
        <v>42.48</v>
      </c>
      <c r="H1058" s="1228">
        <f t="shared" si="310"/>
        <v>10.23</v>
      </c>
      <c r="I1058" s="1235">
        <f t="shared" si="307"/>
        <v>52.709999999999994</v>
      </c>
    </row>
    <row r="1059" spans="1:9" x14ac:dyDescent="0.25">
      <c r="A1059" s="469" t="s">
        <v>2586</v>
      </c>
      <c r="B1059" s="1268">
        <v>3.8</v>
      </c>
      <c r="C1059" s="1227">
        <f t="shared" si="308"/>
        <v>2.4050632911392405E-2</v>
      </c>
      <c r="D1059" s="1228">
        <v>430</v>
      </c>
      <c r="E1059" s="1228">
        <f t="shared" si="306"/>
        <v>10.341772151898734</v>
      </c>
      <c r="F1059" s="1229">
        <v>1</v>
      </c>
      <c r="G1059" s="1228">
        <f t="shared" si="309"/>
        <v>10.34</v>
      </c>
      <c r="H1059" s="1228">
        <f t="shared" si="310"/>
        <v>2.4900000000000002</v>
      </c>
      <c r="I1059" s="1235">
        <f t="shared" si="307"/>
        <v>12.83</v>
      </c>
    </row>
    <row r="1060" spans="1:9" x14ac:dyDescent="0.25">
      <c r="A1060" s="469" t="s">
        <v>2586</v>
      </c>
      <c r="B1060" s="1268">
        <v>1.76</v>
      </c>
      <c r="C1060" s="1227">
        <f t="shared" si="308"/>
        <v>1.1139240506329114E-2</v>
      </c>
      <c r="D1060" s="1228">
        <v>430</v>
      </c>
      <c r="E1060" s="1228">
        <f t="shared" si="306"/>
        <v>4.7898734177215188</v>
      </c>
      <c r="F1060" s="1229">
        <v>1</v>
      </c>
      <c r="G1060" s="1228">
        <f t="shared" si="309"/>
        <v>4.79</v>
      </c>
      <c r="H1060" s="1228">
        <f t="shared" si="310"/>
        <v>1.1499999999999999</v>
      </c>
      <c r="I1060" s="1235">
        <f t="shared" si="307"/>
        <v>5.9399999999999995</v>
      </c>
    </row>
    <row r="1061" spans="1:9" x14ac:dyDescent="0.25">
      <c r="A1061" s="469" t="s">
        <v>2586</v>
      </c>
      <c r="B1061" s="1268">
        <v>10.59</v>
      </c>
      <c r="C1061" s="1227">
        <f t="shared" si="308"/>
        <v>6.7025316455696204E-2</v>
      </c>
      <c r="D1061" s="1228">
        <v>430</v>
      </c>
      <c r="E1061" s="1228">
        <f t="shared" si="306"/>
        <v>28.820886075949367</v>
      </c>
      <c r="F1061" s="1229">
        <v>1</v>
      </c>
      <c r="G1061" s="1228">
        <f t="shared" si="309"/>
        <v>28.82</v>
      </c>
      <c r="H1061" s="1228">
        <f t="shared" si="310"/>
        <v>6.94</v>
      </c>
      <c r="I1061" s="1235">
        <f t="shared" si="307"/>
        <v>35.76</v>
      </c>
    </row>
    <row r="1062" spans="1:9" x14ac:dyDescent="0.25">
      <c r="A1062" s="469" t="s">
        <v>2586</v>
      </c>
      <c r="B1062" s="1268">
        <v>5.16</v>
      </c>
      <c r="C1062" s="1227">
        <f t="shared" si="308"/>
        <v>3.2658227848101268E-2</v>
      </c>
      <c r="D1062" s="1228">
        <v>430</v>
      </c>
      <c r="E1062" s="1228">
        <f t="shared" si="306"/>
        <v>14.043037974683545</v>
      </c>
      <c r="F1062" s="1229">
        <v>1</v>
      </c>
      <c r="G1062" s="1228">
        <f t="shared" si="309"/>
        <v>14.04</v>
      </c>
      <c r="H1062" s="1228">
        <f t="shared" si="310"/>
        <v>3.38</v>
      </c>
      <c r="I1062" s="1235">
        <f t="shared" si="307"/>
        <v>17.419999999999998</v>
      </c>
    </row>
    <row r="1063" spans="1:9" x14ac:dyDescent="0.25">
      <c r="A1063" s="469" t="s">
        <v>2586</v>
      </c>
      <c r="B1063" s="1268">
        <v>1.22</v>
      </c>
      <c r="C1063" s="1227">
        <f t="shared" si="308"/>
        <v>7.7215189873417718E-3</v>
      </c>
      <c r="D1063" s="1228">
        <v>430</v>
      </c>
      <c r="E1063" s="1228">
        <f t="shared" si="306"/>
        <v>3.320253164556962</v>
      </c>
      <c r="F1063" s="1229">
        <v>1</v>
      </c>
      <c r="G1063" s="1228">
        <f t="shared" si="309"/>
        <v>3.32</v>
      </c>
      <c r="H1063" s="1228">
        <f t="shared" si="310"/>
        <v>0.8</v>
      </c>
      <c r="I1063" s="1235">
        <f t="shared" si="307"/>
        <v>4.12</v>
      </c>
    </row>
    <row r="1064" spans="1:9" x14ac:dyDescent="0.25">
      <c r="A1064" s="469" t="s">
        <v>2586</v>
      </c>
      <c r="B1064" s="1268">
        <v>14.52</v>
      </c>
      <c r="C1064" s="1227">
        <f t="shared" si="308"/>
        <v>9.1898734177215183E-2</v>
      </c>
      <c r="D1064" s="1228">
        <v>430</v>
      </c>
      <c r="E1064" s="1228">
        <f t="shared" si="306"/>
        <v>39.516455696202527</v>
      </c>
      <c r="F1064" s="1229">
        <v>1</v>
      </c>
      <c r="G1064" s="1228">
        <f t="shared" si="309"/>
        <v>39.520000000000003</v>
      </c>
      <c r="H1064" s="1228">
        <f t="shared" si="310"/>
        <v>9.52</v>
      </c>
      <c r="I1064" s="1235">
        <f t="shared" si="307"/>
        <v>49.040000000000006</v>
      </c>
    </row>
    <row r="1065" spans="1:9" ht="17.25" customHeight="1" x14ac:dyDescent="0.25">
      <c r="A1065" s="469" t="s">
        <v>2586</v>
      </c>
      <c r="B1065" s="1268">
        <v>16.149999999999999</v>
      </c>
      <c r="C1065" s="1227">
        <f t="shared" si="308"/>
        <v>0.10221518987341771</v>
      </c>
      <c r="D1065" s="1228">
        <v>430</v>
      </c>
      <c r="E1065" s="1228">
        <f t="shared" si="306"/>
        <v>43.952531645569614</v>
      </c>
      <c r="F1065" s="1229">
        <v>1</v>
      </c>
      <c r="G1065" s="1228">
        <f t="shared" si="309"/>
        <v>43.95</v>
      </c>
      <c r="H1065" s="1228">
        <f t="shared" si="310"/>
        <v>10.59</v>
      </c>
      <c r="I1065" s="1235">
        <f t="shared" si="307"/>
        <v>54.540000000000006</v>
      </c>
    </row>
    <row r="1066" spans="1:9" ht="17.25" customHeight="1" x14ac:dyDescent="0.25">
      <c r="A1066" s="469" t="s">
        <v>2586</v>
      </c>
      <c r="B1066" s="1268">
        <v>16.29</v>
      </c>
      <c r="C1066" s="1227">
        <f t="shared" si="308"/>
        <v>0.10310126582278481</v>
      </c>
      <c r="D1066" s="1228">
        <v>430</v>
      </c>
      <c r="E1066" s="1228">
        <f t="shared" si="306"/>
        <v>44.333544303797467</v>
      </c>
      <c r="F1066" s="1229">
        <v>1</v>
      </c>
      <c r="G1066" s="1228">
        <f t="shared" si="309"/>
        <v>44.33</v>
      </c>
      <c r="H1066" s="1228">
        <f t="shared" si="310"/>
        <v>10.68</v>
      </c>
      <c r="I1066" s="1235">
        <f t="shared" si="307"/>
        <v>55.01</v>
      </c>
    </row>
    <row r="1067" spans="1:9" ht="17.25" customHeight="1" x14ac:dyDescent="0.25">
      <c r="A1067" s="469" t="s">
        <v>2586</v>
      </c>
      <c r="B1067" s="1268">
        <v>20.23</v>
      </c>
      <c r="C1067" s="1227">
        <f t="shared" si="308"/>
        <v>0.1280379746835443</v>
      </c>
      <c r="D1067" s="1228">
        <v>430</v>
      </c>
      <c r="E1067" s="1228">
        <f t="shared" si="306"/>
        <v>55.05632911392405</v>
      </c>
      <c r="F1067" s="1229">
        <v>1</v>
      </c>
      <c r="G1067" s="1228">
        <f t="shared" si="309"/>
        <v>55.06</v>
      </c>
      <c r="H1067" s="1228">
        <f t="shared" si="310"/>
        <v>13.26</v>
      </c>
      <c r="I1067" s="1235">
        <f t="shared" si="307"/>
        <v>68.320000000000007</v>
      </c>
    </row>
    <row r="1068" spans="1:9" x14ac:dyDescent="0.25">
      <c r="A1068" s="469" t="s">
        <v>2586</v>
      </c>
      <c r="B1068" s="1268">
        <v>17.510000000000002</v>
      </c>
      <c r="C1068" s="1227">
        <f t="shared" si="308"/>
        <v>0.1108227848101266</v>
      </c>
      <c r="D1068" s="1228">
        <v>430</v>
      </c>
      <c r="E1068" s="1228">
        <f t="shared" si="306"/>
        <v>47.653797468354441</v>
      </c>
      <c r="F1068" s="1229">
        <v>1</v>
      </c>
      <c r="G1068" s="1228">
        <f t="shared" si="309"/>
        <v>47.65</v>
      </c>
      <c r="H1068" s="1228">
        <f t="shared" si="310"/>
        <v>11.48</v>
      </c>
      <c r="I1068" s="1235">
        <f t="shared" si="307"/>
        <v>59.129999999999995</v>
      </c>
    </row>
    <row r="1069" spans="1:9" ht="17.25" customHeight="1" x14ac:dyDescent="0.25">
      <c r="A1069" s="469" t="s">
        <v>2586</v>
      </c>
      <c r="B1069" s="1268">
        <v>20.77</v>
      </c>
      <c r="C1069" s="1227">
        <f t="shared" si="308"/>
        <v>0.13145569620253164</v>
      </c>
      <c r="D1069" s="1228">
        <v>430</v>
      </c>
      <c r="E1069" s="1228">
        <f t="shared" si="306"/>
        <v>56.525949367088607</v>
      </c>
      <c r="F1069" s="1229">
        <v>1</v>
      </c>
      <c r="G1069" s="1228">
        <f t="shared" si="309"/>
        <v>56.53</v>
      </c>
      <c r="H1069" s="1228">
        <f t="shared" si="310"/>
        <v>13.62</v>
      </c>
      <c r="I1069" s="1235">
        <f t="shared" si="307"/>
        <v>70.150000000000006</v>
      </c>
    </row>
    <row r="1070" spans="1:9" x14ac:dyDescent="0.25">
      <c r="A1070" s="469" t="s">
        <v>2586</v>
      </c>
      <c r="B1070" s="1268">
        <v>21.45</v>
      </c>
      <c r="C1070" s="1227">
        <f t="shared" si="308"/>
        <v>0.13575949367088608</v>
      </c>
      <c r="D1070" s="1228">
        <v>430</v>
      </c>
      <c r="E1070" s="1228">
        <f t="shared" si="306"/>
        <v>58.376582278481017</v>
      </c>
      <c r="F1070" s="1229">
        <v>1</v>
      </c>
      <c r="G1070" s="1228">
        <f t="shared" si="309"/>
        <v>58.38</v>
      </c>
      <c r="H1070" s="1228">
        <f t="shared" si="310"/>
        <v>14.06</v>
      </c>
      <c r="I1070" s="1235">
        <f t="shared" si="307"/>
        <v>72.44</v>
      </c>
    </row>
    <row r="1071" spans="1:9" x14ac:dyDescent="0.25">
      <c r="A1071" s="469" t="s">
        <v>2586</v>
      </c>
      <c r="B1071" s="1268">
        <v>9.1</v>
      </c>
      <c r="C1071" s="1227">
        <f t="shared" si="308"/>
        <v>5.7594936708860754E-2</v>
      </c>
      <c r="D1071" s="1228">
        <v>430</v>
      </c>
      <c r="E1071" s="1228">
        <f t="shared" si="306"/>
        <v>24.765822784810123</v>
      </c>
      <c r="F1071" s="1229">
        <v>1</v>
      </c>
      <c r="G1071" s="1228">
        <f t="shared" si="309"/>
        <v>24.77</v>
      </c>
      <c r="H1071" s="1228">
        <f t="shared" si="310"/>
        <v>5.97</v>
      </c>
      <c r="I1071" s="1235">
        <f t="shared" si="307"/>
        <v>30.74</v>
      </c>
    </row>
    <row r="1072" spans="1:9" ht="33" x14ac:dyDescent="0.25">
      <c r="A1072" s="465" t="s">
        <v>2588</v>
      </c>
      <c r="B1072" s="1278"/>
      <c r="C1072" s="1240"/>
      <c r="D1072" s="1230"/>
      <c r="E1072" s="1230"/>
      <c r="F1072" s="1241"/>
      <c r="G1072" s="1232">
        <f>SUM(G1073)</f>
        <v>3482.32</v>
      </c>
      <c r="H1072" s="1232">
        <f>SUM(H1073)</f>
        <v>838.88999999999987</v>
      </c>
      <c r="I1072" s="1234">
        <f>SUM(I1073)</f>
        <v>4321.21</v>
      </c>
    </row>
    <row r="1073" spans="1:9" x14ac:dyDescent="0.25">
      <c r="A1073" s="472" t="s">
        <v>7</v>
      </c>
      <c r="B1073" s="1279"/>
      <c r="C1073" s="1227"/>
      <c r="D1073" s="1228"/>
      <c r="E1073" s="1228"/>
      <c r="F1073" s="1229"/>
      <c r="G1073" s="1238">
        <f>SUM(G1074:G1087)</f>
        <v>3482.32</v>
      </c>
      <c r="H1073" s="1238">
        <f>SUM(H1074:H1087)</f>
        <v>838.88999999999987</v>
      </c>
      <c r="I1073" s="1239">
        <f>SUM(I1074:I1087)</f>
        <v>4321.21</v>
      </c>
    </row>
    <row r="1074" spans="1:9" x14ac:dyDescent="0.25">
      <c r="A1074" s="469" t="s">
        <v>2586</v>
      </c>
      <c r="B1074" s="1268">
        <v>138</v>
      </c>
      <c r="C1074" s="1227">
        <f t="shared" ref="C1074:C1083" si="311">B1074/138</f>
        <v>1</v>
      </c>
      <c r="D1074" s="1228">
        <v>430</v>
      </c>
      <c r="E1074" s="1228">
        <f t="shared" ref="E1074:E1087" si="312">D1074*C1074</f>
        <v>430</v>
      </c>
      <c r="F1074" s="1229">
        <v>1</v>
      </c>
      <c r="G1074" s="1228">
        <f>ROUND(E1074*F1074,2)</f>
        <v>430</v>
      </c>
      <c r="H1074" s="1228">
        <f>ROUND(G1074*0.2409,2)</f>
        <v>103.59</v>
      </c>
      <c r="I1074" s="1235">
        <f>G1074+H1074</f>
        <v>533.59</v>
      </c>
    </row>
    <row r="1075" spans="1:9" x14ac:dyDescent="0.25">
      <c r="A1075" s="469" t="s">
        <v>2586</v>
      </c>
      <c r="B1075" s="1268">
        <v>138</v>
      </c>
      <c r="C1075" s="1227">
        <f t="shared" si="311"/>
        <v>1</v>
      </c>
      <c r="D1075" s="1228">
        <v>430</v>
      </c>
      <c r="E1075" s="1228">
        <f t="shared" si="312"/>
        <v>430</v>
      </c>
      <c r="F1075" s="1229">
        <v>1</v>
      </c>
      <c r="G1075" s="1228">
        <f t="shared" ref="G1075:G1087" si="313">ROUND(E1075*F1075,2)</f>
        <v>430</v>
      </c>
      <c r="H1075" s="1228">
        <f t="shared" ref="H1075:H1087" si="314">ROUND(G1075*0.2409,2)</f>
        <v>103.59</v>
      </c>
      <c r="I1075" s="1235">
        <f t="shared" ref="I1075:I1087" si="315">G1075+H1075</f>
        <v>533.59</v>
      </c>
    </row>
    <row r="1076" spans="1:9" x14ac:dyDescent="0.25">
      <c r="A1076" s="469" t="s">
        <v>2586</v>
      </c>
      <c r="B1076" s="1268">
        <v>42</v>
      </c>
      <c r="C1076" s="1227">
        <f t="shared" si="311"/>
        <v>0.30434782608695654</v>
      </c>
      <c r="D1076" s="1228">
        <v>430</v>
      </c>
      <c r="E1076" s="1228">
        <f t="shared" si="312"/>
        <v>130.86956521739131</v>
      </c>
      <c r="F1076" s="1229">
        <v>1</v>
      </c>
      <c r="G1076" s="1228">
        <f t="shared" si="313"/>
        <v>130.87</v>
      </c>
      <c r="H1076" s="1228">
        <f t="shared" si="314"/>
        <v>31.53</v>
      </c>
      <c r="I1076" s="1235">
        <f t="shared" si="315"/>
        <v>162.4</v>
      </c>
    </row>
    <row r="1077" spans="1:9" x14ac:dyDescent="0.25">
      <c r="A1077" s="469" t="s">
        <v>2586</v>
      </c>
      <c r="B1077" s="1268">
        <v>66</v>
      </c>
      <c r="C1077" s="1227">
        <f t="shared" si="311"/>
        <v>0.47826086956521741</v>
      </c>
      <c r="D1077" s="1228">
        <v>430</v>
      </c>
      <c r="E1077" s="1228">
        <f t="shared" si="312"/>
        <v>205.6521739130435</v>
      </c>
      <c r="F1077" s="1229">
        <v>1</v>
      </c>
      <c r="G1077" s="1228">
        <f t="shared" si="313"/>
        <v>205.65</v>
      </c>
      <c r="H1077" s="1228">
        <f t="shared" si="314"/>
        <v>49.54</v>
      </c>
      <c r="I1077" s="1235">
        <f t="shared" si="315"/>
        <v>255.19</v>
      </c>
    </row>
    <row r="1078" spans="1:9" x14ac:dyDescent="0.25">
      <c r="A1078" s="469" t="s">
        <v>2586</v>
      </c>
      <c r="B1078" s="1268">
        <v>138</v>
      </c>
      <c r="C1078" s="1227">
        <f t="shared" si="311"/>
        <v>1</v>
      </c>
      <c r="D1078" s="1228">
        <v>430</v>
      </c>
      <c r="E1078" s="1228">
        <f t="shared" si="312"/>
        <v>430</v>
      </c>
      <c r="F1078" s="1229">
        <v>1</v>
      </c>
      <c r="G1078" s="1228">
        <f t="shared" si="313"/>
        <v>430</v>
      </c>
      <c r="H1078" s="1228">
        <f t="shared" si="314"/>
        <v>103.59</v>
      </c>
      <c r="I1078" s="1235">
        <f t="shared" si="315"/>
        <v>533.59</v>
      </c>
    </row>
    <row r="1079" spans="1:9" x14ac:dyDescent="0.25">
      <c r="A1079" s="469" t="s">
        <v>2586</v>
      </c>
      <c r="B1079" s="1268">
        <v>33</v>
      </c>
      <c r="C1079" s="1227">
        <f t="shared" si="311"/>
        <v>0.2391304347826087</v>
      </c>
      <c r="D1079" s="1228">
        <v>430</v>
      </c>
      <c r="E1079" s="1228">
        <f t="shared" si="312"/>
        <v>102.82608695652175</v>
      </c>
      <c r="F1079" s="1229">
        <v>1</v>
      </c>
      <c r="G1079" s="1228">
        <f t="shared" si="313"/>
        <v>102.83</v>
      </c>
      <c r="H1079" s="1228">
        <f t="shared" si="314"/>
        <v>24.77</v>
      </c>
      <c r="I1079" s="1235">
        <f t="shared" si="315"/>
        <v>127.6</v>
      </c>
    </row>
    <row r="1080" spans="1:9" x14ac:dyDescent="0.25">
      <c r="A1080" s="469" t="s">
        <v>2586</v>
      </c>
      <c r="B1080" s="1268">
        <v>11</v>
      </c>
      <c r="C1080" s="1227">
        <f t="shared" si="311"/>
        <v>7.9710144927536225E-2</v>
      </c>
      <c r="D1080" s="1228">
        <v>430</v>
      </c>
      <c r="E1080" s="1228">
        <f t="shared" si="312"/>
        <v>34.275362318840578</v>
      </c>
      <c r="F1080" s="1229">
        <v>1</v>
      </c>
      <c r="G1080" s="1228">
        <f t="shared" si="313"/>
        <v>34.28</v>
      </c>
      <c r="H1080" s="1228">
        <f t="shared" si="314"/>
        <v>8.26</v>
      </c>
      <c r="I1080" s="1235">
        <f t="shared" si="315"/>
        <v>42.54</v>
      </c>
    </row>
    <row r="1081" spans="1:9" x14ac:dyDescent="0.25">
      <c r="A1081" s="469" t="s">
        <v>2586</v>
      </c>
      <c r="B1081" s="1268">
        <v>120</v>
      </c>
      <c r="C1081" s="1227">
        <f t="shared" si="311"/>
        <v>0.86956521739130432</v>
      </c>
      <c r="D1081" s="1228">
        <v>430</v>
      </c>
      <c r="E1081" s="1228">
        <f t="shared" si="312"/>
        <v>373.91304347826087</v>
      </c>
      <c r="F1081" s="1229">
        <v>1</v>
      </c>
      <c r="G1081" s="1228">
        <f t="shared" si="313"/>
        <v>373.91</v>
      </c>
      <c r="H1081" s="1228">
        <f t="shared" si="314"/>
        <v>90.07</v>
      </c>
      <c r="I1081" s="1235">
        <f t="shared" si="315"/>
        <v>463.98</v>
      </c>
    </row>
    <row r="1082" spans="1:9" x14ac:dyDescent="0.25">
      <c r="A1082" s="469" t="s">
        <v>2586</v>
      </c>
      <c r="B1082" s="1268">
        <v>53</v>
      </c>
      <c r="C1082" s="1227">
        <f t="shared" si="311"/>
        <v>0.38405797101449274</v>
      </c>
      <c r="D1082" s="1228">
        <v>430</v>
      </c>
      <c r="E1082" s="1228">
        <f t="shared" si="312"/>
        <v>165.14492753623188</v>
      </c>
      <c r="F1082" s="1229">
        <v>1</v>
      </c>
      <c r="G1082" s="1228">
        <f t="shared" si="313"/>
        <v>165.14</v>
      </c>
      <c r="H1082" s="1228">
        <f t="shared" si="314"/>
        <v>39.78</v>
      </c>
      <c r="I1082" s="1235">
        <f t="shared" si="315"/>
        <v>204.92</v>
      </c>
    </row>
    <row r="1083" spans="1:9" x14ac:dyDescent="0.25">
      <c r="A1083" s="469" t="s">
        <v>2586</v>
      </c>
      <c r="B1083" s="1268">
        <v>79</v>
      </c>
      <c r="C1083" s="1227">
        <f t="shared" si="311"/>
        <v>0.57246376811594202</v>
      </c>
      <c r="D1083" s="1228">
        <v>430</v>
      </c>
      <c r="E1083" s="1228">
        <f t="shared" si="312"/>
        <v>246.15942028985506</v>
      </c>
      <c r="F1083" s="1229">
        <v>1</v>
      </c>
      <c r="G1083" s="1228">
        <f t="shared" si="313"/>
        <v>246.16</v>
      </c>
      <c r="H1083" s="1228">
        <f t="shared" si="314"/>
        <v>59.3</v>
      </c>
      <c r="I1083" s="1235">
        <f t="shared" si="315"/>
        <v>305.45999999999998</v>
      </c>
    </row>
    <row r="1084" spans="1:9" x14ac:dyDescent="0.25">
      <c r="A1084" s="469" t="s">
        <v>2586</v>
      </c>
      <c r="B1084" s="1268">
        <v>63</v>
      </c>
      <c r="C1084" s="1227">
        <f>B1084/158</f>
        <v>0.39873417721518989</v>
      </c>
      <c r="D1084" s="1228">
        <v>430</v>
      </c>
      <c r="E1084" s="1228">
        <f t="shared" si="312"/>
        <v>171.45569620253164</v>
      </c>
      <c r="F1084" s="1229">
        <v>1</v>
      </c>
      <c r="G1084" s="1228">
        <f t="shared" si="313"/>
        <v>171.46</v>
      </c>
      <c r="H1084" s="1228">
        <f t="shared" si="314"/>
        <v>41.3</v>
      </c>
      <c r="I1084" s="1235">
        <f t="shared" si="315"/>
        <v>212.76</v>
      </c>
    </row>
    <row r="1085" spans="1:9" x14ac:dyDescent="0.25">
      <c r="A1085" s="469" t="s">
        <v>2586</v>
      </c>
      <c r="B1085" s="1268">
        <v>94</v>
      </c>
      <c r="C1085" s="1227">
        <f>B1085/158</f>
        <v>0.59493670886075944</v>
      </c>
      <c r="D1085" s="1228">
        <v>430</v>
      </c>
      <c r="E1085" s="1228">
        <f t="shared" si="312"/>
        <v>255.82278481012656</v>
      </c>
      <c r="F1085" s="1229">
        <v>1</v>
      </c>
      <c r="G1085" s="1228">
        <f t="shared" si="313"/>
        <v>255.82</v>
      </c>
      <c r="H1085" s="1228">
        <f t="shared" si="314"/>
        <v>61.63</v>
      </c>
      <c r="I1085" s="1235">
        <f t="shared" si="315"/>
        <v>317.45</v>
      </c>
    </row>
    <row r="1086" spans="1:9" x14ac:dyDescent="0.25">
      <c r="A1086" s="469" t="s">
        <v>2586</v>
      </c>
      <c r="B1086" s="1268">
        <v>127</v>
      </c>
      <c r="C1086" s="1227">
        <f>B1086/158</f>
        <v>0.80379746835443033</v>
      </c>
      <c r="D1086" s="1228">
        <v>430</v>
      </c>
      <c r="E1086" s="1228">
        <f t="shared" si="312"/>
        <v>345.63291139240505</v>
      </c>
      <c r="F1086" s="1229">
        <v>1</v>
      </c>
      <c r="G1086" s="1228">
        <f t="shared" si="313"/>
        <v>345.63</v>
      </c>
      <c r="H1086" s="1228">
        <f t="shared" si="314"/>
        <v>83.26</v>
      </c>
      <c r="I1086" s="1235">
        <f t="shared" si="315"/>
        <v>428.89</v>
      </c>
    </row>
    <row r="1087" spans="1:9" x14ac:dyDescent="0.25">
      <c r="A1087" s="469" t="s">
        <v>2586</v>
      </c>
      <c r="B1087" s="1268">
        <v>59</v>
      </c>
      <c r="C1087" s="1227">
        <f>B1087/158</f>
        <v>0.37341772151898733</v>
      </c>
      <c r="D1087" s="1228">
        <v>430</v>
      </c>
      <c r="E1087" s="1228">
        <f t="shared" si="312"/>
        <v>160.56962025316454</v>
      </c>
      <c r="F1087" s="1229">
        <v>1</v>
      </c>
      <c r="G1087" s="1228">
        <f t="shared" si="313"/>
        <v>160.57</v>
      </c>
      <c r="H1087" s="1228">
        <f t="shared" si="314"/>
        <v>38.68</v>
      </c>
      <c r="I1087" s="1235">
        <f t="shared" si="315"/>
        <v>199.25</v>
      </c>
    </row>
    <row r="1088" spans="1:9" x14ac:dyDescent="0.25">
      <c r="A1088" s="465" t="s">
        <v>613</v>
      </c>
      <c r="B1088" s="1271"/>
      <c r="C1088" s="1240"/>
      <c r="D1088" s="1230"/>
      <c r="E1088" s="1230"/>
      <c r="F1088" s="1241"/>
      <c r="G1088" s="1232">
        <f>SUM(G1089)</f>
        <v>2193</v>
      </c>
      <c r="H1088" s="1232">
        <f>SUM(H1089)</f>
        <v>528.35999999999979</v>
      </c>
      <c r="I1088" s="1234">
        <f>SUM(I1089)</f>
        <v>2721.3599999999992</v>
      </c>
    </row>
    <row r="1089" spans="1:9" x14ac:dyDescent="0.25">
      <c r="A1089" s="472" t="s">
        <v>7</v>
      </c>
      <c r="B1089" s="1268"/>
      <c r="C1089" s="1227"/>
      <c r="D1089" s="1228"/>
      <c r="E1089" s="1228"/>
      <c r="F1089" s="1229"/>
      <c r="G1089" s="1238">
        <f>SUM(G1090:G1106)</f>
        <v>2193</v>
      </c>
      <c r="H1089" s="1238">
        <f>SUM(H1090:H1106)</f>
        <v>528.35999999999979</v>
      </c>
      <c r="I1089" s="1239">
        <f>SUM(I1090:I1106)</f>
        <v>2721.3599999999992</v>
      </c>
    </row>
    <row r="1090" spans="1:9" x14ac:dyDescent="0.25">
      <c r="A1090" s="484" t="s">
        <v>706</v>
      </c>
      <c r="B1090" s="1268">
        <v>158</v>
      </c>
      <c r="C1090" s="1227">
        <f t="shared" ref="C1090:C1106" si="316">B1090/158</f>
        <v>1</v>
      </c>
      <c r="D1090" s="1228">
        <v>430</v>
      </c>
      <c r="E1090" s="1228">
        <f t="shared" ref="E1090:E1106" si="317">D1090*C1090</f>
        <v>430</v>
      </c>
      <c r="F1090" s="1229">
        <v>0.3</v>
      </c>
      <c r="G1090" s="1228">
        <f t="shared" ref="G1090:G1106" si="318">ROUND(E1090*F1090,2)</f>
        <v>129</v>
      </c>
      <c r="H1090" s="1228">
        <f t="shared" ref="H1090:H1106" si="319">ROUND(G1090*0.2409,2)</f>
        <v>31.08</v>
      </c>
      <c r="I1090" s="1235">
        <f t="shared" ref="I1090:I1106" si="320">G1090+H1090</f>
        <v>160.07999999999998</v>
      </c>
    </row>
    <row r="1091" spans="1:9" x14ac:dyDescent="0.25">
      <c r="A1091" s="484" t="s">
        <v>706</v>
      </c>
      <c r="B1091" s="1268">
        <v>158</v>
      </c>
      <c r="C1091" s="1227">
        <f t="shared" si="316"/>
        <v>1</v>
      </c>
      <c r="D1091" s="1228">
        <v>430</v>
      </c>
      <c r="E1091" s="1228">
        <f t="shared" si="317"/>
        <v>430</v>
      </c>
      <c r="F1091" s="1229">
        <v>0.3</v>
      </c>
      <c r="G1091" s="1228">
        <f t="shared" si="318"/>
        <v>129</v>
      </c>
      <c r="H1091" s="1228">
        <f t="shared" si="319"/>
        <v>31.08</v>
      </c>
      <c r="I1091" s="1235">
        <f t="shared" si="320"/>
        <v>160.07999999999998</v>
      </c>
    </row>
    <row r="1092" spans="1:9" x14ac:dyDescent="0.25">
      <c r="A1092" s="484" t="s">
        <v>706</v>
      </c>
      <c r="B1092" s="1268">
        <v>158</v>
      </c>
      <c r="C1092" s="1227">
        <f t="shared" si="316"/>
        <v>1</v>
      </c>
      <c r="D1092" s="1228">
        <v>430</v>
      </c>
      <c r="E1092" s="1228">
        <f t="shared" si="317"/>
        <v>430</v>
      </c>
      <c r="F1092" s="1229">
        <v>0.3</v>
      </c>
      <c r="G1092" s="1228">
        <f t="shared" si="318"/>
        <v>129</v>
      </c>
      <c r="H1092" s="1228">
        <f t="shared" si="319"/>
        <v>31.08</v>
      </c>
      <c r="I1092" s="1235">
        <f t="shared" si="320"/>
        <v>160.07999999999998</v>
      </c>
    </row>
    <row r="1093" spans="1:9" x14ac:dyDescent="0.25">
      <c r="A1093" s="484" t="s">
        <v>706</v>
      </c>
      <c r="B1093" s="1268">
        <v>158</v>
      </c>
      <c r="C1093" s="1227">
        <f t="shared" si="316"/>
        <v>1</v>
      </c>
      <c r="D1093" s="1228">
        <v>430</v>
      </c>
      <c r="E1093" s="1228">
        <f t="shared" si="317"/>
        <v>430</v>
      </c>
      <c r="F1093" s="1229">
        <v>0.3</v>
      </c>
      <c r="G1093" s="1228">
        <f t="shared" si="318"/>
        <v>129</v>
      </c>
      <c r="H1093" s="1228">
        <f t="shared" si="319"/>
        <v>31.08</v>
      </c>
      <c r="I1093" s="1235">
        <f t="shared" si="320"/>
        <v>160.07999999999998</v>
      </c>
    </row>
    <row r="1094" spans="1:9" x14ac:dyDescent="0.25">
      <c r="A1094" s="484" t="s">
        <v>706</v>
      </c>
      <c r="B1094" s="1268">
        <v>158</v>
      </c>
      <c r="C1094" s="1227">
        <f t="shared" si="316"/>
        <v>1</v>
      </c>
      <c r="D1094" s="1228">
        <v>430</v>
      </c>
      <c r="E1094" s="1228">
        <f t="shared" si="317"/>
        <v>430</v>
      </c>
      <c r="F1094" s="1229">
        <v>0.3</v>
      </c>
      <c r="G1094" s="1228">
        <f t="shared" si="318"/>
        <v>129</v>
      </c>
      <c r="H1094" s="1228">
        <f t="shared" si="319"/>
        <v>31.08</v>
      </c>
      <c r="I1094" s="1235">
        <f t="shared" si="320"/>
        <v>160.07999999999998</v>
      </c>
    </row>
    <row r="1095" spans="1:9" x14ac:dyDescent="0.25">
      <c r="A1095" s="484" t="s">
        <v>706</v>
      </c>
      <c r="B1095" s="1268">
        <v>158</v>
      </c>
      <c r="C1095" s="1227">
        <f t="shared" si="316"/>
        <v>1</v>
      </c>
      <c r="D1095" s="1228">
        <v>430</v>
      </c>
      <c r="E1095" s="1228">
        <f t="shared" si="317"/>
        <v>430</v>
      </c>
      <c r="F1095" s="1229">
        <v>0.3</v>
      </c>
      <c r="G1095" s="1228">
        <f t="shared" si="318"/>
        <v>129</v>
      </c>
      <c r="H1095" s="1228">
        <f t="shared" si="319"/>
        <v>31.08</v>
      </c>
      <c r="I1095" s="1235">
        <f t="shared" si="320"/>
        <v>160.07999999999998</v>
      </c>
    </row>
    <row r="1096" spans="1:9" x14ac:dyDescent="0.25">
      <c r="A1096" s="484" t="s">
        <v>706</v>
      </c>
      <c r="B1096" s="1268">
        <v>158</v>
      </c>
      <c r="C1096" s="1227">
        <f t="shared" si="316"/>
        <v>1</v>
      </c>
      <c r="D1096" s="1228">
        <v>430</v>
      </c>
      <c r="E1096" s="1228">
        <f t="shared" si="317"/>
        <v>430</v>
      </c>
      <c r="F1096" s="1229">
        <v>0.3</v>
      </c>
      <c r="G1096" s="1228">
        <f t="shared" si="318"/>
        <v>129</v>
      </c>
      <c r="H1096" s="1228">
        <f t="shared" si="319"/>
        <v>31.08</v>
      </c>
      <c r="I1096" s="1235">
        <f t="shared" si="320"/>
        <v>160.07999999999998</v>
      </c>
    </row>
    <row r="1097" spans="1:9" x14ac:dyDescent="0.25">
      <c r="A1097" s="484" t="s">
        <v>706</v>
      </c>
      <c r="B1097" s="1268">
        <v>158</v>
      </c>
      <c r="C1097" s="1227">
        <f t="shared" si="316"/>
        <v>1</v>
      </c>
      <c r="D1097" s="1228">
        <v>430</v>
      </c>
      <c r="E1097" s="1228">
        <f t="shared" si="317"/>
        <v>430</v>
      </c>
      <c r="F1097" s="1229">
        <v>0.3</v>
      </c>
      <c r="G1097" s="1228">
        <f t="shared" si="318"/>
        <v>129</v>
      </c>
      <c r="H1097" s="1228">
        <f t="shared" si="319"/>
        <v>31.08</v>
      </c>
      <c r="I1097" s="1235">
        <f t="shared" si="320"/>
        <v>160.07999999999998</v>
      </c>
    </row>
    <row r="1098" spans="1:9" x14ac:dyDescent="0.25">
      <c r="A1098" s="484" t="s">
        <v>706</v>
      </c>
      <c r="B1098" s="1268">
        <v>158</v>
      </c>
      <c r="C1098" s="1227">
        <f t="shared" si="316"/>
        <v>1</v>
      </c>
      <c r="D1098" s="1228">
        <v>430</v>
      </c>
      <c r="E1098" s="1228">
        <f t="shared" si="317"/>
        <v>430</v>
      </c>
      <c r="F1098" s="1229">
        <v>0.3</v>
      </c>
      <c r="G1098" s="1228">
        <f t="shared" si="318"/>
        <v>129</v>
      </c>
      <c r="H1098" s="1228">
        <f t="shared" si="319"/>
        <v>31.08</v>
      </c>
      <c r="I1098" s="1235">
        <f t="shared" si="320"/>
        <v>160.07999999999998</v>
      </c>
    </row>
    <row r="1099" spans="1:9" x14ac:dyDescent="0.25">
      <c r="A1099" s="484" t="s">
        <v>706</v>
      </c>
      <c r="B1099" s="1268">
        <v>158</v>
      </c>
      <c r="C1099" s="1227">
        <f t="shared" si="316"/>
        <v>1</v>
      </c>
      <c r="D1099" s="1228">
        <v>430</v>
      </c>
      <c r="E1099" s="1228">
        <f t="shared" si="317"/>
        <v>430</v>
      </c>
      <c r="F1099" s="1229">
        <v>0.3</v>
      </c>
      <c r="G1099" s="1228">
        <f t="shared" si="318"/>
        <v>129</v>
      </c>
      <c r="H1099" s="1228">
        <f t="shared" si="319"/>
        <v>31.08</v>
      </c>
      <c r="I1099" s="1235">
        <f t="shared" si="320"/>
        <v>160.07999999999998</v>
      </c>
    </row>
    <row r="1100" spans="1:9" x14ac:dyDescent="0.25">
      <c r="A1100" s="484" t="s">
        <v>706</v>
      </c>
      <c r="B1100" s="1268">
        <v>158</v>
      </c>
      <c r="C1100" s="1227">
        <f t="shared" si="316"/>
        <v>1</v>
      </c>
      <c r="D1100" s="1228">
        <v>430</v>
      </c>
      <c r="E1100" s="1228">
        <f t="shared" si="317"/>
        <v>430</v>
      </c>
      <c r="F1100" s="1229">
        <v>0.3</v>
      </c>
      <c r="G1100" s="1228">
        <f t="shared" si="318"/>
        <v>129</v>
      </c>
      <c r="H1100" s="1228">
        <f t="shared" si="319"/>
        <v>31.08</v>
      </c>
      <c r="I1100" s="1235">
        <f t="shared" si="320"/>
        <v>160.07999999999998</v>
      </c>
    </row>
    <row r="1101" spans="1:9" x14ac:dyDescent="0.25">
      <c r="A1101" s="484" t="s">
        <v>706</v>
      </c>
      <c r="B1101" s="1268">
        <v>158</v>
      </c>
      <c r="C1101" s="1227">
        <f t="shared" si="316"/>
        <v>1</v>
      </c>
      <c r="D1101" s="1228">
        <v>430</v>
      </c>
      <c r="E1101" s="1228">
        <f t="shared" si="317"/>
        <v>430</v>
      </c>
      <c r="F1101" s="1229">
        <v>0.3</v>
      </c>
      <c r="G1101" s="1228">
        <f t="shared" si="318"/>
        <v>129</v>
      </c>
      <c r="H1101" s="1228">
        <f t="shared" si="319"/>
        <v>31.08</v>
      </c>
      <c r="I1101" s="1235">
        <f t="shared" si="320"/>
        <v>160.07999999999998</v>
      </c>
    </row>
    <row r="1102" spans="1:9" x14ac:dyDescent="0.25">
      <c r="A1102" s="484" t="s">
        <v>706</v>
      </c>
      <c r="B1102" s="1268">
        <v>158</v>
      </c>
      <c r="C1102" s="1227">
        <f t="shared" si="316"/>
        <v>1</v>
      </c>
      <c r="D1102" s="1228">
        <v>430</v>
      </c>
      <c r="E1102" s="1228">
        <f t="shared" si="317"/>
        <v>430</v>
      </c>
      <c r="F1102" s="1229">
        <v>0.3</v>
      </c>
      <c r="G1102" s="1228">
        <f t="shared" si="318"/>
        <v>129</v>
      </c>
      <c r="H1102" s="1228">
        <f t="shared" si="319"/>
        <v>31.08</v>
      </c>
      <c r="I1102" s="1235">
        <f t="shared" si="320"/>
        <v>160.07999999999998</v>
      </c>
    </row>
    <row r="1103" spans="1:9" x14ac:dyDescent="0.25">
      <c r="A1103" s="484" t="s">
        <v>706</v>
      </c>
      <c r="B1103" s="1268">
        <v>158</v>
      </c>
      <c r="C1103" s="1227">
        <f t="shared" si="316"/>
        <v>1</v>
      </c>
      <c r="D1103" s="1228">
        <v>430</v>
      </c>
      <c r="E1103" s="1228">
        <f t="shared" si="317"/>
        <v>430</v>
      </c>
      <c r="F1103" s="1229">
        <v>0.3</v>
      </c>
      <c r="G1103" s="1228">
        <f t="shared" si="318"/>
        <v>129</v>
      </c>
      <c r="H1103" s="1228">
        <f t="shared" si="319"/>
        <v>31.08</v>
      </c>
      <c r="I1103" s="1235">
        <f t="shared" si="320"/>
        <v>160.07999999999998</v>
      </c>
    </row>
    <row r="1104" spans="1:9" x14ac:dyDescent="0.25">
      <c r="A1104" s="484" t="s">
        <v>706</v>
      </c>
      <c r="B1104" s="1268">
        <v>158</v>
      </c>
      <c r="C1104" s="1227">
        <f t="shared" si="316"/>
        <v>1</v>
      </c>
      <c r="D1104" s="1228">
        <v>430</v>
      </c>
      <c r="E1104" s="1228">
        <f t="shared" si="317"/>
        <v>430</v>
      </c>
      <c r="F1104" s="1229">
        <v>0.3</v>
      </c>
      <c r="G1104" s="1228">
        <f t="shared" si="318"/>
        <v>129</v>
      </c>
      <c r="H1104" s="1228">
        <f t="shared" si="319"/>
        <v>31.08</v>
      </c>
      <c r="I1104" s="1235">
        <f t="shared" si="320"/>
        <v>160.07999999999998</v>
      </c>
    </row>
    <row r="1105" spans="1:9" x14ac:dyDescent="0.25">
      <c r="A1105" s="484" t="s">
        <v>706</v>
      </c>
      <c r="B1105" s="1268">
        <v>158</v>
      </c>
      <c r="C1105" s="1227">
        <f t="shared" si="316"/>
        <v>1</v>
      </c>
      <c r="D1105" s="1228">
        <v>430</v>
      </c>
      <c r="E1105" s="1228">
        <f t="shared" si="317"/>
        <v>430</v>
      </c>
      <c r="F1105" s="1229">
        <v>0.3</v>
      </c>
      <c r="G1105" s="1228">
        <f t="shared" si="318"/>
        <v>129</v>
      </c>
      <c r="H1105" s="1228">
        <f t="shared" si="319"/>
        <v>31.08</v>
      </c>
      <c r="I1105" s="1235">
        <f t="shared" si="320"/>
        <v>160.07999999999998</v>
      </c>
    </row>
    <row r="1106" spans="1:9" ht="17.25" thickBot="1" x14ac:dyDescent="0.3">
      <c r="A1106" s="1283" t="s">
        <v>2589</v>
      </c>
      <c r="B1106" s="1280">
        <v>158</v>
      </c>
      <c r="C1106" s="1262">
        <f t="shared" si="316"/>
        <v>1</v>
      </c>
      <c r="D1106" s="1263">
        <v>430</v>
      </c>
      <c r="E1106" s="1263">
        <f t="shared" si="317"/>
        <v>430</v>
      </c>
      <c r="F1106" s="1264">
        <v>0.3</v>
      </c>
      <c r="G1106" s="1263">
        <f t="shared" si="318"/>
        <v>129</v>
      </c>
      <c r="H1106" s="1263">
        <f t="shared" si="319"/>
        <v>31.08</v>
      </c>
      <c r="I1106" s="1265">
        <f t="shared" si="320"/>
        <v>160.07999999999998</v>
      </c>
    </row>
    <row r="1109" spans="1:9" ht="33" x14ac:dyDescent="0.25">
      <c r="A1109" s="234" t="s">
        <v>2590</v>
      </c>
    </row>
    <row r="1111" spans="1:9" x14ac:dyDescent="0.25">
      <c r="A1111" s="234" t="s">
        <v>2591</v>
      </c>
    </row>
    <row r="1112" spans="1:9" x14ac:dyDescent="0.25">
      <c r="A1112" s="234" t="s">
        <v>2592</v>
      </c>
    </row>
    <row r="1115" spans="1:9" x14ac:dyDescent="0.25">
      <c r="H1115" s="488"/>
    </row>
    <row r="1119" spans="1:9" x14ac:dyDescent="0.25">
      <c r="H1119" s="488"/>
    </row>
    <row r="1120" spans="1:9" x14ac:dyDescent="0.25">
      <c r="G1120" s="488"/>
    </row>
    <row r="1121" spans="8:8" x14ac:dyDescent="0.25">
      <c r="H1121" s="488"/>
    </row>
  </sheetData>
  <mergeCells count="4">
    <mergeCell ref="H1:I1"/>
    <mergeCell ref="A2:I2"/>
    <mergeCell ref="A6:A7"/>
    <mergeCell ref="B6:I6"/>
  </mergeCells>
  <pageMargins left="0.31496062992125984" right="0.31496062992125984" top="0.35433070866141736" bottom="0.15748031496062992" header="0.31496062992125984" footer="0.31496062992125984"/>
  <pageSetup paperSize="9" scale="5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9" tint="0.59999389629810485"/>
  </sheetPr>
  <dimension ref="A1:M320"/>
  <sheetViews>
    <sheetView zoomScaleNormal="100" workbookViewId="0">
      <selection activeCell="A2" sqref="A2:H2"/>
    </sheetView>
  </sheetViews>
  <sheetFormatPr defaultColWidth="9.140625" defaultRowHeight="12" x14ac:dyDescent="0.2"/>
  <cols>
    <col min="1" max="1" width="34" style="299" customWidth="1"/>
    <col min="2" max="2" width="14.7109375" style="299" customWidth="1"/>
    <col min="3" max="3" width="14.28515625" style="299" customWidth="1"/>
    <col min="4" max="4" width="12.5703125" style="299" customWidth="1"/>
    <col min="5" max="5" width="12.7109375" style="299" customWidth="1"/>
    <col min="6" max="6" width="11.42578125" style="299" customWidth="1"/>
    <col min="7" max="7" width="12.140625" style="299" customWidth="1"/>
    <col min="8" max="8" width="13.7109375" style="299" customWidth="1"/>
    <col min="9" max="9" width="12.7109375" style="299" customWidth="1"/>
    <col min="10" max="16384" width="9.140625" style="299"/>
  </cols>
  <sheetData>
    <row r="1" spans="1:13" x14ac:dyDescent="0.2">
      <c r="G1" s="1419" t="s">
        <v>12</v>
      </c>
      <c r="H1" s="1419"/>
    </row>
    <row r="2" spans="1:13" s="300" customFormat="1" ht="49.9" customHeight="1" x14ac:dyDescent="0.25">
      <c r="A2" s="1420" t="s">
        <v>1317</v>
      </c>
      <c r="B2" s="1420"/>
      <c r="C2" s="1420"/>
      <c r="D2" s="1420"/>
      <c r="E2" s="1420"/>
      <c r="F2" s="1420"/>
      <c r="G2" s="1420"/>
      <c r="H2" s="1420"/>
    </row>
    <row r="3" spans="1:13" ht="4.9000000000000004" customHeight="1" x14ac:dyDescent="0.2"/>
    <row r="4" spans="1:13" ht="15.75" customHeight="1" x14ac:dyDescent="0.2">
      <c r="A4" s="299" t="s">
        <v>1318</v>
      </c>
      <c r="B4" s="301"/>
      <c r="C4" s="301"/>
      <c r="D4" s="301"/>
      <c r="E4" s="301"/>
      <c r="F4" s="301"/>
      <c r="G4" s="301"/>
      <c r="H4" s="301"/>
    </row>
    <row r="5" spans="1:13" ht="12" customHeight="1" thickBot="1" x14ac:dyDescent="0.25">
      <c r="B5" s="302"/>
      <c r="C5" s="302"/>
      <c r="D5" s="302"/>
      <c r="E5" s="302"/>
      <c r="F5" s="302"/>
      <c r="G5" s="302"/>
      <c r="H5" s="302"/>
    </row>
    <row r="6" spans="1:13" ht="20.25" customHeight="1" x14ac:dyDescent="0.2">
      <c r="A6" s="1421" t="s">
        <v>226</v>
      </c>
      <c r="B6" s="1423" t="s">
        <v>11</v>
      </c>
      <c r="C6" s="1424"/>
      <c r="D6" s="1424"/>
      <c r="E6" s="1424"/>
      <c r="F6" s="1424"/>
      <c r="G6" s="1424"/>
      <c r="H6" s="1424"/>
      <c r="I6" s="1425"/>
    </row>
    <row r="7" spans="1:13" ht="120" customHeight="1" x14ac:dyDescent="0.2">
      <c r="A7" s="1422"/>
      <c r="B7" s="303" t="s">
        <v>21</v>
      </c>
      <c r="C7" s="304" t="s">
        <v>15</v>
      </c>
      <c r="D7" s="304" t="s">
        <v>16</v>
      </c>
      <c r="E7" s="304" t="s">
        <v>13</v>
      </c>
      <c r="F7" s="304" t="s">
        <v>3</v>
      </c>
      <c r="G7" s="304" t="s">
        <v>4</v>
      </c>
      <c r="H7" s="304" t="s">
        <v>5</v>
      </c>
      <c r="I7" s="305" t="s">
        <v>6</v>
      </c>
    </row>
    <row r="8" spans="1:13" ht="13.5" customHeight="1" x14ac:dyDescent="0.2">
      <c r="A8" s="605"/>
      <c r="B8" s="303">
        <v>1</v>
      </c>
      <c r="C8" s="304" t="s">
        <v>22</v>
      </c>
      <c r="D8" s="304">
        <v>3</v>
      </c>
      <c r="E8" s="304" t="s">
        <v>17</v>
      </c>
      <c r="F8" s="304">
        <v>5</v>
      </c>
      <c r="G8" s="304" t="s">
        <v>18</v>
      </c>
      <c r="H8" s="304" t="s">
        <v>19</v>
      </c>
      <c r="I8" s="305" t="s">
        <v>20</v>
      </c>
    </row>
    <row r="9" spans="1:13" s="300" customFormat="1" ht="18" customHeight="1" x14ac:dyDescent="0.2">
      <c r="A9" s="606" t="s">
        <v>0</v>
      </c>
      <c r="B9" s="644">
        <f>B10+B32+B44+B86+B163+B170+B207+B238+B259+B306+B275+B292+B187</f>
        <v>19865.926666666666</v>
      </c>
      <c r="C9" s="642">
        <f>C10+C32+C44+C86+C163+C170+C207+C238+C259+C306+C275+C292+C187</f>
        <v>136.50275355910412</v>
      </c>
      <c r="D9" s="642"/>
      <c r="E9" s="642"/>
      <c r="F9" s="642"/>
      <c r="G9" s="642">
        <f>G10+G32+G44+G86+G163+G170+G207+G238+G259+G306+G275+G292+G187</f>
        <v>105872.40000000001</v>
      </c>
      <c r="H9" s="642">
        <f>H10+H32+H44+H86+H163+H170+H207+H238+H259+H306+H275+H292+H187</f>
        <v>25504.650000000005</v>
      </c>
      <c r="I9" s="643">
        <f>I10+I32+I44+I86+I163+I170+I207+I238+I259+I306+I275+I292+I187</f>
        <v>131377.05000000002</v>
      </c>
    </row>
    <row r="10" spans="1:13" s="300" customFormat="1" ht="21.75" customHeight="1" x14ac:dyDescent="0.2">
      <c r="A10" s="607" t="s">
        <v>1319</v>
      </c>
      <c r="B10" s="623">
        <f>B11+B13+B25</f>
        <v>1930.5</v>
      </c>
      <c r="C10" s="308">
        <f t="shared" ref="C10:I10" si="0">C11+C13+C25</f>
        <v>14.36466165413534</v>
      </c>
      <c r="D10" s="308"/>
      <c r="E10" s="308"/>
      <c r="F10" s="308"/>
      <c r="G10" s="308">
        <f t="shared" si="0"/>
        <v>9479.41</v>
      </c>
      <c r="H10" s="308">
        <f t="shared" si="0"/>
        <v>2283.59</v>
      </c>
      <c r="I10" s="309">
        <f t="shared" si="0"/>
        <v>11763</v>
      </c>
      <c r="M10" s="628"/>
    </row>
    <row r="11" spans="1:13" ht="25.5" customHeight="1" x14ac:dyDescent="0.2">
      <c r="A11" s="608" t="s">
        <v>10</v>
      </c>
      <c r="B11" s="624">
        <f>B12</f>
        <v>133</v>
      </c>
      <c r="C11" s="313">
        <f t="shared" ref="C11:I11" si="1">C12</f>
        <v>1</v>
      </c>
      <c r="D11" s="312"/>
      <c r="E11" s="312"/>
      <c r="F11" s="312"/>
      <c r="G11" s="313">
        <f t="shared" si="1"/>
        <v>1302.74</v>
      </c>
      <c r="H11" s="313">
        <f t="shared" si="1"/>
        <v>313.83</v>
      </c>
      <c r="I11" s="317">
        <f t="shared" si="1"/>
        <v>1616.57</v>
      </c>
    </row>
    <row r="12" spans="1:13" ht="13.5" customHeight="1" x14ac:dyDescent="0.2">
      <c r="A12" s="609" t="s">
        <v>1320</v>
      </c>
      <c r="B12" s="625">
        <v>133</v>
      </c>
      <c r="C12" s="315">
        <f>B12/133</f>
        <v>1</v>
      </c>
      <c r="D12" s="316">
        <v>9.7949999999999999</v>
      </c>
      <c r="E12" s="311">
        <f>B12*D12</f>
        <v>1302.7349999999999</v>
      </c>
      <c r="F12" s="314">
        <v>1</v>
      </c>
      <c r="G12" s="315">
        <f>ROUND(E12*F12,2)</f>
        <v>1302.74</v>
      </c>
      <c r="H12" s="315">
        <f>ROUND(G12*0.2409,2)</f>
        <v>313.83</v>
      </c>
      <c r="I12" s="621">
        <f>G12+H12</f>
        <v>1616.57</v>
      </c>
    </row>
    <row r="13" spans="1:13" ht="40.5" customHeight="1" x14ac:dyDescent="0.2">
      <c r="A13" s="608" t="s">
        <v>8</v>
      </c>
      <c r="B13" s="624">
        <f>SUM(B14:B24)</f>
        <v>1043.5</v>
      </c>
      <c r="C13" s="313">
        <f>SUM(C14:C24)</f>
        <v>7.8458646616541365</v>
      </c>
      <c r="D13" s="312"/>
      <c r="E13" s="312"/>
      <c r="F13" s="312"/>
      <c r="G13" s="313">
        <f>SUM(G14:G24)</f>
        <v>5526.9300000000012</v>
      </c>
      <c r="H13" s="313">
        <f>SUM(H14:H24)</f>
        <v>1331.44</v>
      </c>
      <c r="I13" s="317">
        <f>SUM(I14:I24)</f>
        <v>6858.37</v>
      </c>
    </row>
    <row r="14" spans="1:13" ht="12" customHeight="1" x14ac:dyDescent="0.2">
      <c r="A14" s="609" t="s">
        <v>510</v>
      </c>
      <c r="B14" s="625">
        <v>29</v>
      </c>
      <c r="C14" s="315">
        <f t="shared" ref="C14:C24" si="2">B14/133</f>
        <v>0.21804511278195488</v>
      </c>
      <c r="D14" s="316">
        <v>6.4039999999999999</v>
      </c>
      <c r="E14" s="311">
        <f t="shared" ref="E14:E24" si="3">B14*D14</f>
        <v>185.71600000000001</v>
      </c>
      <c r="F14" s="314">
        <v>1</v>
      </c>
      <c r="G14" s="315">
        <f t="shared" ref="G14:G31" si="4">ROUND(E14*F14,2)</f>
        <v>185.72</v>
      </c>
      <c r="H14" s="315">
        <f t="shared" ref="H14:H31" si="5">ROUND(G14*0.2409,2)</f>
        <v>44.74</v>
      </c>
      <c r="I14" s="621">
        <f t="shared" ref="I14:I24" si="6">G14+H14</f>
        <v>230.46</v>
      </c>
    </row>
    <row r="15" spans="1:13" ht="12.6" customHeight="1" x14ac:dyDescent="0.2">
      <c r="A15" s="609" t="s">
        <v>1322</v>
      </c>
      <c r="B15" s="625">
        <v>247</v>
      </c>
      <c r="C15" s="315">
        <f t="shared" si="2"/>
        <v>1.8571428571428572</v>
      </c>
      <c r="D15" s="316">
        <v>5.3769999999999998</v>
      </c>
      <c r="E15" s="311">
        <f t="shared" si="3"/>
        <v>1328.1189999999999</v>
      </c>
      <c r="F15" s="314">
        <v>1</v>
      </c>
      <c r="G15" s="315">
        <f t="shared" si="4"/>
        <v>1328.12</v>
      </c>
      <c r="H15" s="315">
        <f t="shared" si="5"/>
        <v>319.94</v>
      </c>
      <c r="I15" s="621">
        <f t="shared" si="6"/>
        <v>1648.06</v>
      </c>
    </row>
    <row r="16" spans="1:13" ht="12.6" customHeight="1" x14ac:dyDescent="0.2">
      <c r="A16" s="609" t="s">
        <v>1322</v>
      </c>
      <c r="B16" s="625">
        <v>20</v>
      </c>
      <c r="C16" s="315">
        <f t="shared" si="2"/>
        <v>0.15037593984962405</v>
      </c>
      <c r="D16" s="316">
        <v>5.4859999999999998</v>
      </c>
      <c r="E16" s="311">
        <f>B16*D16</f>
        <v>109.72</v>
      </c>
      <c r="F16" s="314">
        <v>1</v>
      </c>
      <c r="G16" s="315">
        <f t="shared" si="4"/>
        <v>109.72</v>
      </c>
      <c r="H16" s="315">
        <f t="shared" si="5"/>
        <v>26.43</v>
      </c>
      <c r="I16" s="621">
        <f t="shared" si="6"/>
        <v>136.15</v>
      </c>
    </row>
    <row r="17" spans="1:9" ht="12.6" customHeight="1" x14ac:dyDescent="0.2">
      <c r="A17" s="609" t="s">
        <v>1322</v>
      </c>
      <c r="B17" s="625">
        <v>168</v>
      </c>
      <c r="C17" s="315">
        <f t="shared" si="2"/>
        <v>1.263157894736842</v>
      </c>
      <c r="D17" s="316">
        <v>5.3769999999999998</v>
      </c>
      <c r="E17" s="311">
        <f t="shared" si="3"/>
        <v>903.33600000000001</v>
      </c>
      <c r="F17" s="314">
        <v>1</v>
      </c>
      <c r="G17" s="315">
        <f t="shared" si="4"/>
        <v>903.34</v>
      </c>
      <c r="H17" s="315">
        <f t="shared" si="5"/>
        <v>217.61</v>
      </c>
      <c r="I17" s="621">
        <f t="shared" si="6"/>
        <v>1120.95</v>
      </c>
    </row>
    <row r="18" spans="1:9" ht="12.6" customHeight="1" x14ac:dyDescent="0.2">
      <c r="A18" s="609" t="s">
        <v>1322</v>
      </c>
      <c r="B18" s="625">
        <v>129</v>
      </c>
      <c r="C18" s="315">
        <f t="shared" si="2"/>
        <v>0.96992481203007519</v>
      </c>
      <c r="D18" s="316">
        <v>5.3769999999999998</v>
      </c>
      <c r="E18" s="311">
        <f t="shared" si="3"/>
        <v>693.63299999999992</v>
      </c>
      <c r="F18" s="314">
        <v>1</v>
      </c>
      <c r="G18" s="315">
        <f t="shared" si="4"/>
        <v>693.63</v>
      </c>
      <c r="H18" s="315">
        <f t="shared" si="5"/>
        <v>167.1</v>
      </c>
      <c r="I18" s="621">
        <f t="shared" si="6"/>
        <v>860.73</v>
      </c>
    </row>
    <row r="19" spans="1:9" ht="12.6" customHeight="1" x14ac:dyDescent="0.2">
      <c r="A19" s="609" t="s">
        <v>1322</v>
      </c>
      <c r="B19" s="625">
        <v>24</v>
      </c>
      <c r="C19" s="315">
        <f t="shared" si="2"/>
        <v>0.18045112781954886</v>
      </c>
      <c r="D19" s="316">
        <v>5.3769999999999998</v>
      </c>
      <c r="E19" s="311">
        <f t="shared" si="3"/>
        <v>129.048</v>
      </c>
      <c r="F19" s="314">
        <v>1</v>
      </c>
      <c r="G19" s="315">
        <f t="shared" si="4"/>
        <v>129.05000000000001</v>
      </c>
      <c r="H19" s="315">
        <f t="shared" si="5"/>
        <v>31.09</v>
      </c>
      <c r="I19" s="621">
        <f t="shared" si="6"/>
        <v>160.14000000000001</v>
      </c>
    </row>
    <row r="20" spans="1:9" ht="12.6" customHeight="1" x14ac:dyDescent="0.2">
      <c r="A20" s="609" t="s">
        <v>1322</v>
      </c>
      <c r="B20" s="625">
        <v>235.5</v>
      </c>
      <c r="C20" s="315">
        <f t="shared" si="2"/>
        <v>1.7706766917293233</v>
      </c>
      <c r="D20" s="316">
        <v>5.3769999999999998</v>
      </c>
      <c r="E20" s="311">
        <f t="shared" si="3"/>
        <v>1266.2835</v>
      </c>
      <c r="F20" s="314">
        <v>1</v>
      </c>
      <c r="G20" s="315">
        <f t="shared" si="4"/>
        <v>1266.28</v>
      </c>
      <c r="H20" s="315">
        <f t="shared" si="5"/>
        <v>305.05</v>
      </c>
      <c r="I20" s="621">
        <f t="shared" si="6"/>
        <v>1571.33</v>
      </c>
    </row>
    <row r="21" spans="1:9" ht="12.6" customHeight="1" x14ac:dyDescent="0.2">
      <c r="A21" s="609" t="s">
        <v>1322</v>
      </c>
      <c r="B21" s="625">
        <v>9</v>
      </c>
      <c r="C21" s="315">
        <f t="shared" si="2"/>
        <v>6.7669172932330823E-2</v>
      </c>
      <c r="D21" s="316">
        <v>5.3769999999999998</v>
      </c>
      <c r="E21" s="311">
        <f t="shared" si="3"/>
        <v>48.393000000000001</v>
      </c>
      <c r="F21" s="314">
        <v>1</v>
      </c>
      <c r="G21" s="315">
        <f t="shared" si="4"/>
        <v>48.39</v>
      </c>
      <c r="H21" s="315">
        <f t="shared" si="5"/>
        <v>11.66</v>
      </c>
      <c r="I21" s="621">
        <f t="shared" si="6"/>
        <v>60.05</v>
      </c>
    </row>
    <row r="22" spans="1:9" ht="12.6" customHeight="1" x14ac:dyDescent="0.2">
      <c r="A22" s="609" t="s">
        <v>1322</v>
      </c>
      <c r="B22" s="625">
        <v>53</v>
      </c>
      <c r="C22" s="315">
        <f t="shared" si="2"/>
        <v>0.39849624060150374</v>
      </c>
      <c r="D22" s="316">
        <v>4.74</v>
      </c>
      <c r="E22" s="311">
        <f t="shared" si="3"/>
        <v>251.22</v>
      </c>
      <c r="F22" s="314">
        <v>1</v>
      </c>
      <c r="G22" s="315">
        <f t="shared" si="4"/>
        <v>251.22</v>
      </c>
      <c r="H22" s="315">
        <f t="shared" si="5"/>
        <v>60.52</v>
      </c>
      <c r="I22" s="621">
        <f t="shared" si="6"/>
        <v>311.74</v>
      </c>
    </row>
    <row r="23" spans="1:9" ht="12.6" customHeight="1" x14ac:dyDescent="0.2">
      <c r="A23" s="609" t="s">
        <v>1322</v>
      </c>
      <c r="B23" s="625">
        <v>117</v>
      </c>
      <c r="C23" s="315">
        <f t="shared" si="2"/>
        <v>0.87969924812030076</v>
      </c>
      <c r="D23" s="316">
        <v>4.74</v>
      </c>
      <c r="E23" s="311">
        <f t="shared" si="3"/>
        <v>554.58000000000004</v>
      </c>
      <c r="F23" s="314">
        <v>1</v>
      </c>
      <c r="G23" s="315">
        <f t="shared" si="4"/>
        <v>554.58000000000004</v>
      </c>
      <c r="H23" s="315">
        <f t="shared" si="5"/>
        <v>133.6</v>
      </c>
      <c r="I23" s="621">
        <f t="shared" si="6"/>
        <v>688.18000000000006</v>
      </c>
    </row>
    <row r="24" spans="1:9" ht="12.6" customHeight="1" x14ac:dyDescent="0.2">
      <c r="A24" s="609" t="s">
        <v>1322</v>
      </c>
      <c r="B24" s="625">
        <v>12</v>
      </c>
      <c r="C24" s="315">
        <f t="shared" si="2"/>
        <v>9.0225563909774431E-2</v>
      </c>
      <c r="D24" s="316">
        <v>4.74</v>
      </c>
      <c r="E24" s="311">
        <f t="shared" si="3"/>
        <v>56.88</v>
      </c>
      <c r="F24" s="314">
        <v>1</v>
      </c>
      <c r="G24" s="315">
        <f t="shared" si="4"/>
        <v>56.88</v>
      </c>
      <c r="H24" s="315">
        <f t="shared" si="5"/>
        <v>13.7</v>
      </c>
      <c r="I24" s="621">
        <f t="shared" si="6"/>
        <v>70.58</v>
      </c>
    </row>
    <row r="25" spans="1:9" ht="29.25" customHeight="1" x14ac:dyDescent="0.2">
      <c r="A25" s="608" t="s">
        <v>7</v>
      </c>
      <c r="B25" s="624">
        <f>SUM(B26:B31)</f>
        <v>754</v>
      </c>
      <c r="C25" s="313">
        <f>SUM(C26:C31)</f>
        <v>5.518796992481203</v>
      </c>
      <c r="D25" s="312"/>
      <c r="E25" s="312"/>
      <c r="F25" s="312"/>
      <c r="G25" s="313">
        <f>SUM(G26:G31)</f>
        <v>2649.74</v>
      </c>
      <c r="H25" s="313">
        <f>SUM(H26:H31)</f>
        <v>638.32000000000005</v>
      </c>
      <c r="I25" s="317">
        <f>SUM(I26:I31)</f>
        <v>3288.06</v>
      </c>
    </row>
    <row r="26" spans="1:9" ht="12" customHeight="1" x14ac:dyDescent="0.2">
      <c r="A26" s="609" t="s">
        <v>63</v>
      </c>
      <c r="B26" s="625">
        <v>112</v>
      </c>
      <c r="C26" s="315">
        <f>B26/133</f>
        <v>0.84210526315789469</v>
      </c>
      <c r="D26" s="316">
        <v>3.6920000000000002</v>
      </c>
      <c r="E26" s="311">
        <f t="shared" ref="E26:E31" si="7">B26*D26</f>
        <v>413.50400000000002</v>
      </c>
      <c r="F26" s="314">
        <v>1</v>
      </c>
      <c r="G26" s="315">
        <f t="shared" si="4"/>
        <v>413.5</v>
      </c>
      <c r="H26" s="315">
        <f t="shared" si="5"/>
        <v>99.61</v>
      </c>
      <c r="I26" s="621">
        <f t="shared" ref="I26:I31" si="8">G26+H26</f>
        <v>513.11</v>
      </c>
    </row>
    <row r="27" spans="1:9" ht="12" customHeight="1" x14ac:dyDescent="0.2">
      <c r="A27" s="609" t="s">
        <v>63</v>
      </c>
      <c r="B27" s="625">
        <v>133</v>
      </c>
      <c r="C27" s="315">
        <f>B27/133</f>
        <v>1</v>
      </c>
      <c r="D27" s="316">
        <v>3.6920000000000002</v>
      </c>
      <c r="E27" s="311">
        <f t="shared" si="7"/>
        <v>491.036</v>
      </c>
      <c r="F27" s="314">
        <v>1</v>
      </c>
      <c r="G27" s="315">
        <f t="shared" si="4"/>
        <v>491.04</v>
      </c>
      <c r="H27" s="315">
        <f t="shared" si="5"/>
        <v>118.29</v>
      </c>
      <c r="I27" s="621">
        <f t="shared" si="8"/>
        <v>609.33000000000004</v>
      </c>
    </row>
    <row r="28" spans="1:9" ht="12" customHeight="1" x14ac:dyDescent="0.2">
      <c r="A28" s="609" t="s">
        <v>63</v>
      </c>
      <c r="B28" s="625">
        <v>276</v>
      </c>
      <c r="C28" s="315">
        <f>B28/133</f>
        <v>2.0751879699248121</v>
      </c>
      <c r="D28" s="316">
        <v>3.6920000000000002</v>
      </c>
      <c r="E28" s="311">
        <f t="shared" si="7"/>
        <v>1018.9920000000001</v>
      </c>
      <c r="F28" s="314">
        <v>1</v>
      </c>
      <c r="G28" s="315">
        <f t="shared" si="4"/>
        <v>1018.99</v>
      </c>
      <c r="H28" s="315">
        <f t="shared" si="5"/>
        <v>245.47</v>
      </c>
      <c r="I28" s="621">
        <f t="shared" si="8"/>
        <v>1264.46</v>
      </c>
    </row>
    <row r="29" spans="1:9" ht="12" customHeight="1" x14ac:dyDescent="0.2">
      <c r="A29" s="609" t="s">
        <v>63</v>
      </c>
      <c r="B29" s="625">
        <v>56</v>
      </c>
      <c r="C29" s="315">
        <f>B29/133</f>
        <v>0.42105263157894735</v>
      </c>
      <c r="D29" s="316">
        <v>3.6920000000000002</v>
      </c>
      <c r="E29" s="311">
        <f t="shared" si="7"/>
        <v>206.75200000000001</v>
      </c>
      <c r="F29" s="314">
        <v>1</v>
      </c>
      <c r="G29" s="315">
        <f t="shared" si="4"/>
        <v>206.75</v>
      </c>
      <c r="H29" s="315">
        <f t="shared" si="5"/>
        <v>49.81</v>
      </c>
      <c r="I29" s="621">
        <f t="shared" si="8"/>
        <v>256.56</v>
      </c>
    </row>
    <row r="30" spans="1:9" ht="12" customHeight="1" x14ac:dyDescent="0.2">
      <c r="A30" s="609" t="s">
        <v>63</v>
      </c>
      <c r="B30" s="625">
        <v>24</v>
      </c>
      <c r="C30" s="315">
        <f>B30/133</f>
        <v>0.18045112781954886</v>
      </c>
      <c r="D30" s="316">
        <v>3.6920000000000002</v>
      </c>
      <c r="E30" s="311">
        <f t="shared" si="7"/>
        <v>88.608000000000004</v>
      </c>
      <c r="F30" s="314">
        <v>1</v>
      </c>
      <c r="G30" s="315">
        <f t="shared" si="4"/>
        <v>88.61</v>
      </c>
      <c r="H30" s="315">
        <f t="shared" si="5"/>
        <v>21.35</v>
      </c>
      <c r="I30" s="621">
        <f t="shared" si="8"/>
        <v>109.96000000000001</v>
      </c>
    </row>
    <row r="31" spans="1:9" ht="12" customHeight="1" x14ac:dyDescent="0.2">
      <c r="A31" s="609" t="s">
        <v>1323</v>
      </c>
      <c r="B31" s="625">
        <v>153</v>
      </c>
      <c r="C31" s="315">
        <f>B31/153</f>
        <v>1</v>
      </c>
      <c r="D31" s="316">
        <v>2.8159999999999998</v>
      </c>
      <c r="E31" s="311">
        <f t="shared" si="7"/>
        <v>430.84799999999996</v>
      </c>
      <c r="F31" s="314">
        <v>1</v>
      </c>
      <c r="G31" s="315">
        <f t="shared" si="4"/>
        <v>430.85</v>
      </c>
      <c r="H31" s="315">
        <f t="shared" si="5"/>
        <v>103.79</v>
      </c>
      <c r="I31" s="621">
        <f t="shared" si="8"/>
        <v>534.64</v>
      </c>
    </row>
    <row r="32" spans="1:9" ht="12" customHeight="1" x14ac:dyDescent="0.2">
      <c r="A32" s="607" t="s">
        <v>1324</v>
      </c>
      <c r="B32" s="623">
        <f>B33</f>
        <v>738</v>
      </c>
      <c r="C32" s="308">
        <f>C33</f>
        <v>4.8235294117647056</v>
      </c>
      <c r="D32" s="306"/>
      <c r="E32" s="308">
        <f>E33</f>
        <v>0</v>
      </c>
      <c r="F32" s="307"/>
      <c r="G32" s="308">
        <f>G33</f>
        <v>5106.99</v>
      </c>
      <c r="H32" s="308">
        <f>H33</f>
        <v>1230.28</v>
      </c>
      <c r="I32" s="309">
        <f>I33</f>
        <v>6337.27</v>
      </c>
    </row>
    <row r="33" spans="1:9" ht="24" x14ac:dyDescent="0.2">
      <c r="A33" s="608" t="s">
        <v>10</v>
      </c>
      <c r="B33" s="624">
        <f>SUM(B34:B43)</f>
        <v>738</v>
      </c>
      <c r="C33" s="313">
        <f t="shared" ref="C33:I33" si="9">SUM(C34:C43)</f>
        <v>4.8235294117647056</v>
      </c>
      <c r="D33" s="313"/>
      <c r="E33" s="313"/>
      <c r="F33" s="313"/>
      <c r="G33" s="313">
        <f t="shared" si="9"/>
        <v>5106.99</v>
      </c>
      <c r="H33" s="313">
        <f t="shared" si="9"/>
        <v>1230.28</v>
      </c>
      <c r="I33" s="317">
        <f t="shared" si="9"/>
        <v>6337.27</v>
      </c>
    </row>
    <row r="34" spans="1:9" x14ac:dyDescent="0.2">
      <c r="A34" s="609" t="s">
        <v>1325</v>
      </c>
      <c r="B34" s="625">
        <v>42</v>
      </c>
      <c r="C34" s="315">
        <f t="shared" ref="C34:C43" si="10">B34/153</f>
        <v>0.27450980392156865</v>
      </c>
      <c r="D34" s="316">
        <v>6.5019999999999998</v>
      </c>
      <c r="E34" s="311">
        <f t="shared" ref="E34:E43" si="11">D34*B34</f>
        <v>273.084</v>
      </c>
      <c r="F34" s="314">
        <v>1</v>
      </c>
      <c r="G34" s="315">
        <f t="shared" ref="G34:G43" si="12">ROUND(E34*F34,2)</f>
        <v>273.08</v>
      </c>
      <c r="H34" s="315">
        <f t="shared" ref="H34:H43" si="13">ROUND(G34*0.2409,2)</f>
        <v>65.78</v>
      </c>
      <c r="I34" s="621">
        <f t="shared" ref="I34:I43" si="14">G34+H34</f>
        <v>338.86</v>
      </c>
    </row>
    <row r="35" spans="1:9" x14ac:dyDescent="0.2">
      <c r="A35" s="609" t="s">
        <v>1325</v>
      </c>
      <c r="B35" s="625">
        <v>124</v>
      </c>
      <c r="C35" s="315">
        <f t="shared" si="10"/>
        <v>0.81045751633986929</v>
      </c>
      <c r="D35" s="316">
        <v>6.5019999999999998</v>
      </c>
      <c r="E35" s="311">
        <f t="shared" si="11"/>
        <v>806.24799999999993</v>
      </c>
      <c r="F35" s="314">
        <v>1</v>
      </c>
      <c r="G35" s="315">
        <f t="shared" si="12"/>
        <v>806.25</v>
      </c>
      <c r="H35" s="315">
        <f t="shared" si="13"/>
        <v>194.23</v>
      </c>
      <c r="I35" s="621">
        <f t="shared" si="14"/>
        <v>1000.48</v>
      </c>
    </row>
    <row r="36" spans="1:9" x14ac:dyDescent="0.2">
      <c r="A36" s="609" t="s">
        <v>1325</v>
      </c>
      <c r="B36" s="625">
        <v>24</v>
      </c>
      <c r="C36" s="315">
        <f t="shared" si="10"/>
        <v>0.15686274509803921</v>
      </c>
      <c r="D36" s="316">
        <v>6.5019999999999998</v>
      </c>
      <c r="E36" s="311">
        <f t="shared" si="11"/>
        <v>156.048</v>
      </c>
      <c r="F36" s="314">
        <v>1</v>
      </c>
      <c r="G36" s="315">
        <f t="shared" si="12"/>
        <v>156.05000000000001</v>
      </c>
      <c r="H36" s="315">
        <f t="shared" si="13"/>
        <v>37.590000000000003</v>
      </c>
      <c r="I36" s="621">
        <f t="shared" si="14"/>
        <v>193.64000000000001</v>
      </c>
    </row>
    <row r="37" spans="1:9" x14ac:dyDescent="0.2">
      <c r="A37" s="609" t="s">
        <v>1325</v>
      </c>
      <c r="B37" s="625">
        <v>48</v>
      </c>
      <c r="C37" s="315">
        <f t="shared" si="10"/>
        <v>0.31372549019607843</v>
      </c>
      <c r="D37" s="316">
        <v>7.3860000000000001</v>
      </c>
      <c r="E37" s="311">
        <f t="shared" si="11"/>
        <v>354.52800000000002</v>
      </c>
      <c r="F37" s="314">
        <v>1</v>
      </c>
      <c r="G37" s="315">
        <f t="shared" si="12"/>
        <v>354.53</v>
      </c>
      <c r="H37" s="315">
        <f t="shared" si="13"/>
        <v>85.41</v>
      </c>
      <c r="I37" s="621">
        <f t="shared" si="14"/>
        <v>439.93999999999994</v>
      </c>
    </row>
    <row r="38" spans="1:9" x14ac:dyDescent="0.2">
      <c r="A38" s="609" t="s">
        <v>1325</v>
      </c>
      <c r="B38" s="625">
        <v>48</v>
      </c>
      <c r="C38" s="315">
        <f t="shared" si="10"/>
        <v>0.31372549019607843</v>
      </c>
      <c r="D38" s="316">
        <v>7.3860000000000001</v>
      </c>
      <c r="E38" s="311">
        <f t="shared" si="11"/>
        <v>354.52800000000002</v>
      </c>
      <c r="F38" s="314">
        <v>1</v>
      </c>
      <c r="G38" s="315">
        <f t="shared" si="12"/>
        <v>354.53</v>
      </c>
      <c r="H38" s="315">
        <f t="shared" si="13"/>
        <v>85.41</v>
      </c>
      <c r="I38" s="621">
        <f t="shared" si="14"/>
        <v>439.93999999999994</v>
      </c>
    </row>
    <row r="39" spans="1:9" x14ac:dyDescent="0.2">
      <c r="A39" s="609" t="s">
        <v>1325</v>
      </c>
      <c r="B39" s="625">
        <v>44</v>
      </c>
      <c r="C39" s="315">
        <f t="shared" si="10"/>
        <v>0.28758169934640521</v>
      </c>
      <c r="D39" s="316">
        <v>7.3860000000000001</v>
      </c>
      <c r="E39" s="311">
        <f t="shared" si="11"/>
        <v>324.98399999999998</v>
      </c>
      <c r="F39" s="314">
        <v>1</v>
      </c>
      <c r="G39" s="315">
        <f t="shared" si="12"/>
        <v>324.98</v>
      </c>
      <c r="H39" s="315">
        <f t="shared" si="13"/>
        <v>78.290000000000006</v>
      </c>
      <c r="I39" s="621">
        <f t="shared" si="14"/>
        <v>403.27000000000004</v>
      </c>
    </row>
    <row r="40" spans="1:9" x14ac:dyDescent="0.2">
      <c r="A40" s="609" t="s">
        <v>1325</v>
      </c>
      <c r="B40" s="625">
        <v>24</v>
      </c>
      <c r="C40" s="315">
        <f t="shared" si="10"/>
        <v>0.15686274509803921</v>
      </c>
      <c r="D40" s="316">
        <v>7.3860000000000001</v>
      </c>
      <c r="E40" s="311">
        <f t="shared" si="11"/>
        <v>177.26400000000001</v>
      </c>
      <c r="F40" s="314">
        <v>1</v>
      </c>
      <c r="G40" s="315">
        <f t="shared" si="12"/>
        <v>177.26</v>
      </c>
      <c r="H40" s="315">
        <f t="shared" si="13"/>
        <v>42.7</v>
      </c>
      <c r="I40" s="621">
        <f t="shared" si="14"/>
        <v>219.95999999999998</v>
      </c>
    </row>
    <row r="41" spans="1:9" x14ac:dyDescent="0.2">
      <c r="A41" s="609" t="s">
        <v>1325</v>
      </c>
      <c r="B41" s="625">
        <v>53</v>
      </c>
      <c r="C41" s="315">
        <f t="shared" si="10"/>
        <v>0.34640522875816993</v>
      </c>
      <c r="D41" s="316">
        <v>7.3860000000000001</v>
      </c>
      <c r="E41" s="311">
        <f t="shared" si="11"/>
        <v>391.45800000000003</v>
      </c>
      <c r="F41" s="314">
        <v>1</v>
      </c>
      <c r="G41" s="315">
        <f t="shared" si="12"/>
        <v>391.46</v>
      </c>
      <c r="H41" s="315">
        <f t="shared" si="13"/>
        <v>94.3</v>
      </c>
      <c r="I41" s="621">
        <f t="shared" si="14"/>
        <v>485.76</v>
      </c>
    </row>
    <row r="42" spans="1:9" x14ac:dyDescent="0.2">
      <c r="A42" s="609" t="s">
        <v>1325</v>
      </c>
      <c r="B42" s="625">
        <v>132</v>
      </c>
      <c r="C42" s="315">
        <f t="shared" si="10"/>
        <v>0.86274509803921573</v>
      </c>
      <c r="D42" s="316">
        <v>7.3860000000000001</v>
      </c>
      <c r="E42" s="311">
        <f t="shared" si="11"/>
        <v>974.952</v>
      </c>
      <c r="F42" s="314">
        <v>1</v>
      </c>
      <c r="G42" s="315">
        <f t="shared" si="12"/>
        <v>974.95</v>
      </c>
      <c r="H42" s="315">
        <f t="shared" si="13"/>
        <v>234.87</v>
      </c>
      <c r="I42" s="621">
        <f t="shared" si="14"/>
        <v>1209.8200000000002</v>
      </c>
    </row>
    <row r="43" spans="1:9" x14ac:dyDescent="0.2">
      <c r="A43" s="609" t="s">
        <v>1325</v>
      </c>
      <c r="B43" s="625">
        <v>199</v>
      </c>
      <c r="C43" s="315">
        <f t="shared" si="10"/>
        <v>1.3006535947712419</v>
      </c>
      <c r="D43" s="316">
        <v>6.5019999999999998</v>
      </c>
      <c r="E43" s="311">
        <f t="shared" si="11"/>
        <v>1293.8979999999999</v>
      </c>
      <c r="F43" s="314">
        <v>1</v>
      </c>
      <c r="G43" s="315">
        <f t="shared" si="12"/>
        <v>1293.9000000000001</v>
      </c>
      <c r="H43" s="315">
        <f t="shared" si="13"/>
        <v>311.7</v>
      </c>
      <c r="I43" s="621">
        <f t="shared" si="14"/>
        <v>1605.6000000000001</v>
      </c>
    </row>
    <row r="44" spans="1:9" s="300" customFormat="1" ht="24" x14ac:dyDescent="0.2">
      <c r="A44" s="610" t="s">
        <v>1326</v>
      </c>
      <c r="B44" s="623">
        <f>B45+B57+B76+B83</f>
        <v>4388.75</v>
      </c>
      <c r="C44" s="308">
        <f>C45+C57+C76+C83</f>
        <v>32.851921470342525</v>
      </c>
      <c r="D44" s="308"/>
      <c r="E44" s="308">
        <f>E45+E57+E76+E83</f>
        <v>0</v>
      </c>
      <c r="F44" s="308"/>
      <c r="G44" s="308">
        <f>G45+G57+G76+G83</f>
        <v>25278.37</v>
      </c>
      <c r="H44" s="308">
        <f>H45+H57+H76+H83</f>
        <v>6089.55</v>
      </c>
      <c r="I44" s="309">
        <f>I45+I57+I76+I83</f>
        <v>31367.920000000006</v>
      </c>
    </row>
    <row r="45" spans="1:9" ht="24" x14ac:dyDescent="0.2">
      <c r="A45" s="608" t="s">
        <v>10</v>
      </c>
      <c r="B45" s="624">
        <f>SUM(B46:B56)</f>
        <v>1148</v>
      </c>
      <c r="C45" s="313">
        <f>SUM(C46:C56)</f>
        <v>8.6315789473684212</v>
      </c>
      <c r="D45" s="312"/>
      <c r="E45" s="312"/>
      <c r="F45" s="312"/>
      <c r="G45" s="313">
        <f>SUM(G46:G56)</f>
        <v>9944.0799999999981</v>
      </c>
      <c r="H45" s="313">
        <f>SUM(H46:H56)</f>
        <v>2395.5100000000002</v>
      </c>
      <c r="I45" s="317">
        <f>SUM(I46:I56)</f>
        <v>12339.590000000002</v>
      </c>
    </row>
    <row r="46" spans="1:9" x14ac:dyDescent="0.2">
      <c r="A46" s="609" t="s">
        <v>1327</v>
      </c>
      <c r="B46" s="625">
        <v>168</v>
      </c>
      <c r="C46" s="315">
        <f t="shared" ref="C46:C56" si="15">B46/133</f>
        <v>1.263157894736842</v>
      </c>
      <c r="D46" s="316">
        <v>9.048</v>
      </c>
      <c r="E46" s="311">
        <f t="shared" ref="E46:E56" si="16">D46*B46</f>
        <v>1520.0640000000001</v>
      </c>
      <c r="F46" s="314">
        <v>1</v>
      </c>
      <c r="G46" s="315">
        <f t="shared" ref="G46:G56" si="17">ROUND(E46*F46,2)</f>
        <v>1520.06</v>
      </c>
      <c r="H46" s="315">
        <f t="shared" ref="H46:H56" si="18">ROUND(G46*0.2409,2)</f>
        <v>366.18</v>
      </c>
      <c r="I46" s="621">
        <f t="shared" ref="I46:I56" si="19">G46+H46</f>
        <v>1886.24</v>
      </c>
    </row>
    <row r="47" spans="1:9" x14ac:dyDescent="0.2">
      <c r="A47" s="609" t="s">
        <v>1327</v>
      </c>
      <c r="B47" s="625">
        <v>48</v>
      </c>
      <c r="C47" s="315">
        <f t="shared" si="15"/>
        <v>0.36090225563909772</v>
      </c>
      <c r="D47" s="316">
        <v>7.8760000000000003</v>
      </c>
      <c r="E47" s="311">
        <f t="shared" si="16"/>
        <v>378.048</v>
      </c>
      <c r="F47" s="314">
        <v>1</v>
      </c>
      <c r="G47" s="315">
        <f t="shared" si="17"/>
        <v>378.05</v>
      </c>
      <c r="H47" s="315">
        <f t="shared" si="18"/>
        <v>91.07</v>
      </c>
      <c r="I47" s="621">
        <f t="shared" si="19"/>
        <v>469.12</v>
      </c>
    </row>
    <row r="48" spans="1:9" x14ac:dyDescent="0.2">
      <c r="A48" s="609" t="s">
        <v>1327</v>
      </c>
      <c r="B48" s="625">
        <v>210</v>
      </c>
      <c r="C48" s="315">
        <f t="shared" si="15"/>
        <v>1.5789473684210527</v>
      </c>
      <c r="D48" s="316">
        <v>9.048</v>
      </c>
      <c r="E48" s="311">
        <f t="shared" si="16"/>
        <v>1900.08</v>
      </c>
      <c r="F48" s="314">
        <v>1</v>
      </c>
      <c r="G48" s="315">
        <f t="shared" si="17"/>
        <v>1900.08</v>
      </c>
      <c r="H48" s="315">
        <f t="shared" si="18"/>
        <v>457.73</v>
      </c>
      <c r="I48" s="621">
        <f t="shared" si="19"/>
        <v>2357.81</v>
      </c>
    </row>
    <row r="49" spans="1:9" x14ac:dyDescent="0.2">
      <c r="A49" s="609" t="s">
        <v>1327</v>
      </c>
      <c r="B49" s="625">
        <v>120</v>
      </c>
      <c r="C49" s="315">
        <f t="shared" si="15"/>
        <v>0.90225563909774431</v>
      </c>
      <c r="D49" s="316">
        <v>9.048</v>
      </c>
      <c r="E49" s="311">
        <f t="shared" si="16"/>
        <v>1085.76</v>
      </c>
      <c r="F49" s="314">
        <v>1</v>
      </c>
      <c r="G49" s="315">
        <f t="shared" si="17"/>
        <v>1085.76</v>
      </c>
      <c r="H49" s="315">
        <f t="shared" si="18"/>
        <v>261.56</v>
      </c>
      <c r="I49" s="621">
        <f t="shared" si="19"/>
        <v>1347.32</v>
      </c>
    </row>
    <row r="50" spans="1:9" x14ac:dyDescent="0.2">
      <c r="A50" s="609" t="s">
        <v>1327</v>
      </c>
      <c r="B50" s="625">
        <v>224</v>
      </c>
      <c r="C50" s="315">
        <f t="shared" si="15"/>
        <v>1.6842105263157894</v>
      </c>
      <c r="D50" s="316">
        <v>9.048</v>
      </c>
      <c r="E50" s="311">
        <f t="shared" si="16"/>
        <v>2026.752</v>
      </c>
      <c r="F50" s="314">
        <v>1</v>
      </c>
      <c r="G50" s="315">
        <f t="shared" si="17"/>
        <v>2026.75</v>
      </c>
      <c r="H50" s="315">
        <f t="shared" si="18"/>
        <v>488.24</v>
      </c>
      <c r="I50" s="621">
        <f t="shared" si="19"/>
        <v>2514.9899999999998</v>
      </c>
    </row>
    <row r="51" spans="1:9" x14ac:dyDescent="0.2">
      <c r="A51" s="609" t="s">
        <v>1327</v>
      </c>
      <c r="B51" s="625">
        <v>40</v>
      </c>
      <c r="C51" s="315">
        <f t="shared" si="15"/>
        <v>0.3007518796992481</v>
      </c>
      <c r="D51" s="316">
        <v>7.8760000000000003</v>
      </c>
      <c r="E51" s="311">
        <f t="shared" si="16"/>
        <v>315.04000000000002</v>
      </c>
      <c r="F51" s="314">
        <v>1</v>
      </c>
      <c r="G51" s="315">
        <f t="shared" si="17"/>
        <v>315.04000000000002</v>
      </c>
      <c r="H51" s="315">
        <f t="shared" si="18"/>
        <v>75.89</v>
      </c>
      <c r="I51" s="621">
        <f t="shared" si="19"/>
        <v>390.93</v>
      </c>
    </row>
    <row r="52" spans="1:9" x14ac:dyDescent="0.2">
      <c r="A52" s="609" t="s">
        <v>1327</v>
      </c>
      <c r="B52" s="625">
        <v>48</v>
      </c>
      <c r="C52" s="315">
        <f t="shared" si="15"/>
        <v>0.36090225563909772</v>
      </c>
      <c r="D52" s="316">
        <v>9.048</v>
      </c>
      <c r="E52" s="311">
        <f t="shared" si="16"/>
        <v>434.30399999999997</v>
      </c>
      <c r="F52" s="314">
        <v>1</v>
      </c>
      <c r="G52" s="315">
        <f t="shared" si="17"/>
        <v>434.3</v>
      </c>
      <c r="H52" s="315">
        <f t="shared" si="18"/>
        <v>104.62</v>
      </c>
      <c r="I52" s="621">
        <f t="shared" si="19"/>
        <v>538.92000000000007</v>
      </c>
    </row>
    <row r="53" spans="1:9" x14ac:dyDescent="0.2">
      <c r="A53" s="609" t="s">
        <v>1327</v>
      </c>
      <c r="B53" s="625">
        <v>64</v>
      </c>
      <c r="C53" s="315">
        <f t="shared" si="15"/>
        <v>0.48120300751879697</v>
      </c>
      <c r="D53" s="316">
        <v>7.8760000000000003</v>
      </c>
      <c r="E53" s="311">
        <f t="shared" si="16"/>
        <v>504.06400000000002</v>
      </c>
      <c r="F53" s="314">
        <v>1</v>
      </c>
      <c r="G53" s="315">
        <f t="shared" si="17"/>
        <v>504.06</v>
      </c>
      <c r="H53" s="315">
        <f t="shared" si="18"/>
        <v>121.43</v>
      </c>
      <c r="I53" s="621">
        <f t="shared" si="19"/>
        <v>625.49</v>
      </c>
    </row>
    <row r="54" spans="1:9" x14ac:dyDescent="0.2">
      <c r="A54" s="609" t="s">
        <v>1327</v>
      </c>
      <c r="B54" s="625">
        <v>48</v>
      </c>
      <c r="C54" s="315">
        <f t="shared" si="15"/>
        <v>0.36090225563909772</v>
      </c>
      <c r="D54" s="316">
        <v>7.8760000000000003</v>
      </c>
      <c r="E54" s="311">
        <f t="shared" si="16"/>
        <v>378.048</v>
      </c>
      <c r="F54" s="314">
        <v>1</v>
      </c>
      <c r="G54" s="315">
        <f t="shared" si="17"/>
        <v>378.05</v>
      </c>
      <c r="H54" s="315">
        <f t="shared" si="18"/>
        <v>91.07</v>
      </c>
      <c r="I54" s="621">
        <f t="shared" si="19"/>
        <v>469.12</v>
      </c>
    </row>
    <row r="55" spans="1:9" x14ac:dyDescent="0.2">
      <c r="A55" s="609" t="s">
        <v>1327</v>
      </c>
      <c r="B55" s="625">
        <v>130</v>
      </c>
      <c r="C55" s="315">
        <f t="shared" si="15"/>
        <v>0.97744360902255634</v>
      </c>
      <c r="D55" s="316">
        <v>7.8760000000000003</v>
      </c>
      <c r="E55" s="311">
        <f t="shared" si="16"/>
        <v>1023.88</v>
      </c>
      <c r="F55" s="314">
        <v>1</v>
      </c>
      <c r="G55" s="315">
        <f t="shared" si="17"/>
        <v>1023.88</v>
      </c>
      <c r="H55" s="315">
        <f t="shared" si="18"/>
        <v>246.65</v>
      </c>
      <c r="I55" s="621">
        <f t="shared" si="19"/>
        <v>1270.53</v>
      </c>
    </row>
    <row r="56" spans="1:9" x14ac:dyDescent="0.2">
      <c r="A56" s="609" t="s">
        <v>1327</v>
      </c>
      <c r="B56" s="625">
        <v>48</v>
      </c>
      <c r="C56" s="315">
        <f t="shared" si="15"/>
        <v>0.36090225563909772</v>
      </c>
      <c r="D56" s="316">
        <v>7.8760000000000003</v>
      </c>
      <c r="E56" s="311">
        <f t="shared" si="16"/>
        <v>378.048</v>
      </c>
      <c r="F56" s="314">
        <v>1</v>
      </c>
      <c r="G56" s="315">
        <f t="shared" si="17"/>
        <v>378.05</v>
      </c>
      <c r="H56" s="315">
        <f t="shared" si="18"/>
        <v>91.07</v>
      </c>
      <c r="I56" s="621">
        <f t="shared" si="19"/>
        <v>469.12</v>
      </c>
    </row>
    <row r="57" spans="1:9" ht="36" x14ac:dyDescent="0.2">
      <c r="A57" s="608" t="s">
        <v>8</v>
      </c>
      <c r="B57" s="624">
        <f>SUM(B58:B75)</f>
        <v>2382</v>
      </c>
      <c r="C57" s="313">
        <f>SUM(C58:C75)</f>
        <v>17.909774436090224</v>
      </c>
      <c r="D57" s="312"/>
      <c r="E57" s="312"/>
      <c r="F57" s="312"/>
      <c r="G57" s="313">
        <f>SUM(G58:G75)</f>
        <v>12100.409999999998</v>
      </c>
      <c r="H57" s="313">
        <f>SUM(H58:H75)</f>
        <v>2914.9999999999995</v>
      </c>
      <c r="I57" s="317">
        <f>SUM(I58:I75)</f>
        <v>15015.410000000002</v>
      </c>
    </row>
    <row r="58" spans="1:9" x14ac:dyDescent="0.2">
      <c r="A58" s="609" t="s">
        <v>952</v>
      </c>
      <c r="B58" s="625">
        <v>168</v>
      </c>
      <c r="C58" s="315">
        <f t="shared" ref="C58:C75" si="20">B58/133</f>
        <v>1.263157894736842</v>
      </c>
      <c r="D58" s="316">
        <v>4.984</v>
      </c>
      <c r="E58" s="311">
        <f t="shared" ref="E58:E75" si="21">D58*B58</f>
        <v>837.31200000000001</v>
      </c>
      <c r="F58" s="314">
        <v>1</v>
      </c>
      <c r="G58" s="315">
        <f t="shared" ref="G58:G75" si="22">ROUND(E58*F58,2)</f>
        <v>837.31</v>
      </c>
      <c r="H58" s="315">
        <f t="shared" ref="H58:H75" si="23">ROUND(G58*0.2409,2)</f>
        <v>201.71</v>
      </c>
      <c r="I58" s="621">
        <f t="shared" ref="I58:I75" si="24">G58+H58</f>
        <v>1039.02</v>
      </c>
    </row>
    <row r="59" spans="1:9" x14ac:dyDescent="0.2">
      <c r="A59" s="609" t="s">
        <v>952</v>
      </c>
      <c r="B59" s="625">
        <v>194</v>
      </c>
      <c r="C59" s="315">
        <f t="shared" si="20"/>
        <v>1.4586466165413534</v>
      </c>
      <c r="D59" s="316">
        <v>4.984</v>
      </c>
      <c r="E59" s="311">
        <f t="shared" si="21"/>
        <v>966.89599999999996</v>
      </c>
      <c r="F59" s="314">
        <v>1</v>
      </c>
      <c r="G59" s="315">
        <f t="shared" si="22"/>
        <v>966.9</v>
      </c>
      <c r="H59" s="315">
        <f t="shared" si="23"/>
        <v>232.93</v>
      </c>
      <c r="I59" s="621">
        <f t="shared" si="24"/>
        <v>1199.83</v>
      </c>
    </row>
    <row r="60" spans="1:9" x14ac:dyDescent="0.2">
      <c r="A60" s="609" t="s">
        <v>952</v>
      </c>
      <c r="B60" s="625">
        <v>222</v>
      </c>
      <c r="C60" s="315">
        <f t="shared" si="20"/>
        <v>1.6691729323308271</v>
      </c>
      <c r="D60" s="316">
        <v>4.984</v>
      </c>
      <c r="E60" s="311">
        <f t="shared" si="21"/>
        <v>1106.4480000000001</v>
      </c>
      <c r="F60" s="314">
        <v>1</v>
      </c>
      <c r="G60" s="315">
        <f t="shared" si="22"/>
        <v>1106.45</v>
      </c>
      <c r="H60" s="315">
        <f t="shared" si="23"/>
        <v>266.54000000000002</v>
      </c>
      <c r="I60" s="621">
        <f t="shared" si="24"/>
        <v>1372.99</v>
      </c>
    </row>
    <row r="61" spans="1:9" x14ac:dyDescent="0.2">
      <c r="A61" s="609" t="s">
        <v>952</v>
      </c>
      <c r="B61" s="625">
        <v>72</v>
      </c>
      <c r="C61" s="315">
        <f t="shared" si="20"/>
        <v>0.54135338345864659</v>
      </c>
      <c r="D61" s="316">
        <v>4.984</v>
      </c>
      <c r="E61" s="311">
        <f t="shared" si="21"/>
        <v>358.84800000000001</v>
      </c>
      <c r="F61" s="314">
        <v>1</v>
      </c>
      <c r="G61" s="315">
        <f t="shared" si="22"/>
        <v>358.85</v>
      </c>
      <c r="H61" s="315">
        <f t="shared" si="23"/>
        <v>86.45</v>
      </c>
      <c r="I61" s="621">
        <f t="shared" si="24"/>
        <v>445.3</v>
      </c>
    </row>
    <row r="62" spans="1:9" x14ac:dyDescent="0.2">
      <c r="A62" s="609" t="s">
        <v>952</v>
      </c>
      <c r="B62" s="625">
        <f>216+8</f>
        <v>224</v>
      </c>
      <c r="C62" s="315">
        <f t="shared" si="20"/>
        <v>1.6842105263157894</v>
      </c>
      <c r="D62" s="316">
        <v>4.984</v>
      </c>
      <c r="E62" s="311">
        <f t="shared" si="21"/>
        <v>1116.4159999999999</v>
      </c>
      <c r="F62" s="314">
        <v>1</v>
      </c>
      <c r="G62" s="315">
        <f t="shared" si="22"/>
        <v>1116.42</v>
      </c>
      <c r="H62" s="315">
        <f t="shared" si="23"/>
        <v>268.95</v>
      </c>
      <c r="I62" s="621">
        <f t="shared" si="24"/>
        <v>1385.3700000000001</v>
      </c>
    </row>
    <row r="63" spans="1:9" x14ac:dyDescent="0.2">
      <c r="A63" s="609" t="s">
        <v>952</v>
      </c>
      <c r="B63" s="625">
        <v>76</v>
      </c>
      <c r="C63" s="315">
        <f t="shared" si="20"/>
        <v>0.5714285714285714</v>
      </c>
      <c r="D63" s="316">
        <v>4.984</v>
      </c>
      <c r="E63" s="311">
        <f t="shared" si="21"/>
        <v>378.78399999999999</v>
      </c>
      <c r="F63" s="314">
        <v>1</v>
      </c>
      <c r="G63" s="315">
        <f t="shared" si="22"/>
        <v>378.78</v>
      </c>
      <c r="H63" s="315">
        <f t="shared" si="23"/>
        <v>91.25</v>
      </c>
      <c r="I63" s="621">
        <f t="shared" si="24"/>
        <v>470.03</v>
      </c>
    </row>
    <row r="64" spans="1:9" x14ac:dyDescent="0.2">
      <c r="A64" s="609" t="s">
        <v>952</v>
      </c>
      <c r="B64" s="625">
        <v>158</v>
      </c>
      <c r="C64" s="315">
        <f t="shared" si="20"/>
        <v>1.1879699248120301</v>
      </c>
      <c r="D64" s="316">
        <v>4.984</v>
      </c>
      <c r="E64" s="311">
        <f t="shared" si="21"/>
        <v>787.47199999999998</v>
      </c>
      <c r="F64" s="314">
        <v>1</v>
      </c>
      <c r="G64" s="315">
        <f t="shared" si="22"/>
        <v>787.47</v>
      </c>
      <c r="H64" s="315">
        <f t="shared" si="23"/>
        <v>189.7</v>
      </c>
      <c r="I64" s="621">
        <f t="shared" si="24"/>
        <v>977.17000000000007</v>
      </c>
    </row>
    <row r="65" spans="1:9" x14ac:dyDescent="0.2">
      <c r="A65" s="609" t="s">
        <v>952</v>
      </c>
      <c r="B65" s="625">
        <f>188+14</f>
        <v>202</v>
      </c>
      <c r="C65" s="315">
        <f t="shared" si="20"/>
        <v>1.518796992481203</v>
      </c>
      <c r="D65" s="316">
        <v>4.984</v>
      </c>
      <c r="E65" s="311">
        <f t="shared" si="21"/>
        <v>1006.768</v>
      </c>
      <c r="F65" s="314">
        <v>1</v>
      </c>
      <c r="G65" s="315">
        <f t="shared" si="22"/>
        <v>1006.77</v>
      </c>
      <c r="H65" s="315">
        <f t="shared" si="23"/>
        <v>242.53</v>
      </c>
      <c r="I65" s="621">
        <f t="shared" si="24"/>
        <v>1249.3</v>
      </c>
    </row>
    <row r="66" spans="1:9" x14ac:dyDescent="0.2">
      <c r="A66" s="609" t="s">
        <v>952</v>
      </c>
      <c r="B66" s="625">
        <v>230</v>
      </c>
      <c r="C66" s="315">
        <f t="shared" si="20"/>
        <v>1.7293233082706767</v>
      </c>
      <c r="D66" s="316">
        <v>4.984</v>
      </c>
      <c r="E66" s="311">
        <f t="shared" si="21"/>
        <v>1146.32</v>
      </c>
      <c r="F66" s="314">
        <v>1</v>
      </c>
      <c r="G66" s="315">
        <f t="shared" si="22"/>
        <v>1146.32</v>
      </c>
      <c r="H66" s="315">
        <f t="shared" si="23"/>
        <v>276.14999999999998</v>
      </c>
      <c r="I66" s="621">
        <f t="shared" si="24"/>
        <v>1422.4699999999998</v>
      </c>
    </row>
    <row r="67" spans="1:9" x14ac:dyDescent="0.2">
      <c r="A67" s="609" t="s">
        <v>952</v>
      </c>
      <c r="B67" s="625">
        <f>10+66</f>
        <v>76</v>
      </c>
      <c r="C67" s="315">
        <f t="shared" si="20"/>
        <v>0.5714285714285714</v>
      </c>
      <c r="D67" s="316">
        <v>4.984</v>
      </c>
      <c r="E67" s="311">
        <f t="shared" si="21"/>
        <v>378.78399999999999</v>
      </c>
      <c r="F67" s="314">
        <v>1</v>
      </c>
      <c r="G67" s="315">
        <f t="shared" si="22"/>
        <v>378.78</v>
      </c>
      <c r="H67" s="315">
        <f t="shared" si="23"/>
        <v>91.25</v>
      </c>
      <c r="I67" s="621">
        <f t="shared" si="24"/>
        <v>470.03</v>
      </c>
    </row>
    <row r="68" spans="1:9" x14ac:dyDescent="0.2">
      <c r="A68" s="609" t="s">
        <v>952</v>
      </c>
      <c r="B68" s="625">
        <f>178+14</f>
        <v>192</v>
      </c>
      <c r="C68" s="315">
        <f t="shared" si="20"/>
        <v>1.4436090225563909</v>
      </c>
      <c r="D68" s="316">
        <v>5.8179999999999996</v>
      </c>
      <c r="E68" s="311">
        <f t="shared" si="21"/>
        <v>1117.056</v>
      </c>
      <c r="F68" s="314">
        <v>1</v>
      </c>
      <c r="G68" s="315">
        <f t="shared" si="22"/>
        <v>1117.06</v>
      </c>
      <c r="H68" s="315">
        <f t="shared" si="23"/>
        <v>269.10000000000002</v>
      </c>
      <c r="I68" s="621">
        <f t="shared" si="24"/>
        <v>1386.1599999999999</v>
      </c>
    </row>
    <row r="69" spans="1:9" x14ac:dyDescent="0.2">
      <c r="A69" s="609" t="s">
        <v>952</v>
      </c>
      <c r="B69" s="625">
        <f>152+6</f>
        <v>158</v>
      </c>
      <c r="C69" s="315">
        <f t="shared" si="20"/>
        <v>1.1879699248120301</v>
      </c>
      <c r="D69" s="316">
        <v>4.984</v>
      </c>
      <c r="E69" s="311">
        <f t="shared" si="21"/>
        <v>787.47199999999998</v>
      </c>
      <c r="F69" s="314">
        <v>1</v>
      </c>
      <c r="G69" s="315">
        <f t="shared" si="22"/>
        <v>787.47</v>
      </c>
      <c r="H69" s="315">
        <f t="shared" si="23"/>
        <v>189.7</v>
      </c>
      <c r="I69" s="621">
        <f t="shared" si="24"/>
        <v>977.17000000000007</v>
      </c>
    </row>
    <row r="70" spans="1:9" x14ac:dyDescent="0.2">
      <c r="A70" s="609" t="s">
        <v>952</v>
      </c>
      <c r="B70" s="625">
        <v>48</v>
      </c>
      <c r="C70" s="315">
        <f t="shared" si="20"/>
        <v>0.36090225563909772</v>
      </c>
      <c r="D70" s="316">
        <v>4.984</v>
      </c>
      <c r="E70" s="311">
        <f t="shared" si="21"/>
        <v>239.232</v>
      </c>
      <c r="F70" s="314">
        <v>1</v>
      </c>
      <c r="G70" s="315">
        <f t="shared" si="22"/>
        <v>239.23</v>
      </c>
      <c r="H70" s="315">
        <f t="shared" si="23"/>
        <v>57.63</v>
      </c>
      <c r="I70" s="621">
        <f t="shared" si="24"/>
        <v>296.86</v>
      </c>
    </row>
    <row r="71" spans="1:9" x14ac:dyDescent="0.2">
      <c r="A71" s="609" t="s">
        <v>952</v>
      </c>
      <c r="B71" s="625">
        <f>128+14+6</f>
        <v>148</v>
      </c>
      <c r="C71" s="315">
        <f t="shared" si="20"/>
        <v>1.112781954887218</v>
      </c>
      <c r="D71" s="316">
        <v>4.984</v>
      </c>
      <c r="E71" s="311">
        <f t="shared" si="21"/>
        <v>737.63199999999995</v>
      </c>
      <c r="F71" s="314">
        <v>1</v>
      </c>
      <c r="G71" s="315">
        <f t="shared" si="22"/>
        <v>737.63</v>
      </c>
      <c r="H71" s="315">
        <f t="shared" si="23"/>
        <v>177.7</v>
      </c>
      <c r="I71" s="621">
        <f t="shared" si="24"/>
        <v>915.32999999999993</v>
      </c>
    </row>
    <row r="72" spans="1:9" x14ac:dyDescent="0.2">
      <c r="A72" s="609" t="s">
        <v>952</v>
      </c>
      <c r="B72" s="625">
        <v>34</v>
      </c>
      <c r="C72" s="315">
        <f t="shared" si="20"/>
        <v>0.25563909774436089</v>
      </c>
      <c r="D72" s="316">
        <v>4.984</v>
      </c>
      <c r="E72" s="311">
        <f t="shared" si="21"/>
        <v>169.45599999999999</v>
      </c>
      <c r="F72" s="314">
        <v>1</v>
      </c>
      <c r="G72" s="315">
        <f t="shared" si="22"/>
        <v>169.46</v>
      </c>
      <c r="H72" s="315">
        <f t="shared" si="23"/>
        <v>40.82</v>
      </c>
      <c r="I72" s="621">
        <f t="shared" si="24"/>
        <v>210.28</v>
      </c>
    </row>
    <row r="73" spans="1:9" x14ac:dyDescent="0.2">
      <c r="A73" s="609" t="s">
        <v>952</v>
      </c>
      <c r="B73" s="625">
        <v>82</v>
      </c>
      <c r="C73" s="315">
        <f t="shared" si="20"/>
        <v>0.61654135338345861</v>
      </c>
      <c r="D73" s="316">
        <v>5.8179999999999996</v>
      </c>
      <c r="E73" s="311">
        <f t="shared" si="21"/>
        <v>477.07599999999996</v>
      </c>
      <c r="F73" s="314">
        <v>1</v>
      </c>
      <c r="G73" s="315">
        <f t="shared" si="22"/>
        <v>477.08</v>
      </c>
      <c r="H73" s="315">
        <f t="shared" si="23"/>
        <v>114.93</v>
      </c>
      <c r="I73" s="621">
        <f t="shared" si="24"/>
        <v>592.01</v>
      </c>
    </row>
    <row r="74" spans="1:9" x14ac:dyDescent="0.2">
      <c r="A74" s="609" t="s">
        <v>952</v>
      </c>
      <c r="B74" s="625">
        <f>72+20</f>
        <v>92</v>
      </c>
      <c r="C74" s="315">
        <f t="shared" si="20"/>
        <v>0.69172932330827064</v>
      </c>
      <c r="D74" s="316">
        <v>4.984</v>
      </c>
      <c r="E74" s="311">
        <f t="shared" si="21"/>
        <v>458.52800000000002</v>
      </c>
      <c r="F74" s="314">
        <v>1</v>
      </c>
      <c r="G74" s="315">
        <f t="shared" si="22"/>
        <v>458.53</v>
      </c>
      <c r="H74" s="315">
        <f t="shared" si="23"/>
        <v>110.46</v>
      </c>
      <c r="I74" s="621">
        <f t="shared" si="24"/>
        <v>568.99</v>
      </c>
    </row>
    <row r="75" spans="1:9" x14ac:dyDescent="0.2">
      <c r="A75" s="609" t="s">
        <v>952</v>
      </c>
      <c r="B75" s="625">
        <v>6</v>
      </c>
      <c r="C75" s="315">
        <f t="shared" si="20"/>
        <v>4.5112781954887216E-2</v>
      </c>
      <c r="D75" s="316">
        <v>4.984</v>
      </c>
      <c r="E75" s="311">
        <f t="shared" si="21"/>
        <v>29.904</v>
      </c>
      <c r="F75" s="314">
        <v>1</v>
      </c>
      <c r="G75" s="315">
        <f t="shared" si="22"/>
        <v>29.9</v>
      </c>
      <c r="H75" s="315">
        <f t="shared" si="23"/>
        <v>7.2</v>
      </c>
      <c r="I75" s="621">
        <f t="shared" si="24"/>
        <v>37.1</v>
      </c>
    </row>
    <row r="76" spans="1:9" ht="36" x14ac:dyDescent="0.2">
      <c r="A76" s="608" t="s">
        <v>9</v>
      </c>
      <c r="B76" s="624">
        <f>SUM(B77:B82)</f>
        <v>710</v>
      </c>
      <c r="C76" s="313">
        <f>SUM(C77:C82)</f>
        <v>5.3383458646616537</v>
      </c>
      <c r="D76" s="312"/>
      <c r="E76" s="312"/>
      <c r="F76" s="312"/>
      <c r="G76" s="313">
        <f>SUM(G77:G82)</f>
        <v>2800.9500000000003</v>
      </c>
      <c r="H76" s="313">
        <f>SUM(H77:H82)</f>
        <v>674.75</v>
      </c>
      <c r="I76" s="317">
        <f>SUM(I77:I82)</f>
        <v>3475.7</v>
      </c>
    </row>
    <row r="77" spans="1:9" x14ac:dyDescent="0.2">
      <c r="A77" s="609" t="s">
        <v>1328</v>
      </c>
      <c r="B77" s="625">
        <v>120</v>
      </c>
      <c r="C77" s="315">
        <f t="shared" ref="C77:C82" si="25">B77/133</f>
        <v>0.90225563909774431</v>
      </c>
      <c r="D77" s="316">
        <v>3.9449999999999998</v>
      </c>
      <c r="E77" s="311">
        <f>D77*B77</f>
        <v>473.4</v>
      </c>
      <c r="F77" s="314">
        <v>1</v>
      </c>
      <c r="G77" s="315">
        <f>ROUND(E77*F77,2)</f>
        <v>473.4</v>
      </c>
      <c r="H77" s="315">
        <f>ROUND(G77*0.2409,2)</f>
        <v>114.04</v>
      </c>
      <c r="I77" s="621">
        <f>G77+H77</f>
        <v>587.43999999999994</v>
      </c>
    </row>
    <row r="78" spans="1:9" x14ac:dyDescent="0.2">
      <c r="A78" s="609" t="s">
        <v>1328</v>
      </c>
      <c r="B78" s="625">
        <v>136</v>
      </c>
      <c r="C78" s="315">
        <f t="shared" si="25"/>
        <v>1.0225563909774436</v>
      </c>
      <c r="D78" s="316">
        <v>3.9449999999999998</v>
      </c>
      <c r="E78" s="311">
        <f>D78*B78</f>
        <v>536.52</v>
      </c>
      <c r="F78" s="314">
        <v>1</v>
      </c>
      <c r="G78" s="315">
        <f>ROUND(E78*F78,2)</f>
        <v>536.52</v>
      </c>
      <c r="H78" s="315">
        <f>ROUND(G78*0.2409,2)</f>
        <v>129.25</v>
      </c>
      <c r="I78" s="621">
        <f>G78+H78</f>
        <v>665.77</v>
      </c>
    </row>
    <row r="79" spans="1:9" x14ac:dyDescent="0.2">
      <c r="A79" s="609" t="s">
        <v>1328</v>
      </c>
      <c r="B79" s="625">
        <v>200</v>
      </c>
      <c r="C79" s="315">
        <f t="shared" si="25"/>
        <v>1.5037593984962405</v>
      </c>
      <c r="D79" s="316">
        <v>3.9449999999999998</v>
      </c>
      <c r="E79" s="311">
        <f>D79*B79</f>
        <v>789</v>
      </c>
      <c r="F79" s="314">
        <v>1</v>
      </c>
      <c r="G79" s="315">
        <f>ROUND(E79*F79,2)</f>
        <v>789</v>
      </c>
      <c r="H79" s="315">
        <f>ROUND(G79*0.2409,2)</f>
        <v>190.07</v>
      </c>
      <c r="I79" s="621">
        <f>G79+H79</f>
        <v>979.06999999999994</v>
      </c>
    </row>
    <row r="80" spans="1:9" x14ac:dyDescent="0.2">
      <c r="A80" s="609" t="s">
        <v>1328</v>
      </c>
      <c r="B80" s="625">
        <v>38</v>
      </c>
      <c r="C80" s="315">
        <f t="shared" si="25"/>
        <v>0.2857142857142857</v>
      </c>
      <c r="D80" s="316">
        <v>3.9449999999999998</v>
      </c>
      <c r="E80" s="311">
        <f>D80*B80</f>
        <v>149.91</v>
      </c>
      <c r="F80" s="314">
        <v>1</v>
      </c>
      <c r="G80" s="315">
        <f>ROUND(E80*F80,2)</f>
        <v>149.91</v>
      </c>
      <c r="H80" s="315">
        <f>ROUND(G80*0.2409,2)</f>
        <v>36.11</v>
      </c>
      <c r="I80" s="621">
        <f>G80+H80</f>
        <v>186.01999999999998</v>
      </c>
    </row>
    <row r="81" spans="1:9" x14ac:dyDescent="0.2">
      <c r="A81" s="675" t="s">
        <v>1328</v>
      </c>
      <c r="B81" s="676">
        <v>20</v>
      </c>
      <c r="C81" s="677">
        <f t="shared" si="25"/>
        <v>0.15037593984962405</v>
      </c>
      <c r="D81" s="678">
        <v>3.9449999999999998</v>
      </c>
      <c r="E81" s="311">
        <f t="shared" ref="E81:E82" si="26">D81*B81</f>
        <v>78.899999999999991</v>
      </c>
      <c r="F81" s="314">
        <v>1</v>
      </c>
      <c r="G81" s="315">
        <f t="shared" ref="G81:G82" si="27">ROUND(E81*F81,2)</f>
        <v>78.900000000000006</v>
      </c>
      <c r="H81" s="315">
        <f t="shared" ref="H81:H82" si="28">ROUND(G81*0.2409,2)</f>
        <v>19.010000000000002</v>
      </c>
      <c r="I81" s="621">
        <f t="shared" ref="I81:I82" si="29">G81+H81</f>
        <v>97.910000000000011</v>
      </c>
    </row>
    <row r="82" spans="1:9" x14ac:dyDescent="0.2">
      <c r="A82" s="675" t="s">
        <v>1328</v>
      </c>
      <c r="B82" s="676">
        <v>196</v>
      </c>
      <c r="C82" s="677">
        <f t="shared" si="25"/>
        <v>1.4736842105263157</v>
      </c>
      <c r="D82" s="678">
        <v>3.9449999999999998</v>
      </c>
      <c r="E82" s="311">
        <f t="shared" si="26"/>
        <v>773.21999999999991</v>
      </c>
      <c r="F82" s="314">
        <v>1</v>
      </c>
      <c r="G82" s="315">
        <f t="shared" si="27"/>
        <v>773.22</v>
      </c>
      <c r="H82" s="315">
        <f t="shared" si="28"/>
        <v>186.27</v>
      </c>
      <c r="I82" s="621">
        <f t="shared" si="29"/>
        <v>959.49</v>
      </c>
    </row>
    <row r="83" spans="1:9" ht="24" x14ac:dyDescent="0.2">
      <c r="A83" s="608" t="s">
        <v>7</v>
      </c>
      <c r="B83" s="626">
        <f>B84+B85</f>
        <v>148.75</v>
      </c>
      <c r="C83" s="313">
        <f>C84+C85</f>
        <v>0.97222222222222221</v>
      </c>
      <c r="D83" s="313"/>
      <c r="E83" s="313"/>
      <c r="F83" s="313"/>
      <c r="G83" s="313">
        <f>G84+G85</f>
        <v>432.93</v>
      </c>
      <c r="H83" s="313">
        <f>H84+H85</f>
        <v>104.29</v>
      </c>
      <c r="I83" s="317">
        <f>I84+I85</f>
        <v>537.22</v>
      </c>
    </row>
    <row r="84" spans="1:9" x14ac:dyDescent="0.2">
      <c r="A84" s="609" t="s">
        <v>63</v>
      </c>
      <c r="B84" s="625">
        <v>34</v>
      </c>
      <c r="C84" s="315">
        <f>B84/153</f>
        <v>0.22222222222222221</v>
      </c>
      <c r="D84" s="316">
        <v>3.2290000000000001</v>
      </c>
      <c r="E84" s="311">
        <f>D84*B84</f>
        <v>109.786</v>
      </c>
      <c r="F84" s="314">
        <v>1</v>
      </c>
      <c r="G84" s="315">
        <f>ROUND(E84*F84,2)</f>
        <v>109.79</v>
      </c>
      <c r="H84" s="315">
        <f>ROUND(G84*0.2409,2)</f>
        <v>26.45</v>
      </c>
      <c r="I84" s="621">
        <f>G84+H84</f>
        <v>136.24</v>
      </c>
    </row>
    <row r="85" spans="1:9" x14ac:dyDescent="0.2">
      <c r="A85" s="609" t="s">
        <v>1323</v>
      </c>
      <c r="B85" s="625">
        <v>114.75</v>
      </c>
      <c r="C85" s="315">
        <f>B85/153</f>
        <v>0.75</v>
      </c>
      <c r="D85" s="316">
        <v>2.8159999999999998</v>
      </c>
      <c r="E85" s="311">
        <f>B85*D85</f>
        <v>323.13599999999997</v>
      </c>
      <c r="F85" s="314">
        <v>1</v>
      </c>
      <c r="G85" s="315">
        <f>ROUND(E85*F85,2)</f>
        <v>323.14</v>
      </c>
      <c r="H85" s="315">
        <f>ROUND(G85*0.2409,2)</f>
        <v>77.84</v>
      </c>
      <c r="I85" s="621">
        <f>G85+H85</f>
        <v>400.98</v>
      </c>
    </row>
    <row r="86" spans="1:9" s="300" customFormat="1" ht="17.45" customHeight="1" x14ac:dyDescent="0.2">
      <c r="A86" s="607" t="s">
        <v>1324</v>
      </c>
      <c r="B86" s="623">
        <f>B87+B122+B147+B155</f>
        <v>6596</v>
      </c>
      <c r="C86" s="308">
        <f>C87+C122+C147+C155</f>
        <v>43.111111111111107</v>
      </c>
      <c r="D86" s="307"/>
      <c r="E86" s="307"/>
      <c r="F86" s="307"/>
      <c r="G86" s="308">
        <f>G87+G122+G147+G155</f>
        <v>34756.069999999992</v>
      </c>
      <c r="H86" s="308">
        <f>H87+H122+H147+H155</f>
        <v>8372.76</v>
      </c>
      <c r="I86" s="309">
        <f>I87+I122+I147+I155</f>
        <v>43128.829999999994</v>
      </c>
    </row>
    <row r="87" spans="1:9" ht="30" customHeight="1" x14ac:dyDescent="0.2">
      <c r="A87" s="608" t="s">
        <v>10</v>
      </c>
      <c r="B87" s="624">
        <f>SUM(B88:B121)</f>
        <v>1930</v>
      </c>
      <c r="C87" s="313">
        <f>SUM(C88:C121)</f>
        <v>12.61437908496732</v>
      </c>
      <c r="D87" s="313"/>
      <c r="E87" s="313"/>
      <c r="F87" s="313"/>
      <c r="G87" s="313">
        <f>SUM(G88:G121)</f>
        <v>14634.679999999995</v>
      </c>
      <c r="H87" s="313">
        <f>SUM(H88:H121)</f>
        <v>3525.5</v>
      </c>
      <c r="I87" s="317">
        <f>SUM(I88:I121)</f>
        <v>18160.179999999997</v>
      </c>
    </row>
    <row r="88" spans="1:9" ht="12" customHeight="1" x14ac:dyDescent="0.2">
      <c r="A88" s="609" t="s">
        <v>77</v>
      </c>
      <c r="B88" s="625">
        <v>70</v>
      </c>
      <c r="C88" s="315">
        <f t="shared" ref="C88:C121" si="30">B88/153</f>
        <v>0.45751633986928103</v>
      </c>
      <c r="D88" s="316">
        <v>9.5820000000000007</v>
      </c>
      <c r="E88" s="311">
        <f t="shared" ref="E88:E121" si="31">D88*B88</f>
        <v>670.74</v>
      </c>
      <c r="F88" s="314">
        <v>1</v>
      </c>
      <c r="G88" s="315">
        <f t="shared" ref="G88:G121" si="32">ROUND(E88*F88,2)</f>
        <v>670.74</v>
      </c>
      <c r="H88" s="315">
        <f t="shared" ref="H88:H121" si="33">ROUND(G88*0.2409,2)</f>
        <v>161.58000000000001</v>
      </c>
      <c r="I88" s="621">
        <f t="shared" ref="I88:I121" si="34">G88+H88</f>
        <v>832.32</v>
      </c>
    </row>
    <row r="89" spans="1:9" ht="12" customHeight="1" x14ac:dyDescent="0.2">
      <c r="A89" s="609" t="s">
        <v>1329</v>
      </c>
      <c r="B89" s="625">
        <v>48</v>
      </c>
      <c r="C89" s="315">
        <f t="shared" si="30"/>
        <v>0.31372549019607843</v>
      </c>
      <c r="D89" s="316">
        <v>6.5019999999999998</v>
      </c>
      <c r="E89" s="311">
        <f t="shared" si="31"/>
        <v>312.096</v>
      </c>
      <c r="F89" s="314">
        <v>1</v>
      </c>
      <c r="G89" s="315">
        <f t="shared" si="32"/>
        <v>312.10000000000002</v>
      </c>
      <c r="H89" s="315">
        <f t="shared" si="33"/>
        <v>75.180000000000007</v>
      </c>
      <c r="I89" s="621">
        <f t="shared" si="34"/>
        <v>387.28000000000003</v>
      </c>
    </row>
    <row r="90" spans="1:9" ht="12" customHeight="1" x14ac:dyDescent="0.2">
      <c r="A90" s="609" t="s">
        <v>1329</v>
      </c>
      <c r="B90" s="625">
        <v>72</v>
      </c>
      <c r="C90" s="315">
        <f t="shared" si="30"/>
        <v>0.47058823529411764</v>
      </c>
      <c r="D90" s="316">
        <v>7.3860000000000001</v>
      </c>
      <c r="E90" s="311">
        <f t="shared" si="31"/>
        <v>531.79200000000003</v>
      </c>
      <c r="F90" s="314">
        <v>1</v>
      </c>
      <c r="G90" s="315">
        <f t="shared" si="32"/>
        <v>531.79</v>
      </c>
      <c r="H90" s="315">
        <f t="shared" si="33"/>
        <v>128.11000000000001</v>
      </c>
      <c r="I90" s="621">
        <f t="shared" si="34"/>
        <v>659.9</v>
      </c>
    </row>
    <row r="91" spans="1:9" ht="12" customHeight="1" x14ac:dyDescent="0.2">
      <c r="A91" s="609" t="s">
        <v>1329</v>
      </c>
      <c r="B91" s="625">
        <v>68</v>
      </c>
      <c r="C91" s="315">
        <f t="shared" si="30"/>
        <v>0.44444444444444442</v>
      </c>
      <c r="D91" s="316">
        <v>7.3860000000000001</v>
      </c>
      <c r="E91" s="311">
        <f t="shared" si="31"/>
        <v>502.24799999999999</v>
      </c>
      <c r="F91" s="314">
        <v>1</v>
      </c>
      <c r="G91" s="315">
        <f t="shared" si="32"/>
        <v>502.25</v>
      </c>
      <c r="H91" s="315">
        <f t="shared" si="33"/>
        <v>120.99</v>
      </c>
      <c r="I91" s="621">
        <f t="shared" si="34"/>
        <v>623.24</v>
      </c>
    </row>
    <row r="92" spans="1:9" ht="12" customHeight="1" x14ac:dyDescent="0.2">
      <c r="A92" s="609" t="s">
        <v>1329</v>
      </c>
      <c r="B92" s="625">
        <v>76</v>
      </c>
      <c r="C92" s="315">
        <f t="shared" si="30"/>
        <v>0.49673202614379086</v>
      </c>
      <c r="D92" s="316">
        <v>7.3860000000000001</v>
      </c>
      <c r="E92" s="311">
        <f t="shared" si="31"/>
        <v>561.33600000000001</v>
      </c>
      <c r="F92" s="314">
        <v>1</v>
      </c>
      <c r="G92" s="315">
        <f t="shared" si="32"/>
        <v>561.34</v>
      </c>
      <c r="H92" s="315">
        <f t="shared" si="33"/>
        <v>135.22999999999999</v>
      </c>
      <c r="I92" s="621">
        <f t="shared" si="34"/>
        <v>696.57</v>
      </c>
    </row>
    <row r="93" spans="1:9" ht="12" customHeight="1" x14ac:dyDescent="0.2">
      <c r="A93" s="609" t="s">
        <v>1329</v>
      </c>
      <c r="B93" s="625">
        <v>72</v>
      </c>
      <c r="C93" s="315">
        <f t="shared" si="30"/>
        <v>0.47058823529411764</v>
      </c>
      <c r="D93" s="316">
        <v>7.3860000000000001</v>
      </c>
      <c r="E93" s="311">
        <f t="shared" si="31"/>
        <v>531.79200000000003</v>
      </c>
      <c r="F93" s="314">
        <v>1</v>
      </c>
      <c r="G93" s="315">
        <f t="shared" si="32"/>
        <v>531.79</v>
      </c>
      <c r="H93" s="315">
        <f t="shared" si="33"/>
        <v>128.11000000000001</v>
      </c>
      <c r="I93" s="621">
        <f t="shared" si="34"/>
        <v>659.9</v>
      </c>
    </row>
    <row r="94" spans="1:9" ht="12" customHeight="1" x14ac:dyDescent="0.2">
      <c r="A94" s="609" t="s">
        <v>1329</v>
      </c>
      <c r="B94" s="625">
        <v>36</v>
      </c>
      <c r="C94" s="315">
        <f t="shared" si="30"/>
        <v>0.23529411764705882</v>
      </c>
      <c r="D94" s="316">
        <v>7.3860000000000001</v>
      </c>
      <c r="E94" s="311">
        <f t="shared" si="31"/>
        <v>265.89600000000002</v>
      </c>
      <c r="F94" s="314">
        <v>1</v>
      </c>
      <c r="G94" s="315">
        <f t="shared" si="32"/>
        <v>265.89999999999998</v>
      </c>
      <c r="H94" s="315">
        <f t="shared" si="33"/>
        <v>64.06</v>
      </c>
      <c r="I94" s="621">
        <f t="shared" si="34"/>
        <v>329.96</v>
      </c>
    </row>
    <row r="95" spans="1:9" ht="12" customHeight="1" x14ac:dyDescent="0.2">
      <c r="A95" s="609" t="s">
        <v>1330</v>
      </c>
      <c r="B95" s="625">
        <v>26</v>
      </c>
      <c r="C95" s="315">
        <f t="shared" si="30"/>
        <v>0.16993464052287582</v>
      </c>
      <c r="D95" s="316">
        <v>8.6159999999999997</v>
      </c>
      <c r="E95" s="311">
        <f t="shared" si="31"/>
        <v>224.01599999999999</v>
      </c>
      <c r="F95" s="314">
        <v>1</v>
      </c>
      <c r="G95" s="315">
        <f t="shared" si="32"/>
        <v>224.02</v>
      </c>
      <c r="H95" s="315">
        <f t="shared" si="33"/>
        <v>53.97</v>
      </c>
      <c r="I95" s="621">
        <f t="shared" si="34"/>
        <v>277.99</v>
      </c>
    </row>
    <row r="96" spans="1:9" ht="12" customHeight="1" x14ac:dyDescent="0.2">
      <c r="A96" s="609" t="s">
        <v>1330</v>
      </c>
      <c r="B96" s="625">
        <v>120</v>
      </c>
      <c r="C96" s="315">
        <f t="shared" si="30"/>
        <v>0.78431372549019607</v>
      </c>
      <c r="D96" s="316">
        <v>8.6159999999999997</v>
      </c>
      <c r="E96" s="311">
        <f t="shared" si="31"/>
        <v>1033.92</v>
      </c>
      <c r="F96" s="314">
        <v>1</v>
      </c>
      <c r="G96" s="315">
        <f t="shared" si="32"/>
        <v>1033.92</v>
      </c>
      <c r="H96" s="315">
        <f t="shared" si="33"/>
        <v>249.07</v>
      </c>
      <c r="I96" s="621">
        <f t="shared" si="34"/>
        <v>1282.99</v>
      </c>
    </row>
    <row r="97" spans="1:9" ht="12" customHeight="1" x14ac:dyDescent="0.2">
      <c r="A97" s="609" t="s">
        <v>1330</v>
      </c>
      <c r="B97" s="625">
        <v>67</v>
      </c>
      <c r="C97" s="315">
        <f t="shared" si="30"/>
        <v>0.43790849673202614</v>
      </c>
      <c r="D97" s="316">
        <v>8.6159999999999997</v>
      </c>
      <c r="E97" s="311">
        <f t="shared" si="31"/>
        <v>577.27199999999993</v>
      </c>
      <c r="F97" s="314">
        <v>1</v>
      </c>
      <c r="G97" s="315">
        <f t="shared" si="32"/>
        <v>577.27</v>
      </c>
      <c r="H97" s="315">
        <f t="shared" si="33"/>
        <v>139.06</v>
      </c>
      <c r="I97" s="621">
        <f t="shared" si="34"/>
        <v>716.32999999999993</v>
      </c>
    </row>
    <row r="98" spans="1:9" ht="12" customHeight="1" x14ac:dyDescent="0.2">
      <c r="A98" s="609" t="s">
        <v>1330</v>
      </c>
      <c r="B98" s="625">
        <v>48</v>
      </c>
      <c r="C98" s="315">
        <f t="shared" si="30"/>
        <v>0.31372549019607843</v>
      </c>
      <c r="D98" s="316">
        <v>8.6159999999999997</v>
      </c>
      <c r="E98" s="311">
        <f t="shared" si="31"/>
        <v>413.56799999999998</v>
      </c>
      <c r="F98" s="314">
        <v>1</v>
      </c>
      <c r="G98" s="315">
        <f t="shared" si="32"/>
        <v>413.57</v>
      </c>
      <c r="H98" s="315">
        <f t="shared" si="33"/>
        <v>99.63</v>
      </c>
      <c r="I98" s="621">
        <f t="shared" si="34"/>
        <v>513.20000000000005</v>
      </c>
    </row>
    <row r="99" spans="1:9" ht="12" customHeight="1" x14ac:dyDescent="0.2">
      <c r="A99" s="609" t="s">
        <v>1330</v>
      </c>
      <c r="B99" s="625">
        <v>111</v>
      </c>
      <c r="C99" s="315">
        <f t="shared" si="30"/>
        <v>0.72549019607843135</v>
      </c>
      <c r="D99" s="316">
        <v>8.6159999999999997</v>
      </c>
      <c r="E99" s="311">
        <f t="shared" si="31"/>
        <v>956.37599999999998</v>
      </c>
      <c r="F99" s="314">
        <v>1</v>
      </c>
      <c r="G99" s="315">
        <f t="shared" si="32"/>
        <v>956.38</v>
      </c>
      <c r="H99" s="315">
        <f t="shared" si="33"/>
        <v>230.39</v>
      </c>
      <c r="I99" s="621">
        <f t="shared" si="34"/>
        <v>1186.77</v>
      </c>
    </row>
    <row r="100" spans="1:9" ht="12" customHeight="1" x14ac:dyDescent="0.2">
      <c r="A100" s="609" t="s">
        <v>1331</v>
      </c>
      <c r="B100" s="625">
        <v>48</v>
      </c>
      <c r="C100" s="315">
        <f t="shared" si="30"/>
        <v>0.31372549019607843</v>
      </c>
      <c r="D100" s="316">
        <v>6.5019999999999998</v>
      </c>
      <c r="E100" s="311">
        <f t="shared" si="31"/>
        <v>312.096</v>
      </c>
      <c r="F100" s="314">
        <v>1</v>
      </c>
      <c r="G100" s="315">
        <f t="shared" si="32"/>
        <v>312.10000000000002</v>
      </c>
      <c r="H100" s="315">
        <f t="shared" si="33"/>
        <v>75.180000000000007</v>
      </c>
      <c r="I100" s="621">
        <f t="shared" si="34"/>
        <v>387.28000000000003</v>
      </c>
    </row>
    <row r="101" spans="1:9" ht="12" customHeight="1" x14ac:dyDescent="0.2">
      <c r="A101" s="609" t="s">
        <v>1331</v>
      </c>
      <c r="B101" s="625">
        <v>36</v>
      </c>
      <c r="C101" s="315">
        <f t="shared" si="30"/>
        <v>0.23529411764705882</v>
      </c>
      <c r="D101" s="316">
        <v>7.3860000000000001</v>
      </c>
      <c r="E101" s="311">
        <f t="shared" si="31"/>
        <v>265.89600000000002</v>
      </c>
      <c r="F101" s="314">
        <v>1</v>
      </c>
      <c r="G101" s="315">
        <f t="shared" si="32"/>
        <v>265.89999999999998</v>
      </c>
      <c r="H101" s="315">
        <f t="shared" si="33"/>
        <v>64.06</v>
      </c>
      <c r="I101" s="621">
        <f t="shared" si="34"/>
        <v>329.96</v>
      </c>
    </row>
    <row r="102" spans="1:9" ht="12" customHeight="1" x14ac:dyDescent="0.2">
      <c r="A102" s="609" t="s">
        <v>1331</v>
      </c>
      <c r="B102" s="625">
        <v>48</v>
      </c>
      <c r="C102" s="315">
        <f t="shared" si="30"/>
        <v>0.31372549019607843</v>
      </c>
      <c r="D102" s="316">
        <v>7.3860000000000001</v>
      </c>
      <c r="E102" s="311">
        <f t="shared" si="31"/>
        <v>354.52800000000002</v>
      </c>
      <c r="F102" s="314">
        <v>1</v>
      </c>
      <c r="G102" s="315">
        <f t="shared" si="32"/>
        <v>354.53</v>
      </c>
      <c r="H102" s="315">
        <f t="shared" si="33"/>
        <v>85.41</v>
      </c>
      <c r="I102" s="621">
        <f t="shared" si="34"/>
        <v>439.93999999999994</v>
      </c>
    </row>
    <row r="103" spans="1:9" ht="12" customHeight="1" x14ac:dyDescent="0.2">
      <c r="A103" s="609" t="s">
        <v>1331</v>
      </c>
      <c r="B103" s="625">
        <v>48</v>
      </c>
      <c r="C103" s="315">
        <f t="shared" si="30"/>
        <v>0.31372549019607843</v>
      </c>
      <c r="D103" s="316">
        <v>7.3860000000000001</v>
      </c>
      <c r="E103" s="311">
        <f t="shared" si="31"/>
        <v>354.52800000000002</v>
      </c>
      <c r="F103" s="314">
        <v>1</v>
      </c>
      <c r="G103" s="315">
        <f t="shared" si="32"/>
        <v>354.53</v>
      </c>
      <c r="H103" s="315">
        <f t="shared" si="33"/>
        <v>85.41</v>
      </c>
      <c r="I103" s="621">
        <f t="shared" si="34"/>
        <v>439.93999999999994</v>
      </c>
    </row>
    <row r="104" spans="1:9" ht="12" customHeight="1" x14ac:dyDescent="0.2">
      <c r="A104" s="609" t="s">
        <v>1331</v>
      </c>
      <c r="B104" s="625">
        <v>48</v>
      </c>
      <c r="C104" s="315">
        <f t="shared" si="30"/>
        <v>0.31372549019607843</v>
      </c>
      <c r="D104" s="316">
        <v>7.3860000000000001</v>
      </c>
      <c r="E104" s="311">
        <f t="shared" si="31"/>
        <v>354.52800000000002</v>
      </c>
      <c r="F104" s="314">
        <v>1</v>
      </c>
      <c r="G104" s="315">
        <f t="shared" si="32"/>
        <v>354.53</v>
      </c>
      <c r="H104" s="315">
        <f t="shared" si="33"/>
        <v>85.41</v>
      </c>
      <c r="I104" s="621">
        <f t="shared" si="34"/>
        <v>439.93999999999994</v>
      </c>
    </row>
    <row r="105" spans="1:9" ht="12" customHeight="1" x14ac:dyDescent="0.2">
      <c r="A105" s="609" t="s">
        <v>1331</v>
      </c>
      <c r="B105" s="625">
        <v>69</v>
      </c>
      <c r="C105" s="315">
        <f t="shared" si="30"/>
        <v>0.45098039215686275</v>
      </c>
      <c r="D105" s="316">
        <v>7.3860000000000001</v>
      </c>
      <c r="E105" s="311">
        <f t="shared" si="31"/>
        <v>509.63400000000001</v>
      </c>
      <c r="F105" s="314">
        <v>1</v>
      </c>
      <c r="G105" s="315">
        <f t="shared" si="32"/>
        <v>509.63</v>
      </c>
      <c r="H105" s="315">
        <f t="shared" si="33"/>
        <v>122.77</v>
      </c>
      <c r="I105" s="621">
        <f t="shared" si="34"/>
        <v>632.4</v>
      </c>
    </row>
    <row r="106" spans="1:9" ht="12" customHeight="1" x14ac:dyDescent="0.2">
      <c r="A106" s="609" t="s">
        <v>1331</v>
      </c>
      <c r="B106" s="625">
        <v>17</v>
      </c>
      <c r="C106" s="315">
        <f t="shared" si="30"/>
        <v>0.1111111111111111</v>
      </c>
      <c r="D106" s="316">
        <v>7.3860000000000001</v>
      </c>
      <c r="E106" s="311">
        <f t="shared" si="31"/>
        <v>125.562</v>
      </c>
      <c r="F106" s="314">
        <v>1</v>
      </c>
      <c r="G106" s="315">
        <f t="shared" si="32"/>
        <v>125.56</v>
      </c>
      <c r="H106" s="315">
        <f t="shared" si="33"/>
        <v>30.25</v>
      </c>
      <c r="I106" s="621">
        <f t="shared" si="34"/>
        <v>155.81</v>
      </c>
    </row>
    <row r="107" spans="1:9" ht="12" customHeight="1" x14ac:dyDescent="0.2">
      <c r="A107" s="609" t="s">
        <v>1331</v>
      </c>
      <c r="B107" s="625">
        <v>58</v>
      </c>
      <c r="C107" s="315">
        <f t="shared" si="30"/>
        <v>0.37908496732026142</v>
      </c>
      <c r="D107" s="316">
        <v>7.3860000000000001</v>
      </c>
      <c r="E107" s="311">
        <f t="shared" si="31"/>
        <v>428.38800000000003</v>
      </c>
      <c r="F107" s="314">
        <v>1</v>
      </c>
      <c r="G107" s="315">
        <f t="shared" si="32"/>
        <v>428.39</v>
      </c>
      <c r="H107" s="315">
        <f t="shared" si="33"/>
        <v>103.2</v>
      </c>
      <c r="I107" s="621">
        <f t="shared" si="34"/>
        <v>531.59</v>
      </c>
    </row>
    <row r="108" spans="1:9" ht="12" customHeight="1" x14ac:dyDescent="0.2">
      <c r="A108" s="609" t="s">
        <v>1332</v>
      </c>
      <c r="B108" s="625">
        <v>40</v>
      </c>
      <c r="C108" s="315">
        <f t="shared" si="30"/>
        <v>0.26143790849673204</v>
      </c>
      <c r="D108" s="316">
        <v>6.5019999999999998</v>
      </c>
      <c r="E108" s="311">
        <f t="shared" si="31"/>
        <v>260.08</v>
      </c>
      <c r="F108" s="314">
        <v>1</v>
      </c>
      <c r="G108" s="315">
        <f t="shared" si="32"/>
        <v>260.08</v>
      </c>
      <c r="H108" s="315">
        <f t="shared" si="33"/>
        <v>62.65</v>
      </c>
      <c r="I108" s="621">
        <f t="shared" si="34"/>
        <v>322.72999999999996</v>
      </c>
    </row>
    <row r="109" spans="1:9" ht="12" customHeight="1" x14ac:dyDescent="0.2">
      <c r="A109" s="609" t="s">
        <v>1332</v>
      </c>
      <c r="B109" s="625">
        <v>60</v>
      </c>
      <c r="C109" s="315">
        <f t="shared" si="30"/>
        <v>0.39215686274509803</v>
      </c>
      <c r="D109" s="316">
        <v>7.3860000000000001</v>
      </c>
      <c r="E109" s="311">
        <f t="shared" si="31"/>
        <v>443.16</v>
      </c>
      <c r="F109" s="314">
        <v>1</v>
      </c>
      <c r="G109" s="315">
        <f t="shared" si="32"/>
        <v>443.16</v>
      </c>
      <c r="H109" s="315">
        <f t="shared" si="33"/>
        <v>106.76</v>
      </c>
      <c r="I109" s="621">
        <f t="shared" si="34"/>
        <v>549.92000000000007</v>
      </c>
    </row>
    <row r="110" spans="1:9" ht="12" customHeight="1" x14ac:dyDescent="0.2">
      <c r="A110" s="609" t="s">
        <v>1332</v>
      </c>
      <c r="B110" s="625">
        <v>88</v>
      </c>
      <c r="C110" s="315">
        <f t="shared" si="30"/>
        <v>0.57516339869281041</v>
      </c>
      <c r="D110" s="316">
        <v>7.3860000000000001</v>
      </c>
      <c r="E110" s="311">
        <f t="shared" si="31"/>
        <v>649.96799999999996</v>
      </c>
      <c r="F110" s="314">
        <v>1</v>
      </c>
      <c r="G110" s="315">
        <f t="shared" si="32"/>
        <v>649.97</v>
      </c>
      <c r="H110" s="315">
        <f t="shared" si="33"/>
        <v>156.58000000000001</v>
      </c>
      <c r="I110" s="621">
        <f t="shared" si="34"/>
        <v>806.55000000000007</v>
      </c>
    </row>
    <row r="111" spans="1:9" ht="12" customHeight="1" x14ac:dyDescent="0.2">
      <c r="A111" s="609" t="s">
        <v>1332</v>
      </c>
      <c r="B111" s="625">
        <v>98</v>
      </c>
      <c r="C111" s="315">
        <f t="shared" si="30"/>
        <v>0.64052287581699341</v>
      </c>
      <c r="D111" s="316">
        <v>7.3860000000000001</v>
      </c>
      <c r="E111" s="311">
        <f t="shared" si="31"/>
        <v>723.82799999999997</v>
      </c>
      <c r="F111" s="314">
        <v>1</v>
      </c>
      <c r="G111" s="315">
        <f t="shared" si="32"/>
        <v>723.83</v>
      </c>
      <c r="H111" s="315">
        <f t="shared" si="33"/>
        <v>174.37</v>
      </c>
      <c r="I111" s="621">
        <f t="shared" si="34"/>
        <v>898.2</v>
      </c>
    </row>
    <row r="112" spans="1:9" ht="12" customHeight="1" x14ac:dyDescent="0.2">
      <c r="A112" s="609" t="s">
        <v>1332</v>
      </c>
      <c r="B112" s="625">
        <v>86</v>
      </c>
      <c r="C112" s="315">
        <f t="shared" si="30"/>
        <v>0.56209150326797386</v>
      </c>
      <c r="D112" s="316">
        <v>7.3860000000000001</v>
      </c>
      <c r="E112" s="311">
        <f t="shared" si="31"/>
        <v>635.19600000000003</v>
      </c>
      <c r="F112" s="314">
        <v>1</v>
      </c>
      <c r="G112" s="315">
        <f t="shared" si="32"/>
        <v>635.20000000000005</v>
      </c>
      <c r="H112" s="315">
        <f t="shared" si="33"/>
        <v>153.02000000000001</v>
      </c>
      <c r="I112" s="621">
        <f t="shared" si="34"/>
        <v>788.22</v>
      </c>
    </row>
    <row r="113" spans="1:9" ht="12" customHeight="1" x14ac:dyDescent="0.2">
      <c r="A113" s="609" t="s">
        <v>1333</v>
      </c>
      <c r="B113" s="625">
        <v>42</v>
      </c>
      <c r="C113" s="315">
        <f t="shared" si="30"/>
        <v>0.27450980392156865</v>
      </c>
      <c r="D113" s="316">
        <v>6.5019999999999998</v>
      </c>
      <c r="E113" s="311">
        <f t="shared" si="31"/>
        <v>273.084</v>
      </c>
      <c r="F113" s="314">
        <v>1</v>
      </c>
      <c r="G113" s="315">
        <f t="shared" si="32"/>
        <v>273.08</v>
      </c>
      <c r="H113" s="315">
        <f t="shared" si="33"/>
        <v>65.78</v>
      </c>
      <c r="I113" s="621">
        <f t="shared" si="34"/>
        <v>338.86</v>
      </c>
    </row>
    <row r="114" spans="1:9" ht="12" customHeight="1" x14ac:dyDescent="0.2">
      <c r="A114" s="609" t="s">
        <v>1333</v>
      </c>
      <c r="B114" s="625">
        <v>24</v>
      </c>
      <c r="C114" s="315">
        <f t="shared" si="30"/>
        <v>0.15686274509803921</v>
      </c>
      <c r="D114" s="316">
        <v>6.5019999999999998</v>
      </c>
      <c r="E114" s="311">
        <f t="shared" si="31"/>
        <v>156.048</v>
      </c>
      <c r="F114" s="314">
        <v>1</v>
      </c>
      <c r="G114" s="315">
        <f t="shared" si="32"/>
        <v>156.05000000000001</v>
      </c>
      <c r="H114" s="315">
        <f t="shared" si="33"/>
        <v>37.590000000000003</v>
      </c>
      <c r="I114" s="621">
        <f t="shared" si="34"/>
        <v>193.64000000000001</v>
      </c>
    </row>
    <row r="115" spans="1:9" ht="12" customHeight="1" x14ac:dyDescent="0.2">
      <c r="A115" s="609" t="s">
        <v>1333</v>
      </c>
      <c r="B115" s="625">
        <v>36</v>
      </c>
      <c r="C115" s="315">
        <f t="shared" si="30"/>
        <v>0.23529411764705882</v>
      </c>
      <c r="D115" s="316">
        <v>6.5019999999999998</v>
      </c>
      <c r="E115" s="311">
        <f t="shared" si="31"/>
        <v>234.072</v>
      </c>
      <c r="F115" s="314">
        <v>1</v>
      </c>
      <c r="G115" s="315">
        <f t="shared" si="32"/>
        <v>234.07</v>
      </c>
      <c r="H115" s="315">
        <f t="shared" si="33"/>
        <v>56.39</v>
      </c>
      <c r="I115" s="621">
        <f t="shared" si="34"/>
        <v>290.45999999999998</v>
      </c>
    </row>
    <row r="116" spans="1:9" ht="12" customHeight="1" x14ac:dyDescent="0.2">
      <c r="A116" s="609" t="s">
        <v>1333</v>
      </c>
      <c r="B116" s="625">
        <v>24</v>
      </c>
      <c r="C116" s="315">
        <f t="shared" si="30"/>
        <v>0.15686274509803921</v>
      </c>
      <c r="D116" s="316">
        <v>6.5019999999999998</v>
      </c>
      <c r="E116" s="311">
        <f t="shared" si="31"/>
        <v>156.048</v>
      </c>
      <c r="F116" s="314">
        <v>1</v>
      </c>
      <c r="G116" s="315">
        <f t="shared" si="32"/>
        <v>156.05000000000001</v>
      </c>
      <c r="H116" s="315">
        <f t="shared" si="33"/>
        <v>37.590000000000003</v>
      </c>
      <c r="I116" s="621">
        <f t="shared" si="34"/>
        <v>193.64000000000001</v>
      </c>
    </row>
    <row r="117" spans="1:9" ht="12" customHeight="1" x14ac:dyDescent="0.2">
      <c r="A117" s="609" t="s">
        <v>1333</v>
      </c>
      <c r="B117" s="625">
        <v>60</v>
      </c>
      <c r="C117" s="315">
        <f t="shared" si="30"/>
        <v>0.39215686274509803</v>
      </c>
      <c r="D117" s="316">
        <v>7.3860000000000001</v>
      </c>
      <c r="E117" s="311">
        <f t="shared" si="31"/>
        <v>443.16</v>
      </c>
      <c r="F117" s="314">
        <v>1</v>
      </c>
      <c r="G117" s="315">
        <f t="shared" si="32"/>
        <v>443.16</v>
      </c>
      <c r="H117" s="315">
        <f t="shared" si="33"/>
        <v>106.76</v>
      </c>
      <c r="I117" s="621">
        <f t="shared" si="34"/>
        <v>549.92000000000007</v>
      </c>
    </row>
    <row r="118" spans="1:9" ht="12" customHeight="1" x14ac:dyDescent="0.2">
      <c r="A118" s="609" t="s">
        <v>1333</v>
      </c>
      <c r="B118" s="625">
        <v>44</v>
      </c>
      <c r="C118" s="315">
        <f t="shared" si="30"/>
        <v>0.28758169934640521</v>
      </c>
      <c r="D118" s="316">
        <v>7.3860000000000001</v>
      </c>
      <c r="E118" s="311">
        <f t="shared" si="31"/>
        <v>324.98399999999998</v>
      </c>
      <c r="F118" s="314">
        <v>1</v>
      </c>
      <c r="G118" s="315">
        <f t="shared" si="32"/>
        <v>324.98</v>
      </c>
      <c r="H118" s="315">
        <f t="shared" si="33"/>
        <v>78.290000000000006</v>
      </c>
      <c r="I118" s="621">
        <f t="shared" si="34"/>
        <v>403.27000000000004</v>
      </c>
    </row>
    <row r="119" spans="1:9" ht="12" customHeight="1" x14ac:dyDescent="0.2">
      <c r="A119" s="609" t="s">
        <v>1333</v>
      </c>
      <c r="B119" s="625">
        <v>64</v>
      </c>
      <c r="C119" s="315">
        <f t="shared" si="30"/>
        <v>0.41830065359477125</v>
      </c>
      <c r="D119" s="316">
        <v>7.3860000000000001</v>
      </c>
      <c r="E119" s="311">
        <f t="shared" si="31"/>
        <v>472.70400000000001</v>
      </c>
      <c r="F119" s="314">
        <v>1</v>
      </c>
      <c r="G119" s="315">
        <f t="shared" si="32"/>
        <v>472.7</v>
      </c>
      <c r="H119" s="315">
        <f t="shared" si="33"/>
        <v>113.87</v>
      </c>
      <c r="I119" s="621">
        <f t="shared" si="34"/>
        <v>586.56999999999994</v>
      </c>
    </row>
    <row r="120" spans="1:9" ht="12" customHeight="1" x14ac:dyDescent="0.2">
      <c r="A120" s="609" t="s">
        <v>1333</v>
      </c>
      <c r="B120" s="625">
        <v>66</v>
      </c>
      <c r="C120" s="315">
        <f t="shared" si="30"/>
        <v>0.43137254901960786</v>
      </c>
      <c r="D120" s="316">
        <v>7.3860000000000001</v>
      </c>
      <c r="E120" s="311">
        <f t="shared" si="31"/>
        <v>487.476</v>
      </c>
      <c r="F120" s="314">
        <v>1</v>
      </c>
      <c r="G120" s="315">
        <f t="shared" si="32"/>
        <v>487.48</v>
      </c>
      <c r="H120" s="315">
        <f t="shared" si="33"/>
        <v>117.43</v>
      </c>
      <c r="I120" s="621">
        <f t="shared" si="34"/>
        <v>604.91000000000008</v>
      </c>
    </row>
    <row r="121" spans="1:9" ht="12" customHeight="1" x14ac:dyDescent="0.2">
      <c r="A121" s="609" t="s">
        <v>1333</v>
      </c>
      <c r="B121" s="625">
        <v>12</v>
      </c>
      <c r="C121" s="315">
        <f t="shared" si="30"/>
        <v>7.8431372549019607E-2</v>
      </c>
      <c r="D121" s="316">
        <v>7.3860000000000001</v>
      </c>
      <c r="E121" s="311">
        <f t="shared" si="31"/>
        <v>88.632000000000005</v>
      </c>
      <c r="F121" s="314">
        <v>1</v>
      </c>
      <c r="G121" s="315">
        <f t="shared" si="32"/>
        <v>88.63</v>
      </c>
      <c r="H121" s="315">
        <f t="shared" si="33"/>
        <v>21.35</v>
      </c>
      <c r="I121" s="621">
        <f t="shared" si="34"/>
        <v>109.97999999999999</v>
      </c>
    </row>
    <row r="122" spans="1:9" ht="36.75" customHeight="1" x14ac:dyDescent="0.2">
      <c r="A122" s="608" t="s">
        <v>8</v>
      </c>
      <c r="B122" s="624">
        <f>SUM(B123:B146)</f>
        <v>3098</v>
      </c>
      <c r="C122" s="313">
        <f>SUM(C123:C146)</f>
        <v>20.248366013071891</v>
      </c>
      <c r="D122" s="313"/>
      <c r="E122" s="313"/>
      <c r="F122" s="313"/>
      <c r="G122" s="313">
        <f>SUM(G123:G146)</f>
        <v>14833.679999999997</v>
      </c>
      <c r="H122" s="313">
        <f>SUM(H123:H146)</f>
        <v>3573.46</v>
      </c>
      <c r="I122" s="317">
        <f>SUM(I123:I146)</f>
        <v>18407.139999999996</v>
      </c>
    </row>
    <row r="123" spans="1:9" x14ac:dyDescent="0.2">
      <c r="A123" s="609" t="s">
        <v>510</v>
      </c>
      <c r="B123" s="625">
        <v>146</v>
      </c>
      <c r="C123" s="315">
        <f t="shared" ref="C123:C146" si="35">B123/153</f>
        <v>0.95424836601307195</v>
      </c>
      <c r="D123" s="316">
        <v>5.8179999999999996</v>
      </c>
      <c r="E123" s="311">
        <f t="shared" ref="E123:E146" si="36">D123*B123</f>
        <v>849.428</v>
      </c>
      <c r="F123" s="314">
        <v>1</v>
      </c>
      <c r="G123" s="315">
        <f t="shared" ref="G123:G146" si="37">ROUND(E123*F123,2)</f>
        <v>849.43</v>
      </c>
      <c r="H123" s="315">
        <f t="shared" ref="H123:H146" si="38">ROUND(G123*0.2409,2)</f>
        <v>204.63</v>
      </c>
      <c r="I123" s="621">
        <f t="shared" ref="I123:I146" si="39">G123+H123</f>
        <v>1054.06</v>
      </c>
    </row>
    <row r="124" spans="1:9" x14ac:dyDescent="0.2">
      <c r="A124" s="609" t="s">
        <v>611</v>
      </c>
      <c r="B124" s="625">
        <v>72</v>
      </c>
      <c r="C124" s="315">
        <f t="shared" si="35"/>
        <v>0.47058823529411764</v>
      </c>
      <c r="D124" s="316">
        <v>4.306</v>
      </c>
      <c r="E124" s="311">
        <f t="shared" si="36"/>
        <v>310.03199999999998</v>
      </c>
      <c r="F124" s="314">
        <v>1</v>
      </c>
      <c r="G124" s="315">
        <f t="shared" si="37"/>
        <v>310.02999999999997</v>
      </c>
      <c r="H124" s="315">
        <f t="shared" si="38"/>
        <v>74.69</v>
      </c>
      <c r="I124" s="621">
        <f t="shared" si="39"/>
        <v>384.71999999999997</v>
      </c>
    </row>
    <row r="125" spans="1:9" x14ac:dyDescent="0.2">
      <c r="A125" s="609" t="s">
        <v>611</v>
      </c>
      <c r="B125" s="625">
        <v>168</v>
      </c>
      <c r="C125" s="315">
        <f t="shared" si="35"/>
        <v>1.0980392156862746</v>
      </c>
      <c r="D125" s="316">
        <v>4.306</v>
      </c>
      <c r="E125" s="311">
        <f t="shared" si="36"/>
        <v>723.40800000000002</v>
      </c>
      <c r="F125" s="314">
        <v>1</v>
      </c>
      <c r="G125" s="315">
        <f t="shared" si="37"/>
        <v>723.41</v>
      </c>
      <c r="H125" s="315">
        <f t="shared" si="38"/>
        <v>174.27</v>
      </c>
      <c r="I125" s="621">
        <f t="shared" si="39"/>
        <v>897.68</v>
      </c>
    </row>
    <row r="126" spans="1:9" x14ac:dyDescent="0.2">
      <c r="A126" s="609" t="s">
        <v>611</v>
      </c>
      <c r="B126" s="625">
        <v>188</v>
      </c>
      <c r="C126" s="315">
        <f t="shared" si="35"/>
        <v>1.2287581699346406</v>
      </c>
      <c r="D126" s="316">
        <v>4.306</v>
      </c>
      <c r="E126" s="311">
        <f t="shared" si="36"/>
        <v>809.52800000000002</v>
      </c>
      <c r="F126" s="314">
        <v>1</v>
      </c>
      <c r="G126" s="315">
        <f t="shared" si="37"/>
        <v>809.53</v>
      </c>
      <c r="H126" s="315">
        <f t="shared" si="38"/>
        <v>195.02</v>
      </c>
      <c r="I126" s="621">
        <f t="shared" si="39"/>
        <v>1004.55</v>
      </c>
    </row>
    <row r="127" spans="1:9" x14ac:dyDescent="0.2">
      <c r="A127" s="609" t="s">
        <v>611</v>
      </c>
      <c r="B127" s="625">
        <v>104</v>
      </c>
      <c r="C127" s="315">
        <f t="shared" si="35"/>
        <v>0.6797385620915033</v>
      </c>
      <c r="D127" s="316">
        <v>4.306</v>
      </c>
      <c r="E127" s="311">
        <f t="shared" si="36"/>
        <v>447.82400000000001</v>
      </c>
      <c r="F127" s="314">
        <v>1</v>
      </c>
      <c r="G127" s="315">
        <f t="shared" si="37"/>
        <v>447.82</v>
      </c>
      <c r="H127" s="315">
        <f t="shared" si="38"/>
        <v>107.88</v>
      </c>
      <c r="I127" s="621">
        <f t="shared" si="39"/>
        <v>555.70000000000005</v>
      </c>
    </row>
    <row r="128" spans="1:9" x14ac:dyDescent="0.2">
      <c r="A128" s="609" t="s">
        <v>611</v>
      </c>
      <c r="B128" s="625">
        <v>228</v>
      </c>
      <c r="C128" s="315">
        <f t="shared" si="35"/>
        <v>1.4901960784313726</v>
      </c>
      <c r="D128" s="316">
        <v>4.306</v>
      </c>
      <c r="E128" s="311">
        <f t="shared" si="36"/>
        <v>981.76800000000003</v>
      </c>
      <c r="F128" s="314">
        <v>1</v>
      </c>
      <c r="G128" s="315">
        <f t="shared" si="37"/>
        <v>981.77</v>
      </c>
      <c r="H128" s="315">
        <f t="shared" si="38"/>
        <v>236.51</v>
      </c>
      <c r="I128" s="621">
        <f t="shared" si="39"/>
        <v>1218.28</v>
      </c>
    </row>
    <row r="129" spans="1:9" x14ac:dyDescent="0.2">
      <c r="A129" s="609" t="s">
        <v>611</v>
      </c>
      <c r="B129" s="625">
        <v>204</v>
      </c>
      <c r="C129" s="315">
        <f t="shared" si="35"/>
        <v>1.3333333333333333</v>
      </c>
      <c r="D129" s="316">
        <v>4.306</v>
      </c>
      <c r="E129" s="311">
        <f t="shared" si="36"/>
        <v>878.42399999999998</v>
      </c>
      <c r="F129" s="314">
        <v>1</v>
      </c>
      <c r="G129" s="315">
        <f t="shared" si="37"/>
        <v>878.42</v>
      </c>
      <c r="H129" s="315">
        <f t="shared" si="38"/>
        <v>211.61</v>
      </c>
      <c r="I129" s="621">
        <f t="shared" si="39"/>
        <v>1090.03</v>
      </c>
    </row>
    <row r="130" spans="1:9" x14ac:dyDescent="0.2">
      <c r="A130" s="609" t="s">
        <v>611</v>
      </c>
      <c r="B130" s="625">
        <v>34</v>
      </c>
      <c r="C130" s="315">
        <f t="shared" si="35"/>
        <v>0.22222222222222221</v>
      </c>
      <c r="D130" s="316">
        <v>4.306</v>
      </c>
      <c r="E130" s="311">
        <f t="shared" si="36"/>
        <v>146.404</v>
      </c>
      <c r="F130" s="314">
        <v>1</v>
      </c>
      <c r="G130" s="315">
        <f t="shared" si="37"/>
        <v>146.4</v>
      </c>
      <c r="H130" s="315">
        <f t="shared" si="38"/>
        <v>35.270000000000003</v>
      </c>
      <c r="I130" s="621">
        <f t="shared" si="39"/>
        <v>181.67000000000002</v>
      </c>
    </row>
    <row r="131" spans="1:9" x14ac:dyDescent="0.2">
      <c r="A131" s="609" t="s">
        <v>611</v>
      </c>
      <c r="B131" s="625">
        <v>48</v>
      </c>
      <c r="C131" s="315">
        <f t="shared" si="35"/>
        <v>0.31372549019607843</v>
      </c>
      <c r="D131" s="316">
        <v>4.8849999999999998</v>
      </c>
      <c r="E131" s="311">
        <f t="shared" si="36"/>
        <v>234.48</v>
      </c>
      <c r="F131" s="314">
        <v>1</v>
      </c>
      <c r="G131" s="315">
        <f t="shared" si="37"/>
        <v>234.48</v>
      </c>
      <c r="H131" s="315">
        <f t="shared" si="38"/>
        <v>56.49</v>
      </c>
      <c r="I131" s="621">
        <f t="shared" si="39"/>
        <v>290.96999999999997</v>
      </c>
    </row>
    <row r="132" spans="1:9" x14ac:dyDescent="0.2">
      <c r="A132" s="609" t="s">
        <v>611</v>
      </c>
      <c r="B132" s="625">
        <v>216</v>
      </c>
      <c r="C132" s="315">
        <f t="shared" si="35"/>
        <v>1.411764705882353</v>
      </c>
      <c r="D132" s="316">
        <v>4.8849999999999998</v>
      </c>
      <c r="E132" s="311">
        <f t="shared" si="36"/>
        <v>1055.1599999999999</v>
      </c>
      <c r="F132" s="314">
        <v>1</v>
      </c>
      <c r="G132" s="315">
        <f t="shared" si="37"/>
        <v>1055.1600000000001</v>
      </c>
      <c r="H132" s="315">
        <f t="shared" si="38"/>
        <v>254.19</v>
      </c>
      <c r="I132" s="621">
        <f t="shared" si="39"/>
        <v>1309.3500000000001</v>
      </c>
    </row>
    <row r="133" spans="1:9" x14ac:dyDescent="0.2">
      <c r="A133" s="609" t="s">
        <v>611</v>
      </c>
      <c r="B133" s="625">
        <v>136</v>
      </c>
      <c r="C133" s="315">
        <f t="shared" si="35"/>
        <v>0.88888888888888884</v>
      </c>
      <c r="D133" s="316">
        <v>4.8849999999999998</v>
      </c>
      <c r="E133" s="311">
        <f t="shared" si="36"/>
        <v>664.36</v>
      </c>
      <c r="F133" s="314">
        <v>1</v>
      </c>
      <c r="G133" s="315">
        <f t="shared" si="37"/>
        <v>664.36</v>
      </c>
      <c r="H133" s="315">
        <f t="shared" si="38"/>
        <v>160.04</v>
      </c>
      <c r="I133" s="621">
        <f t="shared" si="39"/>
        <v>824.4</v>
      </c>
    </row>
    <row r="134" spans="1:9" x14ac:dyDescent="0.2">
      <c r="A134" s="609" t="s">
        <v>611</v>
      </c>
      <c r="B134" s="625">
        <v>108</v>
      </c>
      <c r="C134" s="315">
        <f t="shared" si="35"/>
        <v>0.70588235294117652</v>
      </c>
      <c r="D134" s="316">
        <v>4.8849999999999998</v>
      </c>
      <c r="E134" s="311">
        <f t="shared" si="36"/>
        <v>527.57999999999993</v>
      </c>
      <c r="F134" s="314">
        <v>1</v>
      </c>
      <c r="G134" s="315">
        <f t="shared" si="37"/>
        <v>527.58000000000004</v>
      </c>
      <c r="H134" s="315">
        <f t="shared" si="38"/>
        <v>127.09</v>
      </c>
      <c r="I134" s="621">
        <f t="shared" si="39"/>
        <v>654.67000000000007</v>
      </c>
    </row>
    <row r="135" spans="1:9" x14ac:dyDescent="0.2">
      <c r="A135" s="609" t="s">
        <v>611</v>
      </c>
      <c r="B135" s="625">
        <v>16</v>
      </c>
      <c r="C135" s="315">
        <f t="shared" si="35"/>
        <v>0.10457516339869281</v>
      </c>
      <c r="D135" s="316">
        <v>4.8849999999999998</v>
      </c>
      <c r="E135" s="311">
        <f t="shared" si="36"/>
        <v>78.16</v>
      </c>
      <c r="F135" s="314">
        <v>1</v>
      </c>
      <c r="G135" s="315">
        <f t="shared" si="37"/>
        <v>78.16</v>
      </c>
      <c r="H135" s="315">
        <f t="shared" si="38"/>
        <v>18.829999999999998</v>
      </c>
      <c r="I135" s="621">
        <f t="shared" si="39"/>
        <v>96.99</v>
      </c>
    </row>
    <row r="136" spans="1:9" x14ac:dyDescent="0.2">
      <c r="A136" s="609" t="s">
        <v>506</v>
      </c>
      <c r="B136" s="625">
        <v>132</v>
      </c>
      <c r="C136" s="315">
        <f t="shared" si="35"/>
        <v>0.86274509803921573</v>
      </c>
      <c r="D136" s="316">
        <v>4.984</v>
      </c>
      <c r="E136" s="311">
        <f t="shared" si="36"/>
        <v>657.88800000000003</v>
      </c>
      <c r="F136" s="314">
        <v>1</v>
      </c>
      <c r="G136" s="315">
        <f t="shared" si="37"/>
        <v>657.89</v>
      </c>
      <c r="H136" s="315">
        <f t="shared" si="38"/>
        <v>158.49</v>
      </c>
      <c r="I136" s="621">
        <f t="shared" si="39"/>
        <v>816.38</v>
      </c>
    </row>
    <row r="137" spans="1:9" x14ac:dyDescent="0.2">
      <c r="A137" s="609" t="s">
        <v>506</v>
      </c>
      <c r="B137" s="625">
        <v>152</v>
      </c>
      <c r="C137" s="315">
        <f t="shared" si="35"/>
        <v>0.99346405228758172</v>
      </c>
      <c r="D137" s="316">
        <v>4.984</v>
      </c>
      <c r="E137" s="311">
        <f t="shared" si="36"/>
        <v>757.56799999999998</v>
      </c>
      <c r="F137" s="314">
        <v>1</v>
      </c>
      <c r="G137" s="315">
        <f t="shared" si="37"/>
        <v>757.57</v>
      </c>
      <c r="H137" s="315">
        <f t="shared" si="38"/>
        <v>182.5</v>
      </c>
      <c r="I137" s="621">
        <f t="shared" si="39"/>
        <v>940.07</v>
      </c>
    </row>
    <row r="138" spans="1:9" x14ac:dyDescent="0.2">
      <c r="A138" s="609" t="s">
        <v>506</v>
      </c>
      <c r="B138" s="625">
        <v>120</v>
      </c>
      <c r="C138" s="315">
        <f t="shared" si="35"/>
        <v>0.78431372549019607</v>
      </c>
      <c r="D138" s="316">
        <v>4.984</v>
      </c>
      <c r="E138" s="311">
        <f t="shared" si="36"/>
        <v>598.08000000000004</v>
      </c>
      <c r="F138" s="314">
        <v>1</v>
      </c>
      <c r="G138" s="315">
        <f t="shared" si="37"/>
        <v>598.08000000000004</v>
      </c>
      <c r="H138" s="315">
        <f t="shared" si="38"/>
        <v>144.08000000000001</v>
      </c>
      <c r="I138" s="621">
        <f t="shared" si="39"/>
        <v>742.16000000000008</v>
      </c>
    </row>
    <row r="139" spans="1:9" x14ac:dyDescent="0.2">
      <c r="A139" s="609" t="s">
        <v>506</v>
      </c>
      <c r="B139" s="625">
        <v>72</v>
      </c>
      <c r="C139" s="315">
        <f t="shared" si="35"/>
        <v>0.47058823529411764</v>
      </c>
      <c r="D139" s="316">
        <v>4.984</v>
      </c>
      <c r="E139" s="311">
        <f t="shared" si="36"/>
        <v>358.84800000000001</v>
      </c>
      <c r="F139" s="314">
        <v>1</v>
      </c>
      <c r="G139" s="315">
        <f t="shared" si="37"/>
        <v>358.85</v>
      </c>
      <c r="H139" s="315">
        <f t="shared" si="38"/>
        <v>86.45</v>
      </c>
      <c r="I139" s="621">
        <f t="shared" si="39"/>
        <v>445.3</v>
      </c>
    </row>
    <row r="140" spans="1:9" x14ac:dyDescent="0.2">
      <c r="A140" s="609" t="s">
        <v>506</v>
      </c>
      <c r="B140" s="625">
        <v>96</v>
      </c>
      <c r="C140" s="315">
        <f t="shared" si="35"/>
        <v>0.62745098039215685</v>
      </c>
      <c r="D140" s="316">
        <v>4.984</v>
      </c>
      <c r="E140" s="311">
        <f t="shared" si="36"/>
        <v>478.464</v>
      </c>
      <c r="F140" s="314">
        <v>1</v>
      </c>
      <c r="G140" s="315">
        <f t="shared" si="37"/>
        <v>478.46</v>
      </c>
      <c r="H140" s="315">
        <f t="shared" si="38"/>
        <v>115.26</v>
      </c>
      <c r="I140" s="621">
        <f t="shared" si="39"/>
        <v>593.72</v>
      </c>
    </row>
    <row r="141" spans="1:9" x14ac:dyDescent="0.2">
      <c r="A141" s="609" t="s">
        <v>506</v>
      </c>
      <c r="B141" s="625">
        <v>104</v>
      </c>
      <c r="C141" s="315">
        <f t="shared" si="35"/>
        <v>0.6797385620915033</v>
      </c>
      <c r="D141" s="316">
        <v>4.984</v>
      </c>
      <c r="E141" s="311">
        <f t="shared" si="36"/>
        <v>518.33600000000001</v>
      </c>
      <c r="F141" s="314">
        <v>1</v>
      </c>
      <c r="G141" s="315">
        <f t="shared" si="37"/>
        <v>518.34</v>
      </c>
      <c r="H141" s="315">
        <f t="shared" si="38"/>
        <v>124.87</v>
      </c>
      <c r="I141" s="621">
        <f t="shared" si="39"/>
        <v>643.21</v>
      </c>
    </row>
    <row r="142" spans="1:9" x14ac:dyDescent="0.2">
      <c r="A142" s="609" t="s">
        <v>506</v>
      </c>
      <c r="B142" s="625">
        <v>172</v>
      </c>
      <c r="C142" s="315">
        <f t="shared" si="35"/>
        <v>1.1241830065359477</v>
      </c>
      <c r="D142" s="316">
        <v>4.984</v>
      </c>
      <c r="E142" s="311">
        <f t="shared" si="36"/>
        <v>857.24800000000005</v>
      </c>
      <c r="F142" s="314">
        <v>1</v>
      </c>
      <c r="G142" s="315">
        <f t="shared" si="37"/>
        <v>857.25</v>
      </c>
      <c r="H142" s="315">
        <f t="shared" si="38"/>
        <v>206.51</v>
      </c>
      <c r="I142" s="621">
        <f t="shared" si="39"/>
        <v>1063.76</v>
      </c>
    </row>
    <row r="143" spans="1:9" x14ac:dyDescent="0.2">
      <c r="A143" s="609" t="s">
        <v>506</v>
      </c>
      <c r="B143" s="625">
        <v>174</v>
      </c>
      <c r="C143" s="315">
        <f t="shared" si="35"/>
        <v>1.1372549019607843</v>
      </c>
      <c r="D143" s="316">
        <v>4.984</v>
      </c>
      <c r="E143" s="311">
        <f t="shared" si="36"/>
        <v>867.21600000000001</v>
      </c>
      <c r="F143" s="314">
        <v>1</v>
      </c>
      <c r="G143" s="315">
        <f t="shared" si="37"/>
        <v>867.22</v>
      </c>
      <c r="H143" s="315">
        <f t="shared" si="38"/>
        <v>208.91</v>
      </c>
      <c r="I143" s="621">
        <f t="shared" si="39"/>
        <v>1076.1300000000001</v>
      </c>
    </row>
    <row r="144" spans="1:9" x14ac:dyDescent="0.2">
      <c r="A144" s="609" t="s">
        <v>506</v>
      </c>
      <c r="B144" s="625">
        <v>168</v>
      </c>
      <c r="C144" s="315">
        <f t="shared" si="35"/>
        <v>1.0980392156862746</v>
      </c>
      <c r="D144" s="316">
        <v>4.984</v>
      </c>
      <c r="E144" s="311">
        <f t="shared" si="36"/>
        <v>837.31200000000001</v>
      </c>
      <c r="F144" s="314">
        <v>1</v>
      </c>
      <c r="G144" s="315">
        <f t="shared" si="37"/>
        <v>837.31</v>
      </c>
      <c r="H144" s="315">
        <f t="shared" si="38"/>
        <v>201.71</v>
      </c>
      <c r="I144" s="621">
        <f t="shared" si="39"/>
        <v>1039.02</v>
      </c>
    </row>
    <row r="145" spans="1:9" x14ac:dyDescent="0.2">
      <c r="A145" s="609" t="s">
        <v>506</v>
      </c>
      <c r="B145" s="625">
        <v>72</v>
      </c>
      <c r="C145" s="315">
        <f t="shared" si="35"/>
        <v>0.47058823529411764</v>
      </c>
      <c r="D145" s="316">
        <v>4.984</v>
      </c>
      <c r="E145" s="311">
        <f t="shared" si="36"/>
        <v>358.84800000000001</v>
      </c>
      <c r="F145" s="314">
        <v>1</v>
      </c>
      <c r="G145" s="315">
        <f t="shared" si="37"/>
        <v>358.85</v>
      </c>
      <c r="H145" s="315">
        <f t="shared" si="38"/>
        <v>86.45</v>
      </c>
      <c r="I145" s="621">
        <f t="shared" si="39"/>
        <v>445.3</v>
      </c>
    </row>
    <row r="146" spans="1:9" x14ac:dyDescent="0.2">
      <c r="A146" s="609" t="s">
        <v>506</v>
      </c>
      <c r="B146" s="625">
        <v>168</v>
      </c>
      <c r="C146" s="315">
        <f t="shared" si="35"/>
        <v>1.0980392156862746</v>
      </c>
      <c r="D146" s="316">
        <v>4.984</v>
      </c>
      <c r="E146" s="311">
        <f t="shared" si="36"/>
        <v>837.31200000000001</v>
      </c>
      <c r="F146" s="314">
        <v>1</v>
      </c>
      <c r="G146" s="315">
        <f t="shared" si="37"/>
        <v>837.31</v>
      </c>
      <c r="H146" s="315">
        <f t="shared" si="38"/>
        <v>201.71</v>
      </c>
      <c r="I146" s="621">
        <f t="shared" si="39"/>
        <v>1039.02</v>
      </c>
    </row>
    <row r="147" spans="1:9" ht="40.5" customHeight="1" x14ac:dyDescent="0.2">
      <c r="A147" s="608" t="s">
        <v>9</v>
      </c>
      <c r="B147" s="624">
        <f>SUM(B148:B154)</f>
        <v>1012</v>
      </c>
      <c r="C147" s="313">
        <f>SUM(C148:C154)</f>
        <v>6.6143790849673207</v>
      </c>
      <c r="D147" s="313"/>
      <c r="E147" s="313"/>
      <c r="F147" s="313"/>
      <c r="G147" s="313">
        <f>SUM(G148:G154)</f>
        <v>3492.3900000000003</v>
      </c>
      <c r="H147" s="313">
        <f>SUM(H148:H154)</f>
        <v>841.32</v>
      </c>
      <c r="I147" s="317">
        <f>SUM(I148:I154)</f>
        <v>4333.71</v>
      </c>
    </row>
    <row r="148" spans="1:9" ht="12" customHeight="1" x14ac:dyDescent="0.2">
      <c r="A148" s="609" t="s">
        <v>1328</v>
      </c>
      <c r="B148" s="625">
        <v>12</v>
      </c>
      <c r="C148" s="315">
        <f t="shared" ref="C148:C154" si="40">B148/153</f>
        <v>7.8431372549019607E-2</v>
      </c>
      <c r="D148" s="316">
        <v>3.4510000000000001</v>
      </c>
      <c r="E148" s="311">
        <f t="shared" ref="E148:E154" si="41">D148*B148</f>
        <v>41.411999999999999</v>
      </c>
      <c r="F148" s="314">
        <v>1</v>
      </c>
      <c r="G148" s="315">
        <f t="shared" ref="G148:G154" si="42">ROUND(E148*F148,2)</f>
        <v>41.41</v>
      </c>
      <c r="H148" s="315">
        <f t="shared" ref="H148:H154" si="43">ROUND(G148*0.2409,2)</f>
        <v>9.98</v>
      </c>
      <c r="I148" s="621">
        <f t="shared" ref="I148:I154" si="44">G148+H148</f>
        <v>51.39</v>
      </c>
    </row>
    <row r="149" spans="1:9" ht="12" customHeight="1" x14ac:dyDescent="0.2">
      <c r="A149" s="609" t="s">
        <v>1328</v>
      </c>
      <c r="B149" s="625">
        <v>184</v>
      </c>
      <c r="C149" s="315">
        <f t="shared" si="40"/>
        <v>1.2026143790849673</v>
      </c>
      <c r="D149" s="316">
        <v>3.4510000000000001</v>
      </c>
      <c r="E149" s="311">
        <f t="shared" si="41"/>
        <v>634.98400000000004</v>
      </c>
      <c r="F149" s="314">
        <v>1</v>
      </c>
      <c r="G149" s="315">
        <f t="shared" si="42"/>
        <v>634.98</v>
      </c>
      <c r="H149" s="315">
        <f t="shared" si="43"/>
        <v>152.97</v>
      </c>
      <c r="I149" s="621">
        <f t="shared" si="44"/>
        <v>787.95</v>
      </c>
    </row>
    <row r="150" spans="1:9" ht="12" customHeight="1" x14ac:dyDescent="0.2">
      <c r="A150" s="609" t="s">
        <v>1328</v>
      </c>
      <c r="B150" s="625">
        <v>192</v>
      </c>
      <c r="C150" s="315">
        <f t="shared" si="40"/>
        <v>1.2549019607843137</v>
      </c>
      <c r="D150" s="316">
        <v>3.4510000000000001</v>
      </c>
      <c r="E150" s="311">
        <f t="shared" si="41"/>
        <v>662.59199999999998</v>
      </c>
      <c r="F150" s="314">
        <v>1</v>
      </c>
      <c r="G150" s="315">
        <f t="shared" si="42"/>
        <v>662.59</v>
      </c>
      <c r="H150" s="315">
        <f t="shared" si="43"/>
        <v>159.62</v>
      </c>
      <c r="I150" s="621">
        <f t="shared" si="44"/>
        <v>822.21</v>
      </c>
    </row>
    <row r="151" spans="1:9" ht="12" customHeight="1" x14ac:dyDescent="0.2">
      <c r="A151" s="609" t="s">
        <v>1328</v>
      </c>
      <c r="B151" s="625">
        <v>144</v>
      </c>
      <c r="C151" s="315">
        <f t="shared" si="40"/>
        <v>0.94117647058823528</v>
      </c>
      <c r="D151" s="316">
        <v>3.4510000000000001</v>
      </c>
      <c r="E151" s="311">
        <f t="shared" si="41"/>
        <v>496.94400000000002</v>
      </c>
      <c r="F151" s="314">
        <v>1</v>
      </c>
      <c r="G151" s="315">
        <f t="shared" si="42"/>
        <v>496.94</v>
      </c>
      <c r="H151" s="315">
        <f t="shared" si="43"/>
        <v>119.71</v>
      </c>
      <c r="I151" s="621">
        <f t="shared" si="44"/>
        <v>616.65</v>
      </c>
    </row>
    <row r="152" spans="1:9" ht="12" customHeight="1" x14ac:dyDescent="0.2">
      <c r="A152" s="609" t="s">
        <v>1328</v>
      </c>
      <c r="B152" s="625">
        <v>152</v>
      </c>
      <c r="C152" s="315">
        <f t="shared" si="40"/>
        <v>0.99346405228758172</v>
      </c>
      <c r="D152" s="316">
        <v>3.4510000000000001</v>
      </c>
      <c r="E152" s="311">
        <f t="shared" si="41"/>
        <v>524.55200000000002</v>
      </c>
      <c r="F152" s="314">
        <v>1</v>
      </c>
      <c r="G152" s="315">
        <f t="shared" si="42"/>
        <v>524.54999999999995</v>
      </c>
      <c r="H152" s="315">
        <f t="shared" si="43"/>
        <v>126.36</v>
      </c>
      <c r="I152" s="621">
        <f t="shared" si="44"/>
        <v>650.91</v>
      </c>
    </row>
    <row r="153" spans="1:9" ht="12" customHeight="1" x14ac:dyDescent="0.2">
      <c r="A153" s="609" t="s">
        <v>1328</v>
      </c>
      <c r="B153" s="625">
        <v>144</v>
      </c>
      <c r="C153" s="315">
        <f t="shared" si="40"/>
        <v>0.94117647058823528</v>
      </c>
      <c r="D153" s="316">
        <v>3.4510000000000001</v>
      </c>
      <c r="E153" s="311">
        <f t="shared" si="41"/>
        <v>496.94400000000002</v>
      </c>
      <c r="F153" s="314">
        <v>1</v>
      </c>
      <c r="G153" s="315">
        <f t="shared" si="42"/>
        <v>496.94</v>
      </c>
      <c r="H153" s="315">
        <f t="shared" si="43"/>
        <v>119.71</v>
      </c>
      <c r="I153" s="621">
        <f t="shared" si="44"/>
        <v>616.65</v>
      </c>
    </row>
    <row r="154" spans="1:9" ht="12" customHeight="1" x14ac:dyDescent="0.2">
      <c r="A154" s="609" t="s">
        <v>1328</v>
      </c>
      <c r="B154" s="625">
        <v>184</v>
      </c>
      <c r="C154" s="315">
        <f t="shared" si="40"/>
        <v>1.2026143790849673</v>
      </c>
      <c r="D154" s="316">
        <v>3.4510000000000001</v>
      </c>
      <c r="E154" s="311">
        <f t="shared" si="41"/>
        <v>634.98400000000004</v>
      </c>
      <c r="F154" s="314">
        <v>1</v>
      </c>
      <c r="G154" s="315">
        <f t="shared" si="42"/>
        <v>634.98</v>
      </c>
      <c r="H154" s="315">
        <f t="shared" si="43"/>
        <v>152.97</v>
      </c>
      <c r="I154" s="621">
        <f t="shared" si="44"/>
        <v>787.95</v>
      </c>
    </row>
    <row r="155" spans="1:9" ht="24" customHeight="1" x14ac:dyDescent="0.2">
      <c r="A155" s="608" t="s">
        <v>7</v>
      </c>
      <c r="B155" s="624">
        <f>SUM(B156:B162)</f>
        <v>556</v>
      </c>
      <c r="C155" s="313">
        <f>SUM(C156:C162)</f>
        <v>3.6339869281045747</v>
      </c>
      <c r="D155" s="313"/>
      <c r="E155" s="313"/>
      <c r="F155" s="313"/>
      <c r="G155" s="321">
        <f>SUM(G156:G162)</f>
        <v>1795.32</v>
      </c>
      <c r="H155" s="321">
        <f>SUM(H156:H162)</f>
        <v>432.48</v>
      </c>
      <c r="I155" s="614">
        <f>SUM(I156:I162)</f>
        <v>2227.8000000000002</v>
      </c>
    </row>
    <row r="156" spans="1:9" ht="14.25" customHeight="1" x14ac:dyDescent="0.2">
      <c r="A156" s="609" t="s">
        <v>63</v>
      </c>
      <c r="B156" s="625">
        <v>60</v>
      </c>
      <c r="C156" s="315">
        <f t="shared" ref="C156:C162" si="45">B156/153</f>
        <v>0.39215686274509803</v>
      </c>
      <c r="D156" s="316">
        <v>3.2290000000000001</v>
      </c>
      <c r="E156" s="311">
        <f>D156*B156</f>
        <v>193.74</v>
      </c>
      <c r="F156" s="314">
        <v>1</v>
      </c>
      <c r="G156" s="315">
        <f>ROUND(E156*F156,2)</f>
        <v>193.74</v>
      </c>
      <c r="H156" s="315">
        <f t="shared" ref="H156:H162" si="46">ROUND(G156*0.2409,2)</f>
        <v>46.67</v>
      </c>
      <c r="I156" s="621">
        <f t="shared" ref="I156:I162" si="47">G156+H156</f>
        <v>240.41000000000003</v>
      </c>
    </row>
    <row r="157" spans="1:9" ht="14.25" customHeight="1" x14ac:dyDescent="0.2">
      <c r="A157" s="609" t="s">
        <v>63</v>
      </c>
      <c r="B157" s="625">
        <v>104</v>
      </c>
      <c r="C157" s="315">
        <f t="shared" si="45"/>
        <v>0.6797385620915033</v>
      </c>
      <c r="D157" s="316">
        <v>3.2290000000000001</v>
      </c>
      <c r="E157" s="311">
        <f t="shared" ref="E157:E162" si="48">D157*B157</f>
        <v>335.81600000000003</v>
      </c>
      <c r="F157" s="314">
        <v>1</v>
      </c>
      <c r="G157" s="315">
        <f t="shared" ref="G157:G162" si="49">ROUND(E157*F157,2)</f>
        <v>335.82</v>
      </c>
      <c r="H157" s="315">
        <f t="shared" si="46"/>
        <v>80.900000000000006</v>
      </c>
      <c r="I157" s="621">
        <f t="shared" si="47"/>
        <v>416.72</v>
      </c>
    </row>
    <row r="158" spans="1:9" ht="14.25" customHeight="1" x14ac:dyDescent="0.2">
      <c r="A158" s="609" t="s">
        <v>63</v>
      </c>
      <c r="B158" s="625">
        <v>60</v>
      </c>
      <c r="C158" s="315">
        <f t="shared" si="45"/>
        <v>0.39215686274509803</v>
      </c>
      <c r="D158" s="316">
        <v>3.2290000000000001</v>
      </c>
      <c r="E158" s="311">
        <f t="shared" si="48"/>
        <v>193.74</v>
      </c>
      <c r="F158" s="314">
        <v>1</v>
      </c>
      <c r="G158" s="315">
        <f t="shared" si="49"/>
        <v>193.74</v>
      </c>
      <c r="H158" s="315">
        <f t="shared" si="46"/>
        <v>46.67</v>
      </c>
      <c r="I158" s="621">
        <f t="shared" si="47"/>
        <v>240.41000000000003</v>
      </c>
    </row>
    <row r="159" spans="1:9" ht="14.25" customHeight="1" x14ac:dyDescent="0.2">
      <c r="A159" s="609" t="s">
        <v>63</v>
      </c>
      <c r="B159" s="625">
        <v>96</v>
      </c>
      <c r="C159" s="315">
        <f t="shared" si="45"/>
        <v>0.62745098039215685</v>
      </c>
      <c r="D159" s="316">
        <v>3.2290000000000001</v>
      </c>
      <c r="E159" s="311">
        <f t="shared" si="48"/>
        <v>309.98400000000004</v>
      </c>
      <c r="F159" s="314">
        <v>1</v>
      </c>
      <c r="G159" s="315">
        <f t="shared" si="49"/>
        <v>309.98</v>
      </c>
      <c r="H159" s="315">
        <f t="shared" si="46"/>
        <v>74.67</v>
      </c>
      <c r="I159" s="621">
        <f t="shared" si="47"/>
        <v>384.65000000000003</v>
      </c>
    </row>
    <row r="160" spans="1:9" ht="14.25" customHeight="1" x14ac:dyDescent="0.2">
      <c r="A160" s="609" t="s">
        <v>63</v>
      </c>
      <c r="B160" s="625">
        <v>80</v>
      </c>
      <c r="C160" s="315">
        <f t="shared" si="45"/>
        <v>0.52287581699346408</v>
      </c>
      <c r="D160" s="316">
        <v>3.2290000000000001</v>
      </c>
      <c r="E160" s="311">
        <f t="shared" si="48"/>
        <v>258.32</v>
      </c>
      <c r="F160" s="314">
        <v>1</v>
      </c>
      <c r="G160" s="315">
        <f t="shared" si="49"/>
        <v>258.32</v>
      </c>
      <c r="H160" s="315">
        <f t="shared" si="46"/>
        <v>62.23</v>
      </c>
      <c r="I160" s="621">
        <f t="shared" si="47"/>
        <v>320.55</v>
      </c>
    </row>
    <row r="161" spans="1:9" ht="14.25" customHeight="1" x14ac:dyDescent="0.2">
      <c r="A161" s="609" t="s">
        <v>63</v>
      </c>
      <c r="B161" s="625">
        <v>36</v>
      </c>
      <c r="C161" s="315">
        <f t="shared" si="45"/>
        <v>0.23529411764705882</v>
      </c>
      <c r="D161" s="316">
        <v>3.2290000000000001</v>
      </c>
      <c r="E161" s="311">
        <f t="shared" si="48"/>
        <v>116.244</v>
      </c>
      <c r="F161" s="314">
        <v>1</v>
      </c>
      <c r="G161" s="315">
        <f t="shared" si="49"/>
        <v>116.24</v>
      </c>
      <c r="H161" s="315">
        <f t="shared" si="46"/>
        <v>28</v>
      </c>
      <c r="I161" s="621">
        <f t="shared" si="47"/>
        <v>144.24</v>
      </c>
    </row>
    <row r="162" spans="1:9" ht="14.25" customHeight="1" x14ac:dyDescent="0.2">
      <c r="A162" s="609" t="s">
        <v>63</v>
      </c>
      <c r="B162" s="625">
        <v>120</v>
      </c>
      <c r="C162" s="315">
        <f t="shared" si="45"/>
        <v>0.78431372549019607</v>
      </c>
      <c r="D162" s="316">
        <v>3.2290000000000001</v>
      </c>
      <c r="E162" s="311">
        <f t="shared" si="48"/>
        <v>387.48</v>
      </c>
      <c r="F162" s="314">
        <v>1</v>
      </c>
      <c r="G162" s="315">
        <f t="shared" si="49"/>
        <v>387.48</v>
      </c>
      <c r="H162" s="315">
        <f t="shared" si="46"/>
        <v>93.34</v>
      </c>
      <c r="I162" s="621">
        <f t="shared" si="47"/>
        <v>480.82000000000005</v>
      </c>
    </row>
    <row r="163" spans="1:9" ht="18" customHeight="1" x14ac:dyDescent="0.2">
      <c r="A163" s="610" t="s">
        <v>1334</v>
      </c>
      <c r="B163" s="623">
        <f>B164+B168</f>
        <v>102</v>
      </c>
      <c r="C163" s="308">
        <f>C164+C168</f>
        <v>0.73381294964028776</v>
      </c>
      <c r="D163" s="307"/>
      <c r="E163" s="307"/>
      <c r="F163" s="307"/>
      <c r="G163" s="308">
        <f>G164+G168</f>
        <v>541.16000000000008</v>
      </c>
      <c r="H163" s="308">
        <f>H164+H168</f>
        <v>130.37</v>
      </c>
      <c r="I163" s="309">
        <f>I164+I168</f>
        <v>671.53</v>
      </c>
    </row>
    <row r="164" spans="1:9" ht="41.25" customHeight="1" x14ac:dyDescent="0.2">
      <c r="A164" s="608" t="s">
        <v>8</v>
      </c>
      <c r="B164" s="624">
        <f>SUM(B165:B167)</f>
        <v>51</v>
      </c>
      <c r="C164" s="313">
        <f>SUM(C165:C167)</f>
        <v>0.36690647482014388</v>
      </c>
      <c r="D164" s="312"/>
      <c r="E164" s="312"/>
      <c r="F164" s="312"/>
      <c r="G164" s="313">
        <f>SUM(G165:G167)</f>
        <v>306.3</v>
      </c>
      <c r="H164" s="313">
        <f>SUM(H165:H167)</f>
        <v>73.789999999999992</v>
      </c>
      <c r="I164" s="317">
        <f>SUM(I165:I167)</f>
        <v>380.09000000000003</v>
      </c>
    </row>
    <row r="165" spans="1:9" ht="12.75" customHeight="1" x14ac:dyDescent="0.2">
      <c r="A165" s="609" t="s">
        <v>1335</v>
      </c>
      <c r="B165" s="625">
        <v>9</v>
      </c>
      <c r="C165" s="315">
        <f>B165/139</f>
        <v>6.4748201438848921E-2</v>
      </c>
      <c r="D165" s="316">
        <v>6.2759999999999998</v>
      </c>
      <c r="E165" s="311">
        <f>D165*B165</f>
        <v>56.483999999999995</v>
      </c>
      <c r="F165" s="314">
        <v>1</v>
      </c>
      <c r="G165" s="315">
        <f>ROUND(E165*F165,2)</f>
        <v>56.48</v>
      </c>
      <c r="H165" s="315">
        <f>ROUND(G165*0.2409,2)</f>
        <v>13.61</v>
      </c>
      <c r="I165" s="621">
        <f>G165+H165</f>
        <v>70.09</v>
      </c>
    </row>
    <row r="166" spans="1:9" ht="12.75" customHeight="1" x14ac:dyDescent="0.2">
      <c r="A166" s="609" t="s">
        <v>1335</v>
      </c>
      <c r="B166" s="625">
        <v>21</v>
      </c>
      <c r="C166" s="315">
        <f>B166/139</f>
        <v>0.15107913669064749</v>
      </c>
      <c r="D166" s="316">
        <v>6.2759999999999998</v>
      </c>
      <c r="E166" s="311">
        <f>D166*B166</f>
        <v>131.79599999999999</v>
      </c>
      <c r="F166" s="314">
        <v>1</v>
      </c>
      <c r="G166" s="315">
        <f>ROUND(E166*F166,2)</f>
        <v>131.80000000000001</v>
      </c>
      <c r="H166" s="315">
        <f>ROUND(G166*0.2409,2)</f>
        <v>31.75</v>
      </c>
      <c r="I166" s="621">
        <f>G166+H166</f>
        <v>163.55000000000001</v>
      </c>
    </row>
    <row r="167" spans="1:9" ht="12.75" customHeight="1" x14ac:dyDescent="0.2">
      <c r="A167" s="609" t="s">
        <v>1335</v>
      </c>
      <c r="B167" s="625">
        <v>21</v>
      </c>
      <c r="C167" s="315">
        <f>B167/139</f>
        <v>0.15107913669064749</v>
      </c>
      <c r="D167" s="316">
        <v>5.62</v>
      </c>
      <c r="E167" s="311">
        <f>D167*B167</f>
        <v>118.02</v>
      </c>
      <c r="F167" s="314">
        <v>1</v>
      </c>
      <c r="G167" s="315">
        <f>ROUND(E167*F167,2)</f>
        <v>118.02</v>
      </c>
      <c r="H167" s="315">
        <f>ROUND(G167*0.2409,2)</f>
        <v>28.43</v>
      </c>
      <c r="I167" s="621">
        <f>G167+H167</f>
        <v>146.44999999999999</v>
      </c>
    </row>
    <row r="168" spans="1:9" ht="35.25" customHeight="1" x14ac:dyDescent="0.2">
      <c r="A168" s="608" t="s">
        <v>9</v>
      </c>
      <c r="B168" s="624">
        <f>B169</f>
        <v>51</v>
      </c>
      <c r="C168" s="313">
        <f>C169</f>
        <v>0.36690647482014388</v>
      </c>
      <c r="D168" s="312"/>
      <c r="E168" s="312"/>
      <c r="F168" s="312"/>
      <c r="G168" s="313">
        <f>G169</f>
        <v>234.86</v>
      </c>
      <c r="H168" s="313">
        <f>H169</f>
        <v>56.58</v>
      </c>
      <c r="I168" s="317">
        <f>I169</f>
        <v>291.44</v>
      </c>
    </row>
    <row r="169" spans="1:9" ht="17.45" customHeight="1" x14ac:dyDescent="0.2">
      <c r="A169" s="609" t="s">
        <v>62</v>
      </c>
      <c r="B169" s="625">
        <v>51</v>
      </c>
      <c r="C169" s="315">
        <f>B169/139</f>
        <v>0.36690647482014388</v>
      </c>
      <c r="D169" s="316">
        <v>4.6050000000000004</v>
      </c>
      <c r="E169" s="311">
        <f>D169*B169</f>
        <v>234.85500000000002</v>
      </c>
      <c r="F169" s="314">
        <v>1</v>
      </c>
      <c r="G169" s="315">
        <f>ROUND(E169*F169,2)</f>
        <v>234.86</v>
      </c>
      <c r="H169" s="315">
        <f>ROUND(G169*0.2409,2)</f>
        <v>56.58</v>
      </c>
      <c r="I169" s="621">
        <f>G169+H169</f>
        <v>291.44</v>
      </c>
    </row>
    <row r="170" spans="1:9" ht="25.5" customHeight="1" x14ac:dyDescent="0.2">
      <c r="A170" s="610" t="s">
        <v>1336</v>
      </c>
      <c r="B170" s="623">
        <f>B173+B178+B182+B171</f>
        <v>1923.5</v>
      </c>
      <c r="C170" s="308">
        <f>C173+C178+C182+C171</f>
        <v>12.571895424836601</v>
      </c>
      <c r="D170" s="308"/>
      <c r="E170" s="308"/>
      <c r="F170" s="308"/>
      <c r="G170" s="308">
        <f>G173+G178+G182+G171</f>
        <v>7963.16</v>
      </c>
      <c r="H170" s="308">
        <f>H173+H178+H182+H171</f>
        <v>1918.3200000000002</v>
      </c>
      <c r="I170" s="309">
        <f>I173+I178+I182+I171</f>
        <v>9881.48</v>
      </c>
    </row>
    <row r="171" spans="1:9" ht="27" customHeight="1" x14ac:dyDescent="0.2">
      <c r="A171" s="608" t="s">
        <v>10</v>
      </c>
      <c r="B171" s="624">
        <f>SUM(B172)</f>
        <v>73</v>
      </c>
      <c r="C171" s="313">
        <f>SUM(C172)</f>
        <v>0.47712418300653597</v>
      </c>
      <c r="D171" s="313"/>
      <c r="E171" s="313"/>
      <c r="F171" s="313"/>
      <c r="G171" s="313">
        <f>SUM(G172)</f>
        <v>699.49</v>
      </c>
      <c r="H171" s="313">
        <f>SUM(H172)</f>
        <v>168.51</v>
      </c>
      <c r="I171" s="317">
        <f>SUM(I172)</f>
        <v>868</v>
      </c>
    </row>
    <row r="172" spans="1:9" ht="15" customHeight="1" x14ac:dyDescent="0.2">
      <c r="A172" s="609" t="s">
        <v>77</v>
      </c>
      <c r="B172" s="625">
        <v>73</v>
      </c>
      <c r="C172" s="315">
        <f>B172/153</f>
        <v>0.47712418300653597</v>
      </c>
      <c r="D172" s="316">
        <v>9.5820000000000007</v>
      </c>
      <c r="E172" s="311">
        <f>D172*B172</f>
        <v>699.4860000000001</v>
      </c>
      <c r="F172" s="314">
        <v>1</v>
      </c>
      <c r="G172" s="315">
        <f>ROUND(E172*F172,2)</f>
        <v>699.49</v>
      </c>
      <c r="H172" s="315">
        <f>ROUND(G172*0.2409,2)</f>
        <v>168.51</v>
      </c>
      <c r="I172" s="621">
        <f>G172+H172</f>
        <v>868</v>
      </c>
    </row>
    <row r="173" spans="1:9" ht="36" customHeight="1" x14ac:dyDescent="0.2">
      <c r="A173" s="608" t="s">
        <v>8</v>
      </c>
      <c r="B173" s="624">
        <f>SUM(B174:B177)</f>
        <v>786.5</v>
      </c>
      <c r="C173" s="313">
        <f t="shared" ref="C173:I173" si="50">SUM(C174:C177)</f>
        <v>5.140522875816993</v>
      </c>
      <c r="D173" s="312"/>
      <c r="E173" s="312"/>
      <c r="F173" s="312"/>
      <c r="G173" s="313">
        <f t="shared" si="50"/>
        <v>3777.5299999999997</v>
      </c>
      <c r="H173" s="313">
        <f t="shared" si="50"/>
        <v>910.01</v>
      </c>
      <c r="I173" s="317">
        <f t="shared" si="50"/>
        <v>4687.54</v>
      </c>
    </row>
    <row r="174" spans="1:9" ht="13.5" customHeight="1" x14ac:dyDescent="0.2">
      <c r="A174" s="609" t="s">
        <v>612</v>
      </c>
      <c r="B174" s="625">
        <v>139.5</v>
      </c>
      <c r="C174" s="315">
        <f>B174/153</f>
        <v>0.91176470588235292</v>
      </c>
      <c r="D174" s="316">
        <v>4.306</v>
      </c>
      <c r="E174" s="311">
        <f>D174*B174</f>
        <v>600.68700000000001</v>
      </c>
      <c r="F174" s="314">
        <v>1</v>
      </c>
      <c r="G174" s="315">
        <f>ROUND(E174*F174,2)</f>
        <v>600.69000000000005</v>
      </c>
      <c r="H174" s="315">
        <f>ROUND(G174*0.2409,2)</f>
        <v>144.71</v>
      </c>
      <c r="I174" s="621">
        <f>G174+H174</f>
        <v>745.40000000000009</v>
      </c>
    </row>
    <row r="175" spans="1:9" ht="13.5" customHeight="1" x14ac:dyDescent="0.2">
      <c r="A175" s="609" t="s">
        <v>612</v>
      </c>
      <c r="B175" s="625">
        <v>234</v>
      </c>
      <c r="C175" s="315">
        <f>B175/153</f>
        <v>1.5294117647058822</v>
      </c>
      <c r="D175" s="316">
        <v>4.8849999999999998</v>
      </c>
      <c r="E175" s="311">
        <f>D175*B175</f>
        <v>1143.0899999999999</v>
      </c>
      <c r="F175" s="314">
        <v>1</v>
      </c>
      <c r="G175" s="315">
        <f t="shared" ref="G175:G177" si="51">ROUND(E175*F175,2)</f>
        <v>1143.0899999999999</v>
      </c>
      <c r="H175" s="315">
        <f>ROUND(G175*0.2409,2)</f>
        <v>275.37</v>
      </c>
      <c r="I175" s="621">
        <f>G175+H175</f>
        <v>1418.46</v>
      </c>
    </row>
    <row r="176" spans="1:9" ht="13.5" customHeight="1" x14ac:dyDescent="0.2">
      <c r="A176" s="609" t="s">
        <v>612</v>
      </c>
      <c r="B176" s="625">
        <v>249</v>
      </c>
      <c r="C176" s="315">
        <f>B176/153</f>
        <v>1.6274509803921569</v>
      </c>
      <c r="D176" s="316">
        <v>4.8849999999999998</v>
      </c>
      <c r="E176" s="311">
        <f>D176*B176</f>
        <v>1216.365</v>
      </c>
      <c r="F176" s="314">
        <v>1</v>
      </c>
      <c r="G176" s="315">
        <f t="shared" si="51"/>
        <v>1216.3699999999999</v>
      </c>
      <c r="H176" s="315">
        <f>ROUND(G176*0.2409,2)</f>
        <v>293.02</v>
      </c>
      <c r="I176" s="621">
        <f>G176+H176</f>
        <v>1509.3899999999999</v>
      </c>
    </row>
    <row r="177" spans="1:9" ht="13.5" customHeight="1" x14ac:dyDescent="0.2">
      <c r="A177" s="609" t="s">
        <v>612</v>
      </c>
      <c r="B177" s="625">
        <v>164</v>
      </c>
      <c r="C177" s="315">
        <f>B177/153</f>
        <v>1.0718954248366013</v>
      </c>
      <c r="D177" s="316">
        <v>4.984</v>
      </c>
      <c r="E177" s="311">
        <f>D177*B177</f>
        <v>817.37599999999998</v>
      </c>
      <c r="F177" s="314">
        <v>1</v>
      </c>
      <c r="G177" s="315">
        <f t="shared" si="51"/>
        <v>817.38</v>
      </c>
      <c r="H177" s="315">
        <f>ROUND(G177*0.2409,2)</f>
        <v>196.91</v>
      </c>
      <c r="I177" s="621">
        <f>G177+H177</f>
        <v>1014.29</v>
      </c>
    </row>
    <row r="178" spans="1:9" ht="33.75" customHeight="1" x14ac:dyDescent="0.2">
      <c r="A178" s="608" t="s">
        <v>9</v>
      </c>
      <c r="B178" s="624">
        <f>SUM(B179:B181)</f>
        <v>512</v>
      </c>
      <c r="C178" s="313">
        <f t="shared" ref="C178:I178" si="52">SUM(C179:C181)</f>
        <v>3.3464052287581696</v>
      </c>
      <c r="D178" s="312"/>
      <c r="E178" s="312"/>
      <c r="F178" s="312"/>
      <c r="G178" s="313">
        <f t="shared" si="52"/>
        <v>1766.91</v>
      </c>
      <c r="H178" s="313">
        <f t="shared" si="52"/>
        <v>425.64</v>
      </c>
      <c r="I178" s="317">
        <f t="shared" si="52"/>
        <v>2192.5500000000002</v>
      </c>
    </row>
    <row r="179" spans="1:9" ht="15" customHeight="1" x14ac:dyDescent="0.2">
      <c r="A179" s="609" t="s">
        <v>1328</v>
      </c>
      <c r="B179" s="625">
        <v>96</v>
      </c>
      <c r="C179" s="315">
        <f>B179/153</f>
        <v>0.62745098039215685</v>
      </c>
      <c r="D179" s="316">
        <v>3.4510000000000001</v>
      </c>
      <c r="E179" s="311">
        <f>D179*B179</f>
        <v>331.29599999999999</v>
      </c>
      <c r="F179" s="314">
        <v>1</v>
      </c>
      <c r="G179" s="315">
        <f>ROUND(E179*F179,2)</f>
        <v>331.3</v>
      </c>
      <c r="H179" s="315">
        <f>ROUND(G179*0.2409,2)</f>
        <v>79.81</v>
      </c>
      <c r="I179" s="621">
        <f>G179+H179</f>
        <v>411.11</v>
      </c>
    </row>
    <row r="180" spans="1:9" ht="15" customHeight="1" x14ac:dyDescent="0.2">
      <c r="A180" s="609" t="s">
        <v>1328</v>
      </c>
      <c r="B180" s="625">
        <v>212</v>
      </c>
      <c r="C180" s="315">
        <f>B180/153</f>
        <v>1.3856209150326797</v>
      </c>
      <c r="D180" s="316">
        <v>3.4510000000000001</v>
      </c>
      <c r="E180" s="311">
        <f>D180*B180</f>
        <v>731.61199999999997</v>
      </c>
      <c r="F180" s="314">
        <v>1</v>
      </c>
      <c r="G180" s="315">
        <f t="shared" ref="G180:G181" si="53">ROUND(E180*F180,2)</f>
        <v>731.61</v>
      </c>
      <c r="H180" s="315">
        <f>ROUND(G180*0.2409,2)</f>
        <v>176.24</v>
      </c>
      <c r="I180" s="621">
        <f>G180+H180</f>
        <v>907.85</v>
      </c>
    </row>
    <row r="181" spans="1:9" ht="15" customHeight="1" x14ac:dyDescent="0.2">
      <c r="A181" s="609" t="s">
        <v>1328</v>
      </c>
      <c r="B181" s="625">
        <v>204</v>
      </c>
      <c r="C181" s="315">
        <f>B181/153</f>
        <v>1.3333333333333333</v>
      </c>
      <c r="D181" s="316">
        <v>3.4510000000000001</v>
      </c>
      <c r="E181" s="311">
        <f>D181*B181</f>
        <v>704.00400000000002</v>
      </c>
      <c r="F181" s="314">
        <v>1</v>
      </c>
      <c r="G181" s="315">
        <f t="shared" si="53"/>
        <v>704</v>
      </c>
      <c r="H181" s="315">
        <f>ROUND(G181*0.2409,2)</f>
        <v>169.59</v>
      </c>
      <c r="I181" s="621">
        <f>G181+H181</f>
        <v>873.59</v>
      </c>
    </row>
    <row r="182" spans="1:9" ht="24.75" customHeight="1" x14ac:dyDescent="0.2">
      <c r="A182" s="608" t="s">
        <v>7</v>
      </c>
      <c r="B182" s="624">
        <f>SUM(B183:B186)</f>
        <v>552</v>
      </c>
      <c r="C182" s="313">
        <f>SUM(C183:C186)</f>
        <v>3.607843137254902</v>
      </c>
      <c r="D182" s="312"/>
      <c r="E182" s="312"/>
      <c r="F182" s="312"/>
      <c r="G182" s="313">
        <f>SUM(G183:G186)</f>
        <v>1719.23</v>
      </c>
      <c r="H182" s="313">
        <f>SUM(H183:H186)</f>
        <v>414.16</v>
      </c>
      <c r="I182" s="317">
        <f>SUM(I183:I186)</f>
        <v>2133.39</v>
      </c>
    </row>
    <row r="183" spans="1:9" ht="14.25" customHeight="1" x14ac:dyDescent="0.2">
      <c r="A183" s="609" t="s">
        <v>63</v>
      </c>
      <c r="B183" s="625">
        <v>154</v>
      </c>
      <c r="C183" s="315">
        <f>B183/153</f>
        <v>1.0065359477124183</v>
      </c>
      <c r="D183" s="316">
        <v>3.2290000000000001</v>
      </c>
      <c r="E183" s="311">
        <f>D183*B183</f>
        <v>497.26600000000002</v>
      </c>
      <c r="F183" s="314">
        <v>1</v>
      </c>
      <c r="G183" s="315">
        <f>ROUND(E183*F183,2)</f>
        <v>497.27</v>
      </c>
      <c r="H183" s="315">
        <f>ROUND(G183*0.2409,2)</f>
        <v>119.79</v>
      </c>
      <c r="I183" s="621">
        <f>G183+H183</f>
        <v>617.05999999999995</v>
      </c>
    </row>
    <row r="184" spans="1:9" ht="14.25" customHeight="1" x14ac:dyDescent="0.2">
      <c r="A184" s="609" t="s">
        <v>63</v>
      </c>
      <c r="B184" s="625">
        <v>151</v>
      </c>
      <c r="C184" s="315">
        <f>B184/153</f>
        <v>0.98692810457516345</v>
      </c>
      <c r="D184" s="316">
        <v>3.2290000000000001</v>
      </c>
      <c r="E184" s="311">
        <f>D184*B184</f>
        <v>487.57900000000001</v>
      </c>
      <c r="F184" s="314">
        <v>1</v>
      </c>
      <c r="G184" s="315">
        <f t="shared" ref="G184:G186" si="54">ROUND(E184*F184,2)</f>
        <v>487.58</v>
      </c>
      <c r="H184" s="315">
        <f>ROUND(G184*0.2409,2)</f>
        <v>117.46</v>
      </c>
      <c r="I184" s="621">
        <f>G184+H184</f>
        <v>605.04</v>
      </c>
    </row>
    <row r="185" spans="1:9" ht="14.25" customHeight="1" x14ac:dyDescent="0.2">
      <c r="A185" s="609" t="s">
        <v>63</v>
      </c>
      <c r="B185" s="625">
        <v>94</v>
      </c>
      <c r="C185" s="315">
        <f>B185/153</f>
        <v>0.6143790849673203</v>
      </c>
      <c r="D185" s="316">
        <v>3.2290000000000001</v>
      </c>
      <c r="E185" s="311">
        <f>D185*B185</f>
        <v>303.52600000000001</v>
      </c>
      <c r="F185" s="314">
        <v>1</v>
      </c>
      <c r="G185" s="315">
        <f t="shared" si="54"/>
        <v>303.52999999999997</v>
      </c>
      <c r="H185" s="315">
        <f>ROUND(G185*0.2409,2)</f>
        <v>73.12</v>
      </c>
      <c r="I185" s="621">
        <f>G185+H185</f>
        <v>376.65</v>
      </c>
    </row>
    <row r="186" spans="1:9" ht="14.25" customHeight="1" x14ac:dyDescent="0.2">
      <c r="A186" s="609" t="s">
        <v>1323</v>
      </c>
      <c r="B186" s="625">
        <v>153</v>
      </c>
      <c r="C186" s="315">
        <f>B186/153</f>
        <v>1</v>
      </c>
      <c r="D186" s="316">
        <v>2.8159999999999998</v>
      </c>
      <c r="E186" s="311">
        <f>B186*D186</f>
        <v>430.84799999999996</v>
      </c>
      <c r="F186" s="314">
        <v>1</v>
      </c>
      <c r="G186" s="315">
        <f t="shared" si="54"/>
        <v>430.85</v>
      </c>
      <c r="H186" s="315">
        <f>ROUND(G186*0.2409,2)</f>
        <v>103.79</v>
      </c>
      <c r="I186" s="621">
        <f>G186+H186</f>
        <v>534.64</v>
      </c>
    </row>
    <row r="187" spans="1:9" ht="17.45" customHeight="1" x14ac:dyDescent="0.2">
      <c r="A187" s="610" t="s">
        <v>1337</v>
      </c>
      <c r="B187" s="623">
        <f>B188+B190+B197+B201</f>
        <v>1000</v>
      </c>
      <c r="C187" s="308">
        <f>C188+C190+C197+C201</f>
        <v>6.5359477124183005</v>
      </c>
      <c r="D187" s="308"/>
      <c r="E187" s="308"/>
      <c r="F187" s="308"/>
      <c r="G187" s="308">
        <f>G188+G190+G197+G201</f>
        <v>4059.64</v>
      </c>
      <c r="H187" s="308">
        <f>H188+H190+H197+H201</f>
        <v>977.94999999999993</v>
      </c>
      <c r="I187" s="309">
        <f>I188+I190+I197+I201</f>
        <v>5037.59</v>
      </c>
    </row>
    <row r="188" spans="1:9" ht="27.6" customHeight="1" x14ac:dyDescent="0.2">
      <c r="A188" s="608" t="s">
        <v>10</v>
      </c>
      <c r="B188" s="624">
        <f>SUM(B189:B189)</f>
        <v>35</v>
      </c>
      <c r="C188" s="313">
        <f>SUM(C189:C189)</f>
        <v>0.22875816993464052</v>
      </c>
      <c r="D188" s="313"/>
      <c r="E188" s="315"/>
      <c r="F188" s="313"/>
      <c r="G188" s="313">
        <f>SUM(G189:G189)</f>
        <v>335.37</v>
      </c>
      <c r="H188" s="313">
        <f>SUM(H189:H189)</f>
        <v>80.790000000000006</v>
      </c>
      <c r="I188" s="317">
        <f>SUM(I189:I189)</f>
        <v>416.16</v>
      </c>
    </row>
    <row r="189" spans="1:9" ht="15" customHeight="1" x14ac:dyDescent="0.2">
      <c r="A189" s="609" t="s">
        <v>77</v>
      </c>
      <c r="B189" s="625">
        <v>35</v>
      </c>
      <c r="C189" s="315">
        <f>B189/153</f>
        <v>0.22875816993464052</v>
      </c>
      <c r="D189" s="316">
        <v>9.5820000000000007</v>
      </c>
      <c r="E189" s="311">
        <f>D189*B189</f>
        <v>335.37</v>
      </c>
      <c r="F189" s="314">
        <v>1</v>
      </c>
      <c r="G189" s="315">
        <f>ROUND(E189*F189,2)</f>
        <v>335.37</v>
      </c>
      <c r="H189" s="315">
        <f>ROUND(G189*0.2409,2)</f>
        <v>80.790000000000006</v>
      </c>
      <c r="I189" s="621">
        <f>G189+H189</f>
        <v>416.16</v>
      </c>
    </row>
    <row r="190" spans="1:9" ht="36.75" customHeight="1" x14ac:dyDescent="0.2">
      <c r="A190" s="608" t="s">
        <v>8</v>
      </c>
      <c r="B190" s="624">
        <f>SUM(B191:B196)</f>
        <v>343</v>
      </c>
      <c r="C190" s="313">
        <f>SUM(C191:C196)</f>
        <v>2.2418300653594767</v>
      </c>
      <c r="D190" s="312"/>
      <c r="E190" s="312"/>
      <c r="F190" s="312"/>
      <c r="G190" s="313">
        <f>SUM(G191:G196)</f>
        <v>1661.66</v>
      </c>
      <c r="H190" s="313">
        <f>SUM(H191:H196)</f>
        <v>400.28</v>
      </c>
      <c r="I190" s="317">
        <f>SUM(I191:I196)</f>
        <v>2061.94</v>
      </c>
    </row>
    <row r="191" spans="1:9" ht="15.75" customHeight="1" x14ac:dyDescent="0.2">
      <c r="A191" s="609" t="s">
        <v>612</v>
      </c>
      <c r="B191" s="625">
        <v>87</v>
      </c>
      <c r="C191" s="315">
        <f t="shared" ref="C191:C196" si="55">B191/153</f>
        <v>0.56862745098039214</v>
      </c>
      <c r="D191" s="316">
        <v>4.8849999999999998</v>
      </c>
      <c r="E191" s="311">
        <f t="shared" ref="E191:E196" si="56">D191*B191</f>
        <v>424.995</v>
      </c>
      <c r="F191" s="314">
        <v>1</v>
      </c>
      <c r="G191" s="315">
        <f t="shared" ref="G191:G196" si="57">ROUND(E191*F191,2)</f>
        <v>425</v>
      </c>
      <c r="H191" s="315">
        <f t="shared" ref="H191:H196" si="58">ROUND(G191*0.2409,2)</f>
        <v>102.38</v>
      </c>
      <c r="I191" s="621">
        <f t="shared" ref="I191:I196" si="59">G191+H191</f>
        <v>527.38</v>
      </c>
    </row>
    <row r="192" spans="1:9" ht="15.75" customHeight="1" x14ac:dyDescent="0.2">
      <c r="A192" s="609" t="s">
        <v>612</v>
      </c>
      <c r="B192" s="625">
        <v>96</v>
      </c>
      <c r="C192" s="315">
        <f t="shared" si="55"/>
        <v>0.62745098039215685</v>
      </c>
      <c r="D192" s="316">
        <v>4.8849999999999998</v>
      </c>
      <c r="E192" s="311">
        <f t="shared" si="56"/>
        <v>468.96</v>
      </c>
      <c r="F192" s="314">
        <v>1</v>
      </c>
      <c r="G192" s="315">
        <f t="shared" si="57"/>
        <v>468.96</v>
      </c>
      <c r="H192" s="315">
        <f t="shared" si="58"/>
        <v>112.97</v>
      </c>
      <c r="I192" s="621">
        <f t="shared" si="59"/>
        <v>581.92999999999995</v>
      </c>
    </row>
    <row r="193" spans="1:9" ht="15.75" customHeight="1" x14ac:dyDescent="0.2">
      <c r="A193" s="609" t="s">
        <v>612</v>
      </c>
      <c r="B193" s="625">
        <v>72</v>
      </c>
      <c r="C193" s="315">
        <f t="shared" si="55"/>
        <v>0.47058823529411764</v>
      </c>
      <c r="D193" s="316">
        <v>4.8849999999999998</v>
      </c>
      <c r="E193" s="311">
        <f t="shared" si="56"/>
        <v>351.71999999999997</v>
      </c>
      <c r="F193" s="314">
        <v>1</v>
      </c>
      <c r="G193" s="315">
        <f t="shared" si="57"/>
        <v>351.72</v>
      </c>
      <c r="H193" s="315">
        <f t="shared" si="58"/>
        <v>84.73</v>
      </c>
      <c r="I193" s="621">
        <f t="shared" si="59"/>
        <v>436.45000000000005</v>
      </c>
    </row>
    <row r="194" spans="1:9" ht="15.75" customHeight="1" x14ac:dyDescent="0.2">
      <c r="A194" s="609" t="s">
        <v>612</v>
      </c>
      <c r="B194" s="625">
        <v>40</v>
      </c>
      <c r="C194" s="315">
        <f t="shared" si="55"/>
        <v>0.26143790849673204</v>
      </c>
      <c r="D194" s="316">
        <v>4.8849999999999998</v>
      </c>
      <c r="E194" s="311">
        <f t="shared" si="56"/>
        <v>195.39999999999998</v>
      </c>
      <c r="F194" s="314">
        <v>1</v>
      </c>
      <c r="G194" s="315">
        <f t="shared" si="57"/>
        <v>195.4</v>
      </c>
      <c r="H194" s="315">
        <f t="shared" si="58"/>
        <v>47.07</v>
      </c>
      <c r="I194" s="621">
        <f t="shared" si="59"/>
        <v>242.47</v>
      </c>
    </row>
    <row r="195" spans="1:9" ht="15.75" customHeight="1" x14ac:dyDescent="0.2">
      <c r="A195" s="609" t="s">
        <v>612</v>
      </c>
      <c r="B195" s="625">
        <v>24</v>
      </c>
      <c r="C195" s="315">
        <f t="shared" si="55"/>
        <v>0.15686274509803921</v>
      </c>
      <c r="D195" s="316">
        <v>4.306</v>
      </c>
      <c r="E195" s="311">
        <f t="shared" si="56"/>
        <v>103.34399999999999</v>
      </c>
      <c r="F195" s="314">
        <v>1</v>
      </c>
      <c r="G195" s="315">
        <f t="shared" si="57"/>
        <v>103.34</v>
      </c>
      <c r="H195" s="315">
        <f t="shared" si="58"/>
        <v>24.89</v>
      </c>
      <c r="I195" s="621">
        <f t="shared" si="59"/>
        <v>128.23000000000002</v>
      </c>
    </row>
    <row r="196" spans="1:9" ht="15.75" customHeight="1" x14ac:dyDescent="0.2">
      <c r="A196" s="609" t="s">
        <v>612</v>
      </c>
      <c r="B196" s="625">
        <v>24</v>
      </c>
      <c r="C196" s="315">
        <f t="shared" si="55"/>
        <v>0.15686274509803921</v>
      </c>
      <c r="D196" s="316">
        <v>4.8849999999999998</v>
      </c>
      <c r="E196" s="311">
        <f t="shared" si="56"/>
        <v>117.24</v>
      </c>
      <c r="F196" s="314">
        <v>1</v>
      </c>
      <c r="G196" s="315">
        <f t="shared" si="57"/>
        <v>117.24</v>
      </c>
      <c r="H196" s="315">
        <f t="shared" si="58"/>
        <v>28.24</v>
      </c>
      <c r="I196" s="621">
        <f t="shared" si="59"/>
        <v>145.47999999999999</v>
      </c>
    </row>
    <row r="197" spans="1:9" ht="38.450000000000003" customHeight="1" x14ac:dyDescent="0.2">
      <c r="A197" s="608" t="s">
        <v>9</v>
      </c>
      <c r="B197" s="624">
        <f>SUM(B198:B200)</f>
        <v>244</v>
      </c>
      <c r="C197" s="313">
        <f>SUM(C198:C200)</f>
        <v>1.5947712418300652</v>
      </c>
      <c r="D197" s="312"/>
      <c r="E197" s="312"/>
      <c r="F197" s="312"/>
      <c r="G197" s="313">
        <f>SUM(G198:G200)</f>
        <v>842.05</v>
      </c>
      <c r="H197" s="313">
        <f>SUM(H198:H200)</f>
        <v>202.85</v>
      </c>
      <c r="I197" s="317">
        <f>SUM(I198:I200)</f>
        <v>1044.9000000000001</v>
      </c>
    </row>
    <row r="198" spans="1:9" ht="15" customHeight="1" x14ac:dyDescent="0.2">
      <c r="A198" s="609" t="s">
        <v>1328</v>
      </c>
      <c r="B198" s="625">
        <v>88</v>
      </c>
      <c r="C198" s="315">
        <f>B198/153</f>
        <v>0.57516339869281041</v>
      </c>
      <c r="D198" s="316">
        <v>3.4510000000000001</v>
      </c>
      <c r="E198" s="311">
        <f>D198*B198</f>
        <v>303.68799999999999</v>
      </c>
      <c r="F198" s="314">
        <v>1</v>
      </c>
      <c r="G198" s="315">
        <f>ROUND(E198*F198,2)</f>
        <v>303.69</v>
      </c>
      <c r="H198" s="315">
        <f>ROUND(G198*0.2409,2)</f>
        <v>73.16</v>
      </c>
      <c r="I198" s="621">
        <f>G198+H198</f>
        <v>376.85</v>
      </c>
    </row>
    <row r="199" spans="1:9" ht="15" customHeight="1" x14ac:dyDescent="0.2">
      <c r="A199" s="609" t="s">
        <v>1328</v>
      </c>
      <c r="B199" s="625">
        <v>96</v>
      </c>
      <c r="C199" s="315">
        <f>B199/153</f>
        <v>0.62745098039215685</v>
      </c>
      <c r="D199" s="316">
        <v>3.4510000000000001</v>
      </c>
      <c r="E199" s="311">
        <f>D199*B199</f>
        <v>331.29599999999999</v>
      </c>
      <c r="F199" s="314">
        <v>1</v>
      </c>
      <c r="G199" s="315">
        <f t="shared" ref="G199:G200" si="60">ROUND(E199*F199,2)</f>
        <v>331.3</v>
      </c>
      <c r="H199" s="315">
        <f>ROUND(G199*0.2409,2)</f>
        <v>79.81</v>
      </c>
      <c r="I199" s="621">
        <f>G199+H199</f>
        <v>411.11</v>
      </c>
    </row>
    <row r="200" spans="1:9" ht="15" customHeight="1" x14ac:dyDescent="0.2">
      <c r="A200" s="609" t="s">
        <v>1328</v>
      </c>
      <c r="B200" s="625">
        <v>60</v>
      </c>
      <c r="C200" s="315">
        <f>B200/153</f>
        <v>0.39215686274509803</v>
      </c>
      <c r="D200" s="316">
        <v>3.4510000000000001</v>
      </c>
      <c r="E200" s="311">
        <f>D200*B200</f>
        <v>207.06</v>
      </c>
      <c r="F200" s="314">
        <v>1</v>
      </c>
      <c r="G200" s="315">
        <f t="shared" si="60"/>
        <v>207.06</v>
      </c>
      <c r="H200" s="315">
        <f>ROUND(G200*0.2409,2)</f>
        <v>49.88</v>
      </c>
      <c r="I200" s="621">
        <f>G200+H200</f>
        <v>256.94</v>
      </c>
    </row>
    <row r="201" spans="1:9" ht="22.5" customHeight="1" x14ac:dyDescent="0.2">
      <c r="A201" s="608" t="s">
        <v>7</v>
      </c>
      <c r="B201" s="624">
        <f>SUM(B202:B206)</f>
        <v>378</v>
      </c>
      <c r="C201" s="313">
        <f>SUM(C202:C206)</f>
        <v>2.4705882352941178</v>
      </c>
      <c r="D201" s="312"/>
      <c r="E201" s="312"/>
      <c r="F201" s="312"/>
      <c r="G201" s="313">
        <f>SUM(G202:G206)</f>
        <v>1220.56</v>
      </c>
      <c r="H201" s="313">
        <f>SUM(H202:H206)</f>
        <v>294.02999999999997</v>
      </c>
      <c r="I201" s="317">
        <f>SUM(I202:I206)</f>
        <v>1514.59</v>
      </c>
    </row>
    <row r="202" spans="1:9" ht="14.25" customHeight="1" x14ac:dyDescent="0.2">
      <c r="A202" s="609" t="s">
        <v>63</v>
      </c>
      <c r="B202" s="625">
        <v>50</v>
      </c>
      <c r="C202" s="315">
        <f>B202/153</f>
        <v>0.32679738562091504</v>
      </c>
      <c r="D202" s="316">
        <v>3.2290000000000001</v>
      </c>
      <c r="E202" s="311">
        <f>D202*B202</f>
        <v>161.45000000000002</v>
      </c>
      <c r="F202" s="314">
        <v>1</v>
      </c>
      <c r="G202" s="315">
        <f>ROUND(E202*F202,2)</f>
        <v>161.44999999999999</v>
      </c>
      <c r="H202" s="315">
        <f>ROUND(G202*0.2409,2)</f>
        <v>38.89</v>
      </c>
      <c r="I202" s="621">
        <f>G202+H202</f>
        <v>200.33999999999997</v>
      </c>
    </row>
    <row r="203" spans="1:9" ht="14.25" customHeight="1" x14ac:dyDescent="0.2">
      <c r="A203" s="609" t="s">
        <v>63</v>
      </c>
      <c r="B203" s="625">
        <v>96</v>
      </c>
      <c r="C203" s="315">
        <f>B203/153</f>
        <v>0.62745098039215685</v>
      </c>
      <c r="D203" s="316">
        <v>3.2290000000000001</v>
      </c>
      <c r="E203" s="311">
        <f>D203*B203</f>
        <v>309.98400000000004</v>
      </c>
      <c r="F203" s="314">
        <v>1</v>
      </c>
      <c r="G203" s="315">
        <f t="shared" ref="G203:G206" si="61">ROUND(E203*F203,2)</f>
        <v>309.98</v>
      </c>
      <c r="H203" s="315">
        <f>ROUND(G203*0.2409,2)</f>
        <v>74.67</v>
      </c>
      <c r="I203" s="621">
        <f>G203+H203</f>
        <v>384.65000000000003</v>
      </c>
    </row>
    <row r="204" spans="1:9" ht="14.25" customHeight="1" x14ac:dyDescent="0.2">
      <c r="A204" s="609" t="s">
        <v>63</v>
      </c>
      <c r="B204" s="625">
        <v>72</v>
      </c>
      <c r="C204" s="315">
        <f>B204/153</f>
        <v>0.47058823529411764</v>
      </c>
      <c r="D204" s="316">
        <v>3.2290000000000001</v>
      </c>
      <c r="E204" s="311">
        <f>D204*B204</f>
        <v>232.488</v>
      </c>
      <c r="F204" s="314">
        <v>1</v>
      </c>
      <c r="G204" s="315">
        <f t="shared" si="61"/>
        <v>232.49</v>
      </c>
      <c r="H204" s="315">
        <f>ROUND(G204*0.2409,2)</f>
        <v>56.01</v>
      </c>
      <c r="I204" s="621">
        <f>G204+H204</f>
        <v>288.5</v>
      </c>
    </row>
    <row r="205" spans="1:9" ht="14.25" customHeight="1" x14ac:dyDescent="0.2">
      <c r="A205" s="609" t="s">
        <v>63</v>
      </c>
      <c r="B205" s="625">
        <v>72</v>
      </c>
      <c r="C205" s="315">
        <f>B205/153</f>
        <v>0.47058823529411764</v>
      </c>
      <c r="D205" s="316">
        <v>3.2290000000000001</v>
      </c>
      <c r="E205" s="311">
        <f>D205*B205</f>
        <v>232.488</v>
      </c>
      <c r="F205" s="314">
        <v>1</v>
      </c>
      <c r="G205" s="315">
        <f t="shared" si="61"/>
        <v>232.49</v>
      </c>
      <c r="H205" s="315">
        <f>ROUND(G205*0.2409,2)</f>
        <v>56.01</v>
      </c>
      <c r="I205" s="621">
        <f>G205+H205</f>
        <v>288.5</v>
      </c>
    </row>
    <row r="206" spans="1:9" ht="14.25" customHeight="1" x14ac:dyDescent="0.2">
      <c r="A206" s="609" t="s">
        <v>63</v>
      </c>
      <c r="B206" s="625">
        <v>88</v>
      </c>
      <c r="C206" s="315">
        <f>B206/153</f>
        <v>0.57516339869281041</v>
      </c>
      <c r="D206" s="316">
        <v>3.2290000000000001</v>
      </c>
      <c r="E206" s="311">
        <f>D206*B206</f>
        <v>284.15199999999999</v>
      </c>
      <c r="F206" s="314">
        <v>1</v>
      </c>
      <c r="G206" s="315">
        <f t="shared" si="61"/>
        <v>284.14999999999998</v>
      </c>
      <c r="H206" s="315">
        <f>ROUND(G206*0.2409,2)</f>
        <v>68.45</v>
      </c>
      <c r="I206" s="621">
        <f>G206+H206</f>
        <v>352.59999999999997</v>
      </c>
    </row>
    <row r="207" spans="1:9" ht="17.45" customHeight="1" x14ac:dyDescent="0.2">
      <c r="A207" s="610" t="s">
        <v>1338</v>
      </c>
      <c r="B207" s="623">
        <f>B208+B223+B231+B236</f>
        <v>1450</v>
      </c>
      <c r="C207" s="308">
        <f>C208+C223+C231+C236</f>
        <v>9.477124183006536</v>
      </c>
      <c r="D207" s="306"/>
      <c r="E207" s="308"/>
      <c r="F207" s="318"/>
      <c r="G207" s="308">
        <f>G208+G223+G231+G236</f>
        <v>9388.5500000000011</v>
      </c>
      <c r="H207" s="308">
        <f>H208+H223+H231+H236</f>
        <v>2261.7000000000003</v>
      </c>
      <c r="I207" s="309">
        <f>I208+I223+I231+I236</f>
        <v>11650.25</v>
      </c>
    </row>
    <row r="208" spans="1:9" ht="24.75" customHeight="1" x14ac:dyDescent="0.2">
      <c r="A208" s="608" t="s">
        <v>10</v>
      </c>
      <c r="B208" s="624">
        <f>SUM(B209:B222)</f>
        <v>1116</v>
      </c>
      <c r="C208" s="313">
        <f>SUM(C209:C222)</f>
        <v>7.2941176470588234</v>
      </c>
      <c r="D208" s="312"/>
      <c r="E208" s="312"/>
      <c r="F208" s="312"/>
      <c r="G208" s="313">
        <f>SUM(G209:G222)</f>
        <v>7991.7</v>
      </c>
      <c r="H208" s="313">
        <f>SUM(H209:H222)</f>
        <v>1925.2000000000003</v>
      </c>
      <c r="I208" s="317">
        <f>SUM(I209:I222)</f>
        <v>9916.9</v>
      </c>
    </row>
    <row r="209" spans="1:9" ht="13.5" customHeight="1" x14ac:dyDescent="0.2">
      <c r="A209" s="609" t="s">
        <v>1339</v>
      </c>
      <c r="B209" s="625">
        <v>96</v>
      </c>
      <c r="C209" s="315">
        <f t="shared" ref="C209:C222" si="62">B209/153</f>
        <v>0.62745098039215685</v>
      </c>
      <c r="D209" s="316">
        <v>6.5019999999999998</v>
      </c>
      <c r="E209" s="311">
        <f t="shared" ref="E209:E222" si="63">D209*B209</f>
        <v>624.19200000000001</v>
      </c>
      <c r="F209" s="314">
        <v>1</v>
      </c>
      <c r="G209" s="315">
        <f t="shared" ref="G209:G222" si="64">ROUND(E209*F209,2)</f>
        <v>624.19000000000005</v>
      </c>
      <c r="H209" s="315">
        <f t="shared" ref="H209:H222" si="65">ROUND(G209*0.2409,2)</f>
        <v>150.37</v>
      </c>
      <c r="I209" s="621">
        <f t="shared" ref="I209:I222" si="66">G209+H209</f>
        <v>774.56000000000006</v>
      </c>
    </row>
    <row r="210" spans="1:9" ht="13.5" customHeight="1" x14ac:dyDescent="0.2">
      <c r="A210" s="609" t="s">
        <v>1339</v>
      </c>
      <c r="B210" s="625">
        <v>120</v>
      </c>
      <c r="C210" s="315">
        <f t="shared" si="62"/>
        <v>0.78431372549019607</v>
      </c>
      <c r="D210" s="316">
        <v>6.5019999999999998</v>
      </c>
      <c r="E210" s="311">
        <f t="shared" si="63"/>
        <v>780.24</v>
      </c>
      <c r="F210" s="314">
        <v>1</v>
      </c>
      <c r="G210" s="315">
        <f t="shared" si="64"/>
        <v>780.24</v>
      </c>
      <c r="H210" s="315">
        <f t="shared" si="65"/>
        <v>187.96</v>
      </c>
      <c r="I210" s="621">
        <f t="shared" si="66"/>
        <v>968.2</v>
      </c>
    </row>
    <row r="211" spans="1:9" ht="13.5" customHeight="1" x14ac:dyDescent="0.2">
      <c r="A211" s="609" t="s">
        <v>1339</v>
      </c>
      <c r="B211" s="625">
        <v>48</v>
      </c>
      <c r="C211" s="315">
        <f t="shared" si="62"/>
        <v>0.31372549019607843</v>
      </c>
      <c r="D211" s="316">
        <v>7.3860000000000001</v>
      </c>
      <c r="E211" s="311">
        <f t="shared" si="63"/>
        <v>354.52800000000002</v>
      </c>
      <c r="F211" s="314">
        <v>1</v>
      </c>
      <c r="G211" s="315">
        <f t="shared" si="64"/>
        <v>354.53</v>
      </c>
      <c r="H211" s="315">
        <f t="shared" si="65"/>
        <v>85.41</v>
      </c>
      <c r="I211" s="621">
        <f t="shared" si="66"/>
        <v>439.93999999999994</v>
      </c>
    </row>
    <row r="212" spans="1:9" ht="13.5" customHeight="1" x14ac:dyDescent="0.2">
      <c r="A212" s="609" t="s">
        <v>1339</v>
      </c>
      <c r="B212" s="625">
        <v>144</v>
      </c>
      <c r="C212" s="315">
        <f t="shared" si="62"/>
        <v>0.94117647058823528</v>
      </c>
      <c r="D212" s="316">
        <v>7.3860000000000001</v>
      </c>
      <c r="E212" s="311">
        <f t="shared" si="63"/>
        <v>1063.5840000000001</v>
      </c>
      <c r="F212" s="314">
        <v>1</v>
      </c>
      <c r="G212" s="315">
        <f t="shared" si="64"/>
        <v>1063.58</v>
      </c>
      <c r="H212" s="315">
        <f t="shared" si="65"/>
        <v>256.22000000000003</v>
      </c>
      <c r="I212" s="621">
        <f t="shared" si="66"/>
        <v>1319.8</v>
      </c>
    </row>
    <row r="213" spans="1:9" ht="13.5" customHeight="1" x14ac:dyDescent="0.2">
      <c r="A213" s="609" t="s">
        <v>1339</v>
      </c>
      <c r="B213" s="625">
        <v>16</v>
      </c>
      <c r="C213" s="315">
        <f t="shared" si="62"/>
        <v>0.10457516339869281</v>
      </c>
      <c r="D213" s="316">
        <v>7.3860000000000001</v>
      </c>
      <c r="E213" s="311">
        <f t="shared" si="63"/>
        <v>118.176</v>
      </c>
      <c r="F213" s="314">
        <v>1</v>
      </c>
      <c r="G213" s="315">
        <f t="shared" si="64"/>
        <v>118.18</v>
      </c>
      <c r="H213" s="315">
        <f t="shared" si="65"/>
        <v>28.47</v>
      </c>
      <c r="I213" s="621">
        <f t="shared" si="66"/>
        <v>146.65</v>
      </c>
    </row>
    <row r="214" spans="1:9" ht="13.5" customHeight="1" x14ac:dyDescent="0.2">
      <c r="A214" s="609" t="s">
        <v>1339</v>
      </c>
      <c r="B214" s="625">
        <v>72</v>
      </c>
      <c r="C214" s="315">
        <f t="shared" si="62"/>
        <v>0.47058823529411764</v>
      </c>
      <c r="D214" s="316">
        <v>7.3860000000000001</v>
      </c>
      <c r="E214" s="311">
        <f t="shared" si="63"/>
        <v>531.79200000000003</v>
      </c>
      <c r="F214" s="314">
        <v>1</v>
      </c>
      <c r="G214" s="315">
        <f t="shared" si="64"/>
        <v>531.79</v>
      </c>
      <c r="H214" s="315">
        <f t="shared" si="65"/>
        <v>128.11000000000001</v>
      </c>
      <c r="I214" s="621">
        <f t="shared" si="66"/>
        <v>659.9</v>
      </c>
    </row>
    <row r="215" spans="1:9" ht="13.5" customHeight="1" x14ac:dyDescent="0.2">
      <c r="A215" s="609" t="s">
        <v>1339</v>
      </c>
      <c r="B215" s="625">
        <v>24</v>
      </c>
      <c r="C215" s="315">
        <f t="shared" si="62"/>
        <v>0.15686274509803921</v>
      </c>
      <c r="D215" s="316">
        <v>7.3860000000000001</v>
      </c>
      <c r="E215" s="311">
        <f t="shared" si="63"/>
        <v>177.26400000000001</v>
      </c>
      <c r="F215" s="314">
        <v>1</v>
      </c>
      <c r="G215" s="315">
        <f t="shared" si="64"/>
        <v>177.26</v>
      </c>
      <c r="H215" s="315">
        <f t="shared" si="65"/>
        <v>42.7</v>
      </c>
      <c r="I215" s="621">
        <f t="shared" si="66"/>
        <v>219.95999999999998</v>
      </c>
    </row>
    <row r="216" spans="1:9" ht="13.5" customHeight="1" x14ac:dyDescent="0.2">
      <c r="A216" s="609" t="s">
        <v>1339</v>
      </c>
      <c r="B216" s="625">
        <v>224</v>
      </c>
      <c r="C216" s="315">
        <f t="shared" si="62"/>
        <v>1.4640522875816993</v>
      </c>
      <c r="D216" s="316">
        <v>7.3860000000000001</v>
      </c>
      <c r="E216" s="311">
        <f t="shared" si="63"/>
        <v>1654.4639999999999</v>
      </c>
      <c r="F216" s="314">
        <v>1</v>
      </c>
      <c r="G216" s="315">
        <f t="shared" si="64"/>
        <v>1654.46</v>
      </c>
      <c r="H216" s="315">
        <f t="shared" si="65"/>
        <v>398.56</v>
      </c>
      <c r="I216" s="621">
        <f t="shared" si="66"/>
        <v>2053.02</v>
      </c>
    </row>
    <row r="217" spans="1:9" ht="13.5" customHeight="1" x14ac:dyDescent="0.2">
      <c r="A217" s="609" t="s">
        <v>1340</v>
      </c>
      <c r="B217" s="625">
        <v>68</v>
      </c>
      <c r="C217" s="315">
        <f t="shared" si="62"/>
        <v>0.44444444444444442</v>
      </c>
      <c r="D217" s="316">
        <v>6.5019999999999998</v>
      </c>
      <c r="E217" s="311">
        <f t="shared" si="63"/>
        <v>442.13599999999997</v>
      </c>
      <c r="F217" s="314">
        <v>1</v>
      </c>
      <c r="G217" s="315">
        <f t="shared" si="64"/>
        <v>442.14</v>
      </c>
      <c r="H217" s="315">
        <f t="shared" si="65"/>
        <v>106.51</v>
      </c>
      <c r="I217" s="621">
        <f t="shared" si="66"/>
        <v>548.65</v>
      </c>
    </row>
    <row r="218" spans="1:9" ht="13.5" customHeight="1" x14ac:dyDescent="0.2">
      <c r="A218" s="609" t="s">
        <v>1340</v>
      </c>
      <c r="B218" s="625">
        <v>24</v>
      </c>
      <c r="C218" s="315">
        <f t="shared" si="62"/>
        <v>0.15686274509803921</v>
      </c>
      <c r="D218" s="316">
        <v>7.3860000000000001</v>
      </c>
      <c r="E218" s="311">
        <f t="shared" si="63"/>
        <v>177.26400000000001</v>
      </c>
      <c r="F218" s="314">
        <v>1</v>
      </c>
      <c r="G218" s="315">
        <f t="shared" si="64"/>
        <v>177.26</v>
      </c>
      <c r="H218" s="315">
        <f t="shared" si="65"/>
        <v>42.7</v>
      </c>
      <c r="I218" s="621">
        <f t="shared" si="66"/>
        <v>219.95999999999998</v>
      </c>
    </row>
    <row r="219" spans="1:9" ht="13.5" customHeight="1" x14ac:dyDescent="0.2">
      <c r="A219" s="609" t="s">
        <v>1340</v>
      </c>
      <c r="B219" s="625">
        <v>120</v>
      </c>
      <c r="C219" s="315">
        <f t="shared" si="62"/>
        <v>0.78431372549019607</v>
      </c>
      <c r="D219" s="316">
        <v>7.3860000000000001</v>
      </c>
      <c r="E219" s="311">
        <f t="shared" si="63"/>
        <v>886.32</v>
      </c>
      <c r="F219" s="314">
        <v>1</v>
      </c>
      <c r="G219" s="315">
        <f t="shared" si="64"/>
        <v>886.32</v>
      </c>
      <c r="H219" s="315">
        <f t="shared" si="65"/>
        <v>213.51</v>
      </c>
      <c r="I219" s="621">
        <f t="shared" si="66"/>
        <v>1099.83</v>
      </c>
    </row>
    <row r="220" spans="1:9" ht="13.5" customHeight="1" x14ac:dyDescent="0.2">
      <c r="A220" s="609" t="s">
        <v>1340</v>
      </c>
      <c r="B220" s="625">
        <v>17</v>
      </c>
      <c r="C220" s="315">
        <f t="shared" si="62"/>
        <v>0.1111111111111111</v>
      </c>
      <c r="D220" s="316">
        <v>7.3860000000000001</v>
      </c>
      <c r="E220" s="311">
        <f t="shared" si="63"/>
        <v>125.562</v>
      </c>
      <c r="F220" s="314">
        <v>1</v>
      </c>
      <c r="G220" s="315">
        <f t="shared" si="64"/>
        <v>125.56</v>
      </c>
      <c r="H220" s="315">
        <f t="shared" si="65"/>
        <v>30.25</v>
      </c>
      <c r="I220" s="621">
        <f t="shared" si="66"/>
        <v>155.81</v>
      </c>
    </row>
    <row r="221" spans="1:9" ht="13.5" customHeight="1" x14ac:dyDescent="0.2">
      <c r="A221" s="609" t="s">
        <v>1340</v>
      </c>
      <c r="B221" s="625">
        <v>79</v>
      </c>
      <c r="C221" s="315">
        <f t="shared" si="62"/>
        <v>0.5163398692810458</v>
      </c>
      <c r="D221" s="316">
        <v>7.3860000000000001</v>
      </c>
      <c r="E221" s="311">
        <f t="shared" si="63"/>
        <v>583.49400000000003</v>
      </c>
      <c r="F221" s="314">
        <v>1</v>
      </c>
      <c r="G221" s="315">
        <f t="shared" si="64"/>
        <v>583.49</v>
      </c>
      <c r="H221" s="315">
        <f t="shared" si="65"/>
        <v>140.56</v>
      </c>
      <c r="I221" s="621">
        <f t="shared" si="66"/>
        <v>724.05</v>
      </c>
    </row>
    <row r="222" spans="1:9" ht="13.5" customHeight="1" x14ac:dyDescent="0.2">
      <c r="A222" s="609" t="s">
        <v>1340</v>
      </c>
      <c r="B222" s="625">
        <v>64</v>
      </c>
      <c r="C222" s="315">
        <f t="shared" si="62"/>
        <v>0.41830065359477125</v>
      </c>
      <c r="D222" s="316">
        <v>7.3860000000000001</v>
      </c>
      <c r="E222" s="311">
        <f t="shared" si="63"/>
        <v>472.70400000000001</v>
      </c>
      <c r="F222" s="314">
        <v>1</v>
      </c>
      <c r="G222" s="315">
        <f t="shared" si="64"/>
        <v>472.7</v>
      </c>
      <c r="H222" s="315">
        <f t="shared" si="65"/>
        <v>113.87</v>
      </c>
      <c r="I222" s="621">
        <f t="shared" si="66"/>
        <v>586.56999999999994</v>
      </c>
    </row>
    <row r="223" spans="1:9" ht="39.75" customHeight="1" x14ac:dyDescent="0.2">
      <c r="A223" s="608" t="s">
        <v>8</v>
      </c>
      <c r="B223" s="624">
        <f>SUM(B224:B230)</f>
        <v>186</v>
      </c>
      <c r="C223" s="313">
        <f>SUM(C224:C230)</f>
        <v>1.2156862745098038</v>
      </c>
      <c r="D223" s="312"/>
      <c r="E223" s="312"/>
      <c r="F223" s="312"/>
      <c r="G223" s="313">
        <f>SUM(G224:G230)</f>
        <v>890.09000000000015</v>
      </c>
      <c r="H223" s="313">
        <f>SUM(H224:H230)</f>
        <v>214.42</v>
      </c>
      <c r="I223" s="317">
        <f>SUM(I224:I230)</f>
        <v>1104.51</v>
      </c>
    </row>
    <row r="224" spans="1:9" ht="13.5" customHeight="1" x14ac:dyDescent="0.2">
      <c r="A224" s="609" t="s">
        <v>612</v>
      </c>
      <c r="B224" s="625">
        <v>32</v>
      </c>
      <c r="C224" s="315">
        <f t="shared" ref="C224:C230" si="67">B224/153</f>
        <v>0.20915032679738563</v>
      </c>
      <c r="D224" s="316">
        <v>4.306</v>
      </c>
      <c r="E224" s="311">
        <f t="shared" ref="E224:E230" si="68">D224*B224</f>
        <v>137.792</v>
      </c>
      <c r="F224" s="314">
        <v>1</v>
      </c>
      <c r="G224" s="315">
        <f t="shared" ref="G224:G230" si="69">ROUND(E224*F224,2)</f>
        <v>137.79</v>
      </c>
      <c r="H224" s="315">
        <f t="shared" ref="H224:H230" si="70">ROUND(G224*0.2409,2)</f>
        <v>33.19</v>
      </c>
      <c r="I224" s="621">
        <f t="shared" ref="I224:I230" si="71">G224+H224</f>
        <v>170.98</v>
      </c>
    </row>
    <row r="225" spans="1:9" ht="13.5" customHeight="1" x14ac:dyDescent="0.2">
      <c r="A225" s="609" t="s">
        <v>612</v>
      </c>
      <c r="B225" s="625">
        <v>10</v>
      </c>
      <c r="C225" s="315">
        <f t="shared" si="67"/>
        <v>6.535947712418301E-2</v>
      </c>
      <c r="D225" s="316">
        <v>4.8849999999999998</v>
      </c>
      <c r="E225" s="311">
        <f t="shared" si="68"/>
        <v>48.849999999999994</v>
      </c>
      <c r="F225" s="314">
        <v>1</v>
      </c>
      <c r="G225" s="315">
        <f t="shared" si="69"/>
        <v>48.85</v>
      </c>
      <c r="H225" s="315">
        <f t="shared" si="70"/>
        <v>11.77</v>
      </c>
      <c r="I225" s="621">
        <f t="shared" si="71"/>
        <v>60.620000000000005</v>
      </c>
    </row>
    <row r="226" spans="1:9" ht="13.5" customHeight="1" x14ac:dyDescent="0.2">
      <c r="A226" s="609" t="s">
        <v>612</v>
      </c>
      <c r="B226" s="625">
        <v>37</v>
      </c>
      <c r="C226" s="315">
        <f t="shared" si="67"/>
        <v>0.24183006535947713</v>
      </c>
      <c r="D226" s="316">
        <v>4.8849999999999998</v>
      </c>
      <c r="E226" s="311">
        <f t="shared" si="68"/>
        <v>180.745</v>
      </c>
      <c r="F226" s="314">
        <v>1</v>
      </c>
      <c r="G226" s="315">
        <f t="shared" si="69"/>
        <v>180.75</v>
      </c>
      <c r="H226" s="315">
        <f t="shared" si="70"/>
        <v>43.54</v>
      </c>
      <c r="I226" s="621">
        <f t="shared" si="71"/>
        <v>224.29</v>
      </c>
    </row>
    <row r="227" spans="1:9" ht="13.5" customHeight="1" x14ac:dyDescent="0.2">
      <c r="A227" s="609" t="s">
        <v>612</v>
      </c>
      <c r="B227" s="625">
        <v>34</v>
      </c>
      <c r="C227" s="315">
        <f t="shared" si="67"/>
        <v>0.22222222222222221</v>
      </c>
      <c r="D227" s="316">
        <v>4.8849999999999998</v>
      </c>
      <c r="E227" s="311">
        <f t="shared" si="68"/>
        <v>166.09</v>
      </c>
      <c r="F227" s="314">
        <v>1</v>
      </c>
      <c r="G227" s="315">
        <f t="shared" si="69"/>
        <v>166.09</v>
      </c>
      <c r="H227" s="315">
        <f t="shared" si="70"/>
        <v>40.01</v>
      </c>
      <c r="I227" s="621">
        <f t="shared" si="71"/>
        <v>206.1</v>
      </c>
    </row>
    <row r="228" spans="1:9" ht="13.5" customHeight="1" x14ac:dyDescent="0.2">
      <c r="A228" s="609" t="s">
        <v>612</v>
      </c>
      <c r="B228" s="625">
        <v>33</v>
      </c>
      <c r="C228" s="315">
        <f t="shared" si="67"/>
        <v>0.21568627450980393</v>
      </c>
      <c r="D228" s="316">
        <v>4.8849999999999998</v>
      </c>
      <c r="E228" s="311">
        <f t="shared" si="68"/>
        <v>161.20499999999998</v>
      </c>
      <c r="F228" s="314">
        <v>1</v>
      </c>
      <c r="G228" s="315">
        <f t="shared" si="69"/>
        <v>161.21</v>
      </c>
      <c r="H228" s="315">
        <f t="shared" si="70"/>
        <v>38.840000000000003</v>
      </c>
      <c r="I228" s="621">
        <f t="shared" si="71"/>
        <v>200.05</v>
      </c>
    </row>
    <row r="229" spans="1:9" ht="13.5" customHeight="1" x14ac:dyDescent="0.2">
      <c r="A229" s="609" t="s">
        <v>612</v>
      </c>
      <c r="B229" s="625">
        <v>8</v>
      </c>
      <c r="C229" s="315">
        <f t="shared" si="67"/>
        <v>5.2287581699346407E-2</v>
      </c>
      <c r="D229" s="316">
        <v>4.8849999999999998</v>
      </c>
      <c r="E229" s="311">
        <f t="shared" si="68"/>
        <v>39.08</v>
      </c>
      <c r="F229" s="314">
        <v>1</v>
      </c>
      <c r="G229" s="315">
        <f t="shared" si="69"/>
        <v>39.08</v>
      </c>
      <c r="H229" s="315">
        <f t="shared" si="70"/>
        <v>9.41</v>
      </c>
      <c r="I229" s="621">
        <f t="shared" si="71"/>
        <v>48.489999999999995</v>
      </c>
    </row>
    <row r="230" spans="1:9" ht="13.5" customHeight="1" x14ac:dyDescent="0.2">
      <c r="A230" s="609" t="s">
        <v>612</v>
      </c>
      <c r="B230" s="625">
        <v>32</v>
      </c>
      <c r="C230" s="315">
        <f t="shared" si="67"/>
        <v>0.20915032679738563</v>
      </c>
      <c r="D230" s="316">
        <v>4.8849999999999998</v>
      </c>
      <c r="E230" s="311">
        <f t="shared" si="68"/>
        <v>156.32</v>
      </c>
      <c r="F230" s="314">
        <v>1</v>
      </c>
      <c r="G230" s="315">
        <f t="shared" si="69"/>
        <v>156.32</v>
      </c>
      <c r="H230" s="315">
        <f t="shared" si="70"/>
        <v>37.659999999999997</v>
      </c>
      <c r="I230" s="621">
        <f t="shared" si="71"/>
        <v>193.98</v>
      </c>
    </row>
    <row r="231" spans="1:9" ht="36" customHeight="1" x14ac:dyDescent="0.2">
      <c r="A231" s="608" t="s">
        <v>9</v>
      </c>
      <c r="B231" s="624">
        <f>SUM(B232:B235)</f>
        <v>130</v>
      </c>
      <c r="C231" s="313">
        <f>SUM(C232:C235)</f>
        <v>0.84967320261437895</v>
      </c>
      <c r="D231" s="312"/>
      <c r="E231" s="312"/>
      <c r="F231" s="312"/>
      <c r="G231" s="313">
        <f>SUM(G232:G235)</f>
        <v>448.64</v>
      </c>
      <c r="H231" s="313">
        <f>SUM(H232:H235)</f>
        <v>108.08000000000001</v>
      </c>
      <c r="I231" s="317">
        <f>SUM(I232:I235)</f>
        <v>556.71999999999991</v>
      </c>
    </row>
    <row r="232" spans="1:9" ht="14.25" customHeight="1" x14ac:dyDescent="0.2">
      <c r="A232" s="609" t="s">
        <v>1328</v>
      </c>
      <c r="B232" s="625">
        <v>39</v>
      </c>
      <c r="C232" s="315">
        <f>B232/153</f>
        <v>0.25490196078431371</v>
      </c>
      <c r="D232" s="316">
        <v>3.4510000000000001</v>
      </c>
      <c r="E232" s="311">
        <f>D232*B232</f>
        <v>134.589</v>
      </c>
      <c r="F232" s="314">
        <v>1</v>
      </c>
      <c r="G232" s="315">
        <f>ROUND(E232*F232,2)</f>
        <v>134.59</v>
      </c>
      <c r="H232" s="315">
        <f>ROUND(G232*0.2409,2)</f>
        <v>32.42</v>
      </c>
      <c r="I232" s="621">
        <f>G232+H232</f>
        <v>167.01</v>
      </c>
    </row>
    <row r="233" spans="1:9" ht="14.25" customHeight="1" x14ac:dyDescent="0.2">
      <c r="A233" s="609" t="s">
        <v>1328</v>
      </c>
      <c r="B233" s="625">
        <v>35</v>
      </c>
      <c r="C233" s="315">
        <f>B233/153</f>
        <v>0.22875816993464052</v>
      </c>
      <c r="D233" s="316">
        <v>3.4510000000000001</v>
      </c>
      <c r="E233" s="311">
        <f>D233*B233</f>
        <v>120.785</v>
      </c>
      <c r="F233" s="314">
        <v>1</v>
      </c>
      <c r="G233" s="315">
        <f>ROUND(E233*F233,2)</f>
        <v>120.79</v>
      </c>
      <c r="H233" s="315">
        <f>ROUND(G233*0.2409,2)</f>
        <v>29.1</v>
      </c>
      <c r="I233" s="621">
        <f>G233+H233</f>
        <v>149.89000000000001</v>
      </c>
    </row>
    <row r="234" spans="1:9" ht="14.25" customHeight="1" x14ac:dyDescent="0.2">
      <c r="A234" s="609" t="s">
        <v>1328</v>
      </c>
      <c r="B234" s="625">
        <v>20</v>
      </c>
      <c r="C234" s="315">
        <f>B234/153</f>
        <v>0.13071895424836602</v>
      </c>
      <c r="D234" s="316">
        <v>3.4510000000000001</v>
      </c>
      <c r="E234" s="311">
        <f>D234*B234</f>
        <v>69.02</v>
      </c>
      <c r="F234" s="314">
        <v>1</v>
      </c>
      <c r="G234" s="315">
        <f>ROUND(E234*F234,2)</f>
        <v>69.02</v>
      </c>
      <c r="H234" s="315">
        <f>ROUND(G234*0.2409,2)</f>
        <v>16.63</v>
      </c>
      <c r="I234" s="621">
        <f>G234+H234</f>
        <v>85.649999999999991</v>
      </c>
    </row>
    <row r="235" spans="1:9" ht="14.25" customHeight="1" x14ac:dyDescent="0.2">
      <c r="A235" s="609" t="s">
        <v>1328</v>
      </c>
      <c r="B235" s="625">
        <v>36</v>
      </c>
      <c r="C235" s="315">
        <f>B235/153</f>
        <v>0.23529411764705882</v>
      </c>
      <c r="D235" s="316">
        <v>3.4510000000000001</v>
      </c>
      <c r="E235" s="311">
        <f>D235*B235</f>
        <v>124.236</v>
      </c>
      <c r="F235" s="314">
        <v>1</v>
      </c>
      <c r="G235" s="315">
        <f>ROUND(E235*F235,2)</f>
        <v>124.24</v>
      </c>
      <c r="H235" s="315">
        <f>ROUND(G235*0.2409,2)</f>
        <v>29.93</v>
      </c>
      <c r="I235" s="621">
        <f>G235+H235</f>
        <v>154.16999999999999</v>
      </c>
    </row>
    <row r="236" spans="1:9" ht="21.75" customHeight="1" x14ac:dyDescent="0.2">
      <c r="A236" s="608" t="s">
        <v>7</v>
      </c>
      <c r="B236" s="624">
        <f>SUM(B237:B237)</f>
        <v>18</v>
      </c>
      <c r="C236" s="313">
        <f>SUM(C237:C237)</f>
        <v>0.11764705882352941</v>
      </c>
      <c r="D236" s="312"/>
      <c r="E236" s="312"/>
      <c r="F236" s="312"/>
      <c r="G236" s="313">
        <f>SUM(G237:G237)</f>
        <v>58.12</v>
      </c>
      <c r="H236" s="313">
        <f>SUM(H237:H237)</f>
        <v>14</v>
      </c>
      <c r="I236" s="317">
        <f>SUM(I237:I237)</f>
        <v>72.12</v>
      </c>
    </row>
    <row r="237" spans="1:9" ht="15.75" customHeight="1" x14ac:dyDescent="0.2">
      <c r="A237" s="609" t="s">
        <v>63</v>
      </c>
      <c r="B237" s="625">
        <v>18</v>
      </c>
      <c r="C237" s="315">
        <f>B237/153</f>
        <v>0.11764705882352941</v>
      </c>
      <c r="D237" s="316">
        <v>3.2290000000000001</v>
      </c>
      <c r="E237" s="311">
        <f>D237*B237</f>
        <v>58.122</v>
      </c>
      <c r="F237" s="314">
        <v>1</v>
      </c>
      <c r="G237" s="315">
        <f>ROUND(E237*F237,2)</f>
        <v>58.12</v>
      </c>
      <c r="H237" s="315">
        <f>ROUND(G237*0.2409,2)</f>
        <v>14</v>
      </c>
      <c r="I237" s="621">
        <f>G237+H237</f>
        <v>72.12</v>
      </c>
    </row>
    <row r="238" spans="1:9" ht="23.45" customHeight="1" x14ac:dyDescent="0.2">
      <c r="A238" s="610" t="s">
        <v>1341</v>
      </c>
      <c r="B238" s="623">
        <f>B249+B253+B257+B239</f>
        <v>793</v>
      </c>
      <c r="C238" s="308">
        <f>C249+C253+C257+C239</f>
        <v>5.9624060150375939</v>
      </c>
      <c r="D238" s="308"/>
      <c r="E238" s="308"/>
      <c r="F238" s="308"/>
      <c r="G238" s="308">
        <f>G249+G253+G257+G239</f>
        <v>6180.64</v>
      </c>
      <c r="H238" s="308">
        <f>H249+H253+H257+H239</f>
        <v>1488.91</v>
      </c>
      <c r="I238" s="309">
        <f>I249+I253+I257+I239</f>
        <v>7669.5500000000011</v>
      </c>
    </row>
    <row r="239" spans="1:9" ht="22.9" customHeight="1" x14ac:dyDescent="0.2">
      <c r="A239" s="608" t="s">
        <v>10</v>
      </c>
      <c r="B239" s="624">
        <f>SUM(B240:B248)</f>
        <v>744</v>
      </c>
      <c r="C239" s="313">
        <f>SUM(C240:C248)</f>
        <v>5.5939849624060152</v>
      </c>
      <c r="D239" s="312"/>
      <c r="E239" s="312"/>
      <c r="F239" s="312"/>
      <c r="G239" s="313">
        <f>SUM(G240:G248)</f>
        <v>5953.05</v>
      </c>
      <c r="H239" s="313">
        <f>SUM(H240:H248)</f>
        <v>1434.0900000000001</v>
      </c>
      <c r="I239" s="317">
        <f>SUM(I240:I248)</f>
        <v>7387.1400000000012</v>
      </c>
    </row>
    <row r="240" spans="1:9" ht="12.75" customHeight="1" x14ac:dyDescent="0.2">
      <c r="A240" s="609" t="s">
        <v>1327</v>
      </c>
      <c r="B240" s="625">
        <v>72</v>
      </c>
      <c r="C240" s="315">
        <f t="shared" ref="C240:C248" si="72">B240/133</f>
        <v>0.54135338345864659</v>
      </c>
      <c r="D240" s="316">
        <v>7.4790000000000001</v>
      </c>
      <c r="E240" s="311">
        <f t="shared" ref="E240:E248" si="73">D240*B240</f>
        <v>538.48800000000006</v>
      </c>
      <c r="F240" s="314">
        <v>1</v>
      </c>
      <c r="G240" s="315">
        <f t="shared" ref="G240:G248" si="74">ROUND(E240*F240,2)</f>
        <v>538.49</v>
      </c>
      <c r="H240" s="315">
        <f t="shared" ref="H240:H248" si="75">ROUND(G240*0.2409,2)</f>
        <v>129.72</v>
      </c>
      <c r="I240" s="621">
        <f t="shared" ref="I240:I248" si="76">G240+H240</f>
        <v>668.21</v>
      </c>
    </row>
    <row r="241" spans="1:9" ht="12.75" customHeight="1" x14ac:dyDescent="0.2">
      <c r="A241" s="609" t="s">
        <v>1327</v>
      </c>
      <c r="B241" s="625">
        <v>112</v>
      </c>
      <c r="C241" s="315">
        <f t="shared" si="72"/>
        <v>0.84210526315789469</v>
      </c>
      <c r="D241" s="316">
        <v>7.4790000000000001</v>
      </c>
      <c r="E241" s="311">
        <f t="shared" si="73"/>
        <v>837.64800000000002</v>
      </c>
      <c r="F241" s="314">
        <v>1</v>
      </c>
      <c r="G241" s="315">
        <f t="shared" si="74"/>
        <v>837.65</v>
      </c>
      <c r="H241" s="315">
        <f t="shared" si="75"/>
        <v>201.79</v>
      </c>
      <c r="I241" s="621">
        <f t="shared" si="76"/>
        <v>1039.44</v>
      </c>
    </row>
    <row r="242" spans="1:9" ht="12.75" customHeight="1" x14ac:dyDescent="0.2">
      <c r="A242" s="609" t="s">
        <v>1327</v>
      </c>
      <c r="B242" s="625">
        <v>24</v>
      </c>
      <c r="C242" s="315">
        <f t="shared" si="72"/>
        <v>0.18045112781954886</v>
      </c>
      <c r="D242" s="316">
        <v>7.4790000000000001</v>
      </c>
      <c r="E242" s="311">
        <f t="shared" si="73"/>
        <v>179.49600000000001</v>
      </c>
      <c r="F242" s="314">
        <v>1</v>
      </c>
      <c r="G242" s="315">
        <f t="shared" si="74"/>
        <v>179.5</v>
      </c>
      <c r="H242" s="315">
        <f t="shared" si="75"/>
        <v>43.24</v>
      </c>
      <c r="I242" s="621">
        <f t="shared" si="76"/>
        <v>222.74</v>
      </c>
    </row>
    <row r="243" spans="1:9" ht="12.75" customHeight="1" x14ac:dyDescent="0.2">
      <c r="A243" s="609" t="s">
        <v>1327</v>
      </c>
      <c r="B243" s="625">
        <v>28</v>
      </c>
      <c r="C243" s="315">
        <f t="shared" si="72"/>
        <v>0.21052631578947367</v>
      </c>
      <c r="D243" s="316">
        <v>7.4790000000000001</v>
      </c>
      <c r="E243" s="311">
        <f t="shared" si="73"/>
        <v>209.41200000000001</v>
      </c>
      <c r="F243" s="314">
        <v>1</v>
      </c>
      <c r="G243" s="315">
        <f t="shared" si="74"/>
        <v>209.41</v>
      </c>
      <c r="H243" s="315">
        <f t="shared" si="75"/>
        <v>50.45</v>
      </c>
      <c r="I243" s="621">
        <f t="shared" si="76"/>
        <v>259.86</v>
      </c>
    </row>
    <row r="244" spans="1:9" ht="12.75" customHeight="1" x14ac:dyDescent="0.2">
      <c r="A244" s="609" t="s">
        <v>1327</v>
      </c>
      <c r="B244" s="625">
        <v>34</v>
      </c>
      <c r="C244" s="315">
        <f t="shared" si="72"/>
        <v>0.25563909774436089</v>
      </c>
      <c r="D244" s="316">
        <v>8.1300000000000008</v>
      </c>
      <c r="E244" s="311">
        <f t="shared" si="73"/>
        <v>276.42</v>
      </c>
      <c r="F244" s="314">
        <v>1</v>
      </c>
      <c r="G244" s="315">
        <f t="shared" si="74"/>
        <v>276.42</v>
      </c>
      <c r="H244" s="315">
        <f t="shared" si="75"/>
        <v>66.59</v>
      </c>
      <c r="I244" s="621">
        <f t="shared" si="76"/>
        <v>343.01</v>
      </c>
    </row>
    <row r="245" spans="1:9" ht="12.75" customHeight="1" x14ac:dyDescent="0.2">
      <c r="A245" s="609" t="s">
        <v>1327</v>
      </c>
      <c r="B245" s="625">
        <v>219</v>
      </c>
      <c r="C245" s="315">
        <f t="shared" si="72"/>
        <v>1.6466165413533835</v>
      </c>
      <c r="D245" s="316">
        <v>8.5</v>
      </c>
      <c r="E245" s="311">
        <f t="shared" si="73"/>
        <v>1861.5</v>
      </c>
      <c r="F245" s="314">
        <v>1</v>
      </c>
      <c r="G245" s="315">
        <f t="shared" si="74"/>
        <v>1861.5</v>
      </c>
      <c r="H245" s="315">
        <f t="shared" si="75"/>
        <v>448.44</v>
      </c>
      <c r="I245" s="621">
        <f t="shared" si="76"/>
        <v>2309.94</v>
      </c>
    </row>
    <row r="246" spans="1:9" ht="12.75" customHeight="1" x14ac:dyDescent="0.2">
      <c r="A246" s="609" t="s">
        <v>1327</v>
      </c>
      <c r="B246" s="625">
        <v>48</v>
      </c>
      <c r="C246" s="315">
        <f t="shared" si="72"/>
        <v>0.36090225563909772</v>
      </c>
      <c r="D246" s="316">
        <v>7.4790000000000001</v>
      </c>
      <c r="E246" s="311">
        <f t="shared" si="73"/>
        <v>358.99200000000002</v>
      </c>
      <c r="F246" s="314">
        <v>1</v>
      </c>
      <c r="G246" s="315">
        <f t="shared" si="74"/>
        <v>358.99</v>
      </c>
      <c r="H246" s="315">
        <f t="shared" si="75"/>
        <v>86.48</v>
      </c>
      <c r="I246" s="621">
        <f t="shared" si="76"/>
        <v>445.47</v>
      </c>
    </row>
    <row r="247" spans="1:9" ht="12.75" customHeight="1" x14ac:dyDescent="0.2">
      <c r="A247" s="609" t="s">
        <v>1327</v>
      </c>
      <c r="B247" s="625">
        <v>67</v>
      </c>
      <c r="C247" s="315">
        <f t="shared" si="72"/>
        <v>0.50375939849624063</v>
      </c>
      <c r="D247" s="316">
        <v>7.4790000000000001</v>
      </c>
      <c r="E247" s="311">
        <f t="shared" si="73"/>
        <v>501.09300000000002</v>
      </c>
      <c r="F247" s="314">
        <v>1</v>
      </c>
      <c r="G247" s="315">
        <f t="shared" si="74"/>
        <v>501.09</v>
      </c>
      <c r="H247" s="315">
        <f t="shared" si="75"/>
        <v>120.71</v>
      </c>
      <c r="I247" s="621">
        <f t="shared" si="76"/>
        <v>621.79999999999995</v>
      </c>
    </row>
    <row r="248" spans="1:9" ht="12.75" customHeight="1" x14ac:dyDescent="0.2">
      <c r="A248" s="609" t="s">
        <v>1327</v>
      </c>
      <c r="B248" s="625">
        <v>140</v>
      </c>
      <c r="C248" s="315">
        <f t="shared" si="72"/>
        <v>1.0526315789473684</v>
      </c>
      <c r="D248" s="316">
        <v>8.5</v>
      </c>
      <c r="E248" s="311">
        <f t="shared" si="73"/>
        <v>1190</v>
      </c>
      <c r="F248" s="314">
        <v>1</v>
      </c>
      <c r="G248" s="315">
        <f t="shared" si="74"/>
        <v>1190</v>
      </c>
      <c r="H248" s="315">
        <f t="shared" si="75"/>
        <v>286.67</v>
      </c>
      <c r="I248" s="621">
        <f t="shared" si="76"/>
        <v>1476.67</v>
      </c>
    </row>
    <row r="249" spans="1:9" ht="36" customHeight="1" x14ac:dyDescent="0.2">
      <c r="A249" s="608" t="s">
        <v>8</v>
      </c>
      <c r="B249" s="624">
        <f>SUM(B250:B252)</f>
        <v>25</v>
      </c>
      <c r="C249" s="313">
        <f>SUM(C250:C252)</f>
        <v>0.18796992481203006</v>
      </c>
      <c r="D249" s="313"/>
      <c r="E249" s="313"/>
      <c r="F249" s="313"/>
      <c r="G249" s="313">
        <f>SUM(G250:G252)</f>
        <v>134.41999999999999</v>
      </c>
      <c r="H249" s="313">
        <f>SUM(H250:H252)</f>
        <v>32.379999999999995</v>
      </c>
      <c r="I249" s="317">
        <f>SUM(I250:I252)</f>
        <v>166.8</v>
      </c>
    </row>
    <row r="250" spans="1:9" ht="13.5" customHeight="1" x14ac:dyDescent="0.2">
      <c r="A250" s="609" t="s">
        <v>952</v>
      </c>
      <c r="B250" s="625">
        <v>12</v>
      </c>
      <c r="C250" s="315">
        <f>B250/133</f>
        <v>9.0225563909774431E-2</v>
      </c>
      <c r="D250" s="316">
        <v>5.3769999999999998</v>
      </c>
      <c r="E250" s="311">
        <f>D250*B250</f>
        <v>64.524000000000001</v>
      </c>
      <c r="F250" s="314">
        <v>1</v>
      </c>
      <c r="G250" s="315">
        <f>ROUND(E250*F250,2)</f>
        <v>64.52</v>
      </c>
      <c r="H250" s="315">
        <f>ROUND(G250*0.2409,2)</f>
        <v>15.54</v>
      </c>
      <c r="I250" s="621">
        <f>G250+H250</f>
        <v>80.06</v>
      </c>
    </row>
    <row r="251" spans="1:9" ht="13.5" customHeight="1" x14ac:dyDescent="0.2">
      <c r="A251" s="609" t="s">
        <v>952</v>
      </c>
      <c r="B251" s="625">
        <v>1</v>
      </c>
      <c r="C251" s="315">
        <f>B251/133</f>
        <v>7.5187969924812026E-3</v>
      </c>
      <c r="D251" s="316">
        <v>5.3769999999999998</v>
      </c>
      <c r="E251" s="311">
        <f>D251*B251</f>
        <v>5.3769999999999998</v>
      </c>
      <c r="F251" s="314">
        <v>1</v>
      </c>
      <c r="G251" s="315">
        <f>ROUND(E251*F251,2)</f>
        <v>5.38</v>
      </c>
      <c r="H251" s="315">
        <f>ROUND(G251*0.2409,2)</f>
        <v>1.3</v>
      </c>
      <c r="I251" s="621">
        <f>G251+H251</f>
        <v>6.68</v>
      </c>
    </row>
    <row r="252" spans="1:9" ht="13.5" customHeight="1" x14ac:dyDescent="0.2">
      <c r="A252" s="609" t="s">
        <v>952</v>
      </c>
      <c r="B252" s="625">
        <v>12</v>
      </c>
      <c r="C252" s="315">
        <f>B252/133</f>
        <v>9.0225563909774431E-2</v>
      </c>
      <c r="D252" s="316">
        <v>5.3769999999999998</v>
      </c>
      <c r="E252" s="311">
        <f>D252*B252</f>
        <v>64.524000000000001</v>
      </c>
      <c r="F252" s="314">
        <v>1</v>
      </c>
      <c r="G252" s="315">
        <f t="shared" ref="G252" si="77">ROUND(E252*F252,2)</f>
        <v>64.52</v>
      </c>
      <c r="H252" s="315">
        <f>ROUND(G252*0.2409,2)</f>
        <v>15.54</v>
      </c>
      <c r="I252" s="621">
        <f>G252+H252</f>
        <v>80.06</v>
      </c>
    </row>
    <row r="253" spans="1:9" ht="40.5" customHeight="1" x14ac:dyDescent="0.2">
      <c r="A253" s="608" t="s">
        <v>9</v>
      </c>
      <c r="B253" s="624">
        <f>SUM(B254:B256)</f>
        <v>18</v>
      </c>
      <c r="C253" s="313">
        <f>SUM(C254:C256)</f>
        <v>0.13533834586466165</v>
      </c>
      <c r="D253" s="312"/>
      <c r="E253" s="312"/>
      <c r="F253" s="312"/>
      <c r="G253" s="313">
        <f>SUM(G254:G256)</f>
        <v>71.02</v>
      </c>
      <c r="H253" s="313">
        <f>SUM(H254:H256)</f>
        <v>17.100000000000001</v>
      </c>
      <c r="I253" s="317">
        <f>SUM(I254:I256)</f>
        <v>88.12</v>
      </c>
    </row>
    <row r="254" spans="1:9" ht="13.5" customHeight="1" x14ac:dyDescent="0.2">
      <c r="A254" s="609" t="s">
        <v>1328</v>
      </c>
      <c r="B254" s="625">
        <v>8</v>
      </c>
      <c r="C254" s="315">
        <f>B254/133</f>
        <v>6.0150375939849621E-2</v>
      </c>
      <c r="D254" s="316">
        <v>3.9449999999999998</v>
      </c>
      <c r="E254" s="311">
        <f>D254*B254</f>
        <v>31.56</v>
      </c>
      <c r="F254" s="314">
        <v>1</v>
      </c>
      <c r="G254" s="315">
        <f>ROUND(E254*F254,2)</f>
        <v>31.56</v>
      </c>
      <c r="H254" s="315">
        <f>ROUND(G254*0.2409,2)</f>
        <v>7.6</v>
      </c>
      <c r="I254" s="621">
        <f>G254+H254</f>
        <v>39.159999999999997</v>
      </c>
    </row>
    <row r="255" spans="1:9" ht="13.5" customHeight="1" x14ac:dyDescent="0.2">
      <c r="A255" s="609" t="s">
        <v>1328</v>
      </c>
      <c r="B255" s="625">
        <v>3</v>
      </c>
      <c r="C255" s="315">
        <f>B255/133</f>
        <v>2.2556390977443608E-2</v>
      </c>
      <c r="D255" s="316">
        <v>3.9449999999999998</v>
      </c>
      <c r="E255" s="311">
        <f>D255*B255</f>
        <v>11.834999999999999</v>
      </c>
      <c r="F255" s="314">
        <v>1</v>
      </c>
      <c r="G255" s="315">
        <f>ROUND(E255*F255,2)</f>
        <v>11.84</v>
      </c>
      <c r="H255" s="315">
        <f>ROUND(G255*0.2409,2)</f>
        <v>2.85</v>
      </c>
      <c r="I255" s="621">
        <f>G255+H255</f>
        <v>14.69</v>
      </c>
    </row>
    <row r="256" spans="1:9" ht="13.5" customHeight="1" x14ac:dyDescent="0.2">
      <c r="A256" s="609" t="s">
        <v>1328</v>
      </c>
      <c r="B256" s="676">
        <v>7</v>
      </c>
      <c r="C256" s="677">
        <f>B256/133</f>
        <v>5.2631578947368418E-2</v>
      </c>
      <c r="D256" s="678">
        <v>3.9449999999999998</v>
      </c>
      <c r="E256" s="679">
        <f>D256*B256</f>
        <v>27.614999999999998</v>
      </c>
      <c r="F256" s="314">
        <v>1</v>
      </c>
      <c r="G256" s="315">
        <f>ROUND(E256*F256,2)</f>
        <v>27.62</v>
      </c>
      <c r="H256" s="315">
        <f>ROUND(G256*0.2409,2)</f>
        <v>6.65</v>
      </c>
      <c r="I256" s="621">
        <f>G256+H256</f>
        <v>34.270000000000003</v>
      </c>
    </row>
    <row r="257" spans="1:9" ht="27.75" customHeight="1" x14ac:dyDescent="0.2">
      <c r="A257" s="608" t="s">
        <v>7</v>
      </c>
      <c r="B257" s="624">
        <f>SUM(B258)</f>
        <v>6</v>
      </c>
      <c r="C257" s="313">
        <f>SUM(C258)</f>
        <v>4.5112781954887216E-2</v>
      </c>
      <c r="D257" s="312"/>
      <c r="E257" s="312"/>
      <c r="F257" s="312"/>
      <c r="G257" s="313">
        <f>SUM(G258)</f>
        <v>22.15</v>
      </c>
      <c r="H257" s="313">
        <f>SUM(H258)</f>
        <v>5.34</v>
      </c>
      <c r="I257" s="317">
        <f>SUM(I258)</f>
        <v>27.49</v>
      </c>
    </row>
    <row r="258" spans="1:9" ht="12.75" customHeight="1" x14ac:dyDescent="0.2">
      <c r="A258" s="609" t="s">
        <v>63</v>
      </c>
      <c r="B258" s="625">
        <v>6</v>
      </c>
      <c r="C258" s="315">
        <f>B258/133</f>
        <v>4.5112781954887216E-2</v>
      </c>
      <c r="D258" s="316">
        <v>3.6920000000000002</v>
      </c>
      <c r="E258" s="311">
        <f>D258*B258</f>
        <v>22.152000000000001</v>
      </c>
      <c r="F258" s="314">
        <v>1</v>
      </c>
      <c r="G258" s="315">
        <f>ROUND(E258*F258,2)</f>
        <v>22.15</v>
      </c>
      <c r="H258" s="315">
        <f>ROUND(G258*0.2409,2)</f>
        <v>5.34</v>
      </c>
      <c r="I258" s="621">
        <f>G258+H258</f>
        <v>27.49</v>
      </c>
    </row>
    <row r="259" spans="1:9" x14ac:dyDescent="0.2">
      <c r="A259" s="610" t="s">
        <v>1342</v>
      </c>
      <c r="B259" s="623">
        <f>B262+B269+B260</f>
        <v>118</v>
      </c>
      <c r="C259" s="308">
        <f t="shared" ref="C259:I259" si="78">C262+C269+C260</f>
        <v>0.7712418300653594</v>
      </c>
      <c r="D259" s="307"/>
      <c r="E259" s="307"/>
      <c r="F259" s="307"/>
      <c r="G259" s="308">
        <f t="shared" si="78"/>
        <v>506.94</v>
      </c>
      <c r="H259" s="308">
        <f t="shared" si="78"/>
        <v>122.13</v>
      </c>
      <c r="I259" s="309">
        <f t="shared" si="78"/>
        <v>629.07000000000005</v>
      </c>
    </row>
    <row r="260" spans="1:9" ht="24" x14ac:dyDescent="0.2">
      <c r="A260" s="608" t="s">
        <v>10</v>
      </c>
      <c r="B260" s="624">
        <f>B261</f>
        <v>2</v>
      </c>
      <c r="C260" s="313">
        <f>C261</f>
        <v>1.3071895424836602E-2</v>
      </c>
      <c r="D260" s="313"/>
      <c r="E260" s="313"/>
      <c r="F260" s="313"/>
      <c r="G260" s="313">
        <f>G261</f>
        <v>19.16</v>
      </c>
      <c r="H260" s="313">
        <f>H261</f>
        <v>4.62</v>
      </c>
      <c r="I260" s="317">
        <f>I261</f>
        <v>23.78</v>
      </c>
    </row>
    <row r="261" spans="1:9" x14ac:dyDescent="0.2">
      <c r="A261" s="609" t="s">
        <v>1287</v>
      </c>
      <c r="B261" s="625">
        <v>2</v>
      </c>
      <c r="C261" s="315">
        <f>B261/153</f>
        <v>1.3071895424836602E-2</v>
      </c>
      <c r="D261" s="316">
        <v>9.5820000000000007</v>
      </c>
      <c r="E261" s="311">
        <f>D261*B261</f>
        <v>19.164000000000001</v>
      </c>
      <c r="F261" s="314">
        <v>1</v>
      </c>
      <c r="G261" s="315">
        <f>ROUND(E261*F261,2)</f>
        <v>19.16</v>
      </c>
      <c r="H261" s="315">
        <f>ROUND(G261*0.2409,2)</f>
        <v>4.62</v>
      </c>
      <c r="I261" s="621">
        <f>G261+H261</f>
        <v>23.78</v>
      </c>
    </row>
    <row r="262" spans="1:9" ht="36" x14ac:dyDescent="0.2">
      <c r="A262" s="608" t="s">
        <v>8</v>
      </c>
      <c r="B262" s="624">
        <f>SUM(B263:B268)</f>
        <v>63</v>
      </c>
      <c r="C262" s="313">
        <f>SUM(C263:C268)</f>
        <v>0.41176470588235292</v>
      </c>
      <c r="D262" s="313"/>
      <c r="E262" s="313"/>
      <c r="F262" s="313"/>
      <c r="G262" s="313">
        <f>SUM(G263:G268)</f>
        <v>304.87</v>
      </c>
      <c r="H262" s="313">
        <f>SUM(H263:H268)</f>
        <v>73.44</v>
      </c>
      <c r="I262" s="317">
        <f>SUM(I263:I268)</f>
        <v>378.31000000000006</v>
      </c>
    </row>
    <row r="263" spans="1:9" x14ac:dyDescent="0.2">
      <c r="A263" s="609" t="s">
        <v>612</v>
      </c>
      <c r="B263" s="625">
        <v>13</v>
      </c>
      <c r="C263" s="315">
        <f t="shared" ref="C263:C268" si="79">B263/153</f>
        <v>8.4967320261437912E-2</v>
      </c>
      <c r="D263" s="316">
        <v>4.8849999999999998</v>
      </c>
      <c r="E263" s="311">
        <f t="shared" ref="E263:E268" si="80">D263*B263</f>
        <v>63.504999999999995</v>
      </c>
      <c r="F263" s="314">
        <v>1</v>
      </c>
      <c r="G263" s="315">
        <f t="shared" ref="G263:G268" si="81">ROUND(E263*F263,2)</f>
        <v>63.51</v>
      </c>
      <c r="H263" s="315">
        <f t="shared" ref="H263:H268" si="82">ROUND(G263*0.2409,2)</f>
        <v>15.3</v>
      </c>
      <c r="I263" s="621">
        <f t="shared" ref="I263:I268" si="83">G263+H263</f>
        <v>78.81</v>
      </c>
    </row>
    <row r="264" spans="1:9" x14ac:dyDescent="0.2">
      <c r="A264" s="609" t="s">
        <v>612</v>
      </c>
      <c r="B264" s="625">
        <v>12</v>
      </c>
      <c r="C264" s="315">
        <f t="shared" si="79"/>
        <v>7.8431372549019607E-2</v>
      </c>
      <c r="D264" s="316">
        <v>4.8849999999999998</v>
      </c>
      <c r="E264" s="311">
        <f t="shared" si="80"/>
        <v>58.62</v>
      </c>
      <c r="F264" s="314">
        <v>1</v>
      </c>
      <c r="G264" s="315">
        <f t="shared" si="81"/>
        <v>58.62</v>
      </c>
      <c r="H264" s="315">
        <f t="shared" si="82"/>
        <v>14.12</v>
      </c>
      <c r="I264" s="621">
        <f t="shared" si="83"/>
        <v>72.739999999999995</v>
      </c>
    </row>
    <row r="265" spans="1:9" x14ac:dyDescent="0.2">
      <c r="A265" s="609" t="s">
        <v>612</v>
      </c>
      <c r="B265" s="625">
        <v>12</v>
      </c>
      <c r="C265" s="315">
        <f t="shared" si="79"/>
        <v>7.8431372549019607E-2</v>
      </c>
      <c r="D265" s="316">
        <v>4.8849999999999998</v>
      </c>
      <c r="E265" s="311">
        <f t="shared" si="80"/>
        <v>58.62</v>
      </c>
      <c r="F265" s="314">
        <v>1</v>
      </c>
      <c r="G265" s="315">
        <f t="shared" si="81"/>
        <v>58.62</v>
      </c>
      <c r="H265" s="315">
        <f t="shared" si="82"/>
        <v>14.12</v>
      </c>
      <c r="I265" s="621">
        <f t="shared" si="83"/>
        <v>72.739999999999995</v>
      </c>
    </row>
    <row r="266" spans="1:9" x14ac:dyDescent="0.2">
      <c r="A266" s="609" t="s">
        <v>612</v>
      </c>
      <c r="B266" s="625">
        <v>12</v>
      </c>
      <c r="C266" s="315">
        <f t="shared" si="79"/>
        <v>7.8431372549019607E-2</v>
      </c>
      <c r="D266" s="316">
        <v>4.8849999999999998</v>
      </c>
      <c r="E266" s="311">
        <f t="shared" si="80"/>
        <v>58.62</v>
      </c>
      <c r="F266" s="314">
        <v>1</v>
      </c>
      <c r="G266" s="315">
        <f t="shared" si="81"/>
        <v>58.62</v>
      </c>
      <c r="H266" s="315">
        <f t="shared" si="82"/>
        <v>14.12</v>
      </c>
      <c r="I266" s="621">
        <f t="shared" si="83"/>
        <v>72.739999999999995</v>
      </c>
    </row>
    <row r="267" spans="1:9" x14ac:dyDescent="0.2">
      <c r="A267" s="609" t="s">
        <v>612</v>
      </c>
      <c r="B267" s="625">
        <v>5</v>
      </c>
      <c r="C267" s="315">
        <f t="shared" si="79"/>
        <v>3.2679738562091505E-2</v>
      </c>
      <c r="D267" s="316">
        <v>4.306</v>
      </c>
      <c r="E267" s="311">
        <f t="shared" si="80"/>
        <v>21.53</v>
      </c>
      <c r="F267" s="314">
        <v>1</v>
      </c>
      <c r="G267" s="315">
        <f t="shared" si="81"/>
        <v>21.53</v>
      </c>
      <c r="H267" s="315">
        <f t="shared" si="82"/>
        <v>5.19</v>
      </c>
      <c r="I267" s="621">
        <f t="shared" si="83"/>
        <v>26.720000000000002</v>
      </c>
    </row>
    <row r="268" spans="1:9" x14ac:dyDescent="0.2">
      <c r="A268" s="609" t="s">
        <v>612</v>
      </c>
      <c r="B268" s="625">
        <v>9</v>
      </c>
      <c r="C268" s="315">
        <f t="shared" si="79"/>
        <v>5.8823529411764705E-2</v>
      </c>
      <c r="D268" s="316">
        <v>4.8849999999999998</v>
      </c>
      <c r="E268" s="311">
        <f t="shared" si="80"/>
        <v>43.964999999999996</v>
      </c>
      <c r="F268" s="314">
        <v>1</v>
      </c>
      <c r="G268" s="315">
        <f t="shared" si="81"/>
        <v>43.97</v>
      </c>
      <c r="H268" s="315">
        <f t="shared" si="82"/>
        <v>10.59</v>
      </c>
      <c r="I268" s="621">
        <f t="shared" si="83"/>
        <v>54.56</v>
      </c>
    </row>
    <row r="269" spans="1:9" ht="36" x14ac:dyDescent="0.2">
      <c r="A269" s="608" t="s">
        <v>9</v>
      </c>
      <c r="B269" s="624">
        <f>SUM(B270:B274)</f>
        <v>53</v>
      </c>
      <c r="C269" s="313">
        <f>SUM(C270:C274)</f>
        <v>0.34640522875816993</v>
      </c>
      <c r="D269" s="313"/>
      <c r="E269" s="313"/>
      <c r="F269" s="313"/>
      <c r="G269" s="313">
        <f>SUM(G270:G274)</f>
        <v>182.91</v>
      </c>
      <c r="H269" s="313">
        <f>SUM(H270:H274)</f>
        <v>44.07</v>
      </c>
      <c r="I269" s="317">
        <f>SUM(I270:I274)</f>
        <v>226.98</v>
      </c>
    </row>
    <row r="270" spans="1:9" x14ac:dyDescent="0.2">
      <c r="A270" s="609" t="s">
        <v>1328</v>
      </c>
      <c r="B270" s="625">
        <v>7</v>
      </c>
      <c r="C270" s="315">
        <f>B270/153</f>
        <v>4.5751633986928102E-2</v>
      </c>
      <c r="D270" s="316">
        <v>3.4510000000000001</v>
      </c>
      <c r="E270" s="311">
        <f>D270*B270</f>
        <v>24.157</v>
      </c>
      <c r="F270" s="314">
        <v>1</v>
      </c>
      <c r="G270" s="315">
        <f>ROUND(E270*F270,2)</f>
        <v>24.16</v>
      </c>
      <c r="H270" s="315">
        <f>ROUND(G270*0.2409,2)</f>
        <v>5.82</v>
      </c>
      <c r="I270" s="621">
        <f>G270+H270</f>
        <v>29.98</v>
      </c>
    </row>
    <row r="271" spans="1:9" x14ac:dyDescent="0.2">
      <c r="A271" s="609" t="s">
        <v>1328</v>
      </c>
      <c r="B271" s="625">
        <v>12</v>
      </c>
      <c r="C271" s="315">
        <f>B271/153</f>
        <v>7.8431372549019607E-2</v>
      </c>
      <c r="D271" s="316">
        <v>3.4510000000000001</v>
      </c>
      <c r="E271" s="311">
        <f>D271*B271</f>
        <v>41.411999999999999</v>
      </c>
      <c r="F271" s="314">
        <v>1</v>
      </c>
      <c r="G271" s="315">
        <f t="shared" ref="G271:G274" si="84">ROUND(E271*F271,2)</f>
        <v>41.41</v>
      </c>
      <c r="H271" s="315">
        <f>ROUND(G271*0.2409,2)</f>
        <v>9.98</v>
      </c>
      <c r="I271" s="621">
        <f>G271+H271</f>
        <v>51.39</v>
      </c>
    </row>
    <row r="272" spans="1:9" x14ac:dyDescent="0.2">
      <c r="A272" s="609" t="s">
        <v>1328</v>
      </c>
      <c r="B272" s="625">
        <v>12</v>
      </c>
      <c r="C272" s="315">
        <f>B272/153</f>
        <v>7.8431372549019607E-2</v>
      </c>
      <c r="D272" s="316">
        <v>3.4510000000000001</v>
      </c>
      <c r="E272" s="311">
        <f>D272*B272</f>
        <v>41.411999999999999</v>
      </c>
      <c r="F272" s="314">
        <v>1</v>
      </c>
      <c r="G272" s="315">
        <f t="shared" si="84"/>
        <v>41.41</v>
      </c>
      <c r="H272" s="315">
        <f>ROUND(G272*0.2409,2)</f>
        <v>9.98</v>
      </c>
      <c r="I272" s="621">
        <f>G272+H272</f>
        <v>51.39</v>
      </c>
    </row>
    <row r="273" spans="1:9" x14ac:dyDescent="0.2">
      <c r="A273" s="609" t="s">
        <v>1328</v>
      </c>
      <c r="B273" s="625">
        <v>15</v>
      </c>
      <c r="C273" s="315">
        <f>B273/153</f>
        <v>9.8039215686274508E-2</v>
      </c>
      <c r="D273" s="316">
        <v>3.4510000000000001</v>
      </c>
      <c r="E273" s="311">
        <f>D273*B273</f>
        <v>51.765000000000001</v>
      </c>
      <c r="F273" s="314">
        <v>1</v>
      </c>
      <c r="G273" s="315">
        <f t="shared" si="84"/>
        <v>51.77</v>
      </c>
      <c r="H273" s="315">
        <f>ROUND(G273*0.2409,2)</f>
        <v>12.47</v>
      </c>
      <c r="I273" s="621">
        <f>G273+H273</f>
        <v>64.240000000000009</v>
      </c>
    </row>
    <row r="274" spans="1:9" x14ac:dyDescent="0.2">
      <c r="A274" s="609" t="s">
        <v>1328</v>
      </c>
      <c r="B274" s="625">
        <v>7</v>
      </c>
      <c r="C274" s="315">
        <f>B274/153</f>
        <v>4.5751633986928102E-2</v>
      </c>
      <c r="D274" s="316">
        <v>3.4510000000000001</v>
      </c>
      <c r="E274" s="311">
        <f>D274*B274</f>
        <v>24.157</v>
      </c>
      <c r="F274" s="314">
        <v>1</v>
      </c>
      <c r="G274" s="315">
        <f t="shared" si="84"/>
        <v>24.16</v>
      </c>
      <c r="H274" s="315">
        <f>ROUND(G274*0.2409,2)</f>
        <v>5.82</v>
      </c>
      <c r="I274" s="621">
        <f>G274+H274</f>
        <v>29.98</v>
      </c>
    </row>
    <row r="275" spans="1:9" ht="24" x14ac:dyDescent="0.2">
      <c r="A275" s="610" t="s">
        <v>1343</v>
      </c>
      <c r="B275" s="623">
        <f>B276+B285+B289</f>
        <v>337</v>
      </c>
      <c r="C275" s="308">
        <f>C276+C285+C289</f>
        <v>2.2026143790849675</v>
      </c>
      <c r="D275" s="307"/>
      <c r="E275" s="307"/>
      <c r="F275" s="307"/>
      <c r="G275" s="308">
        <f>G276+G285+G289</f>
        <v>1402.39</v>
      </c>
      <c r="H275" s="308">
        <f>H276+H285+H289</f>
        <v>337.83000000000004</v>
      </c>
      <c r="I275" s="309">
        <f>I276+I285+I289</f>
        <v>1740.2199999999998</v>
      </c>
    </row>
    <row r="276" spans="1:9" ht="36" x14ac:dyDescent="0.2">
      <c r="A276" s="608" t="s">
        <v>8</v>
      </c>
      <c r="B276" s="624">
        <f>SUM(B277:B284)</f>
        <v>176</v>
      </c>
      <c r="C276" s="313">
        <f>SUM(C277:C284)</f>
        <v>1.150326797385621</v>
      </c>
      <c r="D276" s="313"/>
      <c r="E276" s="313"/>
      <c r="F276" s="313"/>
      <c r="G276" s="313">
        <f>SUM(G277:G284)</f>
        <v>863.43000000000006</v>
      </c>
      <c r="H276" s="313">
        <f>SUM(H277:H284)</f>
        <v>208</v>
      </c>
      <c r="I276" s="317">
        <f>SUM(I277:I284)</f>
        <v>1071.4299999999998</v>
      </c>
    </row>
    <row r="277" spans="1:9" x14ac:dyDescent="0.2">
      <c r="A277" s="609" t="s">
        <v>612</v>
      </c>
      <c r="B277" s="625">
        <v>48</v>
      </c>
      <c r="C277" s="315">
        <f t="shared" ref="C277:C284" si="85">B277/153</f>
        <v>0.31372549019607843</v>
      </c>
      <c r="D277" s="316">
        <v>4.8849999999999998</v>
      </c>
      <c r="E277" s="311">
        <f t="shared" ref="E277:E284" si="86">D277*B277</f>
        <v>234.48</v>
      </c>
      <c r="F277" s="314">
        <v>1</v>
      </c>
      <c r="G277" s="315">
        <f t="shared" ref="G277:G284" si="87">ROUND(E277*F277,2)</f>
        <v>234.48</v>
      </c>
      <c r="H277" s="315">
        <f t="shared" ref="H277:H284" si="88">ROUND(G277*0.2409,2)</f>
        <v>56.49</v>
      </c>
      <c r="I277" s="621">
        <f t="shared" ref="I277:I284" si="89">G277+H277</f>
        <v>290.96999999999997</v>
      </c>
    </row>
    <row r="278" spans="1:9" x14ac:dyDescent="0.2">
      <c r="A278" s="609" t="s">
        <v>612</v>
      </c>
      <c r="B278" s="625">
        <v>7</v>
      </c>
      <c r="C278" s="315">
        <f t="shared" si="85"/>
        <v>4.5751633986928102E-2</v>
      </c>
      <c r="D278" s="316">
        <v>4.306</v>
      </c>
      <c r="E278" s="311">
        <f t="shared" si="86"/>
        <v>30.141999999999999</v>
      </c>
      <c r="F278" s="314">
        <v>1</v>
      </c>
      <c r="G278" s="315">
        <f t="shared" si="87"/>
        <v>30.14</v>
      </c>
      <c r="H278" s="315">
        <f t="shared" si="88"/>
        <v>7.26</v>
      </c>
      <c r="I278" s="621">
        <f t="shared" si="89"/>
        <v>37.4</v>
      </c>
    </row>
    <row r="279" spans="1:9" x14ac:dyDescent="0.2">
      <c r="A279" s="609" t="s">
        <v>612</v>
      </c>
      <c r="B279" s="625">
        <v>32</v>
      </c>
      <c r="C279" s="315">
        <f t="shared" si="85"/>
        <v>0.20915032679738563</v>
      </c>
      <c r="D279" s="316">
        <v>4.3739999999999997</v>
      </c>
      <c r="E279" s="311">
        <f t="shared" si="86"/>
        <v>139.96799999999999</v>
      </c>
      <c r="F279" s="314">
        <v>1</v>
      </c>
      <c r="G279" s="315">
        <f t="shared" si="87"/>
        <v>139.97</v>
      </c>
      <c r="H279" s="315">
        <f t="shared" si="88"/>
        <v>33.72</v>
      </c>
      <c r="I279" s="621">
        <f t="shared" si="89"/>
        <v>173.69</v>
      </c>
    </row>
    <row r="280" spans="1:9" x14ac:dyDescent="0.2">
      <c r="A280" s="609" t="s">
        <v>612</v>
      </c>
      <c r="B280" s="625">
        <v>17</v>
      </c>
      <c r="C280" s="315">
        <f t="shared" si="85"/>
        <v>0.1111111111111111</v>
      </c>
      <c r="D280" s="316">
        <v>4.984</v>
      </c>
      <c r="E280" s="311">
        <f t="shared" si="86"/>
        <v>84.727999999999994</v>
      </c>
      <c r="F280" s="314">
        <v>1</v>
      </c>
      <c r="G280" s="315">
        <f t="shared" si="87"/>
        <v>84.73</v>
      </c>
      <c r="H280" s="315">
        <f t="shared" si="88"/>
        <v>20.41</v>
      </c>
      <c r="I280" s="621">
        <f t="shared" si="89"/>
        <v>105.14</v>
      </c>
    </row>
    <row r="281" spans="1:9" x14ac:dyDescent="0.2">
      <c r="A281" s="609" t="s">
        <v>612</v>
      </c>
      <c r="B281" s="625">
        <v>24</v>
      </c>
      <c r="C281" s="315">
        <f t="shared" si="85"/>
        <v>0.15686274509803921</v>
      </c>
      <c r="D281" s="316">
        <v>4.8849999999999998</v>
      </c>
      <c r="E281" s="311">
        <f t="shared" si="86"/>
        <v>117.24</v>
      </c>
      <c r="F281" s="314">
        <v>1</v>
      </c>
      <c r="G281" s="315">
        <f t="shared" si="87"/>
        <v>117.24</v>
      </c>
      <c r="H281" s="315">
        <f t="shared" si="88"/>
        <v>28.24</v>
      </c>
      <c r="I281" s="621">
        <f t="shared" si="89"/>
        <v>145.47999999999999</v>
      </c>
    </row>
    <row r="282" spans="1:9" x14ac:dyDescent="0.2">
      <c r="A282" s="609" t="s">
        <v>612</v>
      </c>
      <c r="B282" s="625">
        <v>12</v>
      </c>
      <c r="C282" s="315">
        <f t="shared" si="85"/>
        <v>7.8431372549019607E-2</v>
      </c>
      <c r="D282" s="316">
        <v>4.8849999999999998</v>
      </c>
      <c r="E282" s="311">
        <f t="shared" si="86"/>
        <v>58.62</v>
      </c>
      <c r="F282" s="314">
        <v>1</v>
      </c>
      <c r="G282" s="315">
        <f t="shared" si="87"/>
        <v>58.62</v>
      </c>
      <c r="H282" s="315">
        <f t="shared" si="88"/>
        <v>14.12</v>
      </c>
      <c r="I282" s="621">
        <f t="shared" si="89"/>
        <v>72.739999999999995</v>
      </c>
    </row>
    <row r="283" spans="1:9" x14ac:dyDescent="0.2">
      <c r="A283" s="609" t="s">
        <v>612</v>
      </c>
      <c r="B283" s="625">
        <v>24</v>
      </c>
      <c r="C283" s="315">
        <f t="shared" si="85"/>
        <v>0.15686274509803921</v>
      </c>
      <c r="D283" s="316">
        <v>5.8179999999999996</v>
      </c>
      <c r="E283" s="311">
        <f t="shared" si="86"/>
        <v>139.63200000000001</v>
      </c>
      <c r="F283" s="314">
        <v>1</v>
      </c>
      <c r="G283" s="315">
        <f t="shared" si="87"/>
        <v>139.63</v>
      </c>
      <c r="H283" s="315">
        <f t="shared" si="88"/>
        <v>33.64</v>
      </c>
      <c r="I283" s="621">
        <f t="shared" si="89"/>
        <v>173.26999999999998</v>
      </c>
    </row>
    <row r="284" spans="1:9" x14ac:dyDescent="0.2">
      <c r="A284" s="609" t="s">
        <v>612</v>
      </c>
      <c r="B284" s="625">
        <v>12</v>
      </c>
      <c r="C284" s="315">
        <f t="shared" si="85"/>
        <v>7.8431372549019607E-2</v>
      </c>
      <c r="D284" s="316">
        <v>4.8849999999999998</v>
      </c>
      <c r="E284" s="311">
        <f t="shared" si="86"/>
        <v>58.62</v>
      </c>
      <c r="F284" s="314">
        <v>1</v>
      </c>
      <c r="G284" s="315">
        <f t="shared" si="87"/>
        <v>58.62</v>
      </c>
      <c r="H284" s="315">
        <f t="shared" si="88"/>
        <v>14.12</v>
      </c>
      <c r="I284" s="621">
        <f t="shared" si="89"/>
        <v>72.739999999999995</v>
      </c>
    </row>
    <row r="285" spans="1:9" ht="36" x14ac:dyDescent="0.2">
      <c r="A285" s="608" t="s">
        <v>9</v>
      </c>
      <c r="B285" s="624">
        <f>SUM(B286:B288)</f>
        <v>86</v>
      </c>
      <c r="C285" s="313">
        <f>SUM(C286:C288)</f>
        <v>0.56209150326797386</v>
      </c>
      <c r="D285" s="313"/>
      <c r="E285" s="313"/>
      <c r="F285" s="313"/>
      <c r="G285" s="313">
        <f>SUM(G286:G288)</f>
        <v>296.77999999999997</v>
      </c>
      <c r="H285" s="313">
        <f>SUM(H286:H288)</f>
        <v>71.489999999999995</v>
      </c>
      <c r="I285" s="317">
        <f>SUM(I286:I288)</f>
        <v>368.27</v>
      </c>
    </row>
    <row r="286" spans="1:9" x14ac:dyDescent="0.2">
      <c r="A286" s="609" t="s">
        <v>1328</v>
      </c>
      <c r="B286" s="625">
        <v>24</v>
      </c>
      <c r="C286" s="315">
        <f>B286/153</f>
        <v>0.15686274509803921</v>
      </c>
      <c r="D286" s="316">
        <v>3.4510000000000001</v>
      </c>
      <c r="E286" s="311">
        <f>D286*B286</f>
        <v>82.823999999999998</v>
      </c>
      <c r="F286" s="314">
        <v>1</v>
      </c>
      <c r="G286" s="315">
        <f>ROUND(E286*F286,2)</f>
        <v>82.82</v>
      </c>
      <c r="H286" s="315">
        <f>ROUND(G286*0.2409,2)</f>
        <v>19.95</v>
      </c>
      <c r="I286" s="621">
        <f>G286+H286</f>
        <v>102.77</v>
      </c>
    </row>
    <row r="287" spans="1:9" x14ac:dyDescent="0.2">
      <c r="A287" s="609" t="s">
        <v>1328</v>
      </c>
      <c r="B287" s="625">
        <v>24</v>
      </c>
      <c r="C287" s="315">
        <f>B287/153</f>
        <v>0.15686274509803921</v>
      </c>
      <c r="D287" s="316">
        <v>3.4510000000000001</v>
      </c>
      <c r="E287" s="311">
        <f>D287*B287</f>
        <v>82.823999999999998</v>
      </c>
      <c r="F287" s="314">
        <v>1</v>
      </c>
      <c r="G287" s="315">
        <f t="shared" ref="G287:G288" si="90">ROUND(E287*F287,2)</f>
        <v>82.82</v>
      </c>
      <c r="H287" s="315">
        <f>ROUND(G287*0.2409,2)</f>
        <v>19.95</v>
      </c>
      <c r="I287" s="621">
        <f>G287+H287</f>
        <v>102.77</v>
      </c>
    </row>
    <row r="288" spans="1:9" x14ac:dyDescent="0.2">
      <c r="A288" s="609" t="s">
        <v>1328</v>
      </c>
      <c r="B288" s="625">
        <v>38</v>
      </c>
      <c r="C288" s="315">
        <f>B288/153</f>
        <v>0.24836601307189543</v>
      </c>
      <c r="D288" s="316">
        <v>3.4510000000000001</v>
      </c>
      <c r="E288" s="311">
        <f>D288*B288</f>
        <v>131.13800000000001</v>
      </c>
      <c r="F288" s="314">
        <v>1</v>
      </c>
      <c r="G288" s="315">
        <f t="shared" si="90"/>
        <v>131.13999999999999</v>
      </c>
      <c r="H288" s="315">
        <f>ROUND(G288*0.2409,2)</f>
        <v>31.59</v>
      </c>
      <c r="I288" s="621">
        <f>G288+H288</f>
        <v>162.72999999999999</v>
      </c>
    </row>
    <row r="289" spans="1:9" ht="24" x14ac:dyDescent="0.2">
      <c r="A289" s="608" t="s">
        <v>7</v>
      </c>
      <c r="B289" s="624">
        <f>SUM(B290:B291)</f>
        <v>75</v>
      </c>
      <c r="C289" s="313">
        <f>SUM(C290:C291)</f>
        <v>0.49019607843137258</v>
      </c>
      <c r="D289" s="312"/>
      <c r="E289" s="312"/>
      <c r="F289" s="312"/>
      <c r="G289" s="313">
        <f>SUM(G290:G291)</f>
        <v>242.18</v>
      </c>
      <c r="H289" s="313">
        <f>SUM(H290:H291)</f>
        <v>58.34</v>
      </c>
      <c r="I289" s="317">
        <f>SUM(I290:I291)</f>
        <v>300.52</v>
      </c>
    </row>
    <row r="290" spans="1:9" x14ac:dyDescent="0.2">
      <c r="A290" s="609" t="s">
        <v>63</v>
      </c>
      <c r="B290" s="676">
        <v>20</v>
      </c>
      <c r="C290" s="677">
        <f>B290/153</f>
        <v>0.13071895424836602</v>
      </c>
      <c r="D290" s="678">
        <v>3.2290000000000001</v>
      </c>
      <c r="E290" s="311">
        <f>D290*B290</f>
        <v>64.58</v>
      </c>
      <c r="F290" s="314">
        <v>1</v>
      </c>
      <c r="G290" s="315">
        <f>ROUND(E290*F290,2)</f>
        <v>64.58</v>
      </c>
      <c r="H290" s="315">
        <f>ROUND(G290*0.2409,2)</f>
        <v>15.56</v>
      </c>
      <c r="I290" s="621">
        <f>G290+H290</f>
        <v>80.14</v>
      </c>
    </row>
    <row r="291" spans="1:9" x14ac:dyDescent="0.2">
      <c r="A291" s="609" t="s">
        <v>63</v>
      </c>
      <c r="B291" s="676">
        <v>55</v>
      </c>
      <c r="C291" s="677">
        <f>B291/153</f>
        <v>0.35947712418300654</v>
      </c>
      <c r="D291" s="678">
        <v>3.2290000000000001</v>
      </c>
      <c r="E291" s="311">
        <f>D291*B291</f>
        <v>177.595</v>
      </c>
      <c r="F291" s="314">
        <v>1</v>
      </c>
      <c r="G291" s="315">
        <f>ROUND(E291*F291,2)</f>
        <v>177.6</v>
      </c>
      <c r="H291" s="315">
        <f>ROUND(G291*0.2409,2)</f>
        <v>42.78</v>
      </c>
      <c r="I291" s="621">
        <f>G291+H291</f>
        <v>220.38</v>
      </c>
    </row>
    <row r="292" spans="1:9" x14ac:dyDescent="0.2">
      <c r="A292" s="610" t="s">
        <v>1344</v>
      </c>
      <c r="B292" s="623">
        <f>B293+B299</f>
        <v>0.5</v>
      </c>
      <c r="C292" s="308">
        <f>C293+C299</f>
        <v>3.5971223021582736E-3</v>
      </c>
      <c r="D292" s="307"/>
      <c r="E292" s="307">
        <f>E293+E299</f>
        <v>2.4075000000000002</v>
      </c>
      <c r="F292" s="307"/>
      <c r="G292" s="308">
        <f>G293+G299</f>
        <v>2.41</v>
      </c>
      <c r="H292" s="308">
        <f>H293+H299</f>
        <v>0.57999999999999996</v>
      </c>
      <c r="I292" s="309">
        <f>I293+I299</f>
        <v>2.99</v>
      </c>
    </row>
    <row r="293" spans="1:9" ht="36" x14ac:dyDescent="0.2">
      <c r="A293" s="609" t="s">
        <v>8</v>
      </c>
      <c r="B293" s="624">
        <f>SUM(B294:B298)</f>
        <v>0.5</v>
      </c>
      <c r="C293" s="313">
        <f>SUM(C294:C298)</f>
        <v>3.5971223021582736E-3</v>
      </c>
      <c r="D293" s="312"/>
      <c r="E293" s="312">
        <f>SUM(E294:E298)</f>
        <v>2.4075000000000002</v>
      </c>
      <c r="F293" s="312"/>
      <c r="G293" s="313">
        <f>SUM(G294:G298)</f>
        <v>2.41</v>
      </c>
      <c r="H293" s="313">
        <f>SUM(H294:H298)</f>
        <v>0.57999999999999996</v>
      </c>
      <c r="I293" s="317">
        <f>SUM(I294:I298)</f>
        <v>2.99</v>
      </c>
    </row>
    <row r="294" spans="1:9" x14ac:dyDescent="0.2">
      <c r="A294" s="609" t="s">
        <v>1335</v>
      </c>
      <c r="B294" s="625">
        <v>0.5</v>
      </c>
      <c r="C294" s="315">
        <f>B294/139</f>
        <v>3.5971223021582736E-3</v>
      </c>
      <c r="D294" s="316">
        <v>4.8150000000000004</v>
      </c>
      <c r="E294" s="311">
        <f>D294*B294</f>
        <v>2.4075000000000002</v>
      </c>
      <c r="F294" s="314">
        <v>1</v>
      </c>
      <c r="G294" s="315">
        <f>ROUND(E294*F294,2)</f>
        <v>2.41</v>
      </c>
      <c r="H294" s="315">
        <f>ROUND(G294*0.2409,2)</f>
        <v>0.57999999999999996</v>
      </c>
      <c r="I294" s="621">
        <f>G294+H294</f>
        <v>2.99</v>
      </c>
    </row>
    <row r="295" spans="1:9" hidden="1" x14ac:dyDescent="0.2">
      <c r="A295" s="609"/>
      <c r="B295" s="625"/>
      <c r="C295" s="315"/>
      <c r="D295" s="310"/>
      <c r="E295" s="311"/>
      <c r="F295" s="314"/>
      <c r="G295" s="315"/>
      <c r="H295" s="315"/>
      <c r="I295" s="621"/>
    </row>
    <row r="296" spans="1:9" hidden="1" x14ac:dyDescent="0.2">
      <c r="A296" s="609"/>
      <c r="B296" s="625"/>
      <c r="C296" s="315"/>
      <c r="D296" s="310"/>
      <c r="E296" s="311"/>
      <c r="F296" s="314"/>
      <c r="G296" s="315"/>
      <c r="H296" s="315"/>
      <c r="I296" s="621"/>
    </row>
    <row r="297" spans="1:9" hidden="1" x14ac:dyDescent="0.2">
      <c r="A297" s="609"/>
      <c r="B297" s="625"/>
      <c r="C297" s="315"/>
      <c r="D297" s="310"/>
      <c r="E297" s="311"/>
      <c r="F297" s="314"/>
      <c r="G297" s="315"/>
      <c r="H297" s="315"/>
      <c r="I297" s="621"/>
    </row>
    <row r="298" spans="1:9" hidden="1" x14ac:dyDescent="0.2">
      <c r="A298" s="609"/>
      <c r="B298" s="625"/>
      <c r="C298" s="315"/>
      <c r="D298" s="310"/>
      <c r="E298" s="311"/>
      <c r="F298" s="314"/>
      <c r="G298" s="315"/>
      <c r="H298" s="315"/>
      <c r="I298" s="621"/>
    </row>
    <row r="299" spans="1:9" hidden="1" x14ac:dyDescent="0.2">
      <c r="A299" s="609"/>
      <c r="B299" s="625"/>
      <c r="C299" s="315"/>
      <c r="D299" s="310"/>
      <c r="E299" s="311"/>
      <c r="F299" s="314"/>
      <c r="G299" s="315"/>
      <c r="H299" s="315"/>
      <c r="I299" s="621"/>
    </row>
    <row r="300" spans="1:9" hidden="1" x14ac:dyDescent="0.2">
      <c r="A300" s="609"/>
      <c r="B300" s="625"/>
      <c r="C300" s="315"/>
      <c r="D300" s="310"/>
      <c r="E300" s="311"/>
      <c r="F300" s="314"/>
      <c r="G300" s="315"/>
      <c r="H300" s="315"/>
      <c r="I300" s="621"/>
    </row>
    <row r="301" spans="1:9" hidden="1" x14ac:dyDescent="0.2">
      <c r="A301" s="609"/>
      <c r="B301" s="625"/>
      <c r="C301" s="315"/>
      <c r="D301" s="310"/>
      <c r="E301" s="311"/>
      <c r="F301" s="314"/>
      <c r="G301" s="315"/>
      <c r="H301" s="315"/>
      <c r="I301" s="621"/>
    </row>
    <row r="302" spans="1:9" hidden="1" x14ac:dyDescent="0.2">
      <c r="A302" s="609"/>
      <c r="B302" s="625"/>
      <c r="C302" s="315"/>
      <c r="D302" s="310"/>
      <c r="E302" s="311"/>
      <c r="F302" s="314"/>
      <c r="G302" s="315"/>
      <c r="H302" s="315"/>
      <c r="I302" s="621"/>
    </row>
    <row r="303" spans="1:9" hidden="1" x14ac:dyDescent="0.2">
      <c r="A303" s="609"/>
      <c r="B303" s="625"/>
      <c r="C303" s="315"/>
      <c r="D303" s="310"/>
      <c r="E303" s="311"/>
      <c r="F303" s="314"/>
      <c r="G303" s="315"/>
      <c r="H303" s="315"/>
      <c r="I303" s="621"/>
    </row>
    <row r="304" spans="1:9" hidden="1" x14ac:dyDescent="0.2">
      <c r="A304" s="609"/>
      <c r="B304" s="625"/>
      <c r="C304" s="315"/>
      <c r="D304" s="310"/>
      <c r="E304" s="311"/>
      <c r="F304" s="314"/>
      <c r="G304" s="315"/>
      <c r="H304" s="315"/>
      <c r="I304" s="621"/>
    </row>
    <row r="305" spans="1:9" hidden="1" x14ac:dyDescent="0.2">
      <c r="A305" s="609"/>
      <c r="B305" s="625"/>
      <c r="C305" s="315"/>
      <c r="D305" s="310"/>
      <c r="E305" s="311"/>
      <c r="F305" s="314"/>
      <c r="G305" s="315"/>
      <c r="H305" s="315"/>
      <c r="I305" s="621"/>
    </row>
    <row r="306" spans="1:9" s="300" customFormat="1" ht="24" x14ac:dyDescent="0.2">
      <c r="A306" s="611" t="s">
        <v>7</v>
      </c>
      <c r="B306" s="623">
        <f>SUM(B307:B315)</f>
        <v>488.67666666666662</v>
      </c>
      <c r="C306" s="308">
        <f>SUM(C307:C315)</f>
        <v>3.0928902953586497</v>
      </c>
      <c r="D306" s="307"/>
      <c r="E306" s="307">
        <f>SUM(E307:E315)</f>
        <v>4022.1984388185651</v>
      </c>
      <c r="F306" s="307"/>
      <c r="G306" s="308">
        <f>SUM(G307:G315)</f>
        <v>1206.6699999999998</v>
      </c>
      <c r="H306" s="308">
        <f>SUM(H307:H315)</f>
        <v>290.68000000000006</v>
      </c>
      <c r="I306" s="309">
        <f>SUM(I307:I315)</f>
        <v>1497.35</v>
      </c>
    </row>
    <row r="307" spans="1:9" x14ac:dyDescent="0.2">
      <c r="A307" s="612" t="s">
        <v>494</v>
      </c>
      <c r="B307" s="625">
        <f>158/3</f>
        <v>52.666666666666664</v>
      </c>
      <c r="C307" s="315">
        <f>B307/158</f>
        <v>0.33333333333333331</v>
      </c>
      <c r="D307" s="310">
        <v>2165</v>
      </c>
      <c r="E307" s="311">
        <f>D307*C307</f>
        <v>721.66666666666663</v>
      </c>
      <c r="F307" s="314">
        <v>0.3</v>
      </c>
      <c r="G307" s="315">
        <f>ROUND(E307*F307,2)</f>
        <v>216.5</v>
      </c>
      <c r="H307" s="315">
        <f>ROUND(G307*0.2409,2)</f>
        <v>52.15</v>
      </c>
      <c r="I307" s="621">
        <f>G307+H307</f>
        <v>268.64999999999998</v>
      </c>
    </row>
    <row r="308" spans="1:9" x14ac:dyDescent="0.2">
      <c r="A308" s="612" t="s">
        <v>1346</v>
      </c>
      <c r="B308" s="625">
        <f>63/3</f>
        <v>21</v>
      </c>
      <c r="C308" s="315">
        <f t="shared" ref="C308:C315" si="91">B308/158</f>
        <v>0.13291139240506328</v>
      </c>
      <c r="D308" s="310">
        <v>1273</v>
      </c>
      <c r="E308" s="311">
        <f t="shared" ref="E308:E315" si="92">D308*C308</f>
        <v>169.19620253164555</v>
      </c>
      <c r="F308" s="314">
        <v>0.3</v>
      </c>
      <c r="G308" s="315">
        <f t="shared" ref="G308:G315" si="93">ROUND(E308*F308,2)</f>
        <v>50.76</v>
      </c>
      <c r="H308" s="315">
        <f t="shared" ref="H308:H315" si="94">ROUND(G308*0.2409,2)</f>
        <v>12.23</v>
      </c>
      <c r="I308" s="621">
        <f t="shared" ref="I308:I315" si="95">G308+H308</f>
        <v>62.989999999999995</v>
      </c>
    </row>
    <row r="309" spans="1:9" x14ac:dyDescent="0.2">
      <c r="A309" s="612" t="s">
        <v>1347</v>
      </c>
      <c r="B309" s="625">
        <v>49.18</v>
      </c>
      <c r="C309" s="315">
        <f t="shared" si="91"/>
        <v>0.31126582278481013</v>
      </c>
      <c r="D309" s="310">
        <v>1560</v>
      </c>
      <c r="E309" s="311">
        <f t="shared" si="92"/>
        <v>485.57468354430381</v>
      </c>
      <c r="F309" s="314">
        <v>0.3</v>
      </c>
      <c r="G309" s="315">
        <f t="shared" si="93"/>
        <v>145.66999999999999</v>
      </c>
      <c r="H309" s="315">
        <f t="shared" si="94"/>
        <v>35.090000000000003</v>
      </c>
      <c r="I309" s="621">
        <f t="shared" si="95"/>
        <v>180.76</v>
      </c>
    </row>
    <row r="310" spans="1:9" x14ac:dyDescent="0.2">
      <c r="A310" s="612" t="s">
        <v>1348</v>
      </c>
      <c r="B310" s="625">
        <v>74.81</v>
      </c>
      <c r="C310" s="315">
        <f t="shared" si="91"/>
        <v>0.47348101265822784</v>
      </c>
      <c r="D310" s="310">
        <v>963</v>
      </c>
      <c r="E310" s="311">
        <f t="shared" si="92"/>
        <v>455.9622151898734</v>
      </c>
      <c r="F310" s="314">
        <v>0.3</v>
      </c>
      <c r="G310" s="315">
        <f t="shared" si="93"/>
        <v>136.79</v>
      </c>
      <c r="H310" s="315">
        <f t="shared" si="94"/>
        <v>32.950000000000003</v>
      </c>
      <c r="I310" s="621">
        <f t="shared" si="95"/>
        <v>169.74</v>
      </c>
    </row>
    <row r="311" spans="1:9" x14ac:dyDescent="0.2">
      <c r="A311" s="612" t="s">
        <v>1349</v>
      </c>
      <c r="B311" s="625">
        <v>79</v>
      </c>
      <c r="C311" s="315">
        <f t="shared" si="91"/>
        <v>0.5</v>
      </c>
      <c r="D311" s="310">
        <v>1273</v>
      </c>
      <c r="E311" s="311">
        <f t="shared" si="92"/>
        <v>636.5</v>
      </c>
      <c r="F311" s="314">
        <v>0.3</v>
      </c>
      <c r="G311" s="315">
        <f t="shared" si="93"/>
        <v>190.95</v>
      </c>
      <c r="H311" s="315">
        <f t="shared" si="94"/>
        <v>46</v>
      </c>
      <c r="I311" s="621">
        <f t="shared" si="95"/>
        <v>236.95</v>
      </c>
    </row>
    <row r="312" spans="1:9" x14ac:dyDescent="0.2">
      <c r="A312" s="612" t="s">
        <v>1349</v>
      </c>
      <c r="B312" s="625">
        <v>52.66</v>
      </c>
      <c r="C312" s="315">
        <f t="shared" si="91"/>
        <v>0.3332911392405063</v>
      </c>
      <c r="D312" s="310">
        <v>1167</v>
      </c>
      <c r="E312" s="311">
        <f t="shared" si="92"/>
        <v>388.95075949367083</v>
      </c>
      <c r="F312" s="314">
        <v>0.3</v>
      </c>
      <c r="G312" s="315">
        <f t="shared" si="93"/>
        <v>116.69</v>
      </c>
      <c r="H312" s="315">
        <f t="shared" si="94"/>
        <v>28.11</v>
      </c>
      <c r="I312" s="621">
        <f t="shared" si="95"/>
        <v>144.80000000000001</v>
      </c>
    </row>
    <row r="313" spans="1:9" x14ac:dyDescent="0.2">
      <c r="A313" s="612" t="s">
        <v>1350</v>
      </c>
      <c r="B313" s="625">
        <v>79</v>
      </c>
      <c r="C313" s="315">
        <f t="shared" si="91"/>
        <v>0.5</v>
      </c>
      <c r="D313" s="310">
        <v>1379</v>
      </c>
      <c r="E313" s="311">
        <f t="shared" si="92"/>
        <v>689.5</v>
      </c>
      <c r="F313" s="314">
        <v>0.3</v>
      </c>
      <c r="G313" s="315">
        <f t="shared" si="93"/>
        <v>206.85</v>
      </c>
      <c r="H313" s="315">
        <f t="shared" si="94"/>
        <v>49.83</v>
      </c>
      <c r="I313" s="621">
        <f t="shared" si="95"/>
        <v>256.68</v>
      </c>
    </row>
    <row r="314" spans="1:9" x14ac:dyDescent="0.2">
      <c r="A314" s="612" t="s">
        <v>1350</v>
      </c>
      <c r="B314" s="625">
        <v>26.33</v>
      </c>
      <c r="C314" s="315">
        <f t="shared" si="91"/>
        <v>0.16664556962025315</v>
      </c>
      <c r="D314" s="310">
        <v>781</v>
      </c>
      <c r="E314" s="311">
        <f t="shared" si="92"/>
        <v>130.1501898734177</v>
      </c>
      <c r="F314" s="314">
        <v>0.3</v>
      </c>
      <c r="G314" s="315">
        <f t="shared" si="93"/>
        <v>39.049999999999997</v>
      </c>
      <c r="H314" s="315">
        <f t="shared" si="94"/>
        <v>9.41</v>
      </c>
      <c r="I314" s="621">
        <f t="shared" si="95"/>
        <v>48.459999999999994</v>
      </c>
    </row>
    <row r="315" spans="1:9" ht="12.75" thickBot="1" x14ac:dyDescent="0.25">
      <c r="A315" s="613" t="s">
        <v>1351</v>
      </c>
      <c r="B315" s="627">
        <v>54.03</v>
      </c>
      <c r="C315" s="615">
        <f t="shared" si="91"/>
        <v>0.3419620253164557</v>
      </c>
      <c r="D315" s="616">
        <v>1008</v>
      </c>
      <c r="E315" s="319">
        <f t="shared" si="92"/>
        <v>344.69772151898735</v>
      </c>
      <c r="F315" s="617">
        <v>0.3</v>
      </c>
      <c r="G315" s="615">
        <f t="shared" si="93"/>
        <v>103.41</v>
      </c>
      <c r="H315" s="615">
        <f t="shared" si="94"/>
        <v>24.91</v>
      </c>
      <c r="I315" s="622">
        <f t="shared" si="95"/>
        <v>128.32</v>
      </c>
    </row>
    <row r="316" spans="1:9" ht="22.15" customHeight="1" x14ac:dyDescent="0.2"/>
    <row r="317" spans="1:9" ht="12.75" x14ac:dyDescent="0.2">
      <c r="A317" s="320" t="s">
        <v>1352</v>
      </c>
      <c r="B317" s="299" t="s">
        <v>1353</v>
      </c>
    </row>
    <row r="318" spans="1:9" ht="13.15" customHeight="1" x14ac:dyDescent="0.2"/>
    <row r="319" spans="1:9" x14ac:dyDescent="0.2">
      <c r="A319" s="299" t="s">
        <v>1354</v>
      </c>
    </row>
    <row r="320" spans="1:9" x14ac:dyDescent="0.2">
      <c r="A320" s="299" t="s">
        <v>1355</v>
      </c>
    </row>
  </sheetData>
  <mergeCells count="4">
    <mergeCell ref="G1:H1"/>
    <mergeCell ref="A2:H2"/>
    <mergeCell ref="A6:A7"/>
    <mergeCell ref="B6:I6"/>
  </mergeCells>
  <pageMargins left="0.70866141732283472" right="0.70866141732283472" top="0.74803149606299213" bottom="0.74803149606299213" header="0.31496062992125984" footer="0.31496062992125984"/>
  <pageSetup paperSize="9" scale="84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9" tint="0.59999389629810485"/>
  </sheetPr>
  <dimension ref="A1:I569"/>
  <sheetViews>
    <sheetView zoomScale="80" zoomScaleNormal="80" zoomScaleSheetLayoutView="80" workbookViewId="0">
      <selection activeCell="A2" sqref="A2:G2"/>
    </sheetView>
  </sheetViews>
  <sheetFormatPr defaultRowHeight="16.5" x14ac:dyDescent="0.25"/>
  <cols>
    <col min="1" max="1" width="48.5703125" style="60" customWidth="1"/>
    <col min="2" max="2" width="17.28515625" style="60" customWidth="1"/>
    <col min="3" max="3" width="19.28515625" style="60" customWidth="1"/>
    <col min="4" max="4" width="13.7109375" style="60" customWidth="1"/>
    <col min="5" max="5" width="15.42578125" style="60" customWidth="1"/>
    <col min="6" max="6" width="11.42578125" style="60" customWidth="1"/>
    <col min="7" max="7" width="13.7109375" style="60" customWidth="1"/>
    <col min="8" max="8" width="13.5703125" style="60" customWidth="1"/>
    <col min="9" max="9" width="17" style="60" customWidth="1"/>
    <col min="10" max="16384" width="9.140625" style="60"/>
  </cols>
  <sheetData>
    <row r="1" spans="1:9" x14ac:dyDescent="0.25">
      <c r="F1" s="1426"/>
      <c r="G1" s="1426"/>
    </row>
    <row r="2" spans="1:9" s="631" customFormat="1" ht="48.75" customHeight="1" x14ac:dyDescent="0.25">
      <c r="A2" s="1427" t="s">
        <v>1317</v>
      </c>
      <c r="B2" s="1427"/>
      <c r="C2" s="1427"/>
      <c r="D2" s="1427"/>
      <c r="E2" s="1427"/>
      <c r="F2" s="1427"/>
      <c r="G2" s="1427"/>
    </row>
    <row r="4" spans="1:9" x14ac:dyDescent="0.25">
      <c r="A4" s="631" t="s">
        <v>1942</v>
      </c>
    </row>
    <row r="5" spans="1:9" ht="17.25" thickBot="1" x14ac:dyDescent="0.3"/>
    <row r="6" spans="1:9" ht="24" customHeight="1" x14ac:dyDescent="0.25">
      <c r="A6" s="1428"/>
      <c r="B6" s="1430" t="s">
        <v>11</v>
      </c>
      <c r="C6" s="1431"/>
      <c r="D6" s="1431"/>
      <c r="E6" s="1431"/>
      <c r="F6" s="1431"/>
      <c r="G6" s="1431"/>
      <c r="H6" s="1431"/>
      <c r="I6" s="1432"/>
    </row>
    <row r="7" spans="1:9" ht="142.5" customHeight="1" x14ac:dyDescent="0.25">
      <c r="A7" s="1429"/>
      <c r="B7" s="23" t="s">
        <v>21</v>
      </c>
      <c r="C7" s="166" t="s">
        <v>15</v>
      </c>
      <c r="D7" s="24" t="s">
        <v>16</v>
      </c>
      <c r="E7" s="24" t="s">
        <v>13</v>
      </c>
      <c r="F7" s="24" t="s">
        <v>3</v>
      </c>
      <c r="G7" s="24" t="s">
        <v>4</v>
      </c>
      <c r="H7" s="24" t="s">
        <v>5</v>
      </c>
      <c r="I7" s="25" t="s">
        <v>6</v>
      </c>
    </row>
    <row r="8" spans="1:9" ht="30.75" customHeight="1" x14ac:dyDescent="0.25">
      <c r="A8" s="212"/>
      <c r="B8" s="4">
        <v>1</v>
      </c>
      <c r="C8" s="5" t="s">
        <v>24</v>
      </c>
      <c r="D8" s="5">
        <v>3</v>
      </c>
      <c r="E8" s="5" t="s">
        <v>17</v>
      </c>
      <c r="F8" s="5">
        <v>5</v>
      </c>
      <c r="G8" s="5" t="s">
        <v>18</v>
      </c>
      <c r="H8" s="5" t="s">
        <v>19</v>
      </c>
      <c r="I8" s="6" t="s">
        <v>20</v>
      </c>
    </row>
    <row r="9" spans="1:9" x14ac:dyDescent="0.25">
      <c r="A9" s="638"/>
      <c r="B9" s="652">
        <f>B10+B104+B150+B190+B255+B297+B385+B423+B477+B491+B502+B521+B545+B555</f>
        <v>51142.031999999999</v>
      </c>
      <c r="C9" s="601">
        <f t="shared" ref="C9:I9" si="0">C10+C104+C150+C190+C255+C297+C385+C423+C477+C491+C502+C521+C545+C555</f>
        <v>330.30317446340121</v>
      </c>
      <c r="D9" s="639"/>
      <c r="E9" s="639"/>
      <c r="F9" s="639"/>
      <c r="G9" s="673">
        <f t="shared" si="0"/>
        <v>234007.94999999998</v>
      </c>
      <c r="H9" s="673">
        <f t="shared" si="0"/>
        <v>56372.439999999995</v>
      </c>
      <c r="I9" s="674">
        <f t="shared" si="0"/>
        <v>290380.38999999996</v>
      </c>
    </row>
    <row r="10" spans="1:9" s="631" customFormat="1" ht="21.75" customHeight="1" x14ac:dyDescent="0.25">
      <c r="A10" s="635" t="s">
        <v>110</v>
      </c>
      <c r="B10" s="653">
        <f>B11+B70+B83+B87</f>
        <v>8427.9599999999991</v>
      </c>
      <c r="C10" s="124">
        <f t="shared" ref="C10:I10" si="1">C11+C70+C83+C87</f>
        <v>53.341518987341772</v>
      </c>
      <c r="D10" s="52"/>
      <c r="E10" s="52"/>
      <c r="F10" s="52"/>
      <c r="G10" s="124">
        <f t="shared" si="1"/>
        <v>62368.810000000012</v>
      </c>
      <c r="H10" s="124">
        <f t="shared" si="1"/>
        <v>15024.57</v>
      </c>
      <c r="I10" s="667">
        <f t="shared" si="1"/>
        <v>77393.38</v>
      </c>
    </row>
    <row r="11" spans="1:9" ht="47.25" customHeight="1" x14ac:dyDescent="0.25">
      <c r="A11" s="640" t="s">
        <v>10</v>
      </c>
      <c r="B11" s="654">
        <f>SUM(B12:B69)</f>
        <v>3541.98</v>
      </c>
      <c r="C11" s="45">
        <f t="shared" ref="C11:I11" si="2">SUM(C12:C69)</f>
        <v>22.417594936708859</v>
      </c>
      <c r="D11" s="46"/>
      <c r="E11" s="46"/>
      <c r="F11" s="46"/>
      <c r="G11" s="45">
        <f t="shared" si="2"/>
        <v>34499.990000000013</v>
      </c>
      <c r="H11" s="45">
        <f t="shared" si="2"/>
        <v>8311.01</v>
      </c>
      <c r="I11" s="47">
        <f t="shared" si="2"/>
        <v>42811.000000000015</v>
      </c>
    </row>
    <row r="12" spans="1:9" ht="18.75" customHeight="1" x14ac:dyDescent="0.25">
      <c r="A12" s="216" t="s">
        <v>26</v>
      </c>
      <c r="B12" s="655">
        <v>71</v>
      </c>
      <c r="C12" s="128">
        <f>B12/158</f>
        <v>0.44936708860759494</v>
      </c>
      <c r="D12" s="44">
        <v>8.8800000000000008</v>
      </c>
      <c r="E12" s="16">
        <f>B12*D12</f>
        <v>630.48</v>
      </c>
      <c r="F12" s="129">
        <v>1</v>
      </c>
      <c r="G12" s="128">
        <f>ROUND(E12*F12,2)</f>
        <v>630.48</v>
      </c>
      <c r="H12" s="128">
        <f>ROUND(G12*0.2409,2)</f>
        <v>151.88</v>
      </c>
      <c r="I12" s="150">
        <f>G12+H12</f>
        <v>782.36</v>
      </c>
    </row>
    <row r="13" spans="1:9" ht="18.75" customHeight="1" x14ac:dyDescent="0.25">
      <c r="A13" s="216" t="s">
        <v>26</v>
      </c>
      <c r="B13" s="655">
        <v>50</v>
      </c>
      <c r="C13" s="128">
        <f t="shared" ref="C13:C76" si="3">B13/158</f>
        <v>0.31645569620253167</v>
      </c>
      <c r="D13" s="44">
        <v>8.8800000000000008</v>
      </c>
      <c r="E13" s="16">
        <f t="shared" ref="E13:E67" si="4">B13*D13</f>
        <v>444.00000000000006</v>
      </c>
      <c r="F13" s="129">
        <v>1</v>
      </c>
      <c r="G13" s="128">
        <f t="shared" ref="G13:G76" si="5">ROUND(E13*F13,2)</f>
        <v>444</v>
      </c>
      <c r="H13" s="128">
        <f t="shared" ref="H13:H76" si="6">ROUND(G13*0.2409,2)</f>
        <v>106.96</v>
      </c>
      <c r="I13" s="150">
        <f t="shared" ref="I13:I76" si="7">G13+H13</f>
        <v>550.96</v>
      </c>
    </row>
    <row r="14" spans="1:9" ht="18.75" customHeight="1" x14ac:dyDescent="0.25">
      <c r="A14" s="216" t="s">
        <v>26</v>
      </c>
      <c r="B14" s="655">
        <v>32</v>
      </c>
      <c r="C14" s="128">
        <f t="shared" si="3"/>
        <v>0.20253164556962025</v>
      </c>
      <c r="D14" s="16">
        <v>8.8800000000000008</v>
      </c>
      <c r="E14" s="16">
        <f t="shared" si="4"/>
        <v>284.16000000000003</v>
      </c>
      <c r="F14" s="129">
        <v>1</v>
      </c>
      <c r="G14" s="128">
        <f t="shared" si="5"/>
        <v>284.16000000000003</v>
      </c>
      <c r="H14" s="128">
        <f t="shared" si="6"/>
        <v>68.45</v>
      </c>
      <c r="I14" s="150">
        <f t="shared" si="7"/>
        <v>352.61</v>
      </c>
    </row>
    <row r="15" spans="1:9" ht="18.75" customHeight="1" x14ac:dyDescent="0.25">
      <c r="A15" s="216" t="s">
        <v>26</v>
      </c>
      <c r="B15" s="655">
        <v>16</v>
      </c>
      <c r="C15" s="128">
        <f t="shared" si="3"/>
        <v>0.10126582278481013</v>
      </c>
      <c r="D15" s="16">
        <v>8.8800000000000008</v>
      </c>
      <c r="E15" s="16">
        <f t="shared" si="4"/>
        <v>142.08000000000001</v>
      </c>
      <c r="F15" s="129">
        <v>1</v>
      </c>
      <c r="G15" s="128">
        <f t="shared" si="5"/>
        <v>142.08000000000001</v>
      </c>
      <c r="H15" s="128">
        <f t="shared" si="6"/>
        <v>34.229999999999997</v>
      </c>
      <c r="I15" s="150">
        <f t="shared" si="7"/>
        <v>176.31</v>
      </c>
    </row>
    <row r="16" spans="1:9" ht="18.75" customHeight="1" x14ac:dyDescent="0.25">
      <c r="A16" s="216" t="s">
        <v>26</v>
      </c>
      <c r="B16" s="655">
        <v>71</v>
      </c>
      <c r="C16" s="128">
        <f t="shared" si="3"/>
        <v>0.44936708860759494</v>
      </c>
      <c r="D16" s="16">
        <v>8.8800000000000008</v>
      </c>
      <c r="E16" s="16">
        <f t="shared" si="4"/>
        <v>630.48</v>
      </c>
      <c r="F16" s="129">
        <v>1</v>
      </c>
      <c r="G16" s="128">
        <f t="shared" si="5"/>
        <v>630.48</v>
      </c>
      <c r="H16" s="128">
        <f t="shared" si="6"/>
        <v>151.88</v>
      </c>
      <c r="I16" s="150">
        <f t="shared" si="7"/>
        <v>782.36</v>
      </c>
    </row>
    <row r="17" spans="1:9" ht="18.75" customHeight="1" x14ac:dyDescent="0.25">
      <c r="A17" s="216" t="s">
        <v>26</v>
      </c>
      <c r="B17" s="655">
        <v>32</v>
      </c>
      <c r="C17" s="128">
        <f t="shared" si="3"/>
        <v>0.20253164556962025</v>
      </c>
      <c r="D17" s="16">
        <v>8.8800000000000008</v>
      </c>
      <c r="E17" s="16">
        <f t="shared" si="4"/>
        <v>284.16000000000003</v>
      </c>
      <c r="F17" s="129">
        <v>1</v>
      </c>
      <c r="G17" s="128">
        <f t="shared" si="5"/>
        <v>284.16000000000003</v>
      </c>
      <c r="H17" s="128">
        <f t="shared" si="6"/>
        <v>68.45</v>
      </c>
      <c r="I17" s="150">
        <f t="shared" si="7"/>
        <v>352.61</v>
      </c>
    </row>
    <row r="18" spans="1:9" ht="18.75" customHeight="1" x14ac:dyDescent="0.25">
      <c r="A18" s="216" t="s">
        <v>26</v>
      </c>
      <c r="B18" s="655">
        <v>53</v>
      </c>
      <c r="C18" s="128">
        <f t="shared" si="3"/>
        <v>0.33544303797468356</v>
      </c>
      <c r="D18" s="16">
        <v>8.8800000000000008</v>
      </c>
      <c r="E18" s="16">
        <f t="shared" si="4"/>
        <v>470.64000000000004</v>
      </c>
      <c r="F18" s="129">
        <v>1</v>
      </c>
      <c r="G18" s="128">
        <f t="shared" si="5"/>
        <v>470.64</v>
      </c>
      <c r="H18" s="128">
        <f t="shared" si="6"/>
        <v>113.38</v>
      </c>
      <c r="I18" s="150">
        <f t="shared" si="7"/>
        <v>584.02</v>
      </c>
    </row>
    <row r="19" spans="1:9" ht="18.75" customHeight="1" x14ac:dyDescent="0.25">
      <c r="A19" s="216" t="s">
        <v>26</v>
      </c>
      <c r="B19" s="655">
        <v>122</v>
      </c>
      <c r="C19" s="128">
        <f t="shared" si="3"/>
        <v>0.77215189873417722</v>
      </c>
      <c r="D19" s="16">
        <v>8.8800000000000008</v>
      </c>
      <c r="E19" s="16">
        <f t="shared" si="4"/>
        <v>1083.3600000000001</v>
      </c>
      <c r="F19" s="129">
        <v>1</v>
      </c>
      <c r="G19" s="128">
        <f t="shared" si="5"/>
        <v>1083.3599999999999</v>
      </c>
      <c r="H19" s="128">
        <f t="shared" si="6"/>
        <v>260.98</v>
      </c>
      <c r="I19" s="150">
        <f t="shared" si="7"/>
        <v>1344.34</v>
      </c>
    </row>
    <row r="20" spans="1:9" ht="18.75" customHeight="1" x14ac:dyDescent="0.25">
      <c r="A20" s="216" t="s">
        <v>26</v>
      </c>
      <c r="B20" s="655">
        <v>24</v>
      </c>
      <c r="C20" s="128">
        <f t="shared" si="3"/>
        <v>0.15189873417721519</v>
      </c>
      <c r="D20" s="16">
        <v>8.8800000000000008</v>
      </c>
      <c r="E20" s="16">
        <f t="shared" si="4"/>
        <v>213.12</v>
      </c>
      <c r="F20" s="129">
        <v>1</v>
      </c>
      <c r="G20" s="128">
        <f t="shared" si="5"/>
        <v>213.12</v>
      </c>
      <c r="H20" s="128">
        <f t="shared" si="6"/>
        <v>51.34</v>
      </c>
      <c r="I20" s="150">
        <f t="shared" si="7"/>
        <v>264.46000000000004</v>
      </c>
    </row>
    <row r="21" spans="1:9" ht="18.75" customHeight="1" x14ac:dyDescent="0.25">
      <c r="A21" s="216" t="s">
        <v>26</v>
      </c>
      <c r="B21" s="655">
        <v>69</v>
      </c>
      <c r="C21" s="128">
        <f t="shared" si="3"/>
        <v>0.43670886075949367</v>
      </c>
      <c r="D21" s="16">
        <v>8.8800000000000008</v>
      </c>
      <c r="E21" s="16">
        <f t="shared" si="4"/>
        <v>612.72</v>
      </c>
      <c r="F21" s="129">
        <v>1</v>
      </c>
      <c r="G21" s="128">
        <f t="shared" si="5"/>
        <v>612.72</v>
      </c>
      <c r="H21" s="128">
        <f t="shared" si="6"/>
        <v>147.6</v>
      </c>
      <c r="I21" s="150">
        <f t="shared" si="7"/>
        <v>760.32</v>
      </c>
    </row>
    <row r="22" spans="1:9" ht="18.75" customHeight="1" x14ac:dyDescent="0.25">
      <c r="A22" s="216" t="s">
        <v>26</v>
      </c>
      <c r="B22" s="655">
        <v>110</v>
      </c>
      <c r="C22" s="128">
        <f t="shared" si="3"/>
        <v>0.69620253164556967</v>
      </c>
      <c r="D22" s="16">
        <v>8.8800000000000008</v>
      </c>
      <c r="E22" s="16">
        <f t="shared" si="4"/>
        <v>976.80000000000007</v>
      </c>
      <c r="F22" s="129">
        <v>1</v>
      </c>
      <c r="G22" s="128">
        <f t="shared" si="5"/>
        <v>976.8</v>
      </c>
      <c r="H22" s="128">
        <f t="shared" si="6"/>
        <v>235.31</v>
      </c>
      <c r="I22" s="150">
        <f t="shared" si="7"/>
        <v>1212.1099999999999</v>
      </c>
    </row>
    <row r="23" spans="1:9" ht="18.75" customHeight="1" x14ac:dyDescent="0.25">
      <c r="A23" s="216" t="s">
        <v>26</v>
      </c>
      <c r="B23" s="655">
        <v>41</v>
      </c>
      <c r="C23" s="128">
        <f t="shared" si="3"/>
        <v>0.25949367088607594</v>
      </c>
      <c r="D23" s="16">
        <v>8.8800000000000008</v>
      </c>
      <c r="E23" s="16">
        <f t="shared" si="4"/>
        <v>364.08000000000004</v>
      </c>
      <c r="F23" s="129">
        <v>1</v>
      </c>
      <c r="G23" s="128">
        <f t="shared" si="5"/>
        <v>364.08</v>
      </c>
      <c r="H23" s="128">
        <f t="shared" si="6"/>
        <v>87.71</v>
      </c>
      <c r="I23" s="150">
        <f t="shared" si="7"/>
        <v>451.78999999999996</v>
      </c>
    </row>
    <row r="24" spans="1:9" ht="18.75" customHeight="1" x14ac:dyDescent="0.25">
      <c r="A24" s="216" t="s">
        <v>26</v>
      </c>
      <c r="B24" s="655">
        <v>32</v>
      </c>
      <c r="C24" s="128">
        <f t="shared" si="3"/>
        <v>0.20253164556962025</v>
      </c>
      <c r="D24" s="16">
        <v>8.8800000000000008</v>
      </c>
      <c r="E24" s="16">
        <f t="shared" si="4"/>
        <v>284.16000000000003</v>
      </c>
      <c r="F24" s="129">
        <v>1</v>
      </c>
      <c r="G24" s="128">
        <f t="shared" si="5"/>
        <v>284.16000000000003</v>
      </c>
      <c r="H24" s="128">
        <f t="shared" si="6"/>
        <v>68.45</v>
      </c>
      <c r="I24" s="150">
        <f t="shared" si="7"/>
        <v>352.61</v>
      </c>
    </row>
    <row r="25" spans="1:9" ht="18.75" customHeight="1" x14ac:dyDescent="0.25">
      <c r="A25" s="216" t="s">
        <v>26</v>
      </c>
      <c r="B25" s="655">
        <v>56</v>
      </c>
      <c r="C25" s="128">
        <f t="shared" si="3"/>
        <v>0.35443037974683544</v>
      </c>
      <c r="D25" s="16">
        <v>8.8800000000000008</v>
      </c>
      <c r="E25" s="16">
        <f t="shared" si="4"/>
        <v>497.28000000000003</v>
      </c>
      <c r="F25" s="129">
        <v>1</v>
      </c>
      <c r="G25" s="128">
        <f t="shared" si="5"/>
        <v>497.28</v>
      </c>
      <c r="H25" s="128">
        <f t="shared" si="6"/>
        <v>119.79</v>
      </c>
      <c r="I25" s="150">
        <f t="shared" si="7"/>
        <v>617.06999999999994</v>
      </c>
    </row>
    <row r="26" spans="1:9" ht="18.75" customHeight="1" x14ac:dyDescent="0.25">
      <c r="A26" s="216" t="s">
        <v>26</v>
      </c>
      <c r="B26" s="655">
        <v>47</v>
      </c>
      <c r="C26" s="128">
        <f t="shared" si="3"/>
        <v>0.29746835443037972</v>
      </c>
      <c r="D26" s="16">
        <v>8.8800000000000008</v>
      </c>
      <c r="E26" s="16">
        <f t="shared" si="4"/>
        <v>417.36</v>
      </c>
      <c r="F26" s="129">
        <v>1</v>
      </c>
      <c r="G26" s="128">
        <f t="shared" si="5"/>
        <v>417.36</v>
      </c>
      <c r="H26" s="128">
        <f t="shared" si="6"/>
        <v>100.54</v>
      </c>
      <c r="I26" s="150">
        <f t="shared" si="7"/>
        <v>517.9</v>
      </c>
    </row>
    <row r="27" spans="1:9" ht="18.75" customHeight="1" x14ac:dyDescent="0.25">
      <c r="A27" s="216" t="s">
        <v>26</v>
      </c>
      <c r="B27" s="655">
        <v>53.98</v>
      </c>
      <c r="C27" s="128">
        <f t="shared" si="3"/>
        <v>0.34164556962025316</v>
      </c>
      <c r="D27" s="16">
        <v>8.8800000000000008</v>
      </c>
      <c r="E27" s="16">
        <f t="shared" si="4"/>
        <v>479.3424</v>
      </c>
      <c r="F27" s="129">
        <v>1</v>
      </c>
      <c r="G27" s="128">
        <f t="shared" si="5"/>
        <v>479.34</v>
      </c>
      <c r="H27" s="128">
        <f t="shared" si="6"/>
        <v>115.47</v>
      </c>
      <c r="I27" s="150">
        <f t="shared" si="7"/>
        <v>594.80999999999995</v>
      </c>
    </row>
    <row r="28" spans="1:9" ht="18.75" customHeight="1" x14ac:dyDescent="0.25">
      <c r="A28" s="216" t="s">
        <v>26</v>
      </c>
      <c r="B28" s="655">
        <v>103</v>
      </c>
      <c r="C28" s="128">
        <f t="shared" si="3"/>
        <v>0.65189873417721522</v>
      </c>
      <c r="D28" s="16">
        <v>8.8800000000000008</v>
      </c>
      <c r="E28" s="16">
        <f t="shared" si="4"/>
        <v>914.6400000000001</v>
      </c>
      <c r="F28" s="129">
        <v>1</v>
      </c>
      <c r="G28" s="128">
        <f t="shared" si="5"/>
        <v>914.64</v>
      </c>
      <c r="H28" s="128">
        <f t="shared" si="6"/>
        <v>220.34</v>
      </c>
      <c r="I28" s="150">
        <f t="shared" si="7"/>
        <v>1134.98</v>
      </c>
    </row>
    <row r="29" spans="1:9" ht="18.75" customHeight="1" x14ac:dyDescent="0.25">
      <c r="A29" s="216" t="s">
        <v>26</v>
      </c>
      <c r="B29" s="655">
        <v>16</v>
      </c>
      <c r="C29" s="128">
        <f t="shared" si="3"/>
        <v>0.10126582278481013</v>
      </c>
      <c r="D29" s="16">
        <v>10.08</v>
      </c>
      <c r="E29" s="16">
        <f t="shared" si="4"/>
        <v>161.28</v>
      </c>
      <c r="F29" s="129">
        <v>1</v>
      </c>
      <c r="G29" s="128">
        <f t="shared" si="5"/>
        <v>161.28</v>
      </c>
      <c r="H29" s="128">
        <f t="shared" si="6"/>
        <v>38.85</v>
      </c>
      <c r="I29" s="150">
        <f t="shared" si="7"/>
        <v>200.13</v>
      </c>
    </row>
    <row r="30" spans="1:9" ht="18.75" customHeight="1" x14ac:dyDescent="0.25">
      <c r="A30" s="216" t="s">
        <v>26</v>
      </c>
      <c r="B30" s="655">
        <v>128</v>
      </c>
      <c r="C30" s="128">
        <f t="shared" si="3"/>
        <v>0.810126582278481</v>
      </c>
      <c r="D30" s="16">
        <v>10.08</v>
      </c>
      <c r="E30" s="16">
        <f t="shared" si="4"/>
        <v>1290.24</v>
      </c>
      <c r="F30" s="129">
        <v>1</v>
      </c>
      <c r="G30" s="128">
        <f t="shared" si="5"/>
        <v>1290.24</v>
      </c>
      <c r="H30" s="128">
        <f t="shared" si="6"/>
        <v>310.82</v>
      </c>
      <c r="I30" s="150">
        <f t="shared" si="7"/>
        <v>1601.06</v>
      </c>
    </row>
    <row r="31" spans="1:9" ht="18.75" customHeight="1" x14ac:dyDescent="0.25">
      <c r="A31" s="216" t="s">
        <v>26</v>
      </c>
      <c r="B31" s="655">
        <v>130</v>
      </c>
      <c r="C31" s="128">
        <f t="shared" si="3"/>
        <v>0.82278481012658233</v>
      </c>
      <c r="D31" s="16">
        <v>10.08</v>
      </c>
      <c r="E31" s="16">
        <f t="shared" si="4"/>
        <v>1310.4000000000001</v>
      </c>
      <c r="F31" s="129">
        <v>1</v>
      </c>
      <c r="G31" s="128">
        <f t="shared" si="5"/>
        <v>1310.4000000000001</v>
      </c>
      <c r="H31" s="128">
        <f t="shared" si="6"/>
        <v>315.68</v>
      </c>
      <c r="I31" s="150">
        <f t="shared" si="7"/>
        <v>1626.0800000000002</v>
      </c>
    </row>
    <row r="32" spans="1:9" ht="18.75" customHeight="1" x14ac:dyDescent="0.25">
      <c r="A32" s="216" t="s">
        <v>26</v>
      </c>
      <c r="B32" s="655">
        <v>88</v>
      </c>
      <c r="C32" s="128">
        <f t="shared" si="3"/>
        <v>0.55696202531645567</v>
      </c>
      <c r="D32" s="16">
        <v>10.08</v>
      </c>
      <c r="E32" s="16">
        <f t="shared" si="4"/>
        <v>887.04</v>
      </c>
      <c r="F32" s="129">
        <v>1</v>
      </c>
      <c r="G32" s="128">
        <f t="shared" si="5"/>
        <v>887.04</v>
      </c>
      <c r="H32" s="128">
        <f t="shared" si="6"/>
        <v>213.69</v>
      </c>
      <c r="I32" s="150">
        <f t="shared" si="7"/>
        <v>1100.73</v>
      </c>
    </row>
    <row r="33" spans="1:9" ht="18.75" customHeight="1" x14ac:dyDescent="0.25">
      <c r="A33" s="216" t="s">
        <v>26</v>
      </c>
      <c r="B33" s="655">
        <v>9</v>
      </c>
      <c r="C33" s="128">
        <f t="shared" si="3"/>
        <v>5.6962025316455694E-2</v>
      </c>
      <c r="D33" s="16">
        <v>10.08</v>
      </c>
      <c r="E33" s="16">
        <f t="shared" si="4"/>
        <v>90.72</v>
      </c>
      <c r="F33" s="129">
        <v>1</v>
      </c>
      <c r="G33" s="128">
        <f t="shared" si="5"/>
        <v>90.72</v>
      </c>
      <c r="H33" s="128">
        <f t="shared" si="6"/>
        <v>21.85</v>
      </c>
      <c r="I33" s="150">
        <f t="shared" si="7"/>
        <v>112.57</v>
      </c>
    </row>
    <row r="34" spans="1:9" ht="19.5" customHeight="1" x14ac:dyDescent="0.25">
      <c r="A34" s="216" t="s">
        <v>26</v>
      </c>
      <c r="B34" s="655">
        <v>32</v>
      </c>
      <c r="C34" s="128">
        <f t="shared" si="3"/>
        <v>0.20253164556962025</v>
      </c>
      <c r="D34" s="16">
        <v>10.08</v>
      </c>
      <c r="E34" s="16">
        <f t="shared" si="4"/>
        <v>322.56</v>
      </c>
      <c r="F34" s="129">
        <v>1</v>
      </c>
      <c r="G34" s="128">
        <f t="shared" si="5"/>
        <v>322.56</v>
      </c>
      <c r="H34" s="128">
        <f t="shared" si="6"/>
        <v>77.7</v>
      </c>
      <c r="I34" s="150">
        <f t="shared" si="7"/>
        <v>400.26</v>
      </c>
    </row>
    <row r="35" spans="1:9" ht="16.5" customHeight="1" x14ac:dyDescent="0.25">
      <c r="A35" s="216" t="s">
        <v>26</v>
      </c>
      <c r="B35" s="655">
        <v>16</v>
      </c>
      <c r="C35" s="128">
        <f t="shared" si="3"/>
        <v>0.10126582278481013</v>
      </c>
      <c r="D35" s="16">
        <v>10.08</v>
      </c>
      <c r="E35" s="16">
        <f t="shared" si="4"/>
        <v>161.28</v>
      </c>
      <c r="F35" s="129">
        <v>1</v>
      </c>
      <c r="G35" s="128">
        <f t="shared" si="5"/>
        <v>161.28</v>
      </c>
      <c r="H35" s="128">
        <f t="shared" si="6"/>
        <v>38.85</v>
      </c>
      <c r="I35" s="150">
        <f t="shared" si="7"/>
        <v>200.13</v>
      </c>
    </row>
    <row r="36" spans="1:9" x14ac:dyDescent="0.25">
      <c r="A36" s="216" t="s">
        <v>26</v>
      </c>
      <c r="B36" s="655">
        <v>96</v>
      </c>
      <c r="C36" s="128">
        <f t="shared" si="3"/>
        <v>0.60759493670886078</v>
      </c>
      <c r="D36" s="16">
        <v>10.08</v>
      </c>
      <c r="E36" s="16">
        <f t="shared" si="4"/>
        <v>967.68000000000006</v>
      </c>
      <c r="F36" s="129">
        <v>1</v>
      </c>
      <c r="G36" s="128">
        <f t="shared" si="5"/>
        <v>967.68</v>
      </c>
      <c r="H36" s="128">
        <f t="shared" si="6"/>
        <v>233.11</v>
      </c>
      <c r="I36" s="150">
        <f t="shared" si="7"/>
        <v>1200.79</v>
      </c>
    </row>
    <row r="37" spans="1:9" x14ac:dyDescent="0.25">
      <c r="A37" s="216" t="s">
        <v>26</v>
      </c>
      <c r="B37" s="655">
        <v>16</v>
      </c>
      <c r="C37" s="128">
        <f t="shared" si="3"/>
        <v>0.10126582278481013</v>
      </c>
      <c r="D37" s="16">
        <v>10.08</v>
      </c>
      <c r="E37" s="16">
        <f t="shared" si="4"/>
        <v>161.28</v>
      </c>
      <c r="F37" s="129">
        <v>1</v>
      </c>
      <c r="G37" s="128">
        <f t="shared" si="5"/>
        <v>161.28</v>
      </c>
      <c r="H37" s="128">
        <f t="shared" si="6"/>
        <v>38.85</v>
      </c>
      <c r="I37" s="150">
        <f t="shared" si="7"/>
        <v>200.13</v>
      </c>
    </row>
    <row r="38" spans="1:9" ht="18.75" customHeight="1" x14ac:dyDescent="0.25">
      <c r="A38" s="216" t="s">
        <v>26</v>
      </c>
      <c r="B38" s="655">
        <v>57</v>
      </c>
      <c r="C38" s="128">
        <f t="shared" si="3"/>
        <v>0.36075949367088606</v>
      </c>
      <c r="D38" s="16">
        <v>10.08</v>
      </c>
      <c r="E38" s="16">
        <f t="shared" si="4"/>
        <v>574.56000000000006</v>
      </c>
      <c r="F38" s="129">
        <v>1</v>
      </c>
      <c r="G38" s="128">
        <f t="shared" si="5"/>
        <v>574.55999999999995</v>
      </c>
      <c r="H38" s="128">
        <f t="shared" si="6"/>
        <v>138.41</v>
      </c>
      <c r="I38" s="150">
        <f t="shared" si="7"/>
        <v>712.96999999999991</v>
      </c>
    </row>
    <row r="39" spans="1:9" x14ac:dyDescent="0.25">
      <c r="A39" s="216" t="s">
        <v>26</v>
      </c>
      <c r="B39" s="655">
        <v>41</v>
      </c>
      <c r="C39" s="128">
        <f t="shared" si="3"/>
        <v>0.25949367088607594</v>
      </c>
      <c r="D39" s="16">
        <v>10.08</v>
      </c>
      <c r="E39" s="16">
        <f t="shared" si="4"/>
        <v>413.28000000000003</v>
      </c>
      <c r="F39" s="129">
        <v>1</v>
      </c>
      <c r="G39" s="128">
        <f t="shared" si="5"/>
        <v>413.28</v>
      </c>
      <c r="H39" s="128">
        <f t="shared" si="6"/>
        <v>99.56</v>
      </c>
      <c r="I39" s="150">
        <f t="shared" si="7"/>
        <v>512.83999999999992</v>
      </c>
    </row>
    <row r="40" spans="1:9" x14ac:dyDescent="0.25">
      <c r="A40" s="216" t="s">
        <v>26</v>
      </c>
      <c r="B40" s="655">
        <v>48</v>
      </c>
      <c r="C40" s="128">
        <f t="shared" si="3"/>
        <v>0.30379746835443039</v>
      </c>
      <c r="D40" s="16">
        <v>10.08</v>
      </c>
      <c r="E40" s="16">
        <f t="shared" si="4"/>
        <v>483.84000000000003</v>
      </c>
      <c r="F40" s="129">
        <v>1</v>
      </c>
      <c r="G40" s="128">
        <f t="shared" si="5"/>
        <v>483.84</v>
      </c>
      <c r="H40" s="128">
        <f t="shared" si="6"/>
        <v>116.56</v>
      </c>
      <c r="I40" s="150">
        <f t="shared" si="7"/>
        <v>600.4</v>
      </c>
    </row>
    <row r="41" spans="1:9" x14ac:dyDescent="0.25">
      <c r="A41" s="216" t="s">
        <v>26</v>
      </c>
      <c r="B41" s="655">
        <v>11</v>
      </c>
      <c r="C41" s="128">
        <f t="shared" si="3"/>
        <v>6.9620253164556958E-2</v>
      </c>
      <c r="D41" s="16">
        <v>10.08</v>
      </c>
      <c r="E41" s="16">
        <f t="shared" si="4"/>
        <v>110.88</v>
      </c>
      <c r="F41" s="129">
        <v>1</v>
      </c>
      <c r="G41" s="128">
        <f t="shared" si="5"/>
        <v>110.88</v>
      </c>
      <c r="H41" s="128">
        <f t="shared" si="6"/>
        <v>26.71</v>
      </c>
      <c r="I41" s="150">
        <f t="shared" si="7"/>
        <v>137.59</v>
      </c>
    </row>
    <row r="42" spans="1:9" x14ac:dyDescent="0.25">
      <c r="A42" s="216" t="s">
        <v>26</v>
      </c>
      <c r="B42" s="655">
        <v>40</v>
      </c>
      <c r="C42" s="128">
        <f t="shared" si="3"/>
        <v>0.25316455696202533</v>
      </c>
      <c r="D42" s="16">
        <v>10.08</v>
      </c>
      <c r="E42" s="16">
        <f t="shared" si="4"/>
        <v>403.2</v>
      </c>
      <c r="F42" s="129">
        <v>1</v>
      </c>
      <c r="G42" s="128">
        <f t="shared" si="5"/>
        <v>403.2</v>
      </c>
      <c r="H42" s="128">
        <f t="shared" si="6"/>
        <v>97.13</v>
      </c>
      <c r="I42" s="150">
        <f t="shared" si="7"/>
        <v>500.33</v>
      </c>
    </row>
    <row r="43" spans="1:9" x14ac:dyDescent="0.25">
      <c r="A43" s="216" t="s">
        <v>26</v>
      </c>
      <c r="B43" s="655">
        <v>24</v>
      </c>
      <c r="C43" s="128">
        <f t="shared" si="3"/>
        <v>0.15189873417721519</v>
      </c>
      <c r="D43" s="16">
        <v>10.08</v>
      </c>
      <c r="E43" s="16">
        <f t="shared" si="4"/>
        <v>241.92000000000002</v>
      </c>
      <c r="F43" s="129">
        <v>1</v>
      </c>
      <c r="G43" s="128">
        <f t="shared" si="5"/>
        <v>241.92</v>
      </c>
      <c r="H43" s="128">
        <f t="shared" si="6"/>
        <v>58.28</v>
      </c>
      <c r="I43" s="150">
        <f t="shared" si="7"/>
        <v>300.2</v>
      </c>
    </row>
    <row r="44" spans="1:9" x14ac:dyDescent="0.25">
      <c r="A44" s="216" t="s">
        <v>26</v>
      </c>
      <c r="B44" s="655">
        <v>80</v>
      </c>
      <c r="C44" s="128">
        <f t="shared" si="3"/>
        <v>0.50632911392405067</v>
      </c>
      <c r="D44" s="16">
        <v>10.08</v>
      </c>
      <c r="E44" s="16">
        <f t="shared" si="4"/>
        <v>806.4</v>
      </c>
      <c r="F44" s="129">
        <v>1</v>
      </c>
      <c r="G44" s="128">
        <f t="shared" si="5"/>
        <v>806.4</v>
      </c>
      <c r="H44" s="128">
        <f t="shared" si="6"/>
        <v>194.26</v>
      </c>
      <c r="I44" s="150">
        <f t="shared" si="7"/>
        <v>1000.66</v>
      </c>
    </row>
    <row r="45" spans="1:9" x14ac:dyDescent="0.25">
      <c r="A45" s="216" t="s">
        <v>26</v>
      </c>
      <c r="B45" s="655">
        <v>16</v>
      </c>
      <c r="C45" s="128">
        <f t="shared" si="3"/>
        <v>0.10126582278481013</v>
      </c>
      <c r="D45" s="16">
        <v>10.08</v>
      </c>
      <c r="E45" s="16">
        <f t="shared" si="4"/>
        <v>161.28</v>
      </c>
      <c r="F45" s="129">
        <v>1</v>
      </c>
      <c r="G45" s="128">
        <f t="shared" si="5"/>
        <v>161.28</v>
      </c>
      <c r="H45" s="128">
        <f t="shared" si="6"/>
        <v>38.85</v>
      </c>
      <c r="I45" s="150">
        <f t="shared" si="7"/>
        <v>200.13</v>
      </c>
    </row>
    <row r="46" spans="1:9" x14ac:dyDescent="0.25">
      <c r="A46" s="216" t="s">
        <v>26</v>
      </c>
      <c r="B46" s="655">
        <v>17</v>
      </c>
      <c r="C46" s="128">
        <f t="shared" si="3"/>
        <v>0.10759493670886076</v>
      </c>
      <c r="D46" s="16">
        <v>10.08</v>
      </c>
      <c r="E46" s="16">
        <f t="shared" si="4"/>
        <v>171.36</v>
      </c>
      <c r="F46" s="129">
        <v>1</v>
      </c>
      <c r="G46" s="128">
        <f t="shared" si="5"/>
        <v>171.36</v>
      </c>
      <c r="H46" s="128">
        <f t="shared" si="6"/>
        <v>41.28</v>
      </c>
      <c r="I46" s="150">
        <f t="shared" si="7"/>
        <v>212.64000000000001</v>
      </c>
    </row>
    <row r="47" spans="1:9" x14ac:dyDescent="0.25">
      <c r="A47" s="216" t="s">
        <v>26</v>
      </c>
      <c r="B47" s="655">
        <v>152</v>
      </c>
      <c r="C47" s="128">
        <f t="shared" si="3"/>
        <v>0.96202531645569622</v>
      </c>
      <c r="D47" s="16">
        <v>10.08</v>
      </c>
      <c r="E47" s="16">
        <f t="shared" si="4"/>
        <v>1532.16</v>
      </c>
      <c r="F47" s="129">
        <v>1</v>
      </c>
      <c r="G47" s="128">
        <f t="shared" si="5"/>
        <v>1532.16</v>
      </c>
      <c r="H47" s="128">
        <f t="shared" si="6"/>
        <v>369.1</v>
      </c>
      <c r="I47" s="150">
        <f t="shared" si="7"/>
        <v>1901.2600000000002</v>
      </c>
    </row>
    <row r="48" spans="1:9" x14ac:dyDescent="0.25">
      <c r="A48" s="216" t="s">
        <v>26</v>
      </c>
      <c r="B48" s="655">
        <v>48</v>
      </c>
      <c r="C48" s="128">
        <f t="shared" si="3"/>
        <v>0.30379746835443039</v>
      </c>
      <c r="D48" s="16">
        <v>10.08</v>
      </c>
      <c r="E48" s="16">
        <f t="shared" si="4"/>
        <v>483.84000000000003</v>
      </c>
      <c r="F48" s="129">
        <v>1</v>
      </c>
      <c r="G48" s="128">
        <f t="shared" si="5"/>
        <v>483.84</v>
      </c>
      <c r="H48" s="128">
        <f t="shared" si="6"/>
        <v>116.56</v>
      </c>
      <c r="I48" s="150">
        <f t="shared" si="7"/>
        <v>600.4</v>
      </c>
    </row>
    <row r="49" spans="1:9" x14ac:dyDescent="0.25">
      <c r="A49" s="216" t="s">
        <v>26</v>
      </c>
      <c r="B49" s="655">
        <v>41</v>
      </c>
      <c r="C49" s="128">
        <f t="shared" si="3"/>
        <v>0.25949367088607594</v>
      </c>
      <c r="D49" s="16">
        <v>10.08</v>
      </c>
      <c r="E49" s="16">
        <f t="shared" si="4"/>
        <v>413.28000000000003</v>
      </c>
      <c r="F49" s="129">
        <v>1</v>
      </c>
      <c r="G49" s="128">
        <f t="shared" si="5"/>
        <v>413.28</v>
      </c>
      <c r="H49" s="128">
        <f t="shared" si="6"/>
        <v>99.56</v>
      </c>
      <c r="I49" s="150">
        <f t="shared" si="7"/>
        <v>512.83999999999992</v>
      </c>
    </row>
    <row r="50" spans="1:9" x14ac:dyDescent="0.25">
      <c r="A50" s="216" t="s">
        <v>26</v>
      </c>
      <c r="B50" s="655">
        <v>92</v>
      </c>
      <c r="C50" s="128">
        <f t="shared" si="3"/>
        <v>0.58227848101265822</v>
      </c>
      <c r="D50" s="16">
        <v>10.08</v>
      </c>
      <c r="E50" s="16">
        <f t="shared" si="4"/>
        <v>927.36</v>
      </c>
      <c r="F50" s="129">
        <v>1</v>
      </c>
      <c r="G50" s="128">
        <f t="shared" si="5"/>
        <v>927.36</v>
      </c>
      <c r="H50" s="128">
        <f t="shared" si="6"/>
        <v>223.4</v>
      </c>
      <c r="I50" s="150">
        <f t="shared" si="7"/>
        <v>1150.76</v>
      </c>
    </row>
    <row r="51" spans="1:9" x14ac:dyDescent="0.25">
      <c r="A51" s="216" t="s">
        <v>26</v>
      </c>
      <c r="B51" s="655">
        <v>32</v>
      </c>
      <c r="C51" s="128">
        <f t="shared" si="3"/>
        <v>0.20253164556962025</v>
      </c>
      <c r="D51" s="16">
        <v>10.08</v>
      </c>
      <c r="E51" s="16">
        <f t="shared" si="4"/>
        <v>322.56</v>
      </c>
      <c r="F51" s="129">
        <v>1</v>
      </c>
      <c r="G51" s="128">
        <f t="shared" si="5"/>
        <v>322.56</v>
      </c>
      <c r="H51" s="128">
        <f t="shared" si="6"/>
        <v>77.7</v>
      </c>
      <c r="I51" s="150">
        <f t="shared" si="7"/>
        <v>400.26</v>
      </c>
    </row>
    <row r="52" spans="1:9" x14ac:dyDescent="0.25">
      <c r="A52" s="216" t="s">
        <v>26</v>
      </c>
      <c r="B52" s="655">
        <v>56</v>
      </c>
      <c r="C52" s="128">
        <f t="shared" si="3"/>
        <v>0.35443037974683544</v>
      </c>
      <c r="D52" s="16">
        <v>10.08</v>
      </c>
      <c r="E52" s="16">
        <f t="shared" si="4"/>
        <v>564.48</v>
      </c>
      <c r="F52" s="129">
        <v>1</v>
      </c>
      <c r="G52" s="128">
        <f t="shared" si="5"/>
        <v>564.48</v>
      </c>
      <c r="H52" s="128">
        <f t="shared" si="6"/>
        <v>135.97999999999999</v>
      </c>
      <c r="I52" s="150">
        <f t="shared" si="7"/>
        <v>700.46</v>
      </c>
    </row>
    <row r="53" spans="1:9" x14ac:dyDescent="0.25">
      <c r="A53" s="216" t="s">
        <v>26</v>
      </c>
      <c r="B53" s="655">
        <v>56</v>
      </c>
      <c r="C53" s="128">
        <f t="shared" si="3"/>
        <v>0.35443037974683544</v>
      </c>
      <c r="D53" s="16">
        <v>10.08</v>
      </c>
      <c r="E53" s="16">
        <f t="shared" si="4"/>
        <v>564.48</v>
      </c>
      <c r="F53" s="129">
        <v>1</v>
      </c>
      <c r="G53" s="128">
        <f t="shared" si="5"/>
        <v>564.48</v>
      </c>
      <c r="H53" s="128">
        <f t="shared" si="6"/>
        <v>135.97999999999999</v>
      </c>
      <c r="I53" s="150">
        <f t="shared" si="7"/>
        <v>700.46</v>
      </c>
    </row>
    <row r="54" spans="1:9" x14ac:dyDescent="0.25">
      <c r="A54" s="216" t="s">
        <v>26</v>
      </c>
      <c r="B54" s="655">
        <v>129</v>
      </c>
      <c r="C54" s="128">
        <f t="shared" si="3"/>
        <v>0.81645569620253167</v>
      </c>
      <c r="D54" s="16">
        <v>10.08</v>
      </c>
      <c r="E54" s="16">
        <f t="shared" si="4"/>
        <v>1300.32</v>
      </c>
      <c r="F54" s="129">
        <v>1</v>
      </c>
      <c r="G54" s="128">
        <f t="shared" si="5"/>
        <v>1300.32</v>
      </c>
      <c r="H54" s="128">
        <f t="shared" si="6"/>
        <v>313.25</v>
      </c>
      <c r="I54" s="150">
        <f t="shared" si="7"/>
        <v>1613.57</v>
      </c>
    </row>
    <row r="55" spans="1:9" x14ac:dyDescent="0.25">
      <c r="A55" s="216" t="s">
        <v>26</v>
      </c>
      <c r="B55" s="655">
        <v>88</v>
      </c>
      <c r="C55" s="128">
        <f t="shared" si="3"/>
        <v>0.55696202531645567</v>
      </c>
      <c r="D55" s="16">
        <v>10.08</v>
      </c>
      <c r="E55" s="16">
        <f t="shared" si="4"/>
        <v>887.04</v>
      </c>
      <c r="F55" s="129">
        <v>1</v>
      </c>
      <c r="G55" s="128">
        <f t="shared" si="5"/>
        <v>887.04</v>
      </c>
      <c r="H55" s="128">
        <f t="shared" si="6"/>
        <v>213.69</v>
      </c>
      <c r="I55" s="150">
        <f t="shared" si="7"/>
        <v>1100.73</v>
      </c>
    </row>
    <row r="56" spans="1:9" x14ac:dyDescent="0.25">
      <c r="A56" s="216" t="s">
        <v>26</v>
      </c>
      <c r="B56" s="655">
        <v>52</v>
      </c>
      <c r="C56" s="128">
        <f t="shared" si="3"/>
        <v>0.32911392405063289</v>
      </c>
      <c r="D56" s="16">
        <v>10.08</v>
      </c>
      <c r="E56" s="16">
        <f t="shared" si="4"/>
        <v>524.16</v>
      </c>
      <c r="F56" s="129">
        <v>1</v>
      </c>
      <c r="G56" s="128">
        <f t="shared" si="5"/>
        <v>524.16</v>
      </c>
      <c r="H56" s="128">
        <f t="shared" si="6"/>
        <v>126.27</v>
      </c>
      <c r="I56" s="150">
        <f t="shared" si="7"/>
        <v>650.42999999999995</v>
      </c>
    </row>
    <row r="57" spans="1:9" x14ac:dyDescent="0.25">
      <c r="A57" s="216" t="s">
        <v>26</v>
      </c>
      <c r="B57" s="655">
        <v>88</v>
      </c>
      <c r="C57" s="128">
        <f t="shared" si="3"/>
        <v>0.55696202531645567</v>
      </c>
      <c r="D57" s="16">
        <v>10.08</v>
      </c>
      <c r="E57" s="16">
        <f t="shared" si="4"/>
        <v>887.04</v>
      </c>
      <c r="F57" s="129">
        <v>1</v>
      </c>
      <c r="G57" s="128">
        <f t="shared" si="5"/>
        <v>887.04</v>
      </c>
      <c r="H57" s="128">
        <f t="shared" si="6"/>
        <v>213.69</v>
      </c>
      <c r="I57" s="150">
        <f t="shared" si="7"/>
        <v>1100.73</v>
      </c>
    </row>
    <row r="58" spans="1:9" x14ac:dyDescent="0.25">
      <c r="A58" s="216" t="s">
        <v>26</v>
      </c>
      <c r="B58" s="655">
        <v>16</v>
      </c>
      <c r="C58" s="128">
        <f t="shared" si="3"/>
        <v>0.10126582278481013</v>
      </c>
      <c r="D58" s="16">
        <v>10.08</v>
      </c>
      <c r="E58" s="16">
        <f t="shared" si="4"/>
        <v>161.28</v>
      </c>
      <c r="F58" s="129">
        <v>1</v>
      </c>
      <c r="G58" s="128">
        <f t="shared" si="5"/>
        <v>161.28</v>
      </c>
      <c r="H58" s="128">
        <f t="shared" si="6"/>
        <v>38.85</v>
      </c>
      <c r="I58" s="150">
        <f t="shared" si="7"/>
        <v>200.13</v>
      </c>
    </row>
    <row r="59" spans="1:9" x14ac:dyDescent="0.25">
      <c r="A59" s="216" t="s">
        <v>26</v>
      </c>
      <c r="B59" s="655">
        <v>52</v>
      </c>
      <c r="C59" s="128">
        <f t="shared" si="3"/>
        <v>0.32911392405063289</v>
      </c>
      <c r="D59" s="16">
        <v>10.08</v>
      </c>
      <c r="E59" s="16">
        <f t="shared" si="4"/>
        <v>524.16</v>
      </c>
      <c r="F59" s="129">
        <v>1</v>
      </c>
      <c r="G59" s="128">
        <f t="shared" si="5"/>
        <v>524.16</v>
      </c>
      <c r="H59" s="128">
        <f t="shared" si="6"/>
        <v>126.27</v>
      </c>
      <c r="I59" s="150">
        <f t="shared" si="7"/>
        <v>650.42999999999995</v>
      </c>
    </row>
    <row r="60" spans="1:9" x14ac:dyDescent="0.25">
      <c r="A60" s="216" t="s">
        <v>26</v>
      </c>
      <c r="B60" s="655">
        <v>63</v>
      </c>
      <c r="C60" s="128">
        <f t="shared" si="3"/>
        <v>0.39873417721518989</v>
      </c>
      <c r="D60" s="16">
        <v>10.08</v>
      </c>
      <c r="E60" s="16">
        <f t="shared" si="4"/>
        <v>635.04</v>
      </c>
      <c r="F60" s="129">
        <v>1</v>
      </c>
      <c r="G60" s="128">
        <f t="shared" si="5"/>
        <v>635.04</v>
      </c>
      <c r="H60" s="128">
        <f t="shared" si="6"/>
        <v>152.97999999999999</v>
      </c>
      <c r="I60" s="150">
        <f t="shared" si="7"/>
        <v>788.02</v>
      </c>
    </row>
    <row r="61" spans="1:9" x14ac:dyDescent="0.25">
      <c r="A61" s="216" t="s">
        <v>26</v>
      </c>
      <c r="B61" s="655">
        <v>80</v>
      </c>
      <c r="C61" s="128">
        <f t="shared" si="3"/>
        <v>0.50632911392405067</v>
      </c>
      <c r="D61" s="16">
        <v>10.08</v>
      </c>
      <c r="E61" s="16">
        <f t="shared" si="4"/>
        <v>806.4</v>
      </c>
      <c r="F61" s="129">
        <v>1</v>
      </c>
      <c r="G61" s="128">
        <f t="shared" si="5"/>
        <v>806.4</v>
      </c>
      <c r="H61" s="128">
        <f t="shared" si="6"/>
        <v>194.26</v>
      </c>
      <c r="I61" s="150">
        <f t="shared" si="7"/>
        <v>1000.66</v>
      </c>
    </row>
    <row r="62" spans="1:9" x14ac:dyDescent="0.25">
      <c r="A62" s="216" t="s">
        <v>26</v>
      </c>
      <c r="B62" s="655">
        <v>88</v>
      </c>
      <c r="C62" s="128">
        <f t="shared" si="3"/>
        <v>0.55696202531645567</v>
      </c>
      <c r="D62" s="16">
        <v>10.08</v>
      </c>
      <c r="E62" s="16">
        <f t="shared" si="4"/>
        <v>887.04</v>
      </c>
      <c r="F62" s="129">
        <v>1</v>
      </c>
      <c r="G62" s="128">
        <f t="shared" si="5"/>
        <v>887.04</v>
      </c>
      <c r="H62" s="128">
        <f t="shared" si="6"/>
        <v>213.69</v>
      </c>
      <c r="I62" s="150">
        <f t="shared" si="7"/>
        <v>1100.73</v>
      </c>
    </row>
    <row r="63" spans="1:9" x14ac:dyDescent="0.25">
      <c r="A63" s="216" t="s">
        <v>26</v>
      </c>
      <c r="B63" s="655">
        <v>104</v>
      </c>
      <c r="C63" s="128">
        <f t="shared" si="3"/>
        <v>0.65822784810126578</v>
      </c>
      <c r="D63" s="16">
        <v>10.08</v>
      </c>
      <c r="E63" s="16">
        <f t="shared" si="4"/>
        <v>1048.32</v>
      </c>
      <c r="F63" s="129">
        <v>1</v>
      </c>
      <c r="G63" s="128">
        <f t="shared" si="5"/>
        <v>1048.32</v>
      </c>
      <c r="H63" s="128">
        <f t="shared" si="6"/>
        <v>252.54</v>
      </c>
      <c r="I63" s="150">
        <f t="shared" si="7"/>
        <v>1300.8599999999999</v>
      </c>
    </row>
    <row r="64" spans="1:9" x14ac:dyDescent="0.25">
      <c r="A64" s="216" t="s">
        <v>26</v>
      </c>
      <c r="B64" s="655">
        <v>80</v>
      </c>
      <c r="C64" s="128">
        <f t="shared" si="3"/>
        <v>0.50632911392405067</v>
      </c>
      <c r="D64" s="16">
        <v>10.08</v>
      </c>
      <c r="E64" s="16">
        <f t="shared" si="4"/>
        <v>806.4</v>
      </c>
      <c r="F64" s="129">
        <v>1</v>
      </c>
      <c r="G64" s="128">
        <f t="shared" si="5"/>
        <v>806.4</v>
      </c>
      <c r="H64" s="128">
        <f t="shared" si="6"/>
        <v>194.26</v>
      </c>
      <c r="I64" s="150">
        <f t="shared" si="7"/>
        <v>1000.66</v>
      </c>
    </row>
    <row r="65" spans="1:9" x14ac:dyDescent="0.25">
      <c r="A65" s="216" t="s">
        <v>26</v>
      </c>
      <c r="B65" s="655">
        <v>48</v>
      </c>
      <c r="C65" s="128">
        <f t="shared" si="3"/>
        <v>0.30379746835443039</v>
      </c>
      <c r="D65" s="16">
        <v>10.08</v>
      </c>
      <c r="E65" s="16">
        <f t="shared" si="4"/>
        <v>483.84000000000003</v>
      </c>
      <c r="F65" s="129">
        <v>1</v>
      </c>
      <c r="G65" s="128">
        <f t="shared" si="5"/>
        <v>483.84</v>
      </c>
      <c r="H65" s="128">
        <f t="shared" si="6"/>
        <v>116.56</v>
      </c>
      <c r="I65" s="150">
        <f t="shared" si="7"/>
        <v>600.4</v>
      </c>
    </row>
    <row r="66" spans="1:9" x14ac:dyDescent="0.25">
      <c r="A66" s="216" t="s">
        <v>26</v>
      </c>
      <c r="B66" s="655">
        <v>88</v>
      </c>
      <c r="C66" s="128">
        <f t="shared" si="3"/>
        <v>0.55696202531645567</v>
      </c>
      <c r="D66" s="16">
        <v>10.08</v>
      </c>
      <c r="E66" s="16">
        <f t="shared" si="4"/>
        <v>887.04</v>
      </c>
      <c r="F66" s="129">
        <v>1</v>
      </c>
      <c r="G66" s="128">
        <f t="shared" si="5"/>
        <v>887.04</v>
      </c>
      <c r="H66" s="128">
        <f t="shared" si="6"/>
        <v>213.69</v>
      </c>
      <c r="I66" s="150">
        <f t="shared" si="7"/>
        <v>1100.73</v>
      </c>
    </row>
    <row r="67" spans="1:9" x14ac:dyDescent="0.25">
      <c r="A67" s="216" t="s">
        <v>26</v>
      </c>
      <c r="B67" s="656">
        <v>17</v>
      </c>
      <c r="C67" s="641">
        <f t="shared" si="3"/>
        <v>0.10759493670886076</v>
      </c>
      <c r="D67" s="66">
        <v>10.08</v>
      </c>
      <c r="E67" s="66">
        <f t="shared" si="4"/>
        <v>171.36</v>
      </c>
      <c r="F67" s="130">
        <v>1</v>
      </c>
      <c r="G67" s="641">
        <f t="shared" si="5"/>
        <v>171.36</v>
      </c>
      <c r="H67" s="641">
        <f t="shared" si="6"/>
        <v>41.28</v>
      </c>
      <c r="I67" s="668">
        <f t="shared" si="7"/>
        <v>212.64000000000001</v>
      </c>
    </row>
    <row r="68" spans="1:9" x14ac:dyDescent="0.25">
      <c r="A68" s="216" t="s">
        <v>26</v>
      </c>
      <c r="B68" s="656">
        <v>112</v>
      </c>
      <c r="C68" s="641">
        <f t="shared" si="3"/>
        <v>0.70886075949367089</v>
      </c>
      <c r="D68" s="66">
        <v>1476</v>
      </c>
      <c r="E68" s="66">
        <f>C68*D68</f>
        <v>1046.2784810126582</v>
      </c>
      <c r="F68" s="130">
        <v>1</v>
      </c>
      <c r="G68" s="641">
        <f t="shared" si="5"/>
        <v>1046.28</v>
      </c>
      <c r="H68" s="641">
        <f t="shared" si="6"/>
        <v>252.05</v>
      </c>
      <c r="I68" s="668">
        <f t="shared" si="7"/>
        <v>1298.33</v>
      </c>
    </row>
    <row r="69" spans="1:9" x14ac:dyDescent="0.25">
      <c r="A69" s="216" t="s">
        <v>26</v>
      </c>
      <c r="B69" s="655">
        <v>112</v>
      </c>
      <c r="C69" s="128">
        <f t="shared" si="3"/>
        <v>0.70886075949367089</v>
      </c>
      <c r="D69" s="16">
        <v>1676</v>
      </c>
      <c r="E69" s="16">
        <f t="shared" ref="E69:E131" si="8">C69*D69</f>
        <v>1188.0506329113923</v>
      </c>
      <c r="F69" s="129">
        <v>1</v>
      </c>
      <c r="G69" s="128">
        <f t="shared" si="5"/>
        <v>1188.05</v>
      </c>
      <c r="H69" s="128">
        <f t="shared" si="6"/>
        <v>286.2</v>
      </c>
      <c r="I69" s="150">
        <f t="shared" si="7"/>
        <v>1474.25</v>
      </c>
    </row>
    <row r="70" spans="1:9" ht="48.75" customHeight="1" x14ac:dyDescent="0.25">
      <c r="A70" s="640" t="s">
        <v>8</v>
      </c>
      <c r="B70" s="657">
        <f>SUM(B71:B82)</f>
        <v>2071.98</v>
      </c>
      <c r="C70" s="602">
        <f t="shared" ref="C70:I70" si="9">SUM(C71:C82)</f>
        <v>13.113797468354431</v>
      </c>
      <c r="D70" s="648"/>
      <c r="E70" s="648"/>
      <c r="F70" s="680"/>
      <c r="G70" s="602">
        <f t="shared" si="9"/>
        <v>13425.230000000001</v>
      </c>
      <c r="H70" s="602">
        <f t="shared" si="9"/>
        <v>3234.14</v>
      </c>
      <c r="I70" s="603">
        <f t="shared" si="9"/>
        <v>16659.37</v>
      </c>
    </row>
    <row r="71" spans="1:9" x14ac:dyDescent="0.25">
      <c r="A71" s="216" t="s">
        <v>612</v>
      </c>
      <c r="B71" s="655">
        <v>174</v>
      </c>
      <c r="C71" s="128">
        <f t="shared" si="3"/>
        <v>1.1012658227848102</v>
      </c>
      <c r="D71" s="16">
        <v>1030</v>
      </c>
      <c r="E71" s="16">
        <f t="shared" si="8"/>
        <v>1134.3037974683546</v>
      </c>
      <c r="F71" s="129">
        <v>1</v>
      </c>
      <c r="G71" s="128">
        <f t="shared" si="5"/>
        <v>1134.3</v>
      </c>
      <c r="H71" s="128">
        <f t="shared" si="6"/>
        <v>273.25</v>
      </c>
      <c r="I71" s="150">
        <f t="shared" si="7"/>
        <v>1407.55</v>
      </c>
    </row>
    <row r="72" spans="1:9" x14ac:dyDescent="0.25">
      <c r="A72" s="216" t="s">
        <v>612</v>
      </c>
      <c r="B72" s="655">
        <v>210</v>
      </c>
      <c r="C72" s="128">
        <f t="shared" si="3"/>
        <v>1.3291139240506329</v>
      </c>
      <c r="D72" s="16">
        <v>1030</v>
      </c>
      <c r="E72" s="16">
        <f t="shared" si="8"/>
        <v>1368.9873417721519</v>
      </c>
      <c r="F72" s="129">
        <v>1</v>
      </c>
      <c r="G72" s="128">
        <f t="shared" si="5"/>
        <v>1368.99</v>
      </c>
      <c r="H72" s="128">
        <f t="shared" si="6"/>
        <v>329.79</v>
      </c>
      <c r="I72" s="150">
        <f t="shared" si="7"/>
        <v>1698.78</v>
      </c>
    </row>
    <row r="73" spans="1:9" x14ac:dyDescent="0.25">
      <c r="A73" s="216" t="s">
        <v>612</v>
      </c>
      <c r="B73" s="655">
        <v>158</v>
      </c>
      <c r="C73" s="128">
        <f t="shared" si="3"/>
        <v>1</v>
      </c>
      <c r="D73" s="16">
        <v>1030</v>
      </c>
      <c r="E73" s="16">
        <f t="shared" si="8"/>
        <v>1030</v>
      </c>
      <c r="F73" s="129">
        <v>1</v>
      </c>
      <c r="G73" s="128">
        <f t="shared" si="5"/>
        <v>1030</v>
      </c>
      <c r="H73" s="128">
        <f t="shared" si="6"/>
        <v>248.13</v>
      </c>
      <c r="I73" s="150">
        <f t="shared" si="7"/>
        <v>1278.1300000000001</v>
      </c>
    </row>
    <row r="74" spans="1:9" x14ac:dyDescent="0.25">
      <c r="A74" s="216" t="s">
        <v>612</v>
      </c>
      <c r="B74" s="655">
        <v>212</v>
      </c>
      <c r="C74" s="128">
        <f t="shared" si="3"/>
        <v>1.3417721518987342</v>
      </c>
      <c r="D74" s="16">
        <v>1030</v>
      </c>
      <c r="E74" s="16">
        <f t="shared" si="8"/>
        <v>1382.0253164556962</v>
      </c>
      <c r="F74" s="129">
        <v>1</v>
      </c>
      <c r="G74" s="128">
        <f t="shared" si="5"/>
        <v>1382.03</v>
      </c>
      <c r="H74" s="128">
        <f t="shared" si="6"/>
        <v>332.93</v>
      </c>
      <c r="I74" s="150">
        <f t="shared" si="7"/>
        <v>1714.96</v>
      </c>
    </row>
    <row r="75" spans="1:9" x14ac:dyDescent="0.25">
      <c r="A75" s="216" t="s">
        <v>612</v>
      </c>
      <c r="B75" s="655">
        <v>38</v>
      </c>
      <c r="C75" s="128">
        <f t="shared" si="3"/>
        <v>0.24050632911392406</v>
      </c>
      <c r="D75" s="16">
        <v>1030</v>
      </c>
      <c r="E75" s="16">
        <f t="shared" si="8"/>
        <v>247.72151898734177</v>
      </c>
      <c r="F75" s="129">
        <v>1</v>
      </c>
      <c r="G75" s="128">
        <f t="shared" si="5"/>
        <v>247.72</v>
      </c>
      <c r="H75" s="128">
        <f t="shared" si="6"/>
        <v>59.68</v>
      </c>
      <c r="I75" s="150">
        <f t="shared" si="7"/>
        <v>307.39999999999998</v>
      </c>
    </row>
    <row r="76" spans="1:9" x14ac:dyDescent="0.25">
      <c r="A76" s="216" t="s">
        <v>612</v>
      </c>
      <c r="B76" s="655">
        <v>202</v>
      </c>
      <c r="C76" s="128">
        <f t="shared" si="3"/>
        <v>1.2784810126582278</v>
      </c>
      <c r="D76" s="16">
        <v>1030</v>
      </c>
      <c r="E76" s="16">
        <f t="shared" si="8"/>
        <v>1316.8354430379745</v>
      </c>
      <c r="F76" s="129">
        <v>1</v>
      </c>
      <c r="G76" s="128">
        <f t="shared" si="5"/>
        <v>1316.84</v>
      </c>
      <c r="H76" s="128">
        <f t="shared" si="6"/>
        <v>317.23</v>
      </c>
      <c r="I76" s="150">
        <f t="shared" si="7"/>
        <v>1634.07</v>
      </c>
    </row>
    <row r="77" spans="1:9" x14ac:dyDescent="0.25">
      <c r="A77" s="216" t="s">
        <v>612</v>
      </c>
      <c r="B77" s="655">
        <v>198</v>
      </c>
      <c r="C77" s="128">
        <f t="shared" ref="C77:C132" si="10">B77/158</f>
        <v>1.2531645569620253</v>
      </c>
      <c r="D77" s="16">
        <v>1030</v>
      </c>
      <c r="E77" s="16">
        <f t="shared" si="8"/>
        <v>1290.7594936708861</v>
      </c>
      <c r="F77" s="129">
        <v>1</v>
      </c>
      <c r="G77" s="128">
        <f t="shared" ref="G77:G132" si="11">ROUND(E77*F77,2)</f>
        <v>1290.76</v>
      </c>
      <c r="H77" s="128">
        <f t="shared" ref="H77:H132" si="12">ROUND(G77*0.2409,2)</f>
        <v>310.94</v>
      </c>
      <c r="I77" s="150">
        <f t="shared" ref="I77:I132" si="13">G77+H77</f>
        <v>1601.7</v>
      </c>
    </row>
    <row r="78" spans="1:9" x14ac:dyDescent="0.25">
      <c r="A78" s="216" t="s">
        <v>612</v>
      </c>
      <c r="B78" s="655">
        <v>210</v>
      </c>
      <c r="C78" s="128">
        <f t="shared" si="10"/>
        <v>1.3291139240506329</v>
      </c>
      <c r="D78" s="16">
        <v>1030</v>
      </c>
      <c r="E78" s="16">
        <f t="shared" si="8"/>
        <v>1368.9873417721519</v>
      </c>
      <c r="F78" s="129">
        <v>1</v>
      </c>
      <c r="G78" s="128">
        <f t="shared" si="11"/>
        <v>1368.99</v>
      </c>
      <c r="H78" s="128">
        <f t="shared" si="12"/>
        <v>329.79</v>
      </c>
      <c r="I78" s="150">
        <f t="shared" si="13"/>
        <v>1698.78</v>
      </c>
    </row>
    <row r="79" spans="1:9" x14ac:dyDescent="0.25">
      <c r="A79" s="216" t="s">
        <v>612</v>
      </c>
      <c r="B79" s="655">
        <v>158</v>
      </c>
      <c r="C79" s="128">
        <f t="shared" si="10"/>
        <v>1</v>
      </c>
      <c r="D79" s="16">
        <v>1185</v>
      </c>
      <c r="E79" s="16">
        <f t="shared" si="8"/>
        <v>1185</v>
      </c>
      <c r="F79" s="129">
        <v>1</v>
      </c>
      <c r="G79" s="128">
        <f t="shared" si="11"/>
        <v>1185</v>
      </c>
      <c r="H79" s="128">
        <f t="shared" si="12"/>
        <v>285.47000000000003</v>
      </c>
      <c r="I79" s="150">
        <f t="shared" si="13"/>
        <v>1470.47</v>
      </c>
    </row>
    <row r="80" spans="1:9" x14ac:dyDescent="0.25">
      <c r="A80" s="216" t="s">
        <v>612</v>
      </c>
      <c r="B80" s="655">
        <v>194</v>
      </c>
      <c r="C80" s="128">
        <f t="shared" si="10"/>
        <v>1.2278481012658229</v>
      </c>
      <c r="D80" s="16">
        <v>906</v>
      </c>
      <c r="E80" s="16">
        <f t="shared" si="8"/>
        <v>1112.4303797468356</v>
      </c>
      <c r="F80" s="129">
        <v>1</v>
      </c>
      <c r="G80" s="128">
        <f t="shared" si="11"/>
        <v>1112.43</v>
      </c>
      <c r="H80" s="128">
        <f t="shared" si="12"/>
        <v>267.98</v>
      </c>
      <c r="I80" s="150">
        <f t="shared" si="13"/>
        <v>1380.41</v>
      </c>
    </row>
    <row r="81" spans="1:9" x14ac:dyDescent="0.25">
      <c r="A81" s="216" t="s">
        <v>612</v>
      </c>
      <c r="B81" s="655">
        <v>107.98</v>
      </c>
      <c r="C81" s="128">
        <f t="shared" si="10"/>
        <v>0.68341772151898739</v>
      </c>
      <c r="D81" s="16">
        <v>906</v>
      </c>
      <c r="E81" s="16">
        <f t="shared" si="8"/>
        <v>619.17645569620254</v>
      </c>
      <c r="F81" s="129">
        <v>1</v>
      </c>
      <c r="G81" s="128">
        <f t="shared" si="11"/>
        <v>619.17999999999995</v>
      </c>
      <c r="H81" s="128">
        <f t="shared" si="12"/>
        <v>149.16</v>
      </c>
      <c r="I81" s="150">
        <f t="shared" si="13"/>
        <v>768.33999999999992</v>
      </c>
    </row>
    <row r="82" spans="1:9" x14ac:dyDescent="0.25">
      <c r="A82" s="216" t="s">
        <v>612</v>
      </c>
      <c r="B82" s="655">
        <v>210</v>
      </c>
      <c r="C82" s="128">
        <f t="shared" si="10"/>
        <v>1.3291139240506329</v>
      </c>
      <c r="D82" s="16">
        <v>1030</v>
      </c>
      <c r="E82" s="16">
        <f t="shared" si="8"/>
        <v>1368.9873417721519</v>
      </c>
      <c r="F82" s="129">
        <v>1</v>
      </c>
      <c r="G82" s="128">
        <f t="shared" si="11"/>
        <v>1368.99</v>
      </c>
      <c r="H82" s="128">
        <f t="shared" si="12"/>
        <v>329.79</v>
      </c>
      <c r="I82" s="150">
        <f t="shared" si="13"/>
        <v>1698.78</v>
      </c>
    </row>
    <row r="83" spans="1:9" ht="49.5" x14ac:dyDescent="0.25">
      <c r="A83" s="640" t="s">
        <v>9</v>
      </c>
      <c r="B83" s="657">
        <f>SUM(B84:B86)</f>
        <v>432</v>
      </c>
      <c r="C83" s="602">
        <f t="shared" ref="C83:I83" si="14">SUM(C84:C86)</f>
        <v>2.7341772151898733</v>
      </c>
      <c r="D83" s="648"/>
      <c r="E83" s="648"/>
      <c r="F83" s="680"/>
      <c r="G83" s="602">
        <f t="shared" si="14"/>
        <v>2069.7800000000002</v>
      </c>
      <c r="H83" s="602">
        <f t="shared" si="14"/>
        <v>498.61</v>
      </c>
      <c r="I83" s="603">
        <f t="shared" si="14"/>
        <v>2568.39</v>
      </c>
    </row>
    <row r="84" spans="1:9" x14ac:dyDescent="0.25">
      <c r="A84" s="216" t="s">
        <v>49</v>
      </c>
      <c r="B84" s="655">
        <v>88</v>
      </c>
      <c r="C84" s="128">
        <f t="shared" si="10"/>
        <v>0.55696202531645567</v>
      </c>
      <c r="D84" s="16">
        <v>757</v>
      </c>
      <c r="E84" s="16">
        <f t="shared" si="8"/>
        <v>421.62025316455691</v>
      </c>
      <c r="F84" s="129">
        <v>1</v>
      </c>
      <c r="G84" s="128">
        <f t="shared" si="11"/>
        <v>421.62</v>
      </c>
      <c r="H84" s="128">
        <f t="shared" si="12"/>
        <v>101.57</v>
      </c>
      <c r="I84" s="150">
        <f t="shared" si="13"/>
        <v>523.19000000000005</v>
      </c>
    </row>
    <row r="85" spans="1:9" x14ac:dyDescent="0.25">
      <c r="A85" s="216" t="s">
        <v>49</v>
      </c>
      <c r="B85" s="655">
        <v>172</v>
      </c>
      <c r="C85" s="128">
        <f t="shared" si="10"/>
        <v>1.0886075949367089</v>
      </c>
      <c r="D85" s="16">
        <v>757</v>
      </c>
      <c r="E85" s="16">
        <f t="shared" si="8"/>
        <v>824.07594936708858</v>
      </c>
      <c r="F85" s="129">
        <v>1</v>
      </c>
      <c r="G85" s="128">
        <f t="shared" si="11"/>
        <v>824.08</v>
      </c>
      <c r="H85" s="128">
        <f t="shared" si="12"/>
        <v>198.52</v>
      </c>
      <c r="I85" s="150">
        <f t="shared" si="13"/>
        <v>1022.6</v>
      </c>
    </row>
    <row r="86" spans="1:9" x14ac:dyDescent="0.25">
      <c r="A86" s="216" t="s">
        <v>49</v>
      </c>
      <c r="B86" s="655">
        <v>172</v>
      </c>
      <c r="C86" s="128">
        <f t="shared" si="10"/>
        <v>1.0886075949367089</v>
      </c>
      <c r="D86" s="16">
        <v>757</v>
      </c>
      <c r="E86" s="16">
        <f t="shared" si="8"/>
        <v>824.07594936708858</v>
      </c>
      <c r="F86" s="129">
        <v>1</v>
      </c>
      <c r="G86" s="128">
        <f t="shared" si="11"/>
        <v>824.08</v>
      </c>
      <c r="H86" s="128">
        <f t="shared" si="12"/>
        <v>198.52</v>
      </c>
      <c r="I86" s="150">
        <f t="shared" si="13"/>
        <v>1022.6</v>
      </c>
    </row>
    <row r="87" spans="1:9" ht="36" customHeight="1" x14ac:dyDescent="0.25">
      <c r="A87" s="640" t="s">
        <v>7</v>
      </c>
      <c r="B87" s="657">
        <f>SUM(B88:B103)</f>
        <v>2382</v>
      </c>
      <c r="C87" s="602">
        <f t="shared" ref="C87:I87" si="15">SUM(C88:C103)</f>
        <v>15.07594936708861</v>
      </c>
      <c r="D87" s="648"/>
      <c r="E87" s="648"/>
      <c r="F87" s="680"/>
      <c r="G87" s="602">
        <f t="shared" si="15"/>
        <v>12373.810000000001</v>
      </c>
      <c r="H87" s="602">
        <f t="shared" si="15"/>
        <v>2980.809999999999</v>
      </c>
      <c r="I87" s="603">
        <f t="shared" si="15"/>
        <v>15354.619999999997</v>
      </c>
    </row>
    <row r="88" spans="1:9" ht="16.5" customHeight="1" x14ac:dyDescent="0.25">
      <c r="A88" s="216" t="s">
        <v>63</v>
      </c>
      <c r="B88" s="655">
        <v>160</v>
      </c>
      <c r="C88" s="128">
        <f t="shared" si="10"/>
        <v>1.0126582278481013</v>
      </c>
      <c r="D88" s="16">
        <v>705</v>
      </c>
      <c r="E88" s="16">
        <f t="shared" si="8"/>
        <v>713.92405063291142</v>
      </c>
      <c r="F88" s="129">
        <v>1</v>
      </c>
      <c r="G88" s="128">
        <f t="shared" si="11"/>
        <v>713.92</v>
      </c>
      <c r="H88" s="128">
        <f t="shared" si="12"/>
        <v>171.98</v>
      </c>
      <c r="I88" s="150">
        <f t="shared" si="13"/>
        <v>885.9</v>
      </c>
    </row>
    <row r="89" spans="1:9" ht="15.75" customHeight="1" x14ac:dyDescent="0.25">
      <c r="A89" s="216" t="s">
        <v>63</v>
      </c>
      <c r="B89" s="655">
        <v>160</v>
      </c>
      <c r="C89" s="128">
        <f t="shared" si="10"/>
        <v>1.0126582278481013</v>
      </c>
      <c r="D89" s="16">
        <v>705</v>
      </c>
      <c r="E89" s="16">
        <f t="shared" si="8"/>
        <v>713.92405063291142</v>
      </c>
      <c r="F89" s="129">
        <v>1</v>
      </c>
      <c r="G89" s="128">
        <f t="shared" si="11"/>
        <v>713.92</v>
      </c>
      <c r="H89" s="128">
        <f t="shared" si="12"/>
        <v>171.98</v>
      </c>
      <c r="I89" s="150">
        <f t="shared" si="13"/>
        <v>885.9</v>
      </c>
    </row>
    <row r="90" spans="1:9" ht="15.75" customHeight="1" x14ac:dyDescent="0.25">
      <c r="A90" s="216" t="s">
        <v>63</v>
      </c>
      <c r="B90" s="655">
        <v>200</v>
      </c>
      <c r="C90" s="128">
        <f t="shared" si="10"/>
        <v>1.2658227848101267</v>
      </c>
      <c r="D90" s="16">
        <v>705</v>
      </c>
      <c r="E90" s="16">
        <f t="shared" si="8"/>
        <v>892.4050632911393</v>
      </c>
      <c r="F90" s="129">
        <v>1</v>
      </c>
      <c r="G90" s="128">
        <f t="shared" si="11"/>
        <v>892.41</v>
      </c>
      <c r="H90" s="128">
        <f t="shared" si="12"/>
        <v>214.98</v>
      </c>
      <c r="I90" s="150">
        <f t="shared" si="13"/>
        <v>1107.3899999999999</v>
      </c>
    </row>
    <row r="91" spans="1:9" ht="16.5" customHeight="1" x14ac:dyDescent="0.25">
      <c r="A91" s="216" t="s">
        <v>63</v>
      </c>
      <c r="B91" s="655">
        <v>96</v>
      </c>
      <c r="C91" s="128">
        <f t="shared" si="10"/>
        <v>0.60759493670886078</v>
      </c>
      <c r="D91" s="16">
        <v>705</v>
      </c>
      <c r="E91" s="16">
        <f t="shared" si="8"/>
        <v>428.35443037974687</v>
      </c>
      <c r="F91" s="129">
        <v>1</v>
      </c>
      <c r="G91" s="128">
        <f t="shared" si="11"/>
        <v>428.35</v>
      </c>
      <c r="H91" s="128">
        <f t="shared" si="12"/>
        <v>103.19</v>
      </c>
      <c r="I91" s="150">
        <f t="shared" si="13"/>
        <v>531.54</v>
      </c>
    </row>
    <row r="92" spans="1:9" ht="15" customHeight="1" x14ac:dyDescent="0.25">
      <c r="A92" s="216" t="s">
        <v>63</v>
      </c>
      <c r="B92" s="655">
        <v>110</v>
      </c>
      <c r="C92" s="128">
        <f t="shared" si="10"/>
        <v>0.69620253164556967</v>
      </c>
      <c r="D92" s="16">
        <v>705</v>
      </c>
      <c r="E92" s="16">
        <f t="shared" si="8"/>
        <v>490.82278481012662</v>
      </c>
      <c r="F92" s="129">
        <v>1</v>
      </c>
      <c r="G92" s="128">
        <f t="shared" si="11"/>
        <v>490.82</v>
      </c>
      <c r="H92" s="128">
        <f t="shared" si="12"/>
        <v>118.24</v>
      </c>
      <c r="I92" s="150">
        <f t="shared" si="13"/>
        <v>609.05999999999995</v>
      </c>
    </row>
    <row r="93" spans="1:9" ht="17.25" customHeight="1" x14ac:dyDescent="0.25">
      <c r="A93" s="216" t="s">
        <v>63</v>
      </c>
      <c r="B93" s="655">
        <v>176</v>
      </c>
      <c r="C93" s="128">
        <f t="shared" si="10"/>
        <v>1.1139240506329113</v>
      </c>
      <c r="D93" s="16">
        <v>705</v>
      </c>
      <c r="E93" s="16">
        <f t="shared" si="8"/>
        <v>785.31645569620252</v>
      </c>
      <c r="F93" s="129">
        <v>1</v>
      </c>
      <c r="G93" s="128">
        <f t="shared" si="11"/>
        <v>785.32</v>
      </c>
      <c r="H93" s="128">
        <f t="shared" si="12"/>
        <v>189.18</v>
      </c>
      <c r="I93" s="150">
        <f t="shared" si="13"/>
        <v>974.5</v>
      </c>
    </row>
    <row r="94" spans="1:9" ht="18.75" customHeight="1" x14ac:dyDescent="0.25">
      <c r="A94" s="216" t="s">
        <v>63</v>
      </c>
      <c r="B94" s="655">
        <v>158</v>
      </c>
      <c r="C94" s="128">
        <f t="shared" si="10"/>
        <v>1</v>
      </c>
      <c r="D94" s="16">
        <v>705</v>
      </c>
      <c r="E94" s="16">
        <f t="shared" si="8"/>
        <v>705</v>
      </c>
      <c r="F94" s="129">
        <v>1</v>
      </c>
      <c r="G94" s="128">
        <f t="shared" si="11"/>
        <v>705</v>
      </c>
      <c r="H94" s="128">
        <f t="shared" si="12"/>
        <v>169.83</v>
      </c>
      <c r="I94" s="150">
        <f t="shared" si="13"/>
        <v>874.83</v>
      </c>
    </row>
    <row r="95" spans="1:9" ht="15.75" customHeight="1" x14ac:dyDescent="0.25">
      <c r="A95" s="216" t="s">
        <v>63</v>
      </c>
      <c r="B95" s="655">
        <v>160</v>
      </c>
      <c r="C95" s="128">
        <f t="shared" si="10"/>
        <v>1.0126582278481013</v>
      </c>
      <c r="D95" s="16">
        <v>705</v>
      </c>
      <c r="E95" s="16">
        <f t="shared" si="8"/>
        <v>713.92405063291142</v>
      </c>
      <c r="F95" s="129">
        <v>1</v>
      </c>
      <c r="G95" s="128">
        <f t="shared" ref="G95" si="16">ROUND(E95*F95,2)</f>
        <v>713.92</v>
      </c>
      <c r="H95" s="128">
        <f t="shared" si="12"/>
        <v>171.98</v>
      </c>
      <c r="I95" s="150">
        <f t="shared" ref="I95" si="17">G95+H95</f>
        <v>885.9</v>
      </c>
    </row>
    <row r="96" spans="1:9" ht="17.25" customHeight="1" x14ac:dyDescent="0.25">
      <c r="A96" s="216" t="s">
        <v>948</v>
      </c>
      <c r="B96" s="655">
        <v>158</v>
      </c>
      <c r="C96" s="128">
        <f t="shared" si="10"/>
        <v>1</v>
      </c>
      <c r="D96" s="16">
        <v>760</v>
      </c>
      <c r="E96" s="16">
        <f t="shared" si="8"/>
        <v>760</v>
      </c>
      <c r="F96" s="129">
        <v>1</v>
      </c>
      <c r="G96" s="128">
        <f t="shared" si="11"/>
        <v>760</v>
      </c>
      <c r="H96" s="128">
        <f t="shared" si="12"/>
        <v>183.08</v>
      </c>
      <c r="I96" s="150">
        <f t="shared" si="13"/>
        <v>943.08</v>
      </c>
    </row>
    <row r="97" spans="1:9" ht="17.25" customHeight="1" x14ac:dyDescent="0.25">
      <c r="A97" s="216" t="s">
        <v>1943</v>
      </c>
      <c r="B97" s="655">
        <v>72</v>
      </c>
      <c r="C97" s="128">
        <f t="shared" si="10"/>
        <v>0.45569620253164556</v>
      </c>
      <c r="D97" s="16">
        <v>971</v>
      </c>
      <c r="E97" s="16">
        <f t="shared" si="8"/>
        <v>442.48101265822783</v>
      </c>
      <c r="F97" s="129">
        <v>1</v>
      </c>
      <c r="G97" s="128">
        <f t="shared" si="11"/>
        <v>442.48</v>
      </c>
      <c r="H97" s="128">
        <f t="shared" si="12"/>
        <v>106.59</v>
      </c>
      <c r="I97" s="150">
        <f t="shared" si="13"/>
        <v>549.07000000000005</v>
      </c>
    </row>
    <row r="98" spans="1:9" ht="16.5" customHeight="1" x14ac:dyDescent="0.25">
      <c r="A98" s="216" t="s">
        <v>1943</v>
      </c>
      <c r="B98" s="655">
        <v>160</v>
      </c>
      <c r="C98" s="128">
        <f t="shared" si="10"/>
        <v>1.0126582278481013</v>
      </c>
      <c r="D98" s="16">
        <v>971</v>
      </c>
      <c r="E98" s="16">
        <f t="shared" si="8"/>
        <v>983.29113924050637</v>
      </c>
      <c r="F98" s="129">
        <v>1</v>
      </c>
      <c r="G98" s="128">
        <f t="shared" si="11"/>
        <v>983.29</v>
      </c>
      <c r="H98" s="128">
        <f t="shared" si="12"/>
        <v>236.87</v>
      </c>
      <c r="I98" s="150">
        <f t="shared" si="13"/>
        <v>1220.1599999999999</v>
      </c>
    </row>
    <row r="99" spans="1:9" ht="16.5" customHeight="1" x14ac:dyDescent="0.25">
      <c r="A99" s="216" t="s">
        <v>1943</v>
      </c>
      <c r="B99" s="655">
        <v>160</v>
      </c>
      <c r="C99" s="128">
        <f t="shared" si="10"/>
        <v>1.0126582278481013</v>
      </c>
      <c r="D99" s="16">
        <v>971</v>
      </c>
      <c r="E99" s="16">
        <f t="shared" si="8"/>
        <v>983.29113924050637</v>
      </c>
      <c r="F99" s="129">
        <v>1</v>
      </c>
      <c r="G99" s="128">
        <f t="shared" si="11"/>
        <v>983.29</v>
      </c>
      <c r="H99" s="128">
        <f t="shared" si="12"/>
        <v>236.87</v>
      </c>
      <c r="I99" s="150">
        <f t="shared" si="13"/>
        <v>1220.1599999999999</v>
      </c>
    </row>
    <row r="100" spans="1:9" ht="16.5" customHeight="1" x14ac:dyDescent="0.25">
      <c r="A100" s="216" t="s">
        <v>1943</v>
      </c>
      <c r="B100" s="656">
        <v>120</v>
      </c>
      <c r="C100" s="641">
        <f t="shared" si="10"/>
        <v>0.759493670886076</v>
      </c>
      <c r="D100" s="66">
        <v>971</v>
      </c>
      <c r="E100" s="66">
        <f t="shared" si="8"/>
        <v>737.4683544303798</v>
      </c>
      <c r="F100" s="130">
        <v>1</v>
      </c>
      <c r="G100" s="641">
        <f t="shared" si="11"/>
        <v>737.47</v>
      </c>
      <c r="H100" s="641">
        <f t="shared" si="12"/>
        <v>177.66</v>
      </c>
      <c r="I100" s="668">
        <f t="shared" si="13"/>
        <v>915.13</v>
      </c>
    </row>
    <row r="101" spans="1:9" ht="16.5" customHeight="1" x14ac:dyDescent="0.25">
      <c r="A101" s="216" t="s">
        <v>1943</v>
      </c>
      <c r="B101" s="655">
        <v>172</v>
      </c>
      <c r="C101" s="128">
        <f t="shared" si="10"/>
        <v>1.0886075949367089</v>
      </c>
      <c r="D101" s="16">
        <v>971</v>
      </c>
      <c r="E101" s="16">
        <f t="shared" si="8"/>
        <v>1057.0379746835442</v>
      </c>
      <c r="F101" s="129">
        <v>1</v>
      </c>
      <c r="G101" s="128">
        <f t="shared" si="11"/>
        <v>1057.04</v>
      </c>
      <c r="H101" s="128">
        <f t="shared" si="12"/>
        <v>254.64</v>
      </c>
      <c r="I101" s="150">
        <f t="shared" si="13"/>
        <v>1311.6799999999998</v>
      </c>
    </row>
    <row r="102" spans="1:9" ht="18" customHeight="1" x14ac:dyDescent="0.25">
      <c r="A102" s="216" t="s">
        <v>1943</v>
      </c>
      <c r="B102" s="655">
        <v>160</v>
      </c>
      <c r="C102" s="128">
        <f t="shared" si="10"/>
        <v>1.0126582278481013</v>
      </c>
      <c r="D102" s="16">
        <v>971</v>
      </c>
      <c r="E102" s="16">
        <f t="shared" si="8"/>
        <v>983.29113924050637</v>
      </c>
      <c r="F102" s="129">
        <v>1</v>
      </c>
      <c r="G102" s="128">
        <f t="shared" si="11"/>
        <v>983.29</v>
      </c>
      <c r="H102" s="128">
        <f t="shared" si="12"/>
        <v>236.87</v>
      </c>
      <c r="I102" s="150">
        <f t="shared" si="13"/>
        <v>1220.1599999999999</v>
      </c>
    </row>
    <row r="103" spans="1:9" ht="15.75" customHeight="1" x14ac:dyDescent="0.25">
      <c r="A103" s="216" t="s">
        <v>1943</v>
      </c>
      <c r="B103" s="658">
        <v>160</v>
      </c>
      <c r="C103" s="128">
        <f t="shared" si="10"/>
        <v>1.0126582278481013</v>
      </c>
      <c r="D103" s="16">
        <v>971</v>
      </c>
      <c r="E103" s="16">
        <f t="shared" si="8"/>
        <v>983.29113924050637</v>
      </c>
      <c r="F103" s="129">
        <v>1</v>
      </c>
      <c r="G103" s="128">
        <f t="shared" si="11"/>
        <v>983.29</v>
      </c>
      <c r="H103" s="128">
        <f t="shared" si="12"/>
        <v>236.87</v>
      </c>
      <c r="I103" s="150">
        <f t="shared" si="13"/>
        <v>1220.1599999999999</v>
      </c>
    </row>
    <row r="104" spans="1:9" s="631" customFormat="1" ht="18.75" customHeight="1" x14ac:dyDescent="0.25">
      <c r="A104" s="636" t="s">
        <v>812</v>
      </c>
      <c r="B104" s="659">
        <f>B105+B113+B133+B147</f>
        <v>2695.8539999999998</v>
      </c>
      <c r="C104" s="664">
        <f t="shared" ref="C104:I104" si="18">C105+C113+C133+C147</f>
        <v>17.062367088607594</v>
      </c>
      <c r="D104" s="649"/>
      <c r="E104" s="649"/>
      <c r="F104" s="681"/>
      <c r="G104" s="664">
        <f t="shared" si="18"/>
        <v>8844.58</v>
      </c>
      <c r="H104" s="664">
        <f t="shared" si="18"/>
        <v>2130.67</v>
      </c>
      <c r="I104" s="669">
        <f t="shared" si="18"/>
        <v>10975.25</v>
      </c>
    </row>
    <row r="105" spans="1:9" ht="34.5" customHeight="1" x14ac:dyDescent="0.25">
      <c r="A105" s="640" t="s">
        <v>10</v>
      </c>
      <c r="B105" s="654">
        <f>SUM(B106:B112)</f>
        <v>408</v>
      </c>
      <c r="C105" s="45">
        <f t="shared" ref="C105:I105" si="19">SUM(C106:C112)</f>
        <v>2.5822784810126587</v>
      </c>
      <c r="D105" s="46"/>
      <c r="E105" s="46"/>
      <c r="F105" s="127"/>
      <c r="G105" s="45">
        <f t="shared" si="19"/>
        <v>2844.1099999999997</v>
      </c>
      <c r="H105" s="45">
        <f t="shared" si="19"/>
        <v>685.1400000000001</v>
      </c>
      <c r="I105" s="47">
        <f t="shared" si="19"/>
        <v>3529.25</v>
      </c>
    </row>
    <row r="106" spans="1:9" ht="18.75" customHeight="1" x14ac:dyDescent="0.25">
      <c r="A106" s="216" t="s">
        <v>26</v>
      </c>
      <c r="B106" s="658">
        <v>97</v>
      </c>
      <c r="C106" s="128">
        <f t="shared" si="10"/>
        <v>0.61392405063291144</v>
      </c>
      <c r="D106" s="16">
        <v>1844</v>
      </c>
      <c r="E106" s="16">
        <f t="shared" si="8"/>
        <v>1132.0759493670887</v>
      </c>
      <c r="F106" s="129">
        <v>0.3</v>
      </c>
      <c r="G106" s="128">
        <f t="shared" si="11"/>
        <v>339.62</v>
      </c>
      <c r="H106" s="128">
        <f t="shared" si="12"/>
        <v>81.81</v>
      </c>
      <c r="I106" s="150">
        <f t="shared" si="13"/>
        <v>421.43</v>
      </c>
    </row>
    <row r="107" spans="1:9" ht="18.75" customHeight="1" x14ac:dyDescent="0.25">
      <c r="A107" s="216" t="s">
        <v>26</v>
      </c>
      <c r="B107" s="658">
        <v>104</v>
      </c>
      <c r="C107" s="128">
        <f t="shared" si="10"/>
        <v>0.65822784810126578</v>
      </c>
      <c r="D107" s="16">
        <v>1476</v>
      </c>
      <c r="E107" s="16">
        <f t="shared" si="8"/>
        <v>971.54430379746827</v>
      </c>
      <c r="F107" s="129">
        <v>1</v>
      </c>
      <c r="G107" s="128">
        <f t="shared" si="11"/>
        <v>971.54</v>
      </c>
      <c r="H107" s="128">
        <f t="shared" si="12"/>
        <v>234.04</v>
      </c>
      <c r="I107" s="150">
        <f t="shared" si="13"/>
        <v>1205.58</v>
      </c>
    </row>
    <row r="108" spans="1:9" ht="18.75" customHeight="1" x14ac:dyDescent="0.25">
      <c r="A108" s="216" t="s">
        <v>26</v>
      </c>
      <c r="B108" s="658">
        <v>86</v>
      </c>
      <c r="C108" s="128">
        <f t="shared" si="10"/>
        <v>0.54430379746835444</v>
      </c>
      <c r="D108" s="16">
        <v>1676</v>
      </c>
      <c r="E108" s="16">
        <f t="shared" si="8"/>
        <v>912.25316455696202</v>
      </c>
      <c r="F108" s="129">
        <v>0.3</v>
      </c>
      <c r="G108" s="128">
        <f t="shared" si="11"/>
        <v>273.68</v>
      </c>
      <c r="H108" s="128">
        <f t="shared" si="12"/>
        <v>65.930000000000007</v>
      </c>
      <c r="I108" s="150">
        <f t="shared" si="13"/>
        <v>339.61</v>
      </c>
    </row>
    <row r="109" spans="1:9" ht="18.75" customHeight="1" x14ac:dyDescent="0.25">
      <c r="A109" s="216" t="s">
        <v>26</v>
      </c>
      <c r="B109" s="658">
        <v>12</v>
      </c>
      <c r="C109" s="128">
        <f t="shared" si="10"/>
        <v>7.5949367088607597E-2</v>
      </c>
      <c r="D109" s="16">
        <v>1676</v>
      </c>
      <c r="E109" s="16">
        <f t="shared" si="8"/>
        <v>127.29113924050634</v>
      </c>
      <c r="F109" s="129">
        <v>0.3</v>
      </c>
      <c r="G109" s="128">
        <f t="shared" si="11"/>
        <v>38.19</v>
      </c>
      <c r="H109" s="128">
        <f t="shared" si="12"/>
        <v>9.1999999999999993</v>
      </c>
      <c r="I109" s="150">
        <f t="shared" si="13"/>
        <v>47.39</v>
      </c>
    </row>
    <row r="110" spans="1:9" ht="18.75" customHeight="1" x14ac:dyDescent="0.25">
      <c r="A110" s="216" t="s">
        <v>26</v>
      </c>
      <c r="B110" s="658">
        <v>61</v>
      </c>
      <c r="C110" s="128">
        <f t="shared" si="10"/>
        <v>0.38607594936708861</v>
      </c>
      <c r="D110" s="16">
        <v>1844</v>
      </c>
      <c r="E110" s="16">
        <f t="shared" si="8"/>
        <v>711.92405063291142</v>
      </c>
      <c r="F110" s="129">
        <v>1</v>
      </c>
      <c r="G110" s="128">
        <f t="shared" si="11"/>
        <v>711.92</v>
      </c>
      <c r="H110" s="128">
        <f t="shared" si="12"/>
        <v>171.5</v>
      </c>
      <c r="I110" s="150">
        <f t="shared" si="13"/>
        <v>883.42</v>
      </c>
    </row>
    <row r="111" spans="1:9" ht="18.75" customHeight="1" x14ac:dyDescent="0.25">
      <c r="A111" s="216" t="s">
        <v>26</v>
      </c>
      <c r="B111" s="658">
        <v>4</v>
      </c>
      <c r="C111" s="128">
        <f t="shared" si="10"/>
        <v>2.5316455696202531E-2</v>
      </c>
      <c r="D111" s="16">
        <v>1676</v>
      </c>
      <c r="E111" s="16">
        <f t="shared" si="8"/>
        <v>42.430379746835442</v>
      </c>
      <c r="F111" s="129">
        <v>1</v>
      </c>
      <c r="G111" s="128">
        <f t="shared" si="11"/>
        <v>42.43</v>
      </c>
      <c r="H111" s="128">
        <f t="shared" si="12"/>
        <v>10.220000000000001</v>
      </c>
      <c r="I111" s="150">
        <f t="shared" si="13"/>
        <v>52.65</v>
      </c>
    </row>
    <row r="112" spans="1:9" ht="18" customHeight="1" x14ac:dyDescent="0.25">
      <c r="A112" s="216" t="s">
        <v>26</v>
      </c>
      <c r="B112" s="658">
        <v>44</v>
      </c>
      <c r="C112" s="128">
        <f t="shared" si="10"/>
        <v>0.27848101265822783</v>
      </c>
      <c r="D112" s="16">
        <v>1676</v>
      </c>
      <c r="E112" s="16">
        <f t="shared" si="8"/>
        <v>466.73417721518985</v>
      </c>
      <c r="F112" s="129">
        <v>1</v>
      </c>
      <c r="G112" s="128">
        <f t="shared" si="11"/>
        <v>466.73</v>
      </c>
      <c r="H112" s="128">
        <f t="shared" si="12"/>
        <v>112.44</v>
      </c>
      <c r="I112" s="150">
        <f t="shared" si="13"/>
        <v>579.17000000000007</v>
      </c>
    </row>
    <row r="113" spans="1:9" ht="50.25" customHeight="1" x14ac:dyDescent="0.25">
      <c r="A113" s="640" t="s">
        <v>8</v>
      </c>
      <c r="B113" s="654">
        <f>SUM(B114:B132)</f>
        <v>1147.01</v>
      </c>
      <c r="C113" s="45">
        <f t="shared" ref="C113:I113" si="20">SUM(C114:C132)</f>
        <v>7.2595569620253162</v>
      </c>
      <c r="D113" s="46"/>
      <c r="E113" s="46"/>
      <c r="F113" s="127"/>
      <c r="G113" s="45">
        <f t="shared" si="20"/>
        <v>3676.4999999999995</v>
      </c>
      <c r="H113" s="45">
        <f t="shared" si="20"/>
        <v>885.70000000000016</v>
      </c>
      <c r="I113" s="47">
        <f t="shared" si="20"/>
        <v>4562.2000000000007</v>
      </c>
    </row>
    <row r="114" spans="1:9" ht="18.75" customHeight="1" x14ac:dyDescent="0.25">
      <c r="A114" s="216" t="s">
        <v>612</v>
      </c>
      <c r="B114" s="658">
        <v>27</v>
      </c>
      <c r="C114" s="128">
        <f t="shared" si="10"/>
        <v>0.17088607594936708</v>
      </c>
      <c r="D114" s="16">
        <v>1185</v>
      </c>
      <c r="E114" s="16">
        <f t="shared" si="8"/>
        <v>202.5</v>
      </c>
      <c r="F114" s="129">
        <v>1</v>
      </c>
      <c r="G114" s="128">
        <f t="shared" si="11"/>
        <v>202.5</v>
      </c>
      <c r="H114" s="128">
        <f t="shared" si="12"/>
        <v>48.78</v>
      </c>
      <c r="I114" s="150">
        <f t="shared" si="13"/>
        <v>251.28</v>
      </c>
    </row>
    <row r="115" spans="1:9" ht="18.75" customHeight="1" x14ac:dyDescent="0.25">
      <c r="A115" s="216" t="s">
        <v>612</v>
      </c>
      <c r="B115" s="658">
        <v>80</v>
      </c>
      <c r="C115" s="128">
        <f t="shared" si="10"/>
        <v>0.50632911392405067</v>
      </c>
      <c r="D115" s="16">
        <v>906</v>
      </c>
      <c r="E115" s="16">
        <f t="shared" si="8"/>
        <v>458.7341772151899</v>
      </c>
      <c r="F115" s="129">
        <v>1</v>
      </c>
      <c r="G115" s="128">
        <f t="shared" si="11"/>
        <v>458.73</v>
      </c>
      <c r="H115" s="128">
        <f t="shared" si="12"/>
        <v>110.51</v>
      </c>
      <c r="I115" s="150">
        <f t="shared" si="13"/>
        <v>569.24</v>
      </c>
    </row>
    <row r="116" spans="1:9" ht="18.75" customHeight="1" x14ac:dyDescent="0.25">
      <c r="A116" s="216" t="s">
        <v>612</v>
      </c>
      <c r="B116" s="658">
        <v>17</v>
      </c>
      <c r="C116" s="128">
        <f t="shared" si="10"/>
        <v>0.10759493670886076</v>
      </c>
      <c r="D116" s="16">
        <v>1030</v>
      </c>
      <c r="E116" s="16">
        <f t="shared" si="8"/>
        <v>110.82278481012659</v>
      </c>
      <c r="F116" s="129">
        <v>1</v>
      </c>
      <c r="G116" s="128">
        <f t="shared" si="11"/>
        <v>110.82</v>
      </c>
      <c r="H116" s="128">
        <f t="shared" si="12"/>
        <v>26.7</v>
      </c>
      <c r="I116" s="150">
        <f t="shared" si="13"/>
        <v>137.51999999999998</v>
      </c>
    </row>
    <row r="117" spans="1:9" ht="18.75" customHeight="1" x14ac:dyDescent="0.25">
      <c r="A117" s="216" t="s">
        <v>612</v>
      </c>
      <c r="B117" s="658">
        <v>62</v>
      </c>
      <c r="C117" s="128">
        <f t="shared" si="10"/>
        <v>0.39240506329113922</v>
      </c>
      <c r="D117" s="16">
        <v>1030</v>
      </c>
      <c r="E117" s="16">
        <f t="shared" si="8"/>
        <v>404.17721518987338</v>
      </c>
      <c r="F117" s="129">
        <v>1</v>
      </c>
      <c r="G117" s="128">
        <f t="shared" si="11"/>
        <v>404.18</v>
      </c>
      <c r="H117" s="128">
        <f t="shared" si="12"/>
        <v>97.37</v>
      </c>
      <c r="I117" s="150">
        <f t="shared" si="13"/>
        <v>501.55</v>
      </c>
    </row>
    <row r="118" spans="1:9" ht="18.75" customHeight="1" x14ac:dyDescent="0.25">
      <c r="A118" s="216" t="s">
        <v>612</v>
      </c>
      <c r="B118" s="658">
        <v>40</v>
      </c>
      <c r="C118" s="128">
        <f t="shared" si="10"/>
        <v>0.25316455696202533</v>
      </c>
      <c r="D118" s="16">
        <v>1030</v>
      </c>
      <c r="E118" s="16">
        <f t="shared" si="8"/>
        <v>260.75949367088612</v>
      </c>
      <c r="F118" s="129">
        <v>1</v>
      </c>
      <c r="G118" s="128">
        <f t="shared" si="11"/>
        <v>260.76</v>
      </c>
      <c r="H118" s="128">
        <f t="shared" si="12"/>
        <v>62.82</v>
      </c>
      <c r="I118" s="150">
        <f t="shared" si="13"/>
        <v>323.58</v>
      </c>
    </row>
    <row r="119" spans="1:9" ht="18.75" customHeight="1" x14ac:dyDescent="0.25">
      <c r="A119" s="216" t="s">
        <v>612</v>
      </c>
      <c r="B119" s="658">
        <v>80</v>
      </c>
      <c r="C119" s="128">
        <f t="shared" si="10"/>
        <v>0.50632911392405067</v>
      </c>
      <c r="D119" s="16">
        <v>1030</v>
      </c>
      <c r="E119" s="16">
        <f t="shared" si="8"/>
        <v>521.51898734177223</v>
      </c>
      <c r="F119" s="129">
        <v>1</v>
      </c>
      <c r="G119" s="128">
        <f t="shared" si="11"/>
        <v>521.52</v>
      </c>
      <c r="H119" s="128">
        <f t="shared" si="12"/>
        <v>125.63</v>
      </c>
      <c r="I119" s="150">
        <f t="shared" si="13"/>
        <v>647.15</v>
      </c>
    </row>
    <row r="120" spans="1:9" ht="18.75" customHeight="1" x14ac:dyDescent="0.25">
      <c r="A120" s="216" t="s">
        <v>612</v>
      </c>
      <c r="B120" s="658">
        <v>18</v>
      </c>
      <c r="C120" s="128">
        <f t="shared" si="10"/>
        <v>0.11392405063291139</v>
      </c>
      <c r="D120" s="16">
        <v>1030</v>
      </c>
      <c r="E120" s="16">
        <f t="shared" si="8"/>
        <v>117.34177215189872</v>
      </c>
      <c r="F120" s="129">
        <v>1</v>
      </c>
      <c r="G120" s="128">
        <f t="shared" si="11"/>
        <v>117.34</v>
      </c>
      <c r="H120" s="128">
        <f t="shared" si="12"/>
        <v>28.27</v>
      </c>
      <c r="I120" s="150">
        <f t="shared" si="13"/>
        <v>145.61000000000001</v>
      </c>
    </row>
    <row r="121" spans="1:9" ht="18.75" customHeight="1" x14ac:dyDescent="0.25">
      <c r="A121" s="216" t="s">
        <v>612</v>
      </c>
      <c r="B121" s="658">
        <v>72</v>
      </c>
      <c r="C121" s="128">
        <f t="shared" si="10"/>
        <v>0.45569620253164556</v>
      </c>
      <c r="D121" s="16">
        <v>1185</v>
      </c>
      <c r="E121" s="16">
        <f t="shared" si="8"/>
        <v>540</v>
      </c>
      <c r="F121" s="129">
        <v>0.3</v>
      </c>
      <c r="G121" s="128">
        <f t="shared" si="11"/>
        <v>162</v>
      </c>
      <c r="H121" s="128">
        <f t="shared" si="12"/>
        <v>39.03</v>
      </c>
      <c r="I121" s="150">
        <f t="shared" si="13"/>
        <v>201.03</v>
      </c>
    </row>
    <row r="122" spans="1:9" ht="18.75" customHeight="1" x14ac:dyDescent="0.25">
      <c r="A122" s="216" t="s">
        <v>612</v>
      </c>
      <c r="B122" s="658">
        <v>38</v>
      </c>
      <c r="C122" s="128">
        <f t="shared" si="10"/>
        <v>0.24050632911392406</v>
      </c>
      <c r="D122" s="16">
        <v>1030</v>
      </c>
      <c r="E122" s="16">
        <f t="shared" si="8"/>
        <v>247.72151898734177</v>
      </c>
      <c r="F122" s="129">
        <v>0.3</v>
      </c>
      <c r="G122" s="128">
        <f t="shared" si="11"/>
        <v>74.319999999999993</v>
      </c>
      <c r="H122" s="128">
        <f t="shared" si="12"/>
        <v>17.899999999999999</v>
      </c>
      <c r="I122" s="150">
        <f t="shared" si="13"/>
        <v>92.22</v>
      </c>
    </row>
    <row r="123" spans="1:9" ht="18.75" customHeight="1" x14ac:dyDescent="0.25">
      <c r="A123" s="216" t="s">
        <v>612</v>
      </c>
      <c r="B123" s="658">
        <v>48.01</v>
      </c>
      <c r="C123" s="128">
        <f t="shared" si="10"/>
        <v>0.30386075949367086</v>
      </c>
      <c r="D123" s="16">
        <v>1030</v>
      </c>
      <c r="E123" s="16">
        <f t="shared" si="8"/>
        <v>312.97658227848098</v>
      </c>
      <c r="F123" s="129">
        <v>0.3</v>
      </c>
      <c r="G123" s="128">
        <f t="shared" si="11"/>
        <v>93.89</v>
      </c>
      <c r="H123" s="128">
        <f t="shared" si="12"/>
        <v>22.62</v>
      </c>
      <c r="I123" s="150">
        <f t="shared" si="13"/>
        <v>116.51</v>
      </c>
    </row>
    <row r="124" spans="1:9" ht="18.75" customHeight="1" x14ac:dyDescent="0.25">
      <c r="A124" s="216" t="s">
        <v>612</v>
      </c>
      <c r="B124" s="658">
        <v>40</v>
      </c>
      <c r="C124" s="128">
        <f t="shared" si="10"/>
        <v>0.25316455696202533</v>
      </c>
      <c r="D124" s="16">
        <v>1030</v>
      </c>
      <c r="E124" s="16">
        <f t="shared" si="8"/>
        <v>260.75949367088612</v>
      </c>
      <c r="F124" s="129">
        <v>0.3</v>
      </c>
      <c r="G124" s="128">
        <f t="shared" si="11"/>
        <v>78.23</v>
      </c>
      <c r="H124" s="128">
        <f t="shared" si="12"/>
        <v>18.850000000000001</v>
      </c>
      <c r="I124" s="150">
        <f t="shared" si="13"/>
        <v>97.080000000000013</v>
      </c>
    </row>
    <row r="125" spans="1:9" ht="18.75" customHeight="1" x14ac:dyDescent="0.25">
      <c r="A125" s="216" t="s">
        <v>612</v>
      </c>
      <c r="B125" s="658">
        <v>63.01</v>
      </c>
      <c r="C125" s="128">
        <f t="shared" si="10"/>
        <v>0.39879746835443036</v>
      </c>
      <c r="D125" s="16">
        <v>1030</v>
      </c>
      <c r="E125" s="16">
        <f t="shared" si="8"/>
        <v>410.76139240506325</v>
      </c>
      <c r="F125" s="129">
        <v>0.3</v>
      </c>
      <c r="G125" s="128">
        <f t="shared" si="11"/>
        <v>123.23</v>
      </c>
      <c r="H125" s="128">
        <f t="shared" si="12"/>
        <v>29.69</v>
      </c>
      <c r="I125" s="150">
        <f t="shared" si="13"/>
        <v>152.92000000000002</v>
      </c>
    </row>
    <row r="126" spans="1:9" ht="18.75" customHeight="1" x14ac:dyDescent="0.25">
      <c r="A126" s="216" t="s">
        <v>612</v>
      </c>
      <c r="B126" s="658">
        <v>80.010000000000005</v>
      </c>
      <c r="C126" s="128">
        <f t="shared" si="10"/>
        <v>0.5063924050632912</v>
      </c>
      <c r="D126" s="16">
        <v>1030</v>
      </c>
      <c r="E126" s="16">
        <f t="shared" si="8"/>
        <v>521.58417721518992</v>
      </c>
      <c r="F126" s="129">
        <v>0.3</v>
      </c>
      <c r="G126" s="128">
        <f t="shared" si="11"/>
        <v>156.47999999999999</v>
      </c>
      <c r="H126" s="128">
        <f t="shared" si="12"/>
        <v>37.700000000000003</v>
      </c>
      <c r="I126" s="150">
        <f t="shared" si="13"/>
        <v>194.18</v>
      </c>
    </row>
    <row r="127" spans="1:9" ht="18.75" customHeight="1" x14ac:dyDescent="0.25">
      <c r="A127" s="216" t="s">
        <v>612</v>
      </c>
      <c r="B127" s="658">
        <v>48.01</v>
      </c>
      <c r="C127" s="128">
        <f t="shared" si="10"/>
        <v>0.30386075949367086</v>
      </c>
      <c r="D127" s="16">
        <v>1030</v>
      </c>
      <c r="E127" s="16">
        <f t="shared" si="8"/>
        <v>312.97658227848098</v>
      </c>
      <c r="F127" s="129">
        <v>0.3</v>
      </c>
      <c r="G127" s="128">
        <f t="shared" si="11"/>
        <v>93.89</v>
      </c>
      <c r="H127" s="128">
        <f t="shared" si="12"/>
        <v>22.62</v>
      </c>
      <c r="I127" s="150">
        <f t="shared" si="13"/>
        <v>116.51</v>
      </c>
    </row>
    <row r="128" spans="1:9" ht="18.75" customHeight="1" x14ac:dyDescent="0.25">
      <c r="A128" s="216" t="s">
        <v>612</v>
      </c>
      <c r="B128" s="658">
        <v>96.02</v>
      </c>
      <c r="C128" s="128">
        <f t="shared" si="10"/>
        <v>0.60772151898734172</v>
      </c>
      <c r="D128" s="16">
        <v>1030</v>
      </c>
      <c r="E128" s="16">
        <f t="shared" si="8"/>
        <v>625.95316455696195</v>
      </c>
      <c r="F128" s="129">
        <v>0.3</v>
      </c>
      <c r="G128" s="128">
        <f t="shared" si="11"/>
        <v>187.79</v>
      </c>
      <c r="H128" s="128">
        <f t="shared" si="12"/>
        <v>45.24</v>
      </c>
      <c r="I128" s="150">
        <f t="shared" si="13"/>
        <v>233.03</v>
      </c>
    </row>
    <row r="129" spans="1:9" ht="18.75" customHeight="1" x14ac:dyDescent="0.25">
      <c r="A129" s="216" t="s">
        <v>612</v>
      </c>
      <c r="B129" s="658">
        <v>58.01</v>
      </c>
      <c r="C129" s="128">
        <f t="shared" si="10"/>
        <v>0.3671518987341772</v>
      </c>
      <c r="D129" s="16">
        <v>1030</v>
      </c>
      <c r="E129" s="16">
        <f t="shared" si="8"/>
        <v>378.16645569620249</v>
      </c>
      <c r="F129" s="129">
        <v>0.3</v>
      </c>
      <c r="G129" s="128">
        <f t="shared" si="11"/>
        <v>113.45</v>
      </c>
      <c r="H129" s="128">
        <f t="shared" si="12"/>
        <v>27.33</v>
      </c>
      <c r="I129" s="150">
        <f t="shared" si="13"/>
        <v>140.78</v>
      </c>
    </row>
    <row r="130" spans="1:9" ht="18.75" customHeight="1" x14ac:dyDescent="0.25">
      <c r="A130" s="216" t="s">
        <v>612</v>
      </c>
      <c r="B130" s="658">
        <v>96.02</v>
      </c>
      <c r="C130" s="128">
        <f t="shared" si="10"/>
        <v>0.60772151898734172</v>
      </c>
      <c r="D130" s="16">
        <v>1030</v>
      </c>
      <c r="E130" s="16">
        <f t="shared" si="8"/>
        <v>625.95316455696195</v>
      </c>
      <c r="F130" s="129">
        <v>0.3</v>
      </c>
      <c r="G130" s="128">
        <f t="shared" si="11"/>
        <v>187.79</v>
      </c>
      <c r="H130" s="128">
        <f t="shared" si="12"/>
        <v>45.24</v>
      </c>
      <c r="I130" s="150">
        <f t="shared" si="13"/>
        <v>233.03</v>
      </c>
    </row>
    <row r="131" spans="1:9" ht="18.75" customHeight="1" x14ac:dyDescent="0.25">
      <c r="A131" s="216" t="s">
        <v>612</v>
      </c>
      <c r="B131" s="658">
        <v>56.01</v>
      </c>
      <c r="C131" s="128">
        <f t="shared" si="10"/>
        <v>0.35449367088607592</v>
      </c>
      <c r="D131" s="16">
        <v>1030</v>
      </c>
      <c r="E131" s="16">
        <f t="shared" si="8"/>
        <v>365.1284810126582</v>
      </c>
      <c r="F131" s="129">
        <v>0.3</v>
      </c>
      <c r="G131" s="128">
        <f t="shared" si="11"/>
        <v>109.54</v>
      </c>
      <c r="H131" s="128">
        <f t="shared" si="12"/>
        <v>26.39</v>
      </c>
      <c r="I131" s="150">
        <f t="shared" si="13"/>
        <v>135.93</v>
      </c>
    </row>
    <row r="132" spans="1:9" ht="18.75" customHeight="1" x14ac:dyDescent="0.25">
      <c r="A132" s="216" t="s">
        <v>612</v>
      </c>
      <c r="B132" s="658">
        <v>127.91</v>
      </c>
      <c r="C132" s="128">
        <f t="shared" si="10"/>
        <v>0.80955696202531646</v>
      </c>
      <c r="D132" s="16">
        <v>906</v>
      </c>
      <c r="E132" s="16">
        <f t="shared" ref="E132:E171" si="21">C132*D132</f>
        <v>733.45860759493667</v>
      </c>
      <c r="F132" s="129">
        <v>0.3</v>
      </c>
      <c r="G132" s="128">
        <f t="shared" si="11"/>
        <v>220.04</v>
      </c>
      <c r="H132" s="128">
        <f t="shared" si="12"/>
        <v>53.01</v>
      </c>
      <c r="I132" s="150">
        <f t="shared" si="13"/>
        <v>273.05</v>
      </c>
    </row>
    <row r="133" spans="1:9" ht="54.75" customHeight="1" x14ac:dyDescent="0.25">
      <c r="A133" s="640" t="s">
        <v>9</v>
      </c>
      <c r="B133" s="657">
        <f>SUM(B134:B146)</f>
        <v>1006.904</v>
      </c>
      <c r="C133" s="602">
        <f t="shared" ref="C133:I133" si="22">SUM(C134:C146)</f>
        <v>6.3728101265822783</v>
      </c>
      <c r="D133" s="648"/>
      <c r="E133" s="648"/>
      <c r="F133" s="680"/>
      <c r="G133" s="602">
        <f t="shared" si="22"/>
        <v>2144.6800000000003</v>
      </c>
      <c r="H133" s="602">
        <f t="shared" si="22"/>
        <v>516.64</v>
      </c>
      <c r="I133" s="603">
        <f t="shared" si="22"/>
        <v>2661.32</v>
      </c>
    </row>
    <row r="134" spans="1:9" ht="18.75" customHeight="1" x14ac:dyDescent="0.25">
      <c r="A134" s="216" t="s">
        <v>49</v>
      </c>
      <c r="B134" s="658">
        <v>95.98</v>
      </c>
      <c r="C134" s="128">
        <f t="shared" ref="C134:C180" si="23">B134/158</f>
        <v>0.60746835443037972</v>
      </c>
      <c r="D134" s="16">
        <v>757</v>
      </c>
      <c r="E134" s="16">
        <f t="shared" si="21"/>
        <v>459.85354430379743</v>
      </c>
      <c r="F134" s="129">
        <v>0.3</v>
      </c>
      <c r="G134" s="128">
        <f t="shared" ref="G134:G180" si="24">ROUND(E134*F134,2)</f>
        <v>137.96</v>
      </c>
      <c r="H134" s="128">
        <f t="shared" ref="H134:H180" si="25">ROUND(G134*0.2409,2)</f>
        <v>33.229999999999997</v>
      </c>
      <c r="I134" s="150">
        <f t="shared" ref="I134:I180" si="26">G134+H134</f>
        <v>171.19</v>
      </c>
    </row>
    <row r="135" spans="1:9" ht="18.75" customHeight="1" x14ac:dyDescent="0.25">
      <c r="A135" s="216" t="s">
        <v>49</v>
      </c>
      <c r="B135" s="658">
        <v>94</v>
      </c>
      <c r="C135" s="128">
        <f t="shared" si="23"/>
        <v>0.59493670886075944</v>
      </c>
      <c r="D135" s="16">
        <v>757</v>
      </c>
      <c r="E135" s="16">
        <f t="shared" si="21"/>
        <v>450.36708860759489</v>
      </c>
      <c r="F135" s="129">
        <v>0.3</v>
      </c>
      <c r="G135" s="128">
        <f t="shared" si="24"/>
        <v>135.11000000000001</v>
      </c>
      <c r="H135" s="128">
        <f t="shared" si="25"/>
        <v>32.549999999999997</v>
      </c>
      <c r="I135" s="150">
        <f t="shared" si="26"/>
        <v>167.66000000000003</v>
      </c>
    </row>
    <row r="136" spans="1:9" ht="18.75" customHeight="1" x14ac:dyDescent="0.25">
      <c r="A136" s="216" t="s">
        <v>49</v>
      </c>
      <c r="B136" s="658">
        <v>38</v>
      </c>
      <c r="C136" s="128">
        <f t="shared" si="23"/>
        <v>0.24050632911392406</v>
      </c>
      <c r="D136" s="16">
        <v>757</v>
      </c>
      <c r="E136" s="16">
        <f t="shared" si="21"/>
        <v>182.0632911392405</v>
      </c>
      <c r="F136" s="129">
        <v>0.3</v>
      </c>
      <c r="G136" s="128">
        <f t="shared" si="24"/>
        <v>54.62</v>
      </c>
      <c r="H136" s="128">
        <f t="shared" si="25"/>
        <v>13.16</v>
      </c>
      <c r="I136" s="150">
        <f t="shared" si="26"/>
        <v>67.78</v>
      </c>
    </row>
    <row r="137" spans="1:9" ht="18.75" customHeight="1" x14ac:dyDescent="0.25">
      <c r="A137" s="216" t="s">
        <v>49</v>
      </c>
      <c r="B137" s="658">
        <v>39.99</v>
      </c>
      <c r="C137" s="128">
        <f t="shared" si="23"/>
        <v>0.2531012658227848</v>
      </c>
      <c r="D137" s="16">
        <v>757</v>
      </c>
      <c r="E137" s="16">
        <f t="shared" si="21"/>
        <v>191.59765822784809</v>
      </c>
      <c r="F137" s="129">
        <v>1</v>
      </c>
      <c r="G137" s="128">
        <f t="shared" si="24"/>
        <v>191.6</v>
      </c>
      <c r="H137" s="128">
        <f t="shared" si="25"/>
        <v>46.16</v>
      </c>
      <c r="I137" s="150">
        <f t="shared" si="26"/>
        <v>237.76</v>
      </c>
    </row>
    <row r="138" spans="1:9" ht="18.75" customHeight="1" x14ac:dyDescent="0.25">
      <c r="A138" s="216" t="s">
        <v>49</v>
      </c>
      <c r="B138" s="658">
        <v>95.97</v>
      </c>
      <c r="C138" s="128">
        <f t="shared" si="23"/>
        <v>0.60740506329113919</v>
      </c>
      <c r="D138" s="16">
        <v>757</v>
      </c>
      <c r="E138" s="16">
        <f t="shared" si="21"/>
        <v>459.80563291139237</v>
      </c>
      <c r="F138" s="129">
        <v>1</v>
      </c>
      <c r="G138" s="128">
        <f t="shared" si="24"/>
        <v>459.81</v>
      </c>
      <c r="H138" s="128">
        <f t="shared" si="25"/>
        <v>110.77</v>
      </c>
      <c r="I138" s="150">
        <f t="shared" si="26"/>
        <v>570.58000000000004</v>
      </c>
    </row>
    <row r="139" spans="1:9" ht="18.75" customHeight="1" x14ac:dyDescent="0.25">
      <c r="A139" s="216" t="s">
        <v>49</v>
      </c>
      <c r="B139" s="658">
        <v>71.983999999999995</v>
      </c>
      <c r="C139" s="128">
        <f t="shared" si="23"/>
        <v>0.4555949367088607</v>
      </c>
      <c r="D139" s="16">
        <v>757</v>
      </c>
      <c r="E139" s="16">
        <f t="shared" si="21"/>
        <v>344.88536708860755</v>
      </c>
      <c r="F139" s="129">
        <v>1</v>
      </c>
      <c r="G139" s="128">
        <f t="shared" si="24"/>
        <v>344.89</v>
      </c>
      <c r="H139" s="128">
        <f t="shared" si="25"/>
        <v>83.08</v>
      </c>
      <c r="I139" s="150">
        <f t="shared" si="26"/>
        <v>427.96999999999997</v>
      </c>
    </row>
    <row r="140" spans="1:9" ht="18.75" customHeight="1" x14ac:dyDescent="0.25">
      <c r="A140" s="216" t="s">
        <v>49</v>
      </c>
      <c r="B140" s="658">
        <v>87.98</v>
      </c>
      <c r="C140" s="128">
        <f t="shared" si="23"/>
        <v>0.55683544303797472</v>
      </c>
      <c r="D140" s="16">
        <v>757</v>
      </c>
      <c r="E140" s="16">
        <f t="shared" si="21"/>
        <v>421.52443037974689</v>
      </c>
      <c r="F140" s="129">
        <v>0.3</v>
      </c>
      <c r="G140" s="128">
        <f t="shared" si="24"/>
        <v>126.46</v>
      </c>
      <c r="H140" s="128">
        <f t="shared" si="25"/>
        <v>30.46</v>
      </c>
      <c r="I140" s="150">
        <f t="shared" si="26"/>
        <v>156.91999999999999</v>
      </c>
    </row>
    <row r="141" spans="1:9" ht="18.75" customHeight="1" x14ac:dyDescent="0.25">
      <c r="A141" s="216" t="s">
        <v>49</v>
      </c>
      <c r="B141" s="658">
        <v>96</v>
      </c>
      <c r="C141" s="128">
        <f t="shared" si="23"/>
        <v>0.60759493670886078</v>
      </c>
      <c r="D141" s="16">
        <v>757</v>
      </c>
      <c r="E141" s="16">
        <f t="shared" si="21"/>
        <v>459.94936708860763</v>
      </c>
      <c r="F141" s="129">
        <v>0.3</v>
      </c>
      <c r="G141" s="128">
        <f t="shared" si="24"/>
        <v>137.97999999999999</v>
      </c>
      <c r="H141" s="128">
        <f t="shared" si="25"/>
        <v>33.24</v>
      </c>
      <c r="I141" s="150">
        <f t="shared" si="26"/>
        <v>171.22</v>
      </c>
    </row>
    <row r="142" spans="1:9" ht="18.75" customHeight="1" x14ac:dyDescent="0.25">
      <c r="A142" s="216" t="s">
        <v>49</v>
      </c>
      <c r="B142" s="658">
        <v>79</v>
      </c>
      <c r="C142" s="128">
        <f t="shared" si="23"/>
        <v>0.5</v>
      </c>
      <c r="D142" s="16">
        <v>757</v>
      </c>
      <c r="E142" s="16">
        <f t="shared" si="21"/>
        <v>378.5</v>
      </c>
      <c r="F142" s="129">
        <v>0.3</v>
      </c>
      <c r="G142" s="128">
        <f t="shared" si="24"/>
        <v>113.55</v>
      </c>
      <c r="H142" s="128">
        <f t="shared" si="25"/>
        <v>27.35</v>
      </c>
      <c r="I142" s="150">
        <f t="shared" si="26"/>
        <v>140.9</v>
      </c>
    </row>
    <row r="143" spans="1:9" ht="18.75" customHeight="1" x14ac:dyDescent="0.25">
      <c r="A143" s="216" t="s">
        <v>49</v>
      </c>
      <c r="B143" s="658">
        <v>108</v>
      </c>
      <c r="C143" s="128">
        <f t="shared" si="23"/>
        <v>0.68354430379746833</v>
      </c>
      <c r="D143" s="16">
        <v>757</v>
      </c>
      <c r="E143" s="16">
        <f t="shared" si="21"/>
        <v>517.44303797468353</v>
      </c>
      <c r="F143" s="129">
        <v>0.3</v>
      </c>
      <c r="G143" s="128">
        <f t="shared" si="24"/>
        <v>155.22999999999999</v>
      </c>
      <c r="H143" s="128">
        <f t="shared" si="25"/>
        <v>37.39</v>
      </c>
      <c r="I143" s="150">
        <f t="shared" si="26"/>
        <v>192.62</v>
      </c>
    </row>
    <row r="144" spans="1:9" ht="18.75" customHeight="1" x14ac:dyDescent="0.25">
      <c r="A144" s="216" t="s">
        <v>49</v>
      </c>
      <c r="B144" s="658">
        <v>72</v>
      </c>
      <c r="C144" s="128">
        <f t="shared" si="23"/>
        <v>0.45569620253164556</v>
      </c>
      <c r="D144" s="16">
        <v>757</v>
      </c>
      <c r="E144" s="16">
        <f t="shared" si="21"/>
        <v>344.96202531645571</v>
      </c>
      <c r="F144" s="129">
        <v>0.3</v>
      </c>
      <c r="G144" s="128">
        <f t="shared" si="24"/>
        <v>103.49</v>
      </c>
      <c r="H144" s="128">
        <f t="shared" si="25"/>
        <v>24.93</v>
      </c>
      <c r="I144" s="150">
        <f t="shared" si="26"/>
        <v>128.41999999999999</v>
      </c>
    </row>
    <row r="145" spans="1:9" ht="18.75" customHeight="1" x14ac:dyDescent="0.25">
      <c r="A145" s="216" t="s">
        <v>49</v>
      </c>
      <c r="B145" s="658">
        <v>56</v>
      </c>
      <c r="C145" s="128">
        <f t="shared" si="23"/>
        <v>0.35443037974683544</v>
      </c>
      <c r="D145" s="16">
        <v>757</v>
      </c>
      <c r="E145" s="16">
        <f t="shared" si="21"/>
        <v>268.30379746835445</v>
      </c>
      <c r="F145" s="129">
        <v>0.3</v>
      </c>
      <c r="G145" s="128">
        <f t="shared" si="24"/>
        <v>80.489999999999995</v>
      </c>
      <c r="H145" s="128">
        <f t="shared" si="25"/>
        <v>19.39</v>
      </c>
      <c r="I145" s="150">
        <f t="shared" si="26"/>
        <v>99.88</v>
      </c>
    </row>
    <row r="146" spans="1:9" ht="18.75" customHeight="1" x14ac:dyDescent="0.25">
      <c r="A146" s="216" t="s">
        <v>49</v>
      </c>
      <c r="B146" s="658">
        <v>72</v>
      </c>
      <c r="C146" s="128">
        <f t="shared" si="23"/>
        <v>0.45569620253164556</v>
      </c>
      <c r="D146" s="16">
        <v>757</v>
      </c>
      <c r="E146" s="16">
        <f t="shared" si="21"/>
        <v>344.96202531645571</v>
      </c>
      <c r="F146" s="129">
        <v>0.3</v>
      </c>
      <c r="G146" s="128">
        <f t="shared" si="24"/>
        <v>103.49</v>
      </c>
      <c r="H146" s="128">
        <f t="shared" si="25"/>
        <v>24.93</v>
      </c>
      <c r="I146" s="150">
        <f t="shared" si="26"/>
        <v>128.41999999999999</v>
      </c>
    </row>
    <row r="147" spans="1:9" ht="33.75" customHeight="1" x14ac:dyDescent="0.25">
      <c r="A147" s="640" t="s">
        <v>7</v>
      </c>
      <c r="B147" s="654">
        <f>SUM(B148:B149)</f>
        <v>133.94</v>
      </c>
      <c r="C147" s="45">
        <f t="shared" ref="C147:I147" si="27">SUM(C148:C149)</f>
        <v>0.84772151898734172</v>
      </c>
      <c r="D147" s="46"/>
      <c r="E147" s="46"/>
      <c r="F147" s="127"/>
      <c r="G147" s="45">
        <f t="shared" si="27"/>
        <v>179.29000000000002</v>
      </c>
      <c r="H147" s="45">
        <f t="shared" si="27"/>
        <v>43.19</v>
      </c>
      <c r="I147" s="47">
        <f t="shared" si="27"/>
        <v>222.48000000000002</v>
      </c>
    </row>
    <row r="148" spans="1:9" x14ac:dyDescent="0.25">
      <c r="A148" s="216" t="s">
        <v>948</v>
      </c>
      <c r="B148" s="658">
        <v>49.98</v>
      </c>
      <c r="C148" s="128">
        <f t="shared" si="23"/>
        <v>0.31632911392405061</v>
      </c>
      <c r="D148" s="16">
        <v>705</v>
      </c>
      <c r="E148" s="16">
        <f t="shared" si="21"/>
        <v>223.01202531645569</v>
      </c>
      <c r="F148" s="129">
        <v>0.3</v>
      </c>
      <c r="G148" s="128">
        <f t="shared" si="24"/>
        <v>66.900000000000006</v>
      </c>
      <c r="H148" s="128">
        <f t="shared" si="25"/>
        <v>16.12</v>
      </c>
      <c r="I148" s="150">
        <f t="shared" si="26"/>
        <v>83.02000000000001</v>
      </c>
    </row>
    <row r="149" spans="1:9" x14ac:dyDescent="0.25">
      <c r="A149" s="216" t="s">
        <v>53</v>
      </c>
      <c r="B149" s="658">
        <v>83.96</v>
      </c>
      <c r="C149" s="128">
        <f t="shared" si="23"/>
        <v>0.53139240506329111</v>
      </c>
      <c r="D149" s="16">
        <v>705</v>
      </c>
      <c r="E149" s="16">
        <f t="shared" si="21"/>
        <v>374.63164556962022</v>
      </c>
      <c r="F149" s="129">
        <v>0.3</v>
      </c>
      <c r="G149" s="128">
        <f t="shared" si="24"/>
        <v>112.39</v>
      </c>
      <c r="H149" s="128">
        <f t="shared" si="25"/>
        <v>27.07</v>
      </c>
      <c r="I149" s="150">
        <f t="shared" si="26"/>
        <v>139.46</v>
      </c>
    </row>
    <row r="150" spans="1:9" x14ac:dyDescent="0.25">
      <c r="A150" s="636" t="s">
        <v>1944</v>
      </c>
      <c r="B150" s="653">
        <f>B151+B154+B172+B179</f>
        <v>4195</v>
      </c>
      <c r="C150" s="124">
        <f t="shared" ref="C150:I150" si="28">C151+C154+C172+C179</f>
        <v>26.550632911392405</v>
      </c>
      <c r="D150" s="52"/>
      <c r="E150" s="52"/>
      <c r="F150" s="125"/>
      <c r="G150" s="124">
        <f t="shared" si="28"/>
        <v>25635.329999999998</v>
      </c>
      <c r="H150" s="124">
        <f t="shared" si="28"/>
        <v>6175.5399999999991</v>
      </c>
      <c r="I150" s="667">
        <f t="shared" si="28"/>
        <v>31810.87</v>
      </c>
    </row>
    <row r="151" spans="1:9" ht="33" x14ac:dyDescent="0.25">
      <c r="A151" s="640" t="s">
        <v>10</v>
      </c>
      <c r="B151" s="660">
        <f>SUM(B152:B153)</f>
        <v>316</v>
      </c>
      <c r="C151" s="665">
        <f t="shared" ref="C151:I151" si="29">SUM(C152:C153)</f>
        <v>2</v>
      </c>
      <c r="D151" s="650"/>
      <c r="E151" s="650"/>
      <c r="F151" s="682"/>
      <c r="G151" s="665">
        <f t="shared" si="29"/>
        <v>3520</v>
      </c>
      <c r="H151" s="665">
        <f t="shared" si="29"/>
        <v>847.97</v>
      </c>
      <c r="I151" s="670">
        <f t="shared" si="29"/>
        <v>4367.97</v>
      </c>
    </row>
    <row r="152" spans="1:9" x14ac:dyDescent="0.25">
      <c r="A152" s="216" t="s">
        <v>26</v>
      </c>
      <c r="B152" s="655">
        <v>158</v>
      </c>
      <c r="C152" s="128">
        <f t="shared" si="23"/>
        <v>1</v>
      </c>
      <c r="D152" s="134">
        <v>1676</v>
      </c>
      <c r="E152" s="16">
        <f t="shared" si="21"/>
        <v>1676</v>
      </c>
      <c r="F152" s="164">
        <v>1</v>
      </c>
      <c r="G152" s="128">
        <f t="shared" si="24"/>
        <v>1676</v>
      </c>
      <c r="H152" s="128">
        <f t="shared" si="25"/>
        <v>403.75</v>
      </c>
      <c r="I152" s="150">
        <f t="shared" si="26"/>
        <v>2079.75</v>
      </c>
    </row>
    <row r="153" spans="1:9" x14ac:dyDescent="0.25">
      <c r="A153" s="216" t="s">
        <v>1945</v>
      </c>
      <c r="B153" s="655">
        <v>158</v>
      </c>
      <c r="C153" s="128">
        <f t="shared" si="23"/>
        <v>1</v>
      </c>
      <c r="D153" s="134">
        <v>1844</v>
      </c>
      <c r="E153" s="16">
        <f t="shared" si="21"/>
        <v>1844</v>
      </c>
      <c r="F153" s="164">
        <v>1</v>
      </c>
      <c r="G153" s="128">
        <f t="shared" si="24"/>
        <v>1844</v>
      </c>
      <c r="H153" s="128">
        <f t="shared" si="25"/>
        <v>444.22</v>
      </c>
      <c r="I153" s="150">
        <f t="shared" si="26"/>
        <v>2288.2200000000003</v>
      </c>
    </row>
    <row r="154" spans="1:9" ht="50.25" customHeight="1" x14ac:dyDescent="0.25">
      <c r="A154" s="640" t="s">
        <v>8</v>
      </c>
      <c r="B154" s="657">
        <f>SUM(B155:B171)</f>
        <v>2038</v>
      </c>
      <c r="C154" s="602">
        <f t="shared" ref="C154:I154" si="30">SUM(C155:C171)</f>
        <v>12.898734177215189</v>
      </c>
      <c r="D154" s="648"/>
      <c r="E154" s="648"/>
      <c r="F154" s="680"/>
      <c r="G154" s="602">
        <f t="shared" si="30"/>
        <v>13428.92</v>
      </c>
      <c r="H154" s="602">
        <f t="shared" si="30"/>
        <v>3235.0199999999995</v>
      </c>
      <c r="I154" s="603">
        <f t="shared" si="30"/>
        <v>16663.939999999999</v>
      </c>
    </row>
    <row r="155" spans="1:9" x14ac:dyDescent="0.25">
      <c r="A155" s="216" t="s">
        <v>612</v>
      </c>
      <c r="B155" s="655">
        <v>60</v>
      </c>
      <c r="C155" s="128">
        <f t="shared" si="23"/>
        <v>0.379746835443038</v>
      </c>
      <c r="D155" s="134">
        <v>906</v>
      </c>
      <c r="E155" s="16">
        <f t="shared" si="21"/>
        <v>344.05063291139243</v>
      </c>
      <c r="F155" s="164">
        <v>1</v>
      </c>
      <c r="G155" s="128">
        <f t="shared" si="24"/>
        <v>344.05</v>
      </c>
      <c r="H155" s="128">
        <f t="shared" si="25"/>
        <v>82.88</v>
      </c>
      <c r="I155" s="150">
        <f t="shared" si="26"/>
        <v>426.93</v>
      </c>
    </row>
    <row r="156" spans="1:9" x14ac:dyDescent="0.25">
      <c r="A156" s="216" t="s">
        <v>612</v>
      </c>
      <c r="B156" s="655">
        <v>108</v>
      </c>
      <c r="C156" s="128">
        <f t="shared" si="23"/>
        <v>0.68354430379746833</v>
      </c>
      <c r="D156" s="134">
        <v>1030</v>
      </c>
      <c r="E156" s="16">
        <f t="shared" si="21"/>
        <v>704.05063291139243</v>
      </c>
      <c r="F156" s="164">
        <v>1</v>
      </c>
      <c r="G156" s="128">
        <f t="shared" si="24"/>
        <v>704.05</v>
      </c>
      <c r="H156" s="128">
        <f t="shared" si="25"/>
        <v>169.61</v>
      </c>
      <c r="I156" s="150">
        <f t="shared" si="26"/>
        <v>873.66</v>
      </c>
    </row>
    <row r="157" spans="1:9" x14ac:dyDescent="0.25">
      <c r="A157" s="216" t="s">
        <v>612</v>
      </c>
      <c r="B157" s="655">
        <v>60</v>
      </c>
      <c r="C157" s="128">
        <f t="shared" si="23"/>
        <v>0.379746835443038</v>
      </c>
      <c r="D157" s="134">
        <v>1030</v>
      </c>
      <c r="E157" s="16">
        <f t="shared" si="21"/>
        <v>391.13924050632914</v>
      </c>
      <c r="F157" s="164">
        <v>1</v>
      </c>
      <c r="G157" s="128">
        <f t="shared" si="24"/>
        <v>391.14</v>
      </c>
      <c r="H157" s="128">
        <f t="shared" si="25"/>
        <v>94.23</v>
      </c>
      <c r="I157" s="150">
        <f t="shared" si="26"/>
        <v>485.37</v>
      </c>
    </row>
    <row r="158" spans="1:9" x14ac:dyDescent="0.25">
      <c r="A158" s="216" t="s">
        <v>612</v>
      </c>
      <c r="B158" s="655">
        <v>176</v>
      </c>
      <c r="C158" s="128">
        <f t="shared" si="23"/>
        <v>1.1139240506329113</v>
      </c>
      <c r="D158" s="134">
        <v>1030</v>
      </c>
      <c r="E158" s="16">
        <f t="shared" si="21"/>
        <v>1147.3417721518986</v>
      </c>
      <c r="F158" s="164">
        <v>1</v>
      </c>
      <c r="G158" s="128">
        <f t="shared" si="24"/>
        <v>1147.3399999999999</v>
      </c>
      <c r="H158" s="128">
        <f t="shared" si="25"/>
        <v>276.39</v>
      </c>
      <c r="I158" s="150">
        <f t="shared" si="26"/>
        <v>1423.73</v>
      </c>
    </row>
    <row r="159" spans="1:9" x14ac:dyDescent="0.25">
      <c r="A159" s="216" t="s">
        <v>612</v>
      </c>
      <c r="B159" s="655">
        <v>168</v>
      </c>
      <c r="C159" s="128">
        <f t="shared" si="23"/>
        <v>1.0632911392405062</v>
      </c>
      <c r="D159" s="134">
        <v>1030</v>
      </c>
      <c r="E159" s="16">
        <f t="shared" si="21"/>
        <v>1095.1898734177214</v>
      </c>
      <c r="F159" s="164">
        <v>1</v>
      </c>
      <c r="G159" s="128">
        <f t="shared" si="24"/>
        <v>1095.19</v>
      </c>
      <c r="H159" s="128">
        <f t="shared" si="25"/>
        <v>263.83</v>
      </c>
      <c r="I159" s="150">
        <f t="shared" si="26"/>
        <v>1359.02</v>
      </c>
    </row>
    <row r="160" spans="1:9" x14ac:dyDescent="0.25">
      <c r="A160" s="216" t="s">
        <v>612</v>
      </c>
      <c r="B160" s="655">
        <v>60</v>
      </c>
      <c r="C160" s="128">
        <f t="shared" si="23"/>
        <v>0.379746835443038</v>
      </c>
      <c r="D160" s="134">
        <v>1030</v>
      </c>
      <c r="E160" s="16">
        <f t="shared" si="21"/>
        <v>391.13924050632914</v>
      </c>
      <c r="F160" s="164">
        <v>1</v>
      </c>
      <c r="G160" s="128">
        <f t="shared" si="24"/>
        <v>391.14</v>
      </c>
      <c r="H160" s="128">
        <f t="shared" si="25"/>
        <v>94.23</v>
      </c>
      <c r="I160" s="150">
        <f t="shared" si="26"/>
        <v>485.37</v>
      </c>
    </row>
    <row r="161" spans="1:9" x14ac:dyDescent="0.25">
      <c r="A161" s="216" t="s">
        <v>612</v>
      </c>
      <c r="B161" s="655">
        <v>32</v>
      </c>
      <c r="C161" s="128">
        <f t="shared" si="23"/>
        <v>0.20253164556962025</v>
      </c>
      <c r="D161" s="134">
        <v>1030</v>
      </c>
      <c r="E161" s="16">
        <f t="shared" si="21"/>
        <v>208.60759493670886</v>
      </c>
      <c r="F161" s="164">
        <v>1</v>
      </c>
      <c r="G161" s="128">
        <f t="shared" si="24"/>
        <v>208.61</v>
      </c>
      <c r="H161" s="128">
        <f t="shared" si="25"/>
        <v>50.25</v>
      </c>
      <c r="I161" s="150">
        <f t="shared" si="26"/>
        <v>258.86</v>
      </c>
    </row>
    <row r="162" spans="1:9" x14ac:dyDescent="0.25">
      <c r="A162" s="216" t="s">
        <v>612</v>
      </c>
      <c r="B162" s="655">
        <v>192</v>
      </c>
      <c r="C162" s="128">
        <f t="shared" si="23"/>
        <v>1.2151898734177216</v>
      </c>
      <c r="D162" s="134">
        <v>1030</v>
      </c>
      <c r="E162" s="16">
        <f t="shared" si="21"/>
        <v>1251.6455696202531</v>
      </c>
      <c r="F162" s="164">
        <v>1</v>
      </c>
      <c r="G162" s="128">
        <f t="shared" si="24"/>
        <v>1251.6500000000001</v>
      </c>
      <c r="H162" s="128">
        <f t="shared" si="25"/>
        <v>301.52</v>
      </c>
      <c r="I162" s="150">
        <f t="shared" si="26"/>
        <v>1553.17</v>
      </c>
    </row>
    <row r="163" spans="1:9" x14ac:dyDescent="0.25">
      <c r="A163" s="216" t="s">
        <v>612</v>
      </c>
      <c r="B163" s="655">
        <v>96</v>
      </c>
      <c r="C163" s="128">
        <f t="shared" si="23"/>
        <v>0.60759493670886078</v>
      </c>
      <c r="D163" s="134">
        <v>1030</v>
      </c>
      <c r="E163" s="16">
        <f t="shared" si="21"/>
        <v>625.82278481012656</v>
      </c>
      <c r="F163" s="164">
        <v>1</v>
      </c>
      <c r="G163" s="128">
        <f t="shared" si="24"/>
        <v>625.82000000000005</v>
      </c>
      <c r="H163" s="128">
        <f t="shared" si="25"/>
        <v>150.76</v>
      </c>
      <c r="I163" s="150">
        <f t="shared" si="26"/>
        <v>776.58</v>
      </c>
    </row>
    <row r="164" spans="1:9" x14ac:dyDescent="0.25">
      <c r="A164" s="216" t="s">
        <v>612</v>
      </c>
      <c r="B164" s="655">
        <v>158</v>
      </c>
      <c r="C164" s="128">
        <f t="shared" si="23"/>
        <v>1</v>
      </c>
      <c r="D164" s="134">
        <v>1030</v>
      </c>
      <c r="E164" s="16">
        <f t="shared" si="21"/>
        <v>1030</v>
      </c>
      <c r="F164" s="164">
        <v>1</v>
      </c>
      <c r="G164" s="128">
        <f t="shared" si="24"/>
        <v>1030</v>
      </c>
      <c r="H164" s="128">
        <f t="shared" si="25"/>
        <v>248.13</v>
      </c>
      <c r="I164" s="150">
        <f t="shared" si="26"/>
        <v>1278.1300000000001</v>
      </c>
    </row>
    <row r="165" spans="1:9" x14ac:dyDescent="0.25">
      <c r="A165" s="216" t="s">
        <v>612</v>
      </c>
      <c r="B165" s="655">
        <v>168</v>
      </c>
      <c r="C165" s="128">
        <f t="shared" si="23"/>
        <v>1.0632911392405062</v>
      </c>
      <c r="D165" s="134">
        <v>1030</v>
      </c>
      <c r="E165" s="16">
        <f t="shared" si="21"/>
        <v>1095.1898734177214</v>
      </c>
      <c r="F165" s="164">
        <v>1</v>
      </c>
      <c r="G165" s="128">
        <f t="shared" si="24"/>
        <v>1095.19</v>
      </c>
      <c r="H165" s="128">
        <f t="shared" si="25"/>
        <v>263.83</v>
      </c>
      <c r="I165" s="150">
        <f t="shared" si="26"/>
        <v>1359.02</v>
      </c>
    </row>
    <row r="166" spans="1:9" x14ac:dyDescent="0.25">
      <c r="A166" s="216" t="s">
        <v>612</v>
      </c>
      <c r="B166" s="655">
        <v>204</v>
      </c>
      <c r="C166" s="128">
        <f t="shared" si="23"/>
        <v>1.2911392405063291</v>
      </c>
      <c r="D166" s="134">
        <v>1030</v>
      </c>
      <c r="E166" s="16">
        <f t="shared" si="21"/>
        <v>1329.873417721519</v>
      </c>
      <c r="F166" s="164">
        <v>1</v>
      </c>
      <c r="G166" s="128">
        <f t="shared" si="24"/>
        <v>1329.87</v>
      </c>
      <c r="H166" s="128">
        <f t="shared" si="25"/>
        <v>320.37</v>
      </c>
      <c r="I166" s="150">
        <f t="shared" si="26"/>
        <v>1650.2399999999998</v>
      </c>
    </row>
    <row r="167" spans="1:9" x14ac:dyDescent="0.25">
      <c r="A167" s="216" t="s">
        <v>612</v>
      </c>
      <c r="B167" s="655">
        <v>36</v>
      </c>
      <c r="C167" s="128">
        <f t="shared" si="23"/>
        <v>0.22784810126582278</v>
      </c>
      <c r="D167" s="134">
        <v>1030</v>
      </c>
      <c r="E167" s="16">
        <f t="shared" si="21"/>
        <v>234.68354430379745</v>
      </c>
      <c r="F167" s="164">
        <v>1</v>
      </c>
      <c r="G167" s="128">
        <f t="shared" si="24"/>
        <v>234.68</v>
      </c>
      <c r="H167" s="128">
        <f t="shared" si="25"/>
        <v>56.53</v>
      </c>
      <c r="I167" s="150">
        <f t="shared" si="26"/>
        <v>291.21000000000004</v>
      </c>
    </row>
    <row r="168" spans="1:9" x14ac:dyDescent="0.25">
      <c r="A168" s="216" t="s">
        <v>612</v>
      </c>
      <c r="B168" s="655">
        <v>176</v>
      </c>
      <c r="C168" s="128">
        <f t="shared" si="23"/>
        <v>1.1139240506329113</v>
      </c>
      <c r="D168" s="134">
        <v>1030</v>
      </c>
      <c r="E168" s="16">
        <f t="shared" si="21"/>
        <v>1147.3417721518986</v>
      </c>
      <c r="F168" s="164">
        <v>1</v>
      </c>
      <c r="G168" s="128">
        <f t="shared" si="24"/>
        <v>1147.3399999999999</v>
      </c>
      <c r="H168" s="128">
        <f t="shared" si="25"/>
        <v>276.39</v>
      </c>
      <c r="I168" s="150">
        <f t="shared" si="26"/>
        <v>1423.73</v>
      </c>
    </row>
    <row r="169" spans="1:9" x14ac:dyDescent="0.25">
      <c r="A169" s="216" t="s">
        <v>612</v>
      </c>
      <c r="B169" s="655">
        <v>150</v>
      </c>
      <c r="C169" s="128">
        <f t="shared" si="23"/>
        <v>0.94936708860759489</v>
      </c>
      <c r="D169" s="134">
        <v>1030</v>
      </c>
      <c r="E169" s="16">
        <f t="shared" si="21"/>
        <v>977.84810126582272</v>
      </c>
      <c r="F169" s="164">
        <v>1</v>
      </c>
      <c r="G169" s="128">
        <f t="shared" si="24"/>
        <v>977.85</v>
      </c>
      <c r="H169" s="128">
        <f t="shared" si="25"/>
        <v>235.56</v>
      </c>
      <c r="I169" s="150">
        <f t="shared" si="26"/>
        <v>1213.4100000000001</v>
      </c>
    </row>
    <row r="170" spans="1:9" x14ac:dyDescent="0.25">
      <c r="A170" s="216" t="s">
        <v>612</v>
      </c>
      <c r="B170" s="655">
        <v>158</v>
      </c>
      <c r="C170" s="128">
        <f t="shared" si="23"/>
        <v>1</v>
      </c>
      <c r="D170" s="134">
        <v>1185</v>
      </c>
      <c r="E170" s="16">
        <f t="shared" si="21"/>
        <v>1185</v>
      </c>
      <c r="F170" s="164">
        <v>1</v>
      </c>
      <c r="G170" s="128">
        <f t="shared" si="24"/>
        <v>1185</v>
      </c>
      <c r="H170" s="128">
        <f t="shared" si="25"/>
        <v>285.47000000000003</v>
      </c>
      <c r="I170" s="150">
        <f t="shared" si="26"/>
        <v>1470.47</v>
      </c>
    </row>
    <row r="171" spans="1:9" x14ac:dyDescent="0.25">
      <c r="A171" s="216" t="s">
        <v>612</v>
      </c>
      <c r="B171" s="655">
        <v>36</v>
      </c>
      <c r="C171" s="128">
        <f t="shared" si="23"/>
        <v>0.22784810126582278</v>
      </c>
      <c r="D171" s="134">
        <v>1185</v>
      </c>
      <c r="E171" s="16">
        <f t="shared" si="21"/>
        <v>270</v>
      </c>
      <c r="F171" s="164">
        <v>1</v>
      </c>
      <c r="G171" s="128">
        <f t="shared" si="24"/>
        <v>270</v>
      </c>
      <c r="H171" s="128">
        <f t="shared" si="25"/>
        <v>65.040000000000006</v>
      </c>
      <c r="I171" s="150">
        <f t="shared" si="26"/>
        <v>335.04</v>
      </c>
    </row>
    <row r="172" spans="1:9" ht="49.5" x14ac:dyDescent="0.25">
      <c r="A172" s="640" t="s">
        <v>9</v>
      </c>
      <c r="B172" s="657">
        <f>SUM(B173:B178)</f>
        <v>976</v>
      </c>
      <c r="C172" s="602">
        <f t="shared" ref="C172:I172" si="31">SUM(C173:C178)</f>
        <v>6.1772151898734178</v>
      </c>
      <c r="D172" s="648"/>
      <c r="E172" s="648"/>
      <c r="F172" s="680"/>
      <c r="G172" s="602">
        <f t="shared" si="31"/>
        <v>4676.16</v>
      </c>
      <c r="H172" s="602">
        <f t="shared" si="31"/>
        <v>1126.48</v>
      </c>
      <c r="I172" s="603">
        <f t="shared" si="31"/>
        <v>5802.64</v>
      </c>
    </row>
    <row r="173" spans="1:9" x14ac:dyDescent="0.25">
      <c r="A173" s="216" t="s">
        <v>49</v>
      </c>
      <c r="B173" s="655">
        <v>184</v>
      </c>
      <c r="C173" s="128">
        <f t="shared" si="23"/>
        <v>1.1645569620253164</v>
      </c>
      <c r="D173" s="134">
        <v>757</v>
      </c>
      <c r="E173" s="16">
        <f t="shared" ref="E173:E236" si="32">C173*D173</f>
        <v>881.56962025316454</v>
      </c>
      <c r="F173" s="164">
        <v>1</v>
      </c>
      <c r="G173" s="128">
        <f t="shared" si="24"/>
        <v>881.57</v>
      </c>
      <c r="H173" s="128">
        <f t="shared" si="25"/>
        <v>212.37</v>
      </c>
      <c r="I173" s="150">
        <f t="shared" si="26"/>
        <v>1093.94</v>
      </c>
    </row>
    <row r="174" spans="1:9" x14ac:dyDescent="0.25">
      <c r="A174" s="216" t="s">
        <v>49</v>
      </c>
      <c r="B174" s="655">
        <v>60</v>
      </c>
      <c r="C174" s="128">
        <f t="shared" si="23"/>
        <v>0.379746835443038</v>
      </c>
      <c r="D174" s="134">
        <v>757</v>
      </c>
      <c r="E174" s="16">
        <f t="shared" si="32"/>
        <v>287.46835443037975</v>
      </c>
      <c r="F174" s="164">
        <v>1</v>
      </c>
      <c r="G174" s="128">
        <f t="shared" si="24"/>
        <v>287.47000000000003</v>
      </c>
      <c r="H174" s="128">
        <f t="shared" si="25"/>
        <v>69.25</v>
      </c>
      <c r="I174" s="150">
        <f t="shared" si="26"/>
        <v>356.72</v>
      </c>
    </row>
    <row r="175" spans="1:9" x14ac:dyDescent="0.25">
      <c r="A175" s="216" t="s">
        <v>49</v>
      </c>
      <c r="B175" s="655">
        <v>216</v>
      </c>
      <c r="C175" s="128">
        <f t="shared" si="23"/>
        <v>1.3670886075949367</v>
      </c>
      <c r="D175" s="134">
        <v>757</v>
      </c>
      <c r="E175" s="16">
        <f t="shared" si="32"/>
        <v>1034.8860759493671</v>
      </c>
      <c r="F175" s="164">
        <v>1</v>
      </c>
      <c r="G175" s="128">
        <f t="shared" si="24"/>
        <v>1034.8900000000001</v>
      </c>
      <c r="H175" s="128">
        <f t="shared" si="25"/>
        <v>249.31</v>
      </c>
      <c r="I175" s="150">
        <f t="shared" si="26"/>
        <v>1284.2</v>
      </c>
    </row>
    <row r="176" spans="1:9" x14ac:dyDescent="0.25">
      <c r="A176" s="216" t="s">
        <v>49</v>
      </c>
      <c r="B176" s="655">
        <v>180</v>
      </c>
      <c r="C176" s="128">
        <f t="shared" si="23"/>
        <v>1.139240506329114</v>
      </c>
      <c r="D176" s="134">
        <v>757</v>
      </c>
      <c r="E176" s="16">
        <f t="shared" si="32"/>
        <v>862.4050632911393</v>
      </c>
      <c r="F176" s="164">
        <v>1</v>
      </c>
      <c r="G176" s="128">
        <f t="shared" si="24"/>
        <v>862.41</v>
      </c>
      <c r="H176" s="128">
        <f t="shared" si="25"/>
        <v>207.75</v>
      </c>
      <c r="I176" s="150">
        <f t="shared" si="26"/>
        <v>1070.1599999999999</v>
      </c>
    </row>
    <row r="177" spans="1:9" x14ac:dyDescent="0.25">
      <c r="A177" s="216" t="s">
        <v>49</v>
      </c>
      <c r="B177" s="655">
        <v>228</v>
      </c>
      <c r="C177" s="128">
        <f t="shared" si="23"/>
        <v>1.4430379746835442</v>
      </c>
      <c r="D177" s="134">
        <v>757</v>
      </c>
      <c r="E177" s="16">
        <f t="shared" si="32"/>
        <v>1092.379746835443</v>
      </c>
      <c r="F177" s="164">
        <v>1</v>
      </c>
      <c r="G177" s="128">
        <f t="shared" si="24"/>
        <v>1092.3800000000001</v>
      </c>
      <c r="H177" s="128">
        <f t="shared" si="25"/>
        <v>263.14999999999998</v>
      </c>
      <c r="I177" s="150">
        <f t="shared" si="26"/>
        <v>1355.5300000000002</v>
      </c>
    </row>
    <row r="178" spans="1:9" x14ac:dyDescent="0.25">
      <c r="A178" s="216" t="s">
        <v>49</v>
      </c>
      <c r="B178" s="655">
        <v>108</v>
      </c>
      <c r="C178" s="128">
        <f t="shared" si="23"/>
        <v>0.68354430379746833</v>
      </c>
      <c r="D178" s="134">
        <v>757</v>
      </c>
      <c r="E178" s="16">
        <f t="shared" si="32"/>
        <v>517.44303797468353</v>
      </c>
      <c r="F178" s="164">
        <v>1</v>
      </c>
      <c r="G178" s="128">
        <f t="shared" si="24"/>
        <v>517.44000000000005</v>
      </c>
      <c r="H178" s="128">
        <f t="shared" si="25"/>
        <v>124.65</v>
      </c>
      <c r="I178" s="150">
        <f t="shared" si="26"/>
        <v>642.09</v>
      </c>
    </row>
    <row r="179" spans="1:9" ht="33" x14ac:dyDescent="0.25">
      <c r="A179" s="640" t="s">
        <v>7</v>
      </c>
      <c r="B179" s="657">
        <f>SUM(B180:B189)</f>
        <v>865</v>
      </c>
      <c r="C179" s="602">
        <f t="shared" ref="C179:I179" si="33">SUM(C180:C189)</f>
        <v>5.4746835443037964</v>
      </c>
      <c r="D179" s="648"/>
      <c r="E179" s="648"/>
      <c r="F179" s="680"/>
      <c r="G179" s="602">
        <f t="shared" si="33"/>
        <v>4010.2499999999995</v>
      </c>
      <c r="H179" s="602">
        <f t="shared" si="33"/>
        <v>966.07</v>
      </c>
      <c r="I179" s="603">
        <f t="shared" si="33"/>
        <v>4976.3200000000006</v>
      </c>
    </row>
    <row r="180" spans="1:9" x14ac:dyDescent="0.25">
      <c r="A180" s="216" t="s">
        <v>948</v>
      </c>
      <c r="B180" s="655">
        <v>96</v>
      </c>
      <c r="C180" s="128">
        <f t="shared" si="23"/>
        <v>0.60759493670886078</v>
      </c>
      <c r="D180" s="134">
        <v>903</v>
      </c>
      <c r="E180" s="16">
        <f t="shared" si="32"/>
        <v>548.65822784810132</v>
      </c>
      <c r="F180" s="164">
        <v>1</v>
      </c>
      <c r="G180" s="128">
        <f t="shared" si="24"/>
        <v>548.66</v>
      </c>
      <c r="H180" s="128">
        <f t="shared" si="25"/>
        <v>132.16999999999999</v>
      </c>
      <c r="I180" s="150">
        <f t="shared" si="26"/>
        <v>680.82999999999993</v>
      </c>
    </row>
    <row r="181" spans="1:9" x14ac:dyDescent="0.25">
      <c r="A181" s="216" t="s">
        <v>63</v>
      </c>
      <c r="B181" s="655">
        <v>87</v>
      </c>
      <c r="C181" s="128">
        <f t="shared" ref="C181:C244" si="34">B181/158</f>
        <v>0.55063291139240511</v>
      </c>
      <c r="D181" s="134">
        <v>760</v>
      </c>
      <c r="E181" s="16">
        <f t="shared" si="32"/>
        <v>418.48101265822788</v>
      </c>
      <c r="F181" s="164">
        <v>1</v>
      </c>
      <c r="G181" s="128">
        <f t="shared" ref="G181:G244" si="35">ROUND(E181*F181,2)</f>
        <v>418.48</v>
      </c>
      <c r="H181" s="128">
        <f t="shared" ref="H181:H244" si="36">ROUND(G181*0.2409,2)</f>
        <v>100.81</v>
      </c>
      <c r="I181" s="150">
        <f t="shared" ref="I181:I244" si="37">G181+H181</f>
        <v>519.29</v>
      </c>
    </row>
    <row r="182" spans="1:9" x14ac:dyDescent="0.25">
      <c r="A182" s="216" t="s">
        <v>63</v>
      </c>
      <c r="B182" s="655">
        <v>84</v>
      </c>
      <c r="C182" s="128">
        <f t="shared" si="34"/>
        <v>0.53164556962025311</v>
      </c>
      <c r="D182" s="134">
        <v>705</v>
      </c>
      <c r="E182" s="16">
        <f t="shared" si="32"/>
        <v>374.81012658227843</v>
      </c>
      <c r="F182" s="164">
        <v>1</v>
      </c>
      <c r="G182" s="128">
        <f t="shared" si="35"/>
        <v>374.81</v>
      </c>
      <c r="H182" s="128">
        <f t="shared" si="36"/>
        <v>90.29</v>
      </c>
      <c r="I182" s="150">
        <f t="shared" si="37"/>
        <v>465.1</v>
      </c>
    </row>
    <row r="183" spans="1:9" x14ac:dyDescent="0.25">
      <c r="A183" s="216" t="s">
        <v>63</v>
      </c>
      <c r="B183" s="655">
        <v>68</v>
      </c>
      <c r="C183" s="128">
        <f t="shared" si="34"/>
        <v>0.43037974683544306</v>
      </c>
      <c r="D183" s="134">
        <v>705</v>
      </c>
      <c r="E183" s="16">
        <f t="shared" si="32"/>
        <v>303.41772151898738</v>
      </c>
      <c r="F183" s="164">
        <v>1</v>
      </c>
      <c r="G183" s="128">
        <f t="shared" si="35"/>
        <v>303.42</v>
      </c>
      <c r="H183" s="128">
        <f t="shared" si="36"/>
        <v>73.09</v>
      </c>
      <c r="I183" s="150">
        <f t="shared" si="37"/>
        <v>376.51</v>
      </c>
    </row>
    <row r="184" spans="1:9" x14ac:dyDescent="0.25">
      <c r="A184" s="216" t="s">
        <v>63</v>
      </c>
      <c r="B184" s="655">
        <v>36</v>
      </c>
      <c r="C184" s="128">
        <f t="shared" si="34"/>
        <v>0.22784810126582278</v>
      </c>
      <c r="D184" s="134">
        <v>705</v>
      </c>
      <c r="E184" s="16">
        <f t="shared" si="32"/>
        <v>160.63291139240505</v>
      </c>
      <c r="F184" s="164">
        <v>1</v>
      </c>
      <c r="G184" s="128">
        <f t="shared" si="35"/>
        <v>160.63</v>
      </c>
      <c r="H184" s="128">
        <f t="shared" si="36"/>
        <v>38.700000000000003</v>
      </c>
      <c r="I184" s="150">
        <f t="shared" si="37"/>
        <v>199.32999999999998</v>
      </c>
    </row>
    <row r="185" spans="1:9" x14ac:dyDescent="0.25">
      <c r="A185" s="216" t="s">
        <v>63</v>
      </c>
      <c r="B185" s="655">
        <v>132</v>
      </c>
      <c r="C185" s="128">
        <f t="shared" si="34"/>
        <v>0.83544303797468356</v>
      </c>
      <c r="D185" s="134">
        <v>705</v>
      </c>
      <c r="E185" s="16">
        <f t="shared" si="32"/>
        <v>588.98734177215192</v>
      </c>
      <c r="F185" s="164">
        <v>1</v>
      </c>
      <c r="G185" s="128">
        <f t="shared" si="35"/>
        <v>588.99</v>
      </c>
      <c r="H185" s="128">
        <f t="shared" si="36"/>
        <v>141.88999999999999</v>
      </c>
      <c r="I185" s="150">
        <f t="shared" si="37"/>
        <v>730.88</v>
      </c>
    </row>
    <row r="186" spans="1:9" x14ac:dyDescent="0.25">
      <c r="A186" s="216" t="s">
        <v>63</v>
      </c>
      <c r="B186" s="655">
        <v>48</v>
      </c>
      <c r="C186" s="128">
        <f t="shared" si="34"/>
        <v>0.30379746835443039</v>
      </c>
      <c r="D186" s="134">
        <v>705</v>
      </c>
      <c r="E186" s="16">
        <f t="shared" si="32"/>
        <v>214.17721518987344</v>
      </c>
      <c r="F186" s="164">
        <v>1</v>
      </c>
      <c r="G186" s="128">
        <f t="shared" si="35"/>
        <v>214.18</v>
      </c>
      <c r="H186" s="128">
        <f t="shared" si="36"/>
        <v>51.6</v>
      </c>
      <c r="I186" s="150">
        <f t="shared" si="37"/>
        <v>265.78000000000003</v>
      </c>
    </row>
    <row r="187" spans="1:9" x14ac:dyDescent="0.25">
      <c r="A187" s="216" t="s">
        <v>63</v>
      </c>
      <c r="B187" s="655">
        <v>112</v>
      </c>
      <c r="C187" s="128">
        <f t="shared" si="34"/>
        <v>0.70886075949367089</v>
      </c>
      <c r="D187" s="134">
        <v>705</v>
      </c>
      <c r="E187" s="16">
        <f t="shared" si="32"/>
        <v>499.74683544303798</v>
      </c>
      <c r="F187" s="164">
        <v>1</v>
      </c>
      <c r="G187" s="128">
        <f t="shared" si="35"/>
        <v>499.75</v>
      </c>
      <c r="H187" s="128">
        <f t="shared" si="36"/>
        <v>120.39</v>
      </c>
      <c r="I187" s="150">
        <f t="shared" si="37"/>
        <v>620.14</v>
      </c>
    </row>
    <row r="188" spans="1:9" x14ac:dyDescent="0.25">
      <c r="A188" s="216" t="s">
        <v>63</v>
      </c>
      <c r="B188" s="655">
        <v>118</v>
      </c>
      <c r="C188" s="128">
        <f t="shared" si="34"/>
        <v>0.74683544303797467</v>
      </c>
      <c r="D188" s="134">
        <v>705</v>
      </c>
      <c r="E188" s="16">
        <f t="shared" si="32"/>
        <v>526.51898734177212</v>
      </c>
      <c r="F188" s="164">
        <v>1</v>
      </c>
      <c r="G188" s="128">
        <f t="shared" si="35"/>
        <v>526.52</v>
      </c>
      <c r="H188" s="128">
        <f t="shared" si="36"/>
        <v>126.84</v>
      </c>
      <c r="I188" s="150">
        <f t="shared" si="37"/>
        <v>653.36</v>
      </c>
    </row>
    <row r="189" spans="1:9" x14ac:dyDescent="0.25">
      <c r="A189" s="216" t="s">
        <v>63</v>
      </c>
      <c r="B189" s="655">
        <v>84</v>
      </c>
      <c r="C189" s="128">
        <f t="shared" si="34"/>
        <v>0.53164556962025311</v>
      </c>
      <c r="D189" s="134">
        <v>705</v>
      </c>
      <c r="E189" s="16">
        <f t="shared" si="32"/>
        <v>374.81012658227843</v>
      </c>
      <c r="F189" s="164">
        <v>1</v>
      </c>
      <c r="G189" s="128">
        <f t="shared" si="35"/>
        <v>374.81</v>
      </c>
      <c r="H189" s="128">
        <f t="shared" si="36"/>
        <v>90.29</v>
      </c>
      <c r="I189" s="150">
        <f t="shared" si="37"/>
        <v>465.1</v>
      </c>
    </row>
    <row r="190" spans="1:9" x14ac:dyDescent="0.25">
      <c r="A190" s="636" t="s">
        <v>583</v>
      </c>
      <c r="B190" s="659">
        <f>B191+B197+B227+B238</f>
        <v>7295.9979999999996</v>
      </c>
      <c r="C190" s="664">
        <f t="shared" ref="C190:I190" si="38">C191+C197+C227+C238</f>
        <v>46.177202531645563</v>
      </c>
      <c r="D190" s="649"/>
      <c r="E190" s="649"/>
      <c r="F190" s="681"/>
      <c r="G190" s="664">
        <f t="shared" si="38"/>
        <v>43184.51</v>
      </c>
      <c r="H190" s="664">
        <f t="shared" si="38"/>
        <v>10403.130000000001</v>
      </c>
      <c r="I190" s="669">
        <f t="shared" si="38"/>
        <v>53587.640000000007</v>
      </c>
    </row>
    <row r="191" spans="1:9" ht="33" x14ac:dyDescent="0.25">
      <c r="A191" s="640" t="s">
        <v>10</v>
      </c>
      <c r="B191" s="654">
        <f>SUM(B192:B196)</f>
        <v>489.01800000000003</v>
      </c>
      <c r="C191" s="45">
        <f t="shared" ref="C191:I191" si="39">SUM(C192:C196)</f>
        <v>3.0950506329113923</v>
      </c>
      <c r="D191" s="46"/>
      <c r="E191" s="46"/>
      <c r="F191" s="127"/>
      <c r="G191" s="45">
        <f t="shared" si="39"/>
        <v>5355.2999999999993</v>
      </c>
      <c r="H191" s="45">
        <f t="shared" si="39"/>
        <v>1290.08</v>
      </c>
      <c r="I191" s="47">
        <f t="shared" si="39"/>
        <v>6645.380000000001</v>
      </c>
    </row>
    <row r="192" spans="1:9" x14ac:dyDescent="0.25">
      <c r="A192" s="216" t="s">
        <v>26</v>
      </c>
      <c r="B192" s="658">
        <v>158</v>
      </c>
      <c r="C192" s="128">
        <f t="shared" si="34"/>
        <v>1</v>
      </c>
      <c r="D192" s="16">
        <v>1844</v>
      </c>
      <c r="E192" s="16">
        <f t="shared" si="32"/>
        <v>1844</v>
      </c>
      <c r="F192" s="129">
        <v>1</v>
      </c>
      <c r="G192" s="128">
        <f t="shared" si="35"/>
        <v>1844</v>
      </c>
      <c r="H192" s="128">
        <f t="shared" si="36"/>
        <v>444.22</v>
      </c>
      <c r="I192" s="150">
        <f t="shared" si="37"/>
        <v>2288.2200000000003</v>
      </c>
    </row>
    <row r="193" spans="1:9" x14ac:dyDescent="0.25">
      <c r="A193" s="216" t="s">
        <v>26</v>
      </c>
      <c r="B193" s="658">
        <v>142</v>
      </c>
      <c r="C193" s="128">
        <f t="shared" si="34"/>
        <v>0.89873417721518989</v>
      </c>
      <c r="D193" s="16">
        <v>1676</v>
      </c>
      <c r="E193" s="16">
        <f t="shared" si="32"/>
        <v>1506.2784810126582</v>
      </c>
      <c r="F193" s="129">
        <v>1</v>
      </c>
      <c r="G193" s="128">
        <f t="shared" si="35"/>
        <v>1506.28</v>
      </c>
      <c r="H193" s="128">
        <f t="shared" si="36"/>
        <v>362.86</v>
      </c>
      <c r="I193" s="150">
        <f t="shared" si="37"/>
        <v>1869.1399999999999</v>
      </c>
    </row>
    <row r="194" spans="1:9" x14ac:dyDescent="0.25">
      <c r="A194" s="216" t="s">
        <v>26</v>
      </c>
      <c r="B194" s="658">
        <v>78.018000000000001</v>
      </c>
      <c r="C194" s="128">
        <f t="shared" si="34"/>
        <v>0.49378481012658226</v>
      </c>
      <c r="D194" s="16">
        <v>1676</v>
      </c>
      <c r="E194" s="16">
        <f t="shared" si="32"/>
        <v>827.58334177215193</v>
      </c>
      <c r="F194" s="129">
        <v>1</v>
      </c>
      <c r="G194" s="128">
        <f t="shared" si="35"/>
        <v>827.58</v>
      </c>
      <c r="H194" s="128">
        <f t="shared" si="36"/>
        <v>199.36</v>
      </c>
      <c r="I194" s="150">
        <f t="shared" si="37"/>
        <v>1026.94</v>
      </c>
    </row>
    <row r="195" spans="1:9" x14ac:dyDescent="0.25">
      <c r="A195" s="216" t="s">
        <v>26</v>
      </c>
      <c r="B195" s="658">
        <v>79</v>
      </c>
      <c r="C195" s="128">
        <f t="shared" si="34"/>
        <v>0.5</v>
      </c>
      <c r="D195" s="16">
        <v>1676</v>
      </c>
      <c r="E195" s="16">
        <f t="shared" si="32"/>
        <v>838</v>
      </c>
      <c r="F195" s="129">
        <v>1</v>
      </c>
      <c r="G195" s="128">
        <f t="shared" si="35"/>
        <v>838</v>
      </c>
      <c r="H195" s="128">
        <f t="shared" si="36"/>
        <v>201.87</v>
      </c>
      <c r="I195" s="150">
        <f t="shared" si="37"/>
        <v>1039.8699999999999</v>
      </c>
    </row>
    <row r="196" spans="1:9" x14ac:dyDescent="0.25">
      <c r="A196" s="216" t="s">
        <v>26</v>
      </c>
      <c r="B196" s="658">
        <v>32</v>
      </c>
      <c r="C196" s="128">
        <f t="shared" si="34"/>
        <v>0.20253164556962025</v>
      </c>
      <c r="D196" s="16">
        <v>1676</v>
      </c>
      <c r="E196" s="16">
        <f t="shared" si="32"/>
        <v>339.44303797468353</v>
      </c>
      <c r="F196" s="129">
        <v>1</v>
      </c>
      <c r="G196" s="128">
        <f t="shared" si="35"/>
        <v>339.44</v>
      </c>
      <c r="H196" s="128">
        <f t="shared" si="36"/>
        <v>81.77</v>
      </c>
      <c r="I196" s="150">
        <f t="shared" si="37"/>
        <v>421.21</v>
      </c>
    </row>
    <row r="197" spans="1:9" ht="49.5" x14ac:dyDescent="0.25">
      <c r="A197" s="640" t="s">
        <v>8</v>
      </c>
      <c r="B197" s="654">
        <f>SUM(B198:B226)</f>
        <v>3733.98</v>
      </c>
      <c r="C197" s="45">
        <f t="shared" ref="C197:I197" si="40">SUM(C198:C226)</f>
        <v>23.632784810126577</v>
      </c>
      <c r="D197" s="46"/>
      <c r="E197" s="46"/>
      <c r="F197" s="127"/>
      <c r="G197" s="45">
        <f t="shared" si="40"/>
        <v>23750.85</v>
      </c>
      <c r="H197" s="45">
        <f t="shared" si="40"/>
        <v>5721.59</v>
      </c>
      <c r="I197" s="47">
        <f t="shared" si="40"/>
        <v>29472.440000000002</v>
      </c>
    </row>
    <row r="198" spans="1:9" x14ac:dyDescent="0.25">
      <c r="A198" s="216" t="s">
        <v>612</v>
      </c>
      <c r="B198" s="658">
        <v>112</v>
      </c>
      <c r="C198" s="128">
        <f t="shared" si="34"/>
        <v>0.70886075949367089</v>
      </c>
      <c r="D198" s="16">
        <v>1185</v>
      </c>
      <c r="E198" s="16">
        <f t="shared" si="32"/>
        <v>840</v>
      </c>
      <c r="F198" s="129">
        <v>1</v>
      </c>
      <c r="G198" s="128">
        <f t="shared" si="35"/>
        <v>840</v>
      </c>
      <c r="H198" s="128">
        <f t="shared" si="36"/>
        <v>202.36</v>
      </c>
      <c r="I198" s="150">
        <f t="shared" si="37"/>
        <v>1042.3600000000001</v>
      </c>
    </row>
    <row r="199" spans="1:9" x14ac:dyDescent="0.25">
      <c r="A199" s="216" t="s">
        <v>612</v>
      </c>
      <c r="B199" s="658">
        <v>56</v>
      </c>
      <c r="C199" s="128">
        <f t="shared" si="34"/>
        <v>0.35443037974683544</v>
      </c>
      <c r="D199" s="16">
        <v>1185</v>
      </c>
      <c r="E199" s="16">
        <f t="shared" si="32"/>
        <v>420</v>
      </c>
      <c r="F199" s="129">
        <v>1</v>
      </c>
      <c r="G199" s="128">
        <f t="shared" si="35"/>
        <v>420</v>
      </c>
      <c r="H199" s="128">
        <f t="shared" si="36"/>
        <v>101.18</v>
      </c>
      <c r="I199" s="150">
        <f t="shared" si="37"/>
        <v>521.18000000000006</v>
      </c>
    </row>
    <row r="200" spans="1:9" x14ac:dyDescent="0.25">
      <c r="A200" s="216" t="s">
        <v>612</v>
      </c>
      <c r="B200" s="658">
        <v>32</v>
      </c>
      <c r="C200" s="128">
        <f t="shared" si="34"/>
        <v>0.20253164556962025</v>
      </c>
      <c r="D200" s="16">
        <v>1030</v>
      </c>
      <c r="E200" s="16">
        <f t="shared" si="32"/>
        <v>208.60759493670886</v>
      </c>
      <c r="F200" s="129">
        <v>1</v>
      </c>
      <c r="G200" s="128">
        <f t="shared" si="35"/>
        <v>208.61</v>
      </c>
      <c r="H200" s="128">
        <f t="shared" si="36"/>
        <v>50.25</v>
      </c>
      <c r="I200" s="150">
        <f t="shared" si="37"/>
        <v>258.86</v>
      </c>
    </row>
    <row r="201" spans="1:9" x14ac:dyDescent="0.25">
      <c r="A201" s="216" t="s">
        <v>612</v>
      </c>
      <c r="B201" s="658">
        <v>248</v>
      </c>
      <c r="C201" s="128">
        <f t="shared" si="34"/>
        <v>1.5696202531645569</v>
      </c>
      <c r="D201" s="16">
        <v>1030</v>
      </c>
      <c r="E201" s="16">
        <f t="shared" si="32"/>
        <v>1616.7088607594935</v>
      </c>
      <c r="F201" s="129">
        <v>1</v>
      </c>
      <c r="G201" s="128">
        <f t="shared" si="35"/>
        <v>1616.71</v>
      </c>
      <c r="H201" s="128">
        <f t="shared" si="36"/>
        <v>389.47</v>
      </c>
      <c r="I201" s="150">
        <f t="shared" si="37"/>
        <v>2006.18</v>
      </c>
    </row>
    <row r="202" spans="1:9" x14ac:dyDescent="0.25">
      <c r="A202" s="216" t="s">
        <v>612</v>
      </c>
      <c r="B202" s="658">
        <v>172</v>
      </c>
      <c r="C202" s="128">
        <f t="shared" si="34"/>
        <v>1.0886075949367089</v>
      </c>
      <c r="D202" s="16">
        <v>1030</v>
      </c>
      <c r="E202" s="16">
        <f t="shared" si="32"/>
        <v>1121.2658227848101</v>
      </c>
      <c r="F202" s="129">
        <v>1</v>
      </c>
      <c r="G202" s="128">
        <f t="shared" si="35"/>
        <v>1121.27</v>
      </c>
      <c r="H202" s="128">
        <f t="shared" si="36"/>
        <v>270.11</v>
      </c>
      <c r="I202" s="150">
        <f t="shared" si="37"/>
        <v>1391.38</v>
      </c>
    </row>
    <row r="203" spans="1:9" x14ac:dyDescent="0.25">
      <c r="A203" s="216" t="s">
        <v>612</v>
      </c>
      <c r="B203" s="658">
        <v>208</v>
      </c>
      <c r="C203" s="128">
        <f t="shared" si="34"/>
        <v>1.3164556962025316</v>
      </c>
      <c r="D203" s="16">
        <v>1030</v>
      </c>
      <c r="E203" s="16">
        <f t="shared" si="32"/>
        <v>1355.9493670886075</v>
      </c>
      <c r="F203" s="129">
        <v>1</v>
      </c>
      <c r="G203" s="128">
        <f t="shared" si="35"/>
        <v>1355.95</v>
      </c>
      <c r="H203" s="128">
        <f t="shared" si="36"/>
        <v>326.64999999999998</v>
      </c>
      <c r="I203" s="150">
        <f t="shared" si="37"/>
        <v>1682.6</v>
      </c>
    </row>
    <row r="204" spans="1:9" x14ac:dyDescent="0.25">
      <c r="A204" s="216" t="s">
        <v>612</v>
      </c>
      <c r="B204" s="658">
        <v>88</v>
      </c>
      <c r="C204" s="128">
        <f t="shared" si="34"/>
        <v>0.55696202531645567</v>
      </c>
      <c r="D204" s="16">
        <v>1030</v>
      </c>
      <c r="E204" s="16">
        <f t="shared" si="32"/>
        <v>573.67088607594928</v>
      </c>
      <c r="F204" s="129">
        <v>1</v>
      </c>
      <c r="G204" s="128">
        <f t="shared" si="35"/>
        <v>573.66999999999996</v>
      </c>
      <c r="H204" s="128">
        <f t="shared" si="36"/>
        <v>138.19999999999999</v>
      </c>
      <c r="I204" s="150">
        <f t="shared" si="37"/>
        <v>711.86999999999989</v>
      </c>
    </row>
    <row r="205" spans="1:9" x14ac:dyDescent="0.25">
      <c r="A205" s="216" t="s">
        <v>612</v>
      </c>
      <c r="B205" s="658">
        <v>112</v>
      </c>
      <c r="C205" s="128">
        <f t="shared" si="34"/>
        <v>0.70886075949367089</v>
      </c>
      <c r="D205" s="16">
        <v>1030</v>
      </c>
      <c r="E205" s="16">
        <f t="shared" si="32"/>
        <v>730.12658227848101</v>
      </c>
      <c r="F205" s="129">
        <v>1</v>
      </c>
      <c r="G205" s="128">
        <f t="shared" si="35"/>
        <v>730.13</v>
      </c>
      <c r="H205" s="128">
        <f t="shared" si="36"/>
        <v>175.89</v>
      </c>
      <c r="I205" s="150">
        <f t="shared" si="37"/>
        <v>906.02</v>
      </c>
    </row>
    <row r="206" spans="1:9" x14ac:dyDescent="0.25">
      <c r="A206" s="216" t="s">
        <v>612</v>
      </c>
      <c r="B206" s="658">
        <v>88</v>
      </c>
      <c r="C206" s="128">
        <f t="shared" si="34"/>
        <v>0.55696202531645567</v>
      </c>
      <c r="D206" s="16">
        <v>1030</v>
      </c>
      <c r="E206" s="16">
        <f t="shared" si="32"/>
        <v>573.67088607594928</v>
      </c>
      <c r="F206" s="129">
        <v>1</v>
      </c>
      <c r="G206" s="128">
        <f t="shared" si="35"/>
        <v>573.66999999999996</v>
      </c>
      <c r="H206" s="128">
        <f t="shared" si="36"/>
        <v>138.19999999999999</v>
      </c>
      <c r="I206" s="150">
        <f t="shared" si="37"/>
        <v>711.86999999999989</v>
      </c>
    </row>
    <row r="207" spans="1:9" x14ac:dyDescent="0.25">
      <c r="A207" s="216" t="s">
        <v>612</v>
      </c>
      <c r="B207" s="658">
        <v>127</v>
      </c>
      <c r="C207" s="128">
        <f t="shared" si="34"/>
        <v>0.80379746835443033</v>
      </c>
      <c r="D207" s="16">
        <v>1030</v>
      </c>
      <c r="E207" s="16">
        <f t="shared" si="32"/>
        <v>827.91139240506322</v>
      </c>
      <c r="F207" s="129">
        <v>1</v>
      </c>
      <c r="G207" s="128">
        <f t="shared" si="35"/>
        <v>827.91</v>
      </c>
      <c r="H207" s="128">
        <f t="shared" si="36"/>
        <v>199.44</v>
      </c>
      <c r="I207" s="150">
        <f t="shared" si="37"/>
        <v>1027.3499999999999</v>
      </c>
    </row>
    <row r="208" spans="1:9" x14ac:dyDescent="0.25">
      <c r="A208" s="216" t="s">
        <v>612</v>
      </c>
      <c r="B208" s="658">
        <v>24</v>
      </c>
      <c r="C208" s="128">
        <f t="shared" si="34"/>
        <v>0.15189873417721519</v>
      </c>
      <c r="D208" s="16">
        <v>1030</v>
      </c>
      <c r="E208" s="16">
        <f t="shared" si="32"/>
        <v>156.45569620253164</v>
      </c>
      <c r="F208" s="129">
        <v>1</v>
      </c>
      <c r="G208" s="128">
        <f t="shared" si="35"/>
        <v>156.46</v>
      </c>
      <c r="H208" s="128">
        <f t="shared" si="36"/>
        <v>37.69</v>
      </c>
      <c r="I208" s="150">
        <f t="shared" si="37"/>
        <v>194.15</v>
      </c>
    </row>
    <row r="209" spans="1:9" x14ac:dyDescent="0.25">
      <c r="A209" s="216" t="s">
        <v>612</v>
      </c>
      <c r="B209" s="658">
        <v>80</v>
      </c>
      <c r="C209" s="128">
        <f t="shared" si="34"/>
        <v>0.50632911392405067</v>
      </c>
      <c r="D209" s="16">
        <v>1030</v>
      </c>
      <c r="E209" s="16">
        <f t="shared" si="32"/>
        <v>521.51898734177223</v>
      </c>
      <c r="F209" s="129">
        <v>1</v>
      </c>
      <c r="G209" s="128">
        <f t="shared" si="35"/>
        <v>521.52</v>
      </c>
      <c r="H209" s="128">
        <f t="shared" si="36"/>
        <v>125.63</v>
      </c>
      <c r="I209" s="150">
        <f t="shared" si="37"/>
        <v>647.15</v>
      </c>
    </row>
    <row r="210" spans="1:9" x14ac:dyDescent="0.25">
      <c r="A210" s="216" t="s">
        <v>612</v>
      </c>
      <c r="B210" s="658">
        <v>88</v>
      </c>
      <c r="C210" s="128">
        <f t="shared" si="34"/>
        <v>0.55696202531645567</v>
      </c>
      <c r="D210" s="16">
        <v>1030</v>
      </c>
      <c r="E210" s="16">
        <f t="shared" si="32"/>
        <v>573.67088607594928</v>
      </c>
      <c r="F210" s="129">
        <v>1</v>
      </c>
      <c r="G210" s="128">
        <f t="shared" si="35"/>
        <v>573.66999999999996</v>
      </c>
      <c r="H210" s="128">
        <f t="shared" si="36"/>
        <v>138.19999999999999</v>
      </c>
      <c r="I210" s="150">
        <f t="shared" si="37"/>
        <v>711.86999999999989</v>
      </c>
    </row>
    <row r="211" spans="1:9" x14ac:dyDescent="0.25">
      <c r="A211" s="216" t="s">
        <v>612</v>
      </c>
      <c r="B211" s="658">
        <v>216</v>
      </c>
      <c r="C211" s="128">
        <f t="shared" si="34"/>
        <v>1.3670886075949367</v>
      </c>
      <c r="D211" s="16">
        <v>1030</v>
      </c>
      <c r="E211" s="16">
        <f t="shared" si="32"/>
        <v>1408.1012658227849</v>
      </c>
      <c r="F211" s="129">
        <v>1</v>
      </c>
      <c r="G211" s="128">
        <f t="shared" si="35"/>
        <v>1408.1</v>
      </c>
      <c r="H211" s="128">
        <f t="shared" si="36"/>
        <v>339.21</v>
      </c>
      <c r="I211" s="150">
        <f t="shared" si="37"/>
        <v>1747.31</v>
      </c>
    </row>
    <row r="212" spans="1:9" x14ac:dyDescent="0.25">
      <c r="A212" s="216" t="s">
        <v>612</v>
      </c>
      <c r="B212" s="658">
        <v>136</v>
      </c>
      <c r="C212" s="128">
        <f t="shared" si="34"/>
        <v>0.86075949367088611</v>
      </c>
      <c r="D212" s="16">
        <v>1030</v>
      </c>
      <c r="E212" s="16">
        <f t="shared" si="32"/>
        <v>886.58227848101274</v>
      </c>
      <c r="F212" s="129">
        <v>1</v>
      </c>
      <c r="G212" s="128">
        <f t="shared" si="35"/>
        <v>886.58</v>
      </c>
      <c r="H212" s="128">
        <f t="shared" si="36"/>
        <v>213.58</v>
      </c>
      <c r="I212" s="150">
        <f t="shared" si="37"/>
        <v>1100.1600000000001</v>
      </c>
    </row>
    <row r="213" spans="1:9" x14ac:dyDescent="0.25">
      <c r="A213" s="216" t="s">
        <v>612</v>
      </c>
      <c r="B213" s="658">
        <v>120</v>
      </c>
      <c r="C213" s="128">
        <f t="shared" si="34"/>
        <v>0.759493670886076</v>
      </c>
      <c r="D213" s="16">
        <v>1030</v>
      </c>
      <c r="E213" s="16">
        <f t="shared" si="32"/>
        <v>782.27848101265829</v>
      </c>
      <c r="F213" s="129">
        <v>1</v>
      </c>
      <c r="G213" s="128">
        <f t="shared" si="35"/>
        <v>782.28</v>
      </c>
      <c r="H213" s="128">
        <f t="shared" si="36"/>
        <v>188.45</v>
      </c>
      <c r="I213" s="150">
        <f t="shared" si="37"/>
        <v>970.73</v>
      </c>
    </row>
    <row r="214" spans="1:9" x14ac:dyDescent="0.25">
      <c r="A214" s="216" t="s">
        <v>612</v>
      </c>
      <c r="B214" s="658">
        <v>240</v>
      </c>
      <c r="C214" s="128">
        <f t="shared" si="34"/>
        <v>1.518987341772152</v>
      </c>
      <c r="D214" s="16">
        <v>1030</v>
      </c>
      <c r="E214" s="16">
        <f t="shared" si="32"/>
        <v>1564.5569620253166</v>
      </c>
      <c r="F214" s="129">
        <v>1</v>
      </c>
      <c r="G214" s="128">
        <f t="shared" si="35"/>
        <v>1564.56</v>
      </c>
      <c r="H214" s="128">
        <f t="shared" si="36"/>
        <v>376.9</v>
      </c>
      <c r="I214" s="150">
        <f t="shared" si="37"/>
        <v>1941.46</v>
      </c>
    </row>
    <row r="215" spans="1:9" x14ac:dyDescent="0.25">
      <c r="A215" s="216" t="s">
        <v>612</v>
      </c>
      <c r="B215" s="658">
        <v>64</v>
      </c>
      <c r="C215" s="128">
        <f t="shared" si="34"/>
        <v>0.4050632911392405</v>
      </c>
      <c r="D215" s="16">
        <v>1030</v>
      </c>
      <c r="E215" s="16">
        <f t="shared" si="32"/>
        <v>417.21518987341773</v>
      </c>
      <c r="F215" s="129">
        <v>1</v>
      </c>
      <c r="G215" s="128">
        <f t="shared" si="35"/>
        <v>417.22</v>
      </c>
      <c r="H215" s="128">
        <f t="shared" si="36"/>
        <v>100.51</v>
      </c>
      <c r="I215" s="150">
        <f t="shared" si="37"/>
        <v>517.73</v>
      </c>
    </row>
    <row r="216" spans="1:9" x14ac:dyDescent="0.25">
      <c r="A216" s="216" t="s">
        <v>612</v>
      </c>
      <c r="B216" s="658">
        <v>200</v>
      </c>
      <c r="C216" s="128">
        <f t="shared" si="34"/>
        <v>1.2658227848101267</v>
      </c>
      <c r="D216" s="16">
        <v>1030</v>
      </c>
      <c r="E216" s="16">
        <f t="shared" si="32"/>
        <v>1303.7974683544305</v>
      </c>
      <c r="F216" s="129">
        <v>1</v>
      </c>
      <c r="G216" s="128">
        <f t="shared" si="35"/>
        <v>1303.8</v>
      </c>
      <c r="H216" s="128">
        <f t="shared" si="36"/>
        <v>314.08999999999997</v>
      </c>
      <c r="I216" s="150">
        <f t="shared" si="37"/>
        <v>1617.8899999999999</v>
      </c>
    </row>
    <row r="217" spans="1:9" x14ac:dyDescent="0.25">
      <c r="A217" s="216" t="s">
        <v>612</v>
      </c>
      <c r="B217" s="658">
        <v>88</v>
      </c>
      <c r="C217" s="128">
        <f t="shared" si="34"/>
        <v>0.55696202531645567</v>
      </c>
      <c r="D217" s="16">
        <v>1030</v>
      </c>
      <c r="E217" s="16">
        <f t="shared" si="32"/>
        <v>573.67088607594928</v>
      </c>
      <c r="F217" s="129">
        <v>1</v>
      </c>
      <c r="G217" s="128">
        <f t="shared" si="35"/>
        <v>573.66999999999996</v>
      </c>
      <c r="H217" s="128">
        <f t="shared" si="36"/>
        <v>138.19999999999999</v>
      </c>
      <c r="I217" s="150">
        <f t="shared" si="37"/>
        <v>711.86999999999989</v>
      </c>
    </row>
    <row r="218" spans="1:9" x14ac:dyDescent="0.25">
      <c r="A218" s="216" t="s">
        <v>612</v>
      </c>
      <c r="B218" s="658">
        <v>232</v>
      </c>
      <c r="C218" s="128">
        <f t="shared" si="34"/>
        <v>1.4683544303797469</v>
      </c>
      <c r="D218" s="16">
        <v>1030</v>
      </c>
      <c r="E218" s="16">
        <f t="shared" si="32"/>
        <v>1512.4050632911392</v>
      </c>
      <c r="F218" s="129">
        <v>1</v>
      </c>
      <c r="G218" s="128">
        <f t="shared" si="35"/>
        <v>1512.41</v>
      </c>
      <c r="H218" s="128">
        <f t="shared" si="36"/>
        <v>364.34</v>
      </c>
      <c r="I218" s="150">
        <f t="shared" si="37"/>
        <v>1876.75</v>
      </c>
    </row>
    <row r="219" spans="1:9" x14ac:dyDescent="0.25">
      <c r="A219" s="216" t="s">
        <v>612</v>
      </c>
      <c r="B219" s="658">
        <v>8</v>
      </c>
      <c r="C219" s="128">
        <f t="shared" si="34"/>
        <v>5.0632911392405063E-2</v>
      </c>
      <c r="D219" s="16">
        <v>1030</v>
      </c>
      <c r="E219" s="16">
        <f t="shared" si="32"/>
        <v>52.151898734177216</v>
      </c>
      <c r="F219" s="129">
        <v>1</v>
      </c>
      <c r="G219" s="128">
        <f t="shared" si="35"/>
        <v>52.15</v>
      </c>
      <c r="H219" s="128">
        <f t="shared" si="36"/>
        <v>12.56</v>
      </c>
      <c r="I219" s="150">
        <f t="shared" si="37"/>
        <v>64.709999999999994</v>
      </c>
    </row>
    <row r="220" spans="1:9" x14ac:dyDescent="0.25">
      <c r="A220" s="216" t="s">
        <v>612</v>
      </c>
      <c r="B220" s="658">
        <v>32</v>
      </c>
      <c r="C220" s="128">
        <f t="shared" si="34"/>
        <v>0.20253164556962025</v>
      </c>
      <c r="D220" s="16">
        <v>1030</v>
      </c>
      <c r="E220" s="16">
        <f t="shared" si="32"/>
        <v>208.60759493670886</v>
      </c>
      <c r="F220" s="129">
        <v>1</v>
      </c>
      <c r="G220" s="128">
        <f t="shared" si="35"/>
        <v>208.61</v>
      </c>
      <c r="H220" s="128">
        <f t="shared" si="36"/>
        <v>50.25</v>
      </c>
      <c r="I220" s="150">
        <f t="shared" si="37"/>
        <v>258.86</v>
      </c>
    </row>
    <row r="221" spans="1:9" x14ac:dyDescent="0.25">
      <c r="A221" s="216" t="s">
        <v>612</v>
      </c>
      <c r="B221" s="658">
        <v>232</v>
      </c>
      <c r="C221" s="128">
        <f t="shared" si="34"/>
        <v>1.4683544303797469</v>
      </c>
      <c r="D221" s="16">
        <v>906</v>
      </c>
      <c r="E221" s="16">
        <f t="shared" si="32"/>
        <v>1330.3291139240507</v>
      </c>
      <c r="F221" s="129">
        <v>1</v>
      </c>
      <c r="G221" s="128">
        <f t="shared" si="35"/>
        <v>1330.33</v>
      </c>
      <c r="H221" s="128">
        <f t="shared" si="36"/>
        <v>320.48</v>
      </c>
      <c r="I221" s="150">
        <f t="shared" si="37"/>
        <v>1650.81</v>
      </c>
    </row>
    <row r="222" spans="1:9" x14ac:dyDescent="0.25">
      <c r="A222" s="216" t="s">
        <v>612</v>
      </c>
      <c r="B222" s="658">
        <v>192</v>
      </c>
      <c r="C222" s="128">
        <f t="shared" si="34"/>
        <v>1.2151898734177216</v>
      </c>
      <c r="D222" s="16">
        <v>906</v>
      </c>
      <c r="E222" s="16">
        <f t="shared" si="32"/>
        <v>1100.9620253164558</v>
      </c>
      <c r="F222" s="129">
        <v>1</v>
      </c>
      <c r="G222" s="128">
        <f t="shared" si="35"/>
        <v>1100.96</v>
      </c>
      <c r="H222" s="128">
        <f t="shared" si="36"/>
        <v>265.22000000000003</v>
      </c>
      <c r="I222" s="150">
        <f t="shared" si="37"/>
        <v>1366.18</v>
      </c>
    </row>
    <row r="223" spans="1:9" x14ac:dyDescent="0.25">
      <c r="A223" s="216" t="s">
        <v>612</v>
      </c>
      <c r="B223" s="658">
        <v>31</v>
      </c>
      <c r="C223" s="128">
        <f t="shared" si="34"/>
        <v>0.19620253164556961</v>
      </c>
      <c r="D223" s="16">
        <v>906</v>
      </c>
      <c r="E223" s="16">
        <f t="shared" si="32"/>
        <v>177.75949367088606</v>
      </c>
      <c r="F223" s="129">
        <v>1</v>
      </c>
      <c r="G223" s="128">
        <f t="shared" si="35"/>
        <v>177.76</v>
      </c>
      <c r="H223" s="128">
        <f t="shared" si="36"/>
        <v>42.82</v>
      </c>
      <c r="I223" s="150">
        <f t="shared" si="37"/>
        <v>220.57999999999998</v>
      </c>
    </row>
    <row r="224" spans="1:9" x14ac:dyDescent="0.25">
      <c r="A224" s="216" t="s">
        <v>612</v>
      </c>
      <c r="B224" s="658">
        <v>272</v>
      </c>
      <c r="C224" s="128">
        <f t="shared" si="34"/>
        <v>1.7215189873417722</v>
      </c>
      <c r="D224" s="16">
        <v>906</v>
      </c>
      <c r="E224" s="16">
        <f t="shared" si="32"/>
        <v>1559.6962025316457</v>
      </c>
      <c r="F224" s="129">
        <v>1</v>
      </c>
      <c r="G224" s="128">
        <f t="shared" si="35"/>
        <v>1559.7</v>
      </c>
      <c r="H224" s="128">
        <f t="shared" si="36"/>
        <v>375.73</v>
      </c>
      <c r="I224" s="150">
        <f t="shared" si="37"/>
        <v>1935.43</v>
      </c>
    </row>
    <row r="225" spans="1:9" x14ac:dyDescent="0.25">
      <c r="A225" s="216" t="s">
        <v>612</v>
      </c>
      <c r="B225" s="658">
        <v>168</v>
      </c>
      <c r="C225" s="128">
        <f t="shared" si="34"/>
        <v>1.0632911392405062</v>
      </c>
      <c r="D225" s="16">
        <v>906</v>
      </c>
      <c r="E225" s="16">
        <f t="shared" si="32"/>
        <v>963.34177215189868</v>
      </c>
      <c r="F225" s="129">
        <v>1</v>
      </c>
      <c r="G225" s="128">
        <f t="shared" si="35"/>
        <v>963.34</v>
      </c>
      <c r="H225" s="128">
        <f t="shared" si="36"/>
        <v>232.07</v>
      </c>
      <c r="I225" s="150">
        <f t="shared" si="37"/>
        <v>1195.4100000000001</v>
      </c>
    </row>
    <row r="226" spans="1:9" x14ac:dyDescent="0.25">
      <c r="A226" s="216" t="s">
        <v>612</v>
      </c>
      <c r="B226" s="658">
        <v>67.98</v>
      </c>
      <c r="C226" s="128">
        <f t="shared" si="34"/>
        <v>0.43025316455696205</v>
      </c>
      <c r="D226" s="16">
        <v>906</v>
      </c>
      <c r="E226" s="16">
        <f t="shared" si="32"/>
        <v>389.80936708860764</v>
      </c>
      <c r="F226" s="129">
        <v>1</v>
      </c>
      <c r="G226" s="128">
        <f t="shared" si="35"/>
        <v>389.81</v>
      </c>
      <c r="H226" s="128">
        <f t="shared" si="36"/>
        <v>93.91</v>
      </c>
      <c r="I226" s="150">
        <f t="shared" si="37"/>
        <v>483.72</v>
      </c>
    </row>
    <row r="227" spans="1:9" ht="49.5" x14ac:dyDescent="0.25">
      <c r="A227" s="640" t="s">
        <v>9</v>
      </c>
      <c r="B227" s="654">
        <f>SUM(B228:B237)</f>
        <v>760</v>
      </c>
      <c r="C227" s="45">
        <f t="shared" ref="C227:I227" si="41">SUM(C228:C237)</f>
        <v>4.8101265822784809</v>
      </c>
      <c r="D227" s="46"/>
      <c r="E227" s="46"/>
      <c r="F227" s="127"/>
      <c r="G227" s="45">
        <f t="shared" si="41"/>
        <v>3641.2799999999997</v>
      </c>
      <c r="H227" s="45">
        <f t="shared" si="41"/>
        <v>877.18000000000006</v>
      </c>
      <c r="I227" s="47">
        <f t="shared" si="41"/>
        <v>4518.46</v>
      </c>
    </row>
    <row r="228" spans="1:9" x14ac:dyDescent="0.25">
      <c r="A228" s="216" t="s">
        <v>49</v>
      </c>
      <c r="B228" s="658">
        <v>72</v>
      </c>
      <c r="C228" s="128">
        <f t="shared" si="34"/>
        <v>0.45569620253164556</v>
      </c>
      <c r="D228" s="16">
        <v>757</v>
      </c>
      <c r="E228" s="16">
        <f t="shared" si="32"/>
        <v>344.96202531645571</v>
      </c>
      <c r="F228" s="129">
        <v>1</v>
      </c>
      <c r="G228" s="128">
        <f t="shared" si="35"/>
        <v>344.96</v>
      </c>
      <c r="H228" s="128">
        <f t="shared" si="36"/>
        <v>83.1</v>
      </c>
      <c r="I228" s="150">
        <f t="shared" si="37"/>
        <v>428.05999999999995</v>
      </c>
    </row>
    <row r="229" spans="1:9" x14ac:dyDescent="0.25">
      <c r="A229" s="216" t="s">
        <v>49</v>
      </c>
      <c r="B229" s="658">
        <v>120</v>
      </c>
      <c r="C229" s="128">
        <f t="shared" si="34"/>
        <v>0.759493670886076</v>
      </c>
      <c r="D229" s="16">
        <v>757</v>
      </c>
      <c r="E229" s="16">
        <f t="shared" si="32"/>
        <v>574.9367088607595</v>
      </c>
      <c r="F229" s="129">
        <v>1</v>
      </c>
      <c r="G229" s="128">
        <f t="shared" si="35"/>
        <v>574.94000000000005</v>
      </c>
      <c r="H229" s="128">
        <f t="shared" si="36"/>
        <v>138.5</v>
      </c>
      <c r="I229" s="150">
        <f t="shared" si="37"/>
        <v>713.44</v>
      </c>
    </row>
    <row r="230" spans="1:9" x14ac:dyDescent="0.25">
      <c r="A230" s="216" t="s">
        <v>49</v>
      </c>
      <c r="B230" s="658">
        <v>24</v>
      </c>
      <c r="C230" s="128">
        <f t="shared" si="34"/>
        <v>0.15189873417721519</v>
      </c>
      <c r="D230" s="16">
        <v>757</v>
      </c>
      <c r="E230" s="16">
        <f t="shared" si="32"/>
        <v>114.98734177215191</v>
      </c>
      <c r="F230" s="129">
        <v>1</v>
      </c>
      <c r="G230" s="128">
        <f t="shared" si="35"/>
        <v>114.99</v>
      </c>
      <c r="H230" s="128">
        <f t="shared" si="36"/>
        <v>27.7</v>
      </c>
      <c r="I230" s="150">
        <f t="shared" si="37"/>
        <v>142.69</v>
      </c>
    </row>
    <row r="231" spans="1:9" x14ac:dyDescent="0.25">
      <c r="A231" s="216" t="s">
        <v>49</v>
      </c>
      <c r="B231" s="658">
        <v>88</v>
      </c>
      <c r="C231" s="128">
        <f t="shared" si="34"/>
        <v>0.55696202531645567</v>
      </c>
      <c r="D231" s="16">
        <v>757</v>
      </c>
      <c r="E231" s="16">
        <f t="shared" si="32"/>
        <v>421.62025316455691</v>
      </c>
      <c r="F231" s="129">
        <v>1</v>
      </c>
      <c r="G231" s="128">
        <f t="shared" si="35"/>
        <v>421.62</v>
      </c>
      <c r="H231" s="128">
        <f t="shared" si="36"/>
        <v>101.57</v>
      </c>
      <c r="I231" s="150">
        <f t="shared" si="37"/>
        <v>523.19000000000005</v>
      </c>
    </row>
    <row r="232" spans="1:9" x14ac:dyDescent="0.25">
      <c r="A232" s="216" t="s">
        <v>49</v>
      </c>
      <c r="B232" s="658">
        <v>112</v>
      </c>
      <c r="C232" s="128">
        <f t="shared" si="34"/>
        <v>0.70886075949367089</v>
      </c>
      <c r="D232" s="16">
        <v>757</v>
      </c>
      <c r="E232" s="16">
        <f t="shared" si="32"/>
        <v>536.60759493670889</v>
      </c>
      <c r="F232" s="129">
        <v>1</v>
      </c>
      <c r="G232" s="128">
        <f t="shared" si="35"/>
        <v>536.61</v>
      </c>
      <c r="H232" s="128">
        <f t="shared" si="36"/>
        <v>129.27000000000001</v>
      </c>
      <c r="I232" s="150">
        <f t="shared" si="37"/>
        <v>665.88</v>
      </c>
    </row>
    <row r="233" spans="1:9" x14ac:dyDescent="0.25">
      <c r="A233" s="216" t="s">
        <v>49</v>
      </c>
      <c r="B233" s="658">
        <v>112</v>
      </c>
      <c r="C233" s="128">
        <f t="shared" si="34"/>
        <v>0.70886075949367089</v>
      </c>
      <c r="D233" s="16">
        <v>757</v>
      </c>
      <c r="E233" s="16">
        <f t="shared" si="32"/>
        <v>536.60759493670889</v>
      </c>
      <c r="F233" s="129">
        <v>1</v>
      </c>
      <c r="G233" s="128">
        <f t="shared" si="35"/>
        <v>536.61</v>
      </c>
      <c r="H233" s="128">
        <f t="shared" si="36"/>
        <v>129.27000000000001</v>
      </c>
      <c r="I233" s="150">
        <f t="shared" si="37"/>
        <v>665.88</v>
      </c>
    </row>
    <row r="234" spans="1:9" x14ac:dyDescent="0.25">
      <c r="A234" s="216" t="s">
        <v>49</v>
      </c>
      <c r="B234" s="658">
        <v>88</v>
      </c>
      <c r="C234" s="128">
        <f t="shared" si="34"/>
        <v>0.55696202531645567</v>
      </c>
      <c r="D234" s="16">
        <v>757</v>
      </c>
      <c r="E234" s="16">
        <f t="shared" si="32"/>
        <v>421.62025316455691</v>
      </c>
      <c r="F234" s="129">
        <v>1</v>
      </c>
      <c r="G234" s="128">
        <f t="shared" si="35"/>
        <v>421.62</v>
      </c>
      <c r="H234" s="128">
        <f t="shared" si="36"/>
        <v>101.57</v>
      </c>
      <c r="I234" s="150">
        <f t="shared" si="37"/>
        <v>523.19000000000005</v>
      </c>
    </row>
    <row r="235" spans="1:9" x14ac:dyDescent="0.25">
      <c r="A235" s="216" t="s">
        <v>49</v>
      </c>
      <c r="B235" s="658">
        <v>24</v>
      </c>
      <c r="C235" s="128">
        <f t="shared" si="34"/>
        <v>0.15189873417721519</v>
      </c>
      <c r="D235" s="16">
        <v>757</v>
      </c>
      <c r="E235" s="16">
        <f t="shared" si="32"/>
        <v>114.98734177215191</v>
      </c>
      <c r="F235" s="129">
        <v>1</v>
      </c>
      <c r="G235" s="128">
        <f t="shared" si="35"/>
        <v>114.99</v>
      </c>
      <c r="H235" s="128">
        <f t="shared" si="36"/>
        <v>27.7</v>
      </c>
      <c r="I235" s="150">
        <f t="shared" si="37"/>
        <v>142.69</v>
      </c>
    </row>
    <row r="236" spans="1:9" x14ac:dyDescent="0.25">
      <c r="A236" s="216" t="s">
        <v>49</v>
      </c>
      <c r="B236" s="658">
        <v>96</v>
      </c>
      <c r="C236" s="128">
        <f t="shared" si="34"/>
        <v>0.60759493670886078</v>
      </c>
      <c r="D236" s="16">
        <v>757</v>
      </c>
      <c r="E236" s="16">
        <f t="shared" si="32"/>
        <v>459.94936708860763</v>
      </c>
      <c r="F236" s="129">
        <v>1</v>
      </c>
      <c r="G236" s="128">
        <f t="shared" si="35"/>
        <v>459.95</v>
      </c>
      <c r="H236" s="128">
        <f t="shared" si="36"/>
        <v>110.8</v>
      </c>
      <c r="I236" s="150">
        <f t="shared" si="37"/>
        <v>570.75</v>
      </c>
    </row>
    <row r="237" spans="1:9" x14ac:dyDescent="0.25">
      <c r="A237" s="216" t="s">
        <v>49</v>
      </c>
      <c r="B237" s="658">
        <v>24</v>
      </c>
      <c r="C237" s="128">
        <f t="shared" si="34"/>
        <v>0.15189873417721519</v>
      </c>
      <c r="D237" s="16">
        <v>757</v>
      </c>
      <c r="E237" s="16">
        <f t="shared" ref="E237:E300" si="42">C237*D237</f>
        <v>114.98734177215191</v>
      </c>
      <c r="F237" s="129">
        <v>1</v>
      </c>
      <c r="G237" s="128">
        <f t="shared" si="35"/>
        <v>114.99</v>
      </c>
      <c r="H237" s="128">
        <f t="shared" si="36"/>
        <v>27.7</v>
      </c>
      <c r="I237" s="150">
        <f t="shared" si="37"/>
        <v>142.69</v>
      </c>
    </row>
    <row r="238" spans="1:9" ht="33" x14ac:dyDescent="0.25">
      <c r="A238" s="640" t="s">
        <v>7</v>
      </c>
      <c r="B238" s="654">
        <f>SUM(B239:B254)</f>
        <v>2313</v>
      </c>
      <c r="C238" s="45">
        <f t="shared" ref="C238:I238" si="43">SUM(C239:C254)</f>
        <v>14.639240506329115</v>
      </c>
      <c r="D238" s="46"/>
      <c r="E238" s="46"/>
      <c r="F238" s="127"/>
      <c r="G238" s="45">
        <f t="shared" si="43"/>
        <v>10437.080000000004</v>
      </c>
      <c r="H238" s="45">
        <f t="shared" si="43"/>
        <v>2514.2799999999997</v>
      </c>
      <c r="I238" s="47">
        <f t="shared" si="43"/>
        <v>12951.359999999999</v>
      </c>
    </row>
    <row r="239" spans="1:9" x14ac:dyDescent="0.25">
      <c r="A239" s="216" t="s">
        <v>63</v>
      </c>
      <c r="B239" s="658">
        <v>158</v>
      </c>
      <c r="C239" s="128">
        <f t="shared" si="34"/>
        <v>1</v>
      </c>
      <c r="D239" s="16">
        <v>760</v>
      </c>
      <c r="E239" s="16">
        <f t="shared" si="42"/>
        <v>760</v>
      </c>
      <c r="F239" s="129">
        <v>1</v>
      </c>
      <c r="G239" s="128">
        <f t="shared" si="35"/>
        <v>760</v>
      </c>
      <c r="H239" s="128">
        <f t="shared" si="36"/>
        <v>183.08</v>
      </c>
      <c r="I239" s="150">
        <f t="shared" si="37"/>
        <v>943.08</v>
      </c>
    </row>
    <row r="240" spans="1:9" x14ac:dyDescent="0.25">
      <c r="A240" s="216" t="s">
        <v>63</v>
      </c>
      <c r="B240" s="658">
        <v>112</v>
      </c>
      <c r="C240" s="128">
        <f t="shared" si="34"/>
        <v>0.70886075949367089</v>
      </c>
      <c r="D240" s="16">
        <v>705</v>
      </c>
      <c r="E240" s="16">
        <f t="shared" si="42"/>
        <v>499.74683544303798</v>
      </c>
      <c r="F240" s="129">
        <v>1</v>
      </c>
      <c r="G240" s="128">
        <f t="shared" si="35"/>
        <v>499.75</v>
      </c>
      <c r="H240" s="128">
        <f t="shared" si="36"/>
        <v>120.39</v>
      </c>
      <c r="I240" s="150">
        <f t="shared" si="37"/>
        <v>620.14</v>
      </c>
    </row>
    <row r="241" spans="1:9" x14ac:dyDescent="0.25">
      <c r="A241" s="216" t="s">
        <v>63</v>
      </c>
      <c r="B241" s="658">
        <v>166</v>
      </c>
      <c r="C241" s="128">
        <f t="shared" si="34"/>
        <v>1.0506329113924051</v>
      </c>
      <c r="D241" s="16">
        <v>705</v>
      </c>
      <c r="E241" s="16">
        <f t="shared" si="42"/>
        <v>740.69620253164555</v>
      </c>
      <c r="F241" s="129">
        <v>1</v>
      </c>
      <c r="G241" s="128">
        <f t="shared" si="35"/>
        <v>740.7</v>
      </c>
      <c r="H241" s="128">
        <f t="shared" si="36"/>
        <v>178.43</v>
      </c>
      <c r="I241" s="150">
        <f t="shared" si="37"/>
        <v>919.13000000000011</v>
      </c>
    </row>
    <row r="242" spans="1:9" x14ac:dyDescent="0.25">
      <c r="A242" s="216" t="s">
        <v>63</v>
      </c>
      <c r="B242" s="658">
        <v>192</v>
      </c>
      <c r="C242" s="128">
        <f t="shared" si="34"/>
        <v>1.2151898734177216</v>
      </c>
      <c r="D242" s="16">
        <v>705</v>
      </c>
      <c r="E242" s="16">
        <f t="shared" si="42"/>
        <v>856.70886075949375</v>
      </c>
      <c r="F242" s="129">
        <v>1</v>
      </c>
      <c r="G242" s="128">
        <f t="shared" si="35"/>
        <v>856.71</v>
      </c>
      <c r="H242" s="128">
        <f t="shared" si="36"/>
        <v>206.38</v>
      </c>
      <c r="I242" s="150">
        <f t="shared" si="37"/>
        <v>1063.0900000000001</v>
      </c>
    </row>
    <row r="243" spans="1:9" x14ac:dyDescent="0.25">
      <c r="A243" s="216" t="s">
        <v>63</v>
      </c>
      <c r="B243" s="658">
        <v>200</v>
      </c>
      <c r="C243" s="128">
        <f t="shared" si="34"/>
        <v>1.2658227848101267</v>
      </c>
      <c r="D243" s="16">
        <v>705</v>
      </c>
      <c r="E243" s="16">
        <f t="shared" si="42"/>
        <v>892.4050632911393</v>
      </c>
      <c r="F243" s="129">
        <v>1</v>
      </c>
      <c r="G243" s="128">
        <f t="shared" si="35"/>
        <v>892.41</v>
      </c>
      <c r="H243" s="128">
        <f t="shared" si="36"/>
        <v>214.98</v>
      </c>
      <c r="I243" s="150">
        <f t="shared" si="37"/>
        <v>1107.3899999999999</v>
      </c>
    </row>
    <row r="244" spans="1:9" x14ac:dyDescent="0.25">
      <c r="A244" s="216" t="s">
        <v>63</v>
      </c>
      <c r="B244" s="658">
        <v>136</v>
      </c>
      <c r="C244" s="128">
        <f t="shared" si="34"/>
        <v>0.86075949367088611</v>
      </c>
      <c r="D244" s="16">
        <v>705</v>
      </c>
      <c r="E244" s="16">
        <f t="shared" si="42"/>
        <v>606.83544303797476</v>
      </c>
      <c r="F244" s="129">
        <v>1</v>
      </c>
      <c r="G244" s="128">
        <f t="shared" si="35"/>
        <v>606.84</v>
      </c>
      <c r="H244" s="128">
        <f t="shared" si="36"/>
        <v>146.19</v>
      </c>
      <c r="I244" s="150">
        <f t="shared" si="37"/>
        <v>753.03</v>
      </c>
    </row>
    <row r="245" spans="1:9" x14ac:dyDescent="0.25">
      <c r="A245" s="216" t="s">
        <v>63</v>
      </c>
      <c r="B245" s="658">
        <v>150</v>
      </c>
      <c r="C245" s="128">
        <f t="shared" ref="C245:C308" si="44">B245/158</f>
        <v>0.94936708860759489</v>
      </c>
      <c r="D245" s="16">
        <v>705</v>
      </c>
      <c r="E245" s="16">
        <f t="shared" si="42"/>
        <v>669.30379746835445</v>
      </c>
      <c r="F245" s="129">
        <v>1</v>
      </c>
      <c r="G245" s="128">
        <f t="shared" ref="G245:G308" si="45">ROUND(E245*F245,2)</f>
        <v>669.3</v>
      </c>
      <c r="H245" s="128">
        <f t="shared" ref="H245:H308" si="46">ROUND(G245*0.2409,2)</f>
        <v>161.22999999999999</v>
      </c>
      <c r="I245" s="150">
        <f t="shared" ref="I245:I308" si="47">G245+H245</f>
        <v>830.53</v>
      </c>
    </row>
    <row r="246" spans="1:9" x14ac:dyDescent="0.25">
      <c r="A246" s="216" t="s">
        <v>63</v>
      </c>
      <c r="B246" s="658">
        <v>168</v>
      </c>
      <c r="C246" s="128">
        <f t="shared" si="44"/>
        <v>1.0632911392405062</v>
      </c>
      <c r="D246" s="16">
        <v>705</v>
      </c>
      <c r="E246" s="16">
        <f t="shared" si="42"/>
        <v>749.62025316455686</v>
      </c>
      <c r="F246" s="129">
        <v>1</v>
      </c>
      <c r="G246" s="128">
        <f t="shared" si="45"/>
        <v>749.62</v>
      </c>
      <c r="H246" s="128">
        <f t="shared" si="46"/>
        <v>180.58</v>
      </c>
      <c r="I246" s="150">
        <f t="shared" si="47"/>
        <v>930.2</v>
      </c>
    </row>
    <row r="247" spans="1:9" x14ac:dyDescent="0.25">
      <c r="A247" s="216" t="s">
        <v>63</v>
      </c>
      <c r="B247" s="658">
        <v>120</v>
      </c>
      <c r="C247" s="128">
        <f t="shared" si="44"/>
        <v>0.759493670886076</v>
      </c>
      <c r="D247" s="16">
        <v>705</v>
      </c>
      <c r="E247" s="16">
        <f t="shared" si="42"/>
        <v>535.44303797468353</v>
      </c>
      <c r="F247" s="129">
        <v>1</v>
      </c>
      <c r="G247" s="128">
        <f t="shared" si="45"/>
        <v>535.44000000000005</v>
      </c>
      <c r="H247" s="128">
        <f t="shared" si="46"/>
        <v>128.99</v>
      </c>
      <c r="I247" s="150">
        <f t="shared" si="47"/>
        <v>664.43000000000006</v>
      </c>
    </row>
    <row r="248" spans="1:9" x14ac:dyDescent="0.25">
      <c r="A248" s="216" t="s">
        <v>63</v>
      </c>
      <c r="B248" s="658">
        <v>136</v>
      </c>
      <c r="C248" s="128">
        <f t="shared" si="44"/>
        <v>0.86075949367088611</v>
      </c>
      <c r="D248" s="16">
        <v>705</v>
      </c>
      <c r="E248" s="16">
        <f t="shared" si="42"/>
        <v>606.83544303797476</v>
      </c>
      <c r="F248" s="129">
        <v>1</v>
      </c>
      <c r="G248" s="128">
        <f t="shared" si="45"/>
        <v>606.84</v>
      </c>
      <c r="H248" s="128">
        <f t="shared" si="46"/>
        <v>146.19</v>
      </c>
      <c r="I248" s="150">
        <f t="shared" si="47"/>
        <v>753.03</v>
      </c>
    </row>
    <row r="249" spans="1:9" x14ac:dyDescent="0.25">
      <c r="A249" s="216" t="s">
        <v>63</v>
      </c>
      <c r="B249" s="658">
        <v>120</v>
      </c>
      <c r="C249" s="128">
        <f t="shared" si="44"/>
        <v>0.759493670886076</v>
      </c>
      <c r="D249" s="16">
        <v>705</v>
      </c>
      <c r="E249" s="16">
        <f t="shared" si="42"/>
        <v>535.44303797468353</v>
      </c>
      <c r="F249" s="129">
        <v>1</v>
      </c>
      <c r="G249" s="128">
        <f t="shared" si="45"/>
        <v>535.44000000000005</v>
      </c>
      <c r="H249" s="128">
        <f t="shared" si="46"/>
        <v>128.99</v>
      </c>
      <c r="I249" s="150">
        <f t="shared" si="47"/>
        <v>664.43000000000006</v>
      </c>
    </row>
    <row r="250" spans="1:9" x14ac:dyDescent="0.25">
      <c r="A250" s="216" t="s">
        <v>63</v>
      </c>
      <c r="B250" s="658">
        <v>128</v>
      </c>
      <c r="C250" s="128">
        <f t="shared" si="44"/>
        <v>0.810126582278481</v>
      </c>
      <c r="D250" s="16">
        <v>705</v>
      </c>
      <c r="E250" s="16">
        <f t="shared" si="42"/>
        <v>571.13924050632909</v>
      </c>
      <c r="F250" s="129">
        <v>1</v>
      </c>
      <c r="G250" s="128">
        <f t="shared" si="45"/>
        <v>571.14</v>
      </c>
      <c r="H250" s="128">
        <f t="shared" si="46"/>
        <v>137.59</v>
      </c>
      <c r="I250" s="150">
        <f t="shared" si="47"/>
        <v>708.73</v>
      </c>
    </row>
    <row r="251" spans="1:9" x14ac:dyDescent="0.25">
      <c r="A251" s="216" t="s">
        <v>63</v>
      </c>
      <c r="B251" s="658">
        <v>176</v>
      </c>
      <c r="C251" s="128">
        <f t="shared" si="44"/>
        <v>1.1139240506329113</v>
      </c>
      <c r="D251" s="16">
        <v>705</v>
      </c>
      <c r="E251" s="16">
        <f t="shared" si="42"/>
        <v>785.31645569620252</v>
      </c>
      <c r="F251" s="129">
        <v>1</v>
      </c>
      <c r="G251" s="128">
        <f t="shared" si="45"/>
        <v>785.32</v>
      </c>
      <c r="H251" s="128">
        <f t="shared" si="46"/>
        <v>189.18</v>
      </c>
      <c r="I251" s="150">
        <f t="shared" si="47"/>
        <v>974.5</v>
      </c>
    </row>
    <row r="252" spans="1:9" x14ac:dyDescent="0.25">
      <c r="A252" s="216" t="s">
        <v>63</v>
      </c>
      <c r="B252" s="658">
        <v>144</v>
      </c>
      <c r="C252" s="128">
        <f t="shared" si="44"/>
        <v>0.91139240506329111</v>
      </c>
      <c r="D252" s="16">
        <v>705</v>
      </c>
      <c r="E252" s="16">
        <f t="shared" si="42"/>
        <v>642.5316455696202</v>
      </c>
      <c r="F252" s="129">
        <v>1</v>
      </c>
      <c r="G252" s="128">
        <f t="shared" si="45"/>
        <v>642.53</v>
      </c>
      <c r="H252" s="128">
        <f t="shared" si="46"/>
        <v>154.79</v>
      </c>
      <c r="I252" s="150">
        <f t="shared" si="47"/>
        <v>797.31999999999994</v>
      </c>
    </row>
    <row r="253" spans="1:9" x14ac:dyDescent="0.25">
      <c r="A253" s="216" t="s">
        <v>63</v>
      </c>
      <c r="B253" s="658">
        <v>158</v>
      </c>
      <c r="C253" s="128">
        <f t="shared" si="44"/>
        <v>1</v>
      </c>
      <c r="D253" s="16">
        <v>705</v>
      </c>
      <c r="E253" s="16">
        <f t="shared" si="42"/>
        <v>705</v>
      </c>
      <c r="F253" s="129">
        <v>1</v>
      </c>
      <c r="G253" s="128">
        <f t="shared" si="45"/>
        <v>705</v>
      </c>
      <c r="H253" s="128">
        <f t="shared" si="46"/>
        <v>169.83</v>
      </c>
      <c r="I253" s="150">
        <f t="shared" si="47"/>
        <v>874.83</v>
      </c>
    </row>
    <row r="254" spans="1:9" x14ac:dyDescent="0.25">
      <c r="A254" s="216" t="s">
        <v>63</v>
      </c>
      <c r="B254" s="658">
        <v>49</v>
      </c>
      <c r="C254" s="128">
        <f t="shared" si="44"/>
        <v>0.310126582278481</v>
      </c>
      <c r="D254" s="16">
        <v>903</v>
      </c>
      <c r="E254" s="16">
        <f t="shared" si="42"/>
        <v>280.04430379746833</v>
      </c>
      <c r="F254" s="129">
        <v>1</v>
      </c>
      <c r="G254" s="128">
        <f t="shared" si="45"/>
        <v>280.04000000000002</v>
      </c>
      <c r="H254" s="128">
        <f t="shared" si="46"/>
        <v>67.459999999999994</v>
      </c>
      <c r="I254" s="150">
        <f t="shared" si="47"/>
        <v>347.5</v>
      </c>
    </row>
    <row r="255" spans="1:9" ht="35.25" customHeight="1" x14ac:dyDescent="0.25">
      <c r="A255" s="645" t="s">
        <v>953</v>
      </c>
      <c r="B255" s="659">
        <f>B256+B268+B290</f>
        <v>4285</v>
      </c>
      <c r="C255" s="664">
        <f t="shared" ref="C255:I255" si="48">C256+C268+C290</f>
        <v>31.050724637681153</v>
      </c>
      <c r="D255" s="649"/>
      <c r="E255" s="649"/>
      <c r="F255" s="681"/>
      <c r="G255" s="664">
        <f t="shared" si="48"/>
        <v>34598.5</v>
      </c>
      <c r="H255" s="664">
        <f t="shared" si="48"/>
        <v>8334.7900000000009</v>
      </c>
      <c r="I255" s="669">
        <f t="shared" si="48"/>
        <v>42933.289999999994</v>
      </c>
    </row>
    <row r="256" spans="1:9" ht="33" x14ac:dyDescent="0.25">
      <c r="A256" s="640" t="s">
        <v>10</v>
      </c>
      <c r="B256" s="654">
        <f>SUM(B257:B267)</f>
        <v>953</v>
      </c>
      <c r="C256" s="45">
        <f t="shared" ref="C256:I256" si="49">SUM(C257:C267)</f>
        <v>6.9057971014492745</v>
      </c>
      <c r="D256" s="46"/>
      <c r="E256" s="46"/>
      <c r="F256" s="127"/>
      <c r="G256" s="45">
        <f t="shared" si="49"/>
        <v>11319.96</v>
      </c>
      <c r="H256" s="45">
        <f t="shared" si="49"/>
        <v>2726.9800000000005</v>
      </c>
      <c r="I256" s="47">
        <f t="shared" si="49"/>
        <v>14046.939999999999</v>
      </c>
    </row>
    <row r="257" spans="1:9" x14ac:dyDescent="0.25">
      <c r="A257" s="216" t="s">
        <v>26</v>
      </c>
      <c r="B257" s="658">
        <v>96</v>
      </c>
      <c r="C257" s="128">
        <f>B257/138</f>
        <v>0.69565217391304346</v>
      </c>
      <c r="D257" s="16">
        <v>1844</v>
      </c>
      <c r="E257" s="16">
        <f t="shared" si="42"/>
        <v>1282.7826086956522</v>
      </c>
      <c r="F257" s="129">
        <v>1</v>
      </c>
      <c r="G257" s="128">
        <f t="shared" si="45"/>
        <v>1282.78</v>
      </c>
      <c r="H257" s="128">
        <f t="shared" si="46"/>
        <v>309.02</v>
      </c>
      <c r="I257" s="150">
        <f t="shared" si="47"/>
        <v>1591.8</v>
      </c>
    </row>
    <row r="258" spans="1:9" x14ac:dyDescent="0.25">
      <c r="A258" s="216" t="s">
        <v>26</v>
      </c>
      <c r="B258" s="658">
        <v>155</v>
      </c>
      <c r="C258" s="128">
        <f t="shared" ref="C258:C296" si="50">B258/138</f>
        <v>1.1231884057971016</v>
      </c>
      <c r="D258" s="16">
        <v>1676</v>
      </c>
      <c r="E258" s="16">
        <f t="shared" si="42"/>
        <v>1882.4637681159422</v>
      </c>
      <c r="F258" s="129">
        <v>1</v>
      </c>
      <c r="G258" s="128">
        <f t="shared" si="45"/>
        <v>1882.46</v>
      </c>
      <c r="H258" s="128">
        <f t="shared" si="46"/>
        <v>453.48</v>
      </c>
      <c r="I258" s="150">
        <f t="shared" si="47"/>
        <v>2335.94</v>
      </c>
    </row>
    <row r="259" spans="1:9" x14ac:dyDescent="0.25">
      <c r="A259" s="216" t="s">
        <v>26</v>
      </c>
      <c r="B259" s="658">
        <v>144</v>
      </c>
      <c r="C259" s="128">
        <f t="shared" si="50"/>
        <v>1.0434782608695652</v>
      </c>
      <c r="D259" s="16">
        <v>1676</v>
      </c>
      <c r="E259" s="16">
        <f t="shared" si="42"/>
        <v>1748.8695652173913</v>
      </c>
      <c r="F259" s="129">
        <v>1</v>
      </c>
      <c r="G259" s="128">
        <f t="shared" si="45"/>
        <v>1748.87</v>
      </c>
      <c r="H259" s="128">
        <f t="shared" si="46"/>
        <v>421.3</v>
      </c>
      <c r="I259" s="150">
        <f t="shared" si="47"/>
        <v>2170.17</v>
      </c>
    </row>
    <row r="260" spans="1:9" x14ac:dyDescent="0.25">
      <c r="A260" s="216" t="s">
        <v>26</v>
      </c>
      <c r="B260" s="658">
        <v>40</v>
      </c>
      <c r="C260" s="128">
        <f t="shared" si="50"/>
        <v>0.28985507246376813</v>
      </c>
      <c r="D260" s="16">
        <v>1676</v>
      </c>
      <c r="E260" s="16">
        <f t="shared" si="42"/>
        <v>485.79710144927537</v>
      </c>
      <c r="F260" s="129">
        <v>1</v>
      </c>
      <c r="G260" s="128">
        <f t="shared" si="45"/>
        <v>485.8</v>
      </c>
      <c r="H260" s="128">
        <f t="shared" si="46"/>
        <v>117.03</v>
      </c>
      <c r="I260" s="150">
        <f t="shared" si="47"/>
        <v>602.83000000000004</v>
      </c>
    </row>
    <row r="261" spans="1:9" x14ac:dyDescent="0.25">
      <c r="A261" s="216" t="s">
        <v>26</v>
      </c>
      <c r="B261" s="658">
        <v>14</v>
      </c>
      <c r="C261" s="128">
        <f t="shared" si="50"/>
        <v>0.10144927536231885</v>
      </c>
      <c r="D261" s="16">
        <v>1676</v>
      </c>
      <c r="E261" s="16">
        <f t="shared" si="42"/>
        <v>170.02898550724638</v>
      </c>
      <c r="F261" s="129">
        <v>1</v>
      </c>
      <c r="G261" s="128">
        <f t="shared" si="45"/>
        <v>170.03</v>
      </c>
      <c r="H261" s="128">
        <f t="shared" si="46"/>
        <v>40.96</v>
      </c>
      <c r="I261" s="150">
        <f t="shared" si="47"/>
        <v>210.99</v>
      </c>
    </row>
    <row r="262" spans="1:9" x14ac:dyDescent="0.25">
      <c r="A262" s="216" t="s">
        <v>26</v>
      </c>
      <c r="B262" s="658">
        <v>78</v>
      </c>
      <c r="C262" s="128">
        <f t="shared" si="50"/>
        <v>0.56521739130434778</v>
      </c>
      <c r="D262" s="16">
        <v>1476</v>
      </c>
      <c r="E262" s="16">
        <f t="shared" si="42"/>
        <v>834.26086956521738</v>
      </c>
      <c r="F262" s="129">
        <v>1</v>
      </c>
      <c r="G262" s="128">
        <f t="shared" si="45"/>
        <v>834.26</v>
      </c>
      <c r="H262" s="128">
        <f t="shared" si="46"/>
        <v>200.97</v>
      </c>
      <c r="I262" s="150">
        <f t="shared" si="47"/>
        <v>1035.23</v>
      </c>
    </row>
    <row r="263" spans="1:9" x14ac:dyDescent="0.25">
      <c r="A263" s="216" t="s">
        <v>26</v>
      </c>
      <c r="B263" s="658">
        <v>48</v>
      </c>
      <c r="C263" s="128">
        <f t="shared" si="50"/>
        <v>0.34782608695652173</v>
      </c>
      <c r="D263" s="16">
        <v>1676</v>
      </c>
      <c r="E263" s="16">
        <f t="shared" si="42"/>
        <v>582.95652173913038</v>
      </c>
      <c r="F263" s="129">
        <v>1</v>
      </c>
      <c r="G263" s="128">
        <f t="shared" si="45"/>
        <v>582.96</v>
      </c>
      <c r="H263" s="128">
        <f t="shared" si="46"/>
        <v>140.44</v>
      </c>
      <c r="I263" s="150">
        <f t="shared" si="47"/>
        <v>723.40000000000009</v>
      </c>
    </row>
    <row r="264" spans="1:9" x14ac:dyDescent="0.25">
      <c r="A264" s="216" t="s">
        <v>26</v>
      </c>
      <c r="B264" s="658">
        <v>80</v>
      </c>
      <c r="C264" s="128">
        <f t="shared" si="50"/>
        <v>0.57971014492753625</v>
      </c>
      <c r="D264" s="16">
        <v>1676</v>
      </c>
      <c r="E264" s="16">
        <f t="shared" si="42"/>
        <v>971.59420289855075</v>
      </c>
      <c r="F264" s="129">
        <v>1</v>
      </c>
      <c r="G264" s="128">
        <f t="shared" si="45"/>
        <v>971.59</v>
      </c>
      <c r="H264" s="128">
        <f t="shared" si="46"/>
        <v>234.06</v>
      </c>
      <c r="I264" s="150">
        <f t="shared" si="47"/>
        <v>1205.6500000000001</v>
      </c>
    </row>
    <row r="265" spans="1:9" x14ac:dyDescent="0.25">
      <c r="A265" s="216" t="s">
        <v>26</v>
      </c>
      <c r="B265" s="658">
        <v>98</v>
      </c>
      <c r="C265" s="128">
        <f t="shared" si="50"/>
        <v>0.71014492753623193</v>
      </c>
      <c r="D265" s="16">
        <v>1476</v>
      </c>
      <c r="E265" s="16">
        <f t="shared" si="42"/>
        <v>1048.1739130434783</v>
      </c>
      <c r="F265" s="129">
        <v>1</v>
      </c>
      <c r="G265" s="128">
        <f t="shared" si="45"/>
        <v>1048.17</v>
      </c>
      <c r="H265" s="128">
        <f t="shared" si="46"/>
        <v>252.5</v>
      </c>
      <c r="I265" s="150">
        <f t="shared" si="47"/>
        <v>1300.67</v>
      </c>
    </row>
    <row r="266" spans="1:9" x14ac:dyDescent="0.25">
      <c r="A266" s="216" t="s">
        <v>1946</v>
      </c>
      <c r="B266" s="658">
        <v>80</v>
      </c>
      <c r="C266" s="128">
        <f t="shared" si="50"/>
        <v>0.57971014492753625</v>
      </c>
      <c r="D266" s="16">
        <v>1476</v>
      </c>
      <c r="E266" s="16">
        <f t="shared" si="42"/>
        <v>855.6521739130435</v>
      </c>
      <c r="F266" s="129">
        <v>1</v>
      </c>
      <c r="G266" s="128">
        <f t="shared" si="45"/>
        <v>855.65</v>
      </c>
      <c r="H266" s="128">
        <f t="shared" si="46"/>
        <v>206.13</v>
      </c>
      <c r="I266" s="150">
        <f t="shared" si="47"/>
        <v>1061.78</v>
      </c>
    </row>
    <row r="267" spans="1:9" x14ac:dyDescent="0.25">
      <c r="A267" s="216" t="s">
        <v>26</v>
      </c>
      <c r="B267" s="658">
        <v>120</v>
      </c>
      <c r="C267" s="128">
        <f t="shared" si="50"/>
        <v>0.86956521739130432</v>
      </c>
      <c r="D267" s="16">
        <v>1676</v>
      </c>
      <c r="E267" s="16">
        <f t="shared" si="42"/>
        <v>1457.391304347826</v>
      </c>
      <c r="F267" s="129">
        <v>1</v>
      </c>
      <c r="G267" s="128">
        <f t="shared" si="45"/>
        <v>1457.39</v>
      </c>
      <c r="H267" s="128">
        <f t="shared" si="46"/>
        <v>351.09</v>
      </c>
      <c r="I267" s="150">
        <f t="shared" si="47"/>
        <v>1808.48</v>
      </c>
    </row>
    <row r="268" spans="1:9" ht="49.5" x14ac:dyDescent="0.25">
      <c r="A268" s="640" t="s">
        <v>8</v>
      </c>
      <c r="B268" s="654">
        <f>SUM(B269:B289)</f>
        <v>2564</v>
      </c>
      <c r="C268" s="45">
        <f t="shared" ref="C268:I268" si="51">SUM(C269:C289)</f>
        <v>18.579710144927532</v>
      </c>
      <c r="D268" s="46"/>
      <c r="E268" s="46"/>
      <c r="F268" s="127"/>
      <c r="G268" s="45">
        <f t="shared" si="51"/>
        <v>19065.669999999998</v>
      </c>
      <c r="H268" s="45">
        <f t="shared" si="51"/>
        <v>4592.9300000000012</v>
      </c>
      <c r="I268" s="47">
        <f t="shared" si="51"/>
        <v>23658.6</v>
      </c>
    </row>
    <row r="269" spans="1:9" x14ac:dyDescent="0.25">
      <c r="A269" s="216" t="s">
        <v>612</v>
      </c>
      <c r="B269" s="658">
        <v>138</v>
      </c>
      <c r="C269" s="128">
        <f t="shared" si="50"/>
        <v>1</v>
      </c>
      <c r="D269" s="16">
        <v>1185</v>
      </c>
      <c r="E269" s="16">
        <f t="shared" si="42"/>
        <v>1185</v>
      </c>
      <c r="F269" s="129">
        <v>1</v>
      </c>
      <c r="G269" s="128">
        <f t="shared" si="45"/>
        <v>1185</v>
      </c>
      <c r="H269" s="128">
        <f t="shared" si="46"/>
        <v>285.47000000000003</v>
      </c>
      <c r="I269" s="150">
        <f t="shared" si="47"/>
        <v>1470.47</v>
      </c>
    </row>
    <row r="270" spans="1:9" x14ac:dyDescent="0.25">
      <c r="A270" s="216" t="s">
        <v>612</v>
      </c>
      <c r="B270" s="658">
        <v>116</v>
      </c>
      <c r="C270" s="128">
        <f t="shared" si="50"/>
        <v>0.84057971014492749</v>
      </c>
      <c r="D270" s="16">
        <v>1030</v>
      </c>
      <c r="E270" s="16">
        <f t="shared" si="42"/>
        <v>865.79710144927537</v>
      </c>
      <c r="F270" s="129">
        <v>1</v>
      </c>
      <c r="G270" s="128">
        <f t="shared" si="45"/>
        <v>865.8</v>
      </c>
      <c r="H270" s="128">
        <f t="shared" si="46"/>
        <v>208.57</v>
      </c>
      <c r="I270" s="150">
        <f t="shared" si="47"/>
        <v>1074.3699999999999</v>
      </c>
    </row>
    <row r="271" spans="1:9" x14ac:dyDescent="0.25">
      <c r="A271" s="216" t="s">
        <v>612</v>
      </c>
      <c r="B271" s="658">
        <v>148</v>
      </c>
      <c r="C271" s="128">
        <f t="shared" si="50"/>
        <v>1.0724637681159421</v>
      </c>
      <c r="D271" s="16">
        <v>1030</v>
      </c>
      <c r="E271" s="16">
        <f t="shared" si="42"/>
        <v>1104.6376811594205</v>
      </c>
      <c r="F271" s="129">
        <v>1</v>
      </c>
      <c r="G271" s="128">
        <f t="shared" si="45"/>
        <v>1104.6400000000001</v>
      </c>
      <c r="H271" s="128">
        <f t="shared" si="46"/>
        <v>266.11</v>
      </c>
      <c r="I271" s="150">
        <f t="shared" si="47"/>
        <v>1370.75</v>
      </c>
    </row>
    <row r="272" spans="1:9" x14ac:dyDescent="0.25">
      <c r="A272" s="216" t="s">
        <v>612</v>
      </c>
      <c r="B272" s="658">
        <v>24</v>
      </c>
      <c r="C272" s="128">
        <f t="shared" si="50"/>
        <v>0.17391304347826086</v>
      </c>
      <c r="D272" s="16">
        <v>1030</v>
      </c>
      <c r="E272" s="16">
        <f t="shared" si="42"/>
        <v>179.13043478260869</v>
      </c>
      <c r="F272" s="129">
        <v>1</v>
      </c>
      <c r="G272" s="128">
        <f t="shared" si="45"/>
        <v>179.13</v>
      </c>
      <c r="H272" s="128">
        <f t="shared" si="46"/>
        <v>43.15</v>
      </c>
      <c r="I272" s="150">
        <f t="shared" si="47"/>
        <v>222.28</v>
      </c>
    </row>
    <row r="273" spans="1:9" x14ac:dyDescent="0.25">
      <c r="A273" s="216" t="s">
        <v>612</v>
      </c>
      <c r="B273" s="658">
        <v>168</v>
      </c>
      <c r="C273" s="128">
        <f t="shared" si="50"/>
        <v>1.2173913043478262</v>
      </c>
      <c r="D273" s="16">
        <v>1030</v>
      </c>
      <c r="E273" s="16">
        <f t="shared" si="42"/>
        <v>1253.913043478261</v>
      </c>
      <c r="F273" s="129">
        <v>1</v>
      </c>
      <c r="G273" s="128">
        <f t="shared" si="45"/>
        <v>1253.9100000000001</v>
      </c>
      <c r="H273" s="128">
        <f t="shared" si="46"/>
        <v>302.07</v>
      </c>
      <c r="I273" s="150">
        <f t="shared" si="47"/>
        <v>1555.98</v>
      </c>
    </row>
    <row r="274" spans="1:9" x14ac:dyDescent="0.25">
      <c r="A274" s="216" t="s">
        <v>612</v>
      </c>
      <c r="B274" s="658">
        <v>168</v>
      </c>
      <c r="C274" s="128">
        <f t="shared" si="50"/>
        <v>1.2173913043478262</v>
      </c>
      <c r="D274" s="16">
        <v>1030</v>
      </c>
      <c r="E274" s="16">
        <f t="shared" si="42"/>
        <v>1253.913043478261</v>
      </c>
      <c r="F274" s="129">
        <v>1</v>
      </c>
      <c r="G274" s="128">
        <f t="shared" si="45"/>
        <v>1253.9100000000001</v>
      </c>
      <c r="H274" s="128">
        <f t="shared" si="46"/>
        <v>302.07</v>
      </c>
      <c r="I274" s="150">
        <f t="shared" si="47"/>
        <v>1555.98</v>
      </c>
    </row>
    <row r="275" spans="1:9" x14ac:dyDescent="0.25">
      <c r="A275" s="216" t="s">
        <v>612</v>
      </c>
      <c r="B275" s="658">
        <v>144</v>
      </c>
      <c r="C275" s="128">
        <f t="shared" si="50"/>
        <v>1.0434782608695652</v>
      </c>
      <c r="D275" s="16">
        <v>1030</v>
      </c>
      <c r="E275" s="16">
        <f t="shared" si="42"/>
        <v>1074.7826086956522</v>
      </c>
      <c r="F275" s="129">
        <v>1</v>
      </c>
      <c r="G275" s="128">
        <f t="shared" si="45"/>
        <v>1074.78</v>
      </c>
      <c r="H275" s="128">
        <f t="shared" si="46"/>
        <v>258.91000000000003</v>
      </c>
      <c r="I275" s="150">
        <f t="shared" si="47"/>
        <v>1333.69</v>
      </c>
    </row>
    <row r="276" spans="1:9" x14ac:dyDescent="0.25">
      <c r="A276" s="216" t="s">
        <v>612</v>
      </c>
      <c r="B276" s="658">
        <v>36</v>
      </c>
      <c r="C276" s="128">
        <f t="shared" si="50"/>
        <v>0.2608695652173913</v>
      </c>
      <c r="D276" s="16">
        <v>1030</v>
      </c>
      <c r="E276" s="16">
        <f t="shared" si="42"/>
        <v>268.69565217391306</v>
      </c>
      <c r="F276" s="129">
        <v>1</v>
      </c>
      <c r="G276" s="128">
        <f t="shared" si="45"/>
        <v>268.7</v>
      </c>
      <c r="H276" s="128">
        <f t="shared" si="46"/>
        <v>64.73</v>
      </c>
      <c r="I276" s="150">
        <f t="shared" si="47"/>
        <v>333.43</v>
      </c>
    </row>
    <row r="277" spans="1:9" x14ac:dyDescent="0.25">
      <c r="A277" s="216" t="s">
        <v>612</v>
      </c>
      <c r="B277" s="658">
        <v>108</v>
      </c>
      <c r="C277" s="128">
        <f t="shared" si="50"/>
        <v>0.78260869565217395</v>
      </c>
      <c r="D277" s="16">
        <v>1030</v>
      </c>
      <c r="E277" s="16">
        <f t="shared" si="42"/>
        <v>806.08695652173913</v>
      </c>
      <c r="F277" s="129">
        <v>1</v>
      </c>
      <c r="G277" s="128">
        <f t="shared" si="45"/>
        <v>806.09</v>
      </c>
      <c r="H277" s="128">
        <f t="shared" si="46"/>
        <v>194.19</v>
      </c>
      <c r="I277" s="150">
        <f t="shared" si="47"/>
        <v>1000.28</v>
      </c>
    </row>
    <row r="278" spans="1:9" x14ac:dyDescent="0.25">
      <c r="A278" s="216" t="s">
        <v>612</v>
      </c>
      <c r="B278" s="658">
        <v>140</v>
      </c>
      <c r="C278" s="128">
        <f t="shared" si="50"/>
        <v>1.0144927536231885</v>
      </c>
      <c r="D278" s="16">
        <v>1030</v>
      </c>
      <c r="E278" s="16">
        <f t="shared" si="42"/>
        <v>1044.9275362318842</v>
      </c>
      <c r="F278" s="129">
        <v>1</v>
      </c>
      <c r="G278" s="128">
        <f t="shared" si="45"/>
        <v>1044.93</v>
      </c>
      <c r="H278" s="128">
        <f t="shared" si="46"/>
        <v>251.72</v>
      </c>
      <c r="I278" s="150">
        <f t="shared" si="47"/>
        <v>1296.6500000000001</v>
      </c>
    </row>
    <row r="279" spans="1:9" x14ac:dyDescent="0.25">
      <c r="A279" s="216" t="s">
        <v>612</v>
      </c>
      <c r="B279" s="658">
        <v>138</v>
      </c>
      <c r="C279" s="128">
        <f t="shared" si="50"/>
        <v>1</v>
      </c>
      <c r="D279" s="16">
        <v>1030</v>
      </c>
      <c r="E279" s="16">
        <f t="shared" si="42"/>
        <v>1030</v>
      </c>
      <c r="F279" s="129">
        <v>1</v>
      </c>
      <c r="G279" s="128">
        <f t="shared" si="45"/>
        <v>1030</v>
      </c>
      <c r="H279" s="128">
        <f t="shared" si="46"/>
        <v>248.13</v>
      </c>
      <c r="I279" s="150">
        <f t="shared" si="47"/>
        <v>1278.1300000000001</v>
      </c>
    </row>
    <row r="280" spans="1:9" x14ac:dyDescent="0.25">
      <c r="A280" s="216" t="s">
        <v>612</v>
      </c>
      <c r="B280" s="658">
        <v>168</v>
      </c>
      <c r="C280" s="128">
        <f t="shared" si="50"/>
        <v>1.2173913043478262</v>
      </c>
      <c r="D280" s="16">
        <v>1030</v>
      </c>
      <c r="E280" s="16">
        <f t="shared" si="42"/>
        <v>1253.913043478261</v>
      </c>
      <c r="F280" s="129">
        <v>1</v>
      </c>
      <c r="G280" s="128">
        <f t="shared" si="45"/>
        <v>1253.9100000000001</v>
      </c>
      <c r="H280" s="128">
        <f t="shared" si="46"/>
        <v>302.07</v>
      </c>
      <c r="I280" s="150">
        <f t="shared" si="47"/>
        <v>1555.98</v>
      </c>
    </row>
    <row r="281" spans="1:9" x14ac:dyDescent="0.25">
      <c r="A281" s="216" t="s">
        <v>612</v>
      </c>
      <c r="B281" s="658">
        <v>144</v>
      </c>
      <c r="C281" s="128">
        <f t="shared" si="50"/>
        <v>1.0434782608695652</v>
      </c>
      <c r="D281" s="16">
        <v>1030</v>
      </c>
      <c r="E281" s="16">
        <f t="shared" si="42"/>
        <v>1074.7826086956522</v>
      </c>
      <c r="F281" s="129">
        <v>1</v>
      </c>
      <c r="G281" s="128">
        <f t="shared" si="45"/>
        <v>1074.78</v>
      </c>
      <c r="H281" s="128">
        <f t="shared" si="46"/>
        <v>258.91000000000003</v>
      </c>
      <c r="I281" s="150">
        <f t="shared" si="47"/>
        <v>1333.69</v>
      </c>
    </row>
    <row r="282" spans="1:9" x14ac:dyDescent="0.25">
      <c r="A282" s="216" t="s">
        <v>612</v>
      </c>
      <c r="B282" s="658">
        <v>152</v>
      </c>
      <c r="C282" s="128">
        <f t="shared" si="50"/>
        <v>1.1014492753623188</v>
      </c>
      <c r="D282" s="16">
        <v>1030</v>
      </c>
      <c r="E282" s="16">
        <f t="shared" si="42"/>
        <v>1134.4927536231885</v>
      </c>
      <c r="F282" s="129">
        <v>1</v>
      </c>
      <c r="G282" s="128">
        <f t="shared" si="45"/>
        <v>1134.49</v>
      </c>
      <c r="H282" s="128">
        <f t="shared" si="46"/>
        <v>273.3</v>
      </c>
      <c r="I282" s="150">
        <f t="shared" si="47"/>
        <v>1407.79</v>
      </c>
    </row>
    <row r="283" spans="1:9" x14ac:dyDescent="0.25">
      <c r="A283" s="216" t="s">
        <v>612</v>
      </c>
      <c r="B283" s="658">
        <v>148</v>
      </c>
      <c r="C283" s="128">
        <f t="shared" si="50"/>
        <v>1.0724637681159421</v>
      </c>
      <c r="D283" s="16">
        <v>1030</v>
      </c>
      <c r="E283" s="16">
        <f t="shared" si="42"/>
        <v>1104.6376811594205</v>
      </c>
      <c r="F283" s="129">
        <v>1</v>
      </c>
      <c r="G283" s="128">
        <f t="shared" si="45"/>
        <v>1104.6400000000001</v>
      </c>
      <c r="H283" s="128">
        <f t="shared" si="46"/>
        <v>266.11</v>
      </c>
      <c r="I283" s="150">
        <f t="shared" si="47"/>
        <v>1370.75</v>
      </c>
    </row>
    <row r="284" spans="1:9" x14ac:dyDescent="0.25">
      <c r="A284" s="216" t="s">
        <v>612</v>
      </c>
      <c r="B284" s="658">
        <v>148</v>
      </c>
      <c r="C284" s="128">
        <f t="shared" si="50"/>
        <v>1.0724637681159421</v>
      </c>
      <c r="D284" s="16">
        <v>1030</v>
      </c>
      <c r="E284" s="16">
        <f t="shared" si="42"/>
        <v>1104.6376811594205</v>
      </c>
      <c r="F284" s="129">
        <v>1</v>
      </c>
      <c r="G284" s="128">
        <f t="shared" si="45"/>
        <v>1104.6400000000001</v>
      </c>
      <c r="H284" s="128">
        <f t="shared" si="46"/>
        <v>266.11</v>
      </c>
      <c r="I284" s="150">
        <f t="shared" si="47"/>
        <v>1370.75</v>
      </c>
    </row>
    <row r="285" spans="1:9" x14ac:dyDescent="0.25">
      <c r="A285" s="216" t="s">
        <v>612</v>
      </c>
      <c r="B285" s="658">
        <v>108</v>
      </c>
      <c r="C285" s="128">
        <f t="shared" si="50"/>
        <v>0.78260869565217395</v>
      </c>
      <c r="D285" s="16">
        <v>1030</v>
      </c>
      <c r="E285" s="16">
        <f t="shared" si="42"/>
        <v>806.08695652173913</v>
      </c>
      <c r="F285" s="129">
        <v>1</v>
      </c>
      <c r="G285" s="128">
        <f t="shared" si="45"/>
        <v>806.09</v>
      </c>
      <c r="H285" s="128">
        <f t="shared" si="46"/>
        <v>194.19</v>
      </c>
      <c r="I285" s="150">
        <f t="shared" si="47"/>
        <v>1000.28</v>
      </c>
    </row>
    <row r="286" spans="1:9" x14ac:dyDescent="0.25">
      <c r="A286" s="216" t="s">
        <v>612</v>
      </c>
      <c r="B286" s="658">
        <v>44</v>
      </c>
      <c r="C286" s="128">
        <f t="shared" si="50"/>
        <v>0.3188405797101449</v>
      </c>
      <c r="D286" s="16">
        <v>1030</v>
      </c>
      <c r="E286" s="16">
        <f t="shared" si="42"/>
        <v>328.40579710144925</v>
      </c>
      <c r="F286" s="129">
        <v>1</v>
      </c>
      <c r="G286" s="128">
        <f t="shared" si="45"/>
        <v>328.41</v>
      </c>
      <c r="H286" s="128">
        <f t="shared" si="46"/>
        <v>79.11</v>
      </c>
      <c r="I286" s="150">
        <f t="shared" si="47"/>
        <v>407.52000000000004</v>
      </c>
    </row>
    <row r="287" spans="1:9" x14ac:dyDescent="0.25">
      <c r="A287" s="216" t="s">
        <v>612</v>
      </c>
      <c r="B287" s="658">
        <v>72</v>
      </c>
      <c r="C287" s="128">
        <f t="shared" si="50"/>
        <v>0.52173913043478259</v>
      </c>
      <c r="D287" s="16">
        <v>1030</v>
      </c>
      <c r="E287" s="16">
        <f t="shared" si="42"/>
        <v>537.39130434782612</v>
      </c>
      <c r="F287" s="129">
        <v>1</v>
      </c>
      <c r="G287" s="128">
        <f t="shared" si="45"/>
        <v>537.39</v>
      </c>
      <c r="H287" s="128">
        <f t="shared" si="46"/>
        <v>129.46</v>
      </c>
      <c r="I287" s="150">
        <f t="shared" si="47"/>
        <v>666.85</v>
      </c>
    </row>
    <row r="288" spans="1:9" x14ac:dyDescent="0.25">
      <c r="A288" s="216" t="s">
        <v>612</v>
      </c>
      <c r="B288" s="658">
        <v>96</v>
      </c>
      <c r="C288" s="128">
        <f t="shared" si="50"/>
        <v>0.69565217391304346</v>
      </c>
      <c r="D288" s="16">
        <v>906</v>
      </c>
      <c r="E288" s="16">
        <f t="shared" si="42"/>
        <v>630.26086956521738</v>
      </c>
      <c r="F288" s="129">
        <v>1</v>
      </c>
      <c r="G288" s="128">
        <f t="shared" si="45"/>
        <v>630.26</v>
      </c>
      <c r="H288" s="128">
        <f t="shared" si="46"/>
        <v>151.83000000000001</v>
      </c>
      <c r="I288" s="150">
        <f t="shared" si="47"/>
        <v>782.09</v>
      </c>
    </row>
    <row r="289" spans="1:9" x14ac:dyDescent="0.25">
      <c r="A289" s="216" t="s">
        <v>612</v>
      </c>
      <c r="B289" s="658">
        <v>156</v>
      </c>
      <c r="C289" s="128">
        <f t="shared" si="50"/>
        <v>1.1304347826086956</v>
      </c>
      <c r="D289" s="16">
        <v>906</v>
      </c>
      <c r="E289" s="16">
        <f t="shared" si="42"/>
        <v>1024.1739130434783</v>
      </c>
      <c r="F289" s="129">
        <v>1</v>
      </c>
      <c r="G289" s="128">
        <f t="shared" si="45"/>
        <v>1024.17</v>
      </c>
      <c r="H289" s="128">
        <f t="shared" si="46"/>
        <v>246.72</v>
      </c>
      <c r="I289" s="150">
        <f t="shared" si="47"/>
        <v>1270.8900000000001</v>
      </c>
    </row>
    <row r="290" spans="1:9" ht="49.5" x14ac:dyDescent="0.25">
      <c r="A290" s="640" t="s">
        <v>9</v>
      </c>
      <c r="B290" s="654">
        <f>SUM(B291:B296)</f>
        <v>768</v>
      </c>
      <c r="C290" s="45">
        <f t="shared" ref="C290:I290" si="52">SUM(C291:C296)</f>
        <v>5.5652173913043477</v>
      </c>
      <c r="D290" s="46"/>
      <c r="E290" s="46"/>
      <c r="F290" s="127"/>
      <c r="G290" s="45">
        <f t="shared" si="52"/>
        <v>4212.87</v>
      </c>
      <c r="H290" s="45">
        <f t="shared" si="52"/>
        <v>1014.8800000000001</v>
      </c>
      <c r="I290" s="47">
        <f t="shared" si="52"/>
        <v>5227.75</v>
      </c>
    </row>
    <row r="291" spans="1:9" x14ac:dyDescent="0.25">
      <c r="A291" s="216" t="s">
        <v>49</v>
      </c>
      <c r="B291" s="658">
        <v>150</v>
      </c>
      <c r="C291" s="128">
        <f t="shared" si="50"/>
        <v>1.0869565217391304</v>
      </c>
      <c r="D291" s="16">
        <v>757</v>
      </c>
      <c r="E291" s="16">
        <f t="shared" si="42"/>
        <v>822.82608695652175</v>
      </c>
      <c r="F291" s="129">
        <v>1</v>
      </c>
      <c r="G291" s="128">
        <f t="shared" si="45"/>
        <v>822.83</v>
      </c>
      <c r="H291" s="128">
        <f t="shared" si="46"/>
        <v>198.22</v>
      </c>
      <c r="I291" s="150">
        <f t="shared" si="47"/>
        <v>1021.0500000000001</v>
      </c>
    </row>
    <row r="292" spans="1:9" x14ac:dyDescent="0.25">
      <c r="A292" s="216" t="s">
        <v>49</v>
      </c>
      <c r="B292" s="658">
        <v>138</v>
      </c>
      <c r="C292" s="128">
        <f t="shared" si="50"/>
        <v>1</v>
      </c>
      <c r="D292" s="16">
        <v>757</v>
      </c>
      <c r="E292" s="16">
        <f t="shared" si="42"/>
        <v>757</v>
      </c>
      <c r="F292" s="129">
        <v>1</v>
      </c>
      <c r="G292" s="128">
        <f t="shared" si="45"/>
        <v>757</v>
      </c>
      <c r="H292" s="128">
        <f t="shared" si="46"/>
        <v>182.36</v>
      </c>
      <c r="I292" s="150">
        <f t="shared" si="47"/>
        <v>939.36</v>
      </c>
    </row>
    <row r="293" spans="1:9" x14ac:dyDescent="0.25">
      <c r="A293" s="216" t="s">
        <v>49</v>
      </c>
      <c r="B293" s="658">
        <v>162</v>
      </c>
      <c r="C293" s="128">
        <f t="shared" si="50"/>
        <v>1.173913043478261</v>
      </c>
      <c r="D293" s="16">
        <v>757</v>
      </c>
      <c r="E293" s="16">
        <f t="shared" si="42"/>
        <v>888.65217391304361</v>
      </c>
      <c r="F293" s="129">
        <v>1</v>
      </c>
      <c r="G293" s="128">
        <f t="shared" si="45"/>
        <v>888.65</v>
      </c>
      <c r="H293" s="128">
        <f t="shared" si="46"/>
        <v>214.08</v>
      </c>
      <c r="I293" s="150">
        <f t="shared" si="47"/>
        <v>1102.73</v>
      </c>
    </row>
    <row r="294" spans="1:9" x14ac:dyDescent="0.25">
      <c r="A294" s="216" t="s">
        <v>49</v>
      </c>
      <c r="B294" s="658">
        <v>150</v>
      </c>
      <c r="C294" s="128">
        <f t="shared" si="50"/>
        <v>1.0869565217391304</v>
      </c>
      <c r="D294" s="16">
        <v>757</v>
      </c>
      <c r="E294" s="16">
        <f t="shared" si="42"/>
        <v>822.82608695652175</v>
      </c>
      <c r="F294" s="129">
        <v>1</v>
      </c>
      <c r="G294" s="128">
        <f t="shared" si="45"/>
        <v>822.83</v>
      </c>
      <c r="H294" s="128">
        <f t="shared" si="46"/>
        <v>198.22</v>
      </c>
      <c r="I294" s="150">
        <f t="shared" si="47"/>
        <v>1021.0500000000001</v>
      </c>
    </row>
    <row r="295" spans="1:9" x14ac:dyDescent="0.25">
      <c r="A295" s="216" t="s">
        <v>49</v>
      </c>
      <c r="B295" s="658">
        <v>84</v>
      </c>
      <c r="C295" s="128">
        <f t="shared" si="50"/>
        <v>0.60869565217391308</v>
      </c>
      <c r="D295" s="16">
        <v>757</v>
      </c>
      <c r="E295" s="16">
        <f t="shared" si="42"/>
        <v>460.78260869565219</v>
      </c>
      <c r="F295" s="129">
        <v>1</v>
      </c>
      <c r="G295" s="128">
        <f t="shared" si="45"/>
        <v>460.78</v>
      </c>
      <c r="H295" s="128">
        <f t="shared" si="46"/>
        <v>111</v>
      </c>
      <c r="I295" s="150">
        <f t="shared" si="47"/>
        <v>571.78</v>
      </c>
    </row>
    <row r="296" spans="1:9" x14ac:dyDescent="0.25">
      <c r="A296" s="216" t="s">
        <v>49</v>
      </c>
      <c r="B296" s="658">
        <v>84</v>
      </c>
      <c r="C296" s="128">
        <f t="shared" si="50"/>
        <v>0.60869565217391308</v>
      </c>
      <c r="D296" s="16">
        <v>757</v>
      </c>
      <c r="E296" s="16">
        <f t="shared" si="42"/>
        <v>460.78260869565219</v>
      </c>
      <c r="F296" s="129">
        <v>1</v>
      </c>
      <c r="G296" s="128">
        <f t="shared" si="45"/>
        <v>460.78</v>
      </c>
      <c r="H296" s="128">
        <f t="shared" si="46"/>
        <v>111</v>
      </c>
      <c r="I296" s="150">
        <f t="shared" si="47"/>
        <v>571.78</v>
      </c>
    </row>
    <row r="297" spans="1:9" x14ac:dyDescent="0.25">
      <c r="A297" s="636" t="s">
        <v>416</v>
      </c>
      <c r="B297" s="659">
        <f>B298+B317+B350+B363</f>
        <v>5318.15</v>
      </c>
      <c r="C297" s="664">
        <f t="shared" ref="C297:I297" si="53">C298+C317+C350+C363</f>
        <v>33.659177215189871</v>
      </c>
      <c r="D297" s="649"/>
      <c r="E297" s="649"/>
      <c r="F297" s="681"/>
      <c r="G297" s="664">
        <f t="shared" si="53"/>
        <v>19458.46</v>
      </c>
      <c r="H297" s="664">
        <f t="shared" si="53"/>
        <v>4687.57</v>
      </c>
      <c r="I297" s="669">
        <f t="shared" si="53"/>
        <v>24146.030000000006</v>
      </c>
    </row>
    <row r="298" spans="1:9" ht="33" x14ac:dyDescent="0.25">
      <c r="A298" s="640" t="s">
        <v>10</v>
      </c>
      <c r="B298" s="654">
        <f>SUM(B299:B316)</f>
        <v>957.06999999999994</v>
      </c>
      <c r="C298" s="45">
        <f t="shared" ref="C298:I298" si="54">SUM(C299:C316)</f>
        <v>6.0574050632911378</v>
      </c>
      <c r="D298" s="46"/>
      <c r="E298" s="46"/>
      <c r="F298" s="127"/>
      <c r="G298" s="45">
        <f t="shared" si="54"/>
        <v>5406.9599999999991</v>
      </c>
      <c r="H298" s="45">
        <f t="shared" si="54"/>
        <v>1302.5600000000002</v>
      </c>
      <c r="I298" s="47">
        <f t="shared" si="54"/>
        <v>6709.5199999999995</v>
      </c>
    </row>
    <row r="299" spans="1:9" x14ac:dyDescent="0.25">
      <c r="A299" s="216" t="s">
        <v>26</v>
      </c>
      <c r="B299" s="658">
        <v>34</v>
      </c>
      <c r="C299" s="128">
        <f t="shared" si="44"/>
        <v>0.21518987341772153</v>
      </c>
      <c r="D299" s="16">
        <v>1676</v>
      </c>
      <c r="E299" s="16">
        <f t="shared" si="42"/>
        <v>360.65822784810126</v>
      </c>
      <c r="F299" s="129">
        <v>1</v>
      </c>
      <c r="G299" s="128">
        <f t="shared" si="45"/>
        <v>360.66</v>
      </c>
      <c r="H299" s="128">
        <f t="shared" si="46"/>
        <v>86.88</v>
      </c>
      <c r="I299" s="150">
        <f t="shared" si="47"/>
        <v>447.54</v>
      </c>
    </row>
    <row r="300" spans="1:9" x14ac:dyDescent="0.25">
      <c r="A300" s="216" t="s">
        <v>26</v>
      </c>
      <c r="B300" s="658">
        <v>15.5</v>
      </c>
      <c r="C300" s="128">
        <f t="shared" si="44"/>
        <v>9.8101265822784806E-2</v>
      </c>
      <c r="D300" s="16">
        <v>1676</v>
      </c>
      <c r="E300" s="16">
        <f t="shared" si="42"/>
        <v>164.41772151898732</v>
      </c>
      <c r="F300" s="129">
        <v>1</v>
      </c>
      <c r="G300" s="128">
        <f t="shared" si="45"/>
        <v>164.42</v>
      </c>
      <c r="H300" s="128">
        <f t="shared" si="46"/>
        <v>39.61</v>
      </c>
      <c r="I300" s="150">
        <f t="shared" si="47"/>
        <v>204.02999999999997</v>
      </c>
    </row>
    <row r="301" spans="1:9" x14ac:dyDescent="0.25">
      <c r="A301" s="216" t="s">
        <v>26</v>
      </c>
      <c r="B301" s="658">
        <v>43</v>
      </c>
      <c r="C301" s="128">
        <f t="shared" si="44"/>
        <v>0.27215189873417722</v>
      </c>
      <c r="D301" s="16">
        <v>1676</v>
      </c>
      <c r="E301" s="16">
        <f t="shared" ref="E301:E364" si="55">C301*D301</f>
        <v>456.12658227848101</v>
      </c>
      <c r="F301" s="129">
        <v>1</v>
      </c>
      <c r="G301" s="128">
        <f t="shared" si="45"/>
        <v>456.13</v>
      </c>
      <c r="H301" s="128">
        <f t="shared" si="46"/>
        <v>109.88</v>
      </c>
      <c r="I301" s="150">
        <f t="shared" si="47"/>
        <v>566.01</v>
      </c>
    </row>
    <row r="302" spans="1:9" x14ac:dyDescent="0.25">
      <c r="A302" s="216" t="s">
        <v>26</v>
      </c>
      <c r="B302" s="658">
        <v>65</v>
      </c>
      <c r="C302" s="128">
        <f t="shared" si="44"/>
        <v>0.41139240506329117</v>
      </c>
      <c r="D302" s="16">
        <v>1676</v>
      </c>
      <c r="E302" s="16">
        <f t="shared" si="55"/>
        <v>689.49367088607596</v>
      </c>
      <c r="F302" s="129">
        <v>1</v>
      </c>
      <c r="G302" s="128">
        <f t="shared" si="45"/>
        <v>689.49</v>
      </c>
      <c r="H302" s="128">
        <f t="shared" si="46"/>
        <v>166.1</v>
      </c>
      <c r="I302" s="150">
        <f t="shared" si="47"/>
        <v>855.59</v>
      </c>
    </row>
    <row r="303" spans="1:9" x14ac:dyDescent="0.25">
      <c r="A303" s="216" t="s">
        <v>26</v>
      </c>
      <c r="B303" s="658">
        <v>16</v>
      </c>
      <c r="C303" s="128">
        <f t="shared" si="44"/>
        <v>0.10126582278481013</v>
      </c>
      <c r="D303" s="16">
        <v>1676</v>
      </c>
      <c r="E303" s="16">
        <f t="shared" si="55"/>
        <v>169.72151898734177</v>
      </c>
      <c r="F303" s="129">
        <v>1</v>
      </c>
      <c r="G303" s="128">
        <f t="shared" si="45"/>
        <v>169.72</v>
      </c>
      <c r="H303" s="128">
        <f t="shared" si="46"/>
        <v>40.89</v>
      </c>
      <c r="I303" s="150">
        <f t="shared" si="47"/>
        <v>210.61</v>
      </c>
    </row>
    <row r="304" spans="1:9" x14ac:dyDescent="0.25">
      <c r="A304" s="216" t="s">
        <v>26</v>
      </c>
      <c r="B304" s="658">
        <v>46.5</v>
      </c>
      <c r="C304" s="128">
        <f t="shared" si="44"/>
        <v>0.29430379746835444</v>
      </c>
      <c r="D304" s="16">
        <v>1844</v>
      </c>
      <c r="E304" s="16">
        <f t="shared" si="55"/>
        <v>542.69620253164555</v>
      </c>
      <c r="F304" s="129">
        <v>1</v>
      </c>
      <c r="G304" s="128">
        <f t="shared" si="45"/>
        <v>542.70000000000005</v>
      </c>
      <c r="H304" s="128">
        <f t="shared" si="46"/>
        <v>130.74</v>
      </c>
      <c r="I304" s="150">
        <f t="shared" si="47"/>
        <v>673.44</v>
      </c>
    </row>
    <row r="305" spans="1:9" x14ac:dyDescent="0.25">
      <c r="A305" s="216" t="s">
        <v>26</v>
      </c>
      <c r="B305" s="658">
        <v>97</v>
      </c>
      <c r="C305" s="128">
        <f t="shared" si="44"/>
        <v>0.61392405063291144</v>
      </c>
      <c r="D305" s="16">
        <v>1844</v>
      </c>
      <c r="E305" s="16">
        <f t="shared" si="55"/>
        <v>1132.0759493670887</v>
      </c>
      <c r="F305" s="129">
        <v>0.3</v>
      </c>
      <c r="G305" s="128">
        <f t="shared" si="45"/>
        <v>339.62</v>
      </c>
      <c r="H305" s="128">
        <f t="shared" si="46"/>
        <v>81.81</v>
      </c>
      <c r="I305" s="150">
        <f t="shared" si="47"/>
        <v>421.43</v>
      </c>
    </row>
    <row r="306" spans="1:9" x14ac:dyDescent="0.25">
      <c r="A306" s="216" t="s">
        <v>26</v>
      </c>
      <c r="B306" s="658">
        <v>34</v>
      </c>
      <c r="C306" s="128">
        <f t="shared" si="44"/>
        <v>0.21518987341772153</v>
      </c>
      <c r="D306" s="16">
        <v>1676</v>
      </c>
      <c r="E306" s="16">
        <f t="shared" si="55"/>
        <v>360.65822784810126</v>
      </c>
      <c r="F306" s="129">
        <v>0.3</v>
      </c>
      <c r="G306" s="128">
        <f t="shared" si="45"/>
        <v>108.2</v>
      </c>
      <c r="H306" s="128">
        <f t="shared" si="46"/>
        <v>26.07</v>
      </c>
      <c r="I306" s="150">
        <f t="shared" si="47"/>
        <v>134.27000000000001</v>
      </c>
    </row>
    <row r="307" spans="1:9" x14ac:dyDescent="0.25">
      <c r="A307" s="216" t="s">
        <v>26</v>
      </c>
      <c r="B307" s="658">
        <v>24</v>
      </c>
      <c r="C307" s="128">
        <f t="shared" si="44"/>
        <v>0.15189873417721519</v>
      </c>
      <c r="D307" s="16">
        <v>1676</v>
      </c>
      <c r="E307" s="16">
        <f t="shared" si="55"/>
        <v>254.58227848101268</v>
      </c>
      <c r="F307" s="129">
        <v>0.3</v>
      </c>
      <c r="G307" s="128">
        <f t="shared" si="45"/>
        <v>76.37</v>
      </c>
      <c r="H307" s="128">
        <f t="shared" si="46"/>
        <v>18.399999999999999</v>
      </c>
      <c r="I307" s="150">
        <f t="shared" si="47"/>
        <v>94.77000000000001</v>
      </c>
    </row>
    <row r="308" spans="1:9" x14ac:dyDescent="0.25">
      <c r="A308" s="216" t="s">
        <v>26</v>
      </c>
      <c r="B308" s="658">
        <v>99.02</v>
      </c>
      <c r="C308" s="128">
        <f t="shared" si="44"/>
        <v>0.62670886075949361</v>
      </c>
      <c r="D308" s="16">
        <v>1676</v>
      </c>
      <c r="E308" s="16">
        <f t="shared" si="55"/>
        <v>1050.3640506329114</v>
      </c>
      <c r="F308" s="129">
        <v>0.3</v>
      </c>
      <c r="G308" s="128">
        <f t="shared" si="45"/>
        <v>315.11</v>
      </c>
      <c r="H308" s="128">
        <f t="shared" si="46"/>
        <v>75.91</v>
      </c>
      <c r="I308" s="150">
        <f t="shared" si="47"/>
        <v>391.02</v>
      </c>
    </row>
    <row r="309" spans="1:9" x14ac:dyDescent="0.25">
      <c r="A309" s="216" t="s">
        <v>26</v>
      </c>
      <c r="B309" s="658">
        <v>93.02</v>
      </c>
      <c r="C309" s="128">
        <f t="shared" ref="C309:C372" si="56">B309/158</f>
        <v>0.58873417721518984</v>
      </c>
      <c r="D309" s="16">
        <v>1676</v>
      </c>
      <c r="E309" s="16">
        <f t="shared" si="55"/>
        <v>986.71848101265812</v>
      </c>
      <c r="F309" s="129">
        <v>0.3</v>
      </c>
      <c r="G309" s="128">
        <f t="shared" ref="G309:G372" si="57">ROUND(E309*F309,2)</f>
        <v>296.02</v>
      </c>
      <c r="H309" s="128">
        <f t="shared" ref="H309:H372" si="58">ROUND(G309*0.2409,2)</f>
        <v>71.31</v>
      </c>
      <c r="I309" s="150">
        <f t="shared" ref="I309:I372" si="59">G309+H309</f>
        <v>367.33</v>
      </c>
    </row>
    <row r="310" spans="1:9" x14ac:dyDescent="0.25">
      <c r="A310" s="216" t="s">
        <v>26</v>
      </c>
      <c r="B310" s="658">
        <v>56.01</v>
      </c>
      <c r="C310" s="128">
        <f t="shared" si="56"/>
        <v>0.35449367088607592</v>
      </c>
      <c r="D310" s="16">
        <v>1676</v>
      </c>
      <c r="E310" s="16">
        <f t="shared" si="55"/>
        <v>594.13139240506325</v>
      </c>
      <c r="F310" s="129">
        <v>0.3</v>
      </c>
      <c r="G310" s="128">
        <f t="shared" si="57"/>
        <v>178.24</v>
      </c>
      <c r="H310" s="128">
        <f t="shared" si="58"/>
        <v>42.94</v>
      </c>
      <c r="I310" s="150">
        <f t="shared" si="59"/>
        <v>221.18</v>
      </c>
    </row>
    <row r="311" spans="1:9" x14ac:dyDescent="0.25">
      <c r="A311" s="216" t="s">
        <v>26</v>
      </c>
      <c r="B311" s="658">
        <v>94.02</v>
      </c>
      <c r="C311" s="128">
        <f t="shared" si="56"/>
        <v>0.5950632911392405</v>
      </c>
      <c r="D311" s="16">
        <v>1676</v>
      </c>
      <c r="E311" s="16">
        <f t="shared" si="55"/>
        <v>997.32607594936712</v>
      </c>
      <c r="F311" s="129">
        <v>0.3</v>
      </c>
      <c r="G311" s="128">
        <f t="shared" si="57"/>
        <v>299.2</v>
      </c>
      <c r="H311" s="128">
        <f t="shared" si="58"/>
        <v>72.08</v>
      </c>
      <c r="I311" s="150">
        <f t="shared" si="59"/>
        <v>371.28</v>
      </c>
    </row>
    <row r="312" spans="1:9" x14ac:dyDescent="0.25">
      <c r="A312" s="216" t="s">
        <v>26</v>
      </c>
      <c r="B312" s="658">
        <v>64</v>
      </c>
      <c r="C312" s="128">
        <f t="shared" si="56"/>
        <v>0.4050632911392405</v>
      </c>
      <c r="D312" s="16">
        <v>1476</v>
      </c>
      <c r="E312" s="16">
        <f t="shared" si="55"/>
        <v>597.87341772151899</v>
      </c>
      <c r="F312" s="129">
        <v>0.3</v>
      </c>
      <c r="G312" s="128">
        <f t="shared" si="57"/>
        <v>179.36</v>
      </c>
      <c r="H312" s="128">
        <f t="shared" si="58"/>
        <v>43.21</v>
      </c>
      <c r="I312" s="150">
        <f t="shared" si="59"/>
        <v>222.57000000000002</v>
      </c>
    </row>
    <row r="313" spans="1:9" x14ac:dyDescent="0.25">
      <c r="A313" s="216" t="s">
        <v>26</v>
      </c>
      <c r="B313" s="658">
        <v>48</v>
      </c>
      <c r="C313" s="128">
        <f t="shared" si="56"/>
        <v>0.30379746835443039</v>
      </c>
      <c r="D313" s="16">
        <v>1476</v>
      </c>
      <c r="E313" s="16">
        <f t="shared" si="55"/>
        <v>448.40506329113924</v>
      </c>
      <c r="F313" s="129">
        <v>0.3</v>
      </c>
      <c r="G313" s="128">
        <f t="shared" si="57"/>
        <v>134.52000000000001</v>
      </c>
      <c r="H313" s="128">
        <f t="shared" si="58"/>
        <v>32.409999999999997</v>
      </c>
      <c r="I313" s="150">
        <f t="shared" si="59"/>
        <v>166.93</v>
      </c>
    </row>
    <row r="314" spans="1:9" x14ac:dyDescent="0.25">
      <c r="A314" s="216" t="s">
        <v>26</v>
      </c>
      <c r="B314" s="658">
        <v>72</v>
      </c>
      <c r="C314" s="128">
        <f t="shared" si="56"/>
        <v>0.45569620253164556</v>
      </c>
      <c r="D314" s="16">
        <v>1476</v>
      </c>
      <c r="E314" s="16">
        <f t="shared" si="55"/>
        <v>672.60759493670889</v>
      </c>
      <c r="F314" s="129">
        <v>1</v>
      </c>
      <c r="G314" s="128">
        <f t="shared" si="57"/>
        <v>672.61</v>
      </c>
      <c r="H314" s="128">
        <f t="shared" si="58"/>
        <v>162.03</v>
      </c>
      <c r="I314" s="150">
        <f t="shared" si="59"/>
        <v>834.64</v>
      </c>
    </row>
    <row r="315" spans="1:9" x14ac:dyDescent="0.25">
      <c r="A315" s="216" t="s">
        <v>26</v>
      </c>
      <c r="B315" s="658">
        <v>40</v>
      </c>
      <c r="C315" s="128">
        <f t="shared" si="56"/>
        <v>0.25316455696202533</v>
      </c>
      <c r="D315" s="16">
        <v>1476</v>
      </c>
      <c r="E315" s="16">
        <f t="shared" si="55"/>
        <v>373.6708860759494</v>
      </c>
      <c r="F315" s="129">
        <v>1</v>
      </c>
      <c r="G315" s="128">
        <f t="shared" si="57"/>
        <v>373.67</v>
      </c>
      <c r="H315" s="128">
        <f t="shared" si="58"/>
        <v>90.02</v>
      </c>
      <c r="I315" s="150">
        <f t="shared" si="59"/>
        <v>463.69</v>
      </c>
    </row>
    <row r="316" spans="1:9" x14ac:dyDescent="0.25">
      <c r="A316" s="216" t="s">
        <v>26</v>
      </c>
      <c r="B316" s="658">
        <v>16</v>
      </c>
      <c r="C316" s="128">
        <f t="shared" si="56"/>
        <v>0.10126582278481013</v>
      </c>
      <c r="D316" s="16">
        <v>1676</v>
      </c>
      <c r="E316" s="16">
        <f t="shared" si="55"/>
        <v>169.72151898734177</v>
      </c>
      <c r="F316" s="129">
        <v>0.3</v>
      </c>
      <c r="G316" s="128">
        <f t="shared" si="57"/>
        <v>50.92</v>
      </c>
      <c r="H316" s="128">
        <f t="shared" si="58"/>
        <v>12.27</v>
      </c>
      <c r="I316" s="150">
        <f t="shared" si="59"/>
        <v>63.19</v>
      </c>
    </row>
    <row r="317" spans="1:9" ht="49.5" x14ac:dyDescent="0.25">
      <c r="A317" s="640" t="s">
        <v>8</v>
      </c>
      <c r="B317" s="654">
        <f>SUM(B318:B349)</f>
        <v>2140.08</v>
      </c>
      <c r="C317" s="45">
        <f t="shared" ref="C317:I317" si="60">SUM(C318:C349)</f>
        <v>13.544810126582281</v>
      </c>
      <c r="D317" s="46"/>
      <c r="E317" s="46"/>
      <c r="F317" s="127"/>
      <c r="G317" s="45">
        <f t="shared" si="60"/>
        <v>7897.0599999999995</v>
      </c>
      <c r="H317" s="45">
        <f t="shared" si="60"/>
        <v>1902.4099999999996</v>
      </c>
      <c r="I317" s="47">
        <f t="shared" si="60"/>
        <v>9799.4700000000012</v>
      </c>
    </row>
    <row r="318" spans="1:9" x14ac:dyDescent="0.25">
      <c r="A318" s="216" t="s">
        <v>612</v>
      </c>
      <c r="B318" s="658">
        <v>88</v>
      </c>
      <c r="C318" s="128">
        <f t="shared" si="56"/>
        <v>0.55696202531645567</v>
      </c>
      <c r="D318" s="16">
        <v>1185</v>
      </c>
      <c r="E318" s="16">
        <f t="shared" si="55"/>
        <v>660</v>
      </c>
      <c r="F318" s="129">
        <v>0.3</v>
      </c>
      <c r="G318" s="128">
        <f t="shared" si="57"/>
        <v>198</v>
      </c>
      <c r="H318" s="128">
        <f t="shared" si="58"/>
        <v>47.7</v>
      </c>
      <c r="I318" s="150">
        <f t="shared" si="59"/>
        <v>245.7</v>
      </c>
    </row>
    <row r="319" spans="1:9" x14ac:dyDescent="0.25">
      <c r="A319" s="216" t="s">
        <v>612</v>
      </c>
      <c r="B319" s="658">
        <v>55</v>
      </c>
      <c r="C319" s="128">
        <f t="shared" si="56"/>
        <v>0.34810126582278483</v>
      </c>
      <c r="D319" s="16">
        <v>906</v>
      </c>
      <c r="E319" s="16">
        <f t="shared" si="55"/>
        <v>315.37974683544309</v>
      </c>
      <c r="F319" s="129">
        <v>0.3</v>
      </c>
      <c r="G319" s="128">
        <f t="shared" si="57"/>
        <v>94.61</v>
      </c>
      <c r="H319" s="128">
        <f t="shared" si="58"/>
        <v>22.79</v>
      </c>
      <c r="I319" s="150">
        <f t="shared" si="59"/>
        <v>117.4</v>
      </c>
    </row>
    <row r="320" spans="1:9" x14ac:dyDescent="0.25">
      <c r="A320" s="216" t="s">
        <v>612</v>
      </c>
      <c r="B320" s="658">
        <v>44</v>
      </c>
      <c r="C320" s="128">
        <f t="shared" si="56"/>
        <v>0.27848101265822783</v>
      </c>
      <c r="D320" s="16">
        <v>906</v>
      </c>
      <c r="E320" s="16">
        <f t="shared" si="55"/>
        <v>252.30379746835442</v>
      </c>
      <c r="F320" s="129">
        <v>0.3</v>
      </c>
      <c r="G320" s="128">
        <f t="shared" si="57"/>
        <v>75.69</v>
      </c>
      <c r="H320" s="128">
        <f t="shared" si="58"/>
        <v>18.23</v>
      </c>
      <c r="I320" s="150">
        <f t="shared" si="59"/>
        <v>93.92</v>
      </c>
    </row>
    <row r="321" spans="1:9" x14ac:dyDescent="0.25">
      <c r="A321" s="216" t="s">
        <v>612</v>
      </c>
      <c r="B321" s="658">
        <v>88</v>
      </c>
      <c r="C321" s="128">
        <f t="shared" si="56"/>
        <v>0.55696202531645567</v>
      </c>
      <c r="D321" s="16">
        <v>906</v>
      </c>
      <c r="E321" s="16">
        <f t="shared" si="55"/>
        <v>504.60759493670884</v>
      </c>
      <c r="F321" s="129">
        <v>0.3</v>
      </c>
      <c r="G321" s="128">
        <f t="shared" si="57"/>
        <v>151.38</v>
      </c>
      <c r="H321" s="128">
        <f t="shared" si="58"/>
        <v>36.47</v>
      </c>
      <c r="I321" s="150">
        <f t="shared" si="59"/>
        <v>187.85</v>
      </c>
    </row>
    <row r="322" spans="1:9" x14ac:dyDescent="0.25">
      <c r="A322" s="216" t="s">
        <v>612</v>
      </c>
      <c r="B322" s="658">
        <v>56</v>
      </c>
      <c r="C322" s="128">
        <f t="shared" si="56"/>
        <v>0.35443037974683544</v>
      </c>
      <c r="D322" s="16">
        <v>906</v>
      </c>
      <c r="E322" s="16">
        <f t="shared" si="55"/>
        <v>321.11392405063293</v>
      </c>
      <c r="F322" s="129">
        <v>0.3</v>
      </c>
      <c r="G322" s="128">
        <f t="shared" si="57"/>
        <v>96.33</v>
      </c>
      <c r="H322" s="128">
        <f t="shared" si="58"/>
        <v>23.21</v>
      </c>
      <c r="I322" s="150">
        <f t="shared" si="59"/>
        <v>119.53999999999999</v>
      </c>
    </row>
    <row r="323" spans="1:9" x14ac:dyDescent="0.25">
      <c r="A323" s="216" t="s">
        <v>612</v>
      </c>
      <c r="B323" s="658">
        <v>96</v>
      </c>
      <c r="C323" s="128">
        <f t="shared" si="56"/>
        <v>0.60759493670886078</v>
      </c>
      <c r="D323" s="16">
        <v>906</v>
      </c>
      <c r="E323" s="16">
        <f t="shared" si="55"/>
        <v>550.48101265822788</v>
      </c>
      <c r="F323" s="129">
        <v>0.3</v>
      </c>
      <c r="G323" s="128">
        <f t="shared" si="57"/>
        <v>165.14</v>
      </c>
      <c r="H323" s="128">
        <f t="shared" si="58"/>
        <v>39.78</v>
      </c>
      <c r="I323" s="150">
        <f t="shared" si="59"/>
        <v>204.92</v>
      </c>
    </row>
    <row r="324" spans="1:9" x14ac:dyDescent="0.25">
      <c r="A324" s="216" t="s">
        <v>612</v>
      </c>
      <c r="B324" s="658">
        <v>96.02</v>
      </c>
      <c r="C324" s="128">
        <f t="shared" si="56"/>
        <v>0.60772151898734172</v>
      </c>
      <c r="D324" s="16">
        <v>1030</v>
      </c>
      <c r="E324" s="16">
        <f t="shared" si="55"/>
        <v>625.95316455696195</v>
      </c>
      <c r="F324" s="129">
        <v>0.3</v>
      </c>
      <c r="G324" s="128">
        <f t="shared" si="57"/>
        <v>187.79</v>
      </c>
      <c r="H324" s="128">
        <f t="shared" si="58"/>
        <v>45.24</v>
      </c>
      <c r="I324" s="150">
        <f t="shared" si="59"/>
        <v>233.03</v>
      </c>
    </row>
    <row r="325" spans="1:9" x14ac:dyDescent="0.25">
      <c r="A325" s="216" t="s">
        <v>612</v>
      </c>
      <c r="B325" s="658">
        <v>82.01</v>
      </c>
      <c r="C325" s="128">
        <f t="shared" si="56"/>
        <v>0.51905063291139242</v>
      </c>
      <c r="D325" s="16">
        <v>1030</v>
      </c>
      <c r="E325" s="16">
        <f t="shared" si="55"/>
        <v>534.62215189873416</v>
      </c>
      <c r="F325" s="129">
        <v>0.3</v>
      </c>
      <c r="G325" s="128">
        <f t="shared" si="57"/>
        <v>160.38999999999999</v>
      </c>
      <c r="H325" s="128">
        <f t="shared" si="58"/>
        <v>38.64</v>
      </c>
      <c r="I325" s="150">
        <f t="shared" si="59"/>
        <v>199.02999999999997</v>
      </c>
    </row>
    <row r="326" spans="1:9" x14ac:dyDescent="0.25">
      <c r="A326" s="216" t="s">
        <v>612</v>
      </c>
      <c r="B326" s="658">
        <v>48.01</v>
      </c>
      <c r="C326" s="128">
        <f t="shared" si="56"/>
        <v>0.30386075949367086</v>
      </c>
      <c r="D326" s="16">
        <v>1030</v>
      </c>
      <c r="E326" s="16">
        <f t="shared" si="55"/>
        <v>312.97658227848098</v>
      </c>
      <c r="F326" s="129">
        <v>0.3</v>
      </c>
      <c r="G326" s="128">
        <f t="shared" si="57"/>
        <v>93.89</v>
      </c>
      <c r="H326" s="128">
        <f t="shared" si="58"/>
        <v>22.62</v>
      </c>
      <c r="I326" s="150">
        <f t="shared" si="59"/>
        <v>116.51</v>
      </c>
    </row>
    <row r="327" spans="1:9" x14ac:dyDescent="0.25">
      <c r="A327" s="216" t="s">
        <v>612</v>
      </c>
      <c r="B327" s="658">
        <v>96.02</v>
      </c>
      <c r="C327" s="128">
        <f t="shared" si="56"/>
        <v>0.60772151898734172</v>
      </c>
      <c r="D327" s="16">
        <v>1030</v>
      </c>
      <c r="E327" s="16">
        <f t="shared" si="55"/>
        <v>625.95316455696195</v>
      </c>
      <c r="F327" s="129">
        <v>0.3</v>
      </c>
      <c r="G327" s="128">
        <f t="shared" si="57"/>
        <v>187.79</v>
      </c>
      <c r="H327" s="128">
        <f t="shared" si="58"/>
        <v>45.24</v>
      </c>
      <c r="I327" s="150">
        <f t="shared" si="59"/>
        <v>233.03</v>
      </c>
    </row>
    <row r="328" spans="1:9" x14ac:dyDescent="0.25">
      <c r="A328" s="216" t="s">
        <v>612</v>
      </c>
      <c r="B328" s="658">
        <v>72.010000000000005</v>
      </c>
      <c r="C328" s="128">
        <f t="shared" si="56"/>
        <v>0.45575949367088608</v>
      </c>
      <c r="D328" s="16">
        <v>1030</v>
      </c>
      <c r="E328" s="16">
        <f t="shared" si="55"/>
        <v>469.43227848101264</v>
      </c>
      <c r="F328" s="129">
        <v>0.3</v>
      </c>
      <c r="G328" s="128">
        <f t="shared" si="57"/>
        <v>140.83000000000001</v>
      </c>
      <c r="H328" s="128">
        <f t="shared" si="58"/>
        <v>33.93</v>
      </c>
      <c r="I328" s="150">
        <f t="shared" si="59"/>
        <v>174.76000000000002</v>
      </c>
    </row>
    <row r="329" spans="1:9" x14ac:dyDescent="0.25">
      <c r="A329" s="216" t="s">
        <v>612</v>
      </c>
      <c r="B329" s="658">
        <v>86.01</v>
      </c>
      <c r="C329" s="128">
        <f t="shared" si="56"/>
        <v>0.54436708860759497</v>
      </c>
      <c r="D329" s="16">
        <v>1030</v>
      </c>
      <c r="E329" s="16">
        <f t="shared" si="55"/>
        <v>560.69810126582286</v>
      </c>
      <c r="F329" s="129">
        <v>0.3</v>
      </c>
      <c r="G329" s="128">
        <f t="shared" si="57"/>
        <v>168.21</v>
      </c>
      <c r="H329" s="128">
        <f t="shared" si="58"/>
        <v>40.520000000000003</v>
      </c>
      <c r="I329" s="150">
        <f t="shared" si="59"/>
        <v>208.73000000000002</v>
      </c>
    </row>
    <row r="330" spans="1:9" x14ac:dyDescent="0.25">
      <c r="A330" s="216" t="s">
        <v>612</v>
      </c>
      <c r="B330" s="658">
        <v>79</v>
      </c>
      <c r="C330" s="128">
        <f t="shared" si="56"/>
        <v>0.5</v>
      </c>
      <c r="D330" s="16">
        <v>1030</v>
      </c>
      <c r="E330" s="16">
        <f t="shared" si="55"/>
        <v>515</v>
      </c>
      <c r="F330" s="129">
        <v>0.3</v>
      </c>
      <c r="G330" s="128">
        <f t="shared" si="57"/>
        <v>154.5</v>
      </c>
      <c r="H330" s="128">
        <f t="shared" si="58"/>
        <v>37.22</v>
      </c>
      <c r="I330" s="150">
        <f t="shared" si="59"/>
        <v>191.72</v>
      </c>
    </row>
    <row r="331" spans="1:9" x14ac:dyDescent="0.25">
      <c r="A331" s="216" t="s">
        <v>612</v>
      </c>
      <c r="B331" s="658">
        <v>70</v>
      </c>
      <c r="C331" s="128">
        <f t="shared" si="56"/>
        <v>0.44303797468354428</v>
      </c>
      <c r="D331" s="16">
        <v>1030</v>
      </c>
      <c r="E331" s="16">
        <f t="shared" si="55"/>
        <v>456.3291139240506</v>
      </c>
      <c r="F331" s="129">
        <v>0.3</v>
      </c>
      <c r="G331" s="128">
        <f t="shared" si="57"/>
        <v>136.9</v>
      </c>
      <c r="H331" s="128">
        <f t="shared" si="58"/>
        <v>32.979999999999997</v>
      </c>
      <c r="I331" s="150">
        <f t="shared" si="59"/>
        <v>169.88</v>
      </c>
    </row>
    <row r="332" spans="1:9" x14ac:dyDescent="0.25">
      <c r="A332" s="216" t="s">
        <v>612</v>
      </c>
      <c r="B332" s="658">
        <v>66</v>
      </c>
      <c r="C332" s="128">
        <f t="shared" si="56"/>
        <v>0.41772151898734178</v>
      </c>
      <c r="D332" s="16">
        <v>1030</v>
      </c>
      <c r="E332" s="16">
        <f t="shared" si="55"/>
        <v>430.25316455696202</v>
      </c>
      <c r="F332" s="129">
        <v>0.3</v>
      </c>
      <c r="G332" s="128">
        <f t="shared" si="57"/>
        <v>129.08000000000001</v>
      </c>
      <c r="H332" s="128">
        <f t="shared" si="58"/>
        <v>31.1</v>
      </c>
      <c r="I332" s="150">
        <f t="shared" si="59"/>
        <v>160.18</v>
      </c>
    </row>
    <row r="333" spans="1:9" x14ac:dyDescent="0.25">
      <c r="A333" s="216" t="s">
        <v>612</v>
      </c>
      <c r="B333" s="658">
        <v>56</v>
      </c>
      <c r="C333" s="128">
        <f t="shared" si="56"/>
        <v>0.35443037974683544</v>
      </c>
      <c r="D333" s="16">
        <v>1030</v>
      </c>
      <c r="E333" s="16">
        <f t="shared" si="55"/>
        <v>365.0632911392405</v>
      </c>
      <c r="F333" s="129">
        <v>0.3</v>
      </c>
      <c r="G333" s="128">
        <f t="shared" si="57"/>
        <v>109.52</v>
      </c>
      <c r="H333" s="128">
        <f t="shared" si="58"/>
        <v>26.38</v>
      </c>
      <c r="I333" s="150">
        <f t="shared" si="59"/>
        <v>135.9</v>
      </c>
    </row>
    <row r="334" spans="1:9" x14ac:dyDescent="0.25">
      <c r="A334" s="216" t="s">
        <v>612</v>
      </c>
      <c r="B334" s="658">
        <v>103</v>
      </c>
      <c r="C334" s="128">
        <f t="shared" si="56"/>
        <v>0.65189873417721522</v>
      </c>
      <c r="D334" s="16">
        <v>1030</v>
      </c>
      <c r="E334" s="16">
        <f t="shared" si="55"/>
        <v>671.45569620253173</v>
      </c>
      <c r="F334" s="129">
        <v>0.3</v>
      </c>
      <c r="G334" s="128">
        <f t="shared" si="57"/>
        <v>201.44</v>
      </c>
      <c r="H334" s="128">
        <f t="shared" si="58"/>
        <v>48.53</v>
      </c>
      <c r="I334" s="150">
        <f t="shared" si="59"/>
        <v>249.97</v>
      </c>
    </row>
    <row r="335" spans="1:9" x14ac:dyDescent="0.25">
      <c r="A335" s="216" t="s">
        <v>612</v>
      </c>
      <c r="B335" s="658">
        <v>8</v>
      </c>
      <c r="C335" s="128">
        <f t="shared" si="56"/>
        <v>5.0632911392405063E-2</v>
      </c>
      <c r="D335" s="16">
        <v>1185</v>
      </c>
      <c r="E335" s="16">
        <f t="shared" si="55"/>
        <v>60</v>
      </c>
      <c r="F335" s="129">
        <v>0.3</v>
      </c>
      <c r="G335" s="128">
        <f t="shared" si="57"/>
        <v>18</v>
      </c>
      <c r="H335" s="128">
        <f t="shared" si="58"/>
        <v>4.34</v>
      </c>
      <c r="I335" s="150">
        <f t="shared" si="59"/>
        <v>22.34</v>
      </c>
    </row>
    <row r="336" spans="1:9" x14ac:dyDescent="0.25">
      <c r="A336" s="216" t="s">
        <v>612</v>
      </c>
      <c r="B336" s="658">
        <v>24</v>
      </c>
      <c r="C336" s="128">
        <f t="shared" si="56"/>
        <v>0.15189873417721519</v>
      </c>
      <c r="D336" s="16">
        <v>906</v>
      </c>
      <c r="E336" s="16">
        <f t="shared" si="55"/>
        <v>137.62025316455697</v>
      </c>
      <c r="F336" s="129">
        <v>1</v>
      </c>
      <c r="G336" s="128">
        <f t="shared" si="57"/>
        <v>137.62</v>
      </c>
      <c r="H336" s="128">
        <f t="shared" si="58"/>
        <v>33.15</v>
      </c>
      <c r="I336" s="150">
        <f t="shared" si="59"/>
        <v>170.77</v>
      </c>
    </row>
    <row r="337" spans="1:9" x14ac:dyDescent="0.25">
      <c r="A337" s="216" t="s">
        <v>612</v>
      </c>
      <c r="B337" s="658">
        <v>81</v>
      </c>
      <c r="C337" s="128">
        <f t="shared" si="56"/>
        <v>0.51265822784810122</v>
      </c>
      <c r="D337" s="16">
        <v>906</v>
      </c>
      <c r="E337" s="16">
        <f t="shared" si="55"/>
        <v>464.46835443037969</v>
      </c>
      <c r="F337" s="129">
        <v>1</v>
      </c>
      <c r="G337" s="128">
        <f t="shared" si="57"/>
        <v>464.47</v>
      </c>
      <c r="H337" s="128">
        <f t="shared" si="58"/>
        <v>111.89</v>
      </c>
      <c r="I337" s="150">
        <f t="shared" si="59"/>
        <v>576.36</v>
      </c>
    </row>
    <row r="338" spans="1:9" x14ac:dyDescent="0.25">
      <c r="A338" s="216" t="s">
        <v>612</v>
      </c>
      <c r="B338" s="658">
        <v>50</v>
      </c>
      <c r="C338" s="128">
        <f t="shared" si="56"/>
        <v>0.31645569620253167</v>
      </c>
      <c r="D338" s="16">
        <v>906</v>
      </c>
      <c r="E338" s="16">
        <f t="shared" si="55"/>
        <v>286.70886075949369</v>
      </c>
      <c r="F338" s="129">
        <v>1</v>
      </c>
      <c r="G338" s="128">
        <f t="shared" si="57"/>
        <v>286.70999999999998</v>
      </c>
      <c r="H338" s="128">
        <f t="shared" si="58"/>
        <v>69.069999999999993</v>
      </c>
      <c r="I338" s="150">
        <f t="shared" si="59"/>
        <v>355.78</v>
      </c>
    </row>
    <row r="339" spans="1:9" x14ac:dyDescent="0.25">
      <c r="A339" s="216" t="s">
        <v>612</v>
      </c>
      <c r="B339" s="658">
        <v>24</v>
      </c>
      <c r="C339" s="128">
        <f t="shared" si="56"/>
        <v>0.15189873417721519</v>
      </c>
      <c r="D339" s="16">
        <v>906</v>
      </c>
      <c r="E339" s="16">
        <f t="shared" si="55"/>
        <v>137.62025316455697</v>
      </c>
      <c r="F339" s="129">
        <v>1</v>
      </c>
      <c r="G339" s="128">
        <f t="shared" si="57"/>
        <v>137.62</v>
      </c>
      <c r="H339" s="128">
        <f t="shared" si="58"/>
        <v>33.15</v>
      </c>
      <c r="I339" s="150">
        <f t="shared" si="59"/>
        <v>170.77</v>
      </c>
    </row>
    <row r="340" spans="1:9" x14ac:dyDescent="0.25">
      <c r="A340" s="216" t="s">
        <v>612</v>
      </c>
      <c r="B340" s="658">
        <v>24</v>
      </c>
      <c r="C340" s="128">
        <f t="shared" si="56"/>
        <v>0.15189873417721519</v>
      </c>
      <c r="D340" s="16">
        <v>906</v>
      </c>
      <c r="E340" s="16">
        <f t="shared" si="55"/>
        <v>137.62025316455697</v>
      </c>
      <c r="F340" s="129">
        <v>1</v>
      </c>
      <c r="G340" s="128">
        <f t="shared" si="57"/>
        <v>137.62</v>
      </c>
      <c r="H340" s="128">
        <f t="shared" si="58"/>
        <v>33.15</v>
      </c>
      <c r="I340" s="150">
        <f t="shared" si="59"/>
        <v>170.77</v>
      </c>
    </row>
    <row r="341" spans="1:9" x14ac:dyDescent="0.25">
      <c r="A341" s="216" t="s">
        <v>612</v>
      </c>
      <c r="B341" s="658">
        <v>51</v>
      </c>
      <c r="C341" s="128">
        <f t="shared" si="56"/>
        <v>0.32278481012658228</v>
      </c>
      <c r="D341" s="16">
        <v>1030</v>
      </c>
      <c r="E341" s="16">
        <f t="shared" si="55"/>
        <v>332.46835443037975</v>
      </c>
      <c r="F341" s="129">
        <v>1</v>
      </c>
      <c r="G341" s="128">
        <f t="shared" si="57"/>
        <v>332.47</v>
      </c>
      <c r="H341" s="128">
        <f t="shared" si="58"/>
        <v>80.09</v>
      </c>
      <c r="I341" s="150">
        <f t="shared" si="59"/>
        <v>412.56000000000006</v>
      </c>
    </row>
    <row r="342" spans="1:9" x14ac:dyDescent="0.25">
      <c r="A342" s="216" t="s">
        <v>612</v>
      </c>
      <c r="B342" s="658">
        <v>104</v>
      </c>
      <c r="C342" s="128">
        <f t="shared" si="56"/>
        <v>0.65822784810126578</v>
      </c>
      <c r="D342" s="16">
        <v>1030</v>
      </c>
      <c r="E342" s="16">
        <f t="shared" si="55"/>
        <v>677.97468354430373</v>
      </c>
      <c r="F342" s="129">
        <v>1</v>
      </c>
      <c r="G342" s="128">
        <f t="shared" si="57"/>
        <v>677.97</v>
      </c>
      <c r="H342" s="128">
        <f t="shared" si="58"/>
        <v>163.32</v>
      </c>
      <c r="I342" s="150">
        <f t="shared" si="59"/>
        <v>841.29</v>
      </c>
    </row>
    <row r="343" spans="1:9" x14ac:dyDescent="0.25">
      <c r="A343" s="216" t="s">
        <v>612</v>
      </c>
      <c r="B343" s="658">
        <v>48</v>
      </c>
      <c r="C343" s="128">
        <f t="shared" si="56"/>
        <v>0.30379746835443039</v>
      </c>
      <c r="D343" s="16">
        <v>1030</v>
      </c>
      <c r="E343" s="16">
        <f t="shared" si="55"/>
        <v>312.91139240506328</v>
      </c>
      <c r="F343" s="129">
        <v>1</v>
      </c>
      <c r="G343" s="128">
        <f t="shared" si="57"/>
        <v>312.91000000000003</v>
      </c>
      <c r="H343" s="128">
        <f t="shared" si="58"/>
        <v>75.38</v>
      </c>
      <c r="I343" s="150">
        <f t="shared" si="59"/>
        <v>388.29</v>
      </c>
    </row>
    <row r="344" spans="1:9" x14ac:dyDescent="0.25">
      <c r="A344" s="216" t="s">
        <v>612</v>
      </c>
      <c r="B344" s="658">
        <v>62</v>
      </c>
      <c r="C344" s="128">
        <f t="shared" si="56"/>
        <v>0.39240506329113922</v>
      </c>
      <c r="D344" s="16">
        <v>1030</v>
      </c>
      <c r="E344" s="16">
        <f t="shared" si="55"/>
        <v>404.17721518987338</v>
      </c>
      <c r="F344" s="129">
        <v>1</v>
      </c>
      <c r="G344" s="128">
        <f t="shared" si="57"/>
        <v>404.18</v>
      </c>
      <c r="H344" s="128">
        <f t="shared" si="58"/>
        <v>97.37</v>
      </c>
      <c r="I344" s="150">
        <f t="shared" si="59"/>
        <v>501.55</v>
      </c>
    </row>
    <row r="345" spans="1:9" x14ac:dyDescent="0.25">
      <c r="A345" s="216" t="s">
        <v>612</v>
      </c>
      <c r="B345" s="658">
        <v>96</v>
      </c>
      <c r="C345" s="128">
        <f t="shared" si="56"/>
        <v>0.60759493670886078</v>
      </c>
      <c r="D345" s="16">
        <v>1030</v>
      </c>
      <c r="E345" s="16">
        <f t="shared" si="55"/>
        <v>625.82278481012656</v>
      </c>
      <c r="F345" s="129">
        <v>1</v>
      </c>
      <c r="G345" s="128">
        <f t="shared" si="57"/>
        <v>625.82000000000005</v>
      </c>
      <c r="H345" s="128">
        <f t="shared" si="58"/>
        <v>150.76</v>
      </c>
      <c r="I345" s="150">
        <f t="shared" si="59"/>
        <v>776.58</v>
      </c>
    </row>
    <row r="346" spans="1:9" x14ac:dyDescent="0.25">
      <c r="A346" s="216" t="s">
        <v>612</v>
      </c>
      <c r="B346" s="658">
        <v>96</v>
      </c>
      <c r="C346" s="128">
        <f t="shared" si="56"/>
        <v>0.60759493670886078</v>
      </c>
      <c r="D346" s="16">
        <v>1030</v>
      </c>
      <c r="E346" s="16">
        <f t="shared" si="55"/>
        <v>625.82278481012656</v>
      </c>
      <c r="F346" s="129">
        <v>1</v>
      </c>
      <c r="G346" s="128">
        <f t="shared" si="57"/>
        <v>625.82000000000005</v>
      </c>
      <c r="H346" s="128">
        <f t="shared" si="58"/>
        <v>150.76</v>
      </c>
      <c r="I346" s="150">
        <f t="shared" si="59"/>
        <v>776.58</v>
      </c>
    </row>
    <row r="347" spans="1:9" x14ac:dyDescent="0.25">
      <c r="A347" s="216" t="s">
        <v>612</v>
      </c>
      <c r="B347" s="658">
        <v>55</v>
      </c>
      <c r="C347" s="128">
        <f t="shared" si="56"/>
        <v>0.34810126582278483</v>
      </c>
      <c r="D347" s="16">
        <v>1030</v>
      </c>
      <c r="E347" s="16">
        <f t="shared" si="55"/>
        <v>358.54430379746839</v>
      </c>
      <c r="F347" s="129">
        <v>1</v>
      </c>
      <c r="G347" s="128">
        <f t="shared" si="57"/>
        <v>358.54</v>
      </c>
      <c r="H347" s="128">
        <f t="shared" si="58"/>
        <v>86.37</v>
      </c>
      <c r="I347" s="150">
        <f t="shared" si="59"/>
        <v>444.91</v>
      </c>
    </row>
    <row r="348" spans="1:9" x14ac:dyDescent="0.25">
      <c r="A348" s="216" t="s">
        <v>612</v>
      </c>
      <c r="B348" s="658">
        <v>96</v>
      </c>
      <c r="C348" s="128">
        <f t="shared" si="56"/>
        <v>0.60759493670886078</v>
      </c>
      <c r="D348" s="16">
        <v>1030</v>
      </c>
      <c r="E348" s="16">
        <f t="shared" si="55"/>
        <v>625.82278481012656</v>
      </c>
      <c r="F348" s="129">
        <v>1</v>
      </c>
      <c r="G348" s="128">
        <f t="shared" si="57"/>
        <v>625.82000000000005</v>
      </c>
      <c r="H348" s="128">
        <f t="shared" si="58"/>
        <v>150.76</v>
      </c>
      <c r="I348" s="150">
        <f t="shared" si="59"/>
        <v>776.58</v>
      </c>
    </row>
    <row r="349" spans="1:9" x14ac:dyDescent="0.25">
      <c r="A349" s="216" t="s">
        <v>612</v>
      </c>
      <c r="B349" s="658">
        <v>40</v>
      </c>
      <c r="C349" s="128">
        <f t="shared" si="56"/>
        <v>0.25316455696202533</v>
      </c>
      <c r="D349" s="16">
        <v>1185</v>
      </c>
      <c r="E349" s="16">
        <f t="shared" si="55"/>
        <v>300</v>
      </c>
      <c r="F349" s="129">
        <v>1</v>
      </c>
      <c r="G349" s="128">
        <f t="shared" si="57"/>
        <v>300</v>
      </c>
      <c r="H349" s="128">
        <f t="shared" si="58"/>
        <v>72.27</v>
      </c>
      <c r="I349" s="150">
        <f t="shared" si="59"/>
        <v>372.27</v>
      </c>
    </row>
    <row r="350" spans="1:9" ht="49.5" x14ac:dyDescent="0.25">
      <c r="A350" s="640" t="s">
        <v>9</v>
      </c>
      <c r="B350" s="654">
        <f>SUM(B351:B362)</f>
        <v>792</v>
      </c>
      <c r="C350" s="45">
        <f t="shared" ref="C350:I350" si="61">SUM(C351:C362)</f>
        <v>5.0126582278481013</v>
      </c>
      <c r="D350" s="46"/>
      <c r="E350" s="46"/>
      <c r="F350" s="127"/>
      <c r="G350" s="45">
        <f t="shared" si="61"/>
        <v>2453.06</v>
      </c>
      <c r="H350" s="45">
        <f t="shared" si="61"/>
        <v>590.92999999999995</v>
      </c>
      <c r="I350" s="47">
        <f t="shared" si="61"/>
        <v>3043.99</v>
      </c>
    </row>
    <row r="351" spans="1:9" x14ac:dyDescent="0.25">
      <c r="A351" s="216" t="s">
        <v>49</v>
      </c>
      <c r="B351" s="658">
        <v>72</v>
      </c>
      <c r="C351" s="128">
        <f t="shared" si="56"/>
        <v>0.45569620253164556</v>
      </c>
      <c r="D351" s="16">
        <v>757</v>
      </c>
      <c r="E351" s="16">
        <f t="shared" si="55"/>
        <v>344.96202531645571</v>
      </c>
      <c r="F351" s="129">
        <v>0.3</v>
      </c>
      <c r="G351" s="128">
        <f t="shared" si="57"/>
        <v>103.49</v>
      </c>
      <c r="H351" s="128">
        <f t="shared" si="58"/>
        <v>24.93</v>
      </c>
      <c r="I351" s="150">
        <f t="shared" si="59"/>
        <v>128.41999999999999</v>
      </c>
    </row>
    <row r="352" spans="1:9" x14ac:dyDescent="0.25">
      <c r="A352" s="216" t="s">
        <v>49</v>
      </c>
      <c r="B352" s="658">
        <v>72</v>
      </c>
      <c r="C352" s="128">
        <f t="shared" si="56"/>
        <v>0.45569620253164556</v>
      </c>
      <c r="D352" s="16">
        <v>757</v>
      </c>
      <c r="E352" s="16">
        <f t="shared" si="55"/>
        <v>344.96202531645571</v>
      </c>
      <c r="F352" s="129">
        <v>0.3</v>
      </c>
      <c r="G352" s="128">
        <f t="shared" si="57"/>
        <v>103.49</v>
      </c>
      <c r="H352" s="128">
        <f t="shared" si="58"/>
        <v>24.93</v>
      </c>
      <c r="I352" s="150">
        <f t="shared" si="59"/>
        <v>128.41999999999999</v>
      </c>
    </row>
    <row r="353" spans="1:9" x14ac:dyDescent="0.25">
      <c r="A353" s="216" t="s">
        <v>49</v>
      </c>
      <c r="B353" s="658">
        <v>48</v>
      </c>
      <c r="C353" s="128">
        <f t="shared" si="56"/>
        <v>0.30379746835443039</v>
      </c>
      <c r="D353" s="16">
        <v>757</v>
      </c>
      <c r="E353" s="16">
        <f t="shared" si="55"/>
        <v>229.97468354430382</v>
      </c>
      <c r="F353" s="129">
        <v>0.3</v>
      </c>
      <c r="G353" s="128">
        <f t="shared" si="57"/>
        <v>68.989999999999995</v>
      </c>
      <c r="H353" s="128">
        <f t="shared" si="58"/>
        <v>16.62</v>
      </c>
      <c r="I353" s="150">
        <f t="shared" si="59"/>
        <v>85.61</v>
      </c>
    </row>
    <row r="354" spans="1:9" x14ac:dyDescent="0.25">
      <c r="A354" s="216" t="s">
        <v>49</v>
      </c>
      <c r="B354" s="658">
        <v>88</v>
      </c>
      <c r="C354" s="128">
        <f t="shared" si="56"/>
        <v>0.55696202531645567</v>
      </c>
      <c r="D354" s="16">
        <v>757</v>
      </c>
      <c r="E354" s="16">
        <f t="shared" si="55"/>
        <v>421.62025316455691</v>
      </c>
      <c r="F354" s="129">
        <v>0.3</v>
      </c>
      <c r="G354" s="128">
        <f t="shared" si="57"/>
        <v>126.49</v>
      </c>
      <c r="H354" s="128">
        <f t="shared" si="58"/>
        <v>30.47</v>
      </c>
      <c r="I354" s="150">
        <f t="shared" si="59"/>
        <v>156.95999999999998</v>
      </c>
    </row>
    <row r="355" spans="1:9" x14ac:dyDescent="0.25">
      <c r="A355" s="216" t="s">
        <v>49</v>
      </c>
      <c r="B355" s="658">
        <v>48</v>
      </c>
      <c r="C355" s="128">
        <f t="shared" si="56"/>
        <v>0.30379746835443039</v>
      </c>
      <c r="D355" s="16">
        <v>757</v>
      </c>
      <c r="E355" s="16">
        <f t="shared" si="55"/>
        <v>229.97468354430382</v>
      </c>
      <c r="F355" s="129">
        <v>0.3</v>
      </c>
      <c r="G355" s="128">
        <f t="shared" si="57"/>
        <v>68.989999999999995</v>
      </c>
      <c r="H355" s="128">
        <f t="shared" si="58"/>
        <v>16.62</v>
      </c>
      <c r="I355" s="150">
        <f t="shared" si="59"/>
        <v>85.61</v>
      </c>
    </row>
    <row r="356" spans="1:9" x14ac:dyDescent="0.25">
      <c r="A356" s="216" t="s">
        <v>49</v>
      </c>
      <c r="B356" s="658">
        <v>24</v>
      </c>
      <c r="C356" s="128">
        <f t="shared" si="56"/>
        <v>0.15189873417721519</v>
      </c>
      <c r="D356" s="16">
        <v>757</v>
      </c>
      <c r="E356" s="16">
        <f t="shared" si="55"/>
        <v>114.98734177215191</v>
      </c>
      <c r="F356" s="129">
        <v>0.3</v>
      </c>
      <c r="G356" s="128">
        <f t="shared" si="57"/>
        <v>34.5</v>
      </c>
      <c r="H356" s="128">
        <f t="shared" si="58"/>
        <v>8.31</v>
      </c>
      <c r="I356" s="150">
        <f t="shared" si="59"/>
        <v>42.81</v>
      </c>
    </row>
    <row r="357" spans="1:9" x14ac:dyDescent="0.25">
      <c r="A357" s="216" t="s">
        <v>49</v>
      </c>
      <c r="B357" s="658">
        <v>48</v>
      </c>
      <c r="C357" s="128">
        <f t="shared" si="56"/>
        <v>0.30379746835443039</v>
      </c>
      <c r="D357" s="16">
        <v>757</v>
      </c>
      <c r="E357" s="16">
        <f t="shared" si="55"/>
        <v>229.97468354430382</v>
      </c>
      <c r="F357" s="129">
        <v>0.3</v>
      </c>
      <c r="G357" s="128">
        <f t="shared" si="57"/>
        <v>68.989999999999995</v>
      </c>
      <c r="H357" s="128">
        <f t="shared" si="58"/>
        <v>16.62</v>
      </c>
      <c r="I357" s="150">
        <f t="shared" si="59"/>
        <v>85.61</v>
      </c>
    </row>
    <row r="358" spans="1:9" x14ac:dyDescent="0.25">
      <c r="A358" s="216" t="s">
        <v>49</v>
      </c>
      <c r="B358" s="658">
        <v>72</v>
      </c>
      <c r="C358" s="128">
        <f t="shared" si="56"/>
        <v>0.45569620253164556</v>
      </c>
      <c r="D358" s="16">
        <v>757</v>
      </c>
      <c r="E358" s="16">
        <f t="shared" si="55"/>
        <v>344.96202531645571</v>
      </c>
      <c r="F358" s="129">
        <v>1</v>
      </c>
      <c r="G358" s="128">
        <f t="shared" si="57"/>
        <v>344.96</v>
      </c>
      <c r="H358" s="128">
        <f t="shared" si="58"/>
        <v>83.1</v>
      </c>
      <c r="I358" s="150">
        <f t="shared" si="59"/>
        <v>428.05999999999995</v>
      </c>
    </row>
    <row r="359" spans="1:9" x14ac:dyDescent="0.25">
      <c r="A359" s="216" t="s">
        <v>49</v>
      </c>
      <c r="B359" s="658">
        <v>96</v>
      </c>
      <c r="C359" s="128">
        <f t="shared" si="56"/>
        <v>0.60759493670886078</v>
      </c>
      <c r="D359" s="16">
        <v>757</v>
      </c>
      <c r="E359" s="16">
        <f t="shared" si="55"/>
        <v>459.94936708860763</v>
      </c>
      <c r="F359" s="129">
        <v>1</v>
      </c>
      <c r="G359" s="128">
        <f t="shared" si="57"/>
        <v>459.95</v>
      </c>
      <c r="H359" s="128">
        <f t="shared" si="58"/>
        <v>110.8</v>
      </c>
      <c r="I359" s="150">
        <f t="shared" si="59"/>
        <v>570.75</v>
      </c>
    </row>
    <row r="360" spans="1:9" x14ac:dyDescent="0.25">
      <c r="A360" s="216" t="s">
        <v>49</v>
      </c>
      <c r="B360" s="658">
        <v>96</v>
      </c>
      <c r="C360" s="128">
        <f t="shared" si="56"/>
        <v>0.60759493670886078</v>
      </c>
      <c r="D360" s="16">
        <v>757</v>
      </c>
      <c r="E360" s="16">
        <f t="shared" si="55"/>
        <v>459.94936708860763</v>
      </c>
      <c r="F360" s="129">
        <v>1</v>
      </c>
      <c r="G360" s="128">
        <f t="shared" si="57"/>
        <v>459.95</v>
      </c>
      <c r="H360" s="128">
        <f t="shared" si="58"/>
        <v>110.8</v>
      </c>
      <c r="I360" s="150">
        <f t="shared" si="59"/>
        <v>570.75</v>
      </c>
    </row>
    <row r="361" spans="1:9" x14ac:dyDescent="0.25">
      <c r="A361" s="216" t="s">
        <v>49</v>
      </c>
      <c r="B361" s="658">
        <v>48</v>
      </c>
      <c r="C361" s="128">
        <f t="shared" si="56"/>
        <v>0.30379746835443039</v>
      </c>
      <c r="D361" s="16">
        <v>757</v>
      </c>
      <c r="E361" s="16">
        <f t="shared" si="55"/>
        <v>229.97468354430382</v>
      </c>
      <c r="F361" s="129">
        <v>1</v>
      </c>
      <c r="G361" s="128">
        <f t="shared" si="57"/>
        <v>229.97</v>
      </c>
      <c r="H361" s="128">
        <f t="shared" si="58"/>
        <v>55.4</v>
      </c>
      <c r="I361" s="150">
        <f t="shared" si="59"/>
        <v>285.37</v>
      </c>
    </row>
    <row r="362" spans="1:9" x14ac:dyDescent="0.25">
      <c r="A362" s="216" t="s">
        <v>49</v>
      </c>
      <c r="B362" s="658">
        <v>80</v>
      </c>
      <c r="C362" s="128">
        <f t="shared" si="56"/>
        <v>0.50632911392405067</v>
      </c>
      <c r="D362" s="16">
        <v>757</v>
      </c>
      <c r="E362" s="16">
        <f t="shared" si="55"/>
        <v>383.29113924050637</v>
      </c>
      <c r="F362" s="129">
        <v>1</v>
      </c>
      <c r="G362" s="128">
        <f t="shared" si="57"/>
        <v>383.29</v>
      </c>
      <c r="H362" s="128">
        <f t="shared" si="58"/>
        <v>92.33</v>
      </c>
      <c r="I362" s="150">
        <f t="shared" si="59"/>
        <v>475.62</v>
      </c>
    </row>
    <row r="363" spans="1:9" ht="33" x14ac:dyDescent="0.25">
      <c r="A363" s="640" t="s">
        <v>7</v>
      </c>
      <c r="B363" s="654">
        <f>SUM(B364:B384)</f>
        <v>1429</v>
      </c>
      <c r="C363" s="45">
        <f t="shared" ref="C363:I363" si="62">SUM(C364:C384)</f>
        <v>9.0443037974683556</v>
      </c>
      <c r="D363" s="46"/>
      <c r="E363" s="46"/>
      <c r="F363" s="127"/>
      <c r="G363" s="45">
        <f t="shared" si="62"/>
        <v>3701.38</v>
      </c>
      <c r="H363" s="45">
        <f t="shared" si="62"/>
        <v>891.67</v>
      </c>
      <c r="I363" s="47">
        <f t="shared" si="62"/>
        <v>4593.0500000000011</v>
      </c>
    </row>
    <row r="364" spans="1:9" x14ac:dyDescent="0.25">
      <c r="A364" s="216" t="s">
        <v>948</v>
      </c>
      <c r="B364" s="658">
        <v>15</v>
      </c>
      <c r="C364" s="128">
        <f t="shared" si="56"/>
        <v>9.49367088607595E-2</v>
      </c>
      <c r="D364" s="16">
        <v>760</v>
      </c>
      <c r="E364" s="16">
        <f t="shared" si="55"/>
        <v>72.151898734177223</v>
      </c>
      <c r="F364" s="129">
        <v>1</v>
      </c>
      <c r="G364" s="128">
        <f t="shared" si="57"/>
        <v>72.150000000000006</v>
      </c>
      <c r="H364" s="128">
        <f t="shared" si="58"/>
        <v>17.38</v>
      </c>
      <c r="I364" s="150">
        <f t="shared" si="59"/>
        <v>89.53</v>
      </c>
    </row>
    <row r="365" spans="1:9" x14ac:dyDescent="0.25">
      <c r="A365" s="216" t="s">
        <v>63</v>
      </c>
      <c r="B365" s="658">
        <v>8</v>
      </c>
      <c r="C365" s="128">
        <f t="shared" si="56"/>
        <v>5.0632911392405063E-2</v>
      </c>
      <c r="D365" s="16">
        <v>705</v>
      </c>
      <c r="E365" s="16">
        <f t="shared" ref="E365:E425" si="63">C365*D365</f>
        <v>35.696202531645568</v>
      </c>
      <c r="F365" s="129">
        <v>1</v>
      </c>
      <c r="G365" s="128">
        <f t="shared" si="57"/>
        <v>35.700000000000003</v>
      </c>
      <c r="H365" s="128">
        <f t="shared" si="58"/>
        <v>8.6</v>
      </c>
      <c r="I365" s="150">
        <f t="shared" si="59"/>
        <v>44.300000000000004</v>
      </c>
    </row>
    <row r="366" spans="1:9" x14ac:dyDescent="0.25">
      <c r="A366" s="216" t="s">
        <v>63</v>
      </c>
      <c r="B366" s="658">
        <v>80</v>
      </c>
      <c r="C366" s="128">
        <f t="shared" si="56"/>
        <v>0.50632911392405067</v>
      </c>
      <c r="D366" s="16">
        <v>705</v>
      </c>
      <c r="E366" s="16">
        <f t="shared" si="63"/>
        <v>356.96202531645571</v>
      </c>
      <c r="F366" s="129">
        <v>1</v>
      </c>
      <c r="G366" s="128">
        <f t="shared" si="57"/>
        <v>356.96</v>
      </c>
      <c r="H366" s="128">
        <f t="shared" si="58"/>
        <v>85.99</v>
      </c>
      <c r="I366" s="150">
        <f t="shared" si="59"/>
        <v>442.95</v>
      </c>
    </row>
    <row r="367" spans="1:9" x14ac:dyDescent="0.25">
      <c r="A367" s="216" t="s">
        <v>63</v>
      </c>
      <c r="B367" s="658">
        <v>48</v>
      </c>
      <c r="C367" s="128">
        <f t="shared" si="56"/>
        <v>0.30379746835443039</v>
      </c>
      <c r="D367" s="16">
        <v>705</v>
      </c>
      <c r="E367" s="16">
        <f t="shared" si="63"/>
        <v>214.17721518987344</v>
      </c>
      <c r="F367" s="129">
        <v>1</v>
      </c>
      <c r="G367" s="128">
        <f t="shared" si="57"/>
        <v>214.18</v>
      </c>
      <c r="H367" s="128">
        <f t="shared" si="58"/>
        <v>51.6</v>
      </c>
      <c r="I367" s="150">
        <f t="shared" si="59"/>
        <v>265.78000000000003</v>
      </c>
    </row>
    <row r="368" spans="1:9" x14ac:dyDescent="0.25">
      <c r="A368" s="216" t="s">
        <v>63</v>
      </c>
      <c r="B368" s="658">
        <v>96</v>
      </c>
      <c r="C368" s="128">
        <f t="shared" si="56"/>
        <v>0.60759493670886078</v>
      </c>
      <c r="D368" s="16">
        <v>705</v>
      </c>
      <c r="E368" s="16">
        <f t="shared" si="63"/>
        <v>428.35443037974687</v>
      </c>
      <c r="F368" s="129">
        <v>1</v>
      </c>
      <c r="G368" s="128">
        <f t="shared" si="57"/>
        <v>428.35</v>
      </c>
      <c r="H368" s="128">
        <f t="shared" si="58"/>
        <v>103.19</v>
      </c>
      <c r="I368" s="150">
        <f t="shared" si="59"/>
        <v>531.54</v>
      </c>
    </row>
    <row r="369" spans="1:9" x14ac:dyDescent="0.25">
      <c r="A369" s="216" t="s">
        <v>63</v>
      </c>
      <c r="B369" s="658">
        <v>77</v>
      </c>
      <c r="C369" s="128">
        <f t="shared" si="56"/>
        <v>0.48734177215189872</v>
      </c>
      <c r="D369" s="16">
        <v>705</v>
      </c>
      <c r="E369" s="16">
        <f t="shared" si="63"/>
        <v>343.57594936708858</v>
      </c>
      <c r="F369" s="129">
        <v>1</v>
      </c>
      <c r="G369" s="128">
        <f t="shared" si="57"/>
        <v>343.58</v>
      </c>
      <c r="H369" s="128">
        <f t="shared" si="58"/>
        <v>82.77</v>
      </c>
      <c r="I369" s="150">
        <f t="shared" si="59"/>
        <v>426.34999999999997</v>
      </c>
    </row>
    <row r="370" spans="1:9" x14ac:dyDescent="0.25">
      <c r="A370" s="216" t="s">
        <v>63</v>
      </c>
      <c r="B370" s="658">
        <v>76</v>
      </c>
      <c r="C370" s="128">
        <f t="shared" si="56"/>
        <v>0.48101265822784811</v>
      </c>
      <c r="D370" s="16">
        <v>705</v>
      </c>
      <c r="E370" s="16">
        <f t="shared" si="63"/>
        <v>339.11392405063293</v>
      </c>
      <c r="F370" s="129">
        <v>1</v>
      </c>
      <c r="G370" s="128">
        <f t="shared" si="57"/>
        <v>339.11</v>
      </c>
      <c r="H370" s="128">
        <f t="shared" si="58"/>
        <v>81.69</v>
      </c>
      <c r="I370" s="150">
        <f t="shared" si="59"/>
        <v>420.8</v>
      </c>
    </row>
    <row r="371" spans="1:9" x14ac:dyDescent="0.25">
      <c r="A371" s="216" t="s">
        <v>63</v>
      </c>
      <c r="B371" s="658">
        <v>88</v>
      </c>
      <c r="C371" s="128">
        <f t="shared" si="56"/>
        <v>0.55696202531645567</v>
      </c>
      <c r="D371" s="16">
        <v>705</v>
      </c>
      <c r="E371" s="16">
        <f t="shared" si="63"/>
        <v>392.65822784810126</v>
      </c>
      <c r="F371" s="129">
        <v>1</v>
      </c>
      <c r="G371" s="128">
        <f t="shared" si="57"/>
        <v>392.66</v>
      </c>
      <c r="H371" s="128">
        <f t="shared" si="58"/>
        <v>94.59</v>
      </c>
      <c r="I371" s="150">
        <f t="shared" si="59"/>
        <v>487.25</v>
      </c>
    </row>
    <row r="372" spans="1:9" x14ac:dyDescent="0.25">
      <c r="A372" s="48" t="s">
        <v>63</v>
      </c>
      <c r="B372" s="658">
        <v>80</v>
      </c>
      <c r="C372" s="128">
        <f t="shared" si="56"/>
        <v>0.50632911392405067</v>
      </c>
      <c r="D372" s="128">
        <v>705</v>
      </c>
      <c r="E372" s="16">
        <f t="shared" si="63"/>
        <v>356.96202531645571</v>
      </c>
      <c r="F372" s="129">
        <v>1</v>
      </c>
      <c r="G372" s="128">
        <f t="shared" si="57"/>
        <v>356.96</v>
      </c>
      <c r="H372" s="128">
        <f t="shared" si="58"/>
        <v>85.99</v>
      </c>
      <c r="I372" s="150">
        <f t="shared" si="59"/>
        <v>442.95</v>
      </c>
    </row>
    <row r="373" spans="1:9" x14ac:dyDescent="0.25">
      <c r="A373" s="48" t="s">
        <v>63</v>
      </c>
      <c r="B373" s="658">
        <v>88</v>
      </c>
      <c r="C373" s="128">
        <f t="shared" ref="C373:C433" si="64">B373/158</f>
        <v>0.55696202531645567</v>
      </c>
      <c r="D373" s="128">
        <v>760</v>
      </c>
      <c r="E373" s="16">
        <f t="shared" si="63"/>
        <v>423.29113924050631</v>
      </c>
      <c r="F373" s="129">
        <v>0.3</v>
      </c>
      <c r="G373" s="128">
        <f t="shared" ref="G373:G433" si="65">ROUND(E373*F373,2)</f>
        <v>126.99</v>
      </c>
      <c r="H373" s="128">
        <f t="shared" ref="H373:H433" si="66">ROUND(G373*0.2409,2)</f>
        <v>30.59</v>
      </c>
      <c r="I373" s="150">
        <f t="shared" ref="I373:I433" si="67">G373+H373</f>
        <v>157.57999999999998</v>
      </c>
    </row>
    <row r="374" spans="1:9" x14ac:dyDescent="0.25">
      <c r="A374" s="48" t="s">
        <v>63</v>
      </c>
      <c r="B374" s="658">
        <v>80</v>
      </c>
      <c r="C374" s="128">
        <f t="shared" si="64"/>
        <v>0.50632911392405067</v>
      </c>
      <c r="D374" s="128">
        <v>705</v>
      </c>
      <c r="E374" s="16">
        <f t="shared" si="63"/>
        <v>356.96202531645571</v>
      </c>
      <c r="F374" s="129">
        <v>0.3</v>
      </c>
      <c r="G374" s="128">
        <f t="shared" si="65"/>
        <v>107.09</v>
      </c>
      <c r="H374" s="128">
        <f t="shared" si="66"/>
        <v>25.8</v>
      </c>
      <c r="I374" s="150">
        <f t="shared" si="67"/>
        <v>132.89000000000001</v>
      </c>
    </row>
    <row r="375" spans="1:9" x14ac:dyDescent="0.25">
      <c r="A375" s="48" t="s">
        <v>63</v>
      </c>
      <c r="B375" s="658">
        <v>64</v>
      </c>
      <c r="C375" s="128">
        <f t="shared" si="64"/>
        <v>0.4050632911392405</v>
      </c>
      <c r="D375" s="128">
        <v>705</v>
      </c>
      <c r="E375" s="16">
        <f t="shared" si="63"/>
        <v>285.56962025316454</v>
      </c>
      <c r="F375" s="129">
        <v>0.3</v>
      </c>
      <c r="G375" s="128">
        <f t="shared" si="65"/>
        <v>85.67</v>
      </c>
      <c r="H375" s="128">
        <f t="shared" si="66"/>
        <v>20.64</v>
      </c>
      <c r="I375" s="150">
        <f t="shared" si="67"/>
        <v>106.31</v>
      </c>
    </row>
    <row r="376" spans="1:9" x14ac:dyDescent="0.25">
      <c r="A376" s="48" t="s">
        <v>63</v>
      </c>
      <c r="B376" s="658">
        <v>81</v>
      </c>
      <c r="C376" s="128">
        <f t="shared" si="64"/>
        <v>0.51265822784810122</v>
      </c>
      <c r="D376" s="128">
        <v>705</v>
      </c>
      <c r="E376" s="16">
        <f t="shared" si="63"/>
        <v>361.42405063291136</v>
      </c>
      <c r="F376" s="129">
        <v>0.3</v>
      </c>
      <c r="G376" s="128">
        <f t="shared" si="65"/>
        <v>108.43</v>
      </c>
      <c r="H376" s="128">
        <f t="shared" si="66"/>
        <v>26.12</v>
      </c>
      <c r="I376" s="150">
        <f t="shared" si="67"/>
        <v>134.55000000000001</v>
      </c>
    </row>
    <row r="377" spans="1:9" x14ac:dyDescent="0.25">
      <c r="A377" s="48" t="s">
        <v>63</v>
      </c>
      <c r="B377" s="658">
        <v>48</v>
      </c>
      <c r="C377" s="128">
        <f t="shared" si="64"/>
        <v>0.30379746835443039</v>
      </c>
      <c r="D377" s="128">
        <v>705</v>
      </c>
      <c r="E377" s="16">
        <f t="shared" si="63"/>
        <v>214.17721518987344</v>
      </c>
      <c r="F377" s="129">
        <v>0.3</v>
      </c>
      <c r="G377" s="128">
        <f t="shared" si="65"/>
        <v>64.25</v>
      </c>
      <c r="H377" s="128">
        <f t="shared" si="66"/>
        <v>15.48</v>
      </c>
      <c r="I377" s="150">
        <f t="shared" si="67"/>
        <v>79.73</v>
      </c>
    </row>
    <row r="378" spans="1:9" x14ac:dyDescent="0.25">
      <c r="A378" s="48" t="s">
        <v>63</v>
      </c>
      <c r="B378" s="658">
        <v>64</v>
      </c>
      <c r="C378" s="128">
        <f t="shared" si="64"/>
        <v>0.4050632911392405</v>
      </c>
      <c r="D378" s="128">
        <v>705</v>
      </c>
      <c r="E378" s="16">
        <f t="shared" si="63"/>
        <v>285.56962025316454</v>
      </c>
      <c r="F378" s="129">
        <v>0.3</v>
      </c>
      <c r="G378" s="128">
        <f t="shared" si="65"/>
        <v>85.67</v>
      </c>
      <c r="H378" s="128">
        <f t="shared" si="66"/>
        <v>20.64</v>
      </c>
      <c r="I378" s="150">
        <f t="shared" si="67"/>
        <v>106.31</v>
      </c>
    </row>
    <row r="379" spans="1:9" x14ac:dyDescent="0.25">
      <c r="A379" s="48" t="s">
        <v>63</v>
      </c>
      <c r="B379" s="658">
        <v>62</v>
      </c>
      <c r="C379" s="128">
        <f t="shared" si="64"/>
        <v>0.39240506329113922</v>
      </c>
      <c r="D379" s="128">
        <v>705</v>
      </c>
      <c r="E379" s="16">
        <f t="shared" si="63"/>
        <v>276.64556962025313</v>
      </c>
      <c r="F379" s="129">
        <v>0.3</v>
      </c>
      <c r="G379" s="128">
        <f t="shared" si="65"/>
        <v>82.99</v>
      </c>
      <c r="H379" s="128">
        <f t="shared" si="66"/>
        <v>19.989999999999998</v>
      </c>
      <c r="I379" s="150">
        <f t="shared" si="67"/>
        <v>102.97999999999999</v>
      </c>
    </row>
    <row r="380" spans="1:9" x14ac:dyDescent="0.25">
      <c r="A380" s="48" t="s">
        <v>63</v>
      </c>
      <c r="B380" s="658">
        <v>72</v>
      </c>
      <c r="C380" s="128">
        <f t="shared" si="64"/>
        <v>0.45569620253164556</v>
      </c>
      <c r="D380" s="128">
        <v>705</v>
      </c>
      <c r="E380" s="16">
        <f t="shared" si="63"/>
        <v>321.2658227848101</v>
      </c>
      <c r="F380" s="129">
        <v>0.3</v>
      </c>
      <c r="G380" s="128">
        <f t="shared" si="65"/>
        <v>96.38</v>
      </c>
      <c r="H380" s="128">
        <f t="shared" si="66"/>
        <v>23.22</v>
      </c>
      <c r="I380" s="150">
        <f t="shared" si="67"/>
        <v>119.6</v>
      </c>
    </row>
    <row r="381" spans="1:9" x14ac:dyDescent="0.25">
      <c r="A381" s="48" t="s">
        <v>63</v>
      </c>
      <c r="B381" s="658">
        <v>72</v>
      </c>
      <c r="C381" s="128">
        <f t="shared" si="64"/>
        <v>0.45569620253164556</v>
      </c>
      <c r="D381" s="128">
        <v>705</v>
      </c>
      <c r="E381" s="16">
        <f t="shared" si="63"/>
        <v>321.2658227848101</v>
      </c>
      <c r="F381" s="129">
        <v>0.3</v>
      </c>
      <c r="G381" s="128">
        <f t="shared" si="65"/>
        <v>96.38</v>
      </c>
      <c r="H381" s="128">
        <f t="shared" si="66"/>
        <v>23.22</v>
      </c>
      <c r="I381" s="150">
        <f t="shared" si="67"/>
        <v>119.6</v>
      </c>
    </row>
    <row r="382" spans="1:9" x14ac:dyDescent="0.25">
      <c r="A382" s="48" t="s">
        <v>63</v>
      </c>
      <c r="B382" s="658">
        <v>96</v>
      </c>
      <c r="C382" s="128">
        <f t="shared" si="64"/>
        <v>0.60759493670886078</v>
      </c>
      <c r="D382" s="128">
        <v>705</v>
      </c>
      <c r="E382" s="16">
        <f t="shared" si="63"/>
        <v>428.35443037974687</v>
      </c>
      <c r="F382" s="129">
        <v>0.3</v>
      </c>
      <c r="G382" s="128">
        <f t="shared" si="65"/>
        <v>128.51</v>
      </c>
      <c r="H382" s="128">
        <f t="shared" si="66"/>
        <v>30.96</v>
      </c>
      <c r="I382" s="150">
        <f t="shared" si="67"/>
        <v>159.47</v>
      </c>
    </row>
    <row r="383" spans="1:9" x14ac:dyDescent="0.25">
      <c r="A383" s="48" t="s">
        <v>63</v>
      </c>
      <c r="B383" s="658">
        <v>78</v>
      </c>
      <c r="C383" s="128">
        <f t="shared" si="64"/>
        <v>0.49367088607594939</v>
      </c>
      <c r="D383" s="128">
        <v>705</v>
      </c>
      <c r="E383" s="16">
        <f t="shared" si="63"/>
        <v>348.03797468354429</v>
      </c>
      <c r="F383" s="129">
        <v>0.3</v>
      </c>
      <c r="G383" s="128">
        <f t="shared" si="65"/>
        <v>104.41</v>
      </c>
      <c r="H383" s="128">
        <f t="shared" si="66"/>
        <v>25.15</v>
      </c>
      <c r="I383" s="150">
        <f t="shared" si="67"/>
        <v>129.56</v>
      </c>
    </row>
    <row r="384" spans="1:9" x14ac:dyDescent="0.25">
      <c r="A384" s="48" t="s">
        <v>63</v>
      </c>
      <c r="B384" s="658">
        <v>56</v>
      </c>
      <c r="C384" s="128">
        <f t="shared" si="64"/>
        <v>0.35443037974683544</v>
      </c>
      <c r="D384" s="128">
        <v>705</v>
      </c>
      <c r="E384" s="16">
        <f t="shared" si="63"/>
        <v>249.87341772151899</v>
      </c>
      <c r="F384" s="129">
        <v>0.3</v>
      </c>
      <c r="G384" s="128">
        <f t="shared" si="65"/>
        <v>74.959999999999994</v>
      </c>
      <c r="H384" s="128">
        <f t="shared" si="66"/>
        <v>18.059999999999999</v>
      </c>
      <c r="I384" s="150">
        <f t="shared" si="67"/>
        <v>93.02</v>
      </c>
    </row>
    <row r="385" spans="1:9" x14ac:dyDescent="0.25">
      <c r="A385" s="636" t="s">
        <v>580</v>
      </c>
      <c r="B385" s="653">
        <f>B386+B391+B405+B408</f>
        <v>4335.07</v>
      </c>
      <c r="C385" s="124">
        <f t="shared" ref="C385:I385" si="68">C386+C391+C405+C408</f>
        <v>27.437151898734179</v>
      </c>
      <c r="D385" s="52"/>
      <c r="E385" s="52"/>
      <c r="F385" s="125"/>
      <c r="G385" s="124">
        <f t="shared" si="68"/>
        <v>7833.7800000000007</v>
      </c>
      <c r="H385" s="124">
        <f t="shared" si="68"/>
        <v>1887.1499999999999</v>
      </c>
      <c r="I385" s="667">
        <f t="shared" si="68"/>
        <v>9720.93</v>
      </c>
    </row>
    <row r="386" spans="1:9" ht="33" x14ac:dyDescent="0.25">
      <c r="A386" s="640" t="s">
        <v>10</v>
      </c>
      <c r="B386" s="660">
        <f>SUM(B387:B390)</f>
        <v>507</v>
      </c>
      <c r="C386" s="665">
        <f t="shared" ref="C386:I386" si="69">SUM(C387:C390)</f>
        <v>3.2088607594936711</v>
      </c>
      <c r="D386" s="650"/>
      <c r="E386" s="650"/>
      <c r="F386" s="682"/>
      <c r="G386" s="665">
        <f t="shared" si="69"/>
        <v>1663.8200000000002</v>
      </c>
      <c r="H386" s="665">
        <f t="shared" si="69"/>
        <v>400.81</v>
      </c>
      <c r="I386" s="670">
        <f t="shared" si="69"/>
        <v>2064.63</v>
      </c>
    </row>
    <row r="387" spans="1:9" x14ac:dyDescent="0.25">
      <c r="A387" s="216" t="s">
        <v>26</v>
      </c>
      <c r="B387" s="658">
        <v>158</v>
      </c>
      <c r="C387" s="128">
        <f t="shared" si="64"/>
        <v>1</v>
      </c>
      <c r="D387" s="16">
        <v>1844</v>
      </c>
      <c r="E387" s="16">
        <f t="shared" si="63"/>
        <v>1844</v>
      </c>
      <c r="F387" s="129">
        <v>0.3</v>
      </c>
      <c r="G387" s="128">
        <f t="shared" si="65"/>
        <v>553.20000000000005</v>
      </c>
      <c r="H387" s="128">
        <f t="shared" si="66"/>
        <v>133.27000000000001</v>
      </c>
      <c r="I387" s="150">
        <f t="shared" si="67"/>
        <v>686.47</v>
      </c>
    </row>
    <row r="388" spans="1:9" x14ac:dyDescent="0.25">
      <c r="A388" s="216" t="s">
        <v>1945</v>
      </c>
      <c r="B388" s="658">
        <v>112</v>
      </c>
      <c r="C388" s="128">
        <f t="shared" si="64"/>
        <v>0.70886075949367089</v>
      </c>
      <c r="D388" s="16">
        <v>1676</v>
      </c>
      <c r="E388" s="16">
        <f t="shared" si="63"/>
        <v>1188.0506329113923</v>
      </c>
      <c r="F388" s="129">
        <v>0.3</v>
      </c>
      <c r="G388" s="128">
        <f t="shared" si="65"/>
        <v>356.42</v>
      </c>
      <c r="H388" s="128">
        <f t="shared" si="66"/>
        <v>85.86</v>
      </c>
      <c r="I388" s="150">
        <f t="shared" si="67"/>
        <v>442.28000000000003</v>
      </c>
    </row>
    <row r="389" spans="1:9" x14ac:dyDescent="0.25">
      <c r="A389" s="216" t="s">
        <v>26</v>
      </c>
      <c r="B389" s="658">
        <v>79</v>
      </c>
      <c r="C389" s="128">
        <f t="shared" si="64"/>
        <v>0.5</v>
      </c>
      <c r="D389" s="16">
        <v>1676</v>
      </c>
      <c r="E389" s="16">
        <f t="shared" si="63"/>
        <v>838</v>
      </c>
      <c r="F389" s="129">
        <v>0.3</v>
      </c>
      <c r="G389" s="128">
        <f t="shared" si="65"/>
        <v>251.4</v>
      </c>
      <c r="H389" s="128">
        <f t="shared" si="66"/>
        <v>60.56</v>
      </c>
      <c r="I389" s="150">
        <f t="shared" si="67"/>
        <v>311.96000000000004</v>
      </c>
    </row>
    <row r="390" spans="1:9" x14ac:dyDescent="0.25">
      <c r="A390" s="216" t="s">
        <v>26</v>
      </c>
      <c r="B390" s="658">
        <v>158</v>
      </c>
      <c r="C390" s="128">
        <f t="shared" si="64"/>
        <v>1</v>
      </c>
      <c r="D390" s="16">
        <v>1676</v>
      </c>
      <c r="E390" s="16">
        <f t="shared" si="63"/>
        <v>1676</v>
      </c>
      <c r="F390" s="129">
        <v>0.3</v>
      </c>
      <c r="G390" s="128">
        <f t="shared" si="65"/>
        <v>502.8</v>
      </c>
      <c r="H390" s="128">
        <f t="shared" si="66"/>
        <v>121.12</v>
      </c>
      <c r="I390" s="150">
        <f t="shared" si="67"/>
        <v>623.92000000000007</v>
      </c>
    </row>
    <row r="391" spans="1:9" ht="49.5" x14ac:dyDescent="0.25">
      <c r="A391" s="640" t="s">
        <v>8</v>
      </c>
      <c r="B391" s="654">
        <f>SUM(B392:B404)</f>
        <v>1741.07</v>
      </c>
      <c r="C391" s="45">
        <f t="shared" ref="C391:I391" si="70">SUM(C392:C404)</f>
        <v>11.019430379746836</v>
      </c>
      <c r="D391" s="46"/>
      <c r="E391" s="46"/>
      <c r="F391" s="127"/>
      <c r="G391" s="45">
        <f t="shared" si="70"/>
        <v>3271.1500000000005</v>
      </c>
      <c r="H391" s="45">
        <f t="shared" si="70"/>
        <v>788.01</v>
      </c>
      <c r="I391" s="47">
        <f t="shared" si="70"/>
        <v>4059.16</v>
      </c>
    </row>
    <row r="392" spans="1:9" x14ac:dyDescent="0.25">
      <c r="A392" s="216" t="s">
        <v>612</v>
      </c>
      <c r="B392" s="658">
        <v>158</v>
      </c>
      <c r="C392" s="128">
        <f t="shared" si="64"/>
        <v>1</v>
      </c>
      <c r="D392" s="16">
        <v>1185</v>
      </c>
      <c r="E392" s="16">
        <f t="shared" si="63"/>
        <v>1185</v>
      </c>
      <c r="F392" s="129">
        <v>0.3</v>
      </c>
      <c r="G392" s="128">
        <f t="shared" si="65"/>
        <v>355.5</v>
      </c>
      <c r="H392" s="128">
        <f t="shared" si="66"/>
        <v>85.64</v>
      </c>
      <c r="I392" s="150">
        <f t="shared" si="67"/>
        <v>441.14</v>
      </c>
    </row>
    <row r="393" spans="1:9" x14ac:dyDescent="0.25">
      <c r="A393" s="216" t="s">
        <v>612</v>
      </c>
      <c r="B393" s="658">
        <v>168</v>
      </c>
      <c r="C393" s="128">
        <f t="shared" si="64"/>
        <v>1.0632911392405062</v>
      </c>
      <c r="D393" s="16">
        <v>1185</v>
      </c>
      <c r="E393" s="16">
        <f t="shared" si="63"/>
        <v>1259.9999999999998</v>
      </c>
      <c r="F393" s="129">
        <v>0.3</v>
      </c>
      <c r="G393" s="128">
        <f t="shared" si="65"/>
        <v>378</v>
      </c>
      <c r="H393" s="128">
        <f t="shared" si="66"/>
        <v>91.06</v>
      </c>
      <c r="I393" s="150">
        <f t="shared" si="67"/>
        <v>469.06</v>
      </c>
    </row>
    <row r="394" spans="1:9" x14ac:dyDescent="0.25">
      <c r="A394" s="216" t="s">
        <v>612</v>
      </c>
      <c r="B394" s="658">
        <v>4</v>
      </c>
      <c r="C394" s="128">
        <f t="shared" si="64"/>
        <v>2.5316455696202531E-2</v>
      </c>
      <c r="D394" s="16">
        <v>1030</v>
      </c>
      <c r="E394" s="16">
        <f t="shared" si="63"/>
        <v>26.075949367088608</v>
      </c>
      <c r="F394" s="129">
        <v>0.3</v>
      </c>
      <c r="G394" s="128">
        <f t="shared" si="65"/>
        <v>7.82</v>
      </c>
      <c r="H394" s="128">
        <f t="shared" si="66"/>
        <v>1.88</v>
      </c>
      <c r="I394" s="150">
        <f t="shared" si="67"/>
        <v>9.6999999999999993</v>
      </c>
    </row>
    <row r="395" spans="1:9" x14ac:dyDescent="0.25">
      <c r="A395" s="216" t="s">
        <v>612</v>
      </c>
      <c r="B395" s="658">
        <v>152.02000000000001</v>
      </c>
      <c r="C395" s="128">
        <f t="shared" si="64"/>
        <v>0.96215189873417728</v>
      </c>
      <c r="D395" s="16">
        <v>1030</v>
      </c>
      <c r="E395" s="16">
        <f t="shared" si="63"/>
        <v>991.01645569620257</v>
      </c>
      <c r="F395" s="129">
        <v>0.3</v>
      </c>
      <c r="G395" s="128">
        <f t="shared" si="65"/>
        <v>297.3</v>
      </c>
      <c r="H395" s="128">
        <f t="shared" si="66"/>
        <v>71.62</v>
      </c>
      <c r="I395" s="150">
        <f t="shared" si="67"/>
        <v>368.92</v>
      </c>
    </row>
    <row r="396" spans="1:9" x14ac:dyDescent="0.25">
      <c r="A396" s="216" t="s">
        <v>612</v>
      </c>
      <c r="B396" s="658">
        <v>120.02</v>
      </c>
      <c r="C396" s="128">
        <f t="shared" si="64"/>
        <v>0.75962025316455695</v>
      </c>
      <c r="D396" s="16">
        <v>1030</v>
      </c>
      <c r="E396" s="16">
        <f t="shared" si="63"/>
        <v>782.40886075949368</v>
      </c>
      <c r="F396" s="129">
        <v>0.3</v>
      </c>
      <c r="G396" s="128">
        <f t="shared" si="65"/>
        <v>234.72</v>
      </c>
      <c r="H396" s="128">
        <f t="shared" si="66"/>
        <v>56.54</v>
      </c>
      <c r="I396" s="150">
        <f t="shared" si="67"/>
        <v>291.26</v>
      </c>
    </row>
    <row r="397" spans="1:9" x14ac:dyDescent="0.25">
      <c r="A397" s="216" t="s">
        <v>612</v>
      </c>
      <c r="B397" s="658">
        <v>163.03</v>
      </c>
      <c r="C397" s="128">
        <f t="shared" si="64"/>
        <v>1.0318354430379746</v>
      </c>
      <c r="D397" s="16">
        <v>1030</v>
      </c>
      <c r="E397" s="16">
        <f t="shared" si="63"/>
        <v>1062.7905063291139</v>
      </c>
      <c r="F397" s="129">
        <v>0.3</v>
      </c>
      <c r="G397" s="128">
        <f t="shared" si="65"/>
        <v>318.83999999999997</v>
      </c>
      <c r="H397" s="128">
        <f t="shared" si="66"/>
        <v>76.81</v>
      </c>
      <c r="I397" s="150">
        <f t="shared" si="67"/>
        <v>395.65</v>
      </c>
    </row>
    <row r="398" spans="1:9" x14ac:dyDescent="0.25">
      <c r="A398" s="216" t="s">
        <v>612</v>
      </c>
      <c r="B398" s="658">
        <v>48</v>
      </c>
      <c r="C398" s="128">
        <f t="shared" si="64"/>
        <v>0.30379746835443039</v>
      </c>
      <c r="D398" s="16">
        <v>906</v>
      </c>
      <c r="E398" s="16">
        <f t="shared" si="63"/>
        <v>275.24050632911394</v>
      </c>
      <c r="F398" s="129">
        <v>0.3</v>
      </c>
      <c r="G398" s="128">
        <f t="shared" si="65"/>
        <v>82.57</v>
      </c>
      <c r="H398" s="128">
        <f t="shared" si="66"/>
        <v>19.89</v>
      </c>
      <c r="I398" s="150">
        <f t="shared" si="67"/>
        <v>102.46</v>
      </c>
    </row>
    <row r="399" spans="1:9" x14ac:dyDescent="0.25">
      <c r="A399" s="216" t="s">
        <v>612</v>
      </c>
      <c r="B399" s="658">
        <v>179</v>
      </c>
      <c r="C399" s="128">
        <f t="shared" si="64"/>
        <v>1.1329113924050633</v>
      </c>
      <c r="D399" s="16">
        <v>906</v>
      </c>
      <c r="E399" s="16">
        <f t="shared" si="63"/>
        <v>1026.4177215189875</v>
      </c>
      <c r="F399" s="129">
        <v>0.3</v>
      </c>
      <c r="G399" s="128">
        <f t="shared" si="65"/>
        <v>307.93</v>
      </c>
      <c r="H399" s="128">
        <f t="shared" si="66"/>
        <v>74.180000000000007</v>
      </c>
      <c r="I399" s="150">
        <f t="shared" si="67"/>
        <v>382.11</v>
      </c>
    </row>
    <row r="400" spans="1:9" x14ac:dyDescent="0.25">
      <c r="A400" s="216" t="s">
        <v>612</v>
      </c>
      <c r="B400" s="658">
        <v>126</v>
      </c>
      <c r="C400" s="128">
        <f t="shared" si="64"/>
        <v>0.79746835443037978</v>
      </c>
      <c r="D400" s="16">
        <v>906</v>
      </c>
      <c r="E400" s="16">
        <f t="shared" si="63"/>
        <v>722.50632911392404</v>
      </c>
      <c r="F400" s="129">
        <v>0.3</v>
      </c>
      <c r="G400" s="128">
        <f t="shared" si="65"/>
        <v>216.75</v>
      </c>
      <c r="H400" s="128">
        <f t="shared" si="66"/>
        <v>52.22</v>
      </c>
      <c r="I400" s="150">
        <f t="shared" si="67"/>
        <v>268.97000000000003</v>
      </c>
    </row>
    <row r="401" spans="1:9" x14ac:dyDescent="0.25">
      <c r="A401" s="216" t="s">
        <v>612</v>
      </c>
      <c r="B401" s="658">
        <v>112</v>
      </c>
      <c r="C401" s="128">
        <f t="shared" si="64"/>
        <v>0.70886075949367089</v>
      </c>
      <c r="D401" s="16">
        <v>906</v>
      </c>
      <c r="E401" s="16">
        <f t="shared" si="63"/>
        <v>642.22784810126586</v>
      </c>
      <c r="F401" s="129">
        <v>0.3</v>
      </c>
      <c r="G401" s="128">
        <f t="shared" si="65"/>
        <v>192.67</v>
      </c>
      <c r="H401" s="128">
        <f t="shared" si="66"/>
        <v>46.41</v>
      </c>
      <c r="I401" s="150">
        <f t="shared" si="67"/>
        <v>239.07999999999998</v>
      </c>
    </row>
    <row r="402" spans="1:9" x14ac:dyDescent="0.25">
      <c r="A402" s="216" t="s">
        <v>612</v>
      </c>
      <c r="B402" s="658">
        <v>168</v>
      </c>
      <c r="C402" s="128">
        <f t="shared" si="64"/>
        <v>1.0632911392405062</v>
      </c>
      <c r="D402" s="16">
        <v>906</v>
      </c>
      <c r="E402" s="16">
        <f t="shared" si="63"/>
        <v>963.34177215189868</v>
      </c>
      <c r="F402" s="129">
        <v>0.3</v>
      </c>
      <c r="G402" s="128">
        <f t="shared" si="65"/>
        <v>289</v>
      </c>
      <c r="H402" s="128">
        <f t="shared" si="66"/>
        <v>69.62</v>
      </c>
      <c r="I402" s="150">
        <f t="shared" si="67"/>
        <v>358.62</v>
      </c>
    </row>
    <row r="403" spans="1:9" x14ac:dyDescent="0.25">
      <c r="A403" s="216" t="s">
        <v>612</v>
      </c>
      <c r="B403" s="658">
        <v>161</v>
      </c>
      <c r="C403" s="128">
        <f t="shared" si="64"/>
        <v>1.018987341772152</v>
      </c>
      <c r="D403" s="16">
        <v>906</v>
      </c>
      <c r="E403" s="16">
        <f t="shared" si="63"/>
        <v>923.20253164556971</v>
      </c>
      <c r="F403" s="129">
        <v>0.3</v>
      </c>
      <c r="G403" s="128">
        <f t="shared" si="65"/>
        <v>276.95999999999998</v>
      </c>
      <c r="H403" s="128">
        <f t="shared" si="66"/>
        <v>66.72</v>
      </c>
      <c r="I403" s="150">
        <f t="shared" si="67"/>
        <v>343.67999999999995</v>
      </c>
    </row>
    <row r="404" spans="1:9" x14ac:dyDescent="0.25">
      <c r="A404" s="216" t="s">
        <v>612</v>
      </c>
      <c r="B404" s="658">
        <v>182</v>
      </c>
      <c r="C404" s="128">
        <f t="shared" si="64"/>
        <v>1.1518987341772151</v>
      </c>
      <c r="D404" s="16">
        <v>906</v>
      </c>
      <c r="E404" s="16">
        <f t="shared" si="63"/>
        <v>1043.620253164557</v>
      </c>
      <c r="F404" s="129">
        <v>0.3</v>
      </c>
      <c r="G404" s="128">
        <f t="shared" si="65"/>
        <v>313.08999999999997</v>
      </c>
      <c r="H404" s="128">
        <f t="shared" si="66"/>
        <v>75.42</v>
      </c>
      <c r="I404" s="150">
        <f t="shared" si="67"/>
        <v>388.51</v>
      </c>
    </row>
    <row r="405" spans="1:9" ht="49.5" x14ac:dyDescent="0.25">
      <c r="A405" s="640" t="s">
        <v>9</v>
      </c>
      <c r="B405" s="654">
        <f>SUM(B406:B407)</f>
        <v>312</v>
      </c>
      <c r="C405" s="45">
        <f t="shared" ref="C405:I405" si="71">SUM(C406:C407)</f>
        <v>1.9746835443037973</v>
      </c>
      <c r="D405" s="46"/>
      <c r="E405" s="46"/>
      <c r="F405" s="127"/>
      <c r="G405" s="45">
        <f t="shared" si="71"/>
        <v>448.45</v>
      </c>
      <c r="H405" s="45">
        <f t="shared" si="71"/>
        <v>108.03</v>
      </c>
      <c r="I405" s="47">
        <f t="shared" si="71"/>
        <v>556.48</v>
      </c>
    </row>
    <row r="406" spans="1:9" x14ac:dyDescent="0.25">
      <c r="A406" s="216" t="s">
        <v>49</v>
      </c>
      <c r="B406" s="658">
        <v>168</v>
      </c>
      <c r="C406" s="128">
        <f t="shared" si="64"/>
        <v>1.0632911392405062</v>
      </c>
      <c r="D406" s="16">
        <v>757</v>
      </c>
      <c r="E406" s="16">
        <f t="shared" si="63"/>
        <v>804.91139240506322</v>
      </c>
      <c r="F406" s="129">
        <v>0.3</v>
      </c>
      <c r="G406" s="128">
        <f t="shared" si="65"/>
        <v>241.47</v>
      </c>
      <c r="H406" s="128">
        <f t="shared" si="66"/>
        <v>58.17</v>
      </c>
      <c r="I406" s="150">
        <f t="shared" si="67"/>
        <v>299.64</v>
      </c>
    </row>
    <row r="407" spans="1:9" x14ac:dyDescent="0.25">
      <c r="A407" s="216" t="s">
        <v>49</v>
      </c>
      <c r="B407" s="658">
        <v>144</v>
      </c>
      <c r="C407" s="128">
        <f t="shared" si="64"/>
        <v>0.91139240506329111</v>
      </c>
      <c r="D407" s="16">
        <v>757</v>
      </c>
      <c r="E407" s="16">
        <f t="shared" si="63"/>
        <v>689.92405063291142</v>
      </c>
      <c r="F407" s="129">
        <v>0.3</v>
      </c>
      <c r="G407" s="128">
        <f t="shared" si="65"/>
        <v>206.98</v>
      </c>
      <c r="H407" s="128">
        <f t="shared" si="66"/>
        <v>49.86</v>
      </c>
      <c r="I407" s="150">
        <f t="shared" si="67"/>
        <v>256.83999999999997</v>
      </c>
    </row>
    <row r="408" spans="1:9" ht="33" x14ac:dyDescent="0.25">
      <c r="A408" s="640" t="s">
        <v>7</v>
      </c>
      <c r="B408" s="654">
        <f>SUM(B409:B422)</f>
        <v>1775</v>
      </c>
      <c r="C408" s="45">
        <f t="shared" ref="C408:I408" si="72">SUM(C409:C422)</f>
        <v>11.234177215189876</v>
      </c>
      <c r="D408" s="46"/>
      <c r="E408" s="46"/>
      <c r="F408" s="127"/>
      <c r="G408" s="45">
        <f t="shared" si="72"/>
        <v>2450.36</v>
      </c>
      <c r="H408" s="45">
        <f t="shared" si="72"/>
        <v>590.29999999999995</v>
      </c>
      <c r="I408" s="47">
        <f t="shared" si="72"/>
        <v>3040.6599999999994</v>
      </c>
    </row>
    <row r="409" spans="1:9" x14ac:dyDescent="0.25">
      <c r="A409" s="216" t="s">
        <v>948</v>
      </c>
      <c r="B409" s="658">
        <v>158</v>
      </c>
      <c r="C409" s="128">
        <f t="shared" si="64"/>
        <v>1</v>
      </c>
      <c r="D409" s="16">
        <v>903</v>
      </c>
      <c r="E409" s="16">
        <f t="shared" si="63"/>
        <v>903</v>
      </c>
      <c r="F409" s="129">
        <v>0.3</v>
      </c>
      <c r="G409" s="128">
        <f t="shared" si="65"/>
        <v>270.89999999999998</v>
      </c>
      <c r="H409" s="128">
        <f t="shared" si="66"/>
        <v>65.260000000000005</v>
      </c>
      <c r="I409" s="150">
        <f t="shared" si="67"/>
        <v>336.15999999999997</v>
      </c>
    </row>
    <row r="410" spans="1:9" x14ac:dyDescent="0.25">
      <c r="A410" s="216" t="s">
        <v>948</v>
      </c>
      <c r="B410" s="658">
        <v>143</v>
      </c>
      <c r="C410" s="128">
        <f t="shared" si="64"/>
        <v>0.90506329113924056</v>
      </c>
      <c r="D410" s="16">
        <v>760</v>
      </c>
      <c r="E410" s="16">
        <f t="shared" si="63"/>
        <v>687.84810126582283</v>
      </c>
      <c r="F410" s="129">
        <v>0.3</v>
      </c>
      <c r="G410" s="128">
        <f t="shared" si="65"/>
        <v>206.35</v>
      </c>
      <c r="H410" s="128">
        <f t="shared" si="66"/>
        <v>49.71</v>
      </c>
      <c r="I410" s="150">
        <f t="shared" si="67"/>
        <v>256.06</v>
      </c>
    </row>
    <row r="411" spans="1:9" x14ac:dyDescent="0.25">
      <c r="A411" s="216" t="s">
        <v>63</v>
      </c>
      <c r="B411" s="658">
        <v>130</v>
      </c>
      <c r="C411" s="128">
        <f t="shared" si="64"/>
        <v>0.82278481012658233</v>
      </c>
      <c r="D411" s="16">
        <v>705</v>
      </c>
      <c r="E411" s="16">
        <f t="shared" si="63"/>
        <v>580.0632911392405</v>
      </c>
      <c r="F411" s="129">
        <v>0.3</v>
      </c>
      <c r="G411" s="128">
        <f t="shared" si="65"/>
        <v>174.02</v>
      </c>
      <c r="H411" s="128">
        <f t="shared" si="66"/>
        <v>41.92</v>
      </c>
      <c r="I411" s="150">
        <f t="shared" si="67"/>
        <v>215.94</v>
      </c>
    </row>
    <row r="412" spans="1:9" x14ac:dyDescent="0.25">
      <c r="A412" s="216" t="s">
        <v>63</v>
      </c>
      <c r="B412" s="658">
        <v>134</v>
      </c>
      <c r="C412" s="128">
        <f t="shared" si="64"/>
        <v>0.84810126582278478</v>
      </c>
      <c r="D412" s="16">
        <v>705</v>
      </c>
      <c r="E412" s="16">
        <f t="shared" si="63"/>
        <v>597.91139240506322</v>
      </c>
      <c r="F412" s="129">
        <v>0.3</v>
      </c>
      <c r="G412" s="128">
        <f t="shared" si="65"/>
        <v>179.37</v>
      </c>
      <c r="H412" s="128">
        <f t="shared" si="66"/>
        <v>43.21</v>
      </c>
      <c r="I412" s="150">
        <f t="shared" si="67"/>
        <v>222.58</v>
      </c>
    </row>
    <row r="413" spans="1:9" x14ac:dyDescent="0.25">
      <c r="A413" s="216" t="s">
        <v>63</v>
      </c>
      <c r="B413" s="658">
        <v>158</v>
      </c>
      <c r="C413" s="128">
        <f t="shared" si="64"/>
        <v>1</v>
      </c>
      <c r="D413" s="16">
        <v>705</v>
      </c>
      <c r="E413" s="16">
        <f t="shared" si="63"/>
        <v>705</v>
      </c>
      <c r="F413" s="129">
        <v>0.3</v>
      </c>
      <c r="G413" s="128">
        <f t="shared" si="65"/>
        <v>211.5</v>
      </c>
      <c r="H413" s="128">
        <f t="shared" si="66"/>
        <v>50.95</v>
      </c>
      <c r="I413" s="150">
        <f t="shared" si="67"/>
        <v>262.45</v>
      </c>
    </row>
    <row r="414" spans="1:9" x14ac:dyDescent="0.25">
      <c r="A414" s="216" t="s">
        <v>63</v>
      </c>
      <c r="B414" s="658">
        <v>96</v>
      </c>
      <c r="C414" s="128">
        <f t="shared" si="64"/>
        <v>0.60759493670886078</v>
      </c>
      <c r="D414" s="16">
        <v>705</v>
      </c>
      <c r="E414" s="16">
        <f t="shared" si="63"/>
        <v>428.35443037974687</v>
      </c>
      <c r="F414" s="129">
        <v>0.3</v>
      </c>
      <c r="G414" s="128">
        <f t="shared" si="65"/>
        <v>128.51</v>
      </c>
      <c r="H414" s="128">
        <f t="shared" si="66"/>
        <v>30.96</v>
      </c>
      <c r="I414" s="150">
        <f t="shared" si="67"/>
        <v>159.47</v>
      </c>
    </row>
    <row r="415" spans="1:9" x14ac:dyDescent="0.25">
      <c r="A415" s="216" t="s">
        <v>63</v>
      </c>
      <c r="B415" s="658">
        <v>134</v>
      </c>
      <c r="C415" s="128">
        <f t="shared" si="64"/>
        <v>0.84810126582278478</v>
      </c>
      <c r="D415" s="16">
        <v>705</v>
      </c>
      <c r="E415" s="16">
        <f t="shared" si="63"/>
        <v>597.91139240506322</v>
      </c>
      <c r="F415" s="129">
        <v>0.3</v>
      </c>
      <c r="G415" s="128">
        <f t="shared" si="65"/>
        <v>179.37</v>
      </c>
      <c r="H415" s="128">
        <f t="shared" si="66"/>
        <v>43.21</v>
      </c>
      <c r="I415" s="150">
        <f t="shared" si="67"/>
        <v>222.58</v>
      </c>
    </row>
    <row r="416" spans="1:9" x14ac:dyDescent="0.25">
      <c r="A416" s="216" t="s">
        <v>63</v>
      </c>
      <c r="B416" s="658">
        <v>165</v>
      </c>
      <c r="C416" s="128">
        <f t="shared" si="64"/>
        <v>1.0443037974683544</v>
      </c>
      <c r="D416" s="16">
        <v>705</v>
      </c>
      <c r="E416" s="16">
        <f t="shared" si="63"/>
        <v>736.2341772151899</v>
      </c>
      <c r="F416" s="129">
        <v>0.3</v>
      </c>
      <c r="G416" s="128">
        <f t="shared" si="65"/>
        <v>220.87</v>
      </c>
      <c r="H416" s="128">
        <f t="shared" si="66"/>
        <v>53.21</v>
      </c>
      <c r="I416" s="150">
        <f t="shared" si="67"/>
        <v>274.08</v>
      </c>
    </row>
    <row r="417" spans="1:9" x14ac:dyDescent="0.25">
      <c r="A417" s="216" t="s">
        <v>63</v>
      </c>
      <c r="B417" s="658">
        <v>168</v>
      </c>
      <c r="C417" s="128">
        <f t="shared" si="64"/>
        <v>1.0632911392405062</v>
      </c>
      <c r="D417" s="16">
        <v>705</v>
      </c>
      <c r="E417" s="16">
        <f t="shared" si="63"/>
        <v>749.62025316455686</v>
      </c>
      <c r="F417" s="129">
        <v>0.3</v>
      </c>
      <c r="G417" s="128">
        <f t="shared" si="65"/>
        <v>224.89</v>
      </c>
      <c r="H417" s="128">
        <f t="shared" si="66"/>
        <v>54.18</v>
      </c>
      <c r="I417" s="150">
        <f t="shared" si="67"/>
        <v>279.07</v>
      </c>
    </row>
    <row r="418" spans="1:9" x14ac:dyDescent="0.25">
      <c r="A418" s="216" t="s">
        <v>63</v>
      </c>
      <c r="B418" s="658">
        <v>78</v>
      </c>
      <c r="C418" s="128">
        <f t="shared" si="64"/>
        <v>0.49367088607594939</v>
      </c>
      <c r="D418" s="16">
        <v>705</v>
      </c>
      <c r="E418" s="16">
        <f t="shared" si="63"/>
        <v>348.03797468354429</v>
      </c>
      <c r="F418" s="129">
        <v>0.3</v>
      </c>
      <c r="G418" s="128">
        <f t="shared" si="65"/>
        <v>104.41</v>
      </c>
      <c r="H418" s="128">
        <f t="shared" si="66"/>
        <v>25.15</v>
      </c>
      <c r="I418" s="150">
        <f t="shared" si="67"/>
        <v>129.56</v>
      </c>
    </row>
    <row r="419" spans="1:9" x14ac:dyDescent="0.25">
      <c r="A419" s="216" t="s">
        <v>63</v>
      </c>
      <c r="B419" s="658">
        <v>134</v>
      </c>
      <c r="C419" s="128">
        <f t="shared" si="64"/>
        <v>0.84810126582278478</v>
      </c>
      <c r="D419" s="16">
        <v>705</v>
      </c>
      <c r="E419" s="16">
        <f t="shared" si="63"/>
        <v>597.91139240506322</v>
      </c>
      <c r="F419" s="129">
        <v>0.3</v>
      </c>
      <c r="G419" s="128">
        <f t="shared" si="65"/>
        <v>179.37</v>
      </c>
      <c r="H419" s="128">
        <f t="shared" si="66"/>
        <v>43.21</v>
      </c>
      <c r="I419" s="150">
        <f t="shared" si="67"/>
        <v>222.58</v>
      </c>
    </row>
    <row r="420" spans="1:9" x14ac:dyDescent="0.25">
      <c r="A420" s="216" t="s">
        <v>63</v>
      </c>
      <c r="B420" s="658">
        <v>24</v>
      </c>
      <c r="C420" s="128">
        <f t="shared" si="64"/>
        <v>0.15189873417721519</v>
      </c>
      <c r="D420" s="16">
        <v>705</v>
      </c>
      <c r="E420" s="16">
        <f t="shared" si="63"/>
        <v>107.08860759493672</v>
      </c>
      <c r="F420" s="129">
        <v>0.3</v>
      </c>
      <c r="G420" s="128">
        <f t="shared" si="65"/>
        <v>32.130000000000003</v>
      </c>
      <c r="H420" s="128">
        <f t="shared" si="66"/>
        <v>7.74</v>
      </c>
      <c r="I420" s="150">
        <f t="shared" si="67"/>
        <v>39.870000000000005</v>
      </c>
    </row>
    <row r="421" spans="1:9" x14ac:dyDescent="0.25">
      <c r="A421" s="216" t="s">
        <v>63</v>
      </c>
      <c r="B421" s="658">
        <v>158</v>
      </c>
      <c r="C421" s="128">
        <f t="shared" si="64"/>
        <v>1</v>
      </c>
      <c r="D421" s="16">
        <v>705</v>
      </c>
      <c r="E421" s="16">
        <f t="shared" si="63"/>
        <v>705</v>
      </c>
      <c r="F421" s="129">
        <v>0.3</v>
      </c>
      <c r="G421" s="128">
        <f t="shared" si="65"/>
        <v>211.5</v>
      </c>
      <c r="H421" s="128">
        <f t="shared" si="66"/>
        <v>50.95</v>
      </c>
      <c r="I421" s="150">
        <f t="shared" si="67"/>
        <v>262.45</v>
      </c>
    </row>
    <row r="422" spans="1:9" x14ac:dyDescent="0.25">
      <c r="A422" s="216" t="s">
        <v>63</v>
      </c>
      <c r="B422" s="658">
        <v>95</v>
      </c>
      <c r="C422" s="128">
        <f t="shared" si="64"/>
        <v>0.60126582278481011</v>
      </c>
      <c r="D422" s="16">
        <v>705</v>
      </c>
      <c r="E422" s="16">
        <f t="shared" si="63"/>
        <v>423.89240506329111</v>
      </c>
      <c r="F422" s="129">
        <v>0.3</v>
      </c>
      <c r="G422" s="128">
        <f t="shared" si="65"/>
        <v>127.17</v>
      </c>
      <c r="H422" s="128">
        <f t="shared" si="66"/>
        <v>30.64</v>
      </c>
      <c r="I422" s="150">
        <f t="shared" si="67"/>
        <v>157.81</v>
      </c>
    </row>
    <row r="423" spans="1:9" x14ac:dyDescent="0.25">
      <c r="A423" s="636" t="s">
        <v>537</v>
      </c>
      <c r="B423" s="653">
        <f>B424+B432+B458+B464</f>
        <v>6110.5</v>
      </c>
      <c r="C423" s="124">
        <f t="shared" ref="C423:I423" si="73">C424+C432+C458+C464</f>
        <v>38.674050632911388</v>
      </c>
      <c r="D423" s="52"/>
      <c r="E423" s="52"/>
      <c r="F423" s="125"/>
      <c r="G423" s="124">
        <f t="shared" si="73"/>
        <v>11546.89</v>
      </c>
      <c r="H423" s="124">
        <f t="shared" si="73"/>
        <v>2781.63</v>
      </c>
      <c r="I423" s="667">
        <f t="shared" si="73"/>
        <v>14328.519999999997</v>
      </c>
    </row>
    <row r="424" spans="1:9" ht="35.25" customHeight="1" x14ac:dyDescent="0.25">
      <c r="A424" s="640" t="s">
        <v>10</v>
      </c>
      <c r="B424" s="660">
        <f>SUM(B425:B431)</f>
        <v>728.5</v>
      </c>
      <c r="C424" s="665">
        <f t="shared" ref="C424:I424" si="74">SUM(C425:C431)</f>
        <v>4.6107594936708862</v>
      </c>
      <c r="D424" s="650"/>
      <c r="E424" s="650"/>
      <c r="F424" s="682"/>
      <c r="G424" s="665">
        <f t="shared" si="74"/>
        <v>2332.4499999999998</v>
      </c>
      <c r="H424" s="665">
        <f t="shared" si="74"/>
        <v>561.87</v>
      </c>
      <c r="I424" s="670">
        <f t="shared" si="74"/>
        <v>2894.3199999999997</v>
      </c>
    </row>
    <row r="425" spans="1:9" x14ac:dyDescent="0.25">
      <c r="A425" s="216" t="s">
        <v>26</v>
      </c>
      <c r="B425" s="658">
        <v>63</v>
      </c>
      <c r="C425" s="128">
        <f t="shared" si="64"/>
        <v>0.39873417721518989</v>
      </c>
      <c r="D425" s="16">
        <v>1476</v>
      </c>
      <c r="E425" s="16">
        <f t="shared" si="63"/>
        <v>588.53164556962031</v>
      </c>
      <c r="F425" s="129">
        <v>0.3</v>
      </c>
      <c r="G425" s="128">
        <f t="shared" si="65"/>
        <v>176.56</v>
      </c>
      <c r="H425" s="128">
        <f t="shared" si="66"/>
        <v>42.53</v>
      </c>
      <c r="I425" s="150">
        <f t="shared" si="67"/>
        <v>219.09</v>
      </c>
    </row>
    <row r="426" spans="1:9" x14ac:dyDescent="0.25">
      <c r="A426" s="216" t="s">
        <v>26</v>
      </c>
      <c r="B426" s="658">
        <v>32</v>
      </c>
      <c r="C426" s="128">
        <f t="shared" si="64"/>
        <v>0.20253164556962025</v>
      </c>
      <c r="D426" s="16">
        <v>1476</v>
      </c>
      <c r="E426" s="16">
        <f t="shared" ref="E426:E487" si="75">C426*D426</f>
        <v>298.9367088607595</v>
      </c>
      <c r="F426" s="129">
        <v>0.3</v>
      </c>
      <c r="G426" s="128">
        <f t="shared" si="65"/>
        <v>89.68</v>
      </c>
      <c r="H426" s="128">
        <f t="shared" si="66"/>
        <v>21.6</v>
      </c>
      <c r="I426" s="150">
        <f t="shared" si="67"/>
        <v>111.28</v>
      </c>
    </row>
    <row r="427" spans="1:9" x14ac:dyDescent="0.25">
      <c r="A427" s="619" t="s">
        <v>26</v>
      </c>
      <c r="B427" s="655">
        <v>157.5</v>
      </c>
      <c r="C427" s="128">
        <f t="shared" si="64"/>
        <v>0.99683544303797467</v>
      </c>
      <c r="D427" s="16">
        <v>1844</v>
      </c>
      <c r="E427" s="16">
        <f t="shared" si="75"/>
        <v>1838.1645569620252</v>
      </c>
      <c r="F427" s="129">
        <v>0.3</v>
      </c>
      <c r="G427" s="128">
        <f t="shared" si="65"/>
        <v>551.45000000000005</v>
      </c>
      <c r="H427" s="128">
        <f t="shared" si="66"/>
        <v>132.84</v>
      </c>
      <c r="I427" s="150">
        <f t="shared" si="67"/>
        <v>684.29000000000008</v>
      </c>
    </row>
    <row r="428" spans="1:9" x14ac:dyDescent="0.25">
      <c r="A428" s="619" t="s">
        <v>26</v>
      </c>
      <c r="B428" s="655">
        <v>158</v>
      </c>
      <c r="C428" s="128">
        <f t="shared" si="64"/>
        <v>1</v>
      </c>
      <c r="D428" s="16">
        <v>1676</v>
      </c>
      <c r="E428" s="16">
        <f t="shared" si="75"/>
        <v>1676</v>
      </c>
      <c r="F428" s="129">
        <v>0.3</v>
      </c>
      <c r="G428" s="128">
        <f t="shared" si="65"/>
        <v>502.8</v>
      </c>
      <c r="H428" s="128">
        <f t="shared" si="66"/>
        <v>121.12</v>
      </c>
      <c r="I428" s="150">
        <f t="shared" si="67"/>
        <v>623.92000000000007</v>
      </c>
    </row>
    <row r="429" spans="1:9" x14ac:dyDescent="0.25">
      <c r="A429" s="619" t="s">
        <v>26</v>
      </c>
      <c r="B429" s="655">
        <v>158</v>
      </c>
      <c r="C429" s="128">
        <f t="shared" si="64"/>
        <v>1</v>
      </c>
      <c r="D429" s="16">
        <v>1676</v>
      </c>
      <c r="E429" s="16">
        <f t="shared" si="75"/>
        <v>1676</v>
      </c>
      <c r="F429" s="129">
        <v>0.3</v>
      </c>
      <c r="G429" s="128">
        <f t="shared" si="65"/>
        <v>502.8</v>
      </c>
      <c r="H429" s="128">
        <f t="shared" si="66"/>
        <v>121.12</v>
      </c>
      <c r="I429" s="150">
        <f t="shared" si="67"/>
        <v>623.92000000000007</v>
      </c>
    </row>
    <row r="430" spans="1:9" x14ac:dyDescent="0.25">
      <c r="A430" s="619" t="s">
        <v>26</v>
      </c>
      <c r="B430" s="655">
        <v>80</v>
      </c>
      <c r="C430" s="128">
        <f t="shared" si="64"/>
        <v>0.50632911392405067</v>
      </c>
      <c r="D430" s="16">
        <v>1676</v>
      </c>
      <c r="E430" s="16">
        <f t="shared" si="75"/>
        <v>848.60759493670889</v>
      </c>
      <c r="F430" s="129">
        <v>0.3</v>
      </c>
      <c r="G430" s="128">
        <f t="shared" si="65"/>
        <v>254.58</v>
      </c>
      <c r="H430" s="128">
        <f t="shared" si="66"/>
        <v>61.33</v>
      </c>
      <c r="I430" s="150">
        <f t="shared" si="67"/>
        <v>315.91000000000003</v>
      </c>
    </row>
    <row r="431" spans="1:9" x14ac:dyDescent="0.25">
      <c r="A431" s="619" t="s">
        <v>26</v>
      </c>
      <c r="B431" s="655">
        <v>80</v>
      </c>
      <c r="C431" s="128">
        <f t="shared" si="64"/>
        <v>0.50632911392405067</v>
      </c>
      <c r="D431" s="16">
        <v>1676</v>
      </c>
      <c r="E431" s="16">
        <f t="shared" si="75"/>
        <v>848.60759493670889</v>
      </c>
      <c r="F431" s="129">
        <v>0.3</v>
      </c>
      <c r="G431" s="128">
        <f t="shared" si="65"/>
        <v>254.58</v>
      </c>
      <c r="H431" s="128">
        <f t="shared" si="66"/>
        <v>61.33</v>
      </c>
      <c r="I431" s="150">
        <f t="shared" si="67"/>
        <v>315.91000000000003</v>
      </c>
    </row>
    <row r="432" spans="1:9" ht="49.5" x14ac:dyDescent="0.25">
      <c r="A432" s="646" t="s">
        <v>8</v>
      </c>
      <c r="B432" s="661">
        <f>SUM(B433:B457)</f>
        <v>3166</v>
      </c>
      <c r="C432" s="604">
        <f t="shared" ref="C432:I432" si="76">SUM(C433:C457)</f>
        <v>20.037974683544299</v>
      </c>
      <c r="D432" s="647"/>
      <c r="E432" s="647"/>
      <c r="F432" s="683"/>
      <c r="G432" s="604">
        <f t="shared" si="76"/>
        <v>6092.7199999999993</v>
      </c>
      <c r="H432" s="604">
        <f t="shared" si="76"/>
        <v>1467.7100000000005</v>
      </c>
      <c r="I432" s="620">
        <f t="shared" si="76"/>
        <v>7560.4299999999985</v>
      </c>
    </row>
    <row r="433" spans="1:9" x14ac:dyDescent="0.25">
      <c r="A433" s="619" t="s">
        <v>612</v>
      </c>
      <c r="B433" s="655">
        <v>158</v>
      </c>
      <c r="C433" s="128">
        <f t="shared" si="64"/>
        <v>1</v>
      </c>
      <c r="D433" s="16">
        <v>1185</v>
      </c>
      <c r="E433" s="16">
        <f t="shared" si="75"/>
        <v>1185</v>
      </c>
      <c r="F433" s="129">
        <v>0.3</v>
      </c>
      <c r="G433" s="128">
        <f t="shared" si="65"/>
        <v>355.5</v>
      </c>
      <c r="H433" s="128">
        <f t="shared" si="66"/>
        <v>85.64</v>
      </c>
      <c r="I433" s="150">
        <f t="shared" si="67"/>
        <v>441.14</v>
      </c>
    </row>
    <row r="434" spans="1:9" x14ac:dyDescent="0.25">
      <c r="A434" s="619" t="s">
        <v>612</v>
      </c>
      <c r="B434" s="655">
        <v>40</v>
      </c>
      <c r="C434" s="128">
        <f t="shared" ref="C434:C490" si="77">B434/158</f>
        <v>0.25316455696202533</v>
      </c>
      <c r="D434" s="16">
        <v>1185</v>
      </c>
      <c r="E434" s="16">
        <f t="shared" si="75"/>
        <v>300</v>
      </c>
      <c r="F434" s="129">
        <v>0.3</v>
      </c>
      <c r="G434" s="128">
        <f t="shared" ref="G434:G494" si="78">ROUND(E434*F434,2)</f>
        <v>90</v>
      </c>
      <c r="H434" s="128">
        <f t="shared" ref="H434:H494" si="79">ROUND(G434*0.2409,2)</f>
        <v>21.68</v>
      </c>
      <c r="I434" s="150">
        <f t="shared" ref="I434:I494" si="80">G434+H434</f>
        <v>111.68</v>
      </c>
    </row>
    <row r="435" spans="1:9" x14ac:dyDescent="0.25">
      <c r="A435" s="619" t="s">
        <v>612</v>
      </c>
      <c r="B435" s="655">
        <v>72</v>
      </c>
      <c r="C435" s="128">
        <f t="shared" si="77"/>
        <v>0.45569620253164556</v>
      </c>
      <c r="D435" s="16">
        <v>1030</v>
      </c>
      <c r="E435" s="16">
        <f t="shared" si="75"/>
        <v>469.36708860759489</v>
      </c>
      <c r="F435" s="129">
        <v>0.3</v>
      </c>
      <c r="G435" s="128">
        <f t="shared" si="78"/>
        <v>140.81</v>
      </c>
      <c r="H435" s="128">
        <f t="shared" si="79"/>
        <v>33.92</v>
      </c>
      <c r="I435" s="150">
        <f t="shared" si="80"/>
        <v>174.73000000000002</v>
      </c>
    </row>
    <row r="436" spans="1:9" x14ac:dyDescent="0.25">
      <c r="A436" s="619" t="s">
        <v>612</v>
      </c>
      <c r="B436" s="655">
        <v>174</v>
      </c>
      <c r="C436" s="128">
        <f t="shared" si="77"/>
        <v>1.1012658227848102</v>
      </c>
      <c r="D436" s="16">
        <v>1030</v>
      </c>
      <c r="E436" s="16">
        <f t="shared" si="75"/>
        <v>1134.3037974683546</v>
      </c>
      <c r="F436" s="129">
        <v>0.3</v>
      </c>
      <c r="G436" s="128">
        <f t="shared" si="78"/>
        <v>340.29</v>
      </c>
      <c r="H436" s="128">
        <f t="shared" si="79"/>
        <v>81.98</v>
      </c>
      <c r="I436" s="150">
        <f t="shared" si="80"/>
        <v>422.27000000000004</v>
      </c>
    </row>
    <row r="437" spans="1:9" x14ac:dyDescent="0.25">
      <c r="A437" s="619" t="s">
        <v>612</v>
      </c>
      <c r="B437" s="655">
        <v>135</v>
      </c>
      <c r="C437" s="128">
        <f t="shared" si="77"/>
        <v>0.85443037974683544</v>
      </c>
      <c r="D437" s="16">
        <v>1030</v>
      </c>
      <c r="E437" s="16">
        <f t="shared" si="75"/>
        <v>880.0632911392405</v>
      </c>
      <c r="F437" s="129">
        <v>0.3</v>
      </c>
      <c r="G437" s="128">
        <f t="shared" si="78"/>
        <v>264.02</v>
      </c>
      <c r="H437" s="128">
        <f t="shared" si="79"/>
        <v>63.6</v>
      </c>
      <c r="I437" s="150">
        <f t="shared" si="80"/>
        <v>327.62</v>
      </c>
    </row>
    <row r="438" spans="1:9" x14ac:dyDescent="0.25">
      <c r="A438" s="619" t="s">
        <v>612</v>
      </c>
      <c r="B438" s="655">
        <v>96</v>
      </c>
      <c r="C438" s="128">
        <f t="shared" si="77"/>
        <v>0.60759493670886078</v>
      </c>
      <c r="D438" s="16">
        <v>1030</v>
      </c>
      <c r="E438" s="16">
        <f t="shared" si="75"/>
        <v>625.82278481012656</v>
      </c>
      <c r="F438" s="129">
        <v>0.3</v>
      </c>
      <c r="G438" s="128">
        <f t="shared" si="78"/>
        <v>187.75</v>
      </c>
      <c r="H438" s="128">
        <f t="shared" si="79"/>
        <v>45.23</v>
      </c>
      <c r="I438" s="150">
        <f t="shared" si="80"/>
        <v>232.98</v>
      </c>
    </row>
    <row r="439" spans="1:9" x14ac:dyDescent="0.25">
      <c r="A439" s="619" t="s">
        <v>612</v>
      </c>
      <c r="B439" s="655">
        <v>208</v>
      </c>
      <c r="C439" s="128">
        <f t="shared" si="77"/>
        <v>1.3164556962025316</v>
      </c>
      <c r="D439" s="16">
        <v>1030</v>
      </c>
      <c r="E439" s="16">
        <f t="shared" si="75"/>
        <v>1355.9493670886075</v>
      </c>
      <c r="F439" s="129">
        <v>0.3</v>
      </c>
      <c r="G439" s="128">
        <f t="shared" si="78"/>
        <v>406.78</v>
      </c>
      <c r="H439" s="128">
        <f t="shared" si="79"/>
        <v>97.99</v>
      </c>
      <c r="I439" s="150">
        <f t="shared" si="80"/>
        <v>504.77</v>
      </c>
    </row>
    <row r="440" spans="1:9" x14ac:dyDescent="0.25">
      <c r="A440" s="619" t="s">
        <v>612</v>
      </c>
      <c r="B440" s="655">
        <v>160</v>
      </c>
      <c r="C440" s="128">
        <f t="shared" si="77"/>
        <v>1.0126582278481013</v>
      </c>
      <c r="D440" s="16">
        <v>1030</v>
      </c>
      <c r="E440" s="16">
        <f t="shared" si="75"/>
        <v>1043.0379746835445</v>
      </c>
      <c r="F440" s="129">
        <v>0.3</v>
      </c>
      <c r="G440" s="128">
        <f t="shared" si="78"/>
        <v>312.91000000000003</v>
      </c>
      <c r="H440" s="128">
        <f t="shared" si="79"/>
        <v>75.38</v>
      </c>
      <c r="I440" s="150">
        <f t="shared" si="80"/>
        <v>388.29</v>
      </c>
    </row>
    <row r="441" spans="1:9" x14ac:dyDescent="0.25">
      <c r="A441" s="619" t="s">
        <v>612</v>
      </c>
      <c r="B441" s="655">
        <v>95</v>
      </c>
      <c r="C441" s="128">
        <f t="shared" si="77"/>
        <v>0.60126582278481011</v>
      </c>
      <c r="D441" s="16">
        <v>1030</v>
      </c>
      <c r="E441" s="16">
        <f t="shared" si="75"/>
        <v>619.30379746835445</v>
      </c>
      <c r="F441" s="129">
        <v>0.3</v>
      </c>
      <c r="G441" s="128">
        <f t="shared" si="78"/>
        <v>185.79</v>
      </c>
      <c r="H441" s="128">
        <f t="shared" si="79"/>
        <v>44.76</v>
      </c>
      <c r="I441" s="150">
        <f t="shared" si="80"/>
        <v>230.54999999999998</v>
      </c>
    </row>
    <row r="442" spans="1:9" x14ac:dyDescent="0.25">
      <c r="A442" s="619" t="s">
        <v>612</v>
      </c>
      <c r="B442" s="655">
        <v>120</v>
      </c>
      <c r="C442" s="128">
        <f t="shared" si="77"/>
        <v>0.759493670886076</v>
      </c>
      <c r="D442" s="16">
        <v>1030</v>
      </c>
      <c r="E442" s="16">
        <f t="shared" si="75"/>
        <v>782.27848101265829</v>
      </c>
      <c r="F442" s="129">
        <v>0.3</v>
      </c>
      <c r="G442" s="128">
        <f t="shared" si="78"/>
        <v>234.68</v>
      </c>
      <c r="H442" s="128">
        <f t="shared" si="79"/>
        <v>56.53</v>
      </c>
      <c r="I442" s="150">
        <f t="shared" si="80"/>
        <v>291.21000000000004</v>
      </c>
    </row>
    <row r="443" spans="1:9" x14ac:dyDescent="0.25">
      <c r="A443" s="619" t="s">
        <v>612</v>
      </c>
      <c r="B443" s="655">
        <v>182</v>
      </c>
      <c r="C443" s="128">
        <f t="shared" si="77"/>
        <v>1.1518987341772151</v>
      </c>
      <c r="D443" s="16">
        <v>1030</v>
      </c>
      <c r="E443" s="16">
        <f t="shared" si="75"/>
        <v>1186.4556962025315</v>
      </c>
      <c r="F443" s="129">
        <v>0.3</v>
      </c>
      <c r="G443" s="128">
        <f t="shared" si="78"/>
        <v>355.94</v>
      </c>
      <c r="H443" s="128">
        <f t="shared" si="79"/>
        <v>85.75</v>
      </c>
      <c r="I443" s="150">
        <f t="shared" si="80"/>
        <v>441.69</v>
      </c>
    </row>
    <row r="444" spans="1:9" x14ac:dyDescent="0.25">
      <c r="A444" s="619" t="s">
        <v>612</v>
      </c>
      <c r="B444" s="655">
        <v>102</v>
      </c>
      <c r="C444" s="128">
        <f t="shared" si="77"/>
        <v>0.64556962025316456</v>
      </c>
      <c r="D444" s="16">
        <v>1030</v>
      </c>
      <c r="E444" s="16">
        <f t="shared" si="75"/>
        <v>664.9367088607595</v>
      </c>
      <c r="F444" s="129">
        <v>0.3</v>
      </c>
      <c r="G444" s="128">
        <f t="shared" si="78"/>
        <v>199.48</v>
      </c>
      <c r="H444" s="128">
        <f t="shared" si="79"/>
        <v>48.05</v>
      </c>
      <c r="I444" s="150">
        <f t="shared" si="80"/>
        <v>247.52999999999997</v>
      </c>
    </row>
    <row r="445" spans="1:9" x14ac:dyDescent="0.25">
      <c r="A445" s="619" t="s">
        <v>612</v>
      </c>
      <c r="B445" s="655">
        <v>56</v>
      </c>
      <c r="C445" s="128">
        <f t="shared" si="77"/>
        <v>0.35443037974683544</v>
      </c>
      <c r="D445" s="16">
        <v>1030</v>
      </c>
      <c r="E445" s="16">
        <f t="shared" si="75"/>
        <v>365.0632911392405</v>
      </c>
      <c r="F445" s="129">
        <v>0.3</v>
      </c>
      <c r="G445" s="128">
        <f t="shared" si="78"/>
        <v>109.52</v>
      </c>
      <c r="H445" s="128">
        <f t="shared" si="79"/>
        <v>26.38</v>
      </c>
      <c r="I445" s="150">
        <f t="shared" si="80"/>
        <v>135.9</v>
      </c>
    </row>
    <row r="446" spans="1:9" x14ac:dyDescent="0.25">
      <c r="A446" s="619" t="s">
        <v>612</v>
      </c>
      <c r="B446" s="655">
        <v>48</v>
      </c>
      <c r="C446" s="128">
        <f t="shared" si="77"/>
        <v>0.30379746835443039</v>
      </c>
      <c r="D446" s="16">
        <v>1030</v>
      </c>
      <c r="E446" s="16">
        <f t="shared" si="75"/>
        <v>312.91139240506328</v>
      </c>
      <c r="F446" s="129">
        <v>0.3</v>
      </c>
      <c r="G446" s="128">
        <f t="shared" si="78"/>
        <v>93.87</v>
      </c>
      <c r="H446" s="128">
        <f t="shared" si="79"/>
        <v>22.61</v>
      </c>
      <c r="I446" s="150">
        <f t="shared" si="80"/>
        <v>116.48</v>
      </c>
    </row>
    <row r="447" spans="1:9" x14ac:dyDescent="0.25">
      <c r="A447" s="619" t="s">
        <v>612</v>
      </c>
      <c r="B447" s="655">
        <v>190</v>
      </c>
      <c r="C447" s="128">
        <f t="shared" si="77"/>
        <v>1.2025316455696202</v>
      </c>
      <c r="D447" s="16">
        <v>1030</v>
      </c>
      <c r="E447" s="16">
        <f t="shared" si="75"/>
        <v>1238.6075949367089</v>
      </c>
      <c r="F447" s="129">
        <v>0.3</v>
      </c>
      <c r="G447" s="128">
        <f t="shared" si="78"/>
        <v>371.58</v>
      </c>
      <c r="H447" s="128">
        <f t="shared" si="79"/>
        <v>89.51</v>
      </c>
      <c r="I447" s="150">
        <f t="shared" si="80"/>
        <v>461.09</v>
      </c>
    </row>
    <row r="448" spans="1:9" x14ac:dyDescent="0.25">
      <c r="A448" s="619" t="s">
        <v>612</v>
      </c>
      <c r="B448" s="655">
        <v>56</v>
      </c>
      <c r="C448" s="128">
        <f t="shared" si="77"/>
        <v>0.35443037974683544</v>
      </c>
      <c r="D448" s="16">
        <v>1030</v>
      </c>
      <c r="E448" s="16">
        <f t="shared" si="75"/>
        <v>365.0632911392405</v>
      </c>
      <c r="F448" s="129">
        <v>0.3</v>
      </c>
      <c r="G448" s="128">
        <f t="shared" si="78"/>
        <v>109.52</v>
      </c>
      <c r="H448" s="128">
        <f t="shared" si="79"/>
        <v>26.38</v>
      </c>
      <c r="I448" s="150">
        <f t="shared" si="80"/>
        <v>135.9</v>
      </c>
    </row>
    <row r="449" spans="1:9" x14ac:dyDescent="0.25">
      <c r="A449" s="619" t="s">
        <v>612</v>
      </c>
      <c r="B449" s="655">
        <v>112</v>
      </c>
      <c r="C449" s="128">
        <f t="shared" si="77"/>
        <v>0.70886075949367089</v>
      </c>
      <c r="D449" s="16">
        <v>906</v>
      </c>
      <c r="E449" s="16">
        <f t="shared" si="75"/>
        <v>642.22784810126586</v>
      </c>
      <c r="F449" s="129">
        <v>0.3</v>
      </c>
      <c r="G449" s="128">
        <f t="shared" si="78"/>
        <v>192.67</v>
      </c>
      <c r="H449" s="128">
        <f t="shared" si="79"/>
        <v>46.41</v>
      </c>
      <c r="I449" s="150">
        <f t="shared" si="80"/>
        <v>239.07999999999998</v>
      </c>
    </row>
    <row r="450" spans="1:9" x14ac:dyDescent="0.25">
      <c r="A450" s="619" t="s">
        <v>612</v>
      </c>
      <c r="B450" s="655">
        <v>176</v>
      </c>
      <c r="C450" s="128">
        <f t="shared" si="77"/>
        <v>1.1139240506329113</v>
      </c>
      <c r="D450" s="16">
        <v>906</v>
      </c>
      <c r="E450" s="16">
        <f t="shared" si="75"/>
        <v>1009.2151898734177</v>
      </c>
      <c r="F450" s="129">
        <v>0.3</v>
      </c>
      <c r="G450" s="128">
        <f t="shared" si="78"/>
        <v>302.76</v>
      </c>
      <c r="H450" s="128">
        <f t="shared" si="79"/>
        <v>72.930000000000007</v>
      </c>
      <c r="I450" s="150">
        <f t="shared" si="80"/>
        <v>375.69</v>
      </c>
    </row>
    <row r="451" spans="1:9" x14ac:dyDescent="0.25">
      <c r="A451" s="619" t="s">
        <v>612</v>
      </c>
      <c r="B451" s="655">
        <v>112</v>
      </c>
      <c r="C451" s="128">
        <f t="shared" si="77"/>
        <v>0.70886075949367089</v>
      </c>
      <c r="D451" s="16">
        <v>906</v>
      </c>
      <c r="E451" s="16">
        <f t="shared" si="75"/>
        <v>642.22784810126586</v>
      </c>
      <c r="F451" s="129">
        <v>0.3</v>
      </c>
      <c r="G451" s="128">
        <f t="shared" si="78"/>
        <v>192.67</v>
      </c>
      <c r="H451" s="128">
        <f t="shared" si="79"/>
        <v>46.41</v>
      </c>
      <c r="I451" s="150">
        <f t="shared" si="80"/>
        <v>239.07999999999998</v>
      </c>
    </row>
    <row r="452" spans="1:9" x14ac:dyDescent="0.25">
      <c r="A452" s="619" t="s">
        <v>612</v>
      </c>
      <c r="B452" s="655">
        <v>150</v>
      </c>
      <c r="C452" s="128">
        <f t="shared" si="77"/>
        <v>0.94936708860759489</v>
      </c>
      <c r="D452" s="16">
        <v>906</v>
      </c>
      <c r="E452" s="16">
        <f t="shared" si="75"/>
        <v>860.12658227848101</v>
      </c>
      <c r="F452" s="129">
        <v>0.3</v>
      </c>
      <c r="G452" s="128">
        <f t="shared" si="78"/>
        <v>258.04000000000002</v>
      </c>
      <c r="H452" s="128">
        <f t="shared" si="79"/>
        <v>62.16</v>
      </c>
      <c r="I452" s="150">
        <f t="shared" si="80"/>
        <v>320.20000000000005</v>
      </c>
    </row>
    <row r="453" spans="1:9" x14ac:dyDescent="0.25">
      <c r="A453" s="619" t="s">
        <v>612</v>
      </c>
      <c r="B453" s="655">
        <v>118</v>
      </c>
      <c r="C453" s="128">
        <f t="shared" si="77"/>
        <v>0.74683544303797467</v>
      </c>
      <c r="D453" s="16">
        <v>906</v>
      </c>
      <c r="E453" s="16">
        <f t="shared" si="75"/>
        <v>676.63291139240505</v>
      </c>
      <c r="F453" s="129">
        <v>0.3</v>
      </c>
      <c r="G453" s="128">
        <f t="shared" si="78"/>
        <v>202.99</v>
      </c>
      <c r="H453" s="128">
        <f t="shared" si="79"/>
        <v>48.9</v>
      </c>
      <c r="I453" s="150">
        <f t="shared" si="80"/>
        <v>251.89000000000001</v>
      </c>
    </row>
    <row r="454" spans="1:9" x14ac:dyDescent="0.25">
      <c r="A454" s="619" t="s">
        <v>612</v>
      </c>
      <c r="B454" s="655">
        <v>96</v>
      </c>
      <c r="C454" s="128">
        <f t="shared" si="77"/>
        <v>0.60759493670886078</v>
      </c>
      <c r="D454" s="16">
        <v>1030</v>
      </c>
      <c r="E454" s="16">
        <f t="shared" si="75"/>
        <v>625.82278481012656</v>
      </c>
      <c r="F454" s="129">
        <v>0.3</v>
      </c>
      <c r="G454" s="128">
        <f t="shared" si="78"/>
        <v>187.75</v>
      </c>
      <c r="H454" s="128">
        <f t="shared" si="79"/>
        <v>45.23</v>
      </c>
      <c r="I454" s="150">
        <f t="shared" si="80"/>
        <v>232.98</v>
      </c>
    </row>
    <row r="455" spans="1:9" x14ac:dyDescent="0.25">
      <c r="A455" s="619" t="s">
        <v>612</v>
      </c>
      <c r="B455" s="655">
        <v>192</v>
      </c>
      <c r="C455" s="128">
        <f t="shared" si="77"/>
        <v>1.2151898734177216</v>
      </c>
      <c r="D455" s="16">
        <v>1030</v>
      </c>
      <c r="E455" s="16">
        <f t="shared" si="75"/>
        <v>1251.6455696202531</v>
      </c>
      <c r="F455" s="129">
        <v>0.3</v>
      </c>
      <c r="G455" s="128">
        <f t="shared" si="78"/>
        <v>375.49</v>
      </c>
      <c r="H455" s="128">
        <f t="shared" si="79"/>
        <v>90.46</v>
      </c>
      <c r="I455" s="150">
        <f t="shared" si="80"/>
        <v>465.95</v>
      </c>
    </row>
    <row r="456" spans="1:9" x14ac:dyDescent="0.25">
      <c r="A456" s="619" t="s">
        <v>612</v>
      </c>
      <c r="B456" s="655">
        <v>158</v>
      </c>
      <c r="C456" s="128">
        <f t="shared" si="77"/>
        <v>1</v>
      </c>
      <c r="D456" s="16">
        <v>1030</v>
      </c>
      <c r="E456" s="16">
        <f t="shared" si="75"/>
        <v>1030</v>
      </c>
      <c r="F456" s="129">
        <v>0.3</v>
      </c>
      <c r="G456" s="128">
        <f t="shared" si="78"/>
        <v>309</v>
      </c>
      <c r="H456" s="128">
        <f t="shared" si="79"/>
        <v>74.44</v>
      </c>
      <c r="I456" s="150">
        <f t="shared" si="80"/>
        <v>383.44</v>
      </c>
    </row>
    <row r="457" spans="1:9" x14ac:dyDescent="0.25">
      <c r="A457" s="619" t="s">
        <v>612</v>
      </c>
      <c r="B457" s="655">
        <v>160</v>
      </c>
      <c r="C457" s="128">
        <f t="shared" si="77"/>
        <v>1.0126582278481013</v>
      </c>
      <c r="D457" s="16">
        <v>1030</v>
      </c>
      <c r="E457" s="16">
        <f t="shared" si="75"/>
        <v>1043.0379746835445</v>
      </c>
      <c r="F457" s="129">
        <v>0.3</v>
      </c>
      <c r="G457" s="128">
        <f t="shared" si="78"/>
        <v>312.91000000000003</v>
      </c>
      <c r="H457" s="128">
        <f t="shared" si="79"/>
        <v>75.38</v>
      </c>
      <c r="I457" s="150">
        <f t="shared" si="80"/>
        <v>388.29</v>
      </c>
    </row>
    <row r="458" spans="1:9" ht="49.5" x14ac:dyDescent="0.25">
      <c r="A458" s="618" t="s">
        <v>9</v>
      </c>
      <c r="B458" s="657">
        <f>SUM(B459:B463)</f>
        <v>778</v>
      </c>
      <c r="C458" s="602">
        <f t="shared" ref="C458:I458" si="81">SUM(C459:C463)</f>
        <v>4.924050632911392</v>
      </c>
      <c r="D458" s="648"/>
      <c r="E458" s="648"/>
      <c r="F458" s="680"/>
      <c r="G458" s="602">
        <f t="shared" si="81"/>
        <v>1118.26</v>
      </c>
      <c r="H458" s="602">
        <f t="shared" si="81"/>
        <v>269.39</v>
      </c>
      <c r="I458" s="603">
        <f t="shared" si="81"/>
        <v>1387.6499999999999</v>
      </c>
    </row>
    <row r="459" spans="1:9" x14ac:dyDescent="0.25">
      <c r="A459" s="619" t="s">
        <v>49</v>
      </c>
      <c r="B459" s="655">
        <v>158</v>
      </c>
      <c r="C459" s="128">
        <f t="shared" si="77"/>
        <v>1</v>
      </c>
      <c r="D459" s="16">
        <v>757</v>
      </c>
      <c r="E459" s="16">
        <f t="shared" si="75"/>
        <v>757</v>
      </c>
      <c r="F459" s="129">
        <v>0.3</v>
      </c>
      <c r="G459" s="128">
        <f t="shared" si="78"/>
        <v>227.1</v>
      </c>
      <c r="H459" s="128">
        <f t="shared" si="79"/>
        <v>54.71</v>
      </c>
      <c r="I459" s="150">
        <f t="shared" si="80"/>
        <v>281.81</v>
      </c>
    </row>
    <row r="460" spans="1:9" x14ac:dyDescent="0.25">
      <c r="A460" s="619" t="s">
        <v>49</v>
      </c>
      <c r="B460" s="655">
        <v>122</v>
      </c>
      <c r="C460" s="128">
        <f t="shared" si="77"/>
        <v>0.77215189873417722</v>
      </c>
      <c r="D460" s="16">
        <v>757</v>
      </c>
      <c r="E460" s="16">
        <f t="shared" si="75"/>
        <v>584.51898734177212</v>
      </c>
      <c r="F460" s="129">
        <v>0.3</v>
      </c>
      <c r="G460" s="128">
        <f t="shared" si="78"/>
        <v>175.36</v>
      </c>
      <c r="H460" s="128">
        <f t="shared" si="79"/>
        <v>42.24</v>
      </c>
      <c r="I460" s="150">
        <f t="shared" si="80"/>
        <v>217.60000000000002</v>
      </c>
    </row>
    <row r="461" spans="1:9" x14ac:dyDescent="0.25">
      <c r="A461" s="619" t="s">
        <v>49</v>
      </c>
      <c r="B461" s="655">
        <v>182</v>
      </c>
      <c r="C461" s="128">
        <f t="shared" si="77"/>
        <v>1.1518987341772151</v>
      </c>
      <c r="D461" s="16">
        <v>757</v>
      </c>
      <c r="E461" s="16">
        <f t="shared" si="75"/>
        <v>871.98734177215181</v>
      </c>
      <c r="F461" s="129">
        <v>0.3</v>
      </c>
      <c r="G461" s="128">
        <f t="shared" si="78"/>
        <v>261.60000000000002</v>
      </c>
      <c r="H461" s="128">
        <f t="shared" si="79"/>
        <v>63.02</v>
      </c>
      <c r="I461" s="150">
        <f t="shared" si="80"/>
        <v>324.62</v>
      </c>
    </row>
    <row r="462" spans="1:9" x14ac:dyDescent="0.25">
      <c r="A462" s="619" t="s">
        <v>49</v>
      </c>
      <c r="B462" s="655">
        <v>172</v>
      </c>
      <c r="C462" s="128">
        <f t="shared" si="77"/>
        <v>1.0886075949367089</v>
      </c>
      <c r="D462" s="16">
        <v>757</v>
      </c>
      <c r="E462" s="16">
        <f t="shared" si="75"/>
        <v>824.07594936708858</v>
      </c>
      <c r="F462" s="129">
        <v>0.3</v>
      </c>
      <c r="G462" s="128">
        <f t="shared" si="78"/>
        <v>247.22</v>
      </c>
      <c r="H462" s="128">
        <f t="shared" si="79"/>
        <v>59.56</v>
      </c>
      <c r="I462" s="150">
        <f t="shared" si="80"/>
        <v>306.77999999999997</v>
      </c>
    </row>
    <row r="463" spans="1:9" x14ac:dyDescent="0.25">
      <c r="A463" s="619" t="s">
        <v>49</v>
      </c>
      <c r="B463" s="655">
        <v>144</v>
      </c>
      <c r="C463" s="128">
        <f t="shared" si="77"/>
        <v>0.91139240506329111</v>
      </c>
      <c r="D463" s="16">
        <v>757</v>
      </c>
      <c r="E463" s="16">
        <f t="shared" si="75"/>
        <v>689.92405063291142</v>
      </c>
      <c r="F463" s="129">
        <v>0.3</v>
      </c>
      <c r="G463" s="128">
        <f t="shared" si="78"/>
        <v>206.98</v>
      </c>
      <c r="H463" s="128">
        <f t="shared" si="79"/>
        <v>49.86</v>
      </c>
      <c r="I463" s="150">
        <f t="shared" si="80"/>
        <v>256.83999999999997</v>
      </c>
    </row>
    <row r="464" spans="1:9" ht="33" x14ac:dyDescent="0.25">
      <c r="A464" s="618" t="s">
        <v>7</v>
      </c>
      <c r="B464" s="657">
        <f>SUM(B465:B476)</f>
        <v>1438</v>
      </c>
      <c r="C464" s="602">
        <f t="shared" ref="C464:I464" si="82">SUM(C465:C476)</f>
        <v>9.1012658227848107</v>
      </c>
      <c r="D464" s="648"/>
      <c r="E464" s="648"/>
      <c r="F464" s="680"/>
      <c r="G464" s="602">
        <f t="shared" si="82"/>
        <v>2003.46</v>
      </c>
      <c r="H464" s="602">
        <f t="shared" si="82"/>
        <v>482.65999999999997</v>
      </c>
      <c r="I464" s="603">
        <f t="shared" si="82"/>
        <v>2486.12</v>
      </c>
    </row>
    <row r="465" spans="1:9" x14ac:dyDescent="0.25">
      <c r="A465" s="619" t="s">
        <v>63</v>
      </c>
      <c r="B465" s="655">
        <v>165</v>
      </c>
      <c r="C465" s="128">
        <f t="shared" si="77"/>
        <v>1.0443037974683544</v>
      </c>
      <c r="D465" s="16">
        <v>903</v>
      </c>
      <c r="E465" s="16">
        <f t="shared" si="75"/>
        <v>943.00632911392404</v>
      </c>
      <c r="F465" s="129">
        <v>0.3</v>
      </c>
      <c r="G465" s="128">
        <f t="shared" si="78"/>
        <v>282.89999999999998</v>
      </c>
      <c r="H465" s="128">
        <f t="shared" si="79"/>
        <v>68.150000000000006</v>
      </c>
      <c r="I465" s="150">
        <f t="shared" si="80"/>
        <v>351.04999999999995</v>
      </c>
    </row>
    <row r="466" spans="1:9" x14ac:dyDescent="0.25">
      <c r="A466" s="619" t="s">
        <v>63</v>
      </c>
      <c r="B466" s="655">
        <v>158</v>
      </c>
      <c r="C466" s="128">
        <f t="shared" si="77"/>
        <v>1</v>
      </c>
      <c r="D466" s="16">
        <v>760</v>
      </c>
      <c r="E466" s="16">
        <f t="shared" si="75"/>
        <v>760</v>
      </c>
      <c r="F466" s="129">
        <v>0.3</v>
      </c>
      <c r="G466" s="128">
        <f t="shared" si="78"/>
        <v>228</v>
      </c>
      <c r="H466" s="128">
        <f t="shared" si="79"/>
        <v>54.93</v>
      </c>
      <c r="I466" s="150">
        <f t="shared" si="80"/>
        <v>282.93</v>
      </c>
    </row>
    <row r="467" spans="1:9" x14ac:dyDescent="0.25">
      <c r="A467" s="619" t="s">
        <v>63</v>
      </c>
      <c r="B467" s="655">
        <v>96</v>
      </c>
      <c r="C467" s="128">
        <f t="shared" si="77"/>
        <v>0.60759493670886078</v>
      </c>
      <c r="D467" s="16">
        <v>705</v>
      </c>
      <c r="E467" s="16">
        <f t="shared" si="75"/>
        <v>428.35443037974687</v>
      </c>
      <c r="F467" s="129">
        <v>0.3</v>
      </c>
      <c r="G467" s="128">
        <f t="shared" si="78"/>
        <v>128.51</v>
      </c>
      <c r="H467" s="128">
        <f t="shared" si="79"/>
        <v>30.96</v>
      </c>
      <c r="I467" s="150">
        <f t="shared" si="80"/>
        <v>159.47</v>
      </c>
    </row>
    <row r="468" spans="1:9" x14ac:dyDescent="0.25">
      <c r="A468" s="619" t="s">
        <v>63</v>
      </c>
      <c r="B468" s="655">
        <v>168</v>
      </c>
      <c r="C468" s="128">
        <f t="shared" si="77"/>
        <v>1.0632911392405062</v>
      </c>
      <c r="D468" s="16">
        <v>705</v>
      </c>
      <c r="E468" s="16">
        <f t="shared" si="75"/>
        <v>749.62025316455686</v>
      </c>
      <c r="F468" s="129">
        <v>0.3</v>
      </c>
      <c r="G468" s="128">
        <f t="shared" si="78"/>
        <v>224.89</v>
      </c>
      <c r="H468" s="128">
        <f t="shared" si="79"/>
        <v>54.18</v>
      </c>
      <c r="I468" s="150">
        <f t="shared" si="80"/>
        <v>279.07</v>
      </c>
    </row>
    <row r="469" spans="1:9" x14ac:dyDescent="0.25">
      <c r="A469" s="619" t="s">
        <v>63</v>
      </c>
      <c r="B469" s="655">
        <v>158</v>
      </c>
      <c r="C469" s="128">
        <f t="shared" si="77"/>
        <v>1</v>
      </c>
      <c r="D469" s="16">
        <v>705</v>
      </c>
      <c r="E469" s="16">
        <f t="shared" si="75"/>
        <v>705</v>
      </c>
      <c r="F469" s="129">
        <v>0.3</v>
      </c>
      <c r="G469" s="128">
        <f t="shared" si="78"/>
        <v>211.5</v>
      </c>
      <c r="H469" s="128">
        <f t="shared" si="79"/>
        <v>50.95</v>
      </c>
      <c r="I469" s="150">
        <f t="shared" si="80"/>
        <v>262.45</v>
      </c>
    </row>
    <row r="470" spans="1:9" x14ac:dyDescent="0.25">
      <c r="A470" s="619" t="s">
        <v>63</v>
      </c>
      <c r="B470" s="655">
        <v>72</v>
      </c>
      <c r="C470" s="128">
        <f t="shared" si="77"/>
        <v>0.45569620253164556</v>
      </c>
      <c r="D470" s="16">
        <v>705</v>
      </c>
      <c r="E470" s="16">
        <f t="shared" si="75"/>
        <v>321.2658227848101</v>
      </c>
      <c r="F470" s="129">
        <v>0.3</v>
      </c>
      <c r="G470" s="128">
        <f t="shared" si="78"/>
        <v>96.38</v>
      </c>
      <c r="H470" s="128">
        <f t="shared" si="79"/>
        <v>23.22</v>
      </c>
      <c r="I470" s="150">
        <f t="shared" si="80"/>
        <v>119.6</v>
      </c>
    </row>
    <row r="471" spans="1:9" x14ac:dyDescent="0.25">
      <c r="A471" s="619" t="s">
        <v>63</v>
      </c>
      <c r="B471" s="655">
        <v>24</v>
      </c>
      <c r="C471" s="128">
        <f t="shared" si="77"/>
        <v>0.15189873417721519</v>
      </c>
      <c r="D471" s="16">
        <v>705</v>
      </c>
      <c r="E471" s="16">
        <f t="shared" si="75"/>
        <v>107.08860759493672</v>
      </c>
      <c r="F471" s="129">
        <v>0.3</v>
      </c>
      <c r="G471" s="128">
        <f t="shared" si="78"/>
        <v>32.130000000000003</v>
      </c>
      <c r="H471" s="128">
        <f t="shared" si="79"/>
        <v>7.74</v>
      </c>
      <c r="I471" s="150">
        <f t="shared" si="80"/>
        <v>39.870000000000005</v>
      </c>
    </row>
    <row r="472" spans="1:9" x14ac:dyDescent="0.25">
      <c r="A472" s="619" t="s">
        <v>63</v>
      </c>
      <c r="B472" s="655">
        <v>158</v>
      </c>
      <c r="C472" s="128">
        <f t="shared" si="77"/>
        <v>1</v>
      </c>
      <c r="D472" s="16">
        <v>705</v>
      </c>
      <c r="E472" s="16">
        <f t="shared" si="75"/>
        <v>705</v>
      </c>
      <c r="F472" s="129">
        <v>0.3</v>
      </c>
      <c r="G472" s="128">
        <f t="shared" si="78"/>
        <v>211.5</v>
      </c>
      <c r="H472" s="128">
        <f t="shared" si="79"/>
        <v>50.95</v>
      </c>
      <c r="I472" s="150">
        <f t="shared" si="80"/>
        <v>262.45</v>
      </c>
    </row>
    <row r="473" spans="1:9" x14ac:dyDescent="0.25">
      <c r="A473" s="619" t="s">
        <v>63</v>
      </c>
      <c r="B473" s="655">
        <v>103</v>
      </c>
      <c r="C473" s="128">
        <f t="shared" si="77"/>
        <v>0.65189873417721522</v>
      </c>
      <c r="D473" s="16">
        <v>705</v>
      </c>
      <c r="E473" s="16">
        <f t="shared" si="75"/>
        <v>459.58860759493672</v>
      </c>
      <c r="F473" s="129">
        <v>0.3</v>
      </c>
      <c r="G473" s="128">
        <f t="shared" si="78"/>
        <v>137.88</v>
      </c>
      <c r="H473" s="128">
        <f t="shared" si="79"/>
        <v>33.22</v>
      </c>
      <c r="I473" s="150">
        <f t="shared" si="80"/>
        <v>171.1</v>
      </c>
    </row>
    <row r="474" spans="1:9" x14ac:dyDescent="0.25">
      <c r="A474" s="619" t="s">
        <v>63</v>
      </c>
      <c r="B474" s="655">
        <v>48</v>
      </c>
      <c r="C474" s="128">
        <f t="shared" si="77"/>
        <v>0.30379746835443039</v>
      </c>
      <c r="D474" s="16">
        <v>705</v>
      </c>
      <c r="E474" s="16">
        <f t="shared" si="75"/>
        <v>214.17721518987344</v>
      </c>
      <c r="F474" s="129">
        <v>0.3</v>
      </c>
      <c r="G474" s="128">
        <f t="shared" si="78"/>
        <v>64.25</v>
      </c>
      <c r="H474" s="128">
        <f t="shared" si="79"/>
        <v>15.48</v>
      </c>
      <c r="I474" s="150">
        <f t="shared" si="80"/>
        <v>79.73</v>
      </c>
    </row>
    <row r="475" spans="1:9" x14ac:dyDescent="0.25">
      <c r="A475" s="619" t="s">
        <v>63</v>
      </c>
      <c r="B475" s="655">
        <v>168</v>
      </c>
      <c r="C475" s="128">
        <f t="shared" si="77"/>
        <v>1.0632911392405062</v>
      </c>
      <c r="D475" s="16">
        <v>705</v>
      </c>
      <c r="E475" s="16">
        <f t="shared" si="75"/>
        <v>749.62025316455686</v>
      </c>
      <c r="F475" s="129">
        <v>0.3</v>
      </c>
      <c r="G475" s="128">
        <f t="shared" si="78"/>
        <v>224.89</v>
      </c>
      <c r="H475" s="128">
        <f t="shared" si="79"/>
        <v>54.18</v>
      </c>
      <c r="I475" s="150">
        <f t="shared" si="80"/>
        <v>279.07</v>
      </c>
    </row>
    <row r="476" spans="1:9" x14ac:dyDescent="0.25">
      <c r="A476" s="619" t="s">
        <v>63</v>
      </c>
      <c r="B476" s="655">
        <v>120</v>
      </c>
      <c r="C476" s="128">
        <f t="shared" si="77"/>
        <v>0.759493670886076</v>
      </c>
      <c r="D476" s="16">
        <v>705</v>
      </c>
      <c r="E476" s="16">
        <f t="shared" si="75"/>
        <v>535.44303797468353</v>
      </c>
      <c r="F476" s="129">
        <v>0.3</v>
      </c>
      <c r="G476" s="128">
        <f t="shared" si="78"/>
        <v>160.63</v>
      </c>
      <c r="H476" s="128">
        <f t="shared" si="79"/>
        <v>38.700000000000003</v>
      </c>
      <c r="I476" s="150">
        <f t="shared" si="80"/>
        <v>199.32999999999998</v>
      </c>
    </row>
    <row r="477" spans="1:9" x14ac:dyDescent="0.25">
      <c r="A477" s="636" t="s">
        <v>1947</v>
      </c>
      <c r="B477" s="653">
        <f>B478+B484+B488</f>
        <v>1274</v>
      </c>
      <c r="C477" s="124">
        <f t="shared" ref="C477:I477" si="83">C478+C484+C488</f>
        <v>8.0632911392405067</v>
      </c>
      <c r="D477" s="52"/>
      <c r="E477" s="52"/>
      <c r="F477" s="125"/>
      <c r="G477" s="124">
        <f t="shared" si="83"/>
        <v>4848.7800000000007</v>
      </c>
      <c r="H477" s="124">
        <f t="shared" si="83"/>
        <v>1168.0700000000002</v>
      </c>
      <c r="I477" s="667">
        <f t="shared" si="83"/>
        <v>6016.85</v>
      </c>
    </row>
    <row r="478" spans="1:9" ht="33" x14ac:dyDescent="0.25">
      <c r="A478" s="640" t="s">
        <v>10</v>
      </c>
      <c r="B478" s="660">
        <f>SUM(B479:B483)</f>
        <v>553</v>
      </c>
      <c r="C478" s="665">
        <f t="shared" ref="C478:I478" si="84">SUM(C479:C483)</f>
        <v>3.5</v>
      </c>
      <c r="D478" s="650"/>
      <c r="E478" s="650"/>
      <c r="F478" s="682"/>
      <c r="G478" s="665">
        <f t="shared" si="84"/>
        <v>2817.9500000000003</v>
      </c>
      <c r="H478" s="665">
        <f t="shared" si="84"/>
        <v>678.84000000000015</v>
      </c>
      <c r="I478" s="670">
        <f t="shared" si="84"/>
        <v>3496.79</v>
      </c>
    </row>
    <row r="479" spans="1:9" x14ac:dyDescent="0.25">
      <c r="A479" s="216" t="s">
        <v>26</v>
      </c>
      <c r="B479" s="658">
        <v>158</v>
      </c>
      <c r="C479" s="128">
        <f t="shared" si="77"/>
        <v>1</v>
      </c>
      <c r="D479" s="16">
        <v>1676</v>
      </c>
      <c r="E479" s="16">
        <f t="shared" si="75"/>
        <v>1676</v>
      </c>
      <c r="F479" s="129">
        <v>1</v>
      </c>
      <c r="G479" s="128">
        <f t="shared" si="78"/>
        <v>1676</v>
      </c>
      <c r="H479" s="128">
        <f t="shared" si="79"/>
        <v>403.75</v>
      </c>
      <c r="I479" s="150">
        <f t="shared" si="80"/>
        <v>2079.75</v>
      </c>
    </row>
    <row r="480" spans="1:9" x14ac:dyDescent="0.25">
      <c r="A480" s="216" t="s">
        <v>1945</v>
      </c>
      <c r="B480" s="658">
        <v>158</v>
      </c>
      <c r="C480" s="128">
        <f t="shared" si="77"/>
        <v>1</v>
      </c>
      <c r="D480" s="16">
        <v>1676</v>
      </c>
      <c r="E480" s="16">
        <f t="shared" si="75"/>
        <v>1676</v>
      </c>
      <c r="F480" s="129">
        <v>0.3</v>
      </c>
      <c r="G480" s="128">
        <f t="shared" si="78"/>
        <v>502.8</v>
      </c>
      <c r="H480" s="128">
        <f t="shared" si="79"/>
        <v>121.12</v>
      </c>
      <c r="I480" s="150">
        <f t="shared" si="80"/>
        <v>623.92000000000007</v>
      </c>
    </row>
    <row r="481" spans="1:9" x14ac:dyDescent="0.25">
      <c r="A481" s="216" t="s">
        <v>26</v>
      </c>
      <c r="B481" s="658">
        <v>79</v>
      </c>
      <c r="C481" s="128">
        <f t="shared" si="77"/>
        <v>0.5</v>
      </c>
      <c r="D481" s="16">
        <v>1676</v>
      </c>
      <c r="E481" s="16">
        <f t="shared" si="75"/>
        <v>838</v>
      </c>
      <c r="F481" s="129">
        <v>0.3</v>
      </c>
      <c r="G481" s="128">
        <f t="shared" si="78"/>
        <v>251.4</v>
      </c>
      <c r="H481" s="128">
        <f t="shared" si="79"/>
        <v>60.56</v>
      </c>
      <c r="I481" s="150">
        <f t="shared" si="80"/>
        <v>311.96000000000004</v>
      </c>
    </row>
    <row r="482" spans="1:9" x14ac:dyDescent="0.25">
      <c r="A482" s="216" t="s">
        <v>26</v>
      </c>
      <c r="B482" s="658">
        <v>79</v>
      </c>
      <c r="C482" s="128">
        <f t="shared" si="77"/>
        <v>0.5</v>
      </c>
      <c r="D482" s="16">
        <v>1476</v>
      </c>
      <c r="E482" s="16">
        <f t="shared" si="75"/>
        <v>738</v>
      </c>
      <c r="F482" s="129">
        <v>0.3</v>
      </c>
      <c r="G482" s="128">
        <f t="shared" si="78"/>
        <v>221.4</v>
      </c>
      <c r="H482" s="128">
        <f t="shared" si="79"/>
        <v>53.34</v>
      </c>
      <c r="I482" s="150">
        <f t="shared" si="80"/>
        <v>274.74</v>
      </c>
    </row>
    <row r="483" spans="1:9" x14ac:dyDescent="0.25">
      <c r="A483" s="216" t="s">
        <v>26</v>
      </c>
      <c r="B483" s="658">
        <v>79</v>
      </c>
      <c r="C483" s="128">
        <f t="shared" si="77"/>
        <v>0.5</v>
      </c>
      <c r="D483" s="16">
        <v>1109</v>
      </c>
      <c r="E483" s="16">
        <f t="shared" si="75"/>
        <v>554.5</v>
      </c>
      <c r="F483" s="129">
        <v>0.3</v>
      </c>
      <c r="G483" s="128">
        <f t="shared" si="78"/>
        <v>166.35</v>
      </c>
      <c r="H483" s="128">
        <f t="shared" si="79"/>
        <v>40.07</v>
      </c>
      <c r="I483" s="150">
        <f t="shared" si="80"/>
        <v>206.42</v>
      </c>
    </row>
    <row r="484" spans="1:9" ht="49.5" x14ac:dyDescent="0.25">
      <c r="A484" s="640" t="s">
        <v>8</v>
      </c>
      <c r="B484" s="654">
        <f>SUM(B485:B487)</f>
        <v>451</v>
      </c>
      <c r="C484" s="45">
        <f t="shared" ref="C484:I484" si="85">SUM(C485:C487)</f>
        <v>2.8544303797468356</v>
      </c>
      <c r="D484" s="46"/>
      <c r="E484" s="46"/>
      <c r="F484" s="127"/>
      <c r="G484" s="45">
        <f t="shared" si="85"/>
        <v>1642.75</v>
      </c>
      <c r="H484" s="45">
        <f t="shared" si="85"/>
        <v>395.74</v>
      </c>
      <c r="I484" s="47">
        <f t="shared" si="85"/>
        <v>2038.4900000000002</v>
      </c>
    </row>
    <row r="485" spans="1:9" x14ac:dyDescent="0.25">
      <c r="A485" s="216" t="s">
        <v>612</v>
      </c>
      <c r="B485" s="658">
        <v>135</v>
      </c>
      <c r="C485" s="128">
        <f t="shared" si="77"/>
        <v>0.85443037974683544</v>
      </c>
      <c r="D485" s="16">
        <v>1185</v>
      </c>
      <c r="E485" s="16">
        <f t="shared" si="75"/>
        <v>1012.5</v>
      </c>
      <c r="F485" s="129">
        <v>0.3</v>
      </c>
      <c r="G485" s="128">
        <f t="shared" si="78"/>
        <v>303.75</v>
      </c>
      <c r="H485" s="128">
        <f t="shared" si="79"/>
        <v>73.17</v>
      </c>
      <c r="I485" s="150">
        <f t="shared" si="80"/>
        <v>376.92</v>
      </c>
    </row>
    <row r="486" spans="1:9" x14ac:dyDescent="0.25">
      <c r="A486" s="216" t="s">
        <v>612</v>
      </c>
      <c r="B486" s="658">
        <v>158</v>
      </c>
      <c r="C486" s="128">
        <f t="shared" si="77"/>
        <v>1</v>
      </c>
      <c r="D486" s="16">
        <v>1030</v>
      </c>
      <c r="E486" s="16">
        <f t="shared" si="75"/>
        <v>1030</v>
      </c>
      <c r="F486" s="129">
        <v>1</v>
      </c>
      <c r="G486" s="128">
        <f t="shared" si="78"/>
        <v>1030</v>
      </c>
      <c r="H486" s="128">
        <f t="shared" si="79"/>
        <v>248.13</v>
      </c>
      <c r="I486" s="150">
        <f t="shared" si="80"/>
        <v>1278.1300000000001</v>
      </c>
    </row>
    <row r="487" spans="1:9" x14ac:dyDescent="0.25">
      <c r="A487" s="216" t="s">
        <v>612</v>
      </c>
      <c r="B487" s="658">
        <v>158</v>
      </c>
      <c r="C487" s="128">
        <f t="shared" si="77"/>
        <v>1</v>
      </c>
      <c r="D487" s="16">
        <v>1030</v>
      </c>
      <c r="E487" s="16">
        <f t="shared" si="75"/>
        <v>1030</v>
      </c>
      <c r="F487" s="129">
        <v>0.3</v>
      </c>
      <c r="G487" s="128">
        <f t="shared" si="78"/>
        <v>309</v>
      </c>
      <c r="H487" s="128">
        <f t="shared" si="79"/>
        <v>74.44</v>
      </c>
      <c r="I487" s="150">
        <f t="shared" si="80"/>
        <v>383.44</v>
      </c>
    </row>
    <row r="488" spans="1:9" ht="49.5" x14ac:dyDescent="0.25">
      <c r="A488" s="640" t="s">
        <v>9</v>
      </c>
      <c r="B488" s="654">
        <f>SUM(B489:B490)</f>
        <v>270</v>
      </c>
      <c r="C488" s="45">
        <f t="shared" ref="C488:I488" si="86">SUM(C489:C490)</f>
        <v>1.7088607594936709</v>
      </c>
      <c r="D488" s="46"/>
      <c r="E488" s="46"/>
      <c r="F488" s="127"/>
      <c r="G488" s="45">
        <f t="shared" si="86"/>
        <v>388.08</v>
      </c>
      <c r="H488" s="45">
        <f t="shared" si="86"/>
        <v>93.490000000000009</v>
      </c>
      <c r="I488" s="47">
        <f t="shared" si="86"/>
        <v>481.57</v>
      </c>
    </row>
    <row r="489" spans="1:9" x14ac:dyDescent="0.25">
      <c r="A489" s="216" t="s">
        <v>49</v>
      </c>
      <c r="B489" s="658">
        <v>112</v>
      </c>
      <c r="C489" s="128">
        <f t="shared" si="77"/>
        <v>0.70886075949367089</v>
      </c>
      <c r="D489" s="16">
        <v>757</v>
      </c>
      <c r="E489" s="16">
        <f t="shared" ref="E489:E550" si="87">C489*D489</f>
        <v>536.60759493670889</v>
      </c>
      <c r="F489" s="129">
        <v>0.3</v>
      </c>
      <c r="G489" s="128">
        <f t="shared" si="78"/>
        <v>160.97999999999999</v>
      </c>
      <c r="H489" s="128">
        <f t="shared" si="79"/>
        <v>38.78</v>
      </c>
      <c r="I489" s="150">
        <f t="shared" si="80"/>
        <v>199.76</v>
      </c>
    </row>
    <row r="490" spans="1:9" x14ac:dyDescent="0.25">
      <c r="A490" s="216" t="s">
        <v>49</v>
      </c>
      <c r="B490" s="658">
        <v>158</v>
      </c>
      <c r="C490" s="128">
        <f t="shared" si="77"/>
        <v>1</v>
      </c>
      <c r="D490" s="16">
        <v>757</v>
      </c>
      <c r="E490" s="16">
        <f t="shared" si="87"/>
        <v>757</v>
      </c>
      <c r="F490" s="129">
        <v>0.3</v>
      </c>
      <c r="G490" s="128">
        <f t="shared" si="78"/>
        <v>227.1</v>
      </c>
      <c r="H490" s="128">
        <f t="shared" si="79"/>
        <v>54.71</v>
      </c>
      <c r="I490" s="150">
        <f t="shared" si="80"/>
        <v>281.81</v>
      </c>
    </row>
    <row r="491" spans="1:9" x14ac:dyDescent="0.25">
      <c r="A491" s="636" t="s">
        <v>1948</v>
      </c>
      <c r="B491" s="659">
        <f>B492+B495+B498</f>
        <v>925</v>
      </c>
      <c r="C491" s="664">
        <f t="shared" ref="C491:I491" si="88">C492+C495+C498</f>
        <v>6.7028985507246377</v>
      </c>
      <c r="D491" s="649"/>
      <c r="E491" s="649"/>
      <c r="F491" s="681"/>
      <c r="G491" s="664">
        <f t="shared" si="88"/>
        <v>2198.98</v>
      </c>
      <c r="H491" s="664">
        <f t="shared" si="88"/>
        <v>529.73</v>
      </c>
      <c r="I491" s="669">
        <f t="shared" si="88"/>
        <v>2728.71</v>
      </c>
    </row>
    <row r="492" spans="1:9" ht="33" x14ac:dyDescent="0.25">
      <c r="A492" s="640" t="s">
        <v>10</v>
      </c>
      <c r="B492" s="654">
        <f>SUM(B493:B494)</f>
        <v>276</v>
      </c>
      <c r="C492" s="45">
        <f t="shared" ref="C492:I492" si="89">SUM(C493:C494)</f>
        <v>2</v>
      </c>
      <c r="D492" s="46"/>
      <c r="E492" s="46"/>
      <c r="F492" s="127"/>
      <c r="G492" s="45">
        <f t="shared" si="89"/>
        <v>1005.6</v>
      </c>
      <c r="H492" s="45">
        <f t="shared" si="89"/>
        <v>242.24</v>
      </c>
      <c r="I492" s="47">
        <f t="shared" si="89"/>
        <v>1247.8400000000001</v>
      </c>
    </row>
    <row r="493" spans="1:9" x14ac:dyDescent="0.25">
      <c r="A493" s="216" t="s">
        <v>1945</v>
      </c>
      <c r="B493" s="658">
        <v>138</v>
      </c>
      <c r="C493" s="128">
        <f>B493/138</f>
        <v>1</v>
      </c>
      <c r="D493" s="16">
        <v>1676</v>
      </c>
      <c r="E493" s="16">
        <f t="shared" si="87"/>
        <v>1676</v>
      </c>
      <c r="F493" s="129">
        <v>0.3</v>
      </c>
      <c r="G493" s="128">
        <f t="shared" si="78"/>
        <v>502.8</v>
      </c>
      <c r="H493" s="128">
        <f t="shared" si="79"/>
        <v>121.12</v>
      </c>
      <c r="I493" s="150">
        <f t="shared" si="80"/>
        <v>623.92000000000007</v>
      </c>
    </row>
    <row r="494" spans="1:9" x14ac:dyDescent="0.25">
      <c r="A494" s="216" t="s">
        <v>26</v>
      </c>
      <c r="B494" s="658">
        <v>138</v>
      </c>
      <c r="C494" s="128">
        <f t="shared" ref="C494:C501" si="90">B494/138</f>
        <v>1</v>
      </c>
      <c r="D494" s="16">
        <v>1676</v>
      </c>
      <c r="E494" s="16">
        <f t="shared" si="87"/>
        <v>1676</v>
      </c>
      <c r="F494" s="129">
        <v>0.3</v>
      </c>
      <c r="G494" s="128">
        <f t="shared" si="78"/>
        <v>502.8</v>
      </c>
      <c r="H494" s="128">
        <f t="shared" si="79"/>
        <v>121.12</v>
      </c>
      <c r="I494" s="150">
        <f t="shared" si="80"/>
        <v>623.92000000000007</v>
      </c>
    </row>
    <row r="495" spans="1:9" ht="49.5" x14ac:dyDescent="0.25">
      <c r="A495" s="646" t="s">
        <v>8</v>
      </c>
      <c r="B495" s="661">
        <f>SUM(B496:B497)</f>
        <v>235</v>
      </c>
      <c r="C495" s="604">
        <f t="shared" ref="C495:I495" si="91">SUM(C496:C497)</f>
        <v>1.7028985507246377</v>
      </c>
      <c r="D495" s="647"/>
      <c r="E495" s="647"/>
      <c r="F495" s="683"/>
      <c r="G495" s="604">
        <f t="shared" si="91"/>
        <v>558.88</v>
      </c>
      <c r="H495" s="604">
        <f t="shared" si="91"/>
        <v>134.63999999999999</v>
      </c>
      <c r="I495" s="620">
        <f t="shared" si="91"/>
        <v>693.52</v>
      </c>
    </row>
    <row r="496" spans="1:9" x14ac:dyDescent="0.25">
      <c r="A496" s="216" t="s">
        <v>612</v>
      </c>
      <c r="B496" s="658">
        <v>97</v>
      </c>
      <c r="C496" s="128">
        <f t="shared" si="90"/>
        <v>0.70289855072463769</v>
      </c>
      <c r="D496" s="16">
        <v>1185</v>
      </c>
      <c r="E496" s="16">
        <f t="shared" si="87"/>
        <v>832.93478260869563</v>
      </c>
      <c r="F496" s="129">
        <v>0.3</v>
      </c>
      <c r="G496" s="128">
        <f t="shared" ref="G496:G558" si="92">ROUND(E496*F496,2)</f>
        <v>249.88</v>
      </c>
      <c r="H496" s="128">
        <f t="shared" ref="H496:H558" si="93">ROUND(G496*0.2409,2)</f>
        <v>60.2</v>
      </c>
      <c r="I496" s="150">
        <f t="shared" ref="I496:I558" si="94">G496+H496</f>
        <v>310.08</v>
      </c>
    </row>
    <row r="497" spans="1:9" x14ac:dyDescent="0.25">
      <c r="A497" s="216" t="s">
        <v>612</v>
      </c>
      <c r="B497" s="658">
        <v>138</v>
      </c>
      <c r="C497" s="128">
        <f t="shared" si="90"/>
        <v>1</v>
      </c>
      <c r="D497" s="16">
        <v>1030</v>
      </c>
      <c r="E497" s="16">
        <f t="shared" si="87"/>
        <v>1030</v>
      </c>
      <c r="F497" s="129">
        <v>0.3</v>
      </c>
      <c r="G497" s="128">
        <f t="shared" si="92"/>
        <v>309</v>
      </c>
      <c r="H497" s="128">
        <f t="shared" si="93"/>
        <v>74.44</v>
      </c>
      <c r="I497" s="150">
        <f t="shared" si="94"/>
        <v>383.44</v>
      </c>
    </row>
    <row r="498" spans="1:9" ht="33" x14ac:dyDescent="0.25">
      <c r="A498" s="640" t="s">
        <v>7</v>
      </c>
      <c r="B498" s="654">
        <f>SUM(B499:B501)</f>
        <v>414</v>
      </c>
      <c r="C498" s="45">
        <f t="shared" ref="C498:I498" si="95">SUM(C499:C501)</f>
        <v>3</v>
      </c>
      <c r="D498" s="46"/>
      <c r="E498" s="46"/>
      <c r="F498" s="127"/>
      <c r="G498" s="45">
        <f t="shared" si="95"/>
        <v>634.5</v>
      </c>
      <c r="H498" s="45">
        <f t="shared" si="95"/>
        <v>152.85000000000002</v>
      </c>
      <c r="I498" s="47">
        <f t="shared" si="95"/>
        <v>787.34999999999991</v>
      </c>
    </row>
    <row r="499" spans="1:9" x14ac:dyDescent="0.25">
      <c r="A499" s="216" t="s">
        <v>63</v>
      </c>
      <c r="B499" s="658">
        <v>138</v>
      </c>
      <c r="C499" s="128">
        <f t="shared" si="90"/>
        <v>1</v>
      </c>
      <c r="D499" s="16">
        <v>705</v>
      </c>
      <c r="E499" s="16">
        <f t="shared" si="87"/>
        <v>705</v>
      </c>
      <c r="F499" s="129">
        <v>0.3</v>
      </c>
      <c r="G499" s="128">
        <f t="shared" si="92"/>
        <v>211.5</v>
      </c>
      <c r="H499" s="128">
        <f t="shared" si="93"/>
        <v>50.95</v>
      </c>
      <c r="I499" s="150">
        <f t="shared" si="94"/>
        <v>262.45</v>
      </c>
    </row>
    <row r="500" spans="1:9" x14ac:dyDescent="0.25">
      <c r="A500" s="216" t="s">
        <v>63</v>
      </c>
      <c r="B500" s="658">
        <v>138</v>
      </c>
      <c r="C500" s="128">
        <f t="shared" si="90"/>
        <v>1</v>
      </c>
      <c r="D500" s="16">
        <v>705</v>
      </c>
      <c r="E500" s="16">
        <f t="shared" si="87"/>
        <v>705</v>
      </c>
      <c r="F500" s="129">
        <v>0.3</v>
      </c>
      <c r="G500" s="128">
        <f t="shared" si="92"/>
        <v>211.5</v>
      </c>
      <c r="H500" s="128">
        <f t="shared" si="93"/>
        <v>50.95</v>
      </c>
      <c r="I500" s="150">
        <f t="shared" si="94"/>
        <v>262.45</v>
      </c>
    </row>
    <row r="501" spans="1:9" x14ac:dyDescent="0.25">
      <c r="A501" s="216" t="s">
        <v>63</v>
      </c>
      <c r="B501" s="658">
        <v>138</v>
      </c>
      <c r="C501" s="128">
        <f t="shared" si="90"/>
        <v>1</v>
      </c>
      <c r="D501" s="16">
        <v>705</v>
      </c>
      <c r="E501" s="16">
        <f t="shared" si="87"/>
        <v>705</v>
      </c>
      <c r="F501" s="129">
        <v>0.3</v>
      </c>
      <c r="G501" s="128">
        <f t="shared" si="92"/>
        <v>211.5</v>
      </c>
      <c r="H501" s="128">
        <f t="shared" si="93"/>
        <v>50.95</v>
      </c>
      <c r="I501" s="150">
        <f t="shared" si="94"/>
        <v>262.45</v>
      </c>
    </row>
    <row r="502" spans="1:9" x14ac:dyDescent="0.25">
      <c r="A502" s="636" t="s">
        <v>1949</v>
      </c>
      <c r="B502" s="659">
        <f>B503+B513+B518</f>
        <v>2028</v>
      </c>
      <c r="C502" s="664">
        <f t="shared" ref="C502:I502" si="96">C503+C513+C518</f>
        <v>12.835443037974686</v>
      </c>
      <c r="D502" s="649"/>
      <c r="E502" s="649"/>
      <c r="F502" s="681"/>
      <c r="G502" s="664">
        <f t="shared" si="96"/>
        <v>3531.9000000000005</v>
      </c>
      <c r="H502" s="664">
        <f t="shared" si="96"/>
        <v>850.83999999999992</v>
      </c>
      <c r="I502" s="669">
        <f t="shared" si="96"/>
        <v>4382.74</v>
      </c>
    </row>
    <row r="503" spans="1:9" ht="49.5" x14ac:dyDescent="0.25">
      <c r="A503" s="640" t="s">
        <v>8</v>
      </c>
      <c r="B503" s="654">
        <f>SUM(B504:B512)</f>
        <v>1158</v>
      </c>
      <c r="C503" s="45">
        <f t="shared" ref="C503:I503" si="97">SUM(C504:C512)</f>
        <v>7.3291139240506338</v>
      </c>
      <c r="D503" s="46"/>
      <c r="E503" s="46"/>
      <c r="F503" s="127"/>
      <c r="G503" s="45">
        <f t="shared" si="97"/>
        <v>2287.6400000000003</v>
      </c>
      <c r="H503" s="45">
        <f t="shared" si="97"/>
        <v>551.08999999999992</v>
      </c>
      <c r="I503" s="47">
        <f t="shared" si="97"/>
        <v>2838.73</v>
      </c>
    </row>
    <row r="504" spans="1:9" x14ac:dyDescent="0.25">
      <c r="A504" s="216" t="s">
        <v>612</v>
      </c>
      <c r="B504" s="658">
        <v>80</v>
      </c>
      <c r="C504" s="128">
        <f t="shared" ref="C504:C558" si="98">B504/158</f>
        <v>0.50632911392405067</v>
      </c>
      <c r="D504" s="16">
        <v>906</v>
      </c>
      <c r="E504" s="16">
        <f t="shared" si="87"/>
        <v>458.7341772151899</v>
      </c>
      <c r="F504" s="129">
        <v>0.3</v>
      </c>
      <c r="G504" s="128">
        <f t="shared" si="92"/>
        <v>137.62</v>
      </c>
      <c r="H504" s="128">
        <f t="shared" si="93"/>
        <v>33.15</v>
      </c>
      <c r="I504" s="150">
        <f t="shared" si="94"/>
        <v>170.77</v>
      </c>
    </row>
    <row r="505" spans="1:9" x14ac:dyDescent="0.25">
      <c r="A505" s="216" t="s">
        <v>612</v>
      </c>
      <c r="B505" s="658">
        <v>160</v>
      </c>
      <c r="C505" s="128">
        <f t="shared" si="98"/>
        <v>1.0126582278481013</v>
      </c>
      <c r="D505" s="16">
        <v>1030</v>
      </c>
      <c r="E505" s="16">
        <f t="shared" si="87"/>
        <v>1043.0379746835445</v>
      </c>
      <c r="F505" s="129">
        <v>0.3</v>
      </c>
      <c r="G505" s="128">
        <f t="shared" si="92"/>
        <v>312.91000000000003</v>
      </c>
      <c r="H505" s="128">
        <f t="shared" si="93"/>
        <v>75.38</v>
      </c>
      <c r="I505" s="150">
        <f t="shared" si="94"/>
        <v>388.29</v>
      </c>
    </row>
    <row r="506" spans="1:9" x14ac:dyDescent="0.25">
      <c r="A506" s="216" t="s">
        <v>612</v>
      </c>
      <c r="B506" s="658">
        <v>160</v>
      </c>
      <c r="C506" s="128">
        <f t="shared" si="98"/>
        <v>1.0126582278481013</v>
      </c>
      <c r="D506" s="16">
        <v>1030</v>
      </c>
      <c r="E506" s="16">
        <f t="shared" si="87"/>
        <v>1043.0379746835445</v>
      </c>
      <c r="F506" s="129">
        <v>0.3</v>
      </c>
      <c r="G506" s="128">
        <f t="shared" si="92"/>
        <v>312.91000000000003</v>
      </c>
      <c r="H506" s="128">
        <f t="shared" si="93"/>
        <v>75.38</v>
      </c>
      <c r="I506" s="150">
        <f t="shared" si="94"/>
        <v>388.29</v>
      </c>
    </row>
    <row r="507" spans="1:9" x14ac:dyDescent="0.25">
      <c r="A507" s="216" t="s">
        <v>612</v>
      </c>
      <c r="B507" s="658">
        <v>160</v>
      </c>
      <c r="C507" s="128">
        <f t="shared" si="98"/>
        <v>1.0126582278481013</v>
      </c>
      <c r="D507" s="16">
        <v>1030</v>
      </c>
      <c r="E507" s="16">
        <f t="shared" si="87"/>
        <v>1043.0379746835445</v>
      </c>
      <c r="F507" s="129">
        <v>0.3</v>
      </c>
      <c r="G507" s="128">
        <f t="shared" si="92"/>
        <v>312.91000000000003</v>
      </c>
      <c r="H507" s="128">
        <f t="shared" si="93"/>
        <v>75.38</v>
      </c>
      <c r="I507" s="150">
        <f t="shared" si="94"/>
        <v>388.29</v>
      </c>
    </row>
    <row r="508" spans="1:9" x14ac:dyDescent="0.25">
      <c r="A508" s="216" t="s">
        <v>612</v>
      </c>
      <c r="B508" s="658">
        <v>160</v>
      </c>
      <c r="C508" s="128">
        <f t="shared" si="98"/>
        <v>1.0126582278481013</v>
      </c>
      <c r="D508" s="16">
        <v>1030</v>
      </c>
      <c r="E508" s="16">
        <f t="shared" si="87"/>
        <v>1043.0379746835445</v>
      </c>
      <c r="F508" s="129">
        <v>0.3</v>
      </c>
      <c r="G508" s="128">
        <f t="shared" si="92"/>
        <v>312.91000000000003</v>
      </c>
      <c r="H508" s="128">
        <f t="shared" si="93"/>
        <v>75.38</v>
      </c>
      <c r="I508" s="150">
        <f t="shared" si="94"/>
        <v>388.29</v>
      </c>
    </row>
    <row r="509" spans="1:9" x14ac:dyDescent="0.25">
      <c r="A509" s="216" t="s">
        <v>612</v>
      </c>
      <c r="B509" s="658">
        <v>160</v>
      </c>
      <c r="C509" s="128">
        <f t="shared" si="98"/>
        <v>1.0126582278481013</v>
      </c>
      <c r="D509" s="16">
        <v>1030</v>
      </c>
      <c r="E509" s="16">
        <f t="shared" si="87"/>
        <v>1043.0379746835445</v>
      </c>
      <c r="F509" s="129">
        <v>0.3</v>
      </c>
      <c r="G509" s="128">
        <f t="shared" si="92"/>
        <v>312.91000000000003</v>
      </c>
      <c r="H509" s="128">
        <f t="shared" si="93"/>
        <v>75.38</v>
      </c>
      <c r="I509" s="150">
        <f t="shared" si="94"/>
        <v>388.29</v>
      </c>
    </row>
    <row r="510" spans="1:9" x14ac:dyDescent="0.25">
      <c r="A510" s="216" t="s">
        <v>612</v>
      </c>
      <c r="B510" s="658">
        <v>136</v>
      </c>
      <c r="C510" s="128">
        <f t="shared" si="98"/>
        <v>0.86075949367088611</v>
      </c>
      <c r="D510" s="16">
        <v>1030</v>
      </c>
      <c r="E510" s="16">
        <f t="shared" si="87"/>
        <v>886.58227848101274</v>
      </c>
      <c r="F510" s="129">
        <v>0.3</v>
      </c>
      <c r="G510" s="128">
        <f t="shared" si="92"/>
        <v>265.97000000000003</v>
      </c>
      <c r="H510" s="128">
        <f t="shared" si="93"/>
        <v>64.069999999999993</v>
      </c>
      <c r="I510" s="150">
        <f t="shared" si="94"/>
        <v>330.04</v>
      </c>
    </row>
    <row r="511" spans="1:9" x14ac:dyDescent="0.25">
      <c r="A511" s="216" t="s">
        <v>612</v>
      </c>
      <c r="B511" s="658">
        <v>39</v>
      </c>
      <c r="C511" s="128">
        <f t="shared" si="98"/>
        <v>0.24683544303797469</v>
      </c>
      <c r="D511" s="16">
        <v>1185</v>
      </c>
      <c r="E511" s="16">
        <f t="shared" si="87"/>
        <v>292.5</v>
      </c>
      <c r="F511" s="129">
        <v>0.3</v>
      </c>
      <c r="G511" s="128">
        <f t="shared" si="92"/>
        <v>87.75</v>
      </c>
      <c r="H511" s="128">
        <f t="shared" si="93"/>
        <v>21.14</v>
      </c>
      <c r="I511" s="150">
        <f t="shared" si="94"/>
        <v>108.89</v>
      </c>
    </row>
    <row r="512" spans="1:9" x14ac:dyDescent="0.25">
      <c r="A512" s="216" t="s">
        <v>612</v>
      </c>
      <c r="B512" s="658">
        <v>103</v>
      </c>
      <c r="C512" s="128">
        <f t="shared" si="98"/>
        <v>0.65189873417721522</v>
      </c>
      <c r="D512" s="16">
        <v>1185</v>
      </c>
      <c r="E512" s="16">
        <f t="shared" si="87"/>
        <v>772.5</v>
      </c>
      <c r="F512" s="129">
        <v>0.3</v>
      </c>
      <c r="G512" s="128">
        <f t="shared" si="92"/>
        <v>231.75</v>
      </c>
      <c r="H512" s="128">
        <f t="shared" si="93"/>
        <v>55.83</v>
      </c>
      <c r="I512" s="150">
        <f t="shared" si="94"/>
        <v>287.58</v>
      </c>
    </row>
    <row r="513" spans="1:9" ht="49.5" x14ac:dyDescent="0.25">
      <c r="A513" s="640" t="s">
        <v>9</v>
      </c>
      <c r="B513" s="654">
        <f>SUM(B514:B517)</f>
        <v>640</v>
      </c>
      <c r="C513" s="45">
        <f t="shared" ref="C513:I513" si="99">SUM(C514:C517)</f>
        <v>4.0506329113924053</v>
      </c>
      <c r="D513" s="46"/>
      <c r="E513" s="46"/>
      <c r="F513" s="127"/>
      <c r="G513" s="45">
        <f t="shared" si="99"/>
        <v>919.88</v>
      </c>
      <c r="H513" s="45">
        <f t="shared" si="99"/>
        <v>221.6</v>
      </c>
      <c r="I513" s="47">
        <f t="shared" si="99"/>
        <v>1141.48</v>
      </c>
    </row>
    <row r="514" spans="1:9" x14ac:dyDescent="0.25">
      <c r="A514" s="216" t="s">
        <v>49</v>
      </c>
      <c r="B514" s="658">
        <v>160</v>
      </c>
      <c r="C514" s="128">
        <f t="shared" si="98"/>
        <v>1.0126582278481013</v>
      </c>
      <c r="D514" s="16">
        <v>757</v>
      </c>
      <c r="E514" s="16">
        <f t="shared" si="87"/>
        <v>766.58227848101274</v>
      </c>
      <c r="F514" s="129">
        <v>0.3</v>
      </c>
      <c r="G514" s="128">
        <f t="shared" si="92"/>
        <v>229.97</v>
      </c>
      <c r="H514" s="128">
        <f t="shared" si="93"/>
        <v>55.4</v>
      </c>
      <c r="I514" s="150">
        <f t="shared" si="94"/>
        <v>285.37</v>
      </c>
    </row>
    <row r="515" spans="1:9" x14ac:dyDescent="0.25">
      <c r="A515" s="216" t="s">
        <v>49</v>
      </c>
      <c r="B515" s="658">
        <v>160</v>
      </c>
      <c r="C515" s="128">
        <f t="shared" si="98"/>
        <v>1.0126582278481013</v>
      </c>
      <c r="D515" s="16">
        <v>757</v>
      </c>
      <c r="E515" s="16">
        <f t="shared" si="87"/>
        <v>766.58227848101274</v>
      </c>
      <c r="F515" s="129">
        <v>0.3</v>
      </c>
      <c r="G515" s="128">
        <f t="shared" si="92"/>
        <v>229.97</v>
      </c>
      <c r="H515" s="128">
        <f t="shared" si="93"/>
        <v>55.4</v>
      </c>
      <c r="I515" s="150">
        <f t="shared" si="94"/>
        <v>285.37</v>
      </c>
    </row>
    <row r="516" spans="1:9" x14ac:dyDescent="0.25">
      <c r="A516" s="216" t="s">
        <v>49</v>
      </c>
      <c r="B516" s="658">
        <v>160</v>
      </c>
      <c r="C516" s="128">
        <f t="shared" si="98"/>
        <v>1.0126582278481013</v>
      </c>
      <c r="D516" s="16">
        <v>757</v>
      </c>
      <c r="E516" s="16">
        <f t="shared" si="87"/>
        <v>766.58227848101274</v>
      </c>
      <c r="F516" s="129">
        <v>0.3</v>
      </c>
      <c r="G516" s="128">
        <f t="shared" si="92"/>
        <v>229.97</v>
      </c>
      <c r="H516" s="128">
        <f t="shared" si="93"/>
        <v>55.4</v>
      </c>
      <c r="I516" s="150">
        <f t="shared" si="94"/>
        <v>285.37</v>
      </c>
    </row>
    <row r="517" spans="1:9" x14ac:dyDescent="0.25">
      <c r="A517" s="216" t="s">
        <v>49</v>
      </c>
      <c r="B517" s="658">
        <v>160</v>
      </c>
      <c r="C517" s="128">
        <f t="shared" si="98"/>
        <v>1.0126582278481013</v>
      </c>
      <c r="D517" s="16">
        <v>757</v>
      </c>
      <c r="E517" s="16">
        <f t="shared" si="87"/>
        <v>766.58227848101274</v>
      </c>
      <c r="F517" s="129">
        <v>0.3</v>
      </c>
      <c r="G517" s="128">
        <f t="shared" si="92"/>
        <v>229.97</v>
      </c>
      <c r="H517" s="128">
        <f t="shared" si="93"/>
        <v>55.4</v>
      </c>
      <c r="I517" s="150">
        <f t="shared" si="94"/>
        <v>285.37</v>
      </c>
    </row>
    <row r="518" spans="1:9" ht="33" x14ac:dyDescent="0.25">
      <c r="A518" s="640" t="s">
        <v>7</v>
      </c>
      <c r="B518" s="654">
        <f>SUM(B519:B520)</f>
        <v>230</v>
      </c>
      <c r="C518" s="45">
        <f t="shared" ref="C518:I518" si="100">SUM(C519:C520)</f>
        <v>1.4556962025316456</v>
      </c>
      <c r="D518" s="46"/>
      <c r="E518" s="46"/>
      <c r="F518" s="127"/>
      <c r="G518" s="45">
        <f t="shared" si="100"/>
        <v>324.38</v>
      </c>
      <c r="H518" s="45">
        <f t="shared" si="100"/>
        <v>78.150000000000006</v>
      </c>
      <c r="I518" s="47">
        <f t="shared" si="100"/>
        <v>402.53</v>
      </c>
    </row>
    <row r="519" spans="1:9" x14ac:dyDescent="0.25">
      <c r="A519" s="216" t="s">
        <v>948</v>
      </c>
      <c r="B519" s="658">
        <v>158</v>
      </c>
      <c r="C519" s="128">
        <f t="shared" si="98"/>
        <v>1</v>
      </c>
      <c r="D519" s="16">
        <v>760</v>
      </c>
      <c r="E519" s="16">
        <f t="shared" si="87"/>
        <v>760</v>
      </c>
      <c r="F519" s="129">
        <v>0.3</v>
      </c>
      <c r="G519" s="128">
        <f t="shared" si="92"/>
        <v>228</v>
      </c>
      <c r="H519" s="128">
        <f t="shared" si="93"/>
        <v>54.93</v>
      </c>
      <c r="I519" s="150">
        <f t="shared" si="94"/>
        <v>282.93</v>
      </c>
    </row>
    <row r="520" spans="1:9" x14ac:dyDescent="0.25">
      <c r="A520" s="216" t="s">
        <v>63</v>
      </c>
      <c r="B520" s="658">
        <v>72</v>
      </c>
      <c r="C520" s="128">
        <f t="shared" si="98"/>
        <v>0.45569620253164556</v>
      </c>
      <c r="D520" s="16">
        <v>705</v>
      </c>
      <c r="E520" s="16">
        <f t="shared" si="87"/>
        <v>321.2658227848101</v>
      </c>
      <c r="F520" s="129">
        <v>0.3</v>
      </c>
      <c r="G520" s="128">
        <f t="shared" si="92"/>
        <v>96.38</v>
      </c>
      <c r="H520" s="128">
        <f t="shared" si="93"/>
        <v>23.22</v>
      </c>
      <c r="I520" s="150">
        <f t="shared" si="94"/>
        <v>119.6</v>
      </c>
    </row>
    <row r="521" spans="1:9" x14ac:dyDescent="0.25">
      <c r="A521" s="645" t="s">
        <v>72</v>
      </c>
      <c r="B521" s="662">
        <f>B522+B529+B541</f>
        <v>2164.5</v>
      </c>
      <c r="C521" s="666">
        <f t="shared" ref="C521:I521" si="101">C522+C529+C541</f>
        <v>15.539855072463768</v>
      </c>
      <c r="D521" s="651"/>
      <c r="E521" s="651"/>
      <c r="F521" s="684"/>
      <c r="G521" s="666">
        <f t="shared" si="101"/>
        <v>5476.97</v>
      </c>
      <c r="H521" s="666">
        <f t="shared" si="101"/>
        <v>1319.3899999999999</v>
      </c>
      <c r="I521" s="671">
        <f t="shared" si="101"/>
        <v>6796.3600000000006</v>
      </c>
    </row>
    <row r="522" spans="1:9" ht="33" x14ac:dyDescent="0.25">
      <c r="A522" s="640" t="s">
        <v>10</v>
      </c>
      <c r="B522" s="654">
        <f>SUM(B523:B528)</f>
        <v>594.5</v>
      </c>
      <c r="C522" s="45">
        <f t="shared" ref="C522:I522" si="102">SUM(C523:C528)</f>
        <v>4.3079710144927539</v>
      </c>
      <c r="D522" s="46"/>
      <c r="E522" s="46"/>
      <c r="F522" s="127"/>
      <c r="G522" s="45">
        <f t="shared" si="102"/>
        <v>2147.79</v>
      </c>
      <c r="H522" s="45">
        <f t="shared" si="102"/>
        <v>517.39</v>
      </c>
      <c r="I522" s="47">
        <f t="shared" si="102"/>
        <v>2665.1800000000003</v>
      </c>
    </row>
    <row r="523" spans="1:9" x14ac:dyDescent="0.25">
      <c r="A523" s="216" t="s">
        <v>26</v>
      </c>
      <c r="B523" s="658">
        <v>138</v>
      </c>
      <c r="C523" s="128">
        <f>B523/138</f>
        <v>1</v>
      </c>
      <c r="D523" s="16">
        <v>1676</v>
      </c>
      <c r="E523" s="16">
        <f t="shared" si="87"/>
        <v>1676</v>
      </c>
      <c r="F523" s="129">
        <v>0.3</v>
      </c>
      <c r="G523" s="128">
        <f t="shared" si="92"/>
        <v>502.8</v>
      </c>
      <c r="H523" s="128">
        <f t="shared" si="93"/>
        <v>121.12</v>
      </c>
      <c r="I523" s="150">
        <f t="shared" si="94"/>
        <v>623.92000000000007</v>
      </c>
    </row>
    <row r="524" spans="1:9" x14ac:dyDescent="0.25">
      <c r="A524" s="216" t="s">
        <v>26</v>
      </c>
      <c r="B524" s="658">
        <v>138</v>
      </c>
      <c r="C524" s="128">
        <f t="shared" ref="C524:C542" si="103">B524/138</f>
        <v>1</v>
      </c>
      <c r="D524" s="16">
        <v>1676</v>
      </c>
      <c r="E524" s="16">
        <f t="shared" si="87"/>
        <v>1676</v>
      </c>
      <c r="F524" s="129">
        <v>0.3</v>
      </c>
      <c r="G524" s="128">
        <f t="shared" si="92"/>
        <v>502.8</v>
      </c>
      <c r="H524" s="128">
        <f t="shared" si="93"/>
        <v>121.12</v>
      </c>
      <c r="I524" s="150">
        <f t="shared" si="94"/>
        <v>623.92000000000007</v>
      </c>
    </row>
    <row r="525" spans="1:9" x14ac:dyDescent="0.25">
      <c r="A525" s="216" t="s">
        <v>26</v>
      </c>
      <c r="B525" s="658">
        <v>103.5</v>
      </c>
      <c r="C525" s="128">
        <f t="shared" si="103"/>
        <v>0.75</v>
      </c>
      <c r="D525" s="16">
        <v>1676</v>
      </c>
      <c r="E525" s="16">
        <f t="shared" si="87"/>
        <v>1257</v>
      </c>
      <c r="F525" s="129">
        <v>0.3</v>
      </c>
      <c r="G525" s="128">
        <f t="shared" si="92"/>
        <v>377.1</v>
      </c>
      <c r="H525" s="128">
        <f t="shared" si="93"/>
        <v>90.84</v>
      </c>
      <c r="I525" s="150">
        <f t="shared" si="94"/>
        <v>467.94000000000005</v>
      </c>
    </row>
    <row r="526" spans="1:9" x14ac:dyDescent="0.25">
      <c r="A526" s="216" t="s">
        <v>26</v>
      </c>
      <c r="B526" s="658">
        <v>77</v>
      </c>
      <c r="C526" s="128">
        <f t="shared" si="103"/>
        <v>0.55797101449275366</v>
      </c>
      <c r="D526" s="16">
        <v>1676</v>
      </c>
      <c r="E526" s="16">
        <f t="shared" si="87"/>
        <v>935.15942028985512</v>
      </c>
      <c r="F526" s="129">
        <v>0.3</v>
      </c>
      <c r="G526" s="128">
        <f t="shared" si="92"/>
        <v>280.55</v>
      </c>
      <c r="H526" s="128">
        <f t="shared" si="93"/>
        <v>67.58</v>
      </c>
      <c r="I526" s="150">
        <f t="shared" si="94"/>
        <v>348.13</v>
      </c>
    </row>
    <row r="527" spans="1:9" x14ac:dyDescent="0.25">
      <c r="A527" s="216" t="s">
        <v>26</v>
      </c>
      <c r="B527" s="658">
        <v>96</v>
      </c>
      <c r="C527" s="128">
        <f t="shared" si="103"/>
        <v>0.69565217391304346</v>
      </c>
      <c r="D527" s="16">
        <v>1676</v>
      </c>
      <c r="E527" s="16">
        <f t="shared" si="87"/>
        <v>1165.9130434782608</v>
      </c>
      <c r="F527" s="129">
        <v>0.3</v>
      </c>
      <c r="G527" s="128">
        <f t="shared" si="92"/>
        <v>349.77</v>
      </c>
      <c r="H527" s="128">
        <f t="shared" si="93"/>
        <v>84.26</v>
      </c>
      <c r="I527" s="150">
        <f t="shared" si="94"/>
        <v>434.03</v>
      </c>
    </row>
    <row r="528" spans="1:9" x14ac:dyDescent="0.25">
      <c r="A528" s="216" t="s">
        <v>26</v>
      </c>
      <c r="B528" s="658">
        <v>42</v>
      </c>
      <c r="C528" s="128">
        <f t="shared" si="103"/>
        <v>0.30434782608695654</v>
      </c>
      <c r="D528" s="16">
        <v>1476</v>
      </c>
      <c r="E528" s="16">
        <f t="shared" si="87"/>
        <v>449.21739130434787</v>
      </c>
      <c r="F528" s="129">
        <v>0.3</v>
      </c>
      <c r="G528" s="128">
        <f t="shared" si="92"/>
        <v>134.77000000000001</v>
      </c>
      <c r="H528" s="128">
        <f t="shared" si="93"/>
        <v>32.47</v>
      </c>
      <c r="I528" s="150">
        <f t="shared" si="94"/>
        <v>167.24</v>
      </c>
    </row>
    <row r="529" spans="1:9" ht="49.5" x14ac:dyDescent="0.25">
      <c r="A529" s="640" t="s">
        <v>8</v>
      </c>
      <c r="B529" s="654">
        <f>SUM(B530:B540)</f>
        <v>1274</v>
      </c>
      <c r="C529" s="45">
        <f t="shared" ref="C529:I529" si="104">SUM(C530:C540)</f>
        <v>9.2318840579710137</v>
      </c>
      <c r="D529" s="46"/>
      <c r="E529" s="46"/>
      <c r="F529" s="127"/>
      <c r="G529" s="45">
        <f t="shared" si="104"/>
        <v>2826.38</v>
      </c>
      <c r="H529" s="45">
        <f t="shared" si="104"/>
        <v>680.88</v>
      </c>
      <c r="I529" s="47">
        <f t="shared" si="104"/>
        <v>3507.26</v>
      </c>
    </row>
    <row r="530" spans="1:9" x14ac:dyDescent="0.25">
      <c r="A530" s="216" t="s">
        <v>612</v>
      </c>
      <c r="B530" s="658">
        <v>48</v>
      </c>
      <c r="C530" s="128">
        <f t="shared" si="103"/>
        <v>0.34782608695652173</v>
      </c>
      <c r="D530" s="16">
        <v>906</v>
      </c>
      <c r="E530" s="16">
        <f t="shared" si="87"/>
        <v>315.13043478260869</v>
      </c>
      <c r="F530" s="129">
        <v>0.3</v>
      </c>
      <c r="G530" s="128">
        <f t="shared" si="92"/>
        <v>94.54</v>
      </c>
      <c r="H530" s="128">
        <f t="shared" si="93"/>
        <v>22.77</v>
      </c>
      <c r="I530" s="150">
        <f t="shared" si="94"/>
        <v>117.31</v>
      </c>
    </row>
    <row r="531" spans="1:9" x14ac:dyDescent="0.25">
      <c r="A531" s="216" t="s">
        <v>612</v>
      </c>
      <c r="B531" s="658">
        <v>165</v>
      </c>
      <c r="C531" s="128">
        <f t="shared" si="103"/>
        <v>1.1956521739130435</v>
      </c>
      <c r="D531" s="16">
        <v>906</v>
      </c>
      <c r="E531" s="16">
        <f t="shared" si="87"/>
        <v>1083.2608695652173</v>
      </c>
      <c r="F531" s="129">
        <v>0.3</v>
      </c>
      <c r="G531" s="128">
        <f t="shared" si="92"/>
        <v>324.98</v>
      </c>
      <c r="H531" s="128">
        <f t="shared" si="93"/>
        <v>78.290000000000006</v>
      </c>
      <c r="I531" s="150">
        <f t="shared" si="94"/>
        <v>403.27000000000004</v>
      </c>
    </row>
    <row r="532" spans="1:9" x14ac:dyDescent="0.25">
      <c r="A532" s="216" t="s">
        <v>612</v>
      </c>
      <c r="B532" s="658">
        <v>72</v>
      </c>
      <c r="C532" s="128">
        <f t="shared" si="103"/>
        <v>0.52173913043478259</v>
      </c>
      <c r="D532" s="16">
        <v>906</v>
      </c>
      <c r="E532" s="16">
        <f t="shared" si="87"/>
        <v>472.695652173913</v>
      </c>
      <c r="F532" s="129">
        <v>0.3</v>
      </c>
      <c r="G532" s="128">
        <f t="shared" si="92"/>
        <v>141.81</v>
      </c>
      <c r="H532" s="128">
        <f t="shared" si="93"/>
        <v>34.159999999999997</v>
      </c>
      <c r="I532" s="150">
        <f t="shared" si="94"/>
        <v>175.97</v>
      </c>
    </row>
    <row r="533" spans="1:9" x14ac:dyDescent="0.25">
      <c r="A533" s="216" t="s">
        <v>612</v>
      </c>
      <c r="B533" s="658">
        <v>143</v>
      </c>
      <c r="C533" s="128">
        <f t="shared" si="103"/>
        <v>1.036231884057971</v>
      </c>
      <c r="D533" s="16">
        <v>1030</v>
      </c>
      <c r="E533" s="16">
        <f t="shared" si="87"/>
        <v>1067.31884057971</v>
      </c>
      <c r="F533" s="129">
        <v>0.3</v>
      </c>
      <c r="G533" s="128">
        <f t="shared" si="92"/>
        <v>320.2</v>
      </c>
      <c r="H533" s="128">
        <f t="shared" si="93"/>
        <v>77.14</v>
      </c>
      <c r="I533" s="150">
        <f t="shared" si="94"/>
        <v>397.34</v>
      </c>
    </row>
    <row r="534" spans="1:9" x14ac:dyDescent="0.25">
      <c r="A534" s="216" t="s">
        <v>612</v>
      </c>
      <c r="B534" s="658">
        <v>90</v>
      </c>
      <c r="C534" s="128">
        <f t="shared" si="103"/>
        <v>0.65217391304347827</v>
      </c>
      <c r="D534" s="16">
        <v>1030</v>
      </c>
      <c r="E534" s="16">
        <f t="shared" si="87"/>
        <v>671.73913043478262</v>
      </c>
      <c r="F534" s="129">
        <v>0.3</v>
      </c>
      <c r="G534" s="128">
        <f t="shared" si="92"/>
        <v>201.52</v>
      </c>
      <c r="H534" s="128">
        <f t="shared" si="93"/>
        <v>48.55</v>
      </c>
      <c r="I534" s="150">
        <f t="shared" si="94"/>
        <v>250.07</v>
      </c>
    </row>
    <row r="535" spans="1:9" x14ac:dyDescent="0.25">
      <c r="A535" s="216" t="s">
        <v>612</v>
      </c>
      <c r="B535" s="658">
        <v>149</v>
      </c>
      <c r="C535" s="128">
        <f t="shared" si="103"/>
        <v>1.0797101449275361</v>
      </c>
      <c r="D535" s="16">
        <v>1030</v>
      </c>
      <c r="E535" s="16">
        <f t="shared" si="87"/>
        <v>1112.1014492753623</v>
      </c>
      <c r="F535" s="129">
        <v>0.3</v>
      </c>
      <c r="G535" s="128">
        <f t="shared" si="92"/>
        <v>333.63</v>
      </c>
      <c r="H535" s="128">
        <f t="shared" si="93"/>
        <v>80.37</v>
      </c>
      <c r="I535" s="150">
        <f t="shared" si="94"/>
        <v>414</v>
      </c>
    </row>
    <row r="536" spans="1:9" x14ac:dyDescent="0.25">
      <c r="A536" s="216" t="s">
        <v>612</v>
      </c>
      <c r="B536" s="658">
        <v>103</v>
      </c>
      <c r="C536" s="128">
        <f t="shared" si="103"/>
        <v>0.74637681159420288</v>
      </c>
      <c r="D536" s="16">
        <v>1030</v>
      </c>
      <c r="E536" s="16">
        <f t="shared" si="87"/>
        <v>768.768115942029</v>
      </c>
      <c r="F536" s="129">
        <v>0.3</v>
      </c>
      <c r="G536" s="128">
        <f t="shared" si="92"/>
        <v>230.63</v>
      </c>
      <c r="H536" s="128">
        <f t="shared" si="93"/>
        <v>55.56</v>
      </c>
      <c r="I536" s="150">
        <f t="shared" si="94"/>
        <v>286.19</v>
      </c>
    </row>
    <row r="537" spans="1:9" x14ac:dyDescent="0.25">
      <c r="A537" s="216" t="s">
        <v>612</v>
      </c>
      <c r="B537" s="658">
        <v>132</v>
      </c>
      <c r="C537" s="128">
        <f t="shared" si="103"/>
        <v>0.95652173913043481</v>
      </c>
      <c r="D537" s="16">
        <v>1030</v>
      </c>
      <c r="E537" s="16">
        <f t="shared" si="87"/>
        <v>985.21739130434787</v>
      </c>
      <c r="F537" s="129">
        <v>0.3</v>
      </c>
      <c r="G537" s="128">
        <f t="shared" si="92"/>
        <v>295.57</v>
      </c>
      <c r="H537" s="128">
        <f t="shared" si="93"/>
        <v>71.2</v>
      </c>
      <c r="I537" s="150">
        <f t="shared" si="94"/>
        <v>366.77</v>
      </c>
    </row>
    <row r="538" spans="1:9" x14ac:dyDescent="0.25">
      <c r="A538" s="216" t="s">
        <v>612</v>
      </c>
      <c r="B538" s="658">
        <v>152</v>
      </c>
      <c r="C538" s="128">
        <f t="shared" si="103"/>
        <v>1.1014492753623188</v>
      </c>
      <c r="D538" s="16">
        <v>1030</v>
      </c>
      <c r="E538" s="16">
        <f t="shared" si="87"/>
        <v>1134.4927536231885</v>
      </c>
      <c r="F538" s="129">
        <v>0.3</v>
      </c>
      <c r="G538" s="128">
        <f t="shared" si="92"/>
        <v>340.35</v>
      </c>
      <c r="H538" s="128">
        <f t="shared" si="93"/>
        <v>81.99</v>
      </c>
      <c r="I538" s="150">
        <f t="shared" si="94"/>
        <v>422.34000000000003</v>
      </c>
    </row>
    <row r="539" spans="1:9" x14ac:dyDescent="0.25">
      <c r="A539" s="216" t="s">
        <v>612</v>
      </c>
      <c r="B539" s="658">
        <v>70</v>
      </c>
      <c r="C539" s="128">
        <f t="shared" si="103"/>
        <v>0.50724637681159424</v>
      </c>
      <c r="D539" s="16">
        <v>1030</v>
      </c>
      <c r="E539" s="16">
        <f t="shared" si="87"/>
        <v>522.46376811594212</v>
      </c>
      <c r="F539" s="129">
        <v>0.3</v>
      </c>
      <c r="G539" s="128">
        <f t="shared" si="92"/>
        <v>156.74</v>
      </c>
      <c r="H539" s="128">
        <f t="shared" si="93"/>
        <v>37.76</v>
      </c>
      <c r="I539" s="150">
        <f t="shared" si="94"/>
        <v>194.5</v>
      </c>
    </row>
    <row r="540" spans="1:9" x14ac:dyDescent="0.25">
      <c r="A540" s="216" t="s">
        <v>612</v>
      </c>
      <c r="B540" s="658">
        <v>150</v>
      </c>
      <c r="C540" s="128">
        <f t="shared" si="103"/>
        <v>1.0869565217391304</v>
      </c>
      <c r="D540" s="16">
        <v>1185</v>
      </c>
      <c r="E540" s="16">
        <f t="shared" si="87"/>
        <v>1288.0434782608695</v>
      </c>
      <c r="F540" s="129">
        <v>0.3</v>
      </c>
      <c r="G540" s="128">
        <f t="shared" si="92"/>
        <v>386.41</v>
      </c>
      <c r="H540" s="128">
        <f t="shared" si="93"/>
        <v>93.09</v>
      </c>
      <c r="I540" s="150">
        <f t="shared" si="94"/>
        <v>479.5</v>
      </c>
    </row>
    <row r="541" spans="1:9" ht="33" x14ac:dyDescent="0.25">
      <c r="A541" s="640" t="s">
        <v>7</v>
      </c>
      <c r="B541" s="654">
        <f>SUM(B542:B544)</f>
        <v>296</v>
      </c>
      <c r="C541" s="45">
        <f t="shared" ref="C541:I541" si="105">SUM(C542:C544)</f>
        <v>2</v>
      </c>
      <c r="D541" s="46"/>
      <c r="E541" s="46"/>
      <c r="F541" s="127"/>
      <c r="G541" s="45">
        <f t="shared" si="105"/>
        <v>502.8</v>
      </c>
      <c r="H541" s="45">
        <f t="shared" si="105"/>
        <v>121.12</v>
      </c>
      <c r="I541" s="47">
        <f t="shared" si="105"/>
        <v>623.92000000000007</v>
      </c>
    </row>
    <row r="542" spans="1:9" x14ac:dyDescent="0.25">
      <c r="A542" s="216" t="s">
        <v>63</v>
      </c>
      <c r="B542" s="658">
        <v>138</v>
      </c>
      <c r="C542" s="128">
        <f t="shared" si="103"/>
        <v>1</v>
      </c>
      <c r="D542" s="16">
        <v>705</v>
      </c>
      <c r="E542" s="16">
        <f t="shared" si="87"/>
        <v>705</v>
      </c>
      <c r="F542" s="129">
        <v>0.3</v>
      </c>
      <c r="G542" s="128">
        <f t="shared" si="92"/>
        <v>211.5</v>
      </c>
      <c r="H542" s="128">
        <f t="shared" si="93"/>
        <v>50.95</v>
      </c>
      <c r="I542" s="150">
        <f t="shared" si="94"/>
        <v>262.45</v>
      </c>
    </row>
    <row r="543" spans="1:9" x14ac:dyDescent="0.25">
      <c r="A543" s="216" t="s">
        <v>1943</v>
      </c>
      <c r="B543" s="658">
        <v>112</v>
      </c>
      <c r="C543" s="128">
        <f t="shared" si="98"/>
        <v>0.70886075949367089</v>
      </c>
      <c r="D543" s="16">
        <v>971</v>
      </c>
      <c r="E543" s="16">
        <f t="shared" si="87"/>
        <v>688.30379746835445</v>
      </c>
      <c r="F543" s="129">
        <v>0.3</v>
      </c>
      <c r="G543" s="128">
        <f t="shared" si="92"/>
        <v>206.49</v>
      </c>
      <c r="H543" s="128">
        <f t="shared" si="93"/>
        <v>49.74</v>
      </c>
      <c r="I543" s="150">
        <f t="shared" si="94"/>
        <v>256.23</v>
      </c>
    </row>
    <row r="544" spans="1:9" x14ac:dyDescent="0.25">
      <c r="A544" s="216" t="s">
        <v>1943</v>
      </c>
      <c r="B544" s="658">
        <v>46</v>
      </c>
      <c r="C544" s="128">
        <f t="shared" si="98"/>
        <v>0.29113924050632911</v>
      </c>
      <c r="D544" s="16">
        <v>971</v>
      </c>
      <c r="E544" s="16">
        <f t="shared" si="87"/>
        <v>282.69620253164555</v>
      </c>
      <c r="F544" s="129">
        <v>0.3</v>
      </c>
      <c r="G544" s="128">
        <f t="shared" si="92"/>
        <v>84.81</v>
      </c>
      <c r="H544" s="128">
        <f t="shared" si="93"/>
        <v>20.43</v>
      </c>
      <c r="I544" s="150">
        <f t="shared" si="94"/>
        <v>105.24000000000001</v>
      </c>
    </row>
    <row r="545" spans="1:9" x14ac:dyDescent="0.25">
      <c r="A545" s="636" t="s">
        <v>1950</v>
      </c>
      <c r="B545" s="659">
        <f>B546+B549+B553</f>
        <v>815</v>
      </c>
      <c r="C545" s="664">
        <f t="shared" ref="C545:I545" si="106">C546+C549+C553</f>
        <v>5.1582278481012667</v>
      </c>
      <c r="D545" s="649"/>
      <c r="E545" s="649"/>
      <c r="F545" s="681"/>
      <c r="G545" s="664">
        <f t="shared" si="106"/>
        <v>1873.2399999999998</v>
      </c>
      <c r="H545" s="664">
        <f t="shared" si="106"/>
        <v>451.27</v>
      </c>
      <c r="I545" s="669">
        <f t="shared" si="106"/>
        <v>2324.5099999999998</v>
      </c>
    </row>
    <row r="546" spans="1:9" ht="33" x14ac:dyDescent="0.25">
      <c r="A546" s="640" t="s">
        <v>10</v>
      </c>
      <c r="B546" s="654">
        <f>SUM(B547:B548)</f>
        <v>276</v>
      </c>
      <c r="C546" s="45">
        <f t="shared" ref="C546:I546" si="107">SUM(C547:C548)</f>
        <v>1.7468354430379747</v>
      </c>
      <c r="D546" s="46"/>
      <c r="E546" s="46"/>
      <c r="F546" s="127"/>
      <c r="G546" s="45">
        <f t="shared" si="107"/>
        <v>878.31</v>
      </c>
      <c r="H546" s="45">
        <f t="shared" si="107"/>
        <v>211.57999999999998</v>
      </c>
      <c r="I546" s="47">
        <f t="shared" si="107"/>
        <v>1089.8900000000001</v>
      </c>
    </row>
    <row r="547" spans="1:9" x14ac:dyDescent="0.25">
      <c r="A547" s="216" t="s">
        <v>26</v>
      </c>
      <c r="B547" s="658">
        <v>158</v>
      </c>
      <c r="C547" s="128">
        <f t="shared" si="98"/>
        <v>1</v>
      </c>
      <c r="D547" s="16">
        <v>1676</v>
      </c>
      <c r="E547" s="16">
        <f t="shared" si="87"/>
        <v>1676</v>
      </c>
      <c r="F547" s="129">
        <v>0.3</v>
      </c>
      <c r="G547" s="128">
        <f t="shared" si="92"/>
        <v>502.8</v>
      </c>
      <c r="H547" s="128">
        <f t="shared" si="93"/>
        <v>121.12</v>
      </c>
      <c r="I547" s="150">
        <f t="shared" si="94"/>
        <v>623.92000000000007</v>
      </c>
    </row>
    <row r="548" spans="1:9" x14ac:dyDescent="0.25">
      <c r="A548" s="216" t="s">
        <v>26</v>
      </c>
      <c r="B548" s="658">
        <v>118</v>
      </c>
      <c r="C548" s="128">
        <f t="shared" si="98"/>
        <v>0.74683544303797467</v>
      </c>
      <c r="D548" s="16">
        <v>1676</v>
      </c>
      <c r="E548" s="16">
        <f t="shared" si="87"/>
        <v>1251.6962025316454</v>
      </c>
      <c r="F548" s="129">
        <v>0.3</v>
      </c>
      <c r="G548" s="128">
        <f t="shared" si="92"/>
        <v>375.51</v>
      </c>
      <c r="H548" s="128">
        <f t="shared" si="93"/>
        <v>90.46</v>
      </c>
      <c r="I548" s="150">
        <f t="shared" si="94"/>
        <v>465.96999999999997</v>
      </c>
    </row>
    <row r="549" spans="1:9" ht="49.5" x14ac:dyDescent="0.25">
      <c r="A549" s="640" t="s">
        <v>8</v>
      </c>
      <c r="B549" s="654">
        <f>SUM(B550:B552)</f>
        <v>428</v>
      </c>
      <c r="C549" s="45">
        <f t="shared" ref="C549:I549" si="108">SUM(C550:C552)</f>
        <v>2.7088607594936711</v>
      </c>
      <c r="D549" s="46"/>
      <c r="E549" s="46"/>
      <c r="F549" s="127"/>
      <c r="G549" s="45">
        <f t="shared" si="108"/>
        <v>846.33999999999992</v>
      </c>
      <c r="H549" s="45">
        <f t="shared" si="108"/>
        <v>203.89</v>
      </c>
      <c r="I549" s="47">
        <f t="shared" si="108"/>
        <v>1050.23</v>
      </c>
    </row>
    <row r="550" spans="1:9" x14ac:dyDescent="0.25">
      <c r="A550" s="216" t="s">
        <v>612</v>
      </c>
      <c r="B550" s="658">
        <v>158</v>
      </c>
      <c r="C550" s="128">
        <f t="shared" si="98"/>
        <v>1</v>
      </c>
      <c r="D550" s="16">
        <v>1185</v>
      </c>
      <c r="E550" s="16">
        <f t="shared" si="87"/>
        <v>1185</v>
      </c>
      <c r="F550" s="129">
        <v>0.3</v>
      </c>
      <c r="G550" s="128">
        <f t="shared" si="92"/>
        <v>355.5</v>
      </c>
      <c r="H550" s="128">
        <f t="shared" si="93"/>
        <v>85.64</v>
      </c>
      <c r="I550" s="150">
        <f t="shared" si="94"/>
        <v>441.14</v>
      </c>
    </row>
    <row r="551" spans="1:9" x14ac:dyDescent="0.25">
      <c r="A551" s="216" t="s">
        <v>612</v>
      </c>
      <c r="B551" s="658">
        <v>112</v>
      </c>
      <c r="C551" s="128">
        <f t="shared" si="98"/>
        <v>0.70886075949367089</v>
      </c>
      <c r="D551" s="16">
        <v>1030</v>
      </c>
      <c r="E551" s="16">
        <f t="shared" ref="E551:E564" si="109">C551*D551</f>
        <v>730.12658227848101</v>
      </c>
      <c r="F551" s="129">
        <v>0.3</v>
      </c>
      <c r="G551" s="128">
        <f t="shared" si="92"/>
        <v>219.04</v>
      </c>
      <c r="H551" s="128">
        <f t="shared" si="93"/>
        <v>52.77</v>
      </c>
      <c r="I551" s="150">
        <f t="shared" si="94"/>
        <v>271.81</v>
      </c>
    </row>
    <row r="552" spans="1:9" x14ac:dyDescent="0.25">
      <c r="A552" s="216" t="s">
        <v>612</v>
      </c>
      <c r="B552" s="658">
        <v>158</v>
      </c>
      <c r="C552" s="128">
        <f t="shared" si="98"/>
        <v>1</v>
      </c>
      <c r="D552" s="16">
        <v>906</v>
      </c>
      <c r="E552" s="16">
        <f t="shared" si="109"/>
        <v>906</v>
      </c>
      <c r="F552" s="129">
        <v>0.3</v>
      </c>
      <c r="G552" s="128">
        <f t="shared" si="92"/>
        <v>271.8</v>
      </c>
      <c r="H552" s="128">
        <f t="shared" si="93"/>
        <v>65.48</v>
      </c>
      <c r="I552" s="150">
        <f t="shared" si="94"/>
        <v>337.28000000000003</v>
      </c>
    </row>
    <row r="553" spans="1:9" ht="33" x14ac:dyDescent="0.25">
      <c r="A553" s="640" t="s">
        <v>7</v>
      </c>
      <c r="B553" s="654">
        <f>B554</f>
        <v>111</v>
      </c>
      <c r="C553" s="45">
        <f t="shared" ref="C553:I553" si="110">C554</f>
        <v>0.70253164556962022</v>
      </c>
      <c r="D553" s="46"/>
      <c r="E553" s="46"/>
      <c r="F553" s="127"/>
      <c r="G553" s="45">
        <f t="shared" si="110"/>
        <v>148.59</v>
      </c>
      <c r="H553" s="45">
        <f t="shared" si="110"/>
        <v>35.799999999999997</v>
      </c>
      <c r="I553" s="47">
        <f t="shared" si="110"/>
        <v>184.39</v>
      </c>
    </row>
    <row r="554" spans="1:9" x14ac:dyDescent="0.25">
      <c r="A554" s="216" t="s">
        <v>63</v>
      </c>
      <c r="B554" s="658">
        <v>111</v>
      </c>
      <c r="C554" s="128">
        <f t="shared" si="98"/>
        <v>0.70253164556962022</v>
      </c>
      <c r="D554" s="16">
        <v>705</v>
      </c>
      <c r="E554" s="16">
        <f t="shared" si="109"/>
        <v>495.28481012658227</v>
      </c>
      <c r="F554" s="129">
        <v>0.3</v>
      </c>
      <c r="G554" s="128">
        <f t="shared" si="92"/>
        <v>148.59</v>
      </c>
      <c r="H554" s="128">
        <f t="shared" si="93"/>
        <v>35.799999999999997</v>
      </c>
      <c r="I554" s="150">
        <f t="shared" si="94"/>
        <v>184.39</v>
      </c>
    </row>
    <row r="555" spans="1:9" x14ac:dyDescent="0.25">
      <c r="A555" s="636" t="s">
        <v>1951</v>
      </c>
      <c r="B555" s="659">
        <f>B556</f>
        <v>1272</v>
      </c>
      <c r="C555" s="664">
        <f t="shared" ref="C555:I555" si="111">C556</f>
        <v>8.0506329113924053</v>
      </c>
      <c r="D555" s="649"/>
      <c r="E555" s="649"/>
      <c r="F555" s="681"/>
      <c r="G555" s="664">
        <f t="shared" si="111"/>
        <v>2607.2200000000003</v>
      </c>
      <c r="H555" s="664">
        <f t="shared" si="111"/>
        <v>628.08999999999992</v>
      </c>
      <c r="I555" s="669">
        <f t="shared" si="111"/>
        <v>3235.3099999999995</v>
      </c>
    </row>
    <row r="556" spans="1:9" ht="33" x14ac:dyDescent="0.25">
      <c r="A556" s="640" t="s">
        <v>7</v>
      </c>
      <c r="B556" s="654">
        <f>SUM(B557:B564)</f>
        <v>1272</v>
      </c>
      <c r="C556" s="45">
        <f t="shared" ref="C556:I556" si="112">SUM(C557:C564)</f>
        <v>8.0506329113924053</v>
      </c>
      <c r="D556" s="46"/>
      <c r="E556" s="46"/>
      <c r="F556" s="127"/>
      <c r="G556" s="45">
        <f t="shared" si="112"/>
        <v>2607.2200000000003</v>
      </c>
      <c r="H556" s="45">
        <f t="shared" si="112"/>
        <v>628.08999999999992</v>
      </c>
      <c r="I556" s="47">
        <f t="shared" si="112"/>
        <v>3235.3099999999995</v>
      </c>
    </row>
    <row r="557" spans="1:9" x14ac:dyDescent="0.25">
      <c r="A557" s="216" t="s">
        <v>1636</v>
      </c>
      <c r="B557" s="658">
        <v>158</v>
      </c>
      <c r="C557" s="128">
        <f t="shared" si="98"/>
        <v>1</v>
      </c>
      <c r="D557" s="16">
        <v>2515</v>
      </c>
      <c r="E557" s="16">
        <f t="shared" si="109"/>
        <v>2515</v>
      </c>
      <c r="F557" s="130">
        <v>0.3</v>
      </c>
      <c r="G557" s="128">
        <f t="shared" si="92"/>
        <v>754.5</v>
      </c>
      <c r="H557" s="128">
        <f t="shared" si="93"/>
        <v>181.76</v>
      </c>
      <c r="I557" s="150">
        <f t="shared" si="94"/>
        <v>936.26</v>
      </c>
    </row>
    <row r="558" spans="1:9" x14ac:dyDescent="0.25">
      <c r="A558" s="216" t="s">
        <v>90</v>
      </c>
      <c r="B558" s="658">
        <v>158</v>
      </c>
      <c r="C558" s="128">
        <f t="shared" si="98"/>
        <v>1</v>
      </c>
      <c r="D558" s="16">
        <v>1339</v>
      </c>
      <c r="E558" s="16">
        <f t="shared" si="109"/>
        <v>1339</v>
      </c>
      <c r="F558" s="130">
        <v>0.3</v>
      </c>
      <c r="G558" s="128">
        <f t="shared" si="92"/>
        <v>401.7</v>
      </c>
      <c r="H558" s="128">
        <f t="shared" si="93"/>
        <v>96.77</v>
      </c>
      <c r="I558" s="150">
        <f t="shared" si="94"/>
        <v>498.46999999999997</v>
      </c>
    </row>
    <row r="559" spans="1:9" x14ac:dyDescent="0.25">
      <c r="A559" s="216" t="s">
        <v>1952</v>
      </c>
      <c r="B559" s="658">
        <v>166</v>
      </c>
      <c r="C559" s="128">
        <f t="shared" ref="C559:C564" si="113">B559/158</f>
        <v>1.0506329113924051</v>
      </c>
      <c r="D559" s="16">
        <v>903</v>
      </c>
      <c r="E559" s="16">
        <f t="shared" si="109"/>
        <v>948.72151898734182</v>
      </c>
      <c r="F559" s="130">
        <v>0.3</v>
      </c>
      <c r="G559" s="128">
        <f t="shared" ref="G559:G564" si="114">ROUND(E559*F559,2)</f>
        <v>284.62</v>
      </c>
      <c r="H559" s="128">
        <f t="shared" ref="H559:H564" si="115">ROUND(G559*0.2409,2)</f>
        <v>68.56</v>
      </c>
      <c r="I559" s="150">
        <f t="shared" ref="I559:I564" si="116">G559+H559</f>
        <v>353.18</v>
      </c>
    </row>
    <row r="560" spans="1:9" x14ac:dyDescent="0.25">
      <c r="A560" s="216" t="s">
        <v>1953</v>
      </c>
      <c r="B560" s="658">
        <v>158</v>
      </c>
      <c r="C560" s="128">
        <f t="shared" si="113"/>
        <v>1</v>
      </c>
      <c r="D560" s="16">
        <v>705</v>
      </c>
      <c r="E560" s="16">
        <f t="shared" si="109"/>
        <v>705</v>
      </c>
      <c r="F560" s="129">
        <v>0.3</v>
      </c>
      <c r="G560" s="128">
        <f t="shared" si="114"/>
        <v>211.5</v>
      </c>
      <c r="H560" s="128">
        <f t="shared" si="115"/>
        <v>50.95</v>
      </c>
      <c r="I560" s="150">
        <f t="shared" si="116"/>
        <v>262.45</v>
      </c>
    </row>
    <row r="561" spans="1:9" x14ac:dyDescent="0.25">
      <c r="A561" s="216" t="s">
        <v>1953</v>
      </c>
      <c r="B561" s="658">
        <v>158</v>
      </c>
      <c r="C561" s="128">
        <f t="shared" si="113"/>
        <v>1</v>
      </c>
      <c r="D561" s="16">
        <v>760</v>
      </c>
      <c r="E561" s="16">
        <f t="shared" si="109"/>
        <v>760</v>
      </c>
      <c r="F561" s="129">
        <v>0.3</v>
      </c>
      <c r="G561" s="128">
        <f t="shared" si="114"/>
        <v>228</v>
      </c>
      <c r="H561" s="128">
        <f t="shared" si="115"/>
        <v>54.93</v>
      </c>
      <c r="I561" s="150">
        <f t="shared" si="116"/>
        <v>282.93</v>
      </c>
    </row>
    <row r="562" spans="1:9" x14ac:dyDescent="0.25">
      <c r="A562" s="216" t="s">
        <v>1953</v>
      </c>
      <c r="B562" s="658">
        <v>158</v>
      </c>
      <c r="C562" s="128">
        <f t="shared" si="113"/>
        <v>1</v>
      </c>
      <c r="D562" s="16">
        <v>760</v>
      </c>
      <c r="E562" s="16">
        <f t="shared" si="109"/>
        <v>760</v>
      </c>
      <c r="F562" s="129">
        <v>0.3</v>
      </c>
      <c r="G562" s="128">
        <f t="shared" si="114"/>
        <v>228</v>
      </c>
      <c r="H562" s="128">
        <f t="shared" si="115"/>
        <v>54.93</v>
      </c>
      <c r="I562" s="150">
        <f t="shared" si="116"/>
        <v>282.93</v>
      </c>
    </row>
    <row r="563" spans="1:9" x14ac:dyDescent="0.25">
      <c r="A563" s="216" t="s">
        <v>1953</v>
      </c>
      <c r="B563" s="658">
        <v>158</v>
      </c>
      <c r="C563" s="128">
        <f t="shared" si="113"/>
        <v>1</v>
      </c>
      <c r="D563" s="16">
        <v>760</v>
      </c>
      <c r="E563" s="16">
        <f t="shared" si="109"/>
        <v>760</v>
      </c>
      <c r="F563" s="129">
        <v>0.3</v>
      </c>
      <c r="G563" s="128">
        <f t="shared" si="114"/>
        <v>228</v>
      </c>
      <c r="H563" s="128">
        <f t="shared" si="115"/>
        <v>54.93</v>
      </c>
      <c r="I563" s="150">
        <f t="shared" si="116"/>
        <v>282.93</v>
      </c>
    </row>
    <row r="564" spans="1:9" ht="17.25" thickBot="1" x14ac:dyDescent="0.3">
      <c r="A564" s="218" t="s">
        <v>1953</v>
      </c>
      <c r="B564" s="663">
        <v>158</v>
      </c>
      <c r="C564" s="637">
        <f t="shared" si="113"/>
        <v>1</v>
      </c>
      <c r="D564" s="53">
        <v>903</v>
      </c>
      <c r="E564" s="53">
        <f t="shared" si="109"/>
        <v>903</v>
      </c>
      <c r="F564" s="144">
        <v>0.3</v>
      </c>
      <c r="G564" s="637">
        <f t="shared" si="114"/>
        <v>270.89999999999998</v>
      </c>
      <c r="H564" s="637">
        <f t="shared" si="115"/>
        <v>65.260000000000005</v>
      </c>
      <c r="I564" s="672">
        <f t="shared" si="116"/>
        <v>336.15999999999997</v>
      </c>
    </row>
    <row r="565" spans="1:9" x14ac:dyDescent="0.25">
      <c r="A565" s="632"/>
      <c r="B565" s="633"/>
      <c r="D565" s="629"/>
      <c r="E565" s="629"/>
      <c r="F565" s="629"/>
      <c r="G565" s="634"/>
      <c r="H565" s="629"/>
      <c r="I565" s="634"/>
    </row>
    <row r="567" spans="1:9" ht="24" customHeight="1" x14ac:dyDescent="0.3">
      <c r="A567" s="630" t="s">
        <v>1954</v>
      </c>
      <c r="I567" s="629"/>
    </row>
    <row r="568" spans="1:9" ht="21" customHeight="1" x14ac:dyDescent="0.25">
      <c r="A568" s="60" t="s">
        <v>1955</v>
      </c>
    </row>
    <row r="569" spans="1:9" x14ac:dyDescent="0.25">
      <c r="A569" s="60" t="s">
        <v>1956</v>
      </c>
    </row>
  </sheetData>
  <mergeCells count="4">
    <mergeCell ref="F1:G1"/>
    <mergeCell ref="A2:G2"/>
    <mergeCell ref="A6:A7"/>
    <mergeCell ref="B6:I6"/>
  </mergeCells>
  <pageMargins left="0.31496062992125984" right="0.31496062992125984" top="0.55118110236220474" bottom="0.35433070866141736" header="0.31496062992125984" footer="0.31496062992125984"/>
  <pageSetup paperSize="9" scale="5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45</vt:i4>
      </vt:variant>
      <vt:variant>
        <vt:lpstr>Named Ranges</vt:lpstr>
      </vt:variant>
      <vt:variant>
        <vt:i4>3</vt:i4>
      </vt:variant>
    </vt:vector>
  </HeadingPairs>
  <TitlesOfParts>
    <vt:vector size="48" baseType="lpstr">
      <vt:lpstr>KOPSAVILKUMS</vt:lpstr>
      <vt:lpstr>BKUS</vt:lpstr>
      <vt:lpstr>BKUS (akord)</vt:lpstr>
      <vt:lpstr>PSKUS</vt:lpstr>
      <vt:lpstr>RAKUS</vt:lpstr>
      <vt:lpstr>Liepāja</vt:lpstr>
      <vt:lpstr>Daugavpils_reģ</vt:lpstr>
      <vt:lpstr>Z-Kurzeme</vt:lpstr>
      <vt:lpstr>Jelgava</vt:lpstr>
      <vt:lpstr>Vidzeme</vt:lpstr>
      <vt:lpstr>Jēkabpils</vt:lpstr>
      <vt:lpstr>Rēzekne</vt:lpstr>
      <vt:lpstr>Jūrmala</vt:lpstr>
      <vt:lpstr>RPNC</vt:lpstr>
      <vt:lpstr>Madona</vt:lpstr>
      <vt:lpstr>RDzN</vt:lpstr>
      <vt:lpstr>Sigulda</vt:lpstr>
      <vt:lpstr>Rīgas 2.sl.</vt:lpstr>
      <vt:lpstr>Alūksne</vt:lpstr>
      <vt:lpstr>Cēsis</vt:lpstr>
      <vt:lpstr>Balvi-Gulbene</vt:lpstr>
      <vt:lpstr>Limbaži</vt:lpstr>
      <vt:lpstr>Aizkraukle</vt:lpstr>
      <vt:lpstr>Saldus</vt:lpstr>
      <vt:lpstr>Piejūra</vt:lpstr>
      <vt:lpstr>Daugavpils_psih</vt:lpstr>
      <vt:lpstr>Preiļi</vt:lpstr>
      <vt:lpstr>Ģintermuiža</vt:lpstr>
      <vt:lpstr>Krāslava</vt:lpstr>
      <vt:lpstr>Ludza</vt:lpstr>
      <vt:lpstr>Ogre</vt:lpstr>
      <vt:lpstr>Bauska</vt:lpstr>
      <vt:lpstr>Dobele</vt:lpstr>
      <vt:lpstr>Kuldīga</vt:lpstr>
      <vt:lpstr>Tukums</vt:lpstr>
      <vt:lpstr>Strenči</vt:lpstr>
      <vt:lpstr>TOS</vt:lpstr>
      <vt:lpstr>Līvāni</vt:lpstr>
      <vt:lpstr>Aknīkstes_psih</vt:lpstr>
      <vt:lpstr>Vaivari</vt:lpstr>
      <vt:lpstr>Ainaži</vt:lpstr>
      <vt:lpstr>Sanare</vt:lpstr>
      <vt:lpstr>NMPD</vt:lpstr>
      <vt:lpstr>NVD</vt:lpstr>
      <vt:lpstr>SPKC</vt:lpstr>
      <vt:lpstr>Aknīkstes_psih!Print_Titles</vt:lpstr>
      <vt:lpstr>Liepāja!Print_Titles</vt:lpstr>
      <vt:lpstr>'Z-Kurzeme'!Print_Titles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Linards</dc:creator>
  <cp:lastModifiedBy>Liene Ābola</cp:lastModifiedBy>
  <cp:lastPrinted>2021-01-29T07:28:55Z</cp:lastPrinted>
  <dcterms:created xsi:type="dcterms:W3CDTF">2017-06-26T19:24:00Z</dcterms:created>
  <dcterms:modified xsi:type="dcterms:W3CDTF">2021-02-26T12:52:35Z</dcterms:modified>
</cp:coreProperties>
</file>